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Users\PFANG\IFPRI Dropbox\Peixun Fang\2025AgEnvrDB\WatFP\"/>
    </mc:Choice>
  </mc:AlternateContent>
  <xr:revisionPtr revIDLastSave="0" documentId="13_ncr:1_{46E2DA24-A26A-442F-BA1F-68338A6D0DD7}" xr6:coauthVersionLast="47" xr6:coauthVersionMax="47" xr10:uidLastSave="{00000000-0000-0000-0000-000000000000}"/>
  <bookViews>
    <workbookView xWindow="32811" yWindow="-103" windowWidth="33120" windowHeight="18000" tabRatio="743" xr2:uid="{08FACA06-948C-448F-9F81-DCE79B099AAA}"/>
  </bookViews>
  <sheets>
    <sheet name="Notes" sheetId="22" r:id="rId1"/>
    <sheet name="Wat_Nexus" sheetId="31" r:id="rId2"/>
    <sheet name="Wat_FAO" sheetId="34" r:id="rId3"/>
    <sheet name="GLB_Wat" sheetId="32" r:id="rId4"/>
    <sheet name="FAO_All" sheetId="1" r:id="rId5"/>
    <sheet name="Water-FSH" sheetId="26" r:id="rId6"/>
    <sheet name="Water-CRP_filtered" sheetId="11" r:id="rId7"/>
    <sheet name="Water-LV_filtered" sheetId="25" r:id="rId8"/>
    <sheet name="Water-CRP" sheetId="5" r:id="rId9"/>
    <sheet name="Water-LV" sheetId="23" r:id="rId10"/>
  </sheets>
  <definedNames>
    <definedName name="_xlnm._FilterDatabase" localSheetId="8" hidden="1">'Water-CRP'!$I$7:$I$1067</definedName>
    <definedName name="_xlnm._FilterDatabase" localSheetId="6" hidden="1">'Water-CRP_filtered'!$S$1:$S$443</definedName>
    <definedName name="_xlnm._FilterDatabase" localSheetId="9" hidden="1">'Water-LV'!$A$4:$AO$322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7" i="34" l="1"/>
  <c r="Z239" i="34" s="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8" i="1"/>
  <c r="B8" i="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94"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3" i="31"/>
  <c r="C62" i="31"/>
  <c r="C61" i="31"/>
  <c r="C60" i="31"/>
  <c r="C59" i="31"/>
  <c r="C58" i="31"/>
  <c r="C57" i="31"/>
  <c r="C56" i="31"/>
  <c r="Z207" i="34" l="1"/>
  <c r="Z127" i="34"/>
  <c r="Z87" i="34"/>
  <c r="Z234" i="34"/>
  <c r="Z67" i="34"/>
  <c r="Z51" i="34"/>
  <c r="Z19" i="34"/>
  <c r="Z223" i="34"/>
  <c r="Z183" i="34"/>
  <c r="Z167" i="34"/>
  <c r="Z151" i="34"/>
  <c r="Z143" i="34"/>
  <c r="Z95" i="34"/>
  <c r="Z82" i="34"/>
  <c r="Z74" i="34"/>
  <c r="Z66" i="34"/>
  <c r="Z58" i="34"/>
  <c r="Z50" i="34"/>
  <c r="Z42" i="34"/>
  <c r="Z34" i="34"/>
  <c r="Z26" i="34"/>
  <c r="Z18" i="34"/>
  <c r="Z10" i="34"/>
  <c r="Z222" i="34"/>
  <c r="Z214" i="34"/>
  <c r="Z206" i="34"/>
  <c r="Z198" i="34"/>
  <c r="Z190" i="34"/>
  <c r="Z182" i="34"/>
  <c r="Z174" i="34"/>
  <c r="Z166" i="34"/>
  <c r="Z158" i="34"/>
  <c r="Z150" i="34"/>
  <c r="Z142" i="34"/>
  <c r="Z134" i="34"/>
  <c r="Z126" i="34"/>
  <c r="Z118" i="34"/>
  <c r="Z110" i="34"/>
  <c r="Z102" i="34"/>
  <c r="Z94" i="34"/>
  <c r="Z86" i="34"/>
  <c r="Z233" i="34"/>
  <c r="Z81" i="34"/>
  <c r="Z73" i="34"/>
  <c r="Z65" i="34"/>
  <c r="Z57" i="34"/>
  <c r="Z49" i="34"/>
  <c r="Z41" i="34"/>
  <c r="Z33" i="34"/>
  <c r="Z25" i="34"/>
  <c r="Z17" i="34"/>
  <c r="Z9" i="34"/>
  <c r="Z221" i="34"/>
  <c r="Z213" i="34"/>
  <c r="Z205" i="34"/>
  <c r="Z197" i="34"/>
  <c r="Z189" i="34"/>
  <c r="Z181" i="34"/>
  <c r="Z173" i="34"/>
  <c r="Z165" i="34"/>
  <c r="Z157" i="34"/>
  <c r="Z149" i="34"/>
  <c r="Z141" i="34"/>
  <c r="Z133" i="34"/>
  <c r="Z125" i="34"/>
  <c r="Z117" i="34"/>
  <c r="Z109" i="34"/>
  <c r="Z101" i="34"/>
  <c r="Z93" i="34"/>
  <c r="Z85" i="34"/>
  <c r="Z232" i="34"/>
  <c r="Z231" i="34"/>
  <c r="Z59" i="34"/>
  <c r="Z35" i="34"/>
  <c r="Z11" i="34"/>
  <c r="Z199" i="34"/>
  <c r="Z175" i="34"/>
  <c r="Z159" i="34"/>
  <c r="Z135" i="34"/>
  <c r="Z111" i="34"/>
  <c r="Z80" i="34"/>
  <c r="Z72" i="34"/>
  <c r="Z64" i="34"/>
  <c r="Z56" i="34"/>
  <c r="Z48" i="34"/>
  <c r="Z40" i="34"/>
  <c r="Z32" i="34"/>
  <c r="Z24" i="34"/>
  <c r="Z16" i="34"/>
  <c r="Z228" i="34"/>
  <c r="Z220" i="34"/>
  <c r="Z212" i="34"/>
  <c r="Z204" i="34"/>
  <c r="Z196" i="34"/>
  <c r="Z188" i="34"/>
  <c r="Z180" i="34"/>
  <c r="Z172" i="34"/>
  <c r="Z164" i="34"/>
  <c r="Z156" i="34"/>
  <c r="Z148" i="34"/>
  <c r="Z140" i="34"/>
  <c r="Z132" i="34"/>
  <c r="Z124" i="34"/>
  <c r="Z116" i="34"/>
  <c r="Z108" i="34"/>
  <c r="Z100" i="34"/>
  <c r="Z92" i="34"/>
  <c r="Z84" i="34"/>
  <c r="Z79" i="34"/>
  <c r="Z71" i="34"/>
  <c r="Z63" i="34"/>
  <c r="Z55" i="34"/>
  <c r="Z47" i="34"/>
  <c r="Z39" i="34"/>
  <c r="Z31" i="34"/>
  <c r="Z23" i="34"/>
  <c r="Z15" i="34"/>
  <c r="Z227" i="34"/>
  <c r="Z219" i="34"/>
  <c r="Z211" i="34"/>
  <c r="Z203" i="34"/>
  <c r="Z195" i="34"/>
  <c r="Z187" i="34"/>
  <c r="Z179" i="34"/>
  <c r="Z171" i="34"/>
  <c r="Z163" i="34"/>
  <c r="Z155" i="34"/>
  <c r="Z147" i="34"/>
  <c r="Z139" i="34"/>
  <c r="Z131" i="34"/>
  <c r="Z123" i="34"/>
  <c r="Z115" i="34"/>
  <c r="Z107" i="34"/>
  <c r="Z99" i="34"/>
  <c r="Z91" i="34"/>
  <c r="Z238" i="34"/>
  <c r="Z230" i="34"/>
  <c r="Z75" i="34"/>
  <c r="Z27" i="34"/>
  <c r="Z191" i="34"/>
  <c r="Z103" i="34"/>
  <c r="Z70" i="34"/>
  <c r="Z54" i="34"/>
  <c r="Z38" i="34"/>
  <c r="Z22" i="34"/>
  <c r="Z226" i="34"/>
  <c r="Z210" i="34"/>
  <c r="Z194" i="34"/>
  <c r="Z178" i="34"/>
  <c r="Z162" i="34"/>
  <c r="Z154" i="34"/>
  <c r="Z138" i="34"/>
  <c r="Z130" i="34"/>
  <c r="Z122" i="34"/>
  <c r="Z114" i="34"/>
  <c r="Z106" i="34"/>
  <c r="Z98" i="34"/>
  <c r="Z90" i="34"/>
  <c r="Z229" i="34"/>
  <c r="Z83" i="34"/>
  <c r="Z43" i="34"/>
  <c r="Z215" i="34"/>
  <c r="Z119" i="34"/>
  <c r="Z78" i="34"/>
  <c r="Z62" i="34"/>
  <c r="Z46" i="34"/>
  <c r="Z30" i="34"/>
  <c r="Z14" i="34"/>
  <c r="Z218" i="34"/>
  <c r="Z202" i="34"/>
  <c r="Z186" i="34"/>
  <c r="Z170" i="34"/>
  <c r="Z146" i="34"/>
  <c r="Z237" i="34"/>
  <c r="Z8" i="34"/>
  <c r="Z77" i="34"/>
  <c r="Z69" i="34"/>
  <c r="Z61" i="34"/>
  <c r="Z53" i="34"/>
  <c r="Z45" i="34"/>
  <c r="Z37" i="34"/>
  <c r="Z29" i="34"/>
  <c r="Z21" i="34"/>
  <c r="Z13" i="34"/>
  <c r="Z225" i="34"/>
  <c r="Z217" i="34"/>
  <c r="Z209" i="34"/>
  <c r="Z201" i="34"/>
  <c r="Z193" i="34"/>
  <c r="Z185" i="34"/>
  <c r="Z177" i="34"/>
  <c r="Z169" i="34"/>
  <c r="Z161" i="34"/>
  <c r="Z153" i="34"/>
  <c r="Z145" i="34"/>
  <c r="Z137" i="34"/>
  <c r="Z129" i="34"/>
  <c r="Z121" i="34"/>
  <c r="Z113" i="34"/>
  <c r="Z105" i="34"/>
  <c r="Z97" i="34"/>
  <c r="Z89" i="34"/>
  <c r="Z236" i="34"/>
  <c r="Z240" i="34"/>
  <c r="Z76" i="34"/>
  <c r="Z68" i="34"/>
  <c r="Z60" i="34"/>
  <c r="Z52" i="34"/>
  <c r="Z44" i="34"/>
  <c r="Z36" i="34"/>
  <c r="Z28" i="34"/>
  <c r="Z20" i="34"/>
  <c r="Z12" i="34"/>
  <c r="Z224" i="34"/>
  <c r="Z216" i="34"/>
  <c r="Z208" i="34"/>
  <c r="Z200" i="34"/>
  <c r="Z192" i="34"/>
  <c r="Z184" i="34"/>
  <c r="Z176" i="34"/>
  <c r="Z168" i="34"/>
  <c r="Z160" i="34"/>
  <c r="Z152" i="34"/>
  <c r="Z144" i="34"/>
  <c r="Z136" i="34"/>
  <c r="Z128" i="34"/>
  <c r="Z120" i="34"/>
  <c r="Z112" i="34"/>
  <c r="Z104" i="34"/>
  <c r="Z96" i="34"/>
  <c r="Z88" i="34"/>
  <c r="Z235" i="34"/>
  <c r="B7" i="34"/>
  <c r="AB239" i="34"/>
  <c r="AB240" i="34"/>
  <c r="C239" i="34" l="1"/>
  <c r="C240" i="34"/>
  <c r="L5" i="34"/>
  <c r="H5" i="34"/>
  <c r="D5" i="34"/>
  <c r="AB25" i="34"/>
  <c r="C25" i="34" s="1"/>
  <c r="AB26" i="34"/>
  <c r="C26" i="34" s="1"/>
  <c r="AB27" i="34"/>
  <c r="C27" i="34" s="1"/>
  <c r="AB28" i="34"/>
  <c r="C28" i="34" s="1"/>
  <c r="AB29" i="34"/>
  <c r="C29" i="34" s="1"/>
  <c r="AB30" i="34"/>
  <c r="C30" i="34" s="1"/>
  <c r="AB31" i="34"/>
  <c r="C31" i="34" s="1"/>
  <c r="AB32" i="34"/>
  <c r="C32" i="34" s="1"/>
  <c r="AB33" i="34"/>
  <c r="C33" i="34" s="1"/>
  <c r="AB34" i="34"/>
  <c r="C34" i="34" s="1"/>
  <c r="AB35" i="34"/>
  <c r="C35" i="34" s="1"/>
  <c r="AB36" i="34"/>
  <c r="C36" i="34" s="1"/>
  <c r="AB37" i="34"/>
  <c r="C37" i="34" s="1"/>
  <c r="AB38" i="34"/>
  <c r="C38" i="34" s="1"/>
  <c r="AB39" i="34"/>
  <c r="C39" i="34" s="1"/>
  <c r="AB40" i="34"/>
  <c r="C40" i="34" s="1"/>
  <c r="AB41" i="34"/>
  <c r="C41" i="34" s="1"/>
  <c r="AB42" i="34"/>
  <c r="C42" i="34" s="1"/>
  <c r="AB43" i="34"/>
  <c r="C43" i="34" s="1"/>
  <c r="AB44" i="34"/>
  <c r="C44" i="34" s="1"/>
  <c r="AB45" i="34"/>
  <c r="C45" i="34" s="1"/>
  <c r="AB46" i="34"/>
  <c r="C46" i="34" s="1"/>
  <c r="AB47" i="34"/>
  <c r="C47" i="34" s="1"/>
  <c r="AB48" i="34"/>
  <c r="C48" i="34" s="1"/>
  <c r="AB49" i="34"/>
  <c r="C49" i="34" s="1"/>
  <c r="AB50" i="34"/>
  <c r="C50" i="34" s="1"/>
  <c r="AB51" i="34"/>
  <c r="C51" i="34" s="1"/>
  <c r="AB52" i="34"/>
  <c r="C52" i="34" s="1"/>
  <c r="AB53" i="34"/>
  <c r="C53" i="34" s="1"/>
  <c r="AB54" i="34"/>
  <c r="C54" i="34" s="1"/>
  <c r="AB55" i="34"/>
  <c r="C55" i="34" s="1"/>
  <c r="AB56" i="34"/>
  <c r="C56" i="34" s="1"/>
  <c r="AB57" i="34"/>
  <c r="C57" i="34" s="1"/>
  <c r="AB58" i="34"/>
  <c r="C58" i="34" s="1"/>
  <c r="AB59" i="34"/>
  <c r="C59" i="34" s="1"/>
  <c r="AB60" i="34"/>
  <c r="C60" i="34" s="1"/>
  <c r="AB61" i="34"/>
  <c r="C61" i="34" s="1"/>
  <c r="AB62" i="34"/>
  <c r="C62" i="34" s="1"/>
  <c r="AB63" i="34"/>
  <c r="C63" i="34" s="1"/>
  <c r="AB64" i="34"/>
  <c r="C64" i="34" s="1"/>
  <c r="AB65" i="34"/>
  <c r="C65" i="34" s="1"/>
  <c r="AB66" i="34"/>
  <c r="C66" i="34" s="1"/>
  <c r="AB67" i="34"/>
  <c r="C67" i="34" s="1"/>
  <c r="AB68" i="34"/>
  <c r="C68" i="34" s="1"/>
  <c r="AB69" i="34"/>
  <c r="C69" i="34" s="1"/>
  <c r="AB70" i="34"/>
  <c r="C70" i="34" s="1"/>
  <c r="AB71" i="34"/>
  <c r="C71" i="34" s="1"/>
  <c r="AB72" i="34"/>
  <c r="C72" i="34" s="1"/>
  <c r="AB73" i="34"/>
  <c r="C73" i="34" s="1"/>
  <c r="AB74" i="34"/>
  <c r="C74" i="34" s="1"/>
  <c r="AB75" i="34"/>
  <c r="C75" i="34" s="1"/>
  <c r="AB76" i="34"/>
  <c r="C76" i="34" s="1"/>
  <c r="AB77" i="34"/>
  <c r="C77" i="34" s="1"/>
  <c r="AB78" i="34"/>
  <c r="C78" i="34" s="1"/>
  <c r="AB79" i="34"/>
  <c r="C79" i="34" s="1"/>
  <c r="AB80" i="34"/>
  <c r="C80" i="34" s="1"/>
  <c r="AB81" i="34"/>
  <c r="C81" i="34" s="1"/>
  <c r="AB82" i="34"/>
  <c r="C82" i="34" s="1"/>
  <c r="AB83" i="34"/>
  <c r="C83" i="34" s="1"/>
  <c r="AB84" i="34"/>
  <c r="C84" i="34" s="1"/>
  <c r="AB85" i="34"/>
  <c r="C85" i="34" s="1"/>
  <c r="AB86" i="34"/>
  <c r="C86" i="34" s="1"/>
  <c r="AB87" i="34"/>
  <c r="C87" i="34" s="1"/>
  <c r="AB88" i="34"/>
  <c r="C88" i="34" s="1"/>
  <c r="AB89" i="34"/>
  <c r="C89" i="34" s="1"/>
  <c r="AB90" i="34"/>
  <c r="C90" i="34" s="1"/>
  <c r="AB91" i="34"/>
  <c r="C91" i="34" s="1"/>
  <c r="AB92" i="34"/>
  <c r="C92" i="34" s="1"/>
  <c r="AB93" i="34"/>
  <c r="C93" i="34" s="1"/>
  <c r="AB94" i="34"/>
  <c r="C94" i="34" s="1"/>
  <c r="AB95" i="34"/>
  <c r="C95" i="34" s="1"/>
  <c r="AB96" i="34"/>
  <c r="C96" i="34" s="1"/>
  <c r="AB97" i="34"/>
  <c r="C97" i="34" s="1"/>
  <c r="AB98" i="34"/>
  <c r="C98" i="34" s="1"/>
  <c r="AB99" i="34"/>
  <c r="C99" i="34" s="1"/>
  <c r="AB100" i="34"/>
  <c r="C100" i="34" s="1"/>
  <c r="AB101" i="34"/>
  <c r="C101" i="34" s="1"/>
  <c r="AB102" i="34"/>
  <c r="C102" i="34" s="1"/>
  <c r="AB103" i="34"/>
  <c r="C103" i="34" s="1"/>
  <c r="AB104" i="34"/>
  <c r="C104" i="34" s="1"/>
  <c r="AB105" i="34"/>
  <c r="C105" i="34" s="1"/>
  <c r="AB106" i="34"/>
  <c r="C106" i="34" s="1"/>
  <c r="AB107" i="34"/>
  <c r="C107" i="34" s="1"/>
  <c r="AB108" i="34"/>
  <c r="C108" i="34" s="1"/>
  <c r="AB109" i="34"/>
  <c r="C109" i="34" s="1"/>
  <c r="AB110" i="34"/>
  <c r="C110" i="34" s="1"/>
  <c r="AB111" i="34"/>
  <c r="C111" i="34" s="1"/>
  <c r="AB112" i="34"/>
  <c r="C112" i="34" s="1"/>
  <c r="AB113" i="34"/>
  <c r="C113" i="34" s="1"/>
  <c r="AB114" i="34"/>
  <c r="C114" i="34" s="1"/>
  <c r="AB115" i="34"/>
  <c r="C115" i="34" s="1"/>
  <c r="AB116" i="34"/>
  <c r="C116" i="34" s="1"/>
  <c r="AB117" i="34"/>
  <c r="C117" i="34" s="1"/>
  <c r="AB118" i="34"/>
  <c r="C118" i="34" s="1"/>
  <c r="AB119" i="34"/>
  <c r="C119" i="34" s="1"/>
  <c r="AB120" i="34"/>
  <c r="C120" i="34" s="1"/>
  <c r="AB121" i="34"/>
  <c r="C121" i="34" s="1"/>
  <c r="AB122" i="34"/>
  <c r="C122" i="34" s="1"/>
  <c r="AB123" i="34"/>
  <c r="C123" i="34" s="1"/>
  <c r="AB124" i="34"/>
  <c r="C124" i="34" s="1"/>
  <c r="AB125" i="34"/>
  <c r="C125" i="34" s="1"/>
  <c r="AB126" i="34"/>
  <c r="C126" i="34" s="1"/>
  <c r="AB127" i="34"/>
  <c r="C127" i="34" s="1"/>
  <c r="AB128" i="34"/>
  <c r="C128" i="34" s="1"/>
  <c r="AB129" i="34"/>
  <c r="C129" i="34" s="1"/>
  <c r="AB130" i="34"/>
  <c r="C130" i="34" s="1"/>
  <c r="AB131" i="34"/>
  <c r="C131" i="34" s="1"/>
  <c r="AB132" i="34"/>
  <c r="C132" i="34" s="1"/>
  <c r="AB133" i="34"/>
  <c r="C133" i="34" s="1"/>
  <c r="AB134" i="34"/>
  <c r="C134" i="34" s="1"/>
  <c r="AB135" i="34"/>
  <c r="C135" i="34" s="1"/>
  <c r="AB136" i="34"/>
  <c r="C136" i="34" s="1"/>
  <c r="AB137" i="34"/>
  <c r="C137" i="34" s="1"/>
  <c r="AB138" i="34"/>
  <c r="C138" i="34" s="1"/>
  <c r="AB139" i="34"/>
  <c r="C139" i="34" s="1"/>
  <c r="AB140" i="34"/>
  <c r="C140" i="34" s="1"/>
  <c r="AB141" i="34"/>
  <c r="C141" i="34" s="1"/>
  <c r="AB142" i="34"/>
  <c r="C142" i="34" s="1"/>
  <c r="AB143" i="34"/>
  <c r="C143" i="34" s="1"/>
  <c r="AB144" i="34"/>
  <c r="C144" i="34" s="1"/>
  <c r="AB145" i="34"/>
  <c r="C145" i="34" s="1"/>
  <c r="AB146" i="34"/>
  <c r="C146" i="34" s="1"/>
  <c r="AB147" i="34"/>
  <c r="C147" i="34" s="1"/>
  <c r="AB148" i="34"/>
  <c r="C148" i="34" s="1"/>
  <c r="AB149" i="34"/>
  <c r="C149" i="34" s="1"/>
  <c r="AB150" i="34"/>
  <c r="C150" i="34" s="1"/>
  <c r="AB151" i="34"/>
  <c r="C151" i="34" s="1"/>
  <c r="AB152" i="34"/>
  <c r="C152" i="34" s="1"/>
  <c r="AB153" i="34"/>
  <c r="C153" i="34" s="1"/>
  <c r="AB154" i="34"/>
  <c r="C154" i="34" s="1"/>
  <c r="AB155" i="34"/>
  <c r="C155" i="34" s="1"/>
  <c r="AB156" i="34"/>
  <c r="C156" i="34" s="1"/>
  <c r="AB157" i="34"/>
  <c r="C157" i="34" s="1"/>
  <c r="AB158" i="34"/>
  <c r="C158" i="34" s="1"/>
  <c r="AB159" i="34"/>
  <c r="C159" i="34" s="1"/>
  <c r="AB160" i="34"/>
  <c r="C160" i="34" s="1"/>
  <c r="AB161" i="34"/>
  <c r="C161" i="34" s="1"/>
  <c r="AB162" i="34"/>
  <c r="C162" i="34" s="1"/>
  <c r="AB163" i="34"/>
  <c r="C163" i="34" s="1"/>
  <c r="AB164" i="34"/>
  <c r="C164" i="34" s="1"/>
  <c r="AB165" i="34"/>
  <c r="C165" i="34" s="1"/>
  <c r="AB166" i="34"/>
  <c r="C166" i="34" s="1"/>
  <c r="AB167" i="34"/>
  <c r="C167" i="34" s="1"/>
  <c r="AB168" i="34"/>
  <c r="C168" i="34" s="1"/>
  <c r="AB169" i="34"/>
  <c r="C169" i="34" s="1"/>
  <c r="AB170" i="34"/>
  <c r="C170" i="34" s="1"/>
  <c r="AB171" i="34"/>
  <c r="C171" i="34" s="1"/>
  <c r="AB172" i="34"/>
  <c r="C172" i="34" s="1"/>
  <c r="AB173" i="34"/>
  <c r="C173" i="34" s="1"/>
  <c r="AB174" i="34"/>
  <c r="C174" i="34" s="1"/>
  <c r="AB175" i="34"/>
  <c r="C175" i="34" s="1"/>
  <c r="AB176" i="34"/>
  <c r="C176" i="34" s="1"/>
  <c r="AB177" i="34"/>
  <c r="C177" i="34" s="1"/>
  <c r="AB178" i="34"/>
  <c r="C178" i="34" s="1"/>
  <c r="AB179" i="34"/>
  <c r="C179" i="34" s="1"/>
  <c r="AB180" i="34"/>
  <c r="C180" i="34" s="1"/>
  <c r="AB181" i="34"/>
  <c r="C181" i="34" s="1"/>
  <c r="AB182" i="34"/>
  <c r="C182" i="34" s="1"/>
  <c r="AB183" i="34"/>
  <c r="C183" i="34" s="1"/>
  <c r="AB184" i="34"/>
  <c r="C184" i="34" s="1"/>
  <c r="AB185" i="34"/>
  <c r="C185" i="34" s="1"/>
  <c r="AB186" i="34"/>
  <c r="C186" i="34" s="1"/>
  <c r="AB187" i="34"/>
  <c r="C187" i="34" s="1"/>
  <c r="AB188" i="34"/>
  <c r="C188" i="34" s="1"/>
  <c r="AB189" i="34"/>
  <c r="C189" i="34" s="1"/>
  <c r="AB190" i="34"/>
  <c r="C190" i="34" s="1"/>
  <c r="AB191" i="34"/>
  <c r="C191" i="34" s="1"/>
  <c r="AB192" i="34"/>
  <c r="C192" i="34" s="1"/>
  <c r="AB193" i="34"/>
  <c r="C193" i="34" s="1"/>
  <c r="AB194" i="34"/>
  <c r="C194" i="34" s="1"/>
  <c r="AB195" i="34"/>
  <c r="C195" i="34" s="1"/>
  <c r="AB196" i="34"/>
  <c r="C196" i="34" s="1"/>
  <c r="AB197" i="34"/>
  <c r="C197" i="34" s="1"/>
  <c r="AB198" i="34"/>
  <c r="C198" i="34" s="1"/>
  <c r="AB199" i="34"/>
  <c r="C199" i="34" s="1"/>
  <c r="AB200" i="34"/>
  <c r="C200" i="34" s="1"/>
  <c r="AB201" i="34"/>
  <c r="C201" i="34" s="1"/>
  <c r="AB202" i="34"/>
  <c r="C202" i="34" s="1"/>
  <c r="AB203" i="34"/>
  <c r="C203" i="34" s="1"/>
  <c r="AB204" i="34"/>
  <c r="C204" i="34" s="1"/>
  <c r="AB205" i="34"/>
  <c r="C205" i="34" s="1"/>
  <c r="AB206" i="34"/>
  <c r="C206" i="34" s="1"/>
  <c r="AB207" i="34"/>
  <c r="C207" i="34" s="1"/>
  <c r="AB208" i="34"/>
  <c r="C208" i="34" s="1"/>
  <c r="AB209" i="34"/>
  <c r="C209" i="34" s="1"/>
  <c r="AB210" i="34"/>
  <c r="C210" i="34" s="1"/>
  <c r="AB211" i="34"/>
  <c r="C211" i="34" s="1"/>
  <c r="AB212" i="34"/>
  <c r="C212" i="34" s="1"/>
  <c r="AB213" i="34"/>
  <c r="C213" i="34" s="1"/>
  <c r="AB214" i="34"/>
  <c r="C214" i="34" s="1"/>
  <c r="AB215" i="34"/>
  <c r="C215" i="34" s="1"/>
  <c r="AB216" i="34"/>
  <c r="C216" i="34" s="1"/>
  <c r="AB217" i="34"/>
  <c r="C217" i="34" s="1"/>
  <c r="AB218" i="34"/>
  <c r="C218" i="34" s="1"/>
  <c r="AB219" i="34"/>
  <c r="C219" i="34" s="1"/>
  <c r="AB220" i="34"/>
  <c r="C220" i="34" s="1"/>
  <c r="AB221" i="34"/>
  <c r="C221" i="34" s="1"/>
  <c r="AB222" i="34"/>
  <c r="C222" i="34" s="1"/>
  <c r="AB223" i="34"/>
  <c r="C223" i="34" s="1"/>
  <c r="AB224" i="34"/>
  <c r="C224" i="34" s="1"/>
  <c r="AB225" i="34"/>
  <c r="C225" i="34" s="1"/>
  <c r="AB226" i="34"/>
  <c r="C226" i="34" s="1"/>
  <c r="AB227" i="34"/>
  <c r="C227" i="34" s="1"/>
  <c r="AB228" i="34"/>
  <c r="C228" i="34" s="1"/>
  <c r="AB229" i="34"/>
  <c r="C229" i="34" s="1"/>
  <c r="AB230" i="34"/>
  <c r="C230" i="34" s="1"/>
  <c r="AB231" i="34"/>
  <c r="C231" i="34" s="1"/>
  <c r="AB232" i="34"/>
  <c r="C232" i="34" s="1"/>
  <c r="AB233" i="34"/>
  <c r="C233" i="34" s="1"/>
  <c r="AB234" i="34"/>
  <c r="C234" i="34" s="1"/>
  <c r="AB235" i="34"/>
  <c r="C235" i="34" s="1"/>
  <c r="AB236" i="34"/>
  <c r="C236" i="34" s="1"/>
  <c r="AB237" i="34"/>
  <c r="C237" i="34" s="1"/>
  <c r="AB238" i="34"/>
  <c r="C238" i="34" s="1"/>
  <c r="AB9" i="34"/>
  <c r="C9" i="34" s="1"/>
  <c r="AB10" i="34"/>
  <c r="C10" i="34" s="1"/>
  <c r="AB11" i="34"/>
  <c r="C11" i="34" s="1"/>
  <c r="AB12" i="34"/>
  <c r="C12" i="34" s="1"/>
  <c r="AB13" i="34"/>
  <c r="C13" i="34" s="1"/>
  <c r="AB14" i="34"/>
  <c r="C14" i="34" s="1"/>
  <c r="AB15" i="34"/>
  <c r="C15" i="34" s="1"/>
  <c r="AB16" i="34"/>
  <c r="C16" i="34" s="1"/>
  <c r="AB17" i="34"/>
  <c r="C17" i="34" s="1"/>
  <c r="AB18" i="34"/>
  <c r="C18" i="34" s="1"/>
  <c r="AB19" i="34"/>
  <c r="C19" i="34" s="1"/>
  <c r="AB20" i="34"/>
  <c r="C20" i="34" s="1"/>
  <c r="AB21" i="34"/>
  <c r="C21" i="34" s="1"/>
  <c r="AB22" i="34"/>
  <c r="C22" i="34" s="1"/>
  <c r="AB23" i="34"/>
  <c r="C23" i="34" s="1"/>
  <c r="AB24" i="34"/>
  <c r="C24" i="34" s="1"/>
  <c r="AB8" i="34"/>
  <c r="C8" i="34" s="1"/>
  <c r="AJ7" i="31"/>
  <c r="AI9" i="31" l="1"/>
  <c r="AI17" i="31"/>
  <c r="AI25" i="31"/>
  <c r="AI33" i="31"/>
  <c r="AI41" i="31"/>
  <c r="AJ41" i="31"/>
  <c r="AJ33" i="31"/>
  <c r="AJ25" i="31"/>
  <c r="AJ17" i="31"/>
  <c r="AJ9" i="31"/>
  <c r="AI11" i="31"/>
  <c r="AI19" i="31"/>
  <c r="AI27" i="31"/>
  <c r="AI35" i="31"/>
  <c r="AI43" i="31"/>
  <c r="AJ39" i="31"/>
  <c r="AJ31" i="31"/>
  <c r="AJ23" i="31"/>
  <c r="AJ15" i="31"/>
  <c r="AI15" i="31"/>
  <c r="AI23" i="31"/>
  <c r="AI31" i="31"/>
  <c r="AI39" i="31"/>
  <c r="AJ43" i="31"/>
  <c r="AJ35" i="31"/>
  <c r="AJ27" i="31"/>
  <c r="AJ19" i="31"/>
  <c r="AJ11" i="31"/>
  <c r="AI14" i="31"/>
  <c r="AI28" i="31"/>
  <c r="AI40" i="31"/>
  <c r="AJ37" i="31"/>
  <c r="AJ24" i="31"/>
  <c r="AJ12" i="31"/>
  <c r="AI16" i="31"/>
  <c r="AI42" i="31"/>
  <c r="AJ36" i="31"/>
  <c r="AJ10" i="31"/>
  <c r="AI30" i="31"/>
  <c r="AJ34" i="31"/>
  <c r="AJ8" i="31"/>
  <c r="AI32" i="31"/>
  <c r="AJ28" i="31"/>
  <c r="AJ38" i="31"/>
  <c r="AI29" i="31"/>
  <c r="AJ22" i="31"/>
  <c r="AI44" i="31"/>
  <c r="AI8" i="31"/>
  <c r="AJ14" i="31"/>
  <c r="AJ13" i="31"/>
  <c r="AI18" i="31"/>
  <c r="AJ21" i="31"/>
  <c r="AJ32" i="31"/>
  <c r="AJ20" i="31"/>
  <c r="AI12" i="31"/>
  <c r="AI26" i="31"/>
  <c r="AI20" i="31"/>
  <c r="AJ40" i="31"/>
  <c r="AI13" i="31"/>
  <c r="AI21" i="31"/>
  <c r="AI34" i="31"/>
  <c r="AJ44" i="31"/>
  <c r="AJ30" i="31"/>
  <c r="AJ18" i="31"/>
  <c r="AI10" i="31"/>
  <c r="AI36" i="31"/>
  <c r="AJ29" i="31"/>
  <c r="AJ16" i="31"/>
  <c r="AI37" i="31"/>
  <c r="AJ26" i="31"/>
  <c r="AI22" i="31"/>
  <c r="AJ42" i="31"/>
  <c r="AI24" i="31"/>
  <c r="AI38" i="31"/>
  <c r="AK34" i="31" l="1"/>
  <c r="AM34" i="31"/>
  <c r="AP34" i="31"/>
  <c r="AL34" i="31"/>
  <c r="AL44" i="31"/>
  <c r="AK44" i="31"/>
  <c r="AM44" i="31"/>
  <c r="AP44" i="31"/>
  <c r="AN44" i="31" l="1"/>
  <c r="AN34" i="31"/>
  <c r="N240" i="32" l="1"/>
  <c r="N239" i="32"/>
  <c r="P240" i="32"/>
  <c r="P239" i="32"/>
  <c r="AE240" i="34"/>
  <c r="AD240" i="34"/>
  <c r="AC240" i="34"/>
  <c r="AA240" i="34"/>
  <c r="O240" i="32"/>
  <c r="AE239" i="34"/>
  <c r="AD239" i="34"/>
  <c r="AC239" i="34"/>
  <c r="AA239" i="34"/>
  <c r="O239" i="32"/>
  <c r="R240" i="34" l="1"/>
  <c r="B240" i="34"/>
  <c r="R239" i="34"/>
  <c r="B239" i="34"/>
  <c r="U5" i="11"/>
  <c r="L4" i="32"/>
  <c r="P173" i="32"/>
  <c r="Q173" i="32" s="1" a="1"/>
  <c r="Q173" i="32" s="1"/>
  <c r="O173" i="32"/>
  <c r="P172" i="32"/>
  <c r="Q172" i="32" s="1" a="1"/>
  <c r="Q172" i="32" s="1"/>
  <c r="O172" i="32"/>
  <c r="P171" i="32"/>
  <c r="S171" i="32" s="1" a="1"/>
  <c r="S171" i="32" s="1"/>
  <c r="O171" i="32"/>
  <c r="P170" i="32"/>
  <c r="O170" i="32"/>
  <c r="P169" i="32"/>
  <c r="O169" i="32"/>
  <c r="P168" i="32"/>
  <c r="O168" i="32"/>
  <c r="P167" i="32"/>
  <c r="S167" i="32" s="1" a="1"/>
  <c r="S167" i="32" s="1"/>
  <c r="O167" i="32"/>
  <c r="P166" i="32"/>
  <c r="O166" i="32"/>
  <c r="P165" i="32"/>
  <c r="O165" i="32"/>
  <c r="P164" i="32"/>
  <c r="S164" i="32" s="1" a="1"/>
  <c r="S164" i="32" s="1"/>
  <c r="O164" i="32"/>
  <c r="P163" i="32"/>
  <c r="O163" i="32"/>
  <c r="P162" i="32"/>
  <c r="Q162" i="32" s="1" a="1"/>
  <c r="Q162" i="32" s="1"/>
  <c r="O162" i="32"/>
  <c r="P161" i="32"/>
  <c r="Q161" i="32" s="1" a="1"/>
  <c r="Q161" i="32" s="1"/>
  <c r="O161" i="32"/>
  <c r="P160" i="32"/>
  <c r="O160" i="32"/>
  <c r="P159" i="32"/>
  <c r="O159" i="32"/>
  <c r="P158" i="32"/>
  <c r="O158" i="32"/>
  <c r="P157" i="32"/>
  <c r="Q157" i="32" s="1" a="1"/>
  <c r="Q157" i="32" s="1"/>
  <c r="O157" i="32"/>
  <c r="S156" i="32" a="1"/>
  <c r="S156" i="32" s="1"/>
  <c r="P156" i="32"/>
  <c r="Q156" i="32" s="1" a="1"/>
  <c r="Q156" i="32" s="1"/>
  <c r="O156" i="32"/>
  <c r="P155" i="32"/>
  <c r="O155" i="32"/>
  <c r="P154" i="32"/>
  <c r="O154" i="32"/>
  <c r="P153" i="32"/>
  <c r="O153" i="32"/>
  <c r="P152" i="32"/>
  <c r="O152" i="32"/>
  <c r="P151" i="32"/>
  <c r="S151" i="32" s="1" a="1"/>
  <c r="S151" i="32" s="1"/>
  <c r="O151" i="32"/>
  <c r="P150" i="32"/>
  <c r="S150" i="32" s="1" a="1"/>
  <c r="S150" i="32" s="1"/>
  <c r="O150" i="32"/>
  <c r="P149" i="32"/>
  <c r="S149" i="32" s="1" a="1"/>
  <c r="S149" i="32" s="1"/>
  <c r="O149" i="32"/>
  <c r="P148" i="32"/>
  <c r="R148" i="32" s="1" a="1"/>
  <c r="R148" i="32" s="1"/>
  <c r="O148" i="32"/>
  <c r="P147" i="32"/>
  <c r="O147" i="32"/>
  <c r="P146" i="32"/>
  <c r="R146" i="32" s="1" a="1"/>
  <c r="R146" i="32" s="1"/>
  <c r="O146" i="32"/>
  <c r="P145" i="32"/>
  <c r="O145" i="32"/>
  <c r="P144" i="32"/>
  <c r="O144" i="32"/>
  <c r="P143" i="32"/>
  <c r="O143" i="32"/>
  <c r="P142" i="32"/>
  <c r="S142" i="32" s="1" a="1"/>
  <c r="S142" i="32" s="1"/>
  <c r="O142" i="32"/>
  <c r="P141" i="32"/>
  <c r="O141" i="32"/>
  <c r="P140" i="32"/>
  <c r="S140" i="32" s="1" a="1"/>
  <c r="S140" i="32" s="1"/>
  <c r="O140" i="32"/>
  <c r="P139" i="32"/>
  <c r="O139" i="32"/>
  <c r="P138" i="32"/>
  <c r="S138" i="32" s="1" a="1"/>
  <c r="S138" i="32" s="1"/>
  <c r="O138" i="32"/>
  <c r="P137" i="32"/>
  <c r="O137" i="32"/>
  <c r="P136" i="32"/>
  <c r="O136" i="32"/>
  <c r="P135" i="32"/>
  <c r="O135" i="32"/>
  <c r="P134" i="32"/>
  <c r="R134" i="32" s="1" a="1"/>
  <c r="R134" i="32" s="1"/>
  <c r="O134" i="32"/>
  <c r="P133" i="32"/>
  <c r="O133" i="32"/>
  <c r="P132" i="32"/>
  <c r="O132" i="32"/>
  <c r="P131" i="32"/>
  <c r="O131" i="32"/>
  <c r="P130" i="32"/>
  <c r="O130" i="32"/>
  <c r="P129" i="32"/>
  <c r="Q129" i="32" s="1" a="1"/>
  <c r="Q129" i="32" s="1"/>
  <c r="O129" i="32"/>
  <c r="P128" i="32"/>
  <c r="O128" i="32"/>
  <c r="P127" i="32"/>
  <c r="O127" i="32"/>
  <c r="P126" i="32"/>
  <c r="S126" i="32" s="1" a="1"/>
  <c r="S126" i="32" s="1"/>
  <c r="O126" i="32"/>
  <c r="P125" i="32"/>
  <c r="Q125" i="32" s="1" a="1"/>
  <c r="Q125" i="32" s="1"/>
  <c r="O125" i="32"/>
  <c r="P124" i="32"/>
  <c r="O124" i="32"/>
  <c r="P123" i="32"/>
  <c r="R123" i="32" s="1" a="1"/>
  <c r="R123" i="32" s="1"/>
  <c r="O123" i="32"/>
  <c r="P122" i="32"/>
  <c r="S122" i="32" s="1" a="1"/>
  <c r="S122" i="32" s="1"/>
  <c r="O122" i="32"/>
  <c r="P121" i="32"/>
  <c r="R121" i="32" s="1" a="1"/>
  <c r="R121" i="32" s="1"/>
  <c r="O121" i="32"/>
  <c r="P120" i="32"/>
  <c r="S120" i="32" s="1" a="1"/>
  <c r="S120" i="32" s="1"/>
  <c r="O120" i="32"/>
  <c r="P119" i="32"/>
  <c r="O119" i="32"/>
  <c r="P118" i="32"/>
  <c r="O118" i="32"/>
  <c r="P117" i="32"/>
  <c r="O117" i="32"/>
  <c r="P116" i="32"/>
  <c r="O116" i="32"/>
  <c r="P115" i="32"/>
  <c r="O115" i="32"/>
  <c r="P114" i="32"/>
  <c r="O114" i="32"/>
  <c r="P113" i="32"/>
  <c r="S113" i="32" s="1" a="1"/>
  <c r="S113" i="32" s="1"/>
  <c r="O113" i="32"/>
  <c r="P112" i="32"/>
  <c r="Q112" i="32" s="1" a="1"/>
  <c r="Q112" i="32" s="1"/>
  <c r="O112" i="32"/>
  <c r="P111" i="32"/>
  <c r="R111" i="32" s="1" a="1"/>
  <c r="R111" i="32" s="1"/>
  <c r="O111" i="32"/>
  <c r="P110" i="32"/>
  <c r="R110" i="32" s="1" a="1"/>
  <c r="R110" i="32" s="1"/>
  <c r="O110" i="32"/>
  <c r="P109" i="32"/>
  <c r="Q109" i="32" s="1" a="1"/>
  <c r="Q109" i="32" s="1"/>
  <c r="O109" i="32"/>
  <c r="P108" i="32"/>
  <c r="O108" i="32"/>
  <c r="P107" i="32"/>
  <c r="Q107" i="32" s="1" a="1"/>
  <c r="Q107" i="32" s="1"/>
  <c r="O107" i="32"/>
  <c r="P106" i="32"/>
  <c r="Q106" i="32" s="1" a="1"/>
  <c r="Q106" i="32" s="1"/>
  <c r="O106" i="32"/>
  <c r="P105" i="32"/>
  <c r="O105" i="32"/>
  <c r="P104" i="32"/>
  <c r="S104" i="32" s="1" a="1"/>
  <c r="S104" i="32" s="1"/>
  <c r="O104" i="32"/>
  <c r="P103" i="32"/>
  <c r="O103" i="32"/>
  <c r="P102" i="32"/>
  <c r="O102" i="32"/>
  <c r="P101" i="32"/>
  <c r="S101" i="32" s="1" a="1"/>
  <c r="S101" i="32" s="1"/>
  <c r="O101" i="32"/>
  <c r="P100" i="32"/>
  <c r="Q100" i="32" s="1" a="1"/>
  <c r="Q100" i="32" s="1"/>
  <c r="O100" i="32"/>
  <c r="P99" i="32"/>
  <c r="O99" i="32"/>
  <c r="P98" i="32"/>
  <c r="Q98" i="32" s="1" a="1"/>
  <c r="Q98" i="32" s="1"/>
  <c r="O98" i="32"/>
  <c r="P97" i="32"/>
  <c r="R97" i="32" s="1" a="1"/>
  <c r="R97" i="32" s="1"/>
  <c r="O97" i="32"/>
  <c r="P96" i="32"/>
  <c r="S96" i="32" s="1" a="1"/>
  <c r="S96" i="32" s="1"/>
  <c r="O96" i="32"/>
  <c r="P95" i="32"/>
  <c r="Q95" i="32" s="1" a="1"/>
  <c r="Q95" i="32" s="1"/>
  <c r="O95" i="32"/>
  <c r="P94" i="32"/>
  <c r="O94" i="32"/>
  <c r="P93" i="32"/>
  <c r="S93" i="32" s="1" a="1"/>
  <c r="S93" i="32" s="1"/>
  <c r="O93" i="32"/>
  <c r="P92" i="32"/>
  <c r="R92" i="32" s="1" a="1"/>
  <c r="R92" i="32" s="1"/>
  <c r="O92" i="32"/>
  <c r="P91" i="32"/>
  <c r="O91" i="32"/>
  <c r="P90" i="32"/>
  <c r="S90" i="32" s="1" a="1"/>
  <c r="S90" i="32" s="1"/>
  <c r="O90" i="32"/>
  <c r="P89" i="32"/>
  <c r="O89" i="32"/>
  <c r="P88" i="32"/>
  <c r="Q88" i="32" s="1" a="1"/>
  <c r="Q88" i="32" s="1"/>
  <c r="O88" i="32"/>
  <c r="P87" i="32"/>
  <c r="O87" i="32"/>
  <c r="P86" i="32"/>
  <c r="R86" i="32" s="1" a="1"/>
  <c r="R86" i="32" s="1"/>
  <c r="O86" i="32"/>
  <c r="P85" i="32"/>
  <c r="O85" i="32"/>
  <c r="P84" i="32"/>
  <c r="O84" i="32"/>
  <c r="P83" i="32"/>
  <c r="R83" i="32" s="1" a="1"/>
  <c r="R83" i="32" s="1"/>
  <c r="O83" i="32"/>
  <c r="P82" i="32"/>
  <c r="S82" i="32" s="1" a="1"/>
  <c r="S82" i="32" s="1"/>
  <c r="O82" i="32"/>
  <c r="P81" i="32"/>
  <c r="Q81" i="32" s="1" a="1"/>
  <c r="Q81" i="32" s="1"/>
  <c r="O81" i="32"/>
  <c r="P80" i="32"/>
  <c r="O80" i="32"/>
  <c r="P79" i="32"/>
  <c r="R79" i="32" s="1" a="1"/>
  <c r="R79" i="32" s="1"/>
  <c r="O79" i="32"/>
  <c r="P78" i="32"/>
  <c r="O78" i="32"/>
  <c r="P77" i="32"/>
  <c r="R77" i="32" s="1" a="1"/>
  <c r="R77" i="32" s="1"/>
  <c r="O77" i="32"/>
  <c r="P76" i="32"/>
  <c r="S76" i="32" s="1" a="1"/>
  <c r="S76" i="32" s="1"/>
  <c r="O76" i="32"/>
  <c r="P75" i="32"/>
  <c r="O75" i="32"/>
  <c r="P74" i="32"/>
  <c r="O74" i="32"/>
  <c r="P73" i="32"/>
  <c r="O73" i="32"/>
  <c r="P72" i="32"/>
  <c r="O72" i="32"/>
  <c r="P71" i="32"/>
  <c r="S71" i="32" s="1" a="1"/>
  <c r="S71" i="32" s="1"/>
  <c r="O71" i="32"/>
  <c r="P70" i="32"/>
  <c r="R70" i="32" s="1" a="1"/>
  <c r="R70" i="32" s="1"/>
  <c r="O70" i="32"/>
  <c r="P69" i="32"/>
  <c r="R69" i="32" s="1" a="1"/>
  <c r="R69" i="32" s="1"/>
  <c r="O69" i="32"/>
  <c r="P68" i="32"/>
  <c r="O68" i="32"/>
  <c r="P67" i="32"/>
  <c r="R67" i="32" s="1" a="1"/>
  <c r="R67" i="32" s="1"/>
  <c r="O67" i="32"/>
  <c r="P66" i="32"/>
  <c r="R66" i="32" s="1" a="1"/>
  <c r="R66" i="32" s="1"/>
  <c r="O66" i="32"/>
  <c r="P65" i="32"/>
  <c r="S65" i="32" s="1" a="1"/>
  <c r="S65" i="32" s="1"/>
  <c r="O65" i="32"/>
  <c r="P64" i="32"/>
  <c r="S64" i="32" s="1" a="1"/>
  <c r="S64" i="32" s="1"/>
  <c r="O64" i="32"/>
  <c r="P63" i="32"/>
  <c r="O63" i="32"/>
  <c r="P62" i="32"/>
  <c r="R62" i="32" s="1" a="1"/>
  <c r="R62" i="32" s="1"/>
  <c r="O62" i="32"/>
  <c r="P61" i="32"/>
  <c r="S61" i="32" s="1" a="1"/>
  <c r="S61" i="32" s="1"/>
  <c r="O61" i="32"/>
  <c r="P60" i="32"/>
  <c r="O60" i="32"/>
  <c r="P59" i="32"/>
  <c r="R59" i="32" s="1" a="1"/>
  <c r="R59" i="32" s="1"/>
  <c r="O59" i="32"/>
  <c r="P58" i="32"/>
  <c r="S58" i="32" s="1" a="1"/>
  <c r="S58" i="32" s="1"/>
  <c r="O58" i="32"/>
  <c r="P57" i="32"/>
  <c r="Q57" i="32" s="1" a="1"/>
  <c r="Q57" i="32" s="1"/>
  <c r="O57" i="32"/>
  <c r="P56" i="32"/>
  <c r="S56" i="32" s="1" a="1"/>
  <c r="S56" i="32" s="1"/>
  <c r="O56" i="32"/>
  <c r="P55" i="32"/>
  <c r="Q55" i="32" s="1" a="1"/>
  <c r="Q55" i="32" s="1"/>
  <c r="O55" i="32"/>
  <c r="P54" i="32"/>
  <c r="R54" i="32" s="1" a="1"/>
  <c r="R54" i="32" s="1"/>
  <c r="O54" i="32"/>
  <c r="P53" i="32"/>
  <c r="S53" i="32" s="1" a="1"/>
  <c r="S53" i="32" s="1"/>
  <c r="O53" i="32"/>
  <c r="P52" i="32"/>
  <c r="Q52" i="32" s="1" a="1"/>
  <c r="Q52" i="32" s="1"/>
  <c r="O52" i="32"/>
  <c r="P51" i="32"/>
  <c r="S51" i="32" s="1" a="1"/>
  <c r="S51" i="32" s="1"/>
  <c r="O51" i="32"/>
  <c r="P50" i="32"/>
  <c r="S50" i="32" s="1" a="1"/>
  <c r="S50" i="32" s="1"/>
  <c r="O50" i="32"/>
  <c r="P49" i="32"/>
  <c r="S49" i="32" s="1" a="1"/>
  <c r="S49" i="32" s="1"/>
  <c r="O49" i="32"/>
  <c r="P48" i="32"/>
  <c r="O48" i="32"/>
  <c r="P47" i="32"/>
  <c r="S47" i="32" s="1" a="1"/>
  <c r="S47" i="32" s="1"/>
  <c r="O47" i="32"/>
  <c r="P46" i="32"/>
  <c r="S46" i="32" s="1" a="1"/>
  <c r="S46" i="32" s="1"/>
  <c r="O46" i="32"/>
  <c r="P45" i="32"/>
  <c r="Q45" i="32" s="1" a="1"/>
  <c r="Q45" i="32" s="1"/>
  <c r="O45" i="32"/>
  <c r="P44" i="32"/>
  <c r="R44" i="32" s="1" a="1"/>
  <c r="R44" i="32" s="1"/>
  <c r="O44" i="32"/>
  <c r="P43" i="32"/>
  <c r="S43" i="32" s="1" a="1"/>
  <c r="S43" i="32" s="1"/>
  <c r="O43" i="32"/>
  <c r="P42" i="32"/>
  <c r="R42" i="32" s="1" a="1"/>
  <c r="R42" i="32" s="1"/>
  <c r="O42" i="32"/>
  <c r="P41" i="32"/>
  <c r="S41" i="32" s="1" a="1"/>
  <c r="S41" i="32" s="1"/>
  <c r="O41" i="32"/>
  <c r="P40" i="32"/>
  <c r="S40" i="32" s="1" a="1"/>
  <c r="S40" i="32" s="1"/>
  <c r="O40" i="32"/>
  <c r="P39" i="32"/>
  <c r="R39" i="32" s="1" a="1"/>
  <c r="R39" i="32" s="1"/>
  <c r="O39" i="32"/>
  <c r="P38" i="32"/>
  <c r="R38" i="32" s="1" a="1"/>
  <c r="R38" i="32" s="1"/>
  <c r="O38" i="32"/>
  <c r="P37" i="32"/>
  <c r="R37" i="32" s="1" a="1"/>
  <c r="R37" i="32" s="1"/>
  <c r="O37" i="32"/>
  <c r="P36" i="32"/>
  <c r="S36" i="32" s="1" a="1"/>
  <c r="S36" i="32" s="1"/>
  <c r="O36" i="32"/>
  <c r="P35" i="32"/>
  <c r="R35" i="32" s="1" a="1"/>
  <c r="R35" i="32" s="1"/>
  <c r="O35" i="32"/>
  <c r="P34" i="32"/>
  <c r="Q34" i="32" s="1" a="1"/>
  <c r="Q34" i="32" s="1"/>
  <c r="O34" i="32"/>
  <c r="P33" i="32"/>
  <c r="S33" i="32" s="1" a="1"/>
  <c r="S33" i="32" s="1"/>
  <c r="O33" i="32"/>
  <c r="P32" i="32"/>
  <c r="S32" i="32" s="1" a="1"/>
  <c r="S32" i="32" s="1"/>
  <c r="O32" i="32"/>
  <c r="P31" i="32"/>
  <c r="R31" i="32" s="1" a="1"/>
  <c r="R31" i="32" s="1"/>
  <c r="O31" i="32"/>
  <c r="P30" i="32"/>
  <c r="Q30" i="32" s="1" a="1"/>
  <c r="Q30" i="32" s="1"/>
  <c r="O30" i="32"/>
  <c r="P29" i="32"/>
  <c r="Q29" i="32" s="1" a="1"/>
  <c r="Q29" i="32" s="1"/>
  <c r="O29" i="32"/>
  <c r="P28" i="32"/>
  <c r="Q28" i="32" s="1" a="1"/>
  <c r="Q28" i="32" s="1"/>
  <c r="O28" i="32"/>
  <c r="P27" i="32"/>
  <c r="S27" i="32" s="1" a="1"/>
  <c r="S27" i="32" s="1"/>
  <c r="O27" i="32"/>
  <c r="P26" i="32"/>
  <c r="S26" i="32" s="1" a="1"/>
  <c r="S26" i="32" s="1"/>
  <c r="O26" i="32"/>
  <c r="P25" i="32"/>
  <c r="S25" i="32" s="1" a="1"/>
  <c r="S25" i="32" s="1"/>
  <c r="O25" i="32"/>
  <c r="P24" i="32"/>
  <c r="S24" i="32" s="1" a="1"/>
  <c r="S24" i="32" s="1"/>
  <c r="O24" i="32"/>
  <c r="P23" i="32"/>
  <c r="R23" i="32" s="1" a="1"/>
  <c r="R23" i="32" s="1"/>
  <c r="O23" i="32"/>
  <c r="P22" i="32"/>
  <c r="S22" i="32" s="1" a="1"/>
  <c r="S22" i="32" s="1"/>
  <c r="O22" i="32"/>
  <c r="P21" i="32"/>
  <c r="Q21" i="32" s="1" a="1"/>
  <c r="Q21" i="32" s="1"/>
  <c r="O21" i="32"/>
  <c r="P20" i="32"/>
  <c r="S20" i="32" s="1" a="1"/>
  <c r="S20" i="32" s="1"/>
  <c r="O20" i="32"/>
  <c r="P19" i="32"/>
  <c r="S19" i="32" s="1" a="1"/>
  <c r="S19" i="32" s="1"/>
  <c r="O19" i="32"/>
  <c r="P18" i="32"/>
  <c r="R18" i="32" s="1" a="1"/>
  <c r="R18" i="32" s="1"/>
  <c r="O18" i="32"/>
  <c r="P17" i="32"/>
  <c r="S17" i="32" s="1" a="1"/>
  <c r="S17" i="32" s="1"/>
  <c r="O17" i="32"/>
  <c r="P16" i="32"/>
  <c r="S16" i="32" s="1" a="1"/>
  <c r="S16" i="32" s="1"/>
  <c r="O16" i="32"/>
  <c r="P15" i="32"/>
  <c r="R15" i="32" s="1" a="1"/>
  <c r="R15" i="32" s="1"/>
  <c r="O15" i="32"/>
  <c r="P14" i="32"/>
  <c r="Q14" i="32" s="1" a="1"/>
  <c r="Q14" i="32" s="1"/>
  <c r="O14" i="32"/>
  <c r="P13" i="32"/>
  <c r="Q13" i="32" s="1" a="1"/>
  <c r="Q13" i="32" s="1"/>
  <c r="O13" i="32"/>
  <c r="P12" i="32"/>
  <c r="S12" i="32" s="1" a="1"/>
  <c r="S12" i="32" s="1"/>
  <c r="O12" i="32"/>
  <c r="P11" i="32"/>
  <c r="S11" i="32" s="1" a="1"/>
  <c r="S11" i="32" s="1"/>
  <c r="O11" i="32"/>
  <c r="P10" i="32"/>
  <c r="Q10" i="32" s="1" a="1"/>
  <c r="Q10" i="32" s="1"/>
  <c r="O10" i="32"/>
  <c r="P9" i="32"/>
  <c r="S9" i="32" s="1" a="1"/>
  <c r="S9" i="32" s="1"/>
  <c r="O9" i="32"/>
  <c r="O8" i="32"/>
  <c r="R239" i="32"/>
  <c r="S239" i="32"/>
  <c r="Q239" i="32"/>
  <c r="P238" i="32"/>
  <c r="N238" i="32"/>
  <c r="R238" i="32" s="1" a="1"/>
  <c r="R238" i="32" s="1"/>
  <c r="P237" i="32"/>
  <c r="N237" i="32"/>
  <c r="S237" i="32" s="1" a="1"/>
  <c r="S237" i="32" s="1"/>
  <c r="P236" i="32"/>
  <c r="N236" i="32"/>
  <c r="P235" i="32"/>
  <c r="N235" i="32"/>
  <c r="P234" i="32"/>
  <c r="N234" i="32"/>
  <c r="Q234" i="32" s="1" a="1"/>
  <c r="Q234" i="32" s="1"/>
  <c r="P233" i="32"/>
  <c r="N233" i="32"/>
  <c r="R233" i="32" s="1" a="1"/>
  <c r="R233" i="32" s="1"/>
  <c r="P232" i="32"/>
  <c r="N232" i="32"/>
  <c r="R232" i="32" s="1" a="1"/>
  <c r="R232" i="32" s="1"/>
  <c r="P231" i="32"/>
  <c r="N231" i="32"/>
  <c r="R231" i="32" s="1" a="1"/>
  <c r="R231" i="32" s="1"/>
  <c r="P230" i="32"/>
  <c r="N230" i="32"/>
  <c r="R230" i="32" s="1" a="1"/>
  <c r="R230" i="32" s="1"/>
  <c r="P229" i="32"/>
  <c r="N229" i="32"/>
  <c r="R229" i="32" s="1" a="1"/>
  <c r="R229" i="32" s="1"/>
  <c r="P228" i="32"/>
  <c r="N228" i="32"/>
  <c r="S228" i="32" s="1" a="1"/>
  <c r="S228" i="32" s="1"/>
  <c r="P227" i="32"/>
  <c r="N227" i="32"/>
  <c r="Q227" i="32" s="1" a="1"/>
  <c r="Q227" i="32" s="1"/>
  <c r="P226" i="32"/>
  <c r="N226" i="32"/>
  <c r="R226" i="32" s="1" a="1"/>
  <c r="R226" i="32" s="1"/>
  <c r="P225" i="32"/>
  <c r="N225" i="32"/>
  <c r="R225" i="32" s="1" a="1"/>
  <c r="R225" i="32" s="1"/>
  <c r="P224" i="32"/>
  <c r="N224" i="32"/>
  <c r="R224" i="32" s="1" a="1"/>
  <c r="R224" i="32" s="1"/>
  <c r="P223" i="32"/>
  <c r="N223" i="32"/>
  <c r="R223" i="32" s="1" a="1"/>
  <c r="R223" i="32" s="1"/>
  <c r="P222" i="32"/>
  <c r="N222" i="32"/>
  <c r="S222" i="32" s="1" a="1"/>
  <c r="S222" i="32" s="1"/>
  <c r="P221" i="32"/>
  <c r="N221" i="32"/>
  <c r="Q221" i="32" s="1" a="1"/>
  <c r="Q221" i="32" s="1"/>
  <c r="P220" i="32"/>
  <c r="N220" i="32"/>
  <c r="R220" i="32" s="1" a="1"/>
  <c r="R220" i="32" s="1"/>
  <c r="P219" i="32"/>
  <c r="N219" i="32"/>
  <c r="P218" i="32"/>
  <c r="N218" i="32"/>
  <c r="R218" i="32" s="1" a="1"/>
  <c r="R218" i="32" s="1"/>
  <c r="P217" i="32"/>
  <c r="N217" i="32"/>
  <c r="R217" i="32" s="1" a="1"/>
  <c r="R217" i="32" s="1"/>
  <c r="P216" i="32"/>
  <c r="N216" i="32"/>
  <c r="R216" i="32" s="1" a="1"/>
  <c r="R216" i="32" s="1"/>
  <c r="P215" i="32"/>
  <c r="N215" i="32"/>
  <c r="R215" i="32" s="1" a="1"/>
  <c r="R215" i="32" s="1"/>
  <c r="P214" i="32"/>
  <c r="N214" i="32"/>
  <c r="S214" i="32" s="1" a="1"/>
  <c r="S214" i="32" s="1"/>
  <c r="P213" i="32"/>
  <c r="N213" i="32"/>
  <c r="Q213" i="32" s="1" a="1"/>
  <c r="Q213" i="32" s="1"/>
  <c r="P212" i="32"/>
  <c r="N212" i="32"/>
  <c r="R212" i="32" s="1" a="1"/>
  <c r="R212" i="32" s="1"/>
  <c r="P211" i="32"/>
  <c r="N211" i="32"/>
  <c r="R211" i="32" s="1" a="1"/>
  <c r="R211" i="32" s="1"/>
  <c r="P210" i="32"/>
  <c r="N210" i="32"/>
  <c r="R210" i="32" s="1" a="1"/>
  <c r="R210" i="32" s="1"/>
  <c r="P209" i="32"/>
  <c r="N209" i="32"/>
  <c r="R209" i="32" s="1" a="1"/>
  <c r="R209" i="32" s="1"/>
  <c r="P208" i="32"/>
  <c r="N208" i="32"/>
  <c r="R208" i="32" s="1" a="1"/>
  <c r="R208" i="32" s="1"/>
  <c r="P207" i="32"/>
  <c r="N207" i="32"/>
  <c r="S207" i="32" s="1" a="1"/>
  <c r="S207" i="32" s="1"/>
  <c r="P206" i="32"/>
  <c r="N206" i="32"/>
  <c r="R206" i="32" s="1" a="1"/>
  <c r="R206" i="32" s="1"/>
  <c r="P205" i="32"/>
  <c r="N205" i="32"/>
  <c r="R205" i="32" s="1" a="1"/>
  <c r="R205" i="32" s="1"/>
  <c r="P204" i="32"/>
  <c r="N204" i="32"/>
  <c r="R204" i="32" s="1" a="1"/>
  <c r="R204" i="32" s="1"/>
  <c r="P203" i="32"/>
  <c r="N203" i="32"/>
  <c r="R203" i="32" s="1" a="1"/>
  <c r="R203" i="32" s="1"/>
  <c r="P202" i="32"/>
  <c r="N202" i="32"/>
  <c r="Q202" i="32" s="1" a="1"/>
  <c r="Q202" i="32" s="1"/>
  <c r="P201" i="32"/>
  <c r="N201" i="32"/>
  <c r="P200" i="32"/>
  <c r="N200" i="32"/>
  <c r="Q200" i="32" s="1" a="1"/>
  <c r="Q200" i="32" s="1"/>
  <c r="P199" i="32"/>
  <c r="N199" i="32"/>
  <c r="S199" i="32" s="1" a="1"/>
  <c r="S199" i="32" s="1"/>
  <c r="P198" i="32"/>
  <c r="N198" i="32"/>
  <c r="Q198" i="32" s="1" a="1"/>
  <c r="Q198" i="32" s="1"/>
  <c r="P197" i="32"/>
  <c r="N197" i="32"/>
  <c r="S197" i="32" s="1" a="1"/>
  <c r="S197" i="32" s="1"/>
  <c r="P196" i="32"/>
  <c r="N196" i="32"/>
  <c r="R196" i="32" s="1" a="1"/>
  <c r="R196" i="32" s="1"/>
  <c r="P195" i="32"/>
  <c r="N195" i="32"/>
  <c r="R195" i="32" s="1" a="1"/>
  <c r="R195" i="32" s="1"/>
  <c r="P194" i="32"/>
  <c r="N194" i="32"/>
  <c r="Q194" i="32" s="1" a="1"/>
  <c r="Q194" i="32" s="1"/>
  <c r="P193" i="32"/>
  <c r="N193" i="32"/>
  <c r="R193" i="32" s="1" a="1"/>
  <c r="R193" i="32" s="1"/>
  <c r="P192" i="32"/>
  <c r="N192" i="32"/>
  <c r="R192" i="32" s="1" a="1"/>
  <c r="R192" i="32" s="1"/>
  <c r="P191" i="32"/>
  <c r="N191" i="32"/>
  <c r="R191" i="32" s="1" a="1"/>
  <c r="R191" i="32" s="1"/>
  <c r="P190" i="32"/>
  <c r="N190" i="32"/>
  <c r="Q190" i="32" s="1" a="1"/>
  <c r="Q190" i="32" s="1"/>
  <c r="P189" i="32"/>
  <c r="N189" i="32"/>
  <c r="R189" i="32" s="1" a="1"/>
  <c r="R189" i="32" s="1"/>
  <c r="P188" i="32"/>
  <c r="N188" i="32"/>
  <c r="R188" i="32" s="1" a="1"/>
  <c r="R188" i="32" s="1"/>
  <c r="P187" i="32"/>
  <c r="N187" i="32"/>
  <c r="R187" i="32" s="1" a="1"/>
  <c r="R187" i="32" s="1"/>
  <c r="P186" i="32"/>
  <c r="N186" i="32"/>
  <c r="Q186" i="32" s="1" a="1"/>
  <c r="Q186" i="32" s="1"/>
  <c r="P185" i="32"/>
  <c r="N185" i="32"/>
  <c r="R185" i="32" s="1" a="1"/>
  <c r="R185" i="32" s="1"/>
  <c r="P184" i="32"/>
  <c r="N184" i="32"/>
  <c r="R184" i="32" s="1" a="1"/>
  <c r="R184" i="32" s="1"/>
  <c r="P183" i="32"/>
  <c r="N183" i="32"/>
  <c r="R183" i="32" s="1" a="1"/>
  <c r="R183" i="32" s="1"/>
  <c r="P182" i="32"/>
  <c r="N182" i="32"/>
  <c r="Q182" i="32" s="1" a="1"/>
  <c r="Q182" i="32" s="1"/>
  <c r="P181" i="32"/>
  <c r="N181" i="32"/>
  <c r="R181" i="32" s="1" a="1"/>
  <c r="R181" i="32" s="1"/>
  <c r="P180" i="32"/>
  <c r="N180" i="32"/>
  <c r="R180" i="32" s="1" a="1"/>
  <c r="R180" i="32" s="1"/>
  <c r="P179" i="32"/>
  <c r="N179" i="32"/>
  <c r="R179" i="32" s="1" a="1"/>
  <c r="R179" i="32" s="1"/>
  <c r="P178" i="32"/>
  <c r="N178" i="32"/>
  <c r="Q178" i="32" s="1" a="1"/>
  <c r="Q178" i="32" s="1"/>
  <c r="P177" i="32"/>
  <c r="N177" i="32"/>
  <c r="R177" i="32" s="1" a="1"/>
  <c r="R177" i="32" s="1"/>
  <c r="P176" i="32"/>
  <c r="N176" i="32"/>
  <c r="R176" i="32" s="1" a="1"/>
  <c r="R176" i="32" s="1"/>
  <c r="P175" i="32"/>
  <c r="N175" i="32"/>
  <c r="R175" i="32" s="1" a="1"/>
  <c r="R175" i="32" s="1"/>
  <c r="N174" i="32"/>
  <c r="R174" i="32" s="1" a="1"/>
  <c r="R174" i="32" s="1"/>
  <c r="P174" i="32"/>
  <c r="P8" i="32"/>
  <c r="AA238" i="34"/>
  <c r="B238" i="34" s="1"/>
  <c r="O238" i="32"/>
  <c r="AA237" i="34"/>
  <c r="B237" i="34" s="1"/>
  <c r="O237" i="32"/>
  <c r="AA236" i="34"/>
  <c r="B236" i="34" s="1"/>
  <c r="O236" i="32"/>
  <c r="AA235" i="34"/>
  <c r="B235" i="34" s="1"/>
  <c r="O235" i="32"/>
  <c r="AA234" i="34"/>
  <c r="B234" i="34" s="1"/>
  <c r="O234" i="32"/>
  <c r="AA233" i="34"/>
  <c r="B233" i="34" s="1"/>
  <c r="O233" i="32"/>
  <c r="AA232" i="34"/>
  <c r="B232" i="34" s="1"/>
  <c r="O232" i="32"/>
  <c r="AA231" i="34"/>
  <c r="B231" i="34" s="1"/>
  <c r="O231" i="32"/>
  <c r="AA230" i="34"/>
  <c r="B230" i="34" s="1"/>
  <c r="O230" i="32"/>
  <c r="AA229" i="34"/>
  <c r="B229" i="34" s="1"/>
  <c r="O229" i="32"/>
  <c r="AA228" i="34"/>
  <c r="B228" i="34" s="1"/>
  <c r="O228" i="32"/>
  <c r="AA227" i="34"/>
  <c r="B227" i="34" s="1"/>
  <c r="O227" i="32"/>
  <c r="AA226" i="34"/>
  <c r="B226" i="34" s="1"/>
  <c r="O226" i="32"/>
  <c r="AA225" i="34"/>
  <c r="B225" i="34" s="1"/>
  <c r="O225" i="32"/>
  <c r="AA224" i="34"/>
  <c r="B224" i="34" s="1"/>
  <c r="O224" i="32"/>
  <c r="AA223" i="34"/>
  <c r="B223" i="34" s="1"/>
  <c r="O223" i="32"/>
  <c r="AA222" i="34"/>
  <c r="B222" i="34" s="1"/>
  <c r="O222" i="32"/>
  <c r="AA221" i="34"/>
  <c r="B221" i="34" s="1"/>
  <c r="O221" i="32"/>
  <c r="AA220" i="34"/>
  <c r="B220" i="34" s="1"/>
  <c r="O220" i="32"/>
  <c r="AA219" i="34"/>
  <c r="B219" i="34" s="1"/>
  <c r="O219" i="32"/>
  <c r="AA218" i="34"/>
  <c r="B218" i="34" s="1"/>
  <c r="O218" i="32"/>
  <c r="AA217" i="34"/>
  <c r="B217" i="34" s="1"/>
  <c r="O217" i="32"/>
  <c r="AA216" i="34"/>
  <c r="B216" i="34" s="1"/>
  <c r="O216" i="32"/>
  <c r="AA215" i="34"/>
  <c r="B215" i="34" s="1"/>
  <c r="O215" i="32"/>
  <c r="AA214" i="34"/>
  <c r="B214" i="34" s="1"/>
  <c r="O214" i="32"/>
  <c r="AA213" i="34"/>
  <c r="B213" i="34" s="1"/>
  <c r="O213" i="32"/>
  <c r="AA212" i="34"/>
  <c r="B212" i="34" s="1"/>
  <c r="O212" i="32"/>
  <c r="AA211" i="34"/>
  <c r="B211" i="34" s="1"/>
  <c r="O211" i="32"/>
  <c r="AA210" i="34"/>
  <c r="B210" i="34" s="1"/>
  <c r="O210" i="32"/>
  <c r="AA209" i="34"/>
  <c r="B209" i="34" s="1"/>
  <c r="O209" i="32"/>
  <c r="AA208" i="34"/>
  <c r="B208" i="34" s="1"/>
  <c r="O208" i="32"/>
  <c r="AA207" i="34"/>
  <c r="B207" i="34" s="1"/>
  <c r="O207" i="32"/>
  <c r="AA206" i="34"/>
  <c r="B206" i="34" s="1"/>
  <c r="O206" i="32"/>
  <c r="AA205" i="34"/>
  <c r="B205" i="34" s="1"/>
  <c r="O205" i="32"/>
  <c r="AA204" i="34"/>
  <c r="B204" i="34" s="1"/>
  <c r="O204" i="32"/>
  <c r="AA203" i="34"/>
  <c r="B203" i="34" s="1"/>
  <c r="O203" i="32"/>
  <c r="AA202" i="34"/>
  <c r="B202" i="34" s="1"/>
  <c r="O202" i="32"/>
  <c r="AA201" i="34"/>
  <c r="B201" i="34" s="1"/>
  <c r="O201" i="32"/>
  <c r="AA200" i="34"/>
  <c r="B200" i="34" s="1"/>
  <c r="O200" i="32"/>
  <c r="AA199" i="34"/>
  <c r="B199" i="34" s="1"/>
  <c r="O199" i="32"/>
  <c r="AA198" i="34"/>
  <c r="B198" i="34" s="1"/>
  <c r="O198" i="32"/>
  <c r="AA197" i="34"/>
  <c r="B197" i="34" s="1"/>
  <c r="O197" i="32"/>
  <c r="AA196" i="34"/>
  <c r="B196" i="34" s="1"/>
  <c r="O196" i="32"/>
  <c r="AA195" i="34"/>
  <c r="B195" i="34" s="1"/>
  <c r="O195" i="32"/>
  <c r="AA194" i="34"/>
  <c r="B194" i="34" s="1"/>
  <c r="O194" i="32"/>
  <c r="AA193" i="34"/>
  <c r="B193" i="34" s="1"/>
  <c r="O193" i="32"/>
  <c r="AA192" i="34"/>
  <c r="B192" i="34" s="1"/>
  <c r="O192" i="32"/>
  <c r="AA191" i="34"/>
  <c r="B191" i="34" s="1"/>
  <c r="O191" i="32"/>
  <c r="AA190" i="34"/>
  <c r="B190" i="34" s="1"/>
  <c r="O190" i="32"/>
  <c r="AA189" i="34"/>
  <c r="B189" i="34" s="1"/>
  <c r="O189" i="32"/>
  <c r="AA188" i="34"/>
  <c r="B188" i="34" s="1"/>
  <c r="O188" i="32"/>
  <c r="AA187" i="34"/>
  <c r="B187" i="34" s="1"/>
  <c r="O187" i="32"/>
  <c r="AA186" i="34"/>
  <c r="B186" i="34" s="1"/>
  <c r="O186" i="32"/>
  <c r="AA185" i="34"/>
  <c r="B185" i="34" s="1"/>
  <c r="O185" i="32"/>
  <c r="AA184" i="34"/>
  <c r="B184" i="34" s="1"/>
  <c r="O184" i="32"/>
  <c r="AA183" i="34"/>
  <c r="B183" i="34" s="1"/>
  <c r="O183" i="32"/>
  <c r="AA182" i="34"/>
  <c r="B182" i="34" s="1"/>
  <c r="O182" i="32"/>
  <c r="AA181" i="34"/>
  <c r="B181" i="34" s="1"/>
  <c r="O181" i="32"/>
  <c r="AA180" i="34"/>
  <c r="B180" i="34" s="1"/>
  <c r="O180" i="32"/>
  <c r="AA179" i="34"/>
  <c r="B179" i="34" s="1"/>
  <c r="O179" i="32"/>
  <c r="AA178" i="34"/>
  <c r="B178" i="34" s="1"/>
  <c r="O178" i="32"/>
  <c r="AA177" i="34"/>
  <c r="B177" i="34" s="1"/>
  <c r="O177" i="32"/>
  <c r="AA176" i="34"/>
  <c r="B176" i="34" s="1"/>
  <c r="O176" i="32"/>
  <c r="AA175" i="34"/>
  <c r="B175" i="34" s="1"/>
  <c r="O175" i="32"/>
  <c r="AA174" i="34"/>
  <c r="B174" i="34" s="1"/>
  <c r="O174" i="32"/>
  <c r="AA173" i="34"/>
  <c r="B173" i="34" s="1"/>
  <c r="AA172" i="34"/>
  <c r="B172" i="34" s="1"/>
  <c r="AA171" i="34"/>
  <c r="B171" i="34" s="1"/>
  <c r="AA170" i="34"/>
  <c r="B170" i="34" s="1"/>
  <c r="AA169" i="34"/>
  <c r="B169" i="34" s="1"/>
  <c r="AA168" i="34"/>
  <c r="B168" i="34" s="1"/>
  <c r="AA167" i="34"/>
  <c r="B167" i="34" s="1"/>
  <c r="AA166" i="34"/>
  <c r="B166" i="34" s="1"/>
  <c r="AA165" i="34"/>
  <c r="B165" i="34" s="1"/>
  <c r="AA164" i="34"/>
  <c r="B164" i="34" s="1"/>
  <c r="AA163" i="34"/>
  <c r="B163" i="34" s="1"/>
  <c r="AA162" i="34"/>
  <c r="B162" i="34" s="1"/>
  <c r="AA161" i="34"/>
  <c r="B161" i="34" s="1"/>
  <c r="AA160" i="34"/>
  <c r="B160" i="34" s="1"/>
  <c r="AA159" i="34"/>
  <c r="B159" i="34" s="1"/>
  <c r="AA158" i="34"/>
  <c r="B158" i="34" s="1"/>
  <c r="AA157" i="34"/>
  <c r="B157" i="34" s="1"/>
  <c r="AA156" i="34"/>
  <c r="B156" i="34" s="1"/>
  <c r="AA155" i="34"/>
  <c r="B155" i="34" s="1"/>
  <c r="AA154" i="34"/>
  <c r="B154" i="34" s="1"/>
  <c r="AA153" i="34"/>
  <c r="B153" i="34" s="1"/>
  <c r="AA152" i="34"/>
  <c r="B152" i="34" s="1"/>
  <c r="AA151" i="34"/>
  <c r="B151" i="34" s="1"/>
  <c r="AA150" i="34"/>
  <c r="B150" i="34" s="1"/>
  <c r="AA149" i="34"/>
  <c r="B149" i="34" s="1"/>
  <c r="AA148" i="34"/>
  <c r="B148" i="34" s="1"/>
  <c r="AA147" i="34"/>
  <c r="B147" i="34" s="1"/>
  <c r="AA146" i="34"/>
  <c r="B146" i="34" s="1"/>
  <c r="AA145" i="34"/>
  <c r="B145" i="34" s="1"/>
  <c r="AA144" i="34"/>
  <c r="B144" i="34" s="1"/>
  <c r="AA143" i="34"/>
  <c r="B143" i="34" s="1"/>
  <c r="AA142" i="34"/>
  <c r="B142" i="34" s="1"/>
  <c r="AA141" i="34"/>
  <c r="B141" i="34" s="1"/>
  <c r="AA140" i="34"/>
  <c r="B140" i="34" s="1"/>
  <c r="AA139" i="34"/>
  <c r="B139" i="34" s="1"/>
  <c r="AA138" i="34"/>
  <c r="B138" i="34" s="1"/>
  <c r="AA137" i="34"/>
  <c r="B137" i="34" s="1"/>
  <c r="AA136" i="34"/>
  <c r="B136" i="34" s="1"/>
  <c r="AA135" i="34"/>
  <c r="B135" i="34" s="1"/>
  <c r="AA134" i="34"/>
  <c r="B134" i="34" s="1"/>
  <c r="AA133" i="34"/>
  <c r="B133" i="34" s="1"/>
  <c r="AA132" i="34"/>
  <c r="B132" i="34" s="1"/>
  <c r="AA131" i="34"/>
  <c r="B131" i="34" s="1"/>
  <c r="AA130" i="34"/>
  <c r="B130" i="34" s="1"/>
  <c r="AA129" i="34"/>
  <c r="B129" i="34" s="1"/>
  <c r="AA128" i="34"/>
  <c r="B128" i="34" s="1"/>
  <c r="AA127" i="34"/>
  <c r="B127" i="34" s="1"/>
  <c r="AA126" i="34"/>
  <c r="B126" i="34" s="1"/>
  <c r="AA125" i="34"/>
  <c r="B125" i="34" s="1"/>
  <c r="AA124" i="34"/>
  <c r="B124" i="34" s="1"/>
  <c r="AA123" i="34"/>
  <c r="B123" i="34" s="1"/>
  <c r="AA122" i="34"/>
  <c r="B122" i="34" s="1"/>
  <c r="AA121" i="34"/>
  <c r="B121" i="34" s="1"/>
  <c r="AA120" i="34"/>
  <c r="B120" i="34" s="1"/>
  <c r="AA119" i="34"/>
  <c r="B119" i="34" s="1"/>
  <c r="AA118" i="34"/>
  <c r="B118" i="34" s="1"/>
  <c r="AA117" i="34"/>
  <c r="B117" i="34" s="1"/>
  <c r="AA116" i="34"/>
  <c r="B116" i="34" s="1"/>
  <c r="AA115" i="34"/>
  <c r="B115" i="34" s="1"/>
  <c r="AA114" i="34"/>
  <c r="B114" i="34" s="1"/>
  <c r="AA113" i="34"/>
  <c r="B113" i="34" s="1"/>
  <c r="AA112" i="34"/>
  <c r="B112" i="34" s="1"/>
  <c r="AA111" i="34"/>
  <c r="B111" i="34" s="1"/>
  <c r="AA110" i="34"/>
  <c r="B110" i="34" s="1"/>
  <c r="AA109" i="34"/>
  <c r="B109" i="34" s="1"/>
  <c r="AA108" i="34"/>
  <c r="B108" i="34" s="1"/>
  <c r="AA107" i="34"/>
  <c r="B107" i="34" s="1"/>
  <c r="AA106" i="34"/>
  <c r="B106" i="34" s="1"/>
  <c r="AA105" i="34"/>
  <c r="B105" i="34" s="1"/>
  <c r="AA104" i="34"/>
  <c r="B104" i="34" s="1"/>
  <c r="AA103" i="34"/>
  <c r="B103" i="34" s="1"/>
  <c r="AA102" i="34"/>
  <c r="B102" i="34" s="1"/>
  <c r="AA101" i="34"/>
  <c r="B101" i="34" s="1"/>
  <c r="AA100" i="34"/>
  <c r="B100" i="34" s="1"/>
  <c r="AA99" i="34"/>
  <c r="B99" i="34" s="1"/>
  <c r="AA98" i="34"/>
  <c r="B98" i="34" s="1"/>
  <c r="AA97" i="34"/>
  <c r="B97" i="34" s="1"/>
  <c r="AA96" i="34"/>
  <c r="B96" i="34" s="1"/>
  <c r="AA95" i="34"/>
  <c r="B95" i="34" s="1"/>
  <c r="AA94" i="34"/>
  <c r="B94" i="34" s="1"/>
  <c r="AA93" i="34"/>
  <c r="B93" i="34" s="1"/>
  <c r="AA92" i="34"/>
  <c r="B92" i="34" s="1"/>
  <c r="AA91" i="34"/>
  <c r="B91" i="34" s="1"/>
  <c r="AA90" i="34"/>
  <c r="B90" i="34" s="1"/>
  <c r="AA89" i="34"/>
  <c r="B89" i="34" s="1"/>
  <c r="AA88" i="34"/>
  <c r="B88" i="34" s="1"/>
  <c r="AA87" i="34"/>
  <c r="B87" i="34" s="1"/>
  <c r="AA86" i="34"/>
  <c r="B86" i="34" s="1"/>
  <c r="AA85" i="34"/>
  <c r="B85" i="34" s="1"/>
  <c r="AA84" i="34"/>
  <c r="B84" i="34" s="1"/>
  <c r="AA83" i="34"/>
  <c r="B83" i="34" s="1"/>
  <c r="AA82" i="34"/>
  <c r="B82" i="34" s="1"/>
  <c r="AA81" i="34"/>
  <c r="B81" i="34" s="1"/>
  <c r="AA80" i="34"/>
  <c r="B80" i="34" s="1"/>
  <c r="AA79" i="34"/>
  <c r="B79" i="34" s="1"/>
  <c r="AA78" i="34"/>
  <c r="B78" i="34" s="1"/>
  <c r="AA77" i="34"/>
  <c r="B77" i="34" s="1"/>
  <c r="AA76" i="34"/>
  <c r="B76" i="34" s="1"/>
  <c r="AA75" i="34"/>
  <c r="B75" i="34" s="1"/>
  <c r="AA74" i="34"/>
  <c r="B74" i="34" s="1"/>
  <c r="AA73" i="34"/>
  <c r="B73" i="34" s="1"/>
  <c r="AA72" i="34"/>
  <c r="B72" i="34" s="1"/>
  <c r="AA71" i="34"/>
  <c r="B71" i="34" s="1"/>
  <c r="AA70" i="34"/>
  <c r="B70" i="34" s="1"/>
  <c r="AA69" i="34"/>
  <c r="B69" i="34" s="1"/>
  <c r="AA68" i="34"/>
  <c r="B68" i="34" s="1"/>
  <c r="AA67" i="34"/>
  <c r="B67" i="34" s="1"/>
  <c r="AA66" i="34"/>
  <c r="B66" i="34" s="1"/>
  <c r="AA65" i="34"/>
  <c r="B65" i="34" s="1"/>
  <c r="AA64" i="34"/>
  <c r="B64" i="34" s="1"/>
  <c r="AA63" i="34"/>
  <c r="B63" i="34" s="1"/>
  <c r="AA62" i="34"/>
  <c r="B62" i="34" s="1"/>
  <c r="AA61" i="34"/>
  <c r="B61" i="34" s="1"/>
  <c r="AA60" i="34"/>
  <c r="B60" i="34" s="1"/>
  <c r="AA59" i="34"/>
  <c r="B59" i="34" s="1"/>
  <c r="AA58" i="34"/>
  <c r="B58" i="34" s="1"/>
  <c r="AA57" i="34"/>
  <c r="B57" i="34" s="1"/>
  <c r="AA56" i="34"/>
  <c r="B56" i="34" s="1"/>
  <c r="AA55" i="34"/>
  <c r="B55" i="34" s="1"/>
  <c r="AA54" i="34"/>
  <c r="B54" i="34" s="1"/>
  <c r="AA53" i="34"/>
  <c r="B53" i="34" s="1"/>
  <c r="AA52" i="34"/>
  <c r="B52" i="34" s="1"/>
  <c r="AA51" i="34"/>
  <c r="B51" i="34" s="1"/>
  <c r="AA50" i="34"/>
  <c r="B50" i="34" s="1"/>
  <c r="AA49" i="34"/>
  <c r="B49" i="34" s="1"/>
  <c r="AA48" i="34"/>
  <c r="B48" i="34" s="1"/>
  <c r="AA47" i="34"/>
  <c r="B47" i="34" s="1"/>
  <c r="AA46" i="34"/>
  <c r="B46" i="34" s="1"/>
  <c r="AA45" i="34"/>
  <c r="B45" i="34" s="1"/>
  <c r="AA44" i="34"/>
  <c r="B44" i="34" s="1"/>
  <c r="AA43" i="34"/>
  <c r="B43" i="34" s="1"/>
  <c r="AA42" i="34"/>
  <c r="B42" i="34" s="1"/>
  <c r="AA41" i="34"/>
  <c r="B41" i="34" s="1"/>
  <c r="AA40" i="34"/>
  <c r="B40" i="34" s="1"/>
  <c r="AA39" i="34"/>
  <c r="B39" i="34" s="1"/>
  <c r="AA38" i="34"/>
  <c r="B38" i="34" s="1"/>
  <c r="AA37" i="34"/>
  <c r="B37" i="34" s="1"/>
  <c r="AA36" i="34"/>
  <c r="B36" i="34" s="1"/>
  <c r="AA35" i="34"/>
  <c r="B35" i="34" s="1"/>
  <c r="AA34" i="34"/>
  <c r="B34" i="34" s="1"/>
  <c r="AA33" i="34"/>
  <c r="B33" i="34" s="1"/>
  <c r="AA32" i="34"/>
  <c r="B32" i="34" s="1"/>
  <c r="AA31" i="34"/>
  <c r="B31" i="34" s="1"/>
  <c r="AA30" i="34"/>
  <c r="B30" i="34" s="1"/>
  <c r="AA29" i="34"/>
  <c r="B29" i="34" s="1"/>
  <c r="AA28" i="34"/>
  <c r="B28" i="34" s="1"/>
  <c r="AA27" i="34"/>
  <c r="B27" i="34" s="1"/>
  <c r="AA26" i="34"/>
  <c r="B26" i="34" s="1"/>
  <c r="AA25" i="34"/>
  <c r="B25" i="34" s="1"/>
  <c r="AA24" i="34"/>
  <c r="B24" i="34" s="1"/>
  <c r="AA23" i="34"/>
  <c r="B23" i="34" s="1"/>
  <c r="AA22" i="34"/>
  <c r="B22" i="34" s="1"/>
  <c r="AA21" i="34"/>
  <c r="B21" i="34" s="1"/>
  <c r="AA20" i="34"/>
  <c r="B20" i="34" s="1"/>
  <c r="AA19" i="34"/>
  <c r="B19" i="34" s="1"/>
  <c r="AA18" i="34"/>
  <c r="B18" i="34" s="1"/>
  <c r="AA17" i="34"/>
  <c r="B17" i="34" s="1"/>
  <c r="AA16" i="34"/>
  <c r="B16" i="34" s="1"/>
  <c r="AA15" i="34"/>
  <c r="B15" i="34" s="1"/>
  <c r="AA14" i="34"/>
  <c r="B14" i="34" s="1"/>
  <c r="AA13" i="34"/>
  <c r="B13" i="34" s="1"/>
  <c r="AA12" i="34"/>
  <c r="B12" i="34" s="1"/>
  <c r="AA11" i="34"/>
  <c r="B11" i="34" s="1"/>
  <c r="AA10" i="34"/>
  <c r="B10" i="34" s="1"/>
  <c r="AA9" i="34"/>
  <c r="B9" i="34" s="1"/>
  <c r="AA8" i="34"/>
  <c r="B8" i="34" s="1"/>
  <c r="Q134" i="32" l="1" a="1"/>
  <c r="Q134" i="32" s="1"/>
  <c r="S34" i="32" a="1"/>
  <c r="S34" i="32" s="1"/>
  <c r="R28" i="32" a="1"/>
  <c r="R28" i="32" s="1"/>
  <c r="Q62" i="32" a="1"/>
  <c r="Q62" i="32" s="1"/>
  <c r="Q11" i="32" a="1"/>
  <c r="Q11" i="32" s="1"/>
  <c r="Q46" i="32" a="1"/>
  <c r="Q46" i="32" s="1"/>
  <c r="Q211" i="32" a="1"/>
  <c r="Q211" i="32" s="1"/>
  <c r="Q218" i="32" a="1"/>
  <c r="Q218" i="32" s="1"/>
  <c r="S29" i="32" a="1"/>
  <c r="S29" i="32" s="1"/>
  <c r="Q217" i="32" a="1"/>
  <c r="Q217" i="32" s="1"/>
  <c r="Q229" i="32" a="1"/>
  <c r="Q229" i="32" s="1"/>
  <c r="R82" i="32" a="1"/>
  <c r="R82" i="32" s="1"/>
  <c r="Q206" i="32" a="1"/>
  <c r="Q206" i="32" s="1"/>
  <c r="Q212" i="32" a="1"/>
  <c r="Q212" i="32" s="1"/>
  <c r="S206" i="32" a="1"/>
  <c r="S206" i="32" s="1"/>
  <c r="S38" i="32" a="1"/>
  <c r="S38" i="32" s="1"/>
  <c r="Q61" i="32" a="1"/>
  <c r="Q61" i="32" s="1"/>
  <c r="R61" i="32" a="1"/>
  <c r="R61" i="32" s="1"/>
  <c r="Q175" i="32" a="1"/>
  <c r="Q175" i="32" s="1"/>
  <c r="Q188" i="32" a="1"/>
  <c r="Q188" i="32" s="1"/>
  <c r="Q230" i="32" a="1"/>
  <c r="Q230" i="32" s="1"/>
  <c r="Q148" i="32" a="1"/>
  <c r="Q148" i="32" s="1"/>
  <c r="S148" i="32" a="1"/>
  <c r="S148" i="32" s="1"/>
  <c r="Q82" i="32" a="1"/>
  <c r="Q82" i="32" s="1"/>
  <c r="Q180" i="32" a="1"/>
  <c r="Q180" i="32" s="1"/>
  <c r="Q193" i="32" a="1"/>
  <c r="Q193" i="32" s="1"/>
  <c r="R202" i="32" a="1"/>
  <c r="R202" i="32" s="1"/>
  <c r="S226" i="32" a="1"/>
  <c r="S226" i="32" s="1"/>
  <c r="Q233" i="32" a="1"/>
  <c r="Q233" i="32" s="1"/>
  <c r="Q225" i="32" a="1"/>
  <c r="Q225" i="32" s="1"/>
  <c r="Q232" i="32" a="1"/>
  <c r="Q232" i="32" s="1"/>
  <c r="S233" i="32" a="1"/>
  <c r="S233" i="32" s="1"/>
  <c r="Q199" i="32" a="1"/>
  <c r="Q199" i="32" s="1"/>
  <c r="S208" i="32" a="1"/>
  <c r="S208" i="32" s="1"/>
  <c r="S209" i="32" a="1"/>
  <c r="S209" i="32" s="1"/>
  <c r="S181" i="32" a="1"/>
  <c r="S181" i="32" s="1"/>
  <c r="S193" i="32" a="1"/>
  <c r="S193" i="32" s="1"/>
  <c r="Q203" i="32" a="1"/>
  <c r="Q203" i="32" s="1"/>
  <c r="Q204" i="32" a="1"/>
  <c r="Q204" i="32" s="1"/>
  <c r="S216" i="32" a="1"/>
  <c r="S216" i="32" s="1"/>
  <c r="S217" i="32" a="1"/>
  <c r="S217" i="32" s="1"/>
  <c r="S218" i="32" a="1"/>
  <c r="S218" i="32" s="1"/>
  <c r="S224" i="32" a="1"/>
  <c r="S224" i="32" s="1"/>
  <c r="S225" i="32" a="1"/>
  <c r="S225" i="32" s="1"/>
  <c r="S203" i="32" a="1"/>
  <c r="S203" i="32" s="1"/>
  <c r="S204" i="32" a="1"/>
  <c r="S204" i="32" s="1"/>
  <c r="Q185" i="32" a="1"/>
  <c r="Q185" i="32" s="1"/>
  <c r="Q174" i="32" a="1"/>
  <c r="Q174" i="32" s="1"/>
  <c r="S174" i="32" a="1"/>
  <c r="S174" i="32" s="1"/>
  <c r="S179" i="32" a="1"/>
  <c r="S179" i="32" s="1"/>
  <c r="Q191" i="32" a="1"/>
  <c r="Q191" i="32" s="1"/>
  <c r="S185" i="32" a="1"/>
  <c r="S185" i="32" s="1"/>
  <c r="Q196" i="32" a="1"/>
  <c r="Q196" i="32" s="1"/>
  <c r="S232" i="32" a="1"/>
  <c r="S232" i="32" s="1"/>
  <c r="S238" i="32" a="1"/>
  <c r="S238" i="32" s="1"/>
  <c r="Q177" i="32" a="1"/>
  <c r="Q177" i="32" s="1"/>
  <c r="S177" i="32" a="1"/>
  <c r="S177" i="32" s="1"/>
  <c r="Q183" i="32" a="1"/>
  <c r="Q183" i="32" s="1"/>
  <c r="S189" i="32" a="1"/>
  <c r="S189" i="32" s="1"/>
  <c r="Q208" i="32" a="1"/>
  <c r="Q208" i="32" s="1"/>
  <c r="Q209" i="32" a="1"/>
  <c r="Q209" i="32" s="1"/>
  <c r="S210" i="32" a="1"/>
  <c r="S210" i="32" s="1"/>
  <c r="S211" i="32" a="1"/>
  <c r="S211" i="32" s="1"/>
  <c r="S212" i="32" a="1"/>
  <c r="S212" i="32" s="1"/>
  <c r="S220" i="32" a="1"/>
  <c r="S220" i="32" s="1"/>
  <c r="S229" i="32" a="1"/>
  <c r="S229" i="32" s="1"/>
  <c r="S230" i="32" a="1"/>
  <c r="S230" i="32" s="1"/>
  <c r="Q146" i="32" a="1"/>
  <c r="Q146" i="32" s="1"/>
  <c r="Q36" i="32" a="1"/>
  <c r="Q36" i="32" s="1"/>
  <c r="S45" i="32" a="1"/>
  <c r="S45" i="32" s="1"/>
  <c r="S62" i="32" a="1"/>
  <c r="S62" i="32" s="1"/>
  <c r="S146" i="32" a="1"/>
  <c r="S146" i="32" s="1"/>
  <c r="R45" i="32" a="1"/>
  <c r="R45" i="32" s="1"/>
  <c r="R55" i="32" a="1"/>
  <c r="R55" i="32" s="1"/>
  <c r="S112" i="32" a="1"/>
  <c r="S112" i="32" s="1"/>
  <c r="S172" i="32" a="1"/>
  <c r="S172" i="32" s="1"/>
  <c r="S100" i="32" a="1"/>
  <c r="S100" i="32" s="1"/>
  <c r="Q142" i="32" a="1"/>
  <c r="Q142" i="32" s="1"/>
  <c r="R11" i="32" a="1"/>
  <c r="R11" i="32" s="1"/>
  <c r="Q121" i="32" a="1"/>
  <c r="Q121" i="32" s="1"/>
  <c r="R156" i="32" a="1"/>
  <c r="R156" i="32" s="1"/>
  <c r="S21" i="32" a="1"/>
  <c r="S21" i="32" s="1"/>
  <c r="Q27" i="32" a="1"/>
  <c r="Q27" i="32" s="1"/>
  <c r="R90" i="32" a="1"/>
  <c r="R90" i="32" s="1"/>
  <c r="R112" i="32" a="1"/>
  <c r="R112" i="32" s="1"/>
  <c r="S134" i="32" a="1"/>
  <c r="S134" i="32" s="1"/>
  <c r="S30" i="32" a="1"/>
  <c r="S30" i="32" s="1"/>
  <c r="Q33" i="32" a="1"/>
  <c r="Q33" i="32" s="1"/>
  <c r="R56" i="32" a="1"/>
  <c r="R56" i="32" s="1"/>
  <c r="Q69" i="32" a="1"/>
  <c r="Q69" i="32" s="1"/>
  <c r="Q96" i="32" a="1"/>
  <c r="Q96" i="32" s="1"/>
  <c r="R33" i="32" a="1"/>
  <c r="R33" i="32" s="1"/>
  <c r="S69" i="32" a="1"/>
  <c r="S69" i="32" s="1"/>
  <c r="R95" i="32" a="1"/>
  <c r="R95" i="32" s="1"/>
  <c r="R96" i="32" a="1"/>
  <c r="R96" i="32" s="1"/>
  <c r="S95" i="32" a="1"/>
  <c r="S95" i="32" s="1"/>
  <c r="R22" i="32" a="1"/>
  <c r="R22" i="32" s="1"/>
  <c r="Q20" i="32" a="1"/>
  <c r="Q20" i="32" s="1"/>
  <c r="R27" i="32" a="1"/>
  <c r="R27" i="32" s="1"/>
  <c r="S28" i="32" a="1"/>
  <c r="S28" i="32" s="1"/>
  <c r="S54" i="32" a="1"/>
  <c r="S54" i="32" s="1"/>
  <c r="S55" i="32" a="1"/>
  <c r="S55" i="32" s="1"/>
  <c r="Q70" i="32" a="1"/>
  <c r="Q70" i="32" s="1"/>
  <c r="Q93" i="32" a="1"/>
  <c r="Q93" i="32" s="1"/>
  <c r="Q150" i="32" a="1"/>
  <c r="Q150" i="32" s="1"/>
  <c r="R93" i="32" a="1"/>
  <c r="R93" i="32" s="1"/>
  <c r="R150" i="32" a="1"/>
  <c r="R150" i="32" s="1"/>
  <c r="R162" i="32" a="1"/>
  <c r="R162" i="32" s="1"/>
  <c r="Q171" i="32" a="1"/>
  <c r="Q171" i="32" s="1"/>
  <c r="S13" i="32" a="1"/>
  <c r="S13" i="32" s="1"/>
  <c r="S35" i="32" a="1"/>
  <c r="S35" i="32" s="1"/>
  <c r="R51" i="32" a="1"/>
  <c r="R51" i="32" s="1"/>
  <c r="S52" i="32" a="1"/>
  <c r="S52" i="32" s="1"/>
  <c r="Q58" i="32" a="1"/>
  <c r="Q58" i="32" s="1"/>
  <c r="R65" i="32" a="1"/>
  <c r="R65" i="32" s="1"/>
  <c r="S110" i="32" a="1"/>
  <c r="S110" i="32" s="1"/>
  <c r="S162" i="32" a="1"/>
  <c r="S162" i="32" s="1"/>
  <c r="R13" i="32" a="1"/>
  <c r="R13" i="32" s="1"/>
  <c r="R36" i="32" a="1"/>
  <c r="R36" i="32" s="1"/>
  <c r="Q51" i="32" a="1"/>
  <c r="Q51" i="32" s="1"/>
  <c r="R52" i="32" a="1"/>
  <c r="R52" i="32" s="1"/>
  <c r="Q65" i="32" a="1"/>
  <c r="Q65" i="32" s="1"/>
  <c r="Q110" i="32" a="1"/>
  <c r="Q110" i="32" s="1"/>
  <c r="R34" i="32" a="1"/>
  <c r="R34" i="32" s="1"/>
  <c r="R40" i="32" a="1"/>
  <c r="R40" i="32" s="1"/>
  <c r="R58" i="32" a="1"/>
  <c r="R58" i="32" s="1"/>
  <c r="Q64" i="32" a="1"/>
  <c r="Q64" i="32" s="1"/>
  <c r="S15" i="32" a="1"/>
  <c r="S15" i="32" s="1"/>
  <c r="R21" i="32" a="1"/>
  <c r="R21" i="32" s="1"/>
  <c r="R29" i="32" a="1"/>
  <c r="R29" i="32" s="1"/>
  <c r="Q54" i="32" a="1"/>
  <c r="Q54" i="32" s="1"/>
  <c r="Q56" i="32" a="1"/>
  <c r="Q56" i="32" s="1"/>
  <c r="Q71" i="32" a="1"/>
  <c r="Q71" i="32" s="1"/>
  <c r="Q77" i="32" a="1"/>
  <c r="Q77" i="32" s="1"/>
  <c r="Q90" i="32" a="1"/>
  <c r="Q90" i="32" s="1"/>
  <c r="S201" i="32" a="1"/>
  <c r="S201" i="32" s="1"/>
  <c r="Q201" i="32" a="1"/>
  <c r="Q201" i="32" s="1"/>
  <c r="S236" i="32" a="1"/>
  <c r="S236" i="32" s="1"/>
  <c r="Q236" i="32" a="1"/>
  <c r="Q236" i="32" s="1"/>
  <c r="S42" i="32" a="1"/>
  <c r="S42" i="32" s="1"/>
  <c r="R207" i="32" a="1"/>
  <c r="R207" i="32" s="1"/>
  <c r="Q207" i="32" a="1"/>
  <c r="Q207" i="32" s="1"/>
  <c r="S14" i="32" a="1"/>
  <c r="S14" i="32" s="1"/>
  <c r="S180" i="32" a="1"/>
  <c r="S180" i="32" s="1"/>
  <c r="Q181" i="32" a="1"/>
  <c r="Q181" i="32" s="1"/>
  <c r="S183" i="32" a="1"/>
  <c r="S183" i="32" s="1"/>
  <c r="Q184" i="32" a="1"/>
  <c r="Q184" i="32" s="1"/>
  <c r="Q187" i="32" a="1"/>
  <c r="Q187" i="32" s="1"/>
  <c r="Q210" i="32" a="1"/>
  <c r="Q210" i="32" s="1"/>
  <c r="R221" i="32" a="1"/>
  <c r="R221" i="32" s="1"/>
  <c r="S221" i="32" a="1"/>
  <c r="S221" i="32" s="1"/>
  <c r="R222" i="32" a="1"/>
  <c r="R222" i="32" s="1"/>
  <c r="Q222" i="32" a="1"/>
  <c r="Q222" i="32" s="1"/>
  <c r="S223" i="32" a="1"/>
  <c r="S223" i="32" s="1"/>
  <c r="Q224" i="32" a="1"/>
  <c r="Q224" i="32" s="1"/>
  <c r="Q22" i="32" a="1"/>
  <c r="Q22" i="32" s="1"/>
  <c r="S23" i="32" a="1"/>
  <c r="S23" i="32" s="1"/>
  <c r="Q40" i="32" a="1"/>
  <c r="Q40" i="32" s="1"/>
  <c r="S44" i="32" a="1"/>
  <c r="S44" i="32" s="1"/>
  <c r="Q44" i="32" a="1"/>
  <c r="Q44" i="32" s="1"/>
  <c r="R76" i="32" a="1"/>
  <c r="R76" i="32" s="1"/>
  <c r="Q76" i="32" a="1"/>
  <c r="Q76" i="32" s="1"/>
  <c r="R104" i="32" a="1"/>
  <c r="R104" i="32" s="1"/>
  <c r="R129" i="32" a="1"/>
  <c r="R129" i="32" s="1"/>
  <c r="S129" i="32" a="1"/>
  <c r="S129" i="32" s="1"/>
  <c r="Q19" i="32" a="1"/>
  <c r="Q19" i="32" s="1"/>
  <c r="S63" i="32" a="1"/>
  <c r="S63" i="32" s="1"/>
  <c r="Q63" i="32" a="1"/>
  <c r="Q63" i="32" s="1"/>
  <c r="S92" i="32" a="1"/>
  <c r="S92" i="32" s="1"/>
  <c r="S115" i="32" a="1"/>
  <c r="S115" i="32" s="1"/>
  <c r="R115" i="32" a="1"/>
  <c r="R115" i="32" s="1"/>
  <c r="S118" i="32" a="1"/>
  <c r="S118" i="32" s="1"/>
  <c r="Q118" i="32" a="1"/>
  <c r="Q118" i="32" s="1"/>
  <c r="Q144" i="32" a="1"/>
  <c r="Q144" i="32" s="1"/>
  <c r="S144" i="32" a="1"/>
  <c r="S144" i="32" s="1"/>
  <c r="S152" i="32" a="1"/>
  <c r="S152" i="32" s="1"/>
  <c r="Q152" i="32" a="1"/>
  <c r="Q152" i="32" s="1"/>
  <c r="S187" i="32" a="1"/>
  <c r="S187" i="32" s="1"/>
  <c r="R200" i="32" a="1"/>
  <c r="R200" i="32" s="1"/>
  <c r="Q205" i="32" a="1"/>
  <c r="Q205" i="32" s="1"/>
  <c r="Q215" i="32" a="1"/>
  <c r="Q215" i="32" s="1"/>
  <c r="R227" i="32" a="1"/>
  <c r="R227" i="32" s="1"/>
  <c r="S227" i="32" a="1"/>
  <c r="S227" i="32" s="1"/>
  <c r="R228" i="32" a="1"/>
  <c r="R228" i="32" s="1"/>
  <c r="Q228" i="32" a="1"/>
  <c r="Q228" i="32" s="1"/>
  <c r="Q231" i="32" a="1"/>
  <c r="Q231" i="32" s="1"/>
  <c r="R19" i="32" a="1"/>
  <c r="R19" i="32" s="1"/>
  <c r="R20" i="32" a="1"/>
  <c r="R20" i="32" s="1"/>
  <c r="R30" i="32" a="1"/>
  <c r="R30" i="32" s="1"/>
  <c r="Q37" i="32" a="1"/>
  <c r="Q37" i="32" s="1"/>
  <c r="S37" i="32" a="1"/>
  <c r="S37" i="32" s="1"/>
  <c r="Q38" i="32" a="1"/>
  <c r="Q38" i="32" s="1"/>
  <c r="R63" i="32" a="1"/>
  <c r="R63" i="32" s="1"/>
  <c r="S74" i="32" a="1"/>
  <c r="S74" i="32" s="1"/>
  <c r="R74" i="32" a="1"/>
  <c r="R74" i="32" s="1"/>
  <c r="Q74" i="32" a="1"/>
  <c r="Q74" i="32" s="1"/>
  <c r="Q115" i="32" a="1"/>
  <c r="Q115" i="32" s="1"/>
  <c r="R118" i="32" a="1"/>
  <c r="R118" i="32" s="1"/>
  <c r="R144" i="32" a="1"/>
  <c r="R144" i="32" s="1"/>
  <c r="S158" i="32" a="1"/>
  <c r="S158" i="32" s="1"/>
  <c r="R158" i="32" a="1"/>
  <c r="R158" i="32" s="1"/>
  <c r="Q158" i="32" a="1"/>
  <c r="Q158" i="32" s="1"/>
  <c r="R197" i="32" a="1"/>
  <c r="R197" i="32" s="1"/>
  <c r="Q197" i="32" a="1"/>
  <c r="Q197" i="32" s="1"/>
  <c r="R219" i="32" a="1"/>
  <c r="R219" i="32" s="1"/>
  <c r="S219" i="32" a="1"/>
  <c r="S219" i="32" s="1"/>
  <c r="S184" i="32" a="1"/>
  <c r="S184" i="32" s="1"/>
  <c r="S175" i="32" a="1"/>
  <c r="S175" i="32" s="1"/>
  <c r="Q176" i="32" a="1"/>
  <c r="Q176" i="32" s="1"/>
  <c r="Q179" i="32" a="1"/>
  <c r="Q179" i="32" s="1"/>
  <c r="S188" i="32" a="1"/>
  <c r="S188" i="32" s="1"/>
  <c r="Q189" i="32" a="1"/>
  <c r="Q189" i="32" s="1"/>
  <c r="S191" i="32" a="1"/>
  <c r="S191" i="32" s="1"/>
  <c r="Q192" i="32" a="1"/>
  <c r="Q192" i="32" s="1"/>
  <c r="Q195" i="32" a="1"/>
  <c r="Q195" i="32" s="1"/>
  <c r="S200" i="32" a="1"/>
  <c r="S200" i="32" s="1"/>
  <c r="S205" i="32" a="1"/>
  <c r="S205" i="32" s="1"/>
  <c r="R213" i="32" a="1"/>
  <c r="R213" i="32" s="1"/>
  <c r="S213" i="32" a="1"/>
  <c r="S213" i="32" s="1"/>
  <c r="R214" i="32" a="1"/>
  <c r="R214" i="32" s="1"/>
  <c r="Q214" i="32" a="1"/>
  <c r="Q214" i="32" s="1"/>
  <c r="S215" i="32" a="1"/>
  <c r="S215" i="32" s="1"/>
  <c r="Q216" i="32" a="1"/>
  <c r="Q216" i="32" s="1"/>
  <c r="S231" i="32" a="1"/>
  <c r="S231" i="32" s="1"/>
  <c r="Q237" i="32" a="1"/>
  <c r="Q237" i="32" s="1"/>
  <c r="Q238" i="32" a="1"/>
  <c r="Q238" i="32" s="1"/>
  <c r="Q59" i="32" a="1"/>
  <c r="Q59" i="32" s="1"/>
  <c r="S59" i="32" a="1"/>
  <c r="S59" i="32" s="1"/>
  <c r="S98" i="32" a="1"/>
  <c r="S98" i="32" s="1"/>
  <c r="R98" i="32" a="1"/>
  <c r="R98" i="32" s="1"/>
  <c r="Q102" i="32" a="1"/>
  <c r="Q102" i="32" s="1"/>
  <c r="S102" i="32" a="1"/>
  <c r="S102" i="32" s="1"/>
  <c r="R102" i="32" a="1"/>
  <c r="R102" i="32" s="1"/>
  <c r="Q48" i="32" a="1"/>
  <c r="Q48" i="32" s="1"/>
  <c r="S48" i="32" a="1"/>
  <c r="S48" i="32" s="1"/>
  <c r="R48" i="32" a="1"/>
  <c r="R48" i="32" s="1"/>
  <c r="R73" i="32" a="1"/>
  <c r="R73" i="32" s="1"/>
  <c r="Q73" i="32" a="1"/>
  <c r="Q73" i="32" s="1"/>
  <c r="R78" i="32" a="1"/>
  <c r="R78" i="32" s="1"/>
  <c r="Q78" i="32" a="1"/>
  <c r="Q78" i="32" s="1"/>
  <c r="Q83" i="32" a="1"/>
  <c r="Q83" i="32" s="1"/>
  <c r="S83" i="32" a="1"/>
  <c r="S83" i="32" s="1"/>
  <c r="R120" i="32" a="1"/>
  <c r="R120" i="32" s="1"/>
  <c r="Q120" i="32" a="1"/>
  <c r="Q120" i="32" s="1"/>
  <c r="S192" i="32" a="1"/>
  <c r="S192" i="32" s="1"/>
  <c r="S195" i="32" a="1"/>
  <c r="S195" i="32" s="1"/>
  <c r="S73" i="32" a="1"/>
  <c r="S73" i="32" s="1"/>
  <c r="S78" i="32" a="1"/>
  <c r="S78" i="32" s="1"/>
  <c r="Q130" i="32" a="1"/>
  <c r="Q130" i="32" s="1"/>
  <c r="R130" i="32" a="1"/>
  <c r="R130" i="32" s="1"/>
  <c r="S176" i="32" a="1"/>
  <c r="S176" i="32" s="1"/>
  <c r="R14" i="32" a="1"/>
  <c r="R14" i="32" s="1"/>
  <c r="Q219" i="32" a="1"/>
  <c r="Q219" i="32" s="1"/>
  <c r="Q223" i="32" a="1"/>
  <c r="Q223" i="32" s="1"/>
  <c r="R234" i="32" a="1"/>
  <c r="R234" i="32" s="1"/>
  <c r="S234" i="32" a="1"/>
  <c r="S234" i="32" s="1"/>
  <c r="S235" i="32" a="1"/>
  <c r="S235" i="32" s="1"/>
  <c r="Q235" i="32" a="1"/>
  <c r="Q235" i="32" s="1"/>
  <c r="R12" i="32" a="1"/>
  <c r="R12" i="32" s="1"/>
  <c r="Q12" i="32" a="1"/>
  <c r="Q12" i="32" s="1"/>
  <c r="R41" i="32" a="1"/>
  <c r="R41" i="32" s="1"/>
  <c r="R47" i="32" a="1"/>
  <c r="R47" i="32" s="1"/>
  <c r="Q47" i="32" a="1"/>
  <c r="Q47" i="32" s="1"/>
  <c r="Q66" i="32" a="1"/>
  <c r="Q66" i="32" s="1"/>
  <c r="S66" i="32" a="1"/>
  <c r="S66" i="32" s="1"/>
  <c r="S67" i="32" a="1"/>
  <c r="S67" i="32" s="1"/>
  <c r="Q67" i="32" a="1"/>
  <c r="Q67" i="32" s="1"/>
  <c r="Q72" i="32" a="1"/>
  <c r="Q72" i="32" s="1"/>
  <c r="S72" i="32" a="1"/>
  <c r="S72" i="32" s="1"/>
  <c r="Q104" i="32" a="1"/>
  <c r="Q104" i="32" s="1"/>
  <c r="S166" i="32" a="1"/>
  <c r="S166" i="32" s="1"/>
  <c r="R166" i="32" a="1"/>
  <c r="R166" i="32" s="1"/>
  <c r="Q166" i="32" a="1"/>
  <c r="Q166" i="32" s="1"/>
  <c r="R173" i="32" a="1"/>
  <c r="R173" i="32" s="1"/>
  <c r="S196" i="32" a="1"/>
  <c r="S196" i="32" s="1"/>
  <c r="Q220" i="32" a="1"/>
  <c r="Q220" i="32" s="1"/>
  <c r="Q226" i="32" a="1"/>
  <c r="Q226" i="32" s="1"/>
  <c r="R142" i="32" a="1"/>
  <c r="R142" i="32" s="1"/>
  <c r="R157" i="32" a="1"/>
  <c r="R157" i="32" s="1"/>
  <c r="R171" i="32" a="1"/>
  <c r="R171" i="32" s="1"/>
  <c r="R172" i="32" a="1"/>
  <c r="R172" i="32" s="1"/>
  <c r="S173" i="32" a="1"/>
  <c r="S173" i="32" s="1"/>
  <c r="S157" i="32" a="1"/>
  <c r="S157" i="32" s="1"/>
  <c r="S70" i="32" a="1"/>
  <c r="S70" i="32" s="1"/>
  <c r="R71" i="32" a="1"/>
  <c r="R71" i="32" s="1"/>
  <c r="R109" i="32" a="1"/>
  <c r="R109" i="32" s="1"/>
  <c r="Q122" i="32" a="1"/>
  <c r="Q122" i="32" s="1"/>
  <c r="Q126" i="32" a="1"/>
  <c r="Q126" i="32" s="1"/>
  <c r="R140" i="32" a="1"/>
  <c r="R140" i="32" s="1"/>
  <c r="Q164" i="32" a="1"/>
  <c r="Q164" i="32" s="1"/>
  <c r="S121" i="32" a="1"/>
  <c r="S121" i="32" s="1"/>
  <c r="R122" i="32" a="1"/>
  <c r="R122" i="32" s="1"/>
  <c r="R126" i="32" a="1"/>
  <c r="R126" i="32" s="1"/>
  <c r="R164" i="32" a="1"/>
  <c r="R164" i="32" s="1"/>
  <c r="S84" i="32" a="1"/>
  <c r="S84" i="32" s="1"/>
  <c r="R84" i="32" a="1"/>
  <c r="R84" i="32" s="1"/>
  <c r="S89" i="32" a="1"/>
  <c r="S89" i="32" s="1"/>
  <c r="R89" i="32" a="1"/>
  <c r="R89" i="32" s="1"/>
  <c r="Q89" i="32" a="1"/>
  <c r="Q89" i="32" s="1"/>
  <c r="S94" i="32" a="1"/>
  <c r="S94" i="32" s="1"/>
  <c r="R94" i="32" a="1"/>
  <c r="R94" i="32" s="1"/>
  <c r="Q94" i="32" a="1"/>
  <c r="Q94" i="32" s="1"/>
  <c r="Q9" i="32" a="1"/>
  <c r="Q9" i="32" s="1"/>
  <c r="Q32" i="32" a="1"/>
  <c r="Q32" i="32" s="1"/>
  <c r="Q39" i="32" a="1"/>
  <c r="Q39" i="32" s="1"/>
  <c r="Q43" i="32" a="1"/>
  <c r="Q43" i="32" s="1"/>
  <c r="Q50" i="32" a="1"/>
  <c r="Q50" i="32" s="1"/>
  <c r="Q53" i="32" a="1"/>
  <c r="Q53" i="32" s="1"/>
  <c r="Q68" i="32" a="1"/>
  <c r="Q68" i="32" s="1"/>
  <c r="S68" i="32" a="1"/>
  <c r="S68" i="32" s="1"/>
  <c r="Q84" i="32" a="1"/>
  <c r="Q84" i="32" s="1"/>
  <c r="R85" i="32" a="1"/>
  <c r="R85" i="32" s="1"/>
  <c r="Q85" i="32" a="1"/>
  <c r="Q85" i="32" s="1"/>
  <c r="Q116" i="32" a="1"/>
  <c r="Q116" i="32" s="1"/>
  <c r="R116" i="32" a="1"/>
  <c r="R116" i="32" s="1"/>
  <c r="S116" i="32" a="1"/>
  <c r="S116" i="32" s="1"/>
  <c r="Q25" i="32" a="1"/>
  <c r="Q25" i="32" s="1"/>
  <c r="R10" i="32" a="1"/>
  <c r="R10" i="32" s="1"/>
  <c r="R53" i="32" a="1"/>
  <c r="R53" i="32" s="1"/>
  <c r="R99" i="32" a="1"/>
  <c r="R99" i="32" s="1"/>
  <c r="S99" i="32" a="1"/>
  <c r="S99" i="32" s="1"/>
  <c r="Q99" i="32" a="1"/>
  <c r="Q99" i="32" s="1"/>
  <c r="S154" i="32" a="1"/>
  <c r="S154" i="32" s="1"/>
  <c r="R154" i="32" a="1"/>
  <c r="R154" i="32" s="1"/>
  <c r="Q154" i="32" a="1"/>
  <c r="Q154" i="32" s="1"/>
  <c r="R9" i="32" a="1"/>
  <c r="R9" i="32" s="1"/>
  <c r="Q15" i="32" a="1"/>
  <c r="Q15" i="32" s="1"/>
  <c r="R17" i="32" a="1"/>
  <c r="R17" i="32" s="1"/>
  <c r="Q23" i="32" a="1"/>
  <c r="Q23" i="32" s="1"/>
  <c r="R25" i="32" a="1"/>
  <c r="R25" i="32" s="1"/>
  <c r="Q31" i="32" a="1"/>
  <c r="Q31" i="32" s="1"/>
  <c r="R32" i="32" a="1"/>
  <c r="R32" i="32" s="1"/>
  <c r="Q35" i="32" a="1"/>
  <c r="Q35" i="32" s="1"/>
  <c r="Q42" i="32" a="1"/>
  <c r="Q42" i="32" s="1"/>
  <c r="R43" i="32" a="1"/>
  <c r="R43" i="32" s="1"/>
  <c r="R46" i="32" a="1"/>
  <c r="R46" i="32" s="1"/>
  <c r="Q49" i="32" a="1"/>
  <c r="Q49" i="32" s="1"/>
  <c r="R50" i="32" a="1"/>
  <c r="R50" i="32" s="1"/>
  <c r="S57" i="32" a="1"/>
  <c r="S57" i="32" s="1"/>
  <c r="Q60" i="32" a="1"/>
  <c r="Q60" i="32" s="1"/>
  <c r="S60" i="32" a="1"/>
  <c r="S60" i="32" s="1"/>
  <c r="R60" i="32" a="1"/>
  <c r="R60" i="32" s="1"/>
  <c r="R68" i="32" a="1"/>
  <c r="R68" i="32" s="1"/>
  <c r="Q86" i="32" a="1"/>
  <c r="Q86" i="32" s="1"/>
  <c r="S86" i="32" a="1"/>
  <c r="S86" i="32" s="1"/>
  <c r="Q101" i="32" a="1"/>
  <c r="Q101" i="32" s="1"/>
  <c r="R103" i="32" a="1"/>
  <c r="R103" i="32" s="1"/>
  <c r="S103" i="32" a="1"/>
  <c r="S103" i="32" s="1"/>
  <c r="Q103" i="32" a="1"/>
  <c r="Q103" i="32" s="1"/>
  <c r="S108" i="32" a="1"/>
  <c r="S108" i="32" s="1"/>
  <c r="Q108" i="32" a="1"/>
  <c r="Q108" i="32" s="1"/>
  <c r="R108" i="32" a="1"/>
  <c r="R108" i="32" s="1"/>
  <c r="Q18" i="32" a="1"/>
  <c r="Q18" i="32" s="1"/>
  <c r="Q17" i="32" a="1"/>
  <c r="Q17" i="32" s="1"/>
  <c r="Q24" i="32" a="1"/>
  <c r="Q24" i="32" s="1"/>
  <c r="R26" i="32" a="1"/>
  <c r="R26" i="32" s="1"/>
  <c r="R57" i="32" a="1"/>
  <c r="R57" i="32" s="1"/>
  <c r="R16" i="32" a="1"/>
  <c r="R16" i="32" s="1"/>
  <c r="S18" i="32" a="1"/>
  <c r="S18" i="32" s="1"/>
  <c r="R64" i="32" a="1"/>
  <c r="R64" i="32" s="1"/>
  <c r="S77" i="32" a="1"/>
  <c r="S77" i="32" s="1"/>
  <c r="S85" i="32" a="1"/>
  <c r="S85" i="32" s="1"/>
  <c r="R101" i="32" a="1"/>
  <c r="R101" i="32" s="1"/>
  <c r="R114" i="32" a="1"/>
  <c r="R114" i="32" s="1"/>
  <c r="S114" i="32" a="1"/>
  <c r="S114" i="32" s="1"/>
  <c r="Q114" i="32" a="1"/>
  <c r="Q114" i="32" s="1"/>
  <c r="R80" i="32" a="1"/>
  <c r="R80" i="32" s="1"/>
  <c r="Q80" i="32" a="1"/>
  <c r="Q80" i="32" s="1"/>
  <c r="S80" i="32" a="1"/>
  <c r="S80" i="32" s="1"/>
  <c r="Q26" i="32" a="1"/>
  <c r="Q26" i="32" s="1"/>
  <c r="Q16" i="32" a="1"/>
  <c r="Q16" i="32" s="1"/>
  <c r="S10" i="32" a="1"/>
  <c r="S10" i="32" s="1"/>
  <c r="R24" i="32" a="1"/>
  <c r="R24" i="32" s="1"/>
  <c r="S39" i="32" a="1"/>
  <c r="S39" i="32" s="1"/>
  <c r="Q41" i="32" a="1"/>
  <c r="Q41" i="32" s="1"/>
  <c r="R49" i="32" a="1"/>
  <c r="R49" i="32" s="1"/>
  <c r="R72" i="32" a="1"/>
  <c r="R72" i="32" s="1"/>
  <c r="Q75" i="32" a="1"/>
  <c r="Q75" i="32" s="1"/>
  <c r="S75" i="32" a="1"/>
  <c r="S75" i="32" s="1"/>
  <c r="R75" i="32" a="1"/>
  <c r="R75" i="32" s="1"/>
  <c r="R91" i="32" a="1"/>
  <c r="R91" i="32" s="1"/>
  <c r="Q91" i="32" a="1"/>
  <c r="Q91" i="32" s="1"/>
  <c r="S91" i="32" a="1"/>
  <c r="S91" i="32" s="1"/>
  <c r="R105" i="32" a="1"/>
  <c r="R105" i="32" s="1"/>
  <c r="Q105" i="32" a="1"/>
  <c r="Q105" i="32" s="1"/>
  <c r="S105" i="32" a="1"/>
  <c r="S105" i="32" s="1"/>
  <c r="S107" i="32" a="1"/>
  <c r="S107" i="32" s="1"/>
  <c r="R107" i="32" a="1"/>
  <c r="R107" i="32" s="1"/>
  <c r="S31" i="32" a="1"/>
  <c r="S31" i="32" s="1"/>
  <c r="S79" i="32" a="1"/>
  <c r="S79" i="32" s="1"/>
  <c r="Q79" i="32" a="1"/>
  <c r="Q79" i="32" s="1"/>
  <c r="S88" i="32" a="1"/>
  <c r="S88" i="32" s="1"/>
  <c r="R88" i="32" a="1"/>
  <c r="R88" i="32" s="1"/>
  <c r="R117" i="32" a="1"/>
  <c r="R117" i="32" s="1"/>
  <c r="Q117" i="32" a="1"/>
  <c r="Q117" i="32" s="1"/>
  <c r="S117" i="32" a="1"/>
  <c r="S117" i="32" s="1"/>
  <c r="S136" i="32" a="1"/>
  <c r="S136" i="32" s="1"/>
  <c r="R136" i="32" a="1"/>
  <c r="R136" i="32" s="1"/>
  <c r="Q136" i="32" a="1"/>
  <c r="Q136" i="32" s="1"/>
  <c r="Q135" i="32" a="1"/>
  <c r="Q135" i="32" s="1"/>
  <c r="R135" i="32" a="1"/>
  <c r="R135" i="32" s="1"/>
  <c r="S135" i="32" a="1"/>
  <c r="S135" i="32" s="1"/>
  <c r="R143" i="32" a="1"/>
  <c r="R143" i="32" s="1"/>
  <c r="Q143" i="32" a="1"/>
  <c r="Q143" i="32" s="1"/>
  <c r="S143" i="32" a="1"/>
  <c r="S143" i="32" s="1"/>
  <c r="S87" i="32" a="1"/>
  <c r="S87" i="32" s="1"/>
  <c r="R87" i="32" a="1"/>
  <c r="R87" i="32" s="1"/>
  <c r="Q87" i="32" a="1"/>
  <c r="Q87" i="32" s="1"/>
  <c r="Q119" i="32" a="1"/>
  <c r="Q119" i="32" s="1"/>
  <c r="R119" i="32" a="1"/>
  <c r="R119" i="32" s="1"/>
  <c r="S119" i="32" a="1"/>
  <c r="S119" i="32" s="1"/>
  <c r="S132" i="32" a="1"/>
  <c r="S132" i="32" s="1"/>
  <c r="R132" i="32" a="1"/>
  <c r="R132" i="32" s="1"/>
  <c r="Q132" i="32" a="1"/>
  <c r="Q132" i="32" s="1"/>
  <c r="S81" i="32" a="1"/>
  <c r="S81" i="32" s="1"/>
  <c r="R81" i="32" a="1"/>
  <c r="R81" i="32" s="1"/>
  <c r="Q92" i="32" a="1"/>
  <c r="Q92" i="32" s="1"/>
  <c r="Q97" i="32" a="1"/>
  <c r="Q97" i="32" s="1"/>
  <c r="S97" i="32" a="1"/>
  <c r="S97" i="32" s="1"/>
  <c r="R100" i="32" a="1"/>
  <c r="R100" i="32" s="1"/>
  <c r="S155" i="32" a="1"/>
  <c r="S155" i="32" s="1"/>
  <c r="R155" i="32" a="1"/>
  <c r="R155" i="32" s="1"/>
  <c r="Q155" i="32" a="1"/>
  <c r="Q155" i="32" s="1"/>
  <c r="Q165" i="32" a="1"/>
  <c r="Q165" i="32" s="1"/>
  <c r="S165" i="32" a="1"/>
  <c r="S165" i="32" s="1"/>
  <c r="R165" i="32" a="1"/>
  <c r="R165" i="32" s="1"/>
  <c r="R113" i="32" a="1"/>
  <c r="R113" i="32" s="1"/>
  <c r="Q113" i="32" a="1"/>
  <c r="Q113" i="32" s="1"/>
  <c r="Q127" i="32" a="1"/>
  <c r="Q127" i="32" s="1"/>
  <c r="R127" i="32" a="1"/>
  <c r="R127" i="32" s="1"/>
  <c r="S133" i="32" a="1"/>
  <c r="S133" i="32" s="1"/>
  <c r="Q133" i="32" a="1"/>
  <c r="Q133" i="32" s="1"/>
  <c r="S139" i="32" a="1"/>
  <c r="S139" i="32" s="1"/>
  <c r="R139" i="32" a="1"/>
  <c r="R139" i="32" s="1"/>
  <c r="Q139" i="32" a="1"/>
  <c r="Q139" i="32" s="1"/>
  <c r="Q149" i="32" a="1"/>
  <c r="Q149" i="32" s="1"/>
  <c r="R149" i="32" a="1"/>
  <c r="R149" i="32" s="1"/>
  <c r="S153" i="32" a="1"/>
  <c r="S153" i="32" s="1"/>
  <c r="R153" i="32" a="1"/>
  <c r="R153" i="32" s="1"/>
  <c r="Q153" i="32" a="1"/>
  <c r="Q153" i="32" s="1"/>
  <c r="R124" i="32" a="1"/>
  <c r="R124" i="32" s="1"/>
  <c r="Q124" i="32" a="1"/>
  <c r="Q124" i="32" s="1"/>
  <c r="S128" i="32" a="1"/>
  <c r="S128" i="32" s="1"/>
  <c r="R128" i="32" a="1"/>
  <c r="R128" i="32" s="1"/>
  <c r="S125" i="32" a="1"/>
  <c r="S125" i="32" s="1"/>
  <c r="R125" i="32" a="1"/>
  <c r="R125" i="32" s="1"/>
  <c r="S127" i="32" a="1"/>
  <c r="S127" i="32" s="1"/>
  <c r="Q128" i="32" a="1"/>
  <c r="Q128" i="32" s="1"/>
  <c r="R133" i="32" a="1"/>
  <c r="R133" i="32" s="1"/>
  <c r="Q141" i="32" a="1"/>
  <c r="Q141" i="32" s="1"/>
  <c r="S141" i="32" a="1"/>
  <c r="S141" i="32" s="1"/>
  <c r="R141" i="32" a="1"/>
  <c r="R141" i="32" s="1"/>
  <c r="R152" i="32" a="1"/>
  <c r="R152" i="32" s="1"/>
  <c r="R106" i="32" a="1"/>
  <c r="R106" i="32" s="1"/>
  <c r="S106" i="32" a="1"/>
  <c r="S106" i="32" s="1"/>
  <c r="Q111" i="32" a="1"/>
  <c r="Q111" i="32" s="1"/>
  <c r="S111" i="32" a="1"/>
  <c r="S111" i="32" s="1"/>
  <c r="S124" i="32" a="1"/>
  <c r="S124" i="32" s="1"/>
  <c r="Q160" i="32" a="1"/>
  <c r="Q160" i="32" s="1"/>
  <c r="S160" i="32" a="1"/>
  <c r="S160" i="32" s="1"/>
  <c r="R160" i="32" a="1"/>
  <c r="R160" i="32" s="1"/>
  <c r="S109" i="32" a="1"/>
  <c r="S109" i="32" s="1"/>
  <c r="S123" i="32" a="1"/>
  <c r="S123" i="32" s="1"/>
  <c r="Q123" i="32" a="1"/>
  <c r="Q123" i="32" s="1"/>
  <c r="S163" i="32" a="1"/>
  <c r="S163" i="32" s="1"/>
  <c r="R163" i="32" a="1"/>
  <c r="R163" i="32" s="1"/>
  <c r="Q163" i="32" a="1"/>
  <c r="Q163" i="32" s="1"/>
  <c r="S169" i="32" a="1"/>
  <c r="S169" i="32" s="1"/>
  <c r="R169" i="32" a="1"/>
  <c r="R169" i="32" s="1"/>
  <c r="S170" i="32" a="1"/>
  <c r="S170" i="32" s="1"/>
  <c r="R170" i="32" a="1"/>
  <c r="R170" i="32" s="1"/>
  <c r="R137" i="32" a="1"/>
  <c r="R137" i="32" s="1"/>
  <c r="Q137" i="32" a="1"/>
  <c r="Q137" i="32" s="1"/>
  <c r="S147" i="32" a="1"/>
  <c r="S147" i="32" s="1"/>
  <c r="R147" i="32" a="1"/>
  <c r="R147" i="32" s="1"/>
  <c r="Q147" i="32" a="1"/>
  <c r="Q147" i="32" s="1"/>
  <c r="Q169" i="32" a="1"/>
  <c r="Q169" i="32" s="1"/>
  <c r="Q170" i="32" a="1"/>
  <c r="Q170" i="32" s="1"/>
  <c r="S145" i="32" a="1"/>
  <c r="S145" i="32" s="1"/>
  <c r="R145" i="32" a="1"/>
  <c r="R145" i="32" s="1"/>
  <c r="R151" i="32" a="1"/>
  <c r="R151" i="32" s="1"/>
  <c r="Q151" i="32" a="1"/>
  <c r="Q151" i="32" s="1"/>
  <c r="S130" i="32" a="1"/>
  <c r="S130" i="32" s="1"/>
  <c r="S131" i="32" a="1"/>
  <c r="S131" i="32" s="1"/>
  <c r="R131" i="32" a="1"/>
  <c r="R131" i="32" s="1"/>
  <c r="Q131" i="32" a="1"/>
  <c r="Q131" i="32" s="1"/>
  <c r="S137" i="32" a="1"/>
  <c r="S137" i="32" s="1"/>
  <c r="R138" i="32" a="1"/>
  <c r="R138" i="32" s="1"/>
  <c r="Q138" i="32" a="1"/>
  <c r="Q138" i="32" s="1"/>
  <c r="Q140" i="32" a="1"/>
  <c r="Q140" i="32" s="1"/>
  <c r="Q145" i="32" a="1"/>
  <c r="Q145" i="32" s="1"/>
  <c r="R159" i="32" a="1"/>
  <c r="R159" i="32" s="1"/>
  <c r="Q159" i="32" a="1"/>
  <c r="Q159" i="32" s="1"/>
  <c r="S161" i="32" a="1"/>
  <c r="S161" i="32" s="1"/>
  <c r="R161" i="32" a="1"/>
  <c r="R161" i="32" s="1"/>
  <c r="S159" i="32" a="1"/>
  <c r="S159" i="32" s="1"/>
  <c r="R167" i="32" a="1"/>
  <c r="R167" i="32" s="1"/>
  <c r="Q167" i="32" a="1"/>
  <c r="Q167" i="32" s="1"/>
  <c r="S168" i="32" a="1"/>
  <c r="S168" i="32" s="1"/>
  <c r="R168" i="32" a="1"/>
  <c r="R168" i="32" s="1"/>
  <c r="Q168" i="32" a="1"/>
  <c r="Q168" i="32" s="1"/>
  <c r="R194" i="32" a="1"/>
  <c r="R194" i="32" s="1"/>
  <c r="S178" i="32" a="1"/>
  <c r="S178" i="32" s="1"/>
  <c r="S182" i="32" a="1"/>
  <c r="S182" i="32" s="1"/>
  <c r="S186" i="32" a="1"/>
  <c r="S186" i="32" s="1"/>
  <c r="S190" i="32" a="1"/>
  <c r="S190" i="32" s="1"/>
  <c r="S194" i="32" a="1"/>
  <c r="S194" i="32" s="1"/>
  <c r="S198" i="32" a="1"/>
  <c r="S198" i="32" s="1"/>
  <c r="S202" i="32" a="1"/>
  <c r="S202" i="32" s="1"/>
  <c r="R186" i="32" a="1"/>
  <c r="R186" i="32" s="1"/>
  <c r="R190" i="32" a="1"/>
  <c r="R190" i="32" s="1"/>
  <c r="R199" i="32" a="1"/>
  <c r="R199" i="32" s="1"/>
  <c r="R201" i="32" a="1"/>
  <c r="R201" i="32" s="1"/>
  <c r="R178" i="32" a="1"/>
  <c r="R178" i="32" s="1"/>
  <c r="R182" i="32" a="1"/>
  <c r="R182" i="32" s="1"/>
  <c r="R198" i="32" a="1"/>
  <c r="R198" i="32" s="1"/>
  <c r="R235" i="32" a="1"/>
  <c r="R235" i="32" s="1"/>
  <c r="R237" i="32" a="1"/>
  <c r="R237" i="32" s="1"/>
  <c r="R236" i="32" a="1"/>
  <c r="R236" i="32" s="1"/>
  <c r="R238" i="34"/>
  <c r="R237" i="34"/>
  <c r="R236" i="34"/>
  <c r="R235" i="34"/>
  <c r="R234" i="34"/>
  <c r="R233" i="34"/>
  <c r="R232" i="34"/>
  <c r="R231" i="34"/>
  <c r="R230" i="34"/>
  <c r="R229" i="34"/>
  <c r="R228" i="34"/>
  <c r="R227" i="34"/>
  <c r="R226" i="34"/>
  <c r="R225" i="34"/>
  <c r="R224" i="34"/>
  <c r="R223" i="34"/>
  <c r="R222" i="34"/>
  <c r="R221" i="34"/>
  <c r="R220" i="34"/>
  <c r="R219" i="34"/>
  <c r="R218" i="34"/>
  <c r="R217" i="34"/>
  <c r="R216" i="34"/>
  <c r="R215" i="34"/>
  <c r="R214" i="34"/>
  <c r="R213" i="34"/>
  <c r="R212" i="34"/>
  <c r="R211" i="34"/>
  <c r="R210" i="34"/>
  <c r="R209" i="34"/>
  <c r="R208" i="34"/>
  <c r="R207" i="34"/>
  <c r="R206" i="34"/>
  <c r="R205" i="34"/>
  <c r="R204" i="34"/>
  <c r="R203" i="34"/>
  <c r="R202" i="34"/>
  <c r="R201" i="34"/>
  <c r="R200" i="34"/>
  <c r="R199" i="34"/>
  <c r="R198" i="34"/>
  <c r="R197" i="34"/>
  <c r="R196" i="34"/>
  <c r="R195" i="34"/>
  <c r="R194" i="34"/>
  <c r="R193" i="34"/>
  <c r="R192" i="34"/>
  <c r="R191" i="34"/>
  <c r="R190" i="34"/>
  <c r="R189" i="34"/>
  <c r="R188" i="34"/>
  <c r="R187" i="34"/>
  <c r="R186" i="34"/>
  <c r="R185" i="34"/>
  <c r="R184" i="34"/>
  <c r="R183" i="34"/>
  <c r="R182" i="34"/>
  <c r="R181" i="34"/>
  <c r="R180" i="34"/>
  <c r="R179" i="34"/>
  <c r="R178" i="34"/>
  <c r="R177" i="34"/>
  <c r="R176" i="34"/>
  <c r="R175" i="34"/>
  <c r="R174" i="34"/>
  <c r="R173" i="34"/>
  <c r="R172" i="34"/>
  <c r="R171" i="34"/>
  <c r="R170" i="34"/>
  <c r="R169" i="34"/>
  <c r="R168" i="34"/>
  <c r="R167" i="34"/>
  <c r="R166" i="34"/>
  <c r="R165" i="34"/>
  <c r="R164" i="34"/>
  <c r="R163" i="34"/>
  <c r="R162" i="34"/>
  <c r="R161" i="34"/>
  <c r="R160" i="34"/>
  <c r="R159" i="34"/>
  <c r="R158" i="34"/>
  <c r="R157" i="34"/>
  <c r="R156" i="34"/>
  <c r="R155" i="34"/>
  <c r="R154" i="34"/>
  <c r="R153" i="34"/>
  <c r="R152" i="34"/>
  <c r="AE173" i="34" a="1"/>
  <c r="AE173" i="34" s="1"/>
  <c r="AD173" i="34" a="1"/>
  <c r="AD173" i="34" s="1"/>
  <c r="AC173" i="34" a="1"/>
  <c r="AC173" i="34" s="1"/>
  <c r="AE161" i="34" a="1"/>
  <c r="AE161" i="34" s="1"/>
  <c r="AD161" i="34" a="1"/>
  <c r="AD161" i="34" s="1"/>
  <c r="AC161" i="34" a="1"/>
  <c r="AC161" i="34" s="1"/>
  <c r="Q34" i="31" l="1"/>
  <c r="P34" i="31"/>
  <c r="Q44" i="31"/>
  <c r="R44" i="31"/>
  <c r="R34" i="31"/>
  <c r="P44" i="31"/>
  <c r="H240" i="1"/>
  <c r="H239" i="1"/>
  <c r="S44" i="31" l="1"/>
  <c r="S34" i="31"/>
  <c r="Z238" i="32"/>
  <c r="Z237" i="32"/>
  <c r="N238" i="1"/>
  <c r="AJ238" i="34" s="1"/>
  <c r="Y238" i="32" s="1"/>
  <c r="BF240" i="32"/>
  <c r="BE240" i="32"/>
  <c r="BD240" i="32"/>
  <c r="BC240" i="32"/>
  <c r="BB240" i="32"/>
  <c r="BA240" i="32"/>
  <c r="AZ240" i="32"/>
  <c r="AY240" i="32"/>
  <c r="AX240" i="32"/>
  <c r="AW240" i="32"/>
  <c r="AV240" i="32"/>
  <c r="AU240" i="32"/>
  <c r="AT240" i="32"/>
  <c r="AS240" i="32"/>
  <c r="AR240" i="32"/>
  <c r="AQ240" i="32"/>
  <c r="AP240" i="32"/>
  <c r="AO240" i="32"/>
  <c r="AN240" i="32"/>
  <c r="AM240" i="32"/>
  <c r="AL240" i="32"/>
  <c r="AK240" i="32"/>
  <c r="AJ240" i="32"/>
  <c r="BF239" i="32"/>
  <c r="BE239" i="32"/>
  <c r="BD239" i="32"/>
  <c r="BC239" i="32"/>
  <c r="BB239" i="32"/>
  <c r="BA239" i="32"/>
  <c r="AZ239" i="32"/>
  <c r="AY239" i="32"/>
  <c r="AX239" i="32"/>
  <c r="AW239" i="32"/>
  <c r="AV239" i="32"/>
  <c r="AU239" i="32"/>
  <c r="AT239" i="32"/>
  <c r="AS239" i="32"/>
  <c r="AR239" i="32"/>
  <c r="AQ239" i="32"/>
  <c r="AP239" i="32"/>
  <c r="AO239" i="32"/>
  <c r="AN239" i="32"/>
  <c r="AM239" i="32"/>
  <c r="AL239" i="32"/>
  <c r="AK239" i="32"/>
  <c r="AJ239" i="32"/>
  <c r="AI240" i="32"/>
  <c r="AI239" i="32"/>
  <c r="Z468" i="26"/>
  <c r="Y468" i="26"/>
  <c r="X468" i="26"/>
  <c r="W468" i="26"/>
  <c r="V468" i="26"/>
  <c r="U468" i="26"/>
  <c r="T468" i="26"/>
  <c r="S468" i="26"/>
  <c r="R468" i="26"/>
  <c r="Q468" i="26"/>
  <c r="P468" i="26"/>
  <c r="O468" i="26"/>
  <c r="N468" i="26"/>
  <c r="M468" i="26"/>
  <c r="L468" i="26"/>
  <c r="K468" i="26"/>
  <c r="J468" i="26"/>
  <c r="I468" i="26"/>
  <c r="H468" i="26"/>
  <c r="G468" i="26"/>
  <c r="F468" i="26"/>
  <c r="E468" i="26"/>
  <c r="D468" i="26"/>
  <c r="Z467" i="26"/>
  <c r="Y467" i="26"/>
  <c r="X467" i="26"/>
  <c r="W467" i="26"/>
  <c r="V467" i="26"/>
  <c r="U467" i="26"/>
  <c r="T467" i="26"/>
  <c r="S467" i="26"/>
  <c r="R467" i="26"/>
  <c r="Q467" i="26"/>
  <c r="P467" i="26"/>
  <c r="O467" i="26"/>
  <c r="N467" i="26"/>
  <c r="M467" i="26"/>
  <c r="L467" i="26"/>
  <c r="K467" i="26"/>
  <c r="J467" i="26"/>
  <c r="I467" i="26"/>
  <c r="H467" i="26"/>
  <c r="G467" i="26"/>
  <c r="F467" i="26"/>
  <c r="E467" i="26"/>
  <c r="D467" i="26"/>
  <c r="Z239" i="32" l="1"/>
  <c r="Z240" i="32"/>
  <c r="V238" i="32"/>
  <c r="U238" i="32"/>
  <c r="T238" i="32"/>
  <c r="AF5" i="31"/>
  <c r="AE5" i="31"/>
  <c r="AD5" i="31"/>
  <c r="AC5" i="31"/>
  <c r="AB5" i="31"/>
  <c r="AA5" i="31"/>
  <c r="X5" i="34"/>
  <c r="W5" i="34"/>
  <c r="V5" i="34"/>
  <c r="W238" i="32" l="1"/>
  <c r="W2" i="25" l="1"/>
  <c r="U393" i="11"/>
  <c r="U5" i="34"/>
  <c r="T5" i="34"/>
  <c r="S5" i="34"/>
  <c r="N237" i="1"/>
  <c r="AJ237" i="34" s="1"/>
  <c r="Y237" i="32" s="1"/>
  <c r="N236" i="1"/>
  <c r="AJ236" i="34" s="1"/>
  <c r="Y236" i="32" s="1"/>
  <c r="N235" i="1"/>
  <c r="AJ235" i="34" s="1"/>
  <c r="Y235" i="32" s="1"/>
  <c r="N234" i="1"/>
  <c r="AJ234" i="34" s="1"/>
  <c r="Y234" i="32" s="1"/>
  <c r="N233" i="1"/>
  <c r="AJ233" i="34" s="1"/>
  <c r="Y233" i="32" s="1"/>
  <c r="N232" i="1"/>
  <c r="AJ232" i="34" s="1"/>
  <c r="Y232" i="32" s="1"/>
  <c r="N231" i="1"/>
  <c r="AJ231" i="34" s="1"/>
  <c r="Y231" i="32" s="1"/>
  <c r="N230" i="1"/>
  <c r="AJ230" i="34" s="1"/>
  <c r="Y230" i="32" s="1"/>
  <c r="N229" i="1"/>
  <c r="AJ229" i="34" s="1"/>
  <c r="Y229" i="32" s="1"/>
  <c r="N228" i="1"/>
  <c r="AJ228" i="34" s="1"/>
  <c r="Y228" i="32" s="1"/>
  <c r="N227" i="1"/>
  <c r="AJ227" i="34" s="1"/>
  <c r="Y227" i="32" s="1"/>
  <c r="N226" i="1"/>
  <c r="AJ226" i="34" s="1"/>
  <c r="Y226" i="32" s="1"/>
  <c r="N225" i="1"/>
  <c r="AJ225" i="34" s="1"/>
  <c r="Y225" i="32" s="1"/>
  <c r="N224" i="1"/>
  <c r="AJ224" i="34" s="1"/>
  <c r="Y224" i="32" s="1"/>
  <c r="N223" i="1"/>
  <c r="AJ223" i="34" s="1"/>
  <c r="Y223" i="32" s="1"/>
  <c r="N222" i="1"/>
  <c r="AJ222" i="34" s="1"/>
  <c r="Y222" i="32" s="1"/>
  <c r="N221" i="1"/>
  <c r="AJ221" i="34" s="1"/>
  <c r="Y221" i="32" s="1"/>
  <c r="N220" i="1"/>
  <c r="AJ220" i="34" s="1"/>
  <c r="Y220" i="32" s="1"/>
  <c r="N219" i="1"/>
  <c r="AJ219" i="34" s="1"/>
  <c r="Y219" i="32" s="1"/>
  <c r="N218" i="1"/>
  <c r="AJ218" i="34" s="1"/>
  <c r="Y218" i="32" s="1"/>
  <c r="N217" i="1"/>
  <c r="AJ217" i="34" s="1"/>
  <c r="Y217" i="32" s="1"/>
  <c r="N216" i="1"/>
  <c r="AJ216" i="34" s="1"/>
  <c r="Y216" i="32" s="1"/>
  <c r="N215" i="1"/>
  <c r="AJ215" i="34" s="1"/>
  <c r="Y215" i="32" s="1"/>
  <c r="N214" i="1"/>
  <c r="AJ214" i="34" s="1"/>
  <c r="Y214" i="32" s="1"/>
  <c r="N213" i="1"/>
  <c r="AJ213" i="34" s="1"/>
  <c r="Y213" i="32" s="1"/>
  <c r="N212" i="1"/>
  <c r="AJ212" i="34" s="1"/>
  <c r="Y212" i="32" s="1"/>
  <c r="N211" i="1"/>
  <c r="AJ211" i="34" s="1"/>
  <c r="Y211" i="32" s="1"/>
  <c r="N210" i="1"/>
  <c r="AJ210" i="34" s="1"/>
  <c r="Y210" i="32" s="1"/>
  <c r="N209" i="1"/>
  <c r="AJ209" i="34" s="1"/>
  <c r="Y209" i="32" s="1"/>
  <c r="N208" i="1"/>
  <c r="AJ208" i="34" s="1"/>
  <c r="Y208" i="32" s="1"/>
  <c r="N207" i="1"/>
  <c r="AJ207" i="34" s="1"/>
  <c r="Y207" i="32" s="1"/>
  <c r="N206" i="1"/>
  <c r="AJ206" i="34" s="1"/>
  <c r="Y206" i="32" s="1"/>
  <c r="N205" i="1"/>
  <c r="AJ205" i="34" s="1"/>
  <c r="Y205" i="32" s="1"/>
  <c r="N204" i="1"/>
  <c r="AJ204" i="34" s="1"/>
  <c r="Y204" i="32" s="1"/>
  <c r="N203" i="1"/>
  <c r="AJ203" i="34" s="1"/>
  <c r="Y203" i="32" s="1"/>
  <c r="N202" i="1"/>
  <c r="AJ202" i="34" s="1"/>
  <c r="Y202" i="32" s="1"/>
  <c r="N201" i="1"/>
  <c r="AJ201" i="34" s="1"/>
  <c r="Y201" i="32" s="1"/>
  <c r="N200" i="1"/>
  <c r="AJ200" i="34" s="1"/>
  <c r="Y200" i="32" s="1"/>
  <c r="N199" i="1"/>
  <c r="AJ199" i="34" s="1"/>
  <c r="Y199" i="32" s="1"/>
  <c r="N198" i="1"/>
  <c r="AJ198" i="34" s="1"/>
  <c r="Y198" i="32" s="1"/>
  <c r="N197" i="1"/>
  <c r="AJ197" i="34" s="1"/>
  <c r="Y197" i="32" s="1"/>
  <c r="N196" i="1"/>
  <c r="AJ196" i="34" s="1"/>
  <c r="Y196" i="32" s="1"/>
  <c r="N195" i="1"/>
  <c r="AJ195" i="34" s="1"/>
  <c r="AP40" i="31" s="1"/>
  <c r="N194" i="1"/>
  <c r="AJ194" i="34" s="1"/>
  <c r="N193" i="1"/>
  <c r="AJ193" i="34" s="1"/>
  <c r="Y193" i="32" s="1"/>
  <c r="N192" i="1"/>
  <c r="AJ192" i="34" s="1"/>
  <c r="Y192" i="32" s="1"/>
  <c r="N191" i="1"/>
  <c r="AJ191" i="34" s="1"/>
  <c r="N190" i="1"/>
  <c r="AJ190" i="34" s="1"/>
  <c r="Y190" i="32" s="1"/>
  <c r="N189" i="1"/>
  <c r="AJ189" i="34" s="1"/>
  <c r="Y189" i="32" s="1"/>
  <c r="N188" i="1"/>
  <c r="AJ188" i="34" s="1"/>
  <c r="Y188" i="32" s="1"/>
  <c r="N187" i="1"/>
  <c r="AJ187" i="34" s="1"/>
  <c r="Y187" i="32" s="1"/>
  <c r="N186" i="1"/>
  <c r="AJ186" i="34" s="1"/>
  <c r="Y186" i="32" s="1"/>
  <c r="N185" i="1"/>
  <c r="AJ185" i="34" s="1"/>
  <c r="Y185" i="32" s="1"/>
  <c r="N184" i="1"/>
  <c r="AJ184" i="34" s="1"/>
  <c r="Y184" i="32" s="1"/>
  <c r="N183" i="1"/>
  <c r="AJ183" i="34" s="1"/>
  <c r="Y183" i="32" s="1"/>
  <c r="N182" i="1"/>
  <c r="AJ182" i="34" s="1"/>
  <c r="N181" i="1"/>
  <c r="AJ181" i="34" s="1"/>
  <c r="Y181" i="32" s="1"/>
  <c r="N180" i="1"/>
  <c r="AJ180" i="34" s="1"/>
  <c r="Y180" i="32" s="1"/>
  <c r="N179" i="1"/>
  <c r="AJ179" i="34" s="1"/>
  <c r="Y179" i="32" s="1"/>
  <c r="N178" i="1"/>
  <c r="AJ178" i="34" s="1"/>
  <c r="Y178" i="32" s="1"/>
  <c r="N177" i="1"/>
  <c r="AJ177" i="34" s="1"/>
  <c r="Y177" i="32" s="1"/>
  <c r="N176" i="1"/>
  <c r="AJ176" i="34" s="1"/>
  <c r="Y176" i="32" s="1"/>
  <c r="N175" i="1"/>
  <c r="AJ175" i="34" s="1"/>
  <c r="N174" i="1"/>
  <c r="AJ174" i="34" s="1"/>
  <c r="N173" i="1"/>
  <c r="AJ173" i="34" s="1"/>
  <c r="N172" i="1"/>
  <c r="AJ172" i="34" s="1"/>
  <c r="AP35" i="31" s="1"/>
  <c r="N171" i="1"/>
  <c r="AJ171" i="34" s="1"/>
  <c r="AP25" i="31" s="1"/>
  <c r="N170" i="1"/>
  <c r="AJ170" i="34" s="1"/>
  <c r="Y170" i="32" s="1"/>
  <c r="N169" i="1"/>
  <c r="AJ169" i="34" s="1"/>
  <c r="Y169" i="32" s="1"/>
  <c r="N168" i="1"/>
  <c r="AJ168" i="34" s="1"/>
  <c r="Y168" i="32" s="1"/>
  <c r="N167" i="1"/>
  <c r="AJ167" i="34" s="1"/>
  <c r="Y167" i="32" s="1"/>
  <c r="N166" i="1"/>
  <c r="AJ166" i="34" s="1"/>
  <c r="Y166" i="32" s="1"/>
  <c r="N165" i="1"/>
  <c r="AJ165" i="34" s="1"/>
  <c r="Y165" i="32" s="1"/>
  <c r="N164" i="1"/>
  <c r="AJ164" i="34" s="1"/>
  <c r="Y164" i="32" s="1"/>
  <c r="N163" i="1"/>
  <c r="AJ163" i="34" s="1"/>
  <c r="Y163" i="32" s="1"/>
  <c r="N162" i="1"/>
  <c r="AJ162" i="34" s="1"/>
  <c r="Y162" i="32" s="1"/>
  <c r="N161" i="1"/>
  <c r="AJ161" i="34" s="1"/>
  <c r="N160" i="1"/>
  <c r="AJ160" i="34" s="1"/>
  <c r="Y160" i="32" s="1"/>
  <c r="N159" i="1"/>
  <c r="AJ159" i="34" s="1"/>
  <c r="Y159" i="32" s="1"/>
  <c r="N158" i="1"/>
  <c r="AJ158" i="34" s="1"/>
  <c r="Y158" i="32" s="1"/>
  <c r="N157" i="1"/>
  <c r="AJ157" i="34" s="1"/>
  <c r="Y157" i="32" s="1"/>
  <c r="N156" i="1"/>
  <c r="AJ156" i="34" s="1"/>
  <c r="Y156" i="32" s="1"/>
  <c r="N155" i="1"/>
  <c r="AJ155" i="34" s="1"/>
  <c r="Y155" i="32" s="1"/>
  <c r="N154" i="1"/>
  <c r="AJ154" i="34" s="1"/>
  <c r="Y154" i="32" s="1"/>
  <c r="N153" i="1"/>
  <c r="AJ153" i="34" s="1"/>
  <c r="Y153" i="32" s="1"/>
  <c r="N152" i="1"/>
  <c r="AJ152" i="34" s="1"/>
  <c r="Y152" i="32" s="1"/>
  <c r="N151" i="1"/>
  <c r="AJ151" i="34" s="1"/>
  <c r="Y151" i="32" s="1"/>
  <c r="N150" i="1"/>
  <c r="AJ150" i="34" s="1"/>
  <c r="N149" i="1"/>
  <c r="AJ149" i="34" s="1"/>
  <c r="Y149" i="32" s="1"/>
  <c r="N148" i="1"/>
  <c r="AJ148" i="34" s="1"/>
  <c r="Y148" i="32" s="1"/>
  <c r="N147" i="1"/>
  <c r="AJ147" i="34" s="1"/>
  <c r="N146" i="1"/>
  <c r="AJ146" i="34" s="1"/>
  <c r="AP33" i="31" s="1"/>
  <c r="N145" i="1"/>
  <c r="AJ145" i="34" s="1"/>
  <c r="AP32" i="31" s="1"/>
  <c r="N144" i="1"/>
  <c r="AJ144" i="34" s="1"/>
  <c r="Y144" i="32" s="1"/>
  <c r="N143" i="1"/>
  <c r="AJ143" i="34" s="1"/>
  <c r="Y143" i="32" s="1"/>
  <c r="N142" i="1"/>
  <c r="AJ142" i="34" s="1"/>
  <c r="Y142" i="32" s="1"/>
  <c r="N141" i="1"/>
  <c r="AJ141" i="34" s="1"/>
  <c r="Y141" i="32" s="1"/>
  <c r="N140" i="1"/>
  <c r="AJ140" i="34" s="1"/>
  <c r="Y140" i="32" s="1"/>
  <c r="N139" i="1"/>
  <c r="AJ139" i="34" s="1"/>
  <c r="Y139" i="32" s="1"/>
  <c r="N138" i="1"/>
  <c r="AJ138" i="34" s="1"/>
  <c r="Y138" i="32" s="1"/>
  <c r="N136" i="1"/>
  <c r="AJ136" i="34" s="1"/>
  <c r="Y136" i="32" s="1"/>
  <c r="N135" i="1"/>
  <c r="AJ135" i="34" s="1"/>
  <c r="Y135" i="32" s="1"/>
  <c r="N134" i="1"/>
  <c r="AJ134" i="34" s="1"/>
  <c r="Y134" i="32" s="1"/>
  <c r="N133" i="1"/>
  <c r="AJ133" i="34" s="1"/>
  <c r="Y133" i="32" s="1"/>
  <c r="N132" i="1"/>
  <c r="AJ132" i="34" s="1"/>
  <c r="Y132" i="32" s="1"/>
  <c r="N131" i="1"/>
  <c r="AJ131" i="34" s="1"/>
  <c r="Y131" i="32" s="1"/>
  <c r="N130" i="1"/>
  <c r="AJ130" i="34" s="1"/>
  <c r="Y130" i="32" s="1"/>
  <c r="N129" i="1"/>
  <c r="AJ129" i="34" s="1"/>
  <c r="Y129" i="32" s="1"/>
  <c r="N128" i="1"/>
  <c r="AJ128" i="34" s="1"/>
  <c r="Y128" i="32" s="1"/>
  <c r="N127" i="1"/>
  <c r="AJ127" i="34" s="1"/>
  <c r="Y127" i="32" s="1"/>
  <c r="N126" i="1"/>
  <c r="AJ126" i="34" s="1"/>
  <c r="Y126" i="32" s="1"/>
  <c r="N125" i="1"/>
  <c r="AJ125" i="34" s="1"/>
  <c r="Y125" i="32" s="1"/>
  <c r="N124" i="1"/>
  <c r="AJ124" i="34" s="1"/>
  <c r="Y124" i="32" s="1"/>
  <c r="N123" i="1"/>
  <c r="AJ123" i="34" s="1"/>
  <c r="Y123" i="32" s="1"/>
  <c r="N122" i="1"/>
  <c r="AJ122" i="34" s="1"/>
  <c r="Y122" i="32" s="1"/>
  <c r="N121" i="1"/>
  <c r="AJ121" i="34" s="1"/>
  <c r="Y121" i="32" s="1"/>
  <c r="N120" i="1"/>
  <c r="AJ120" i="34" s="1"/>
  <c r="Y120" i="32" s="1"/>
  <c r="N119" i="1"/>
  <c r="AJ119" i="34" s="1"/>
  <c r="Y119" i="32" s="1"/>
  <c r="N118" i="1"/>
  <c r="AJ118" i="34" s="1"/>
  <c r="Y118" i="32" s="1"/>
  <c r="N117" i="1"/>
  <c r="AJ117" i="34" s="1"/>
  <c r="Y117" i="32" s="1"/>
  <c r="N116" i="1"/>
  <c r="AJ116" i="34" s="1"/>
  <c r="Y116" i="32" s="1"/>
  <c r="N115" i="1"/>
  <c r="AJ115" i="34" s="1"/>
  <c r="Y115" i="32" s="1"/>
  <c r="N114" i="1"/>
  <c r="AJ114" i="34" s="1"/>
  <c r="Y114" i="32" s="1"/>
  <c r="N113" i="1"/>
  <c r="AJ113" i="34" s="1"/>
  <c r="Y113" i="32" s="1"/>
  <c r="N112" i="1"/>
  <c r="AJ112" i="34" s="1"/>
  <c r="Y112" i="32" s="1"/>
  <c r="N111" i="1"/>
  <c r="AJ111" i="34" s="1"/>
  <c r="Y111" i="32" s="1"/>
  <c r="N110" i="1"/>
  <c r="AJ110" i="34" s="1"/>
  <c r="Y110" i="32" s="1"/>
  <c r="N109" i="1"/>
  <c r="AJ109" i="34" s="1"/>
  <c r="N108" i="1"/>
  <c r="AJ108" i="34" s="1"/>
  <c r="AP29" i="31" s="1"/>
  <c r="N107" i="1"/>
  <c r="AJ107" i="34" s="1"/>
  <c r="AP28" i="31" s="1"/>
  <c r="N106" i="1"/>
  <c r="AJ106" i="34" s="1"/>
  <c r="Y106" i="32" s="1"/>
  <c r="N105" i="1"/>
  <c r="AJ105" i="34" s="1"/>
  <c r="Y105" i="32" s="1"/>
  <c r="N104" i="1"/>
  <c r="AJ104" i="34" s="1"/>
  <c r="Y104" i="32" s="1"/>
  <c r="N103" i="1"/>
  <c r="AJ103" i="34" s="1"/>
  <c r="Y103" i="32" s="1"/>
  <c r="N102" i="1"/>
  <c r="AJ102" i="34" s="1"/>
  <c r="Y102" i="32" s="1"/>
  <c r="N101" i="1"/>
  <c r="AJ101" i="34" s="1"/>
  <c r="Y101" i="32" s="1"/>
  <c r="N100" i="1"/>
  <c r="AJ100" i="34" s="1"/>
  <c r="Y100" i="32" s="1"/>
  <c r="N99" i="1"/>
  <c r="AJ99" i="34" s="1"/>
  <c r="Y99" i="32" s="1"/>
  <c r="N98" i="1"/>
  <c r="AJ98" i="34" s="1"/>
  <c r="Y98" i="32" s="1"/>
  <c r="N97" i="1"/>
  <c r="AJ97" i="34" s="1"/>
  <c r="Y97" i="32" s="1"/>
  <c r="N96" i="1"/>
  <c r="AJ96" i="34" s="1"/>
  <c r="Y96" i="32" s="1"/>
  <c r="N95" i="1"/>
  <c r="AJ95" i="34" s="1"/>
  <c r="Y95" i="32" s="1"/>
  <c r="N94" i="1"/>
  <c r="AJ94" i="34" s="1"/>
  <c r="Y94" i="32" s="1"/>
  <c r="N93" i="1"/>
  <c r="AJ93" i="34" s="1"/>
  <c r="Y93" i="32" s="1"/>
  <c r="N92" i="1"/>
  <c r="AJ92" i="34" s="1"/>
  <c r="Y92" i="32" s="1"/>
  <c r="N91" i="1"/>
  <c r="AJ91" i="34" s="1"/>
  <c r="Y91" i="32" s="1"/>
  <c r="N90" i="1"/>
  <c r="AJ90" i="34" s="1"/>
  <c r="Y90" i="32" s="1"/>
  <c r="N89" i="1"/>
  <c r="AJ89" i="34" s="1"/>
  <c r="Y89" i="32" s="1"/>
  <c r="N88" i="1"/>
  <c r="AJ88" i="34" s="1"/>
  <c r="Y88" i="32" s="1"/>
  <c r="N87" i="1"/>
  <c r="AJ87" i="34" s="1"/>
  <c r="Y87" i="32" s="1"/>
  <c r="N86" i="1"/>
  <c r="AJ86" i="34" s="1"/>
  <c r="Y86" i="32" s="1"/>
  <c r="N85" i="1"/>
  <c r="AJ85" i="34" s="1"/>
  <c r="Y85" i="32" s="1"/>
  <c r="N84" i="1"/>
  <c r="AJ84" i="34" s="1"/>
  <c r="Y84" i="32" s="1"/>
  <c r="N83" i="1"/>
  <c r="AJ83" i="34" s="1"/>
  <c r="Y83" i="32" s="1"/>
  <c r="N82" i="1"/>
  <c r="AJ82" i="34" s="1"/>
  <c r="Y82" i="32" s="1"/>
  <c r="N81" i="1"/>
  <c r="AJ81" i="34" s="1"/>
  <c r="N80" i="1"/>
  <c r="AJ80" i="34" s="1"/>
  <c r="Y80" i="32" s="1"/>
  <c r="N79" i="1"/>
  <c r="AJ79" i="34" s="1"/>
  <c r="Y79" i="32" s="1"/>
  <c r="N78" i="1"/>
  <c r="AJ78" i="34" s="1"/>
  <c r="Y78" i="32" s="1"/>
  <c r="N77" i="1"/>
  <c r="AJ77" i="34" s="1"/>
  <c r="Y77" i="32" s="1"/>
  <c r="N76" i="1"/>
  <c r="AJ76" i="34" s="1"/>
  <c r="N75" i="1"/>
  <c r="AJ75" i="34" s="1"/>
  <c r="Y75" i="32" s="1"/>
  <c r="N74" i="1"/>
  <c r="AJ74" i="34" s="1"/>
  <c r="Y74" i="32" s="1"/>
  <c r="N73" i="1"/>
  <c r="AJ73" i="34" s="1"/>
  <c r="Y73" i="32" s="1"/>
  <c r="N72" i="1"/>
  <c r="AJ72" i="34" s="1"/>
  <c r="Y72" i="32" s="1"/>
  <c r="N71" i="1"/>
  <c r="AJ71" i="34" s="1"/>
  <c r="Y71" i="32" s="1"/>
  <c r="N70" i="1"/>
  <c r="AJ70" i="34" s="1"/>
  <c r="Y70" i="32" s="1"/>
  <c r="N69" i="1"/>
  <c r="AJ69" i="34" s="1"/>
  <c r="Y69" i="32" s="1"/>
  <c r="N68" i="1"/>
  <c r="AJ68" i="34" s="1"/>
  <c r="AP16" i="31" s="1"/>
  <c r="N67" i="1"/>
  <c r="AJ67" i="34" s="1"/>
  <c r="Y67" i="32" s="1"/>
  <c r="N66" i="1"/>
  <c r="AJ66" i="34" s="1"/>
  <c r="Y66" i="32" s="1"/>
  <c r="N65" i="1"/>
  <c r="AJ65" i="34" s="1"/>
  <c r="Y65" i="32" s="1"/>
  <c r="N64" i="1"/>
  <c r="AJ64" i="34" s="1"/>
  <c r="Y64" i="32" s="1"/>
  <c r="N63" i="1"/>
  <c r="AJ63" i="34" s="1"/>
  <c r="Y63" i="32" s="1"/>
  <c r="N62" i="1"/>
  <c r="AJ62" i="34" s="1"/>
  <c r="Y62" i="32" s="1"/>
  <c r="N61" i="1"/>
  <c r="AJ61" i="34" s="1"/>
  <c r="Y61" i="32" s="1"/>
  <c r="N60" i="1"/>
  <c r="AJ60" i="34" s="1"/>
  <c r="Y60" i="32" s="1"/>
  <c r="N59" i="1"/>
  <c r="AJ59" i="34" s="1"/>
  <c r="Y59" i="32" s="1"/>
  <c r="N58" i="1"/>
  <c r="AJ58" i="34" s="1"/>
  <c r="Y58" i="32" s="1"/>
  <c r="N57" i="1"/>
  <c r="AJ57" i="34" s="1"/>
  <c r="N56" i="1"/>
  <c r="AJ56" i="34" s="1"/>
  <c r="N55" i="1"/>
  <c r="N54" i="1"/>
  <c r="AJ54" i="34" s="1"/>
  <c r="AP17" i="31" s="1"/>
  <c r="N53" i="1"/>
  <c r="AJ53" i="34" s="1"/>
  <c r="Y53" i="32" s="1"/>
  <c r="N52" i="1"/>
  <c r="AJ52" i="34" s="1"/>
  <c r="Y52" i="32" s="1"/>
  <c r="N51" i="1"/>
  <c r="AJ51" i="34" s="1"/>
  <c r="Y51" i="32" s="1"/>
  <c r="N50" i="1"/>
  <c r="AJ50" i="34" s="1"/>
  <c r="Y50" i="32" s="1"/>
  <c r="N49" i="1"/>
  <c r="AJ49" i="34" s="1"/>
  <c r="Y49" i="32" s="1"/>
  <c r="N48" i="1"/>
  <c r="AJ48" i="34" s="1"/>
  <c r="Y48" i="32" s="1"/>
  <c r="N47" i="1"/>
  <c r="AJ47" i="34" s="1"/>
  <c r="Y47" i="32" s="1"/>
  <c r="N46" i="1"/>
  <c r="AJ46" i="34" s="1"/>
  <c r="Y46" i="32" s="1"/>
  <c r="N45" i="1"/>
  <c r="AJ45" i="34" s="1"/>
  <c r="Y45" i="32" s="1"/>
  <c r="N44" i="1"/>
  <c r="AJ44" i="34" s="1"/>
  <c r="N43" i="1"/>
  <c r="AJ43" i="34" s="1"/>
  <c r="Y43" i="32" s="1"/>
  <c r="N42" i="1"/>
  <c r="AJ42" i="34" s="1"/>
  <c r="Y42" i="32" s="1"/>
  <c r="N41" i="1"/>
  <c r="AJ41" i="34" s="1"/>
  <c r="Y41" i="32" s="1"/>
  <c r="N40" i="1"/>
  <c r="AJ40" i="34" s="1"/>
  <c r="Y40" i="32" s="1"/>
  <c r="N39" i="1"/>
  <c r="AJ39" i="34" s="1"/>
  <c r="Y39" i="32" s="1"/>
  <c r="N38" i="1"/>
  <c r="AJ38" i="34" s="1"/>
  <c r="Y38" i="32" s="1"/>
  <c r="N37" i="1"/>
  <c r="AJ37" i="34" s="1"/>
  <c r="Y37" i="32" s="1"/>
  <c r="N36" i="1"/>
  <c r="AJ36" i="34" s="1"/>
  <c r="Y36" i="32" s="1"/>
  <c r="N35" i="1"/>
  <c r="AJ35" i="34" s="1"/>
  <c r="Y35" i="32" s="1"/>
  <c r="N34" i="1"/>
  <c r="AJ34" i="34" s="1"/>
  <c r="Y34" i="32" s="1"/>
  <c r="N33" i="1"/>
  <c r="AJ33" i="34" s="1"/>
  <c r="N32" i="1"/>
  <c r="AJ32" i="34" s="1"/>
  <c r="Y32" i="32" s="1"/>
  <c r="N31" i="1"/>
  <c r="AJ31" i="34" s="1"/>
  <c r="Y31" i="32" s="1"/>
  <c r="N30" i="1"/>
  <c r="AJ30" i="34" s="1"/>
  <c r="AP24" i="31" s="1"/>
  <c r="N29" i="1"/>
  <c r="AJ29" i="34" s="1"/>
  <c r="Y29" i="32" s="1"/>
  <c r="N28" i="1"/>
  <c r="AJ28" i="34" s="1"/>
  <c r="Y28" i="32" s="1"/>
  <c r="N27" i="1"/>
  <c r="AJ27" i="34" s="1"/>
  <c r="Y27" i="32" s="1"/>
  <c r="N26" i="1"/>
  <c r="AJ26" i="34" s="1"/>
  <c r="N25" i="1"/>
  <c r="N24" i="1"/>
  <c r="AJ24" i="34" s="1"/>
  <c r="AP21" i="31" s="1"/>
  <c r="N23" i="1"/>
  <c r="N22" i="1"/>
  <c r="AJ22" i="34" s="1"/>
  <c r="Y22" i="32" s="1"/>
  <c r="N21" i="1"/>
  <c r="AJ21" i="34" s="1"/>
  <c r="Y21" i="32" s="1"/>
  <c r="N20" i="1"/>
  <c r="AJ20" i="34" s="1"/>
  <c r="Y20" i="32" s="1"/>
  <c r="N19" i="1"/>
  <c r="AJ19" i="34" s="1"/>
  <c r="Y19" i="32" s="1"/>
  <c r="N18" i="1"/>
  <c r="AJ18" i="34" s="1"/>
  <c r="Y18" i="32" s="1"/>
  <c r="N17" i="1"/>
  <c r="AJ17" i="34" s="1"/>
  <c r="Y17" i="32" s="1"/>
  <c r="N16" i="1"/>
  <c r="AJ16" i="34" s="1"/>
  <c r="Y16" i="32" s="1"/>
  <c r="N15" i="1"/>
  <c r="AJ15" i="34" s="1"/>
  <c r="Y15" i="32" s="1"/>
  <c r="N14" i="1"/>
  <c r="AJ14" i="34" s="1"/>
  <c r="AP9" i="31" s="1"/>
  <c r="N13" i="1"/>
  <c r="AJ13" i="34" s="1"/>
  <c r="Y13" i="32" s="1"/>
  <c r="N12" i="1"/>
  <c r="AJ12" i="34" s="1"/>
  <c r="N11" i="1"/>
  <c r="N10" i="1"/>
  <c r="AJ10" i="34" s="1"/>
  <c r="Y10" i="32" s="1"/>
  <c r="N9" i="1"/>
  <c r="N8" i="1"/>
  <c r="N137" i="1"/>
  <c r="AJ137" i="34" s="1"/>
  <c r="Y137" i="32" s="1"/>
  <c r="Z236" i="32"/>
  <c r="Z235" i="32"/>
  <c r="Z234" i="32"/>
  <c r="Z233" i="32"/>
  <c r="Z232" i="32"/>
  <c r="Z231" i="32"/>
  <c r="Z230" i="32"/>
  <c r="Z229" i="32"/>
  <c r="Z228" i="32"/>
  <c r="Z227" i="32"/>
  <c r="Z226" i="32"/>
  <c r="Z225" i="32"/>
  <c r="Z224" i="32"/>
  <c r="Z223" i="32"/>
  <c r="Z222" i="32"/>
  <c r="Z221" i="32"/>
  <c r="Z220" i="32"/>
  <c r="Z219" i="32"/>
  <c r="Z218" i="32"/>
  <c r="Z217" i="32"/>
  <c r="Z216" i="32"/>
  <c r="Z215" i="32"/>
  <c r="Z214" i="32"/>
  <c r="Z213" i="32"/>
  <c r="Z212" i="32"/>
  <c r="Z211" i="32"/>
  <c r="Z210" i="32"/>
  <c r="Z209" i="32"/>
  <c r="Z208" i="32"/>
  <c r="Z207" i="32"/>
  <c r="Z206" i="32"/>
  <c r="Z205" i="32"/>
  <c r="Z204" i="32"/>
  <c r="Z203" i="32"/>
  <c r="Z202" i="32"/>
  <c r="Z201" i="32"/>
  <c r="Z200" i="32"/>
  <c r="Z199" i="32"/>
  <c r="Z198" i="32"/>
  <c r="Z197" i="32"/>
  <c r="Z196" i="32"/>
  <c r="Z195" i="32"/>
  <c r="Z194" i="32"/>
  <c r="Z193" i="32"/>
  <c r="Z192" i="32"/>
  <c r="Z191" i="32"/>
  <c r="Z190" i="32"/>
  <c r="Z189" i="32"/>
  <c r="Z188" i="32"/>
  <c r="Z187" i="32"/>
  <c r="Z186" i="32"/>
  <c r="Z185" i="32"/>
  <c r="Z184" i="32"/>
  <c r="Z183" i="32"/>
  <c r="Z182" i="32"/>
  <c r="Z181" i="32"/>
  <c r="Z180" i="32"/>
  <c r="Z179" i="32"/>
  <c r="Z178" i="32"/>
  <c r="Z177" i="32"/>
  <c r="Z176" i="32"/>
  <c r="Z175" i="32"/>
  <c r="Z174" i="32"/>
  <c r="Z173" i="32"/>
  <c r="Z172" i="32"/>
  <c r="Z171" i="32"/>
  <c r="Z170" i="32"/>
  <c r="Z169" i="32"/>
  <c r="Z168" i="32"/>
  <c r="Z167" i="32"/>
  <c r="Z166" i="32"/>
  <c r="Z165" i="32"/>
  <c r="Z164" i="32"/>
  <c r="Z163" i="32"/>
  <c r="Z161" i="32"/>
  <c r="Z160" i="32"/>
  <c r="Z159" i="32"/>
  <c r="Z158" i="32"/>
  <c r="Z157" i="32"/>
  <c r="Z156" i="32"/>
  <c r="Z155" i="32"/>
  <c r="Z154" i="32"/>
  <c r="Z153" i="32"/>
  <c r="Z152" i="32"/>
  <c r="Z151" i="32"/>
  <c r="Z150" i="32"/>
  <c r="Z149" i="32"/>
  <c r="Z148" i="32"/>
  <c r="Z147" i="32"/>
  <c r="Z146" i="32"/>
  <c r="Z145" i="32"/>
  <c r="Z144" i="32"/>
  <c r="Z143" i="32"/>
  <c r="Z142" i="32"/>
  <c r="Z141" i="32"/>
  <c r="Z140" i="32"/>
  <c r="Z139" i="32"/>
  <c r="Z138" i="32"/>
  <c r="Z137" i="32"/>
  <c r="Z136" i="32"/>
  <c r="Z135" i="32"/>
  <c r="Z134" i="32"/>
  <c r="Z133" i="32"/>
  <c r="Z132" i="32"/>
  <c r="Z131" i="32"/>
  <c r="Z130" i="32"/>
  <c r="Z129" i="32"/>
  <c r="Z128" i="32"/>
  <c r="Z127" i="32"/>
  <c r="Z126" i="32"/>
  <c r="Z125" i="32"/>
  <c r="Z124" i="32"/>
  <c r="Z123" i="32"/>
  <c r="Z122" i="32"/>
  <c r="Z121" i="32"/>
  <c r="Z120" i="32"/>
  <c r="Z119" i="32"/>
  <c r="Z118" i="32"/>
  <c r="Z117" i="32"/>
  <c r="Z116" i="32"/>
  <c r="Z115" i="32"/>
  <c r="Z114" i="32"/>
  <c r="Z113" i="32"/>
  <c r="Z112" i="32"/>
  <c r="Z111" i="32"/>
  <c r="Z110" i="32"/>
  <c r="Z109" i="32"/>
  <c r="Z108" i="32"/>
  <c r="Z107" i="32"/>
  <c r="Z106" i="32"/>
  <c r="Z105" i="32"/>
  <c r="Z104" i="32"/>
  <c r="Z103" i="32"/>
  <c r="Z102" i="32"/>
  <c r="Z101" i="32"/>
  <c r="Z100" i="32"/>
  <c r="Z99" i="32"/>
  <c r="Z98" i="32"/>
  <c r="Z97" i="32"/>
  <c r="Z96" i="32"/>
  <c r="Z95" i="32"/>
  <c r="Z94" i="32"/>
  <c r="Z93" i="32"/>
  <c r="Z92" i="32"/>
  <c r="Z91" i="32"/>
  <c r="Z90" i="32"/>
  <c r="Z89" i="32"/>
  <c r="Z88" i="32"/>
  <c r="Z87" i="32"/>
  <c r="Z86" i="32"/>
  <c r="Z85" i="32"/>
  <c r="Z84" i="32"/>
  <c r="Z83" i="32"/>
  <c r="Z82" i="32"/>
  <c r="Z81" i="32"/>
  <c r="Z80" i="32"/>
  <c r="Z79" i="32"/>
  <c r="Z78" i="32"/>
  <c r="Z77" i="32"/>
  <c r="Z76" i="32"/>
  <c r="Z75" i="32"/>
  <c r="Z74" i="32"/>
  <c r="Z73" i="32"/>
  <c r="Z72" i="32"/>
  <c r="Z71" i="32"/>
  <c r="Z70" i="32"/>
  <c r="Z69" i="32"/>
  <c r="Z68" i="32"/>
  <c r="Z67" i="32"/>
  <c r="Z66" i="32"/>
  <c r="Z65" i="32"/>
  <c r="Z64" i="32"/>
  <c r="Z63" i="32"/>
  <c r="Z62" i="32"/>
  <c r="Z61" i="32"/>
  <c r="Z60" i="32"/>
  <c r="Z59" i="32"/>
  <c r="Z58" i="32"/>
  <c r="Z57" i="32"/>
  <c r="Z56" i="32"/>
  <c r="Z55" i="32"/>
  <c r="Z54" i="32"/>
  <c r="Z53" i="32"/>
  <c r="Z52" i="32"/>
  <c r="Z51" i="32"/>
  <c r="Z50" i="32"/>
  <c r="Z49" i="32"/>
  <c r="Z48" i="32"/>
  <c r="Z47" i="32"/>
  <c r="Z46" i="32"/>
  <c r="Z45" i="32"/>
  <c r="Z44" i="32"/>
  <c r="Z43" i="32"/>
  <c r="Z42" i="32"/>
  <c r="Z41" i="32"/>
  <c r="Z40" i="32"/>
  <c r="Z39" i="32"/>
  <c r="Z38" i="32"/>
  <c r="Z37" i="32"/>
  <c r="Z36" i="32"/>
  <c r="Z35" i="32"/>
  <c r="Z34" i="32"/>
  <c r="Z33" i="32"/>
  <c r="Z32" i="32"/>
  <c r="Z31" i="32"/>
  <c r="Z30" i="32"/>
  <c r="Z29" i="32"/>
  <c r="Z28" i="32"/>
  <c r="Z27" i="32"/>
  <c r="Z26" i="32"/>
  <c r="Z25" i="32"/>
  <c r="Z24" i="32"/>
  <c r="Z23" i="32"/>
  <c r="Z22" i="32"/>
  <c r="Z21" i="32"/>
  <c r="Z20" i="32"/>
  <c r="Z19" i="32"/>
  <c r="Z18" i="32"/>
  <c r="Z17" i="32"/>
  <c r="Z16" i="32"/>
  <c r="Z15" i="32"/>
  <c r="Z14" i="32"/>
  <c r="Z13" i="32"/>
  <c r="Z12" i="32"/>
  <c r="Z11" i="32"/>
  <c r="Z10" i="32"/>
  <c r="Z9" i="32"/>
  <c r="Z8" i="32"/>
  <c r="Z162" i="32"/>
  <c r="R8" i="34"/>
  <c r="R9" i="34"/>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R40" i="34"/>
  <c r="R41" i="34"/>
  <c r="R42" i="34"/>
  <c r="R43" i="34"/>
  <c r="R44" i="34"/>
  <c r="R45" i="34"/>
  <c r="R46" i="34"/>
  <c r="R47" i="34"/>
  <c r="R48" i="34"/>
  <c r="R49" i="34"/>
  <c r="R50" i="34"/>
  <c r="R51" i="34"/>
  <c r="R52" i="34"/>
  <c r="R53" i="34"/>
  <c r="R54" i="34"/>
  <c r="R55" i="34"/>
  <c r="R56" i="34"/>
  <c r="R57" i="34"/>
  <c r="R58" i="34"/>
  <c r="R59" i="34"/>
  <c r="R60" i="34"/>
  <c r="R61" i="34"/>
  <c r="R62" i="34"/>
  <c r="R63" i="34"/>
  <c r="R64" i="34"/>
  <c r="R65" i="34"/>
  <c r="R66" i="34"/>
  <c r="R67" i="34"/>
  <c r="R68" i="34"/>
  <c r="R69" i="34"/>
  <c r="R70" i="34"/>
  <c r="R71" i="34"/>
  <c r="R72" i="34"/>
  <c r="R73" i="34"/>
  <c r="R74" i="34"/>
  <c r="R75" i="34"/>
  <c r="R76" i="34"/>
  <c r="R77" i="34"/>
  <c r="R78" i="34"/>
  <c r="R79" i="34"/>
  <c r="R80" i="34"/>
  <c r="R81" i="34"/>
  <c r="R82" i="34"/>
  <c r="R83" i="34"/>
  <c r="R84" i="34"/>
  <c r="R85" i="34"/>
  <c r="R86" i="34"/>
  <c r="R87" i="34"/>
  <c r="R88" i="34"/>
  <c r="R89" i="34"/>
  <c r="R90" i="34"/>
  <c r="R91" i="34"/>
  <c r="R92" i="34"/>
  <c r="R93" i="34"/>
  <c r="R94" i="34"/>
  <c r="R95" i="34"/>
  <c r="R96" i="34"/>
  <c r="R97" i="34"/>
  <c r="R98" i="34"/>
  <c r="R99" i="34"/>
  <c r="R100" i="34"/>
  <c r="R101" i="34"/>
  <c r="R102" i="34"/>
  <c r="R103" i="34"/>
  <c r="R104" i="34"/>
  <c r="R105" i="34"/>
  <c r="R106" i="34"/>
  <c r="R107" i="34"/>
  <c r="R108" i="34"/>
  <c r="R109" i="34"/>
  <c r="R110" i="34"/>
  <c r="R111" i="34"/>
  <c r="R112" i="34"/>
  <c r="R113" i="34"/>
  <c r="R114" i="34"/>
  <c r="R115" i="34"/>
  <c r="R116" i="34"/>
  <c r="R117" i="34"/>
  <c r="R118" i="34"/>
  <c r="R119" i="34"/>
  <c r="R120" i="34"/>
  <c r="R121" i="34"/>
  <c r="R122" i="34"/>
  <c r="R123" i="34"/>
  <c r="R124" i="34"/>
  <c r="R125" i="34"/>
  <c r="R126" i="34"/>
  <c r="R127" i="34"/>
  <c r="R128" i="34"/>
  <c r="R129" i="34"/>
  <c r="R130" i="34"/>
  <c r="R131" i="34"/>
  <c r="R132" i="34"/>
  <c r="R133" i="34"/>
  <c r="R134" i="34"/>
  <c r="R135" i="34"/>
  <c r="R136" i="34"/>
  <c r="R137" i="34"/>
  <c r="R138" i="34"/>
  <c r="R139" i="34"/>
  <c r="R140" i="34"/>
  <c r="R141" i="34"/>
  <c r="R142" i="34"/>
  <c r="R143" i="34"/>
  <c r="R144" i="34"/>
  <c r="R145" i="34"/>
  <c r="R146" i="34"/>
  <c r="R147" i="34"/>
  <c r="R148" i="34"/>
  <c r="R149" i="34"/>
  <c r="R150" i="34"/>
  <c r="R151" i="34"/>
  <c r="R7" i="34"/>
  <c r="A2" i="34"/>
  <c r="A2" i="1"/>
  <c r="A2" i="31"/>
  <c r="A5" i="1"/>
  <c r="G7" i="1" s="1"/>
  <c r="G234" i="1" s="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U428" i="11"/>
  <c r="U422" i="11"/>
  <c r="U392" i="11"/>
  <c r="U391" i="11"/>
  <c r="U364" i="11"/>
  <c r="U363" i="11"/>
  <c r="U344" i="11"/>
  <c r="U343" i="11"/>
  <c r="U328" i="11"/>
  <c r="U315" i="11"/>
  <c r="U300" i="11"/>
  <c r="U299" i="11"/>
  <c r="AE104" i="34" s="1" a="1"/>
  <c r="AE104" i="34" s="1"/>
  <c r="AH104" i="34" s="1"/>
  <c r="U279" i="11"/>
  <c r="AC98" i="34" s="1" a="1"/>
  <c r="AC98" i="34" s="1"/>
  <c r="U278" i="11"/>
  <c r="U251" i="11"/>
  <c r="U250" i="11"/>
  <c r="U231" i="11"/>
  <c r="U230" i="11"/>
  <c r="U215" i="11"/>
  <c r="U202" i="11"/>
  <c r="AD72" i="34" s="1" a="1"/>
  <c r="AD72" i="34" s="1"/>
  <c r="AG72" i="34" s="1"/>
  <c r="U187" i="11"/>
  <c r="U186" i="11"/>
  <c r="U166" i="11"/>
  <c r="U164" i="11"/>
  <c r="AE59" i="34" s="1" a="1"/>
  <c r="AE59" i="34" s="1"/>
  <c r="U138" i="11"/>
  <c r="AC51" i="34" s="1" a="1"/>
  <c r="AC51" i="34" s="1"/>
  <c r="U137" i="11"/>
  <c r="AE50" i="34" s="1" a="1"/>
  <c r="AE50" i="34" s="1"/>
  <c r="U118" i="11"/>
  <c r="AD44" i="34" s="1" a="1"/>
  <c r="AD44" i="34" s="1"/>
  <c r="AG44" i="34" s="1"/>
  <c r="U116" i="11"/>
  <c r="AE43" i="34" s="1" a="1"/>
  <c r="AE43" i="34" s="1"/>
  <c r="AH43" i="34" s="1"/>
  <c r="U102" i="11"/>
  <c r="AC39" i="34" s="1" a="1"/>
  <c r="AC39" i="34" s="1"/>
  <c r="AF39" i="34" s="1"/>
  <c r="U89" i="11"/>
  <c r="AE34" i="34" s="1" a="1"/>
  <c r="AE34" i="34" s="1"/>
  <c r="U74" i="11"/>
  <c r="AE29" i="34" s="1" a="1"/>
  <c r="AE29" i="34" s="1"/>
  <c r="AH29" i="34" s="1"/>
  <c r="U73" i="11"/>
  <c r="AD29" i="34" s="1" a="1"/>
  <c r="AD29" i="34" s="1"/>
  <c r="AG29" i="34" s="1"/>
  <c r="U52" i="11"/>
  <c r="AD22" i="34" s="1" a="1"/>
  <c r="AD22" i="34" s="1"/>
  <c r="AG22" i="34" s="1"/>
  <c r="U45" i="11"/>
  <c r="AC20" i="34" s="1" a="1"/>
  <c r="AC20" i="34" s="1"/>
  <c r="AF20" i="34" s="1"/>
  <c r="U25" i="11"/>
  <c r="AD13" i="34" s="1" a="1"/>
  <c r="AD13" i="34" s="1"/>
  <c r="AG13" i="34" s="1"/>
  <c r="U24" i="11"/>
  <c r="AC13" i="34" s="1" a="1"/>
  <c r="AC13" i="34" s="1"/>
  <c r="AF13" i="34" s="1"/>
  <c r="AP22" i="31" l="1"/>
  <c r="AP31" i="31"/>
  <c r="AP12" i="31"/>
  <c r="AP30" i="31"/>
  <c r="AP36" i="31"/>
  <c r="AP37" i="31"/>
  <c r="AP41" i="31"/>
  <c r="AP27" i="31"/>
  <c r="AP26" i="31"/>
  <c r="AP38" i="31"/>
  <c r="AP42" i="31"/>
  <c r="AP18" i="31"/>
  <c r="AP13" i="31"/>
  <c r="AP15" i="31"/>
  <c r="AP23" i="31"/>
  <c r="AP39" i="31"/>
  <c r="AF51" i="34"/>
  <c r="AH59" i="34"/>
  <c r="AH50" i="34"/>
  <c r="AH34" i="34"/>
  <c r="AF98" i="34"/>
  <c r="Y173" i="32"/>
  <c r="T173" i="32" s="1"/>
  <c r="AH173" i="34"/>
  <c r="AG173" i="34"/>
  <c r="AF173" i="34"/>
  <c r="Y161" i="32"/>
  <c r="T161" i="32" s="1"/>
  <c r="AF161" i="34"/>
  <c r="AG161" i="34"/>
  <c r="AH161" i="34"/>
  <c r="Y195" i="32"/>
  <c r="U195" i="32" s="1"/>
  <c r="Y107" i="32"/>
  <c r="Y172" i="32"/>
  <c r="V172" i="32" s="1"/>
  <c r="Y26" i="32"/>
  <c r="Y147" i="32"/>
  <c r="V147" i="32" s="1"/>
  <c r="Y12" i="32"/>
  <c r="V12" i="32" s="1"/>
  <c r="Y44" i="32"/>
  <c r="Y68" i="32"/>
  <c r="Y76" i="32"/>
  <c r="V76" i="32" s="1"/>
  <c r="Y108" i="32"/>
  <c r="Y174" i="32"/>
  <c r="U174" i="32" s="1"/>
  <c r="Y150" i="32"/>
  <c r="T150" i="32" s="1"/>
  <c r="Y182" i="32"/>
  <c r="Y14" i="32"/>
  <c r="Y30" i="32"/>
  <c r="Y54" i="32"/>
  <c r="Y175" i="32"/>
  <c r="T175" i="32" s="1"/>
  <c r="Y191" i="32"/>
  <c r="Y109" i="32"/>
  <c r="T109" i="32" s="1"/>
  <c r="Y24" i="32"/>
  <c r="Y56" i="32"/>
  <c r="Y145" i="32"/>
  <c r="Y171" i="32"/>
  <c r="Y33" i="32"/>
  <c r="Y57" i="32"/>
  <c r="U57" i="32" s="1"/>
  <c r="Y81" i="32"/>
  <c r="T81" i="32" s="1"/>
  <c r="Y146" i="32"/>
  <c r="Y194" i="32"/>
  <c r="T194" i="32" s="1"/>
  <c r="G162" i="1"/>
  <c r="G197" i="1"/>
  <c r="G229" i="1"/>
  <c r="G74" i="1"/>
  <c r="G86" i="1"/>
  <c r="G211" i="1"/>
  <c r="G201" i="1"/>
  <c r="G215" i="1"/>
  <c r="G146" i="1"/>
  <c r="G34" i="1"/>
  <c r="G50" i="1"/>
  <c r="G224" i="1"/>
  <c r="G14" i="1"/>
  <c r="G106" i="1"/>
  <c r="G54" i="1"/>
  <c r="G122" i="1"/>
  <c r="G30" i="1"/>
  <c r="G66" i="1"/>
  <c r="G10" i="1"/>
  <c r="G82" i="1"/>
  <c r="G126" i="1"/>
  <c r="G62" i="1"/>
  <c r="G142" i="1"/>
  <c r="G188" i="1"/>
  <c r="G22" i="1"/>
  <c r="G42" i="1"/>
  <c r="G94" i="1"/>
  <c r="G114" i="1"/>
  <c r="G154" i="1"/>
  <c r="G18" i="1"/>
  <c r="G90" i="1"/>
  <c r="G110" i="1"/>
  <c r="G170" i="1"/>
  <c r="G58" i="1"/>
  <c r="G78" i="1"/>
  <c r="G130" i="1"/>
  <c r="G192" i="1"/>
  <c r="G26" i="1"/>
  <c r="G46" i="1"/>
  <c r="G98" i="1"/>
  <c r="G118" i="1"/>
  <c r="G138" i="1"/>
  <c r="G158" i="1"/>
  <c r="G179" i="1"/>
  <c r="G150" i="1"/>
  <c r="G183" i="1"/>
  <c r="G38" i="1"/>
  <c r="G70" i="1"/>
  <c r="G102" i="1"/>
  <c r="G134" i="1"/>
  <c r="G166" i="1"/>
  <c r="G220" i="1"/>
  <c r="G233" i="1"/>
  <c r="V237" i="32"/>
  <c r="U237" i="32"/>
  <c r="T237" i="32"/>
  <c r="AJ23" i="34"/>
  <c r="AP20" i="31" s="1"/>
  <c r="AJ55" i="34"/>
  <c r="AP14" i="31" s="1"/>
  <c r="AJ8" i="34"/>
  <c r="AP11" i="31" s="1"/>
  <c r="N1" i="1"/>
  <c r="AJ9" i="34"/>
  <c r="AP10" i="31" s="1"/>
  <c r="AJ25" i="34"/>
  <c r="AP19" i="31" s="1"/>
  <c r="AJ11" i="34"/>
  <c r="AP8" i="31" s="1"/>
  <c r="G184" i="1"/>
  <c r="G193" i="1"/>
  <c r="G225" i="1"/>
  <c r="G23" i="1"/>
  <c r="G35" i="1"/>
  <c r="G43" i="1"/>
  <c r="G51" i="1"/>
  <c r="G55" i="1"/>
  <c r="G67" i="1"/>
  <c r="G71" i="1"/>
  <c r="G75" i="1"/>
  <c r="G79" i="1"/>
  <c r="G83" i="1"/>
  <c r="G87" i="1"/>
  <c r="G91" i="1"/>
  <c r="G95" i="1"/>
  <c r="G99" i="1"/>
  <c r="G103" i="1"/>
  <c r="G107" i="1"/>
  <c r="G111" i="1"/>
  <c r="G115" i="1"/>
  <c r="G119" i="1"/>
  <c r="G123" i="1"/>
  <c r="G127" i="1"/>
  <c r="G131" i="1"/>
  <c r="G135" i="1"/>
  <c r="G139" i="1"/>
  <c r="G143" i="1"/>
  <c r="G147" i="1"/>
  <c r="G151" i="1"/>
  <c r="G155" i="1"/>
  <c r="G159" i="1"/>
  <c r="G163" i="1"/>
  <c r="G167" i="1"/>
  <c r="G171" i="1"/>
  <c r="G180" i="1"/>
  <c r="G189" i="1"/>
  <c r="G203" i="1"/>
  <c r="G212" i="1"/>
  <c r="G221" i="1"/>
  <c r="G235" i="1"/>
  <c r="G176" i="1"/>
  <c r="G185" i="1"/>
  <c r="G199" i="1"/>
  <c r="G208" i="1"/>
  <c r="G217" i="1"/>
  <c r="G231" i="1"/>
  <c r="G175" i="1"/>
  <c r="G207" i="1"/>
  <c r="G216" i="1"/>
  <c r="G15" i="1"/>
  <c r="G27" i="1"/>
  <c r="G39" i="1"/>
  <c r="G59" i="1"/>
  <c r="G12" i="1"/>
  <c r="G20" i="1"/>
  <c r="G28" i="1"/>
  <c r="G36" i="1"/>
  <c r="G44" i="1"/>
  <c r="G52" i="1"/>
  <c r="G60" i="1"/>
  <c r="G68" i="1"/>
  <c r="G76" i="1"/>
  <c r="G84" i="1"/>
  <c r="G92" i="1"/>
  <c r="G100" i="1"/>
  <c r="G108" i="1"/>
  <c r="G116" i="1"/>
  <c r="G124" i="1"/>
  <c r="G132" i="1"/>
  <c r="G140" i="1"/>
  <c r="G148" i="1"/>
  <c r="G156" i="1"/>
  <c r="G164" i="1"/>
  <c r="G172" i="1"/>
  <c r="G195" i="1"/>
  <c r="G204" i="1"/>
  <c r="G236" i="1"/>
  <c r="G177" i="1"/>
  <c r="G191" i="1"/>
  <c r="G200" i="1"/>
  <c r="G209" i="1"/>
  <c r="G223" i="1"/>
  <c r="G232" i="1"/>
  <c r="G11" i="1"/>
  <c r="G19" i="1"/>
  <c r="G31" i="1"/>
  <c r="G47" i="1"/>
  <c r="G63" i="1"/>
  <c r="G8" i="1"/>
  <c r="G16" i="1"/>
  <c r="G24" i="1"/>
  <c r="G32" i="1"/>
  <c r="G40" i="1"/>
  <c r="G48" i="1"/>
  <c r="G56" i="1"/>
  <c r="G64" i="1"/>
  <c r="G72" i="1"/>
  <c r="G80" i="1"/>
  <c r="G88" i="1"/>
  <c r="G96" i="1"/>
  <c r="G104" i="1"/>
  <c r="G112" i="1"/>
  <c r="G120" i="1"/>
  <c r="G128" i="1"/>
  <c r="G136" i="1"/>
  <c r="G144" i="1"/>
  <c r="G152" i="1"/>
  <c r="G160" i="1"/>
  <c r="G168" i="1"/>
  <c r="G181" i="1"/>
  <c r="G213" i="1"/>
  <c r="G227" i="1"/>
  <c r="G9" i="1"/>
  <c r="G13" i="1"/>
  <c r="G17" i="1"/>
  <c r="G21" i="1"/>
  <c r="G25" i="1"/>
  <c r="G29" i="1"/>
  <c r="G33" i="1"/>
  <c r="G37" i="1"/>
  <c r="G41" i="1"/>
  <c r="G45" i="1"/>
  <c r="G49" i="1"/>
  <c r="G53" i="1"/>
  <c r="G57" i="1"/>
  <c r="G61" i="1"/>
  <c r="G65" i="1"/>
  <c r="G69" i="1"/>
  <c r="G73" i="1"/>
  <c r="G77" i="1"/>
  <c r="G81" i="1"/>
  <c r="G85" i="1"/>
  <c r="G89" i="1"/>
  <c r="G93" i="1"/>
  <c r="G97" i="1"/>
  <c r="G101" i="1"/>
  <c r="G105" i="1"/>
  <c r="G109" i="1"/>
  <c r="G113" i="1"/>
  <c r="G117" i="1"/>
  <c r="G121" i="1"/>
  <c r="G125" i="1"/>
  <c r="G129" i="1"/>
  <c r="G133" i="1"/>
  <c r="G137" i="1"/>
  <c r="G141" i="1"/>
  <c r="G145" i="1"/>
  <c r="G149" i="1"/>
  <c r="G153" i="1"/>
  <c r="G157" i="1"/>
  <c r="G161" i="1"/>
  <c r="G165" i="1"/>
  <c r="G169" i="1"/>
  <c r="G173" i="1"/>
  <c r="G187" i="1"/>
  <c r="G196" i="1"/>
  <c r="G205" i="1"/>
  <c r="G219" i="1"/>
  <c r="G228" i="1"/>
  <c r="G237" i="1"/>
  <c r="AC126" i="34" a="1"/>
  <c r="AC126" i="34" s="1"/>
  <c r="AF126" i="34" s="1"/>
  <c r="AC155" i="34" a="1"/>
  <c r="AC155" i="34" s="1"/>
  <c r="AF155" i="34" s="1"/>
  <c r="AE165" i="34" a="1"/>
  <c r="AE165" i="34" s="1"/>
  <c r="AH165" i="34" s="1"/>
  <c r="U140" i="11"/>
  <c r="AE51" i="34" s="1" a="1"/>
  <c r="AE51" i="34" s="1"/>
  <c r="AH51" i="34" s="1"/>
  <c r="W63" i="25" a="1"/>
  <c r="W63" i="25" s="1"/>
  <c r="W57" i="25" a="1"/>
  <c r="W57" i="25" s="1"/>
  <c r="W50" i="25" a="1"/>
  <c r="W50" i="25" s="1"/>
  <c r="W43" i="25" a="1"/>
  <c r="W43" i="25" s="1"/>
  <c r="W36" i="25" a="1"/>
  <c r="W36" i="25" s="1"/>
  <c r="W29" i="25" a="1"/>
  <c r="W29" i="25" s="1"/>
  <c r="W14" i="25" a="1"/>
  <c r="W14" i="25" s="1"/>
  <c r="W7" i="25" a="1"/>
  <c r="W7" i="25" s="1"/>
  <c r="W6" i="25" a="1"/>
  <c r="W6" i="25" s="1"/>
  <c r="W48" i="25" a="1"/>
  <c r="W48" i="25" s="1"/>
  <c r="W34" i="25" a="1"/>
  <c r="W34" i="25" s="1"/>
  <c r="W20" i="25" a="1"/>
  <c r="W20" i="25" s="1"/>
  <c r="W32" i="25" a="1"/>
  <c r="W32" i="25" s="1"/>
  <c r="W62" i="25" a="1"/>
  <c r="W62" i="25" s="1"/>
  <c r="W56" i="25" a="1"/>
  <c r="W56" i="25" s="1"/>
  <c r="W49" i="25" a="1"/>
  <c r="W49" i="25" s="1"/>
  <c r="W42" i="25" a="1"/>
  <c r="W42" i="25" s="1"/>
  <c r="W35" i="25" a="1"/>
  <c r="W35" i="25" s="1"/>
  <c r="W28" i="25" a="1"/>
  <c r="W28" i="25" s="1"/>
  <c r="W21" i="25" a="1"/>
  <c r="W21" i="25" s="1"/>
  <c r="W55" i="25" a="1"/>
  <c r="W55" i="25" s="1"/>
  <c r="W41" i="25" a="1"/>
  <c r="W41" i="25" s="1"/>
  <c r="W27" i="25" a="1"/>
  <c r="W27" i="25" s="1"/>
  <c r="W5" i="25" a="1"/>
  <c r="W5" i="25" s="1"/>
  <c r="W39" i="25" a="1"/>
  <c r="W39" i="25" s="1"/>
  <c r="W11" i="25" a="1"/>
  <c r="W11" i="25" s="1"/>
  <c r="W16" i="25" a="1"/>
  <c r="W16" i="25" s="1"/>
  <c r="W64" i="25" a="1"/>
  <c r="W64" i="25" s="1"/>
  <c r="W44" i="25" a="1"/>
  <c r="W44" i="25" s="1"/>
  <c r="W37" i="25" a="1"/>
  <c r="W37" i="25" s="1"/>
  <c r="W8" i="25" a="1"/>
  <c r="W8" i="25" s="1"/>
  <c r="W13" i="25" a="1"/>
  <c r="W13" i="25" s="1"/>
  <c r="W38" i="25" a="1"/>
  <c r="W38" i="25" s="1"/>
  <c r="W17" i="25" a="1"/>
  <c r="W17" i="25" s="1"/>
  <c r="W59" i="25" a="1"/>
  <c r="W59" i="25" s="1"/>
  <c r="W45" i="25" a="1"/>
  <c r="W45" i="25" s="1"/>
  <c r="W30" i="25" a="1"/>
  <c r="W30" i="25" s="1"/>
  <c r="W9" i="25" a="1"/>
  <c r="W9" i="25" s="1"/>
  <c r="W51" i="25" a="1"/>
  <c r="W51" i="25" s="1"/>
  <c r="W15" i="25" a="1"/>
  <c r="W15" i="25" s="1"/>
  <c r="W61" i="25" a="1"/>
  <c r="W61" i="25" s="1"/>
  <c r="W54" i="25" a="1"/>
  <c r="W54" i="25" s="1"/>
  <c r="W47" i="25" a="1"/>
  <c r="W47" i="25" s="1"/>
  <c r="W40" i="25" a="1"/>
  <c r="W40" i="25" s="1"/>
  <c r="W33" i="25" a="1"/>
  <c r="W33" i="25" s="1"/>
  <c r="W26" i="25" a="1"/>
  <c r="W26" i="25" s="1"/>
  <c r="W19" i="25" a="1"/>
  <c r="W19" i="25" s="1"/>
  <c r="W12" i="25" a="1"/>
  <c r="W12" i="25" s="1"/>
  <c r="W60" i="25" a="1"/>
  <c r="W60" i="25" s="1"/>
  <c r="W46" i="25" a="1"/>
  <c r="W46" i="25" s="1"/>
  <c r="W25" i="25" a="1"/>
  <c r="W25" i="25" s="1"/>
  <c r="AE192" i="34" s="1" a="1"/>
  <c r="AE192" i="34" s="1"/>
  <c r="AH192" i="34" s="1"/>
  <c r="W31" i="25" a="1"/>
  <c r="W31" i="25" s="1"/>
  <c r="W10" i="25" a="1"/>
  <c r="W10" i="25" s="1"/>
  <c r="W3" i="25"/>
  <c r="W52" i="25" a="1"/>
  <c r="W52" i="25" s="1"/>
  <c r="W23" i="25" a="1"/>
  <c r="W23" i="25" s="1"/>
  <c r="AC192" i="34" s="1" a="1"/>
  <c r="AC192" i="34" s="1"/>
  <c r="AF192" i="34" s="1"/>
  <c r="W18" i="25" a="1"/>
  <c r="W18" i="25" s="1"/>
  <c r="W53" i="25" a="1"/>
  <c r="W53" i="25" s="1"/>
  <c r="W24" i="25" a="1"/>
  <c r="W24" i="25" s="1"/>
  <c r="AD192" i="34" s="1" a="1"/>
  <c r="AD192" i="34" s="1"/>
  <c r="AG192" i="34" s="1"/>
  <c r="W58" i="25" a="1"/>
  <c r="W58" i="25" s="1"/>
  <c r="W22" i="25" a="1"/>
  <c r="W22" i="25" s="1"/>
  <c r="AE119" i="34" a="1"/>
  <c r="AE119" i="34" s="1"/>
  <c r="AH119" i="34" s="1"/>
  <c r="U405" i="11"/>
  <c r="U6" i="11"/>
  <c r="U75" i="11"/>
  <c r="AC30" i="34" s="1" a="1"/>
  <c r="AC30" i="34" s="1"/>
  <c r="AF30" i="34" s="1"/>
  <c r="U167" i="11"/>
  <c r="U216" i="11"/>
  <c r="AC77" i="34" s="1" a="1"/>
  <c r="AC77" i="34" s="1"/>
  <c r="AF77" i="34" s="1"/>
  <c r="U301" i="11"/>
  <c r="U12" i="11"/>
  <c r="AC9" i="34" s="1" a="1"/>
  <c r="AC9" i="34" s="1"/>
  <c r="U28" i="11"/>
  <c r="AD14" i="34" s="1" a="1"/>
  <c r="AD14" i="34" s="1"/>
  <c r="AG14" i="34" s="1"/>
  <c r="U55" i="11"/>
  <c r="AD23" i="34" s="1" a="1"/>
  <c r="AD23" i="34" s="1"/>
  <c r="U76" i="11"/>
  <c r="AD30" i="34" s="1" a="1"/>
  <c r="AD30" i="34" s="1"/>
  <c r="AG30" i="34" s="1"/>
  <c r="U104" i="11"/>
  <c r="AE39" i="34" s="1" a="1"/>
  <c r="AE39" i="34" s="1"/>
  <c r="AH39" i="34" s="1"/>
  <c r="U125" i="11"/>
  <c r="AE46" i="34" s="1" a="1"/>
  <c r="AE46" i="34" s="1"/>
  <c r="AH46" i="34" s="1"/>
  <c r="U141" i="11"/>
  <c r="AC52" i="34" s="1" a="1"/>
  <c r="AC52" i="34" s="1"/>
  <c r="AF52" i="34" s="1"/>
  <c r="U168" i="11"/>
  <c r="AC61" i="34" s="1" a="1"/>
  <c r="AC61" i="34" s="1"/>
  <c r="AF61" i="34" s="1"/>
  <c r="U189" i="11"/>
  <c r="U217" i="11"/>
  <c r="AD77" i="34" s="1" a="1"/>
  <c r="AD77" i="34" s="1"/>
  <c r="AG77" i="34" s="1"/>
  <c r="U244" i="11"/>
  <c r="U260" i="11"/>
  <c r="AE91" i="34" s="1" a="1"/>
  <c r="AE91" i="34" s="1"/>
  <c r="AH91" i="34" s="1"/>
  <c r="U281" i="11"/>
  <c r="AE98" i="34" s="1" a="1"/>
  <c r="AE98" i="34" s="1"/>
  <c r="AH98" i="34" s="1"/>
  <c r="U308" i="11"/>
  <c r="U330" i="11"/>
  <c r="U358" i="11"/>
  <c r="U374" i="11"/>
  <c r="U394" i="11"/>
  <c r="U345" i="11"/>
  <c r="AC120" i="34" s="1" a="1"/>
  <c r="AC120" i="34" s="1"/>
  <c r="AF120" i="34" s="1"/>
  <c r="U77" i="11"/>
  <c r="AE30" i="34" s="1" a="1"/>
  <c r="AE30" i="34" s="1"/>
  <c r="AH30" i="34" s="1"/>
  <c r="U396" i="11"/>
  <c r="AE167" i="34" a="1"/>
  <c r="AE167" i="34" s="1"/>
  <c r="AH167" i="34" s="1"/>
  <c r="U27" i="11"/>
  <c r="AC14" i="34" s="1" a="1"/>
  <c r="AC14" i="34" s="1"/>
  <c r="AF14" i="34" s="1"/>
  <c r="U372" i="11"/>
  <c r="U57" i="11"/>
  <c r="AC24" i="34" s="1" a="1"/>
  <c r="AC24" i="34" s="1"/>
  <c r="AF24" i="34" s="1"/>
  <c r="AK21" i="31" s="1"/>
  <c r="U148" i="11"/>
  <c r="AD54" i="34" s="1" a="1"/>
  <c r="AD54" i="34" s="1"/>
  <c r="AG54" i="34" s="1"/>
  <c r="AL17" i="31" s="1"/>
  <c r="U196" i="11"/>
  <c r="U262" i="11"/>
  <c r="U331" i="11"/>
  <c r="U20" i="11"/>
  <c r="AE11" i="34" s="1" a="1"/>
  <c r="AE11" i="34" s="1"/>
  <c r="AH11" i="34" s="1"/>
  <c r="AM8" i="31" s="1"/>
  <c r="U42" i="11"/>
  <c r="AC19" i="34" s="1" a="1"/>
  <c r="AC19" i="34" s="1"/>
  <c r="AF19" i="34" s="1"/>
  <c r="U58" i="11"/>
  <c r="AD24" i="34" s="1" a="1"/>
  <c r="AD24" i="34" s="1"/>
  <c r="AG24" i="34" s="1"/>
  <c r="AL21" i="31" s="1"/>
  <c r="U84" i="11"/>
  <c r="AC33" i="34" s="1" a="1"/>
  <c r="AC33" i="34" s="1"/>
  <c r="AF33" i="34" s="1"/>
  <c r="U106" i="11"/>
  <c r="AD40" i="34" s="1" a="1"/>
  <c r="AD40" i="34" s="1"/>
  <c r="AG40" i="34" s="1"/>
  <c r="U134" i="11"/>
  <c r="AE49" i="34" s="1" a="1"/>
  <c r="AE49" i="34" s="1"/>
  <c r="AH49" i="34" s="1"/>
  <c r="U155" i="11"/>
  <c r="AE56" i="34" s="1" a="1"/>
  <c r="AE56" i="34" s="1"/>
  <c r="AH56" i="34" s="1"/>
  <c r="U171" i="11"/>
  <c r="AC67" i="34" s="1" a="1"/>
  <c r="AC67" i="34" s="1"/>
  <c r="AF67" i="34" s="1"/>
  <c r="U198" i="11"/>
  <c r="U219" i="11"/>
  <c r="U247" i="11"/>
  <c r="U268" i="11"/>
  <c r="U284" i="11"/>
  <c r="U311" i="11"/>
  <c r="U332" i="11"/>
  <c r="U360" i="11"/>
  <c r="U381" i="11"/>
  <c r="U397" i="11"/>
  <c r="AD135" i="34" a="1"/>
  <c r="AD135" i="34" s="1"/>
  <c r="AG135" i="34" s="1"/>
  <c r="AD154" i="34" a="1"/>
  <c r="AD154" i="34" s="1"/>
  <c r="AG154" i="34" s="1"/>
  <c r="AE135" i="34" a="1"/>
  <c r="AE135" i="34" s="1"/>
  <c r="AH135" i="34" s="1"/>
  <c r="AE154" i="34" a="1"/>
  <c r="AE154" i="34" s="1"/>
  <c r="AH154" i="34" s="1"/>
  <c r="U54" i="11"/>
  <c r="AC23" i="34" s="1" a="1"/>
  <c r="AC23" i="34" s="1"/>
  <c r="U119" i="11"/>
  <c r="AE44" i="34" s="1" a="1"/>
  <c r="AE44" i="34" s="1"/>
  <c r="AH44" i="34" s="1"/>
  <c r="U188" i="11"/>
  <c r="AE76" i="34" s="1" a="1"/>
  <c r="AE76" i="34" s="1"/>
  <c r="AH76" i="34" s="1"/>
  <c r="U232" i="11"/>
  <c r="AD82" i="34" s="1" a="1"/>
  <c r="AD82" i="34" s="1"/>
  <c r="AG82" i="34" s="1"/>
  <c r="U253" i="11"/>
  <c r="U329" i="11"/>
  <c r="U13" i="11"/>
  <c r="AD9" i="34" s="1" a="1"/>
  <c r="AD9" i="34" s="1"/>
  <c r="U105" i="11"/>
  <c r="AC40" i="34" s="1" a="1"/>
  <c r="AC40" i="34" s="1"/>
  <c r="AF40" i="34" s="1"/>
  <c r="U170" i="11"/>
  <c r="AE61" i="34" s="1" a="1"/>
  <c r="AE61" i="34" s="1"/>
  <c r="AH61" i="34" s="1"/>
  <c r="U246" i="11"/>
  <c r="U283" i="11"/>
  <c r="U310" i="11"/>
  <c r="U359" i="11"/>
  <c r="U22" i="11"/>
  <c r="AD12" i="34" s="1" a="1"/>
  <c r="AD12" i="34" s="1"/>
  <c r="AG12" i="34" s="1"/>
  <c r="U87" i="11"/>
  <c r="AC34" i="34" s="1" a="1"/>
  <c r="AC34" i="34" s="1"/>
  <c r="AF34" i="34" s="1"/>
  <c r="U172" i="11"/>
  <c r="U333" i="11"/>
  <c r="AC116" i="34" s="1" a="1"/>
  <c r="AC116" i="34" s="1"/>
  <c r="AF116" i="34" s="1"/>
  <c r="G174" i="1"/>
  <c r="G178" i="1"/>
  <c r="G182" i="1"/>
  <c r="G186" i="1"/>
  <c r="G190" i="1"/>
  <c r="G194" i="1"/>
  <c r="G198" i="1"/>
  <c r="G202" i="1"/>
  <c r="G206" i="1"/>
  <c r="G210" i="1"/>
  <c r="G214" i="1"/>
  <c r="G218" i="1"/>
  <c r="G222" i="1"/>
  <c r="G226" i="1"/>
  <c r="G230" i="1"/>
  <c r="U103" i="11"/>
  <c r="AD39" i="34" s="1" a="1"/>
  <c r="AD39" i="34" s="1"/>
  <c r="AG39" i="34" s="1"/>
  <c r="U280" i="11"/>
  <c r="AD98" i="34" s="1" a="1"/>
  <c r="AD98" i="34" s="1"/>
  <c r="AG98" i="34" s="1"/>
  <c r="U29" i="11"/>
  <c r="AE14" i="34" s="1" a="1"/>
  <c r="AE14" i="34" s="1"/>
  <c r="AH14" i="34" s="1"/>
  <c r="AM9" i="31" s="1"/>
  <c r="U132" i="11"/>
  <c r="AC49" i="34" s="1" a="1"/>
  <c r="AC49" i="34" s="1"/>
  <c r="AF49" i="34" s="1"/>
  <c r="U218" i="11"/>
  <c r="AE77" i="34" s="1" a="1"/>
  <c r="AE77" i="34" s="1"/>
  <c r="AH77" i="34" s="1"/>
  <c r="U375" i="11"/>
  <c r="U43" i="11"/>
  <c r="AD19" i="34" s="1" a="1"/>
  <c r="AD19" i="34" s="1"/>
  <c r="AG19" i="34" s="1"/>
  <c r="U59" i="11"/>
  <c r="AE24" i="34" s="1" a="1"/>
  <c r="AE24" i="34" s="1"/>
  <c r="AH24" i="34" s="1"/>
  <c r="AM21" i="31" s="1"/>
  <c r="U107" i="11"/>
  <c r="AE40" i="34" s="1" a="1"/>
  <c r="AE40" i="34" s="1"/>
  <c r="AH40" i="34" s="1"/>
  <c r="U135" i="11"/>
  <c r="AC50" i="34" s="1" a="1"/>
  <c r="AC50" i="34" s="1"/>
  <c r="AF50" i="34" s="1"/>
  <c r="U156" i="11"/>
  <c r="AC57" i="34" s="1" a="1"/>
  <c r="AC57" i="34" s="1"/>
  <c r="AF57" i="34" s="1"/>
  <c r="AK15" i="31" s="1"/>
  <c r="U200" i="11"/>
  <c r="U220" i="11"/>
  <c r="U248" i="11"/>
  <c r="U269" i="11"/>
  <c r="U285" i="11"/>
  <c r="U313" i="11"/>
  <c r="U361" i="11"/>
  <c r="U388" i="11"/>
  <c r="U404" i="11"/>
  <c r="U23" i="11"/>
  <c r="AE12" i="34" s="1" a="1"/>
  <c r="AE12" i="34" s="1"/>
  <c r="AH12" i="34" s="1"/>
  <c r="U44" i="11"/>
  <c r="AE19" i="34" s="1" a="1"/>
  <c r="AE19" i="34" s="1"/>
  <c r="AH19" i="34" s="1"/>
  <c r="U72" i="11"/>
  <c r="AC29" i="34" s="1" a="1"/>
  <c r="AC29" i="34" s="1"/>
  <c r="AF29" i="34" s="1"/>
  <c r="AI29" i="34" s="1"/>
  <c r="U88" i="11"/>
  <c r="AD34" i="34" s="1" a="1"/>
  <c r="AD34" i="34" s="1"/>
  <c r="AG34" i="34" s="1"/>
  <c r="U108" i="11"/>
  <c r="AC41" i="34" s="1" a="1"/>
  <c r="AC41" i="34" s="1"/>
  <c r="AF41" i="34" s="1"/>
  <c r="U136" i="11"/>
  <c r="AD50" i="34" s="1" a="1"/>
  <c r="AD50" i="34" s="1"/>
  <c r="AG50" i="34" s="1"/>
  <c r="U157" i="11"/>
  <c r="AD57" i="34" s="1" a="1"/>
  <c r="AD57" i="34" s="1"/>
  <c r="AG57" i="34" s="1"/>
  <c r="AL15" i="31" s="1"/>
  <c r="U185" i="11"/>
  <c r="AE66" i="34" s="1" a="1"/>
  <c r="AE66" i="34" s="1"/>
  <c r="AH66" i="34" s="1"/>
  <c r="U201" i="11"/>
  <c r="AC72" i="34" s="1" a="1"/>
  <c r="AC72" i="34" s="1"/>
  <c r="AF72" i="34" s="1"/>
  <c r="U221" i="11"/>
  <c r="AE88" i="34" s="1" a="1"/>
  <c r="AE88" i="34" s="1"/>
  <c r="AH88" i="34" s="1"/>
  <c r="U249" i="11"/>
  <c r="U276" i="11"/>
  <c r="U298" i="11"/>
  <c r="AD104" i="34" s="1" a="1"/>
  <c r="AD104" i="34" s="1"/>
  <c r="AG104" i="34" s="1"/>
  <c r="U314" i="11"/>
  <c r="U340" i="11"/>
  <c r="U362" i="11"/>
  <c r="U390" i="11"/>
  <c r="U421" i="11"/>
  <c r="G239" i="1"/>
  <c r="G238" i="1"/>
  <c r="G240" i="1"/>
  <c r="T52" i="32"/>
  <c r="U52" i="32"/>
  <c r="V52" i="32"/>
  <c r="T100" i="32"/>
  <c r="V100" i="32"/>
  <c r="U100" i="32"/>
  <c r="V140" i="32"/>
  <c r="T140" i="32"/>
  <c r="U140" i="32"/>
  <c r="V181" i="32"/>
  <c r="U181" i="32"/>
  <c r="T181" i="32"/>
  <c r="U229" i="32"/>
  <c r="V229" i="32"/>
  <c r="T229" i="32"/>
  <c r="V13" i="32"/>
  <c r="T13" i="32"/>
  <c r="U13" i="32"/>
  <c r="V21" i="32"/>
  <c r="U21" i="32"/>
  <c r="T21" i="32"/>
  <c r="V29" i="32"/>
  <c r="T29" i="32"/>
  <c r="U29" i="32"/>
  <c r="U37" i="32"/>
  <c r="T37" i="32"/>
  <c r="V37" i="32"/>
  <c r="V45" i="32"/>
  <c r="U45" i="32"/>
  <c r="T45" i="32"/>
  <c r="V53" i="32"/>
  <c r="T53" i="32"/>
  <c r="U53" i="32"/>
  <c r="T61" i="32"/>
  <c r="V61" i="32"/>
  <c r="U61" i="32"/>
  <c r="T69" i="32"/>
  <c r="U69" i="32"/>
  <c r="V69" i="32"/>
  <c r="U77" i="32"/>
  <c r="T77" i="32"/>
  <c r="V77" i="32"/>
  <c r="V85" i="32"/>
  <c r="U85" i="32"/>
  <c r="T85" i="32"/>
  <c r="V93" i="32"/>
  <c r="T93" i="32"/>
  <c r="U93" i="32"/>
  <c r="V101" i="32"/>
  <c r="U101" i="32"/>
  <c r="T101" i="32"/>
  <c r="U117" i="32"/>
  <c r="T117" i="32"/>
  <c r="V117" i="32"/>
  <c r="T125" i="32"/>
  <c r="V125" i="32"/>
  <c r="U125" i="32"/>
  <c r="T133" i="32"/>
  <c r="V133" i="32"/>
  <c r="U133" i="32"/>
  <c r="V141" i="32"/>
  <c r="T141" i="32"/>
  <c r="U141" i="32"/>
  <c r="V149" i="32"/>
  <c r="T149" i="32"/>
  <c r="U149" i="32"/>
  <c r="T157" i="32"/>
  <c r="V157" i="32"/>
  <c r="U157" i="32"/>
  <c r="T166" i="32"/>
  <c r="V166" i="32"/>
  <c r="U166" i="32"/>
  <c r="T182" i="32"/>
  <c r="U182" i="32"/>
  <c r="T190" i="32"/>
  <c r="V190" i="32"/>
  <c r="U190" i="32"/>
  <c r="T198" i="32"/>
  <c r="U198" i="32"/>
  <c r="V198" i="32"/>
  <c r="T206" i="32"/>
  <c r="V206" i="32"/>
  <c r="U206" i="32"/>
  <c r="V214" i="32"/>
  <c r="T214" i="32"/>
  <c r="U214" i="32"/>
  <c r="V222" i="32"/>
  <c r="T222" i="32"/>
  <c r="U222" i="32"/>
  <c r="V230" i="32"/>
  <c r="U230" i="32"/>
  <c r="T230" i="32"/>
  <c r="V22" i="32"/>
  <c r="U22" i="32"/>
  <c r="T22" i="32"/>
  <c r="U38" i="32"/>
  <c r="V38" i="32"/>
  <c r="T38" i="32"/>
  <c r="T46" i="32"/>
  <c r="V46" i="32"/>
  <c r="U46" i="32"/>
  <c r="U62" i="32"/>
  <c r="T62" i="32"/>
  <c r="V62" i="32"/>
  <c r="U70" i="32"/>
  <c r="T70" i="32"/>
  <c r="V70" i="32"/>
  <c r="T78" i="32"/>
  <c r="V78" i="32"/>
  <c r="U78" i="32"/>
  <c r="U86" i="32"/>
  <c r="T86" i="32"/>
  <c r="V86" i="32"/>
  <c r="V94" i="32"/>
  <c r="U94" i="32"/>
  <c r="T94" i="32"/>
  <c r="U102" i="32"/>
  <c r="T102" i="32"/>
  <c r="V102" i="32"/>
  <c r="T110" i="32"/>
  <c r="U110" i="32"/>
  <c r="V110" i="32"/>
  <c r="T118" i="32"/>
  <c r="U118" i="32"/>
  <c r="V118" i="32"/>
  <c r="V126" i="32"/>
  <c r="U126" i="32"/>
  <c r="T126" i="32"/>
  <c r="V134" i="32"/>
  <c r="U134" i="32"/>
  <c r="T134" i="32"/>
  <c r="T142" i="32"/>
  <c r="V142" i="32"/>
  <c r="U142" i="32"/>
  <c r="V158" i="32"/>
  <c r="U158" i="32"/>
  <c r="T158" i="32"/>
  <c r="V167" i="32"/>
  <c r="T167" i="32"/>
  <c r="U167" i="32"/>
  <c r="U183" i="32"/>
  <c r="T183" i="32"/>
  <c r="V183" i="32"/>
  <c r="V199" i="32"/>
  <c r="T199" i="32"/>
  <c r="U199" i="32"/>
  <c r="V207" i="32"/>
  <c r="T207" i="32"/>
  <c r="U207" i="32"/>
  <c r="U215" i="32"/>
  <c r="T215" i="32"/>
  <c r="V215" i="32"/>
  <c r="U223" i="32"/>
  <c r="T223" i="32"/>
  <c r="V223" i="32"/>
  <c r="U231" i="32"/>
  <c r="T231" i="32"/>
  <c r="V231" i="32"/>
  <c r="T20" i="32"/>
  <c r="V20" i="32"/>
  <c r="U20" i="32"/>
  <c r="T60" i="32"/>
  <c r="U60" i="32"/>
  <c r="V60" i="32"/>
  <c r="U92" i="32"/>
  <c r="T92" i="32"/>
  <c r="V92" i="32"/>
  <c r="U132" i="32"/>
  <c r="T132" i="32"/>
  <c r="V132" i="32"/>
  <c r="V165" i="32"/>
  <c r="U165" i="32"/>
  <c r="T165" i="32"/>
  <c r="T221" i="32"/>
  <c r="V221" i="32"/>
  <c r="U221" i="32"/>
  <c r="V162" i="32"/>
  <c r="T162" i="32"/>
  <c r="U162" i="32"/>
  <c r="U39" i="32"/>
  <c r="V39" i="32"/>
  <c r="T39" i="32"/>
  <c r="T71" i="32"/>
  <c r="V71" i="32"/>
  <c r="U71" i="32"/>
  <c r="T95" i="32"/>
  <c r="V95" i="32"/>
  <c r="U95" i="32"/>
  <c r="T127" i="32"/>
  <c r="U127" i="32"/>
  <c r="V127" i="32"/>
  <c r="V151" i="32"/>
  <c r="U151" i="32"/>
  <c r="T151" i="32"/>
  <c r="U176" i="32"/>
  <c r="V176" i="32"/>
  <c r="T176" i="32"/>
  <c r="V208" i="32"/>
  <c r="T208" i="32"/>
  <c r="U208" i="32"/>
  <c r="V232" i="32"/>
  <c r="T232" i="32"/>
  <c r="U232" i="32"/>
  <c r="V16" i="32"/>
  <c r="U16" i="32"/>
  <c r="T16" i="32"/>
  <c r="V40" i="32"/>
  <c r="U40" i="32"/>
  <c r="T40" i="32"/>
  <c r="V48" i="32"/>
  <c r="U48" i="32"/>
  <c r="T48" i="32"/>
  <c r="V56" i="32"/>
  <c r="U56" i="32"/>
  <c r="T56" i="32"/>
  <c r="T64" i="32"/>
  <c r="V64" i="32"/>
  <c r="U64" i="32"/>
  <c r="U72" i="32"/>
  <c r="V72" i="32"/>
  <c r="T72" i="32"/>
  <c r="V104" i="32"/>
  <c r="U104" i="32"/>
  <c r="T104" i="32"/>
  <c r="V112" i="32"/>
  <c r="T112" i="32"/>
  <c r="U112" i="32"/>
  <c r="V120" i="32"/>
  <c r="T120" i="32"/>
  <c r="U120" i="32"/>
  <c r="T128" i="32"/>
  <c r="V128" i="32"/>
  <c r="U128" i="32"/>
  <c r="T136" i="32"/>
  <c r="U136" i="32"/>
  <c r="V136" i="32"/>
  <c r="V144" i="32"/>
  <c r="U144" i="32"/>
  <c r="T144" i="32"/>
  <c r="V152" i="32"/>
  <c r="U152" i="32"/>
  <c r="T152" i="32"/>
  <c r="V160" i="32"/>
  <c r="U160" i="32"/>
  <c r="T160" i="32"/>
  <c r="V169" i="32"/>
  <c r="U169" i="32"/>
  <c r="T169" i="32"/>
  <c r="T177" i="32"/>
  <c r="U177" i="32"/>
  <c r="V177" i="32"/>
  <c r="V185" i="32"/>
  <c r="U185" i="32"/>
  <c r="T185" i="32"/>
  <c r="V193" i="32"/>
  <c r="T193" i="32"/>
  <c r="U193" i="32"/>
  <c r="T201" i="32"/>
  <c r="U201" i="32"/>
  <c r="V201" i="32"/>
  <c r="V209" i="32"/>
  <c r="U209" i="32"/>
  <c r="T209" i="32"/>
  <c r="V217" i="32"/>
  <c r="T217" i="32"/>
  <c r="U217" i="32"/>
  <c r="U225" i="32"/>
  <c r="V225" i="32"/>
  <c r="T225" i="32"/>
  <c r="U233" i="32"/>
  <c r="T233" i="32"/>
  <c r="V233" i="32"/>
  <c r="T36" i="32"/>
  <c r="V36" i="32"/>
  <c r="U36" i="32"/>
  <c r="V116" i="32"/>
  <c r="U116" i="32"/>
  <c r="T116" i="32"/>
  <c r="V156" i="32"/>
  <c r="T156" i="32"/>
  <c r="U156" i="32"/>
  <c r="U189" i="32"/>
  <c r="V189" i="32"/>
  <c r="T189" i="32"/>
  <c r="U205" i="32"/>
  <c r="V205" i="32"/>
  <c r="T205" i="32"/>
  <c r="U15" i="32"/>
  <c r="V15" i="32"/>
  <c r="T15" i="32"/>
  <c r="V47" i="32"/>
  <c r="T47" i="32"/>
  <c r="U47" i="32"/>
  <c r="U79" i="32"/>
  <c r="V79" i="32"/>
  <c r="T79" i="32"/>
  <c r="T103" i="32"/>
  <c r="V103" i="32"/>
  <c r="U103" i="32"/>
  <c r="V135" i="32"/>
  <c r="T135" i="32"/>
  <c r="U135" i="32"/>
  <c r="V159" i="32"/>
  <c r="T159" i="32"/>
  <c r="U159" i="32"/>
  <c r="U192" i="32"/>
  <c r="T192" i="32"/>
  <c r="V192" i="32"/>
  <c r="V216" i="32"/>
  <c r="U216" i="32"/>
  <c r="T216" i="32"/>
  <c r="T88" i="32"/>
  <c r="U88" i="32"/>
  <c r="V88" i="32"/>
  <c r="V17" i="32"/>
  <c r="U17" i="32"/>
  <c r="T17" i="32"/>
  <c r="V41" i="32"/>
  <c r="T41" i="32"/>
  <c r="U41" i="32"/>
  <c r="V49" i="32"/>
  <c r="T49" i="32"/>
  <c r="U49" i="32"/>
  <c r="U65" i="32"/>
  <c r="V65" i="32"/>
  <c r="T65" i="32"/>
  <c r="U73" i="32"/>
  <c r="T73" i="32"/>
  <c r="V73" i="32"/>
  <c r="V89" i="32"/>
  <c r="T89" i="32"/>
  <c r="U89" i="32"/>
  <c r="U97" i="32"/>
  <c r="T97" i="32"/>
  <c r="V97" i="32"/>
  <c r="V105" i="32"/>
  <c r="U105" i="32"/>
  <c r="T105" i="32"/>
  <c r="V113" i="32"/>
  <c r="U113" i="32"/>
  <c r="T113" i="32"/>
  <c r="U121" i="32"/>
  <c r="T121" i="32"/>
  <c r="V121" i="32"/>
  <c r="T129" i="32"/>
  <c r="V129" i="32"/>
  <c r="U129" i="32"/>
  <c r="U137" i="32"/>
  <c r="T137" i="32"/>
  <c r="V137" i="32"/>
  <c r="V153" i="32"/>
  <c r="T153" i="32"/>
  <c r="U153" i="32"/>
  <c r="T170" i="32"/>
  <c r="V170" i="32"/>
  <c r="U170" i="32"/>
  <c r="T178" i="32"/>
  <c r="U178" i="32"/>
  <c r="V178" i="32"/>
  <c r="T186" i="32"/>
  <c r="V186" i="32"/>
  <c r="U186" i="32"/>
  <c r="U202" i="32"/>
  <c r="T202" i="32"/>
  <c r="V202" i="32"/>
  <c r="U210" i="32"/>
  <c r="V210" i="32"/>
  <c r="T210" i="32"/>
  <c r="V218" i="32"/>
  <c r="T218" i="32"/>
  <c r="U218" i="32"/>
  <c r="U226" i="32"/>
  <c r="V226" i="32"/>
  <c r="T226" i="32"/>
  <c r="T234" i="32"/>
  <c r="U234" i="32"/>
  <c r="V234" i="32"/>
  <c r="U44" i="32"/>
  <c r="V44" i="32"/>
  <c r="V84" i="32"/>
  <c r="U84" i="32"/>
  <c r="T84" i="32"/>
  <c r="V124" i="32"/>
  <c r="T124" i="32"/>
  <c r="U124" i="32"/>
  <c r="V197" i="32"/>
  <c r="T197" i="32"/>
  <c r="U197" i="32"/>
  <c r="U63" i="32"/>
  <c r="V63" i="32"/>
  <c r="T63" i="32"/>
  <c r="U111" i="32"/>
  <c r="V111" i="32"/>
  <c r="T111" i="32"/>
  <c r="U184" i="32"/>
  <c r="V184" i="32"/>
  <c r="T184" i="32"/>
  <c r="V32" i="32"/>
  <c r="U32" i="32"/>
  <c r="T32" i="32"/>
  <c r="T80" i="32"/>
  <c r="V80" i="32"/>
  <c r="U80" i="32"/>
  <c r="T10" i="32"/>
  <c r="U10" i="32"/>
  <c r="V10" i="32"/>
  <c r="U18" i="32"/>
  <c r="T18" i="32"/>
  <c r="V18" i="32"/>
  <c r="U34" i="32"/>
  <c r="V34" i="32"/>
  <c r="T34" i="32"/>
  <c r="U42" i="32"/>
  <c r="T42" i="32"/>
  <c r="V42" i="32"/>
  <c r="V50" i="32"/>
  <c r="U50" i="32"/>
  <c r="T50" i="32"/>
  <c r="T58" i="32"/>
  <c r="U58" i="32"/>
  <c r="V58" i="32"/>
  <c r="U66" i="32"/>
  <c r="T66" i="32"/>
  <c r="V66" i="32"/>
  <c r="U74" i="32"/>
  <c r="T74" i="32"/>
  <c r="V74" i="32"/>
  <c r="V82" i="32"/>
  <c r="T82" i="32"/>
  <c r="U82" i="32"/>
  <c r="U90" i="32"/>
  <c r="V90" i="32"/>
  <c r="T90" i="32"/>
  <c r="T98" i="32"/>
  <c r="U98" i="32"/>
  <c r="V98" i="32"/>
  <c r="T106" i="32"/>
  <c r="V106" i="32"/>
  <c r="U106" i="32"/>
  <c r="T114" i="32"/>
  <c r="V114" i="32"/>
  <c r="U114" i="32"/>
  <c r="V122" i="32"/>
  <c r="T122" i="32"/>
  <c r="U122" i="32"/>
  <c r="T130" i="32"/>
  <c r="V130" i="32"/>
  <c r="U130" i="32"/>
  <c r="V138" i="32"/>
  <c r="U138" i="32"/>
  <c r="T138" i="32"/>
  <c r="U154" i="32"/>
  <c r="T154" i="32"/>
  <c r="V154" i="32"/>
  <c r="T163" i="32"/>
  <c r="U163" i="32"/>
  <c r="V163" i="32"/>
  <c r="U179" i="32"/>
  <c r="V179" i="32"/>
  <c r="T179" i="32"/>
  <c r="U187" i="32"/>
  <c r="V187" i="32"/>
  <c r="T187" i="32"/>
  <c r="U203" i="32"/>
  <c r="V203" i="32"/>
  <c r="T203" i="32"/>
  <c r="U211" i="32"/>
  <c r="V211" i="32"/>
  <c r="T211" i="32"/>
  <c r="V219" i="32"/>
  <c r="T219" i="32"/>
  <c r="U219" i="32"/>
  <c r="T227" i="32"/>
  <c r="U227" i="32"/>
  <c r="V227" i="32"/>
  <c r="V235" i="32"/>
  <c r="U235" i="32"/>
  <c r="T235" i="32"/>
  <c r="U28" i="32"/>
  <c r="V28" i="32"/>
  <c r="T28" i="32"/>
  <c r="U148" i="32"/>
  <c r="V148" i="32"/>
  <c r="T148" i="32"/>
  <c r="T213" i="32"/>
  <c r="U213" i="32"/>
  <c r="V213" i="32"/>
  <c r="U31" i="32"/>
  <c r="T31" i="32"/>
  <c r="V31" i="32"/>
  <c r="V87" i="32"/>
  <c r="U87" i="32"/>
  <c r="T87" i="32"/>
  <c r="T119" i="32"/>
  <c r="U119" i="32"/>
  <c r="V119" i="32"/>
  <c r="V143" i="32"/>
  <c r="T143" i="32"/>
  <c r="U143" i="32"/>
  <c r="T168" i="32"/>
  <c r="V168" i="32"/>
  <c r="U168" i="32"/>
  <c r="T200" i="32"/>
  <c r="U200" i="32"/>
  <c r="V200" i="32"/>
  <c r="U224" i="32"/>
  <c r="V224" i="32"/>
  <c r="T224" i="32"/>
  <c r="T96" i="32"/>
  <c r="V96" i="32"/>
  <c r="U96" i="32"/>
  <c r="V19" i="32"/>
  <c r="U19" i="32"/>
  <c r="T19" i="32"/>
  <c r="T27" i="32"/>
  <c r="U27" i="32"/>
  <c r="V27" i="32"/>
  <c r="V35" i="32"/>
  <c r="U35" i="32"/>
  <c r="T35" i="32"/>
  <c r="V43" i="32"/>
  <c r="T43" i="32"/>
  <c r="U43" i="32"/>
  <c r="U51" i="32"/>
  <c r="V51" i="32"/>
  <c r="T51" i="32"/>
  <c r="U59" i="32"/>
  <c r="V59" i="32"/>
  <c r="T59" i="32"/>
  <c r="U67" i="32"/>
  <c r="V67" i="32"/>
  <c r="T67" i="32"/>
  <c r="U75" i="32"/>
  <c r="T75" i="32"/>
  <c r="V75" i="32"/>
  <c r="U83" i="32"/>
  <c r="T83" i="32"/>
  <c r="V83" i="32"/>
  <c r="T91" i="32"/>
  <c r="U91" i="32"/>
  <c r="V91" i="32"/>
  <c r="U99" i="32"/>
  <c r="V99" i="32"/>
  <c r="T99" i="32"/>
  <c r="T115" i="32"/>
  <c r="U115" i="32"/>
  <c r="V115" i="32"/>
  <c r="U123" i="32"/>
  <c r="V123" i="32"/>
  <c r="T123" i="32"/>
  <c r="V131" i="32"/>
  <c r="T131" i="32"/>
  <c r="U131" i="32"/>
  <c r="T139" i="32"/>
  <c r="U139" i="32"/>
  <c r="V139" i="32"/>
  <c r="U147" i="32"/>
  <c r="T147" i="32"/>
  <c r="V155" i="32"/>
  <c r="U155" i="32"/>
  <c r="T155" i="32"/>
  <c r="V164" i="32"/>
  <c r="U164" i="32"/>
  <c r="T164" i="32"/>
  <c r="T180" i="32"/>
  <c r="U180" i="32"/>
  <c r="V180" i="32"/>
  <c r="T188" i="32"/>
  <c r="U188" i="32"/>
  <c r="V188" i="32"/>
  <c r="T196" i="32"/>
  <c r="U196" i="32"/>
  <c r="V196" i="32"/>
  <c r="T204" i="32"/>
  <c r="V204" i="32"/>
  <c r="U204" i="32"/>
  <c r="U212" i="32"/>
  <c r="T212" i="32"/>
  <c r="V212" i="32"/>
  <c r="U220" i="32"/>
  <c r="V220" i="32"/>
  <c r="T220" i="32"/>
  <c r="V228" i="32"/>
  <c r="U228" i="32"/>
  <c r="T228" i="32"/>
  <c r="U236" i="32"/>
  <c r="V236" i="32"/>
  <c r="T236" i="32"/>
  <c r="U36" i="11"/>
  <c r="AC17" i="34" s="1" a="1"/>
  <c r="AC17" i="34" s="1"/>
  <c r="AF17" i="34" s="1"/>
  <c r="U60" i="11"/>
  <c r="AC25" i="34" s="1" a="1"/>
  <c r="AC25" i="34" s="1"/>
  <c r="U90" i="11"/>
  <c r="AC35" i="34" s="1" a="1"/>
  <c r="AC35" i="34" s="1"/>
  <c r="AF35" i="34" s="1"/>
  <c r="U120" i="11"/>
  <c r="AC45" i="34" s="1" a="1"/>
  <c r="AC45" i="34" s="1"/>
  <c r="AF45" i="34" s="1"/>
  <c r="U150" i="11"/>
  <c r="AC55" i="34" s="1" a="1"/>
  <c r="AC55" i="34" s="1"/>
  <c r="AF55" i="34" s="1"/>
  <c r="AK14" i="31" s="1"/>
  <c r="AN14" i="31" s="1"/>
  <c r="U173" i="11"/>
  <c r="AE62" i="34" s="1" a="1"/>
  <c r="AE62" i="34" s="1"/>
  <c r="AH62" i="34" s="1"/>
  <c r="U203" i="11"/>
  <c r="AE72" i="34" s="1" a="1"/>
  <c r="AE72" i="34" s="1"/>
  <c r="AH72" i="34" s="1"/>
  <c r="U233" i="11"/>
  <c r="U263" i="11"/>
  <c r="U292" i="11"/>
  <c r="U316" i="11"/>
  <c r="AD126" i="34" s="1" a="1"/>
  <c r="AD126" i="34" s="1"/>
  <c r="AG126" i="34" s="1"/>
  <c r="U346" i="11"/>
  <c r="U376" i="11"/>
  <c r="AD130" i="34" s="1" a="1"/>
  <c r="AD130" i="34" s="1"/>
  <c r="AG130" i="34" s="1"/>
  <c r="U406" i="11"/>
  <c r="U38" i="11"/>
  <c r="AE17" i="34" s="1" a="1"/>
  <c r="AE17" i="34" s="1"/>
  <c r="AH17" i="34" s="1"/>
  <c r="U61" i="11"/>
  <c r="AD25" i="34" s="1" a="1"/>
  <c r="AD25" i="34" s="1"/>
  <c r="U91" i="11"/>
  <c r="AD35" i="34" s="1" a="1"/>
  <c r="AD35" i="34" s="1"/>
  <c r="AG35" i="34" s="1"/>
  <c r="U121" i="11"/>
  <c r="AD45" i="34" s="1" a="1"/>
  <c r="AD45" i="34" s="1"/>
  <c r="AG45" i="34" s="1"/>
  <c r="AL27" i="31" s="1"/>
  <c r="U151" i="11"/>
  <c r="AD55" i="34" s="1" a="1"/>
  <c r="AD55" i="34" s="1"/>
  <c r="AG55" i="34" s="1"/>
  <c r="AL14" i="31" s="1"/>
  <c r="U180" i="11"/>
  <c r="AC65" i="34" s="1" a="1"/>
  <c r="AC65" i="34" s="1"/>
  <c r="AF65" i="34" s="1"/>
  <c r="U204" i="11"/>
  <c r="AC73" i="34" s="1" a="1"/>
  <c r="AC73" i="34" s="1"/>
  <c r="AF73" i="34" s="1"/>
  <c r="U234" i="11"/>
  <c r="U264" i="11"/>
  <c r="U294" i="11"/>
  <c r="AC103" i="34" s="1" a="1"/>
  <c r="AC103" i="34" s="1"/>
  <c r="AF103" i="34" s="1"/>
  <c r="U317" i="11"/>
  <c r="U347" i="11"/>
  <c r="U377" i="11"/>
  <c r="U412" i="11"/>
  <c r="U9" i="11"/>
  <c r="AC8" i="34" s="1" a="1"/>
  <c r="AC8" i="34" s="1"/>
  <c r="U39" i="11"/>
  <c r="AC18" i="34" s="1" a="1"/>
  <c r="AC18" i="34" s="1"/>
  <c r="AF18" i="34" s="1"/>
  <c r="U68" i="11"/>
  <c r="AE27" i="34" s="1" a="1"/>
  <c r="AE27" i="34" s="1"/>
  <c r="AH27" i="34" s="1"/>
  <c r="U92" i="11"/>
  <c r="AE35" i="34" s="1" a="1"/>
  <c r="AE35" i="34" s="1"/>
  <c r="AH35" i="34" s="1"/>
  <c r="U122" i="11"/>
  <c r="AE45" i="34" s="1" a="1"/>
  <c r="AE45" i="34" s="1"/>
  <c r="AH45" i="34" s="1"/>
  <c r="U152" i="11"/>
  <c r="AE55" i="34" s="1" a="1"/>
  <c r="AE55" i="34" s="1"/>
  <c r="AH55" i="34" s="1"/>
  <c r="AM14" i="31" s="1"/>
  <c r="U182" i="11"/>
  <c r="AE65" i="34" s="1" a="1"/>
  <c r="AE65" i="34" s="1"/>
  <c r="AH65" i="34" s="1"/>
  <c r="U205" i="11"/>
  <c r="AD73" i="34" s="1" a="1"/>
  <c r="AD73" i="34" s="1"/>
  <c r="AG73" i="34" s="1"/>
  <c r="U235" i="11"/>
  <c r="U265" i="11"/>
  <c r="U295" i="11"/>
  <c r="AD103" i="34" s="1" a="1"/>
  <c r="AD103" i="34" s="1"/>
  <c r="AG103" i="34" s="1"/>
  <c r="U324" i="11"/>
  <c r="U348" i="11"/>
  <c r="U378" i="11"/>
  <c r="U413" i="11"/>
  <c r="U10" i="11"/>
  <c r="AD8" i="34" s="1" a="1"/>
  <c r="AD8" i="34" s="1"/>
  <c r="U40" i="11"/>
  <c r="AD18" i="34" s="1" a="1"/>
  <c r="AD18" i="34" s="1"/>
  <c r="AG18" i="34" s="1"/>
  <c r="U70" i="11"/>
  <c r="AD28" i="34" s="1" a="1"/>
  <c r="AD28" i="34" s="1"/>
  <c r="AG28" i="34" s="1"/>
  <c r="U93" i="11"/>
  <c r="AC36" i="34" s="1" a="1"/>
  <c r="AC36" i="34" s="1"/>
  <c r="AF36" i="34" s="1"/>
  <c r="U123" i="11"/>
  <c r="AC46" i="34" s="1" a="1"/>
  <c r="AC46" i="34" s="1"/>
  <c r="AF46" i="34" s="1"/>
  <c r="U153" i="11"/>
  <c r="AC56" i="34" s="1" a="1"/>
  <c r="AC56" i="34" s="1"/>
  <c r="AF56" i="34" s="1"/>
  <c r="U183" i="11"/>
  <c r="AC66" i="34" s="1" a="1"/>
  <c r="AC66" i="34" s="1"/>
  <c r="AF66" i="34" s="1"/>
  <c r="U212" i="11"/>
  <c r="AE75" i="34" s="1" a="1"/>
  <c r="AE75" i="34" s="1"/>
  <c r="AH75" i="34" s="1"/>
  <c r="U236" i="11"/>
  <c r="U266" i="11"/>
  <c r="U296" i="11"/>
  <c r="AE103" i="34" s="1" a="1"/>
  <c r="AE103" i="34" s="1"/>
  <c r="AH103" i="34" s="1"/>
  <c r="U326" i="11"/>
  <c r="U349" i="11"/>
  <c r="U379" i="11"/>
  <c r="U414" i="11"/>
  <c r="U11" i="11"/>
  <c r="AE8" i="34" s="1" a="1"/>
  <c r="AE8" i="34" s="1"/>
  <c r="U41" i="11"/>
  <c r="AE18" i="34" s="1" a="1"/>
  <c r="AE18" i="34" s="1"/>
  <c r="AH18" i="34" s="1"/>
  <c r="U71" i="11"/>
  <c r="AE28" i="34" s="1" a="1"/>
  <c r="AE28" i="34" s="1"/>
  <c r="AH28" i="34" s="1"/>
  <c r="U100" i="11"/>
  <c r="AD38" i="34" s="1" a="1"/>
  <c r="AD38" i="34" s="1"/>
  <c r="AG38" i="34" s="1"/>
  <c r="U124" i="11"/>
  <c r="AD46" i="34" s="1" a="1"/>
  <c r="AD46" i="34" s="1"/>
  <c r="AG46" i="34" s="1"/>
  <c r="U154" i="11"/>
  <c r="AD56" i="34" s="1" a="1"/>
  <c r="AD56" i="34" s="1"/>
  <c r="AG56" i="34" s="1"/>
  <c r="U184" i="11"/>
  <c r="AD66" i="34" s="1" a="1"/>
  <c r="AD66" i="34" s="1"/>
  <c r="AG66" i="34" s="1"/>
  <c r="U214" i="11"/>
  <c r="AD76" i="34" s="1" a="1"/>
  <c r="AD76" i="34" s="1"/>
  <c r="AG76" i="34" s="1"/>
  <c r="U237" i="11"/>
  <c r="U267" i="11"/>
  <c r="U297" i="11"/>
  <c r="AC104" i="34" s="1" a="1"/>
  <c r="AC104" i="34" s="1"/>
  <c r="AF104" i="34" s="1"/>
  <c r="AI104" i="34" s="1"/>
  <c r="U327" i="11"/>
  <c r="U356" i="11"/>
  <c r="AE123" i="34" s="1" a="1"/>
  <c r="AE123" i="34" s="1"/>
  <c r="AH123" i="34" s="1"/>
  <c r="U380" i="11"/>
  <c r="U420" i="11"/>
  <c r="U26" i="11"/>
  <c r="AE13" i="34" s="1" a="1"/>
  <c r="AE13" i="34" s="1"/>
  <c r="AH13" i="34" s="1"/>
  <c r="AI13" i="34" s="1"/>
  <c r="U56" i="11"/>
  <c r="AE23" i="34" s="1" a="1"/>
  <c r="AE23" i="34" s="1"/>
  <c r="U86" i="11"/>
  <c r="AE33" i="34" s="1" a="1"/>
  <c r="AE33" i="34" s="1"/>
  <c r="AH33" i="34" s="1"/>
  <c r="U109" i="11"/>
  <c r="AD41" i="34" s="1" a="1"/>
  <c r="AD41" i="34" s="1"/>
  <c r="AG41" i="34" s="1"/>
  <c r="U139" i="11"/>
  <c r="AD51" i="34" s="1" a="1"/>
  <c r="AD51" i="34" s="1"/>
  <c r="AG51" i="34" s="1"/>
  <c r="AI51" i="34" s="1"/>
  <c r="U169" i="11"/>
  <c r="AD61" i="34" s="1" a="1"/>
  <c r="AD61" i="34" s="1"/>
  <c r="AG61" i="34" s="1"/>
  <c r="U199" i="11"/>
  <c r="U228" i="11"/>
  <c r="U252" i="11"/>
  <c r="U282" i="11"/>
  <c r="U312" i="11"/>
  <c r="U342" i="11"/>
  <c r="AC119" i="34" s="1" a="1"/>
  <c r="AC119" i="34" s="1"/>
  <c r="AF119" i="34" s="1"/>
  <c r="U365" i="11"/>
  <c r="U395" i="11"/>
  <c r="U14" i="11"/>
  <c r="AE9" i="34" s="1" a="1"/>
  <c r="AE9" i="34" s="1"/>
  <c r="AH9" i="34" s="1"/>
  <c r="AM10" i="31" s="1"/>
  <c r="U30" i="11"/>
  <c r="AC15" i="34" s="1" a="1"/>
  <c r="AC15" i="34" s="1"/>
  <c r="AF15" i="34" s="1"/>
  <c r="U46" i="11"/>
  <c r="AD20" i="34" s="1" a="1"/>
  <c r="AD20" i="34" s="1"/>
  <c r="AG20" i="34" s="1"/>
  <c r="U62" i="11"/>
  <c r="AE25" i="34" s="1" a="1"/>
  <c r="AE25" i="34" s="1"/>
  <c r="U78" i="11"/>
  <c r="AC31" i="34" s="1" a="1"/>
  <c r="AC31" i="34" s="1"/>
  <c r="AF31" i="34" s="1"/>
  <c r="U94" i="11"/>
  <c r="AD36" i="34" s="1" a="1"/>
  <c r="AD36" i="34" s="1"/>
  <c r="AG36" i="34" s="1"/>
  <c r="U110" i="11"/>
  <c r="AE41" i="34" s="1" a="1"/>
  <c r="AE41" i="34" s="1"/>
  <c r="AH41" i="34" s="1"/>
  <c r="U126" i="11"/>
  <c r="AC47" i="34" s="1" a="1"/>
  <c r="AC47" i="34" s="1"/>
  <c r="AF47" i="34" s="1"/>
  <c r="U142" i="11"/>
  <c r="AD52" i="34" s="1" a="1"/>
  <c r="AD52" i="34" s="1"/>
  <c r="AG52" i="34" s="1"/>
  <c r="U158" i="11"/>
  <c r="AE57" i="34" s="1" a="1"/>
  <c r="AE57" i="34" s="1"/>
  <c r="AH57" i="34" s="1"/>
  <c r="U174" i="11"/>
  <c r="U190" i="11"/>
  <c r="U206" i="11"/>
  <c r="AE73" i="34" s="1" a="1"/>
  <c r="AE73" i="34" s="1"/>
  <c r="AH73" i="34" s="1"/>
  <c r="U222" i="11"/>
  <c r="U238" i="11"/>
  <c r="U254" i="11"/>
  <c r="U270" i="11"/>
  <c r="AC95" i="34" s="1" a="1"/>
  <c r="AC95" i="34" s="1"/>
  <c r="AF95" i="34" s="1"/>
  <c r="U286" i="11"/>
  <c r="AD100" i="34" s="1" a="1"/>
  <c r="AD100" i="34" s="1"/>
  <c r="AG100" i="34" s="1"/>
  <c r="U302" i="11"/>
  <c r="U318" i="11"/>
  <c r="U334" i="11"/>
  <c r="AD116" i="34" s="1" a="1"/>
  <c r="AD116" i="34" s="1"/>
  <c r="AG116" i="34" s="1"/>
  <c r="U350" i="11"/>
  <c r="U366" i="11"/>
  <c r="U382" i="11"/>
  <c r="U398" i="11"/>
  <c r="U429" i="11"/>
  <c r="U15" i="11"/>
  <c r="AC10" i="34" s="1" a="1"/>
  <c r="AC10" i="34" s="1"/>
  <c r="AF10" i="34" s="1"/>
  <c r="U31" i="11"/>
  <c r="AD15" i="34" s="1" a="1"/>
  <c r="AD15" i="34" s="1"/>
  <c r="AG15" i="34" s="1"/>
  <c r="U47" i="11"/>
  <c r="AE20" i="34" s="1" a="1"/>
  <c r="AE20" i="34" s="1"/>
  <c r="AH20" i="34" s="1"/>
  <c r="U63" i="11"/>
  <c r="AC26" i="34" s="1" a="1"/>
  <c r="AC26" i="34" s="1"/>
  <c r="AF26" i="34" s="1"/>
  <c r="U79" i="11"/>
  <c r="AD31" i="34" s="1" a="1"/>
  <c r="AD31" i="34" s="1"/>
  <c r="AG31" i="34" s="1"/>
  <c r="U95" i="11"/>
  <c r="AE36" i="34" s="1" a="1"/>
  <c r="AE36" i="34" s="1"/>
  <c r="AH36" i="34" s="1"/>
  <c r="U111" i="11"/>
  <c r="AC42" i="34" s="1" a="1"/>
  <c r="AC42" i="34" s="1"/>
  <c r="AF42" i="34" s="1"/>
  <c r="U127" i="11"/>
  <c r="AD47" i="34" s="1" a="1"/>
  <c r="AD47" i="34" s="1"/>
  <c r="AG47" i="34" s="1"/>
  <c r="U143" i="11"/>
  <c r="AE52" i="34" s="1" a="1"/>
  <c r="AE52" i="34" s="1"/>
  <c r="AH52" i="34" s="1"/>
  <c r="U159" i="11"/>
  <c r="AC58" i="34" s="1" a="1"/>
  <c r="AC58" i="34" s="1"/>
  <c r="AF58" i="34" s="1"/>
  <c r="U175" i="11"/>
  <c r="AD63" i="34" s="1" a="1"/>
  <c r="AD63" i="34" s="1"/>
  <c r="AG63" i="34" s="1"/>
  <c r="U191" i="11"/>
  <c r="U207" i="11"/>
  <c r="AC74" i="34" s="1" a="1"/>
  <c r="AC74" i="34" s="1"/>
  <c r="AF74" i="34" s="1"/>
  <c r="U223" i="11"/>
  <c r="U239" i="11"/>
  <c r="U255" i="11"/>
  <c r="U271" i="11"/>
  <c r="AD95" i="34" s="1" a="1"/>
  <c r="AD95" i="34" s="1"/>
  <c r="AG95" i="34" s="1"/>
  <c r="U287" i="11"/>
  <c r="AE100" i="34" s="1" a="1"/>
  <c r="AE100" i="34" s="1"/>
  <c r="AH100" i="34" s="1"/>
  <c r="U303" i="11"/>
  <c r="U319" i="11"/>
  <c r="U335" i="11"/>
  <c r="AE116" i="34" s="1" a="1"/>
  <c r="AE116" i="34" s="1"/>
  <c r="AH116" i="34" s="1"/>
  <c r="U351" i="11"/>
  <c r="U367" i="11"/>
  <c r="U383" i="11"/>
  <c r="U399" i="11"/>
  <c r="U430" i="11"/>
  <c r="U16" i="11"/>
  <c r="AD10" i="34" s="1" a="1"/>
  <c r="AD10" i="34" s="1"/>
  <c r="AG10" i="34" s="1"/>
  <c r="U32" i="11"/>
  <c r="AE15" i="34" s="1" a="1"/>
  <c r="AE15" i="34" s="1"/>
  <c r="AH15" i="34" s="1"/>
  <c r="U48" i="11"/>
  <c r="AC21" i="34" s="1" a="1"/>
  <c r="AC21" i="34" s="1"/>
  <c r="AF21" i="34" s="1"/>
  <c r="U64" i="11"/>
  <c r="AD26" i="34" s="1" a="1"/>
  <c r="AD26" i="34" s="1"/>
  <c r="AG26" i="34" s="1"/>
  <c r="U80" i="11"/>
  <c r="AE31" i="34" s="1" a="1"/>
  <c r="AE31" i="34" s="1"/>
  <c r="AH31" i="34" s="1"/>
  <c r="U96" i="11"/>
  <c r="AC37" i="34" s="1" a="1"/>
  <c r="AC37" i="34" s="1"/>
  <c r="AF37" i="34" s="1"/>
  <c r="U112" i="11"/>
  <c r="AD42" i="34" s="1" a="1"/>
  <c r="AD42" i="34" s="1"/>
  <c r="AG42" i="34" s="1"/>
  <c r="U128" i="11"/>
  <c r="AE47" i="34" s="1" a="1"/>
  <c r="AE47" i="34" s="1"/>
  <c r="AH47" i="34" s="1"/>
  <c r="U144" i="11"/>
  <c r="AC53" i="34" s="1" a="1"/>
  <c r="AC53" i="34" s="1"/>
  <c r="AF53" i="34" s="1"/>
  <c r="U160" i="11"/>
  <c r="AD58" i="34" s="1" a="1"/>
  <c r="AD58" i="34" s="1"/>
  <c r="AG58" i="34" s="1"/>
  <c r="U176" i="11"/>
  <c r="U192" i="11"/>
  <c r="U208" i="11"/>
  <c r="AD74" i="34" s="1" a="1"/>
  <c r="AD74" i="34" s="1"/>
  <c r="AG74" i="34" s="1"/>
  <c r="U224" i="11"/>
  <c r="U240" i="11"/>
  <c r="U256" i="11"/>
  <c r="U272" i="11"/>
  <c r="AE95" i="34" s="1" a="1"/>
  <c r="AE95" i="34" s="1"/>
  <c r="AH95" i="34" s="1"/>
  <c r="U288" i="11"/>
  <c r="U304" i="11"/>
  <c r="U320" i="11"/>
  <c r="AE111" i="34" s="1" a="1"/>
  <c r="AE111" i="34" s="1"/>
  <c r="AH111" i="34" s="1"/>
  <c r="U336" i="11"/>
  <c r="U352" i="11"/>
  <c r="U368" i="11"/>
  <c r="U384" i="11"/>
  <c r="U400" i="11"/>
  <c r="U436" i="11"/>
  <c r="U17" i="11"/>
  <c r="AE10" i="34" s="1" a="1"/>
  <c r="AE10" i="34" s="1"/>
  <c r="AH10" i="34" s="1"/>
  <c r="U33" i="11"/>
  <c r="AC16" i="34" s="1" a="1"/>
  <c r="AC16" i="34" s="1"/>
  <c r="AF16" i="34" s="1"/>
  <c r="U49" i="11"/>
  <c r="AD21" i="34" s="1" a="1"/>
  <c r="AD21" i="34" s="1"/>
  <c r="AG21" i="34" s="1"/>
  <c r="U65" i="11"/>
  <c r="AE26" i="34" s="1" a="1"/>
  <c r="AE26" i="34" s="1"/>
  <c r="AH26" i="34" s="1"/>
  <c r="U81" i="11"/>
  <c r="AC32" i="34" s="1" a="1"/>
  <c r="AC32" i="34" s="1"/>
  <c r="AF32" i="34" s="1"/>
  <c r="U97" i="11"/>
  <c r="AD37" i="34" s="1" a="1"/>
  <c r="AD37" i="34" s="1"/>
  <c r="AG37" i="34" s="1"/>
  <c r="U113" i="11"/>
  <c r="AE42" i="34" s="1" a="1"/>
  <c r="AE42" i="34" s="1"/>
  <c r="AH42" i="34" s="1"/>
  <c r="U129" i="11"/>
  <c r="AC48" i="34" s="1" a="1"/>
  <c r="AC48" i="34" s="1"/>
  <c r="AF48" i="34" s="1"/>
  <c r="U145" i="11"/>
  <c r="AD53" i="34" s="1" a="1"/>
  <c r="AD53" i="34" s="1"/>
  <c r="AG53" i="34" s="1"/>
  <c r="U161" i="11"/>
  <c r="AE58" i="34" s="1" a="1"/>
  <c r="AE58" i="34" s="1"/>
  <c r="AH58" i="34" s="1"/>
  <c r="U177" i="11"/>
  <c r="U193" i="11"/>
  <c r="U209" i="11"/>
  <c r="AE74" i="34" s="1" a="1"/>
  <c r="AE74" i="34" s="1"/>
  <c r="AH74" i="34" s="1"/>
  <c r="U225" i="11"/>
  <c r="U241" i="11"/>
  <c r="U257" i="11"/>
  <c r="U273" i="11"/>
  <c r="U289" i="11"/>
  <c r="U305" i="11"/>
  <c r="U321" i="11"/>
  <c r="AC112" i="34" s="1" a="1"/>
  <c r="AC112" i="34" s="1"/>
  <c r="AF112" i="34" s="1"/>
  <c r="U337" i="11"/>
  <c r="AD117" i="34" s="1" a="1"/>
  <c r="AD117" i="34" s="1"/>
  <c r="AG117" i="34" s="1"/>
  <c r="U353" i="11"/>
  <c r="U369" i="11"/>
  <c r="U385" i="11"/>
  <c r="U401" i="11"/>
  <c r="U437" i="11"/>
  <c r="U18" i="11"/>
  <c r="AC11" i="34" s="1" a="1"/>
  <c r="AC11" i="34" s="1"/>
  <c r="AF11" i="34" s="1"/>
  <c r="AK8" i="31" s="1"/>
  <c r="U34" i="11"/>
  <c r="AD16" i="34" s="1" a="1"/>
  <c r="AD16" i="34" s="1"/>
  <c r="AG16" i="34" s="1"/>
  <c r="U50" i="11"/>
  <c r="AE21" i="34" s="1" a="1"/>
  <c r="AE21" i="34" s="1"/>
  <c r="AH21" i="34" s="1"/>
  <c r="U66" i="11"/>
  <c r="AC27" i="34" s="1" a="1"/>
  <c r="AC27" i="34" s="1"/>
  <c r="AF27" i="34" s="1"/>
  <c r="U82" i="11"/>
  <c r="AD32" i="34" s="1" a="1"/>
  <c r="AD32" i="34" s="1"/>
  <c r="AG32" i="34" s="1"/>
  <c r="U98" i="11"/>
  <c r="AE37" i="34" s="1" a="1"/>
  <c r="AE37" i="34" s="1"/>
  <c r="AH37" i="34" s="1"/>
  <c r="U114" i="11"/>
  <c r="AC43" i="34" s="1" a="1"/>
  <c r="AC43" i="34" s="1"/>
  <c r="AF43" i="34" s="1"/>
  <c r="U130" i="11"/>
  <c r="AD48" i="34" s="1" a="1"/>
  <c r="AD48" i="34" s="1"/>
  <c r="AG48" i="34" s="1"/>
  <c r="U146" i="11"/>
  <c r="AE53" i="34" s="1" a="1"/>
  <c r="AE53" i="34" s="1"/>
  <c r="AH53" i="34" s="1"/>
  <c r="U162" i="11"/>
  <c r="AC59" i="34" s="1" a="1"/>
  <c r="AC59" i="34" s="1"/>
  <c r="AF59" i="34" s="1"/>
  <c r="U178" i="11"/>
  <c r="U194" i="11"/>
  <c r="U210" i="11"/>
  <c r="AC75" i="34" s="1" a="1"/>
  <c r="AC75" i="34" s="1"/>
  <c r="AF75" i="34" s="1"/>
  <c r="U226" i="11"/>
  <c r="U242" i="11"/>
  <c r="U258" i="11"/>
  <c r="U274" i="11"/>
  <c r="U290" i="11"/>
  <c r="U306" i="11"/>
  <c r="U322" i="11"/>
  <c r="U338" i="11"/>
  <c r="U354" i="11"/>
  <c r="AC123" i="34" s="1" a="1"/>
  <c r="AC123" i="34" s="1"/>
  <c r="AF123" i="34" s="1"/>
  <c r="U370" i="11"/>
  <c r="U386" i="11"/>
  <c r="U402" i="11"/>
  <c r="U438" i="11"/>
  <c r="U19" i="11"/>
  <c r="AD11" i="34" s="1" a="1"/>
  <c r="AD11" i="34" s="1"/>
  <c r="AG11" i="34" s="1"/>
  <c r="AL8" i="31" s="1"/>
  <c r="U35" i="11"/>
  <c r="AE16" i="34" s="1" a="1"/>
  <c r="AE16" i="34" s="1"/>
  <c r="AH16" i="34" s="1"/>
  <c r="U51" i="11"/>
  <c r="AC22" i="34" s="1" a="1"/>
  <c r="AC22" i="34" s="1"/>
  <c r="AF22" i="34" s="1"/>
  <c r="U67" i="11"/>
  <c r="AD27" i="34" s="1" a="1"/>
  <c r="AD27" i="34" s="1"/>
  <c r="AG27" i="34" s="1"/>
  <c r="U83" i="11"/>
  <c r="AE32" i="34" s="1" a="1"/>
  <c r="AE32" i="34" s="1"/>
  <c r="AH32" i="34" s="1"/>
  <c r="U99" i="11"/>
  <c r="AC38" i="34" s="1" a="1"/>
  <c r="AC38" i="34" s="1"/>
  <c r="AF38" i="34" s="1"/>
  <c r="U115" i="11"/>
  <c r="AD43" i="34" s="1" a="1"/>
  <c r="AD43" i="34" s="1"/>
  <c r="AG43" i="34" s="1"/>
  <c r="U131" i="11"/>
  <c r="AE48" i="34" s="1" a="1"/>
  <c r="AE48" i="34" s="1"/>
  <c r="AH48" i="34" s="1"/>
  <c r="U147" i="11"/>
  <c r="AC54" i="34" s="1" a="1"/>
  <c r="AC54" i="34" s="1"/>
  <c r="AF54" i="34" s="1"/>
  <c r="AK17" i="31" s="1"/>
  <c r="U163" i="11"/>
  <c r="AD59" i="34" s="1" a="1"/>
  <c r="AD59" i="34" s="1"/>
  <c r="AG59" i="34" s="1"/>
  <c r="U179" i="11"/>
  <c r="AE64" i="34" s="1" a="1"/>
  <c r="AE64" i="34" s="1"/>
  <c r="AH64" i="34" s="1"/>
  <c r="U195" i="11"/>
  <c r="U211" i="11"/>
  <c r="AD75" i="34" s="1" a="1"/>
  <c r="AD75" i="34" s="1"/>
  <c r="AG75" i="34" s="1"/>
  <c r="U227" i="11"/>
  <c r="U243" i="11"/>
  <c r="U259" i="11"/>
  <c r="U275" i="11"/>
  <c r="U291" i="11"/>
  <c r="U307" i="11"/>
  <c r="U323" i="11"/>
  <c r="U339" i="11"/>
  <c r="U355" i="11"/>
  <c r="AD123" i="34" s="1" a="1"/>
  <c r="AD123" i="34" s="1"/>
  <c r="AG123" i="34" s="1"/>
  <c r="U371" i="11"/>
  <c r="U387" i="11"/>
  <c r="U403" i="11"/>
  <c r="U443" i="11"/>
  <c r="AE172" i="34" s="1" a="1"/>
  <c r="AE172" i="34" s="1"/>
  <c r="AH172" i="34" s="1"/>
  <c r="U21" i="11"/>
  <c r="AC12" i="34" s="1" a="1"/>
  <c r="AC12" i="34" s="1"/>
  <c r="AF12" i="34" s="1"/>
  <c r="U37" i="11"/>
  <c r="AD17" i="34" s="1" a="1"/>
  <c r="AD17" i="34" s="1"/>
  <c r="AG17" i="34" s="1"/>
  <c r="U53" i="11"/>
  <c r="AE22" i="34" s="1" a="1"/>
  <c r="AE22" i="34" s="1"/>
  <c r="AH22" i="34" s="1"/>
  <c r="U69" i="11"/>
  <c r="AC28" i="34" s="1" a="1"/>
  <c r="AC28" i="34" s="1"/>
  <c r="AF28" i="34" s="1"/>
  <c r="U85" i="11"/>
  <c r="AD33" i="34" s="1" a="1"/>
  <c r="AD33" i="34" s="1"/>
  <c r="AG33" i="34" s="1"/>
  <c r="AL13" i="31" s="1"/>
  <c r="U101" i="11"/>
  <c r="AE38" i="34" s="1" a="1"/>
  <c r="AE38" i="34" s="1"/>
  <c r="AH38" i="34" s="1"/>
  <c r="U117" i="11"/>
  <c r="AC44" i="34" s="1" a="1"/>
  <c r="AC44" i="34" s="1"/>
  <c r="AF44" i="34" s="1"/>
  <c r="U133" i="11"/>
  <c r="AD49" i="34" s="1" a="1"/>
  <c r="AD49" i="34" s="1"/>
  <c r="AG49" i="34" s="1"/>
  <c r="U149" i="11"/>
  <c r="AE54" i="34" s="1" a="1"/>
  <c r="AE54" i="34" s="1"/>
  <c r="AH54" i="34" s="1"/>
  <c r="U165" i="11"/>
  <c r="U181" i="11"/>
  <c r="AD65" i="34" s="1" a="1"/>
  <c r="AD65" i="34" s="1"/>
  <c r="AG65" i="34" s="1"/>
  <c r="U197" i="11"/>
  <c r="U213" i="11"/>
  <c r="AC76" i="34" s="1" a="1"/>
  <c r="AC76" i="34" s="1"/>
  <c r="AF76" i="34" s="1"/>
  <c r="U229" i="11"/>
  <c r="U245" i="11"/>
  <c r="AE86" i="34" s="1" a="1"/>
  <c r="AE86" i="34" s="1"/>
  <c r="AH86" i="34" s="1"/>
  <c r="U261" i="11"/>
  <c r="AC92" i="34" s="1" a="1"/>
  <c r="AC92" i="34" s="1"/>
  <c r="AF92" i="34" s="1"/>
  <c r="U277" i="11"/>
  <c r="U293" i="11"/>
  <c r="AE102" i="34" s="1" a="1"/>
  <c r="AE102" i="34" s="1"/>
  <c r="AH102" i="34" s="1"/>
  <c r="U309" i="11"/>
  <c r="U325" i="11"/>
  <c r="U341" i="11"/>
  <c r="U357" i="11"/>
  <c r="U373" i="11"/>
  <c r="U389" i="11"/>
  <c r="U407" i="11"/>
  <c r="U415" i="11"/>
  <c r="U423" i="11"/>
  <c r="U431" i="11"/>
  <c r="U439" i="11"/>
  <c r="U408" i="11"/>
  <c r="U416" i="11"/>
  <c r="U424" i="11"/>
  <c r="U432" i="11"/>
  <c r="U440" i="11"/>
  <c r="U409" i="11"/>
  <c r="U417" i="11"/>
  <c r="U425" i="11"/>
  <c r="U433" i="11"/>
  <c r="U441" i="11"/>
  <c r="AC172" i="34" s="1" a="1"/>
  <c r="AC172" i="34" s="1"/>
  <c r="AF172" i="34" s="1"/>
  <c r="AK35" i="31" s="1"/>
  <c r="U410" i="11"/>
  <c r="U418" i="11"/>
  <c r="U426" i="11"/>
  <c r="U434" i="11"/>
  <c r="U442" i="11"/>
  <c r="AD172" i="34" s="1" a="1"/>
  <c r="AD172" i="34" s="1"/>
  <c r="AG172" i="34" s="1"/>
  <c r="U411" i="11"/>
  <c r="U419" i="11"/>
  <c r="U427" i="11"/>
  <c r="U435" i="11"/>
  <c r="AM27" i="31" l="1"/>
  <c r="AK24" i="31"/>
  <c r="AK12" i="31"/>
  <c r="AM13" i="31"/>
  <c r="AM24" i="31"/>
  <c r="R24" i="31" s="1"/>
  <c r="AL24" i="31"/>
  <c r="AK22" i="31"/>
  <c r="AM17" i="31"/>
  <c r="R17" i="31" s="1"/>
  <c r="AM35" i="31"/>
  <c r="AN17" i="31"/>
  <c r="AF25" i="34"/>
  <c r="AK19" i="31" s="1"/>
  <c r="AG9" i="34"/>
  <c r="AL10" i="31" s="1"/>
  <c r="AL9" i="31"/>
  <c r="AK27" i="31"/>
  <c r="AN27" i="31" s="1"/>
  <c r="AM22" i="31"/>
  <c r="AM15" i="31"/>
  <c r="AN15" i="31" s="1"/>
  <c r="AL12" i="31"/>
  <c r="AK13" i="31"/>
  <c r="AN13" i="31" s="1"/>
  <c r="AN21" i="31"/>
  <c r="AF9" i="34"/>
  <c r="AK10" i="31" s="1"/>
  <c r="AN10" i="31" s="1"/>
  <c r="AM12" i="31"/>
  <c r="Q35" i="31"/>
  <c r="AL35" i="31"/>
  <c r="AN35" i="31" s="1"/>
  <c r="AL22" i="31"/>
  <c r="AK9" i="31"/>
  <c r="AN9" i="31" s="1"/>
  <c r="V57" i="32"/>
  <c r="V173" i="32"/>
  <c r="T195" i="32"/>
  <c r="T57" i="32"/>
  <c r="U173" i="32"/>
  <c r="V195" i="32"/>
  <c r="U76" i="32"/>
  <c r="T76" i="32"/>
  <c r="U175" i="32"/>
  <c r="U172" i="32"/>
  <c r="T174" i="32"/>
  <c r="AI28" i="34"/>
  <c r="AE63" i="34" a="1"/>
  <c r="AE63" i="34" s="1"/>
  <c r="AH63" i="34" s="1"/>
  <c r="AI39" i="34"/>
  <c r="R35" i="31"/>
  <c r="AE122" i="34" a="1"/>
  <c r="AE122" i="34" s="1"/>
  <c r="AH122" i="34" s="1"/>
  <c r="AI192" i="34"/>
  <c r="U108" i="32"/>
  <c r="V175" i="32"/>
  <c r="U30" i="32"/>
  <c r="V182" i="32"/>
  <c r="T146" i="32"/>
  <c r="V174" i="32"/>
  <c r="W174" i="32" s="1"/>
  <c r="U14" i="32"/>
  <c r="AH23" i="34"/>
  <c r="AM20" i="31" s="1"/>
  <c r="T108" i="32"/>
  <c r="T14" i="32"/>
  <c r="V108" i="32"/>
  <c r="W108" i="32" s="1"/>
  <c r="U145" i="32"/>
  <c r="V81" i="32"/>
  <c r="T12" i="32"/>
  <c r="V107" i="32"/>
  <c r="T145" i="32"/>
  <c r="U81" i="32"/>
  <c r="U12" i="32"/>
  <c r="U107" i="32"/>
  <c r="V145" i="32"/>
  <c r="AI38" i="34"/>
  <c r="T107" i="32"/>
  <c r="V191" i="32"/>
  <c r="AF23" i="34"/>
  <c r="AK20" i="31" s="1"/>
  <c r="AN20" i="31" s="1"/>
  <c r="U191" i="32"/>
  <c r="AG23" i="34"/>
  <c r="AL20" i="31" s="1"/>
  <c r="T191" i="32"/>
  <c r="V14" i="32"/>
  <c r="AI22" i="34"/>
  <c r="AI75" i="34"/>
  <c r="AI27" i="34"/>
  <c r="AI32" i="34"/>
  <c r="AI10" i="34"/>
  <c r="AI20" i="34"/>
  <c r="AI66" i="34"/>
  <c r="Q27" i="31"/>
  <c r="AI58" i="34"/>
  <c r="R9" i="31"/>
  <c r="AI98" i="34"/>
  <c r="Q22" i="31"/>
  <c r="AI40" i="34"/>
  <c r="AI173" i="34"/>
  <c r="Q15" i="31"/>
  <c r="AI59" i="34"/>
  <c r="R22" i="31"/>
  <c r="AI37" i="34"/>
  <c r="R15" i="31"/>
  <c r="AI15" i="34"/>
  <c r="AI56" i="34"/>
  <c r="AI17" i="34"/>
  <c r="T44" i="32"/>
  <c r="V109" i="32"/>
  <c r="AI50" i="34"/>
  <c r="R27" i="31"/>
  <c r="AI30" i="34"/>
  <c r="AI172" i="34"/>
  <c r="AI11" i="34"/>
  <c r="AI42" i="34"/>
  <c r="AI95" i="34"/>
  <c r="AI46" i="34"/>
  <c r="AI103" i="34"/>
  <c r="AG25" i="34"/>
  <c r="AL19" i="31" s="1"/>
  <c r="U109" i="32"/>
  <c r="AI41" i="34"/>
  <c r="AI116" i="34"/>
  <c r="Q24" i="31"/>
  <c r="AI161" i="34"/>
  <c r="AI54" i="34"/>
  <c r="AI57" i="34"/>
  <c r="Q13" i="31"/>
  <c r="AI36" i="34"/>
  <c r="R21" i="31"/>
  <c r="AI47" i="34"/>
  <c r="AI43" i="34"/>
  <c r="AI21" i="34"/>
  <c r="AI74" i="34"/>
  <c r="AI18" i="34"/>
  <c r="T172" i="32"/>
  <c r="W172" i="32" s="1"/>
  <c r="U161" i="32"/>
  <c r="T30" i="32"/>
  <c r="AI34" i="34"/>
  <c r="Q17" i="31"/>
  <c r="Q9" i="31"/>
  <c r="AI76" i="34"/>
  <c r="AI16" i="34"/>
  <c r="AI123" i="34"/>
  <c r="AI48" i="34"/>
  <c r="AI26" i="34"/>
  <c r="AF8" i="34"/>
  <c r="AK11" i="31" s="1"/>
  <c r="AI73" i="34"/>
  <c r="AI55" i="34"/>
  <c r="U171" i="32"/>
  <c r="V161" i="32"/>
  <c r="V30" i="32"/>
  <c r="W30" i="32" s="1"/>
  <c r="Q12" i="31"/>
  <c r="AI33" i="34"/>
  <c r="AI24" i="34"/>
  <c r="AI9" i="34"/>
  <c r="AI44" i="34"/>
  <c r="AI12" i="34"/>
  <c r="AI53" i="34"/>
  <c r="AI31" i="34"/>
  <c r="R13" i="31"/>
  <c r="AG8" i="34"/>
  <c r="AL11" i="31" s="1"/>
  <c r="AI65" i="34"/>
  <c r="AI45" i="34"/>
  <c r="T171" i="32"/>
  <c r="V146" i="32"/>
  <c r="AI72" i="34"/>
  <c r="R12" i="31"/>
  <c r="Q21" i="31"/>
  <c r="AI61" i="34"/>
  <c r="AH25" i="34"/>
  <c r="AM19" i="31" s="1"/>
  <c r="AH8" i="34"/>
  <c r="AM11" i="31" s="1"/>
  <c r="AI35" i="34"/>
  <c r="V171" i="32"/>
  <c r="U146" i="32"/>
  <c r="AI49" i="34"/>
  <c r="AI19" i="34"/>
  <c r="AI14" i="34"/>
  <c r="AI52" i="34"/>
  <c r="AI77" i="34"/>
  <c r="U33" i="32"/>
  <c r="U54" i="32"/>
  <c r="V54" i="32"/>
  <c r="V68" i="32"/>
  <c r="U24" i="32"/>
  <c r="U26" i="32"/>
  <c r="T33" i="32"/>
  <c r="T54" i="32"/>
  <c r="T24" i="32"/>
  <c r="T26" i="32"/>
  <c r="W26" i="32" s="1"/>
  <c r="V33" i="32"/>
  <c r="V24" i="32"/>
  <c r="V26" i="32"/>
  <c r="V150" i="32"/>
  <c r="U194" i="32"/>
  <c r="U150" i="32"/>
  <c r="W150" i="32" s="1"/>
  <c r="U68" i="32"/>
  <c r="V194" i="32"/>
  <c r="T68" i="32"/>
  <c r="Y23" i="32"/>
  <c r="Y55" i="32"/>
  <c r="T55" i="32" s="1"/>
  <c r="R14" i="31"/>
  <c r="Y11" i="32"/>
  <c r="R8" i="31"/>
  <c r="Y25" i="32"/>
  <c r="Y9" i="32"/>
  <c r="U9" i="32" s="1"/>
  <c r="Q10" i="31"/>
  <c r="Y8" i="32"/>
  <c r="AD81" i="34" a="1"/>
  <c r="AD81" i="34" s="1"/>
  <c r="AG81" i="34" s="1"/>
  <c r="AD80" i="34" a="1"/>
  <c r="AD80" i="34" s="1"/>
  <c r="AG80" i="34" s="1"/>
  <c r="AD97" i="34" a="1"/>
  <c r="AD97" i="34" s="1"/>
  <c r="AG97" i="34" s="1"/>
  <c r="AC111" i="34" a="1"/>
  <c r="AC111" i="34" s="1"/>
  <c r="AF111" i="34" s="1"/>
  <c r="AD113" i="34" a="1"/>
  <c r="AD113" i="34" s="1"/>
  <c r="AG113" i="34" s="1"/>
  <c r="AC108" i="34" a="1"/>
  <c r="AC108" i="34" s="1"/>
  <c r="AF108" i="34" s="1"/>
  <c r="AK29" i="31" s="1"/>
  <c r="AE112" i="34" a="1"/>
  <c r="AE112" i="34" s="1"/>
  <c r="AH112" i="34" s="1"/>
  <c r="AC70" i="34" a="1"/>
  <c r="AC70" i="34" s="1"/>
  <c r="AF70" i="34" s="1"/>
  <c r="AD112" i="34" a="1"/>
  <c r="AD112" i="34" s="1"/>
  <c r="AG112" i="34" s="1"/>
  <c r="AC99" i="34" a="1"/>
  <c r="AC99" i="34" s="1"/>
  <c r="AF99" i="34" s="1"/>
  <c r="AC81" i="34" a="1"/>
  <c r="AC81" i="34" s="1"/>
  <c r="AF81" i="34" s="1"/>
  <c r="AE105" i="34" a="1"/>
  <c r="AE105" i="34" s="1"/>
  <c r="AH105" i="34" s="1"/>
  <c r="AE131" i="34" a="1"/>
  <c r="AE131" i="34" s="1"/>
  <c r="AH131" i="34" s="1"/>
  <c r="AD107" i="34" a="1"/>
  <c r="AD107" i="34" s="1"/>
  <c r="AG107" i="34" s="1"/>
  <c r="AC131" i="34" a="1"/>
  <c r="AC131" i="34" s="1"/>
  <c r="AF131" i="34" s="1"/>
  <c r="AE96" i="34" a="1"/>
  <c r="AE96" i="34" s="1"/>
  <c r="AH96" i="34" s="1"/>
  <c r="AC124" i="34" a="1"/>
  <c r="AC124" i="34" s="1"/>
  <c r="AF124" i="34" s="1"/>
  <c r="AE132" i="34" a="1"/>
  <c r="AE132" i="34" s="1"/>
  <c r="AH132" i="34" s="1"/>
  <c r="AE118" i="34" a="1"/>
  <c r="AE118" i="34" s="1"/>
  <c r="AH118" i="34" s="1"/>
  <c r="AC107" i="34" a="1"/>
  <c r="AC107" i="34" s="1"/>
  <c r="AF107" i="34" s="1"/>
  <c r="AK28" i="31" s="1"/>
  <c r="AE101" i="34" a="1"/>
  <c r="AE101" i="34" s="1"/>
  <c r="AH101" i="34" s="1"/>
  <c r="AD96" i="34" a="1"/>
  <c r="AD96" i="34" s="1"/>
  <c r="AG96" i="34" s="1"/>
  <c r="AE82" i="34" a="1"/>
  <c r="AE82" i="34" s="1"/>
  <c r="AH82" i="34" s="1"/>
  <c r="AD129" i="34" a="1"/>
  <c r="AD129" i="34" s="1"/>
  <c r="AG129" i="34" s="1"/>
  <c r="AD64" i="34" a="1"/>
  <c r="AD64" i="34" s="1"/>
  <c r="AG64" i="34" s="1"/>
  <c r="AE127" i="34" a="1"/>
  <c r="AE127" i="34" s="1"/>
  <c r="AH127" i="34" s="1"/>
  <c r="AC85" i="34" a="1"/>
  <c r="AC85" i="34" s="1"/>
  <c r="AF85" i="34" s="1"/>
  <c r="AD68" i="34" a="1"/>
  <c r="AD68" i="34" s="1"/>
  <c r="AG68" i="34" s="1"/>
  <c r="AC63" i="34" a="1"/>
  <c r="AC63" i="34" s="1"/>
  <c r="AF63" i="34" s="1"/>
  <c r="AI63" i="34" s="1"/>
  <c r="AC89" i="34" a="1"/>
  <c r="AC89" i="34" s="1"/>
  <c r="AF89" i="34" s="1"/>
  <c r="AD131" i="34" a="1"/>
  <c r="AD131" i="34" s="1"/>
  <c r="AG131" i="34" s="1"/>
  <c r="AC214" i="34" a="1"/>
  <c r="AC214" i="34" s="1"/>
  <c r="AF214" i="34" s="1"/>
  <c r="AE128" i="34" a="1"/>
  <c r="AE128" i="34" s="1"/>
  <c r="AH128" i="34" s="1"/>
  <c r="AE70" i="34" a="1"/>
  <c r="AE70" i="34" s="1"/>
  <c r="AH70" i="34" s="1"/>
  <c r="AD78" i="34" a="1"/>
  <c r="AD78" i="34" s="1"/>
  <c r="AG78" i="34" s="1"/>
  <c r="AD214" i="34" a="1"/>
  <c r="AD214" i="34" s="1"/>
  <c r="AG214" i="34" s="1"/>
  <c r="AD127" i="34" a="1"/>
  <c r="AD127" i="34" s="1"/>
  <c r="AG127" i="34" s="1"/>
  <c r="AE125" i="34" a="1"/>
  <c r="AE125" i="34" s="1"/>
  <c r="AH125" i="34" s="1"/>
  <c r="U55" i="32"/>
  <c r="V55" i="32"/>
  <c r="W237" i="32"/>
  <c r="W138" i="32"/>
  <c r="W17" i="32"/>
  <c r="W225" i="32"/>
  <c r="W160" i="32"/>
  <c r="W72" i="32"/>
  <c r="W176" i="32"/>
  <c r="W39" i="32"/>
  <c r="AE71" i="34" a="1"/>
  <c r="AE71" i="34" s="1"/>
  <c r="AH71" i="34" s="1"/>
  <c r="AC113" i="34" a="1"/>
  <c r="AC113" i="34" s="1"/>
  <c r="AF113" i="34" s="1"/>
  <c r="AE113" i="34" a="1"/>
  <c r="AE113" i="34" s="1"/>
  <c r="AH113" i="34" s="1"/>
  <c r="AC87" i="34" a="1"/>
  <c r="AC87" i="34" s="1"/>
  <c r="AF87" i="34" s="1"/>
  <c r="AE85" i="34" a="1"/>
  <c r="AE85" i="34" s="1"/>
  <c r="AH85" i="34" s="1"/>
  <c r="AE214" i="34" a="1"/>
  <c r="AE214" i="34" s="1"/>
  <c r="AH214" i="34" s="1"/>
  <c r="AC64" i="34" a="1"/>
  <c r="AC64" i="34" s="1"/>
  <c r="AF64" i="34" s="1"/>
  <c r="AD121" i="34" a="1"/>
  <c r="AD121" i="34" s="1"/>
  <c r="AG121" i="34" s="1"/>
  <c r="AD108" i="34" a="1"/>
  <c r="AD108" i="34" s="1"/>
  <c r="AG108" i="34" s="1"/>
  <c r="AD132" i="34" a="1"/>
  <c r="AD132" i="34" s="1"/>
  <c r="AG132" i="34" s="1"/>
  <c r="AC93" i="34" a="1"/>
  <c r="AC93" i="34" s="1"/>
  <c r="AF93" i="34" s="1"/>
  <c r="AE68" i="34" a="1"/>
  <c r="AE68" i="34" s="1"/>
  <c r="AH68" i="34" s="1"/>
  <c r="AC80" i="34" a="1"/>
  <c r="AC80" i="34" s="1"/>
  <c r="AF80" i="34" s="1"/>
  <c r="AD90" i="34" a="1"/>
  <c r="AD90" i="34" s="1"/>
  <c r="AG90" i="34" s="1"/>
  <c r="AC84" i="34" a="1"/>
  <c r="AC84" i="34" s="1"/>
  <c r="AF84" i="34" s="1"/>
  <c r="AD71" i="34" a="1"/>
  <c r="AD71" i="34" s="1"/>
  <c r="AG71" i="34" s="1"/>
  <c r="AC91" i="34" a="1"/>
  <c r="AC91" i="34" s="1"/>
  <c r="AF91" i="34" s="1"/>
  <c r="AD101" i="34" a="1"/>
  <c r="AD101" i="34" s="1"/>
  <c r="AG101" i="34" s="1"/>
  <c r="AD79" i="34" a="1"/>
  <c r="AD79" i="34" s="1"/>
  <c r="AG79" i="34" s="1"/>
  <c r="AE89" i="34" a="1"/>
  <c r="AE89" i="34" s="1"/>
  <c r="AH89" i="34" s="1"/>
  <c r="AD99" i="34" a="1"/>
  <c r="AD99" i="34" s="1"/>
  <c r="AG99" i="34" s="1"/>
  <c r="AC114" i="34" a="1"/>
  <c r="AC114" i="34" s="1"/>
  <c r="AF114" i="34" s="1"/>
  <c r="AD60" i="34" a="1"/>
  <c r="AD60" i="34" s="1"/>
  <c r="AG60" i="34" s="1"/>
  <c r="AL18" i="31" s="1"/>
  <c r="AD92" i="34" a="1"/>
  <c r="AD92" i="34" s="1"/>
  <c r="AG92" i="34" s="1"/>
  <c r="AE106" i="34" a="1"/>
  <c r="AE106" i="34" s="1"/>
  <c r="AH106" i="34" s="1"/>
  <c r="AC117" i="34" a="1"/>
  <c r="AC117" i="34" s="1"/>
  <c r="AF117" i="34" s="1"/>
  <c r="AE117" i="34" a="1"/>
  <c r="AE117" i="34" s="1"/>
  <c r="AH117" i="34" s="1"/>
  <c r="AC128" i="34" a="1"/>
  <c r="AC128" i="34" s="1"/>
  <c r="AF128" i="34" s="1"/>
  <c r="AD85" i="34" a="1"/>
  <c r="AD85" i="34" s="1"/>
  <c r="AG85" i="34" s="1"/>
  <c r="AC94" i="34" a="1"/>
  <c r="AC94" i="34" s="1"/>
  <c r="AF94" i="34" s="1"/>
  <c r="AD120" i="34" a="1"/>
  <c r="AD120" i="34" s="1"/>
  <c r="AG120" i="34" s="1"/>
  <c r="AC88" i="34" a="1"/>
  <c r="AC88" i="34" s="1"/>
  <c r="AF88" i="34" s="1"/>
  <c r="AE108" i="34" a="1"/>
  <c r="AE108" i="34" s="1"/>
  <c r="AH108" i="34" s="1"/>
  <c r="AD70" i="34" a="1"/>
  <c r="AD70" i="34" s="1"/>
  <c r="AG70" i="34" s="1"/>
  <c r="AC102" i="34" a="1"/>
  <c r="AC102" i="34" s="1"/>
  <c r="AF102" i="34" s="1"/>
  <c r="AE130" i="34" a="1"/>
  <c r="AE130" i="34" s="1"/>
  <c r="AH130" i="34" s="1"/>
  <c r="W19" i="32"/>
  <c r="W179" i="32"/>
  <c r="W34" i="32"/>
  <c r="W63" i="32"/>
  <c r="W121" i="32"/>
  <c r="W15" i="32"/>
  <c r="W16" i="32"/>
  <c r="W119" i="32"/>
  <c r="W173" i="32"/>
  <c r="W114" i="32"/>
  <c r="W49" i="32"/>
  <c r="W116" i="32"/>
  <c r="W136" i="32"/>
  <c r="W112" i="32"/>
  <c r="W64" i="32"/>
  <c r="W232" i="32"/>
  <c r="W85" i="32"/>
  <c r="W21" i="32"/>
  <c r="W28" i="32"/>
  <c r="W129" i="32"/>
  <c r="W41" i="32"/>
  <c r="W210" i="32"/>
  <c r="W181" i="32"/>
  <c r="W185" i="32"/>
  <c r="W220" i="32"/>
  <c r="W204" i="32"/>
  <c r="W155" i="32"/>
  <c r="W75" i="32"/>
  <c r="W51" i="32"/>
  <c r="W167" i="32"/>
  <c r="W102" i="32"/>
  <c r="W62" i="32"/>
  <c r="W22" i="32"/>
  <c r="W149" i="32"/>
  <c r="W69" i="32"/>
  <c r="W101" i="32"/>
  <c r="W37" i="32"/>
  <c r="W18" i="32"/>
  <c r="W32" i="32"/>
  <c r="W202" i="32"/>
  <c r="W192" i="32"/>
  <c r="W233" i="32"/>
  <c r="W209" i="32"/>
  <c r="W144" i="32"/>
  <c r="W56" i="32"/>
  <c r="W208" i="32"/>
  <c r="W134" i="32"/>
  <c r="W222" i="32"/>
  <c r="W141" i="32"/>
  <c r="W133" i="32"/>
  <c r="W87" i="32"/>
  <c r="W148" i="32"/>
  <c r="W187" i="32"/>
  <c r="W106" i="32"/>
  <c r="W111" i="32"/>
  <c r="W84" i="32"/>
  <c r="W40" i="32"/>
  <c r="W151" i="32"/>
  <c r="W199" i="32"/>
  <c r="W38" i="32"/>
  <c r="W131" i="32"/>
  <c r="AD139" i="34" a="1"/>
  <c r="AD139" i="34" s="1"/>
  <c r="AG139" i="34" s="1"/>
  <c r="AD158" i="34" a="1"/>
  <c r="AD158" i="34" s="1"/>
  <c r="AG158" i="34" s="1"/>
  <c r="AC142" i="34" a="1"/>
  <c r="AC142" i="34" s="1"/>
  <c r="AF142" i="34" s="1"/>
  <c r="AC162" i="34" a="1"/>
  <c r="AC162" i="34" s="1"/>
  <c r="AF162" i="34" s="1"/>
  <c r="AK26" i="31" s="1"/>
  <c r="AN26" i="31" s="1"/>
  <c r="AE146" i="34" a="1"/>
  <c r="AE146" i="34" s="1"/>
  <c r="AH146" i="34" s="1"/>
  <c r="AE166" i="34" a="1"/>
  <c r="AE166" i="34" s="1"/>
  <c r="AH166" i="34" s="1"/>
  <c r="AD151" i="34" a="1"/>
  <c r="AD151" i="34" s="1"/>
  <c r="AG151" i="34" s="1"/>
  <c r="AD171" i="34" a="1"/>
  <c r="AD171" i="34" s="1"/>
  <c r="AG171" i="34" s="1"/>
  <c r="AE137" i="34" a="1"/>
  <c r="AE137" i="34" s="1"/>
  <c r="AH137" i="34" s="1"/>
  <c r="AE156" i="34" a="1"/>
  <c r="AE156" i="34" s="1"/>
  <c r="AH156" i="34" s="1"/>
  <c r="AC135" i="34" a="1"/>
  <c r="AC135" i="34" s="1"/>
  <c r="AF135" i="34" s="1"/>
  <c r="AI135" i="34" s="1"/>
  <c r="AC154" i="34" a="1"/>
  <c r="AC154" i="34" s="1"/>
  <c r="AF154" i="34" s="1"/>
  <c r="AI154" i="34" s="1"/>
  <c r="AD62" i="34" a="1"/>
  <c r="AD62" i="34" s="1"/>
  <c r="AG62" i="34" s="1"/>
  <c r="AE115" i="34" a="1"/>
  <c r="AE115" i="34" s="1"/>
  <c r="AH115" i="34" s="1"/>
  <c r="AD136" i="34" a="1"/>
  <c r="AD136" i="34" s="1"/>
  <c r="AG136" i="34" s="1"/>
  <c r="AD155" i="34" a="1"/>
  <c r="AD155" i="34" s="1"/>
  <c r="AG155" i="34" s="1"/>
  <c r="AE180" i="34" a="1"/>
  <c r="AE180" i="34" s="1"/>
  <c r="AH180" i="34" s="1"/>
  <c r="AE176" i="34" a="1"/>
  <c r="AE176" i="34" s="1"/>
  <c r="AH176" i="34" s="1"/>
  <c r="AC174" i="34" a="1"/>
  <c r="AC174" i="34" s="1"/>
  <c r="AF174" i="34" s="1"/>
  <c r="AC181" i="34" a="1"/>
  <c r="AC181" i="34" s="1"/>
  <c r="AF181" i="34" s="1"/>
  <c r="AC178" i="34" a="1"/>
  <c r="AC178" i="34" s="1"/>
  <c r="AF178" i="34" s="1"/>
  <c r="AC177" i="34" a="1"/>
  <c r="AC177" i="34" s="1"/>
  <c r="AF177" i="34" s="1"/>
  <c r="AC86" i="34" a="1"/>
  <c r="AC86" i="34" s="1"/>
  <c r="AF86" i="34" s="1"/>
  <c r="AE84" i="34" a="1"/>
  <c r="AE84" i="34" s="1"/>
  <c r="AH84" i="34" s="1"/>
  <c r="AC144" i="34" a="1"/>
  <c r="AC144" i="34" s="1"/>
  <c r="AF144" i="34" s="1"/>
  <c r="AC164" i="34" a="1"/>
  <c r="AC164" i="34" s="1"/>
  <c r="AF164" i="34" s="1"/>
  <c r="AE148" i="34" a="1"/>
  <c r="AE148" i="34" s="1"/>
  <c r="AH148" i="34" s="1"/>
  <c r="AE168" i="34" a="1"/>
  <c r="AE168" i="34" s="1"/>
  <c r="AH168" i="34" s="1"/>
  <c r="AE80" i="34" a="1"/>
  <c r="AE80" i="34" s="1"/>
  <c r="AH80" i="34" s="1"/>
  <c r="AC69" i="34" a="1"/>
  <c r="AC69" i="34" s="1"/>
  <c r="AF69" i="34" s="1"/>
  <c r="AC122" i="34" a="1"/>
  <c r="AC122" i="34" s="1"/>
  <c r="AF122" i="34" s="1"/>
  <c r="AE97" i="34" a="1"/>
  <c r="AE97" i="34" s="1"/>
  <c r="AH97" i="34" s="1"/>
  <c r="AE129" i="34" a="1"/>
  <c r="AE129" i="34" s="1"/>
  <c r="AH129" i="34" s="1"/>
  <c r="AC68" i="34" a="1"/>
  <c r="AC68" i="34" s="1"/>
  <c r="AF68" i="34" s="1"/>
  <c r="AK16" i="31" s="1"/>
  <c r="AC184" i="34" a="1"/>
  <c r="AC184" i="34" s="1"/>
  <c r="AF184" i="34" s="1"/>
  <c r="AC182" i="34" a="1"/>
  <c r="AC182" i="34" s="1"/>
  <c r="AF182" i="34" s="1"/>
  <c r="AC186" i="34" a="1"/>
  <c r="AC186" i="34" s="1"/>
  <c r="AF186" i="34" s="1"/>
  <c r="AC185" i="34" a="1"/>
  <c r="AC185" i="34" s="1"/>
  <c r="AF185" i="34" s="1"/>
  <c r="AC82" i="34" a="1"/>
  <c r="AC82" i="34" s="1"/>
  <c r="AF82" i="34" s="1"/>
  <c r="AI82" i="34" s="1"/>
  <c r="AE136" i="34" a="1"/>
  <c r="AE136" i="34" s="1"/>
  <c r="AH136" i="34" s="1"/>
  <c r="AE155" i="34" a="1"/>
  <c r="AE155" i="34" s="1"/>
  <c r="AH155" i="34" s="1"/>
  <c r="AE139" i="34" a="1"/>
  <c r="AE139" i="34" s="1"/>
  <c r="AH139" i="34" s="1"/>
  <c r="AE158" i="34" a="1"/>
  <c r="AE158" i="34" s="1"/>
  <c r="AH158" i="34" s="1"/>
  <c r="AE149" i="34" a="1"/>
  <c r="AE149" i="34" s="1"/>
  <c r="AH149" i="34" s="1"/>
  <c r="AE169" i="34" a="1"/>
  <c r="AE169" i="34" s="1"/>
  <c r="AH169" i="34" s="1"/>
  <c r="AD141" i="34" a="1"/>
  <c r="AD141" i="34" s="1"/>
  <c r="AG141" i="34" s="1"/>
  <c r="AD160" i="34" a="1"/>
  <c r="AD160" i="34" s="1"/>
  <c r="AG160" i="34" s="1"/>
  <c r="AC146" i="34" a="1"/>
  <c r="AC146" i="34" s="1"/>
  <c r="AF146" i="34" s="1"/>
  <c r="AK33" i="31" s="1"/>
  <c r="AC166" i="34" a="1"/>
  <c r="AC166" i="34" s="1"/>
  <c r="AF166" i="34" s="1"/>
  <c r="AC118" i="34" a="1"/>
  <c r="AC118" i="34" s="1"/>
  <c r="AF118" i="34" s="1"/>
  <c r="AD128" i="34" a="1"/>
  <c r="AD128" i="34" s="1"/>
  <c r="AG128" i="34" s="1"/>
  <c r="AE138" i="34" a="1"/>
  <c r="AE138" i="34" s="1"/>
  <c r="AH138" i="34" s="1"/>
  <c r="AE157" i="34" a="1"/>
  <c r="AE157" i="34" s="1"/>
  <c r="AH157" i="34" s="1"/>
  <c r="AC96" i="34" a="1"/>
  <c r="AC96" i="34" s="1"/>
  <c r="AF96" i="34" s="1"/>
  <c r="AD106" i="34" a="1"/>
  <c r="AD106" i="34" s="1"/>
  <c r="AG106" i="34" s="1"/>
  <c r="AC127" i="34" a="1"/>
  <c r="AC127" i="34" s="1"/>
  <c r="AF127" i="34" s="1"/>
  <c r="AD84" i="34" a="1"/>
  <c r="AD84" i="34" s="1"/>
  <c r="AG84" i="34" s="1"/>
  <c r="AE126" i="34" a="1"/>
  <c r="AE126" i="34" s="1"/>
  <c r="AH126" i="34" s="1"/>
  <c r="AI126" i="34" s="1"/>
  <c r="AD93" i="34" a="1"/>
  <c r="AD93" i="34" s="1"/>
  <c r="AG93" i="34" s="1"/>
  <c r="AC83" i="34" a="1"/>
  <c r="AC83" i="34" s="1"/>
  <c r="AF83" i="34" s="1"/>
  <c r="AD140" i="34" a="1"/>
  <c r="AD140" i="34" s="1"/>
  <c r="AG140" i="34" s="1"/>
  <c r="AD159" i="34" a="1"/>
  <c r="AD159" i="34" s="1"/>
  <c r="AG159" i="34" s="1"/>
  <c r="AD118" i="34" a="1"/>
  <c r="AD118" i="34" s="1"/>
  <c r="AG118" i="34" s="1"/>
  <c r="AD134" i="34" a="1"/>
  <c r="AD134" i="34" s="1"/>
  <c r="AG134" i="34" s="1"/>
  <c r="AD153" i="34" a="1"/>
  <c r="AD153" i="34" s="1"/>
  <c r="AG153" i="34" s="1"/>
  <c r="AE114" i="34" a="1"/>
  <c r="AE114" i="34" s="1"/>
  <c r="AH114" i="34" s="1"/>
  <c r="AC105" i="34" a="1"/>
  <c r="AC105" i="34" s="1"/>
  <c r="AF105" i="34" s="1"/>
  <c r="AE99" i="34" a="1"/>
  <c r="AE99" i="34" s="1"/>
  <c r="AH99" i="34" s="1"/>
  <c r="AC137" i="34" a="1"/>
  <c r="AC137" i="34" s="1"/>
  <c r="AF137" i="34" s="1"/>
  <c r="AC156" i="34" a="1"/>
  <c r="AC156" i="34" s="1"/>
  <c r="AF156" i="34" s="1"/>
  <c r="AD124" i="34" a="1"/>
  <c r="AD124" i="34" s="1"/>
  <c r="AG124" i="34" s="1"/>
  <c r="AD105" i="34" a="1"/>
  <c r="AD105" i="34" s="1"/>
  <c r="AG105" i="34" s="1"/>
  <c r="AE193" i="34" a="1"/>
  <c r="AE193" i="34" s="1"/>
  <c r="AH193" i="34" s="1"/>
  <c r="AE191" i="34" a="1"/>
  <c r="AE191" i="34" s="1"/>
  <c r="AH191" i="34" s="1"/>
  <c r="AD190" i="34" a="1"/>
  <c r="AD190" i="34" s="1"/>
  <c r="AG190" i="34" s="1"/>
  <c r="AD187" i="34" a="1"/>
  <c r="AD187" i="34" s="1"/>
  <c r="AG187" i="34" s="1"/>
  <c r="AD189" i="34" a="1"/>
  <c r="AD189" i="34" s="1"/>
  <c r="AG189" i="34" s="1"/>
  <c r="AD186" i="34" a="1"/>
  <c r="AD186" i="34" s="1"/>
  <c r="AG186" i="34" s="1"/>
  <c r="AD184" i="34" a="1"/>
  <c r="AD184" i="34" s="1"/>
  <c r="AG184" i="34" s="1"/>
  <c r="AD185" i="34" a="1"/>
  <c r="AD185" i="34" s="1"/>
  <c r="AG185" i="34" s="1"/>
  <c r="AD182" i="34" a="1"/>
  <c r="AD182" i="34" s="1"/>
  <c r="AG182" i="34" s="1"/>
  <c r="AC179" i="34" a="1"/>
  <c r="AC179" i="34" s="1"/>
  <c r="AF179" i="34" s="1"/>
  <c r="AC188" i="34" a="1"/>
  <c r="AC188" i="34" s="1"/>
  <c r="AF188" i="34" s="1"/>
  <c r="AC175" i="34" a="1"/>
  <c r="AC175" i="34" s="1"/>
  <c r="AF175" i="34" s="1"/>
  <c r="AK38" i="31" s="1"/>
  <c r="AC183" i="34" a="1"/>
  <c r="AC183" i="34" s="1"/>
  <c r="AF183" i="34" s="1"/>
  <c r="AC221" i="34" a="1"/>
  <c r="AC221" i="34" s="1"/>
  <c r="AF221" i="34" s="1"/>
  <c r="AE195" i="34" a="1"/>
  <c r="AE195" i="34" s="1"/>
  <c r="AH195" i="34" s="1"/>
  <c r="AE208" i="34" a="1"/>
  <c r="AE208" i="34" s="1"/>
  <c r="AH208" i="34" s="1"/>
  <c r="AC190" i="34" a="1"/>
  <c r="AC190" i="34" s="1"/>
  <c r="AF190" i="34" s="1"/>
  <c r="AC187" i="34" a="1"/>
  <c r="AC187" i="34" s="1"/>
  <c r="AF187" i="34" s="1"/>
  <c r="AC189" i="34" a="1"/>
  <c r="AC189" i="34" s="1"/>
  <c r="AF189" i="34" s="1"/>
  <c r="AC139" i="34" a="1"/>
  <c r="AC139" i="34" s="1"/>
  <c r="AF139" i="34" s="1"/>
  <c r="AC158" i="34" a="1"/>
  <c r="AC158" i="34" s="1"/>
  <c r="AF158" i="34" s="1"/>
  <c r="AE133" i="34" a="1"/>
  <c r="AE133" i="34" s="1"/>
  <c r="AH133" i="34" s="1"/>
  <c r="AE152" i="34" a="1"/>
  <c r="AE152" i="34" s="1"/>
  <c r="AH152" i="34" s="1"/>
  <c r="AE150" i="34" a="1"/>
  <c r="AE150" i="34" s="1"/>
  <c r="AH150" i="34" s="1"/>
  <c r="AE170" i="34" a="1"/>
  <c r="AE170" i="34" s="1"/>
  <c r="AH170" i="34" s="1"/>
  <c r="AC147" i="34" a="1"/>
  <c r="AC147" i="34" s="1"/>
  <c r="AF147" i="34" s="1"/>
  <c r="AC167" i="34" a="1"/>
  <c r="AC167" i="34" s="1"/>
  <c r="AF167" i="34" s="1"/>
  <c r="AE151" i="34" a="1"/>
  <c r="AE151" i="34" s="1"/>
  <c r="AH151" i="34" s="1"/>
  <c r="AE171" i="34" a="1"/>
  <c r="AE171" i="34" s="1"/>
  <c r="AH171" i="34" s="1"/>
  <c r="AD143" i="34" a="1"/>
  <c r="AD143" i="34" s="1"/>
  <c r="AG143" i="34" s="1"/>
  <c r="AD163" i="34" a="1"/>
  <c r="AD163" i="34" s="1"/>
  <c r="AG163" i="34" s="1"/>
  <c r="AC60" i="34" a="1"/>
  <c r="AC60" i="34" s="1"/>
  <c r="AF60" i="34" s="1"/>
  <c r="AK18" i="31" s="1"/>
  <c r="AD133" i="34" a="1"/>
  <c r="AD133" i="34" s="1"/>
  <c r="AG133" i="34" s="1"/>
  <c r="AD152" i="34" a="1"/>
  <c r="AD152" i="34" s="1"/>
  <c r="AG152" i="34" s="1"/>
  <c r="AE90" i="34" a="1"/>
  <c r="AE90" i="34" s="1"/>
  <c r="AH90" i="34" s="1"/>
  <c r="AD150" i="34" a="1"/>
  <c r="AD150" i="34" s="1"/>
  <c r="AG150" i="34" s="1"/>
  <c r="AD170" i="34" a="1"/>
  <c r="AD170" i="34" s="1"/>
  <c r="AG170" i="34" s="1"/>
  <c r="AC101" i="34" a="1"/>
  <c r="AC101" i="34" s="1"/>
  <c r="AF101" i="34" s="1"/>
  <c r="AD111" i="34" a="1"/>
  <c r="AD111" i="34" s="1"/>
  <c r="AG111" i="34" s="1"/>
  <c r="AE121" i="34" a="1"/>
  <c r="AE121" i="34" s="1"/>
  <c r="AH121" i="34" s="1"/>
  <c r="AC79" i="34" a="1"/>
  <c r="AC79" i="34" s="1"/>
  <c r="AF79" i="34" s="1"/>
  <c r="AE93" i="34" a="1"/>
  <c r="AE93" i="34" s="1"/>
  <c r="AH93" i="34" s="1"/>
  <c r="AD83" i="34" a="1"/>
  <c r="AD83" i="34" s="1"/>
  <c r="AG83" i="34" s="1"/>
  <c r="AE109" i="34" a="1"/>
  <c r="AE109" i="34" s="1"/>
  <c r="AH109" i="34" s="1"/>
  <c r="AD125" i="34" a="1"/>
  <c r="AD125" i="34" s="1"/>
  <c r="AG125" i="34" s="1"/>
  <c r="AE124" i="34" a="1"/>
  <c r="AE124" i="34" s="1"/>
  <c r="AH124" i="34" s="1"/>
  <c r="AD89" i="34" a="1"/>
  <c r="AD89" i="34" s="1"/>
  <c r="AG89" i="34" s="1"/>
  <c r="AD94" i="34" a="1"/>
  <c r="AD94" i="34" s="1"/>
  <c r="AG94" i="34" s="1"/>
  <c r="AC115" i="34" a="1"/>
  <c r="AC115" i="34" s="1"/>
  <c r="AF115" i="34" s="1"/>
  <c r="AE186" i="34" a="1"/>
  <c r="AE186" i="34" s="1"/>
  <c r="AH186" i="34" s="1"/>
  <c r="AE182" i="34" a="1"/>
  <c r="AE182" i="34" s="1"/>
  <c r="AH182" i="34" s="1"/>
  <c r="AE185" i="34" a="1"/>
  <c r="AE185" i="34" s="1"/>
  <c r="AH185" i="34" s="1"/>
  <c r="AE184" i="34" a="1"/>
  <c r="AE184" i="34" s="1"/>
  <c r="AH184" i="34" s="1"/>
  <c r="AE204" i="34" a="1"/>
  <c r="AE204" i="34" s="1"/>
  <c r="AH204" i="34" s="1"/>
  <c r="AE196" i="34" a="1"/>
  <c r="AE196" i="34" s="1"/>
  <c r="AH196" i="34" s="1"/>
  <c r="AE209" i="34" a="1"/>
  <c r="AE209" i="34" s="1"/>
  <c r="AH209" i="34" s="1"/>
  <c r="AE201" i="34" a="1"/>
  <c r="AE201" i="34" s="1"/>
  <c r="AH201" i="34" s="1"/>
  <c r="AE206" i="34" a="1"/>
  <c r="AE206" i="34" s="1"/>
  <c r="AH206" i="34" s="1"/>
  <c r="AE198" i="34" a="1"/>
  <c r="AE198" i="34" s="1"/>
  <c r="AH198" i="34" s="1"/>
  <c r="AE200" i="34" a="1"/>
  <c r="AE200" i="34" s="1"/>
  <c r="AH200" i="34" s="1"/>
  <c r="AE203" i="34" a="1"/>
  <c r="AE203" i="34" s="1"/>
  <c r="AH203" i="34" s="1"/>
  <c r="AE205" i="34" a="1"/>
  <c r="AE205" i="34" s="1"/>
  <c r="AH205" i="34" s="1"/>
  <c r="AE197" i="34" a="1"/>
  <c r="AE197" i="34" s="1"/>
  <c r="AH197" i="34" s="1"/>
  <c r="AE210" i="34" a="1"/>
  <c r="AE210" i="34" s="1"/>
  <c r="AH210" i="34" s="1"/>
  <c r="AE202" i="34" a="1"/>
  <c r="AE202" i="34" s="1"/>
  <c r="AH202" i="34" s="1"/>
  <c r="AE199" i="34" a="1"/>
  <c r="AE199" i="34" s="1"/>
  <c r="AH199" i="34" s="1"/>
  <c r="AE194" i="34" a="1"/>
  <c r="AE194" i="34" s="1"/>
  <c r="AH194" i="34" s="1"/>
  <c r="AE207" i="34" a="1"/>
  <c r="AE207" i="34" s="1"/>
  <c r="AH207" i="34" s="1"/>
  <c r="AD179" i="34" a="1"/>
  <c r="AD179" i="34" s="1"/>
  <c r="AG179" i="34" s="1"/>
  <c r="AD188" i="34" a="1"/>
  <c r="AD188" i="34" s="1"/>
  <c r="AG188" i="34" s="1"/>
  <c r="AD183" i="34" a="1"/>
  <c r="AD183" i="34" s="1"/>
  <c r="AG183" i="34" s="1"/>
  <c r="AD175" i="34" a="1"/>
  <c r="AD175" i="34" s="1"/>
  <c r="AG175" i="34" s="1"/>
  <c r="AL38" i="31" s="1"/>
  <c r="AD221" i="34" a="1"/>
  <c r="AD221" i="34" s="1"/>
  <c r="AG221" i="34" s="1"/>
  <c r="AD191" i="34" a="1"/>
  <c r="AD191" i="34" s="1"/>
  <c r="AG191" i="34" s="1"/>
  <c r="AD193" i="34" a="1"/>
  <c r="AD193" i="34" s="1"/>
  <c r="AG193" i="34" s="1"/>
  <c r="AC191" i="34" a="1"/>
  <c r="AC191" i="34" s="1"/>
  <c r="AF191" i="34" s="1"/>
  <c r="AC193" i="34" a="1"/>
  <c r="AC193" i="34" s="1"/>
  <c r="AF193" i="34" s="1"/>
  <c r="AE145" i="34" a="1"/>
  <c r="AE145" i="34" s="1"/>
  <c r="AH145" i="34" s="1"/>
  <c r="AD138" i="34" a="1"/>
  <c r="AD138" i="34" s="1"/>
  <c r="AG138" i="34" s="1"/>
  <c r="AD157" i="34" a="1"/>
  <c r="AD157" i="34" s="1"/>
  <c r="AG157" i="34" s="1"/>
  <c r="AC106" i="34" a="1"/>
  <c r="AC106" i="34" s="1"/>
  <c r="AF106" i="34" s="1"/>
  <c r="AC109" i="34" a="1"/>
  <c r="AC109" i="34" s="1"/>
  <c r="AF109" i="34" s="1"/>
  <c r="AE83" i="34" a="1"/>
  <c r="AE83" i="34" s="1"/>
  <c r="AH83" i="34" s="1"/>
  <c r="AD142" i="34" a="1"/>
  <c r="AD142" i="34" s="1"/>
  <c r="AG142" i="34" s="1"/>
  <c r="AD162" i="34" a="1"/>
  <c r="AD162" i="34" s="1"/>
  <c r="AG162" i="34" s="1"/>
  <c r="AL26" i="31" s="1"/>
  <c r="AD109" i="34" a="1"/>
  <c r="AD109" i="34" s="1"/>
  <c r="AG109" i="34" s="1"/>
  <c r="AD87" i="34" a="1"/>
  <c r="AD87" i="34" s="1"/>
  <c r="AG87" i="34" s="1"/>
  <c r="AC129" i="34" a="1"/>
  <c r="AC129" i="34" s="1"/>
  <c r="AF129" i="34" s="1"/>
  <c r="AE107" i="34" a="1"/>
  <c r="AE107" i="34" s="1"/>
  <c r="AH107" i="34" s="1"/>
  <c r="AE60" i="34" a="1"/>
  <c r="AE60" i="34" s="1"/>
  <c r="AH60" i="34" s="1"/>
  <c r="AM18" i="31" s="1"/>
  <c r="AE181" i="34" a="1"/>
  <c r="AE181" i="34" s="1"/>
  <c r="AH181" i="34" s="1"/>
  <c r="AE178" i="34" a="1"/>
  <c r="AE178" i="34" s="1"/>
  <c r="AH178" i="34" s="1"/>
  <c r="AE177" i="34" a="1"/>
  <c r="AE177" i="34" s="1"/>
  <c r="AH177" i="34" s="1"/>
  <c r="AE174" i="34" a="1"/>
  <c r="AE174" i="34" s="1"/>
  <c r="AH174" i="34" s="1"/>
  <c r="AE190" i="34" a="1"/>
  <c r="AE190" i="34" s="1"/>
  <c r="AH190" i="34" s="1"/>
  <c r="AE187" i="34" a="1"/>
  <c r="AE187" i="34" s="1"/>
  <c r="AH187" i="34" s="1"/>
  <c r="AE189" i="34" a="1"/>
  <c r="AE189" i="34" s="1"/>
  <c r="AH189" i="34" s="1"/>
  <c r="AC110" i="34" a="1"/>
  <c r="AC110" i="34" s="1"/>
  <c r="AF110" i="34" s="1"/>
  <c r="AE143" i="34" a="1"/>
  <c r="AE143" i="34" s="1"/>
  <c r="AH143" i="34" s="1"/>
  <c r="AE163" i="34" a="1"/>
  <c r="AE163" i="34" s="1"/>
  <c r="AH163" i="34" s="1"/>
  <c r="AD144" i="34" a="1"/>
  <c r="AD144" i="34" s="1"/>
  <c r="AG144" i="34" s="1"/>
  <c r="AD164" i="34" a="1"/>
  <c r="AD164" i="34" s="1"/>
  <c r="AG164" i="34" s="1"/>
  <c r="AC149" i="34" a="1"/>
  <c r="AC149" i="34" s="1"/>
  <c r="AF149" i="34" s="1"/>
  <c r="AC169" i="34" a="1"/>
  <c r="AC169" i="34" s="1"/>
  <c r="AF169" i="34" s="1"/>
  <c r="AE140" i="34" a="1"/>
  <c r="AE140" i="34" s="1"/>
  <c r="AH140" i="34" s="1"/>
  <c r="AE159" i="34" a="1"/>
  <c r="AE159" i="34" s="1"/>
  <c r="AH159" i="34" s="1"/>
  <c r="AC150" i="34" a="1"/>
  <c r="AC150" i="34" s="1"/>
  <c r="AF150" i="34" s="1"/>
  <c r="AC170" i="34" a="1"/>
  <c r="AC170" i="34" s="1"/>
  <c r="AF170" i="34" s="1"/>
  <c r="AE141" i="34" a="1"/>
  <c r="AE141" i="34" s="1"/>
  <c r="AH141" i="34" s="1"/>
  <c r="AE160" i="34" a="1"/>
  <c r="AE160" i="34" s="1"/>
  <c r="AH160" i="34" s="1"/>
  <c r="AD146" i="34" a="1"/>
  <c r="AD146" i="34" s="1"/>
  <c r="AG146" i="34" s="1"/>
  <c r="AD166" i="34" a="1"/>
  <c r="AD166" i="34" s="1"/>
  <c r="AG166" i="34" s="1"/>
  <c r="AE134" i="34" a="1"/>
  <c r="AE134" i="34" s="1"/>
  <c r="AH134" i="34" s="1"/>
  <c r="AE153" i="34" a="1"/>
  <c r="AE153" i="34" s="1"/>
  <c r="AH153" i="34" s="1"/>
  <c r="AE69" i="34" a="1"/>
  <c r="AE69" i="34" s="1"/>
  <c r="AH69" i="34" s="1"/>
  <c r="AC133" i="34" a="1"/>
  <c r="AC133" i="34" s="1"/>
  <c r="AF133" i="34" s="1"/>
  <c r="AC152" i="34" a="1"/>
  <c r="AC152" i="34" s="1"/>
  <c r="AF152" i="34" s="1"/>
  <c r="AD148" i="34" a="1"/>
  <c r="AD148" i="34" s="1"/>
  <c r="AG148" i="34" s="1"/>
  <c r="AD168" i="34" a="1"/>
  <c r="AD168" i="34" s="1"/>
  <c r="AG168" i="34" s="1"/>
  <c r="AE142" i="34" a="1"/>
  <c r="AE142" i="34" s="1"/>
  <c r="AH142" i="34" s="1"/>
  <c r="AE162" i="34" a="1"/>
  <c r="AE162" i="34" s="1"/>
  <c r="AH162" i="34" s="1"/>
  <c r="AM26" i="31" s="1"/>
  <c r="AD110" i="34" a="1"/>
  <c r="AD110" i="34" s="1"/>
  <c r="AG110" i="34" s="1"/>
  <c r="AC97" i="34" a="1"/>
  <c r="AC97" i="34" s="1"/>
  <c r="AF97" i="34" s="1"/>
  <c r="AC100" i="34" a="1"/>
  <c r="AC100" i="34" s="1"/>
  <c r="AF100" i="34" s="1"/>
  <c r="AI100" i="34" s="1"/>
  <c r="AE67" i="34" a="1"/>
  <c r="AE67" i="34" s="1"/>
  <c r="AH67" i="34" s="1"/>
  <c r="AD137" i="34" a="1"/>
  <c r="AD137" i="34" s="1"/>
  <c r="AG137" i="34" s="1"/>
  <c r="AD156" i="34" a="1"/>
  <c r="AD156" i="34" s="1"/>
  <c r="AG156" i="34" s="1"/>
  <c r="AC78" i="34" a="1"/>
  <c r="AC78" i="34" s="1"/>
  <c r="AF78" i="34" s="1"/>
  <c r="AD114" i="34" a="1"/>
  <c r="AD114" i="34" s="1"/>
  <c r="AG114" i="34" s="1"/>
  <c r="AC195" i="34" a="1"/>
  <c r="AC195" i="34" s="1"/>
  <c r="AF195" i="34" s="1"/>
  <c r="AK40" i="31" s="1"/>
  <c r="AC208" i="34" a="1"/>
  <c r="AC208" i="34" s="1"/>
  <c r="AF208" i="34" s="1"/>
  <c r="AE188" i="34" a="1"/>
  <c r="AE188" i="34" s="1"/>
  <c r="AH188" i="34" s="1"/>
  <c r="AE183" i="34" a="1"/>
  <c r="AE183" i="34" s="1"/>
  <c r="AH183" i="34" s="1"/>
  <c r="AE175" i="34" a="1"/>
  <c r="AE175" i="34" s="1"/>
  <c r="AH175" i="34" s="1"/>
  <c r="AE221" i="34" a="1"/>
  <c r="AE221" i="34" s="1"/>
  <c r="AH221" i="34" s="1"/>
  <c r="AE179" i="34" a="1"/>
  <c r="AE179" i="34" s="1"/>
  <c r="AH179" i="34" s="1"/>
  <c r="AD195" i="34" a="1"/>
  <c r="AD195" i="34" s="1"/>
  <c r="AG195" i="34" s="1"/>
  <c r="AL40" i="31" s="1"/>
  <c r="AD208" i="34" a="1"/>
  <c r="AD208" i="34" s="1"/>
  <c r="AG208" i="34" s="1"/>
  <c r="AC176" i="34" a="1"/>
  <c r="AC176" i="34" s="1"/>
  <c r="AF176" i="34" s="1"/>
  <c r="AC180" i="34" a="1"/>
  <c r="AC180" i="34" s="1"/>
  <c r="AF180" i="34" s="1"/>
  <c r="AC212" i="34" a="1"/>
  <c r="AC212" i="34" s="1"/>
  <c r="AF212" i="34" s="1"/>
  <c r="AC217" i="34" a="1"/>
  <c r="AC217" i="34" s="1"/>
  <c r="AF217" i="34" s="1"/>
  <c r="AC216" i="34" a="1"/>
  <c r="AC216" i="34" s="1"/>
  <c r="AF216" i="34" s="1"/>
  <c r="AE81" i="34" a="1"/>
  <c r="AE81" i="34" s="1"/>
  <c r="AH81" i="34" s="1"/>
  <c r="AM23" i="31" s="1"/>
  <c r="AC138" i="34" a="1"/>
  <c r="AC138" i="34" s="1"/>
  <c r="AF138" i="34" s="1"/>
  <c r="AC157" i="34" a="1"/>
  <c r="AC157" i="34" s="1"/>
  <c r="AF157" i="34" s="1"/>
  <c r="AC143" i="34" a="1"/>
  <c r="AC143" i="34" s="1"/>
  <c r="AF143" i="34" s="1"/>
  <c r="AC163" i="34" a="1"/>
  <c r="AC163" i="34" s="1"/>
  <c r="AF163" i="34" s="1"/>
  <c r="AE120" i="34" a="1"/>
  <c r="AE120" i="34" s="1"/>
  <c r="AH120" i="34" s="1"/>
  <c r="AD102" i="34" a="1"/>
  <c r="AD102" i="34" s="1"/>
  <c r="AG102" i="34" s="1"/>
  <c r="AE94" i="34" a="1"/>
  <c r="AE94" i="34" s="1"/>
  <c r="AH94" i="34" s="1"/>
  <c r="AD119" i="34" a="1"/>
  <c r="AD119" i="34" s="1"/>
  <c r="AG119" i="34" s="1"/>
  <c r="AI119" i="34" s="1"/>
  <c r="AC132" i="34" a="1"/>
  <c r="AC132" i="34" s="1"/>
  <c r="AF132" i="34" s="1"/>
  <c r="AC71" i="34" a="1"/>
  <c r="AC71" i="34" s="1"/>
  <c r="AF71" i="34" s="1"/>
  <c r="AI71" i="34" s="1"/>
  <c r="AD67" i="34" a="1"/>
  <c r="AD67" i="34" s="1"/>
  <c r="AG67" i="34" s="1"/>
  <c r="AD176" i="34" a="1"/>
  <c r="AD176" i="34" s="1"/>
  <c r="AG176" i="34" s="1"/>
  <c r="AD180" i="34" a="1"/>
  <c r="AD180" i="34" s="1"/>
  <c r="AG180" i="34" s="1"/>
  <c r="AC210" i="34" a="1"/>
  <c r="AC210" i="34" s="1"/>
  <c r="AF210" i="34" s="1"/>
  <c r="AC202" i="34" a="1"/>
  <c r="AC202" i="34" s="1"/>
  <c r="AF202" i="34" s="1"/>
  <c r="AC194" i="34" a="1"/>
  <c r="AC194" i="34" s="1"/>
  <c r="AF194" i="34" s="1"/>
  <c r="AK39" i="31" s="1"/>
  <c r="AC207" i="34" a="1"/>
  <c r="AC207" i="34" s="1"/>
  <c r="AF207" i="34" s="1"/>
  <c r="AC199" i="34" a="1"/>
  <c r="AC199" i="34" s="1"/>
  <c r="AF199" i="34" s="1"/>
  <c r="AC204" i="34" a="1"/>
  <c r="AC204" i="34" s="1"/>
  <c r="AF204" i="34" s="1"/>
  <c r="AC196" i="34" a="1"/>
  <c r="AC196" i="34" s="1"/>
  <c r="AF196" i="34" s="1"/>
  <c r="AC206" i="34" a="1"/>
  <c r="AC206" i="34" s="1"/>
  <c r="AF206" i="34" s="1"/>
  <c r="AC209" i="34" a="1"/>
  <c r="AC209" i="34" s="1"/>
  <c r="AF209" i="34" s="1"/>
  <c r="AC201" i="34" a="1"/>
  <c r="AC201" i="34" s="1"/>
  <c r="AF201" i="34" s="1"/>
  <c r="AC198" i="34" a="1"/>
  <c r="AC198" i="34" s="1"/>
  <c r="AF198" i="34" s="1"/>
  <c r="AC203" i="34" a="1"/>
  <c r="AC203" i="34" s="1"/>
  <c r="AF203" i="34" s="1"/>
  <c r="AC205" i="34" a="1"/>
  <c r="AC205" i="34" s="1"/>
  <c r="AF205" i="34" s="1"/>
  <c r="AC200" i="34" a="1"/>
  <c r="AC200" i="34" s="1"/>
  <c r="AF200" i="34" s="1"/>
  <c r="AC197" i="34" a="1"/>
  <c r="AC197" i="34" s="1"/>
  <c r="AF197" i="34" s="1"/>
  <c r="AD207" i="34" a="1"/>
  <c r="AD207" i="34" s="1"/>
  <c r="AG207" i="34" s="1"/>
  <c r="AD199" i="34" a="1"/>
  <c r="AD199" i="34" s="1"/>
  <c r="AG199" i="34" s="1"/>
  <c r="AD204" i="34" a="1"/>
  <c r="AD204" i="34" s="1"/>
  <c r="AG204" i="34" s="1"/>
  <c r="AD196" i="34" a="1"/>
  <c r="AD196" i="34" s="1"/>
  <c r="AG196" i="34" s="1"/>
  <c r="AD209" i="34" a="1"/>
  <c r="AD209" i="34" s="1"/>
  <c r="AG209" i="34" s="1"/>
  <c r="AD201" i="34" a="1"/>
  <c r="AD201" i="34" s="1"/>
  <c r="AG201" i="34" s="1"/>
  <c r="AD206" i="34" a="1"/>
  <c r="AD206" i="34" s="1"/>
  <c r="AG206" i="34" s="1"/>
  <c r="AD198" i="34" a="1"/>
  <c r="AD198" i="34" s="1"/>
  <c r="AG198" i="34" s="1"/>
  <c r="AD203" i="34" a="1"/>
  <c r="AD203" i="34" s="1"/>
  <c r="AG203" i="34" s="1"/>
  <c r="AD200" i="34" a="1"/>
  <c r="AD200" i="34" s="1"/>
  <c r="AG200" i="34" s="1"/>
  <c r="AD205" i="34" a="1"/>
  <c r="AD205" i="34" s="1"/>
  <c r="AG205" i="34" s="1"/>
  <c r="AD197" i="34" a="1"/>
  <c r="AD197" i="34" s="1"/>
  <c r="AG197" i="34" s="1"/>
  <c r="AD210" i="34" a="1"/>
  <c r="AD210" i="34" s="1"/>
  <c r="AG210" i="34" s="1"/>
  <c r="AD194" i="34" a="1"/>
  <c r="AD194" i="34" s="1"/>
  <c r="AG194" i="34" s="1"/>
  <c r="AD202" i="34" a="1"/>
  <c r="AD202" i="34" s="1"/>
  <c r="AG202" i="34" s="1"/>
  <c r="AD238" i="34" a="1"/>
  <c r="AD238" i="34" s="1"/>
  <c r="AG238" i="34" s="1"/>
  <c r="AD231" i="34" a="1"/>
  <c r="AD231" i="34" s="1"/>
  <c r="AG231" i="34" s="1"/>
  <c r="AD223" i="34" a="1"/>
  <c r="AD223" i="34" s="1"/>
  <c r="AG223" i="34" s="1"/>
  <c r="AD215" i="34" a="1"/>
  <c r="AD215" i="34" s="1"/>
  <c r="AG215" i="34" s="1"/>
  <c r="AD233" i="34" a="1"/>
  <c r="AD233" i="34" s="1"/>
  <c r="AG233" i="34" s="1"/>
  <c r="AD228" i="34" a="1"/>
  <c r="AD228" i="34" s="1"/>
  <c r="AG228" i="34" s="1"/>
  <c r="AD220" i="34" a="1"/>
  <c r="AD220" i="34" s="1"/>
  <c r="AG220" i="34" s="1"/>
  <c r="AD225" i="34" a="1"/>
  <c r="AD225" i="34" s="1"/>
  <c r="AG225" i="34" s="1"/>
  <c r="AD237" i="34" a="1"/>
  <c r="AD237" i="34" s="1"/>
  <c r="AG237" i="34" s="1"/>
  <c r="AD227" i="34" a="1"/>
  <c r="AD227" i="34" s="1"/>
  <c r="AG227" i="34" s="1"/>
  <c r="AD211" i="34" a="1"/>
  <c r="AD211" i="34" s="1"/>
  <c r="AG211" i="34" s="1"/>
  <c r="AD235" i="34" a="1"/>
  <c r="AD235" i="34" s="1"/>
  <c r="AG235" i="34" s="1"/>
  <c r="AD230" i="34" a="1"/>
  <c r="AD230" i="34" s="1"/>
  <c r="AG230" i="34" s="1"/>
  <c r="AD222" i="34" a="1"/>
  <c r="AD222" i="34" s="1"/>
  <c r="AG222" i="34" s="1"/>
  <c r="AD219" i="34" a="1"/>
  <c r="AD219" i="34" s="1"/>
  <c r="AG219" i="34" s="1"/>
  <c r="AD232" i="34" a="1"/>
  <c r="AD232" i="34" s="1"/>
  <c r="AG232" i="34" s="1"/>
  <c r="AD224" i="34" a="1"/>
  <c r="AD224" i="34" s="1"/>
  <c r="AG224" i="34" s="1"/>
  <c r="AD226" i="34" a="1"/>
  <c r="AD226" i="34" s="1"/>
  <c r="AG226" i="34" s="1"/>
  <c r="AD234" i="34" a="1"/>
  <c r="AD234" i="34" s="1"/>
  <c r="AG234" i="34" s="1"/>
  <c r="AD229" i="34" a="1"/>
  <c r="AD229" i="34" s="1"/>
  <c r="AG229" i="34" s="1"/>
  <c r="AD213" i="34" a="1"/>
  <c r="AD213" i="34" s="1"/>
  <c r="AG213" i="34" s="1"/>
  <c r="AD236" i="34" a="1"/>
  <c r="AD236" i="34" s="1"/>
  <c r="AG236" i="34" s="1"/>
  <c r="AD218" i="34" a="1"/>
  <c r="AD218" i="34" s="1"/>
  <c r="AG218" i="34" s="1"/>
  <c r="AD147" i="34" a="1"/>
  <c r="AD147" i="34" s="1"/>
  <c r="AG147" i="34" s="1"/>
  <c r="AL31" i="31" s="1"/>
  <c r="AD167" i="34" a="1"/>
  <c r="AD167" i="34" s="1"/>
  <c r="AG167" i="34" s="1"/>
  <c r="AE144" i="34" a="1"/>
  <c r="AE144" i="34" s="1"/>
  <c r="AH144" i="34" s="1"/>
  <c r="AE164" i="34" a="1"/>
  <c r="AE164" i="34" s="1"/>
  <c r="AH164" i="34" s="1"/>
  <c r="AD149" i="34" a="1"/>
  <c r="AD149" i="34" s="1"/>
  <c r="AG149" i="34" s="1"/>
  <c r="AD169" i="34" a="1"/>
  <c r="AD169" i="34" s="1"/>
  <c r="AG169" i="34" s="1"/>
  <c r="AC141" i="34" a="1"/>
  <c r="AC141" i="34" s="1"/>
  <c r="AF141" i="34" s="1"/>
  <c r="AC160" i="34" a="1"/>
  <c r="AC160" i="34" s="1"/>
  <c r="AF160" i="34" s="1"/>
  <c r="AC134" i="34" a="1"/>
  <c r="AC134" i="34" s="1"/>
  <c r="AF134" i="34" s="1"/>
  <c r="AC153" i="34" a="1"/>
  <c r="AC153" i="34" s="1"/>
  <c r="AF153" i="34" s="1"/>
  <c r="AD91" i="34" a="1"/>
  <c r="AD91" i="34" s="1"/>
  <c r="AG91" i="34" s="1"/>
  <c r="AC151" i="34" a="1"/>
  <c r="AC151" i="34" s="1"/>
  <c r="AF151" i="34" s="1"/>
  <c r="AI151" i="34" s="1"/>
  <c r="AC171" i="34" a="1"/>
  <c r="AC171" i="34" s="1"/>
  <c r="AF171" i="34" s="1"/>
  <c r="AK25" i="31" s="1"/>
  <c r="AD69" i="34" a="1"/>
  <c r="AD69" i="34" s="1"/>
  <c r="AG69" i="34" s="1"/>
  <c r="AD122" i="34" a="1"/>
  <c r="AD122" i="34" s="1"/>
  <c r="AG122" i="34" s="1"/>
  <c r="AE79" i="34" a="1"/>
  <c r="AE79" i="34" s="1"/>
  <c r="AH79" i="34" s="1"/>
  <c r="AC90" i="34" a="1"/>
  <c r="AC90" i="34" s="1"/>
  <c r="AF90" i="34" s="1"/>
  <c r="AC148" i="34" a="1"/>
  <c r="AC148" i="34" s="1"/>
  <c r="AF148" i="34" s="1"/>
  <c r="AC168" i="34" a="1"/>
  <c r="AC168" i="34" s="1"/>
  <c r="AF168" i="34" s="1"/>
  <c r="AC145" i="34" a="1"/>
  <c r="AC145" i="34" s="1"/>
  <c r="AF145" i="34" s="1"/>
  <c r="AK32" i="31" s="1"/>
  <c r="AC165" i="34" a="1"/>
  <c r="AC165" i="34" s="1"/>
  <c r="AF165" i="34" s="1"/>
  <c r="AC121" i="34" a="1"/>
  <c r="AC121" i="34" s="1"/>
  <c r="AF121" i="34" s="1"/>
  <c r="AE110" i="34" a="1"/>
  <c r="AE110" i="34" s="1"/>
  <c r="AH110" i="34" s="1"/>
  <c r="AE92" i="34" a="1"/>
  <c r="AE92" i="34" s="1"/>
  <c r="AH92" i="34" s="1"/>
  <c r="AD145" i="34" a="1"/>
  <c r="AD145" i="34" s="1"/>
  <c r="AG145" i="34" s="1"/>
  <c r="AD165" i="34" a="1"/>
  <c r="AD165" i="34" s="1"/>
  <c r="AG165" i="34" s="1"/>
  <c r="AE78" i="34" a="1"/>
  <c r="AE78" i="34" s="1"/>
  <c r="AH78" i="34" s="1"/>
  <c r="AE87" i="34" a="1"/>
  <c r="AE87" i="34" s="1"/>
  <c r="AH87" i="34" s="1"/>
  <c r="AC130" i="34" a="1"/>
  <c r="AC130" i="34" s="1"/>
  <c r="AF130" i="34" s="1"/>
  <c r="AC125" i="34" a="1"/>
  <c r="AC125" i="34" s="1"/>
  <c r="AF125" i="34" s="1"/>
  <c r="AC62" i="34" a="1"/>
  <c r="AC62" i="34" s="1"/>
  <c r="AF62" i="34" s="1"/>
  <c r="AI62" i="34" s="1"/>
  <c r="AD115" i="34" a="1"/>
  <c r="AD115" i="34" s="1"/>
  <c r="AG115" i="34" s="1"/>
  <c r="AE147" i="34" a="1"/>
  <c r="AE147" i="34" s="1"/>
  <c r="AH147" i="34" s="1"/>
  <c r="AD88" i="34" a="1"/>
  <c r="AD88" i="34" s="1"/>
  <c r="AG88" i="34" s="1"/>
  <c r="AD86" i="34" a="1"/>
  <c r="AD86" i="34" s="1"/>
  <c r="AG86" i="34" s="1"/>
  <c r="AC140" i="34" a="1"/>
  <c r="AC140" i="34" s="1"/>
  <c r="AF140" i="34" s="1"/>
  <c r="AC159" i="34" a="1"/>
  <c r="AC159" i="34" s="1"/>
  <c r="AF159" i="34" s="1"/>
  <c r="AD212" i="34" a="1"/>
  <c r="AD212" i="34" s="1"/>
  <c r="AG212" i="34" s="1"/>
  <c r="AD217" i="34" a="1"/>
  <c r="AD217" i="34" s="1"/>
  <c r="AG217" i="34" s="1"/>
  <c r="AD216" i="34" a="1"/>
  <c r="AD216" i="34" s="1"/>
  <c r="AG216" i="34" s="1"/>
  <c r="AD181" i="34" a="1"/>
  <c r="AD181" i="34" s="1"/>
  <c r="AG181" i="34" s="1"/>
  <c r="AD178" i="34" a="1"/>
  <c r="AD178" i="34" s="1"/>
  <c r="AG178" i="34" s="1"/>
  <c r="AD177" i="34" a="1"/>
  <c r="AD177" i="34" s="1"/>
  <c r="AG177" i="34" s="1"/>
  <c r="AD174" i="34" a="1"/>
  <c r="AD174" i="34" s="1"/>
  <c r="AG174" i="34" s="1"/>
  <c r="AL37" i="31" s="1"/>
  <c r="AE212" i="34" a="1"/>
  <c r="AE212" i="34" s="1"/>
  <c r="AH212" i="34" s="1"/>
  <c r="AE217" i="34" a="1"/>
  <c r="AE217" i="34" s="1"/>
  <c r="AH217" i="34" s="1"/>
  <c r="AE216" i="34" a="1"/>
  <c r="AE216" i="34" s="1"/>
  <c r="AH216" i="34" s="1"/>
  <c r="AC236" i="34" a="1"/>
  <c r="AC236" i="34" s="1"/>
  <c r="AF236" i="34" s="1"/>
  <c r="AC226" i="34" a="1"/>
  <c r="AC226" i="34" s="1"/>
  <c r="AF226" i="34" s="1"/>
  <c r="AC218" i="34" a="1"/>
  <c r="AC218" i="34" s="1"/>
  <c r="AF218" i="34" s="1"/>
  <c r="AC231" i="34" a="1"/>
  <c r="AC231" i="34" s="1"/>
  <c r="AF231" i="34" s="1"/>
  <c r="AC223" i="34" a="1"/>
  <c r="AC223" i="34" s="1"/>
  <c r="AF223" i="34" s="1"/>
  <c r="AC215" i="34" a="1"/>
  <c r="AC215" i="34" s="1"/>
  <c r="AF215" i="34" s="1"/>
  <c r="AC238" i="34" a="1"/>
  <c r="AC238" i="34" s="1"/>
  <c r="AF238" i="34" s="1"/>
  <c r="AC233" i="34" a="1"/>
  <c r="AC233" i="34" s="1"/>
  <c r="AF233" i="34" s="1"/>
  <c r="AC228" i="34" a="1"/>
  <c r="AC228" i="34" s="1"/>
  <c r="AF228" i="34" s="1"/>
  <c r="AC220" i="34" a="1"/>
  <c r="AC220" i="34" s="1"/>
  <c r="AF220" i="34" s="1"/>
  <c r="AC222" i="34" a="1"/>
  <c r="AC222" i="34" s="1"/>
  <c r="AF222" i="34" s="1"/>
  <c r="AC225" i="34" a="1"/>
  <c r="AC225" i="34" s="1"/>
  <c r="AF225" i="34" s="1"/>
  <c r="AC235" i="34" a="1"/>
  <c r="AC235" i="34" s="1"/>
  <c r="AF235" i="34" s="1"/>
  <c r="AC230" i="34" a="1"/>
  <c r="AC230" i="34" s="1"/>
  <c r="AF230" i="34" s="1"/>
  <c r="AC237" i="34" a="1"/>
  <c r="AC237" i="34" s="1"/>
  <c r="AF237" i="34" s="1"/>
  <c r="AC227" i="34" a="1"/>
  <c r="AC227" i="34" s="1"/>
  <c r="AF227" i="34" s="1"/>
  <c r="AC219" i="34" a="1"/>
  <c r="AC219" i="34" s="1"/>
  <c r="AF219" i="34" s="1"/>
  <c r="AC211" i="34" a="1"/>
  <c r="AC211" i="34" s="1"/>
  <c r="AF211" i="34" s="1"/>
  <c r="AC232" i="34" a="1"/>
  <c r="AC232" i="34" s="1"/>
  <c r="AF232" i="34" s="1"/>
  <c r="AC234" i="34" a="1"/>
  <c r="AC234" i="34" s="1"/>
  <c r="AF234" i="34" s="1"/>
  <c r="AC224" i="34" a="1"/>
  <c r="AC224" i="34" s="1"/>
  <c r="AF224" i="34" s="1"/>
  <c r="AC229" i="34" a="1"/>
  <c r="AC229" i="34" s="1"/>
  <c r="AF229" i="34" s="1"/>
  <c r="AC213" i="34" a="1"/>
  <c r="AC213" i="34" s="1"/>
  <c r="AF213" i="34" s="1"/>
  <c r="AE233" i="34" a="1"/>
  <c r="AE233" i="34" s="1"/>
  <c r="AH233" i="34" s="1"/>
  <c r="AE228" i="34" a="1"/>
  <c r="AE228" i="34" s="1"/>
  <c r="AH228" i="34" s="1"/>
  <c r="AE220" i="34" a="1"/>
  <c r="AE220" i="34" s="1"/>
  <c r="AH220" i="34" s="1"/>
  <c r="AE235" i="34" a="1"/>
  <c r="AE235" i="34" s="1"/>
  <c r="AH235" i="34" s="1"/>
  <c r="AE225" i="34" a="1"/>
  <c r="AE225" i="34" s="1"/>
  <c r="AH225" i="34" s="1"/>
  <c r="AE230" i="34" a="1"/>
  <c r="AE230" i="34" s="1"/>
  <c r="AH230" i="34" s="1"/>
  <c r="AE222" i="34" a="1"/>
  <c r="AE222" i="34" s="1"/>
  <c r="AH222" i="34" s="1"/>
  <c r="AE232" i="34" a="1"/>
  <c r="AE232" i="34" s="1"/>
  <c r="AH232" i="34" s="1"/>
  <c r="AE237" i="34" a="1"/>
  <c r="AE237" i="34" s="1"/>
  <c r="AH237" i="34" s="1"/>
  <c r="AE227" i="34" a="1"/>
  <c r="AE227" i="34" s="1"/>
  <c r="AH227" i="34" s="1"/>
  <c r="AE219" i="34" a="1"/>
  <c r="AE219" i="34" s="1"/>
  <c r="AH219" i="34" s="1"/>
  <c r="AE211" i="34" a="1"/>
  <c r="AE211" i="34" s="1"/>
  <c r="AH211" i="34" s="1"/>
  <c r="AE224" i="34" a="1"/>
  <c r="AE224" i="34" s="1"/>
  <c r="AH224" i="34" s="1"/>
  <c r="AE234" i="34" a="1"/>
  <c r="AE234" i="34" s="1"/>
  <c r="AH234" i="34" s="1"/>
  <c r="AE229" i="34" a="1"/>
  <c r="AE229" i="34" s="1"/>
  <c r="AH229" i="34" s="1"/>
  <c r="AE213" i="34" a="1"/>
  <c r="AE213" i="34" s="1"/>
  <c r="AH213" i="34" s="1"/>
  <c r="AE236" i="34" a="1"/>
  <c r="AE236" i="34" s="1"/>
  <c r="AH236" i="34" s="1"/>
  <c r="AE226" i="34" a="1"/>
  <c r="AE226" i="34" s="1"/>
  <c r="AH226" i="34" s="1"/>
  <c r="AE238" i="34" a="1"/>
  <c r="AE238" i="34" s="1"/>
  <c r="AH238" i="34" s="1"/>
  <c r="AE231" i="34" a="1"/>
  <c r="AE231" i="34" s="1"/>
  <c r="AH231" i="34" s="1"/>
  <c r="AE215" i="34" a="1"/>
  <c r="AE215" i="34" s="1"/>
  <c r="AH215" i="34" s="1"/>
  <c r="AE218" i="34" a="1"/>
  <c r="AE218" i="34" s="1"/>
  <c r="AH218" i="34" s="1"/>
  <c r="AE223" i="34" a="1"/>
  <c r="AE223" i="34" s="1"/>
  <c r="AH223" i="34" s="1"/>
  <c r="AC136" i="34" a="1"/>
  <c r="AC136" i="34" s="1"/>
  <c r="AF136" i="34" s="1"/>
  <c r="W31" i="32"/>
  <c r="W89" i="32"/>
  <c r="W65" i="32"/>
  <c r="W135" i="32"/>
  <c r="W36" i="32"/>
  <c r="W217" i="32"/>
  <c r="W177" i="32"/>
  <c r="W152" i="32"/>
  <c r="W95" i="32"/>
  <c r="W162" i="32"/>
  <c r="W60" i="32"/>
  <c r="W223" i="32"/>
  <c r="W183" i="32"/>
  <c r="W115" i="32"/>
  <c r="W67" i="32"/>
  <c r="W224" i="32"/>
  <c r="W168" i="32"/>
  <c r="W203" i="32"/>
  <c r="W66" i="32"/>
  <c r="W42" i="32"/>
  <c r="W80" i="32"/>
  <c r="W226" i="32"/>
  <c r="W186" i="32"/>
  <c r="W170" i="32"/>
  <c r="W105" i="32"/>
  <c r="W47" i="32"/>
  <c r="W189" i="32"/>
  <c r="W193" i="32"/>
  <c r="W169" i="32"/>
  <c r="W104" i="32"/>
  <c r="W132" i="32"/>
  <c r="W158" i="32"/>
  <c r="W142" i="32"/>
  <c r="W94" i="32"/>
  <c r="W206" i="32"/>
  <c r="W182" i="32"/>
  <c r="W125" i="32"/>
  <c r="W139" i="32"/>
  <c r="W227" i="32"/>
  <c r="W128" i="32"/>
  <c r="W118" i="32"/>
  <c r="W78" i="32"/>
  <c r="W166" i="32"/>
  <c r="W61" i="32"/>
  <c r="W130" i="32"/>
  <c r="W196" i="32"/>
  <c r="W27" i="32"/>
  <c r="W43" i="32"/>
  <c r="W143" i="32"/>
  <c r="W146" i="32"/>
  <c r="W122" i="32"/>
  <c r="W82" i="32"/>
  <c r="W197" i="32"/>
  <c r="W44" i="32"/>
  <c r="W71" i="32"/>
  <c r="W20" i="32"/>
  <c r="W215" i="32"/>
  <c r="W117" i="32"/>
  <c r="W77" i="32"/>
  <c r="W13" i="32"/>
  <c r="W52" i="32"/>
  <c r="W234" i="32"/>
  <c r="W164" i="32"/>
  <c r="W213" i="32"/>
  <c r="W163" i="32"/>
  <c r="W58" i="32"/>
  <c r="W57" i="32"/>
  <c r="W88" i="32"/>
  <c r="W103" i="32"/>
  <c r="W120" i="32"/>
  <c r="W221" i="32"/>
  <c r="W92" i="32"/>
  <c r="W70" i="32"/>
  <c r="W198" i="32"/>
  <c r="W53" i="32"/>
  <c r="W140" i="32"/>
  <c r="W236" i="32"/>
  <c r="W212" i="32"/>
  <c r="W147" i="32"/>
  <c r="W228" i="32"/>
  <c r="W123" i="32"/>
  <c r="W83" i="32"/>
  <c r="W59" i="32"/>
  <c r="W96" i="32"/>
  <c r="W219" i="32"/>
  <c r="W188" i="32"/>
  <c r="W99" i="32"/>
  <c r="W35" i="32"/>
  <c r="W195" i="32"/>
  <c r="W98" i="32"/>
  <c r="W74" i="32"/>
  <c r="W50" i="32"/>
  <c r="W10" i="32"/>
  <c r="W184" i="32"/>
  <c r="W218" i="32"/>
  <c r="W178" i="32"/>
  <c r="W97" i="32"/>
  <c r="W159" i="32"/>
  <c r="W79" i="32"/>
  <c r="W156" i="32"/>
  <c r="W48" i="32"/>
  <c r="W127" i="32"/>
  <c r="W165" i="32"/>
  <c r="W231" i="32"/>
  <c r="W175" i="32"/>
  <c r="W126" i="32"/>
  <c r="W110" i="32"/>
  <c r="W46" i="32"/>
  <c r="W214" i="32"/>
  <c r="W190" i="32"/>
  <c r="W157" i="32"/>
  <c r="W93" i="32"/>
  <c r="W29" i="32"/>
  <c r="W229" i="32"/>
  <c r="W180" i="32"/>
  <c r="W91" i="32"/>
  <c r="W200" i="32"/>
  <c r="W235" i="32"/>
  <c r="W211" i="32"/>
  <c r="W154" i="32"/>
  <c r="W90" i="32"/>
  <c r="W124" i="32"/>
  <c r="W194" i="32"/>
  <c r="W153" i="32"/>
  <c r="W137" i="32"/>
  <c r="W113" i="32"/>
  <c r="W73" i="32"/>
  <c r="W216" i="32"/>
  <c r="W205" i="32"/>
  <c r="W201" i="32"/>
  <c r="W207" i="32"/>
  <c r="W86" i="32"/>
  <c r="W230" i="32"/>
  <c r="W45" i="32"/>
  <c r="W100" i="32"/>
  <c r="AN18" i="31" l="1"/>
  <c r="AM25" i="31"/>
  <c r="R25" i="31" s="1"/>
  <c r="AM33" i="31"/>
  <c r="R33" i="31" s="1"/>
  <c r="AL28" i="31"/>
  <c r="Q28" i="31" s="1"/>
  <c r="AN19" i="31"/>
  <c r="AK42" i="31"/>
  <c r="AM30" i="31"/>
  <c r="AL36" i="31"/>
  <c r="AK41" i="31"/>
  <c r="AK36" i="31"/>
  <c r="AN36" i="31" s="1"/>
  <c r="AM39" i="31"/>
  <c r="AM41" i="31"/>
  <c r="AK37" i="31"/>
  <c r="AM16" i="31"/>
  <c r="R16" i="31" s="1"/>
  <c r="AL16" i="31"/>
  <c r="AN16" i="31" s="1"/>
  <c r="AN39" i="31"/>
  <c r="AM31" i="31"/>
  <c r="R31" i="31" s="1"/>
  <c r="AL32" i="31"/>
  <c r="Q32" i="31" s="1"/>
  <c r="AL39" i="31"/>
  <c r="AK30" i="31"/>
  <c r="AN30" i="31" s="1"/>
  <c r="AL42" i="31"/>
  <c r="AK31" i="31"/>
  <c r="AM42" i="31"/>
  <c r="AK23" i="31"/>
  <c r="AN11" i="31"/>
  <c r="AM28" i="31"/>
  <c r="AN28" i="31" s="1"/>
  <c r="AL41" i="31"/>
  <c r="AN12" i="31"/>
  <c r="AM36" i="31"/>
  <c r="R36" i="31" s="1"/>
  <c r="Q25" i="31"/>
  <c r="AL25" i="31"/>
  <c r="AN25" i="31" s="1"/>
  <c r="AM29" i="31"/>
  <c r="R29" i="31" s="1"/>
  <c r="Q29" i="31"/>
  <c r="AL29" i="31"/>
  <c r="AL23" i="31"/>
  <c r="Q23" i="31" s="1"/>
  <c r="AN24" i="31"/>
  <c r="Q33" i="31"/>
  <c r="AL33" i="31"/>
  <c r="AN33" i="31" s="1"/>
  <c r="AM40" i="31"/>
  <c r="AN40" i="31" s="1"/>
  <c r="W24" i="32"/>
  <c r="W109" i="32"/>
  <c r="W76" i="32"/>
  <c r="AM38" i="31"/>
  <c r="AN38" i="31" s="1"/>
  <c r="AM37" i="31"/>
  <c r="R37" i="31" s="1"/>
  <c r="AL30" i="31"/>
  <c r="AM32" i="31"/>
  <c r="AN32" i="31" s="1"/>
  <c r="W161" i="32"/>
  <c r="AN22" i="31"/>
  <c r="W191" i="32"/>
  <c r="W68" i="32"/>
  <c r="W12" i="32"/>
  <c r="W145" i="32"/>
  <c r="W14" i="32"/>
  <c r="W107" i="32"/>
  <c r="R20" i="31"/>
  <c r="AI136" i="34"/>
  <c r="AI23" i="34"/>
  <c r="AI159" i="34"/>
  <c r="AI224" i="34"/>
  <c r="AI96" i="34"/>
  <c r="AI112" i="34"/>
  <c r="AI201" i="34"/>
  <c r="AI140" i="34"/>
  <c r="AI90" i="34"/>
  <c r="AI121" i="34"/>
  <c r="AI202" i="34"/>
  <c r="AI235" i="34"/>
  <c r="AI165" i="34"/>
  <c r="Q37" i="31"/>
  <c r="AI231" i="34"/>
  <c r="AI134" i="34"/>
  <c r="U23" i="32"/>
  <c r="W171" i="32"/>
  <c r="W81" i="32"/>
  <c r="W54" i="32"/>
  <c r="T9" i="32"/>
  <c r="AI163" i="34"/>
  <c r="AI101" i="34"/>
  <c r="W33" i="32"/>
  <c r="V9" i="32"/>
  <c r="W9" i="32" s="1"/>
  <c r="AI125" i="34"/>
  <c r="AI132" i="34"/>
  <c r="AI106" i="34"/>
  <c r="V23" i="32"/>
  <c r="T23" i="32"/>
  <c r="AI153" i="34"/>
  <c r="AI170" i="34"/>
  <c r="AI230" i="34"/>
  <c r="AI215" i="34"/>
  <c r="AI130" i="34"/>
  <c r="AI198" i="34"/>
  <c r="AI129" i="34"/>
  <c r="AI127" i="34"/>
  <c r="AI168" i="34"/>
  <c r="AI133" i="34"/>
  <c r="AI143" i="34"/>
  <c r="AI97" i="34"/>
  <c r="AI158" i="34"/>
  <c r="AI237" i="34"/>
  <c r="Q40" i="31"/>
  <c r="AI60" i="34"/>
  <c r="Q26" i="31"/>
  <c r="AI155" i="34"/>
  <c r="AI219" i="34"/>
  <c r="AI236" i="34"/>
  <c r="AI67" i="34"/>
  <c r="AI92" i="34"/>
  <c r="Q8" i="31"/>
  <c r="R18" i="31"/>
  <c r="AI120" i="34"/>
  <c r="Q18" i="31"/>
  <c r="AI238" i="34"/>
  <c r="AI141" i="34"/>
  <c r="AI203" i="34"/>
  <c r="AI207" i="34"/>
  <c r="AI138" i="34"/>
  <c r="R26" i="31"/>
  <c r="P26" i="31"/>
  <c r="R23" i="31"/>
  <c r="AI78" i="34"/>
  <c r="Q38" i="31"/>
  <c r="AI118" i="34"/>
  <c r="AI171" i="34"/>
  <c r="AI216" i="34"/>
  <c r="AI149" i="34"/>
  <c r="AI79" i="34"/>
  <c r="AI190" i="34"/>
  <c r="Q41" i="31"/>
  <c r="AI166" i="34"/>
  <c r="AI164" i="34"/>
  <c r="AI128" i="34"/>
  <c r="AI87" i="34"/>
  <c r="AI81" i="34"/>
  <c r="P22" i="31"/>
  <c r="AI25" i="34"/>
  <c r="R10" i="31"/>
  <c r="AI145" i="34"/>
  <c r="Q30" i="31"/>
  <c r="AI146" i="34"/>
  <c r="AI144" i="34"/>
  <c r="AI102" i="34"/>
  <c r="AI93" i="34"/>
  <c r="AI99" i="34"/>
  <c r="P10" i="31"/>
  <c r="P17" i="31"/>
  <c r="AI225" i="34"/>
  <c r="AI209" i="34"/>
  <c r="AI232" i="34"/>
  <c r="AI222" i="34"/>
  <c r="AI218" i="34"/>
  <c r="AI206" i="34"/>
  <c r="AI212" i="34"/>
  <c r="AI152" i="34"/>
  <c r="AI193" i="34"/>
  <c r="R40" i="31"/>
  <c r="AI117" i="34"/>
  <c r="AI113" i="34"/>
  <c r="AI214" i="34"/>
  <c r="AI124" i="34"/>
  <c r="Q14" i="31"/>
  <c r="P12" i="31"/>
  <c r="Q20" i="31"/>
  <c r="AI229" i="34"/>
  <c r="AI234" i="34"/>
  <c r="AI210" i="34"/>
  <c r="AI211" i="34"/>
  <c r="AI220" i="34"/>
  <c r="AI226" i="34"/>
  <c r="AI148" i="34"/>
  <c r="AI197" i="34"/>
  <c r="AI196" i="34"/>
  <c r="AI180" i="34"/>
  <c r="AI191" i="34"/>
  <c r="R30" i="31"/>
  <c r="AI221" i="34"/>
  <c r="AI156" i="34"/>
  <c r="AI185" i="34"/>
  <c r="AI122" i="34"/>
  <c r="AI86" i="34"/>
  <c r="AI91" i="34"/>
  <c r="AI70" i="34"/>
  <c r="P9" i="31"/>
  <c r="R11" i="31"/>
  <c r="P21" i="31"/>
  <c r="P14" i="31"/>
  <c r="P8" i="31"/>
  <c r="AI194" i="34"/>
  <c r="Q31" i="31"/>
  <c r="AI200" i="34"/>
  <c r="AI204" i="34"/>
  <c r="AI176" i="34"/>
  <c r="AI208" i="34"/>
  <c r="AI150" i="34"/>
  <c r="R39" i="31"/>
  <c r="R41" i="31"/>
  <c r="AI183" i="34"/>
  <c r="AI137" i="34"/>
  <c r="AI186" i="34"/>
  <c r="AI69" i="34"/>
  <c r="AI177" i="34"/>
  <c r="AI88" i="34"/>
  <c r="AI89" i="34"/>
  <c r="AI131" i="34"/>
  <c r="Q19" i="31"/>
  <c r="AI223" i="34"/>
  <c r="AI217" i="34"/>
  <c r="R38" i="31"/>
  <c r="AI228" i="34"/>
  <c r="AI227" i="34"/>
  <c r="AI233" i="34"/>
  <c r="AI160" i="34"/>
  <c r="Q39" i="31"/>
  <c r="AI205" i="34"/>
  <c r="AI199" i="34"/>
  <c r="AI157" i="34"/>
  <c r="AI195" i="34"/>
  <c r="AI110" i="34"/>
  <c r="AI109" i="34"/>
  <c r="Q42" i="31"/>
  <c r="Q36" i="31"/>
  <c r="AI139" i="34"/>
  <c r="AI175" i="34"/>
  <c r="AI83" i="34"/>
  <c r="AI182" i="34"/>
  <c r="AI178" i="34"/>
  <c r="AI84" i="34"/>
  <c r="AI64" i="34"/>
  <c r="AI108" i="34"/>
  <c r="R19" i="31"/>
  <c r="P13" i="31"/>
  <c r="P35" i="31"/>
  <c r="AI213" i="34"/>
  <c r="AI115" i="34"/>
  <c r="AI167" i="34"/>
  <c r="AI189" i="34"/>
  <c r="AI188" i="34"/>
  <c r="AI105" i="34"/>
  <c r="AI184" i="34"/>
  <c r="AI181" i="34"/>
  <c r="AI162" i="34"/>
  <c r="AI94" i="34"/>
  <c r="AI114" i="34"/>
  <c r="Q11" i="31"/>
  <c r="P27" i="31"/>
  <c r="AI8" i="34"/>
  <c r="AI169" i="34"/>
  <c r="AI147" i="34"/>
  <c r="AI187" i="34"/>
  <c r="AI179" i="34"/>
  <c r="R42" i="31"/>
  <c r="AI68" i="34"/>
  <c r="AI174" i="34"/>
  <c r="AI142" i="34"/>
  <c r="AI80" i="34"/>
  <c r="AI85" i="34"/>
  <c r="AI107" i="34"/>
  <c r="AI111" i="34"/>
  <c r="P19" i="31"/>
  <c r="P15" i="31"/>
  <c r="P20" i="31"/>
  <c r="P24" i="31"/>
  <c r="U25" i="32"/>
  <c r="T25" i="32"/>
  <c r="V25" i="32"/>
  <c r="T11" i="32"/>
  <c r="U11" i="32"/>
  <c r="V11" i="32"/>
  <c r="W55" i="32"/>
  <c r="W23" i="32"/>
  <c r="E38" i="1"/>
  <c r="E36" i="1"/>
  <c r="E37" i="1"/>
  <c r="E39" i="1"/>
  <c r="E40" i="1"/>
  <c r="E41" i="1"/>
  <c r="E35" i="1"/>
  <c r="E42" i="1"/>
  <c r="E32" i="1"/>
  <c r="CW5" i="32"/>
  <c r="CX5" i="32"/>
  <c r="CY5" i="32"/>
  <c r="CZ5" i="32"/>
  <c r="CW6" i="32"/>
  <c r="CX6" i="32"/>
  <c r="CY6" i="32"/>
  <c r="CZ6" i="32"/>
  <c r="AN29" i="31" l="1"/>
  <c r="R32" i="31"/>
  <c r="R28" i="31"/>
  <c r="AN41" i="31"/>
  <c r="Q16" i="31"/>
  <c r="AN23" i="31"/>
  <c r="AN37" i="31"/>
  <c r="AN42" i="31"/>
  <c r="AN31" i="31"/>
  <c r="S12" i="31"/>
  <c r="S21" i="31"/>
  <c r="S17" i="31"/>
  <c r="S15" i="31"/>
  <c r="S9" i="31"/>
  <c r="S35" i="31"/>
  <c r="S13" i="31"/>
  <c r="S24" i="31"/>
  <c r="S27" i="31"/>
  <c r="S22" i="31"/>
  <c r="S20" i="31"/>
  <c r="S26" i="31"/>
  <c r="S19" i="31"/>
  <c r="S14" i="31"/>
  <c r="S10" i="31"/>
  <c r="P18" i="31"/>
  <c r="P42" i="31"/>
  <c r="P23" i="31"/>
  <c r="P28" i="31"/>
  <c r="P30" i="31"/>
  <c r="P32" i="31"/>
  <c r="P16" i="31"/>
  <c r="P41" i="31"/>
  <c r="P25" i="31"/>
  <c r="P11" i="31"/>
  <c r="P31" i="31"/>
  <c r="P29" i="31"/>
  <c r="P38" i="31"/>
  <c r="P40" i="31"/>
  <c r="P39" i="31"/>
  <c r="P37" i="31"/>
  <c r="P36" i="31"/>
  <c r="P33" i="31"/>
  <c r="W11" i="32"/>
  <c r="W25" i="32"/>
  <c r="B3" i="22"/>
  <c r="S25" i="31" l="1"/>
  <c r="S37" i="31"/>
  <c r="S39" i="31"/>
  <c r="S36" i="31"/>
  <c r="S16" i="31"/>
  <c r="S18" i="31"/>
  <c r="S41" i="31"/>
  <c r="S32" i="31"/>
  <c r="S29" i="31"/>
  <c r="S28" i="31"/>
  <c r="S31" i="31"/>
  <c r="S40" i="31"/>
  <c r="S38" i="31"/>
  <c r="S30" i="31"/>
  <c r="S23" i="31"/>
  <c r="S33" i="31"/>
  <c r="S11" i="31"/>
  <c r="S42" i="31"/>
  <c r="I320" i="23"/>
  <c r="I321" i="23" s="1"/>
  <c r="I317" i="23"/>
  <c r="I318" i="23" s="1"/>
  <c r="I314" i="23"/>
  <c r="I315" i="23" s="1"/>
  <c r="I311" i="23"/>
  <c r="H311" i="23" s="1"/>
  <c r="I308" i="23"/>
  <c r="I309" i="23" s="1"/>
  <c r="I305" i="23"/>
  <c r="I306" i="23" s="1"/>
  <c r="I302" i="23"/>
  <c r="I303" i="23" s="1"/>
  <c r="I299" i="23"/>
  <c r="H299" i="23" s="1"/>
  <c r="I296" i="23"/>
  <c r="I297" i="23" s="1"/>
  <c r="I293" i="23"/>
  <c r="I294" i="23" s="1"/>
  <c r="I290" i="23"/>
  <c r="I291" i="23" s="1"/>
  <c r="I287" i="23"/>
  <c r="H287" i="23" s="1"/>
  <c r="I284" i="23"/>
  <c r="I285" i="23" s="1"/>
  <c r="I281" i="23"/>
  <c r="I282" i="23" s="1"/>
  <c r="I280" i="23"/>
  <c r="H280" i="23" s="1"/>
  <c r="I278" i="23"/>
  <c r="I279" i="23" s="1"/>
  <c r="H279" i="23" s="1"/>
  <c r="I276" i="23"/>
  <c r="I275" i="23"/>
  <c r="H275" i="23" s="1"/>
  <c r="I272" i="23"/>
  <c r="I269" i="23"/>
  <c r="H269" i="23" s="1"/>
  <c r="I266" i="23"/>
  <c r="H266" i="23" s="1"/>
  <c r="I263" i="23"/>
  <c r="H263" i="23" s="1"/>
  <c r="I261" i="23"/>
  <c r="H261" i="23" s="1"/>
  <c r="I260" i="23"/>
  <c r="H260" i="23" s="1"/>
  <c r="I258" i="23"/>
  <c r="H258" i="23" s="1"/>
  <c r="I257" i="23"/>
  <c r="H257" i="23" s="1"/>
  <c r="I254" i="23"/>
  <c r="H254" i="23" s="1"/>
  <c r="I252" i="23"/>
  <c r="H252" i="23" s="1"/>
  <c r="I251" i="23"/>
  <c r="H251" i="23" s="1"/>
  <c r="I248" i="23"/>
  <c r="H248" i="23" s="1"/>
  <c r="I245" i="23"/>
  <c r="H245" i="23" s="1"/>
  <c r="I242" i="23"/>
  <c r="H242" i="23" s="1"/>
  <c r="I239" i="23"/>
  <c r="H239" i="23" s="1"/>
  <c r="I236" i="23"/>
  <c r="H236" i="23" s="1"/>
  <c r="I234" i="23"/>
  <c r="H234" i="23" s="1"/>
  <c r="I233" i="23"/>
  <c r="H233" i="23" s="1"/>
  <c r="I231" i="23"/>
  <c r="H231" i="23" s="1"/>
  <c r="I230" i="23"/>
  <c r="H230" i="23" s="1"/>
  <c r="I229" i="23"/>
  <c r="H229" i="23" s="1"/>
  <c r="I228" i="23"/>
  <c r="H228" i="23" s="1"/>
  <c r="I227" i="23"/>
  <c r="H227" i="23" s="1"/>
  <c r="I225" i="23"/>
  <c r="H225" i="23" s="1"/>
  <c r="I224" i="23"/>
  <c r="H224" i="23" s="1"/>
  <c r="I221" i="23"/>
  <c r="H221" i="23" s="1"/>
  <c r="I218" i="23"/>
  <c r="H218" i="23" s="1"/>
  <c r="I215" i="23"/>
  <c r="H215" i="23" s="1"/>
  <c r="I213" i="23"/>
  <c r="H213" i="23" s="1"/>
  <c r="I212" i="23"/>
  <c r="H212" i="23" s="1"/>
  <c r="I209" i="23"/>
  <c r="H209" i="23" s="1"/>
  <c r="I206" i="23"/>
  <c r="H206" i="23" s="1"/>
  <c r="I204" i="23"/>
  <c r="H204" i="23" s="1"/>
  <c r="I203" i="23"/>
  <c r="H203" i="23" s="1"/>
  <c r="I200" i="23"/>
  <c r="H200" i="23" s="1"/>
  <c r="I197" i="23"/>
  <c r="H197" i="23" s="1"/>
  <c r="I194" i="23"/>
  <c r="H194" i="23" s="1"/>
  <c r="I191" i="23"/>
  <c r="H191" i="23" s="1"/>
  <c r="I188" i="23"/>
  <c r="H188" i="23" s="1"/>
  <c r="I186" i="23"/>
  <c r="H186" i="23" s="1"/>
  <c r="I185" i="23"/>
  <c r="H185" i="23" s="1"/>
  <c r="I183" i="23"/>
  <c r="H183" i="23" s="1"/>
  <c r="I182" i="23"/>
  <c r="H182" i="23" s="1"/>
  <c r="I181" i="23"/>
  <c r="H181" i="23" s="1"/>
  <c r="I180" i="23"/>
  <c r="H180" i="23" s="1"/>
  <c r="I179" i="23"/>
  <c r="H179" i="23" s="1"/>
  <c r="I177" i="23"/>
  <c r="H177" i="23" s="1"/>
  <c r="I176" i="23"/>
  <c r="H176" i="23" s="1"/>
  <c r="I173" i="23"/>
  <c r="H173" i="23" s="1"/>
  <c r="I170" i="23"/>
  <c r="H170" i="23" s="1"/>
  <c r="I167" i="23"/>
  <c r="H167" i="23" s="1"/>
  <c r="I165" i="23"/>
  <c r="H165" i="23" s="1"/>
  <c r="I164" i="23"/>
  <c r="H164" i="23" s="1"/>
  <c r="I161" i="23"/>
  <c r="H161" i="23" s="1"/>
  <c r="I158" i="23"/>
  <c r="H158" i="23" s="1"/>
  <c r="I156" i="23"/>
  <c r="H156" i="23" s="1"/>
  <c r="I155" i="23"/>
  <c r="H155" i="23" s="1"/>
  <c r="I152" i="23"/>
  <c r="H152" i="23" s="1"/>
  <c r="I149" i="23"/>
  <c r="H149" i="23" s="1"/>
  <c r="I146" i="23"/>
  <c r="H146" i="23" s="1"/>
  <c r="I143" i="23"/>
  <c r="H143" i="23" s="1"/>
  <c r="I140" i="23"/>
  <c r="H140" i="23" s="1"/>
  <c r="I138" i="23"/>
  <c r="H138" i="23" s="1"/>
  <c r="I137" i="23"/>
  <c r="H137" i="23" s="1"/>
  <c r="I135" i="23"/>
  <c r="H135" i="23" s="1"/>
  <c r="I134" i="23"/>
  <c r="H134" i="23" s="1"/>
  <c r="I133" i="23"/>
  <c r="H133" i="23" s="1"/>
  <c r="I132" i="23"/>
  <c r="H132" i="23" s="1"/>
  <c r="I131" i="23"/>
  <c r="H131" i="23" s="1"/>
  <c r="I129" i="23"/>
  <c r="H129" i="23" s="1"/>
  <c r="I128" i="23"/>
  <c r="H128" i="23" s="1"/>
  <c r="I125" i="23"/>
  <c r="H125" i="23" s="1"/>
  <c r="I122" i="23"/>
  <c r="H122" i="23" s="1"/>
  <c r="I119" i="23"/>
  <c r="H119" i="23" s="1"/>
  <c r="I117" i="23"/>
  <c r="H117" i="23" s="1"/>
  <c r="I116" i="23"/>
  <c r="H116" i="23" s="1"/>
  <c r="I113" i="23"/>
  <c r="H113" i="23" s="1"/>
  <c r="I110" i="23"/>
  <c r="H110" i="23" s="1"/>
  <c r="I108" i="23"/>
  <c r="H108" i="23" s="1"/>
  <c r="I107" i="23"/>
  <c r="H107" i="23" s="1"/>
  <c r="I104" i="23"/>
  <c r="H104" i="23" s="1"/>
  <c r="I101" i="23"/>
  <c r="H101" i="23" s="1"/>
  <c r="I98" i="23"/>
  <c r="H98" i="23" s="1"/>
  <c r="I95" i="23"/>
  <c r="H95" i="23" s="1"/>
  <c r="I92" i="23"/>
  <c r="H92" i="23" s="1"/>
  <c r="I90" i="23"/>
  <c r="H90" i="23" s="1"/>
  <c r="I89" i="23"/>
  <c r="H89" i="23" s="1"/>
  <c r="I87" i="23"/>
  <c r="H87" i="23" s="1"/>
  <c r="I86" i="23"/>
  <c r="H86" i="23" s="1"/>
  <c r="I85" i="23"/>
  <c r="H85" i="23" s="1"/>
  <c r="I84" i="23"/>
  <c r="H84" i="23" s="1"/>
  <c r="I83" i="23"/>
  <c r="H83" i="23" s="1"/>
  <c r="I81" i="23"/>
  <c r="H81" i="23" s="1"/>
  <c r="I80" i="23"/>
  <c r="H80" i="23" s="1"/>
  <c r="I77" i="23"/>
  <c r="H77" i="23" s="1"/>
  <c r="I74" i="23"/>
  <c r="H74" i="23" s="1"/>
  <c r="I71" i="23"/>
  <c r="H71" i="23" s="1"/>
  <c r="I69" i="23"/>
  <c r="H69" i="23" s="1"/>
  <c r="I68" i="23"/>
  <c r="H68" i="23" s="1"/>
  <c r="I65" i="23"/>
  <c r="H65" i="23" s="1"/>
  <c r="I62" i="23"/>
  <c r="H62" i="23" s="1"/>
  <c r="I60" i="23"/>
  <c r="H60" i="23" s="1"/>
  <c r="I59" i="23"/>
  <c r="H59" i="23" s="1"/>
  <c r="I56" i="23"/>
  <c r="H56" i="23" s="1"/>
  <c r="I53" i="23"/>
  <c r="H53" i="23" s="1"/>
  <c r="I50" i="23"/>
  <c r="H50" i="23" s="1"/>
  <c r="I47" i="23"/>
  <c r="H47" i="23" s="1"/>
  <c r="I44" i="23"/>
  <c r="H44" i="23" s="1"/>
  <c r="I42" i="23"/>
  <c r="H42" i="23" s="1"/>
  <c r="I41" i="23"/>
  <c r="H41" i="23" s="1"/>
  <c r="I39" i="23"/>
  <c r="H39" i="23" s="1"/>
  <c r="I38" i="23"/>
  <c r="H38" i="23" s="1"/>
  <c r="I37" i="23"/>
  <c r="H37" i="23" s="1"/>
  <c r="I36" i="23"/>
  <c r="H36" i="23" s="1"/>
  <c r="I35" i="23"/>
  <c r="H35" i="23" s="1"/>
  <c r="I33" i="23"/>
  <c r="H33" i="23" s="1"/>
  <c r="I32" i="23"/>
  <c r="H32" i="23" s="1"/>
  <c r="I29" i="23"/>
  <c r="H29" i="23" s="1"/>
  <c r="I26" i="23"/>
  <c r="H26" i="23" s="1"/>
  <c r="I23" i="23"/>
  <c r="H23" i="23" s="1"/>
  <c r="I21" i="23"/>
  <c r="H21" i="23" s="1"/>
  <c r="I20" i="23"/>
  <c r="H20" i="23" s="1"/>
  <c r="I17" i="23"/>
  <c r="H17" i="23" s="1"/>
  <c r="I14" i="23"/>
  <c r="H14" i="23" s="1"/>
  <c r="I12" i="23"/>
  <c r="H12" i="23" s="1"/>
  <c r="I11" i="23"/>
  <c r="H11" i="23" s="1"/>
  <c r="I8" i="23"/>
  <c r="H8" i="23" s="1"/>
  <c r="I5" i="23"/>
  <c r="H5" i="23" s="1"/>
  <c r="J1065" i="5"/>
  <c r="J1066" i="5" s="1"/>
  <c r="H1065" i="5"/>
  <c r="H1066" i="5" s="1"/>
  <c r="H1062" i="5"/>
  <c r="H1063" i="5" s="1"/>
  <c r="H1059" i="5"/>
  <c r="G1059" i="5" s="1"/>
  <c r="B1059" i="5" s="1"/>
  <c r="J1056" i="5"/>
  <c r="J1057" i="5" s="1"/>
  <c r="J1058" i="5" s="1"/>
  <c r="H1056" i="5"/>
  <c r="G1056" i="5" s="1"/>
  <c r="B1056" i="5" s="1"/>
  <c r="H1054" i="5"/>
  <c r="H1055" i="5" s="1"/>
  <c r="G1055" i="5" s="1"/>
  <c r="B1055" i="5" s="1"/>
  <c r="G1053" i="5"/>
  <c r="B1053" i="5"/>
  <c r="H1051" i="5"/>
  <c r="G1051" i="5" s="1"/>
  <c r="B1051" i="5" s="1"/>
  <c r="G1050" i="5"/>
  <c r="B1050" i="5" s="1"/>
  <c r="J1047" i="5"/>
  <c r="J1048" i="5" s="1"/>
  <c r="H1047" i="5"/>
  <c r="H1048" i="5" s="1"/>
  <c r="H1044" i="5"/>
  <c r="H1045" i="5" s="1"/>
  <c r="J1041" i="5"/>
  <c r="J1042" i="5" s="1"/>
  <c r="J1043" i="5" s="1"/>
  <c r="H1041" i="5"/>
  <c r="G1041" i="5" s="1"/>
  <c r="B1041" i="5" s="1"/>
  <c r="H1039" i="5"/>
  <c r="H1040" i="5" s="1"/>
  <c r="G1040" i="5" s="1"/>
  <c r="B1040" i="5" s="1"/>
  <c r="J1038" i="5"/>
  <c r="J1039" i="5" s="1"/>
  <c r="J1040" i="5" s="1"/>
  <c r="G1038" i="5"/>
  <c r="B1038" i="5" s="1"/>
  <c r="H1035" i="5"/>
  <c r="G1035" i="5" s="1"/>
  <c r="B1035" i="5" s="1"/>
  <c r="H1032" i="5"/>
  <c r="G1032" i="5" s="1"/>
  <c r="B1032" i="5" s="1"/>
  <c r="H1030" i="5"/>
  <c r="G1030" i="5" s="1"/>
  <c r="B1030" i="5" s="1"/>
  <c r="J1029" i="5"/>
  <c r="J1030" i="5" s="1"/>
  <c r="G1029" i="5"/>
  <c r="B1029" i="5" s="1"/>
  <c r="J1026" i="5"/>
  <c r="H1026" i="5"/>
  <c r="H1024" i="5"/>
  <c r="J1023" i="5"/>
  <c r="J1024" i="5" s="1"/>
  <c r="G1023" i="5"/>
  <c r="B1023" i="5" s="1"/>
  <c r="H1020" i="5"/>
  <c r="H1021" i="5" s="1"/>
  <c r="J1017" i="5"/>
  <c r="H1017" i="5"/>
  <c r="G1017" i="5" s="1"/>
  <c r="B1017" i="5" s="1"/>
  <c r="H1014" i="5"/>
  <c r="H1015" i="5" s="1"/>
  <c r="G1015" i="5" s="1"/>
  <c r="B1015" i="5" s="1"/>
  <c r="J1011" i="5"/>
  <c r="H1011" i="5"/>
  <c r="H1008" i="5"/>
  <c r="H1009" i="5" s="1"/>
  <c r="H1005" i="5"/>
  <c r="H1002" i="5"/>
  <c r="H1003" i="5" s="1"/>
  <c r="J999" i="5"/>
  <c r="J1000" i="5" s="1"/>
  <c r="H999" i="5"/>
  <c r="G999" i="5" s="1"/>
  <c r="B999" i="5" s="1"/>
  <c r="J996" i="5"/>
  <c r="J997" i="5" s="1"/>
  <c r="H996" i="5"/>
  <c r="G996" i="5" s="1"/>
  <c r="B996" i="5" s="1"/>
  <c r="J993" i="5"/>
  <c r="H993" i="5"/>
  <c r="G993" i="5" s="1"/>
  <c r="B993" i="5" s="1"/>
  <c r="H990" i="5"/>
  <c r="G990" i="5" s="1"/>
  <c r="B990" i="5" s="1"/>
  <c r="H987" i="5"/>
  <c r="H984" i="5"/>
  <c r="H985" i="5" s="1"/>
  <c r="J981" i="5"/>
  <c r="H981" i="5"/>
  <c r="H978" i="5"/>
  <c r="G978" i="5" s="1"/>
  <c r="B978" i="5" s="1"/>
  <c r="J975" i="5"/>
  <c r="H975" i="5"/>
  <c r="G975" i="5" s="1"/>
  <c r="B975" i="5" s="1"/>
  <c r="H973" i="5"/>
  <c r="J972" i="5"/>
  <c r="J973" i="5" s="1"/>
  <c r="G972" i="5"/>
  <c r="B972" i="5" s="1"/>
  <c r="J969" i="5"/>
  <c r="J970" i="5" s="1"/>
  <c r="H969" i="5"/>
  <c r="G969" i="5" s="1"/>
  <c r="B969" i="5" s="1"/>
  <c r="H966" i="5"/>
  <c r="J963" i="5"/>
  <c r="J964" i="5" s="1"/>
  <c r="H963" i="5"/>
  <c r="H964" i="5" s="1"/>
  <c r="J960" i="5"/>
  <c r="H960" i="5"/>
  <c r="J957" i="5"/>
  <c r="J958" i="5" s="1"/>
  <c r="H957" i="5"/>
  <c r="H958" i="5" s="1"/>
  <c r="H954" i="5"/>
  <c r="J951" i="5"/>
  <c r="J952" i="5" s="1"/>
  <c r="H951" i="5"/>
  <c r="G951" i="5" s="1"/>
  <c r="B951" i="5" s="1"/>
  <c r="H948" i="5"/>
  <c r="G948" i="5" s="1"/>
  <c r="B948" i="5" s="1"/>
  <c r="H945" i="5"/>
  <c r="G945" i="5" s="1"/>
  <c r="B945" i="5" s="1"/>
  <c r="J942" i="5"/>
  <c r="J943" i="5" s="1"/>
  <c r="J944" i="5" s="1"/>
  <c r="H942" i="5"/>
  <c r="H939" i="5"/>
  <c r="H940" i="5" s="1"/>
  <c r="G940" i="5" s="1"/>
  <c r="B940" i="5" s="1"/>
  <c r="H936" i="5"/>
  <c r="H933" i="5"/>
  <c r="H930" i="5"/>
  <c r="H931" i="5" s="1"/>
  <c r="H928" i="5"/>
  <c r="H929" i="5" s="1"/>
  <c r="G929" i="5" s="1"/>
  <c r="B929" i="5" s="1"/>
  <c r="J927" i="5"/>
  <c r="J928" i="5" s="1"/>
  <c r="J929" i="5" s="1"/>
  <c r="J930" i="5" s="1"/>
  <c r="I930" i="5" s="1"/>
  <c r="G927" i="5"/>
  <c r="B927" i="5" s="1"/>
  <c r="H924" i="5"/>
  <c r="G924" i="5" s="1"/>
  <c r="B924" i="5" s="1"/>
  <c r="H921" i="5"/>
  <c r="H918" i="5"/>
  <c r="H919" i="5" s="1"/>
  <c r="G919" i="5" s="1"/>
  <c r="B919" i="5" s="1"/>
  <c r="H915" i="5"/>
  <c r="H912" i="5"/>
  <c r="H913" i="5" s="1"/>
  <c r="H909" i="5"/>
  <c r="H910" i="5" s="1"/>
  <c r="H911" i="5" s="1"/>
  <c r="G911" i="5" s="1"/>
  <c r="B911" i="5" s="1"/>
  <c r="H906" i="5"/>
  <c r="H907" i="5" s="1"/>
  <c r="H908" i="5" s="1"/>
  <c r="G908" i="5" s="1"/>
  <c r="B908" i="5" s="1"/>
  <c r="J903" i="5"/>
  <c r="H903" i="5"/>
  <c r="G903" i="5" s="1"/>
  <c r="B903" i="5" s="1"/>
  <c r="H900" i="5"/>
  <c r="G900" i="5" s="1"/>
  <c r="B900" i="5" s="1"/>
  <c r="H897" i="5"/>
  <c r="H894" i="5"/>
  <c r="J891" i="5"/>
  <c r="J892" i="5" s="1"/>
  <c r="H891" i="5"/>
  <c r="H892" i="5" s="1"/>
  <c r="H888" i="5"/>
  <c r="G888" i="5" s="1"/>
  <c r="B888" i="5" s="1"/>
  <c r="J885" i="5"/>
  <c r="J886" i="5" s="1"/>
  <c r="H885" i="5"/>
  <c r="H886" i="5" s="1"/>
  <c r="H887" i="5" s="1"/>
  <c r="G887" i="5" s="1"/>
  <c r="B887" i="5" s="1"/>
  <c r="J882" i="5"/>
  <c r="J883" i="5" s="1"/>
  <c r="J884" i="5" s="1"/>
  <c r="H882" i="5"/>
  <c r="G882" i="5" s="1"/>
  <c r="B882" i="5" s="1"/>
  <c r="J879" i="5"/>
  <c r="H879" i="5"/>
  <c r="G879" i="5" s="1"/>
  <c r="B879" i="5" s="1"/>
  <c r="J876" i="5"/>
  <c r="J877" i="5" s="1"/>
  <c r="H876" i="5"/>
  <c r="G876" i="5" s="1"/>
  <c r="B876" i="5" s="1"/>
  <c r="J873" i="5"/>
  <c r="J874" i="5" s="1"/>
  <c r="H873" i="5"/>
  <c r="J870" i="5"/>
  <c r="J871" i="5" s="1"/>
  <c r="H870" i="5"/>
  <c r="H871" i="5" s="1"/>
  <c r="H868" i="5"/>
  <c r="G868" i="5" s="1"/>
  <c r="B868" i="5" s="1"/>
  <c r="G867" i="5"/>
  <c r="B867" i="5" s="1"/>
  <c r="J864" i="5"/>
  <c r="J865" i="5" s="1"/>
  <c r="H864" i="5"/>
  <c r="H865" i="5" s="1"/>
  <c r="H866" i="5" s="1"/>
  <c r="G866" i="5" s="1"/>
  <c r="B866" i="5" s="1"/>
  <c r="J861" i="5"/>
  <c r="J862" i="5" s="1"/>
  <c r="J863" i="5" s="1"/>
  <c r="H861" i="5"/>
  <c r="H862" i="5" s="1"/>
  <c r="J858" i="5"/>
  <c r="H858" i="5"/>
  <c r="H859" i="5" s="1"/>
  <c r="J855" i="5"/>
  <c r="J856" i="5" s="1"/>
  <c r="H855" i="5"/>
  <c r="G855" i="5" s="1"/>
  <c r="B855" i="5" s="1"/>
  <c r="J852" i="5"/>
  <c r="J853" i="5" s="1"/>
  <c r="H852" i="5"/>
  <c r="J849" i="5"/>
  <c r="J850" i="5" s="1"/>
  <c r="H849" i="5"/>
  <c r="H850" i="5" s="1"/>
  <c r="H846" i="5"/>
  <c r="H847" i="5" s="1"/>
  <c r="H843" i="5"/>
  <c r="G843" i="5" s="1"/>
  <c r="B843" i="5" s="1"/>
  <c r="H840" i="5"/>
  <c r="H841" i="5" s="1"/>
  <c r="H842" i="5" s="1"/>
  <c r="G842" i="5" s="1"/>
  <c r="B842" i="5" s="1"/>
  <c r="H837" i="5"/>
  <c r="H838" i="5" s="1"/>
  <c r="G837" i="5"/>
  <c r="B837" i="5" s="1"/>
  <c r="H834" i="5"/>
  <c r="H835" i="5" s="1"/>
  <c r="G835" i="5" s="1"/>
  <c r="B835" i="5" s="1"/>
  <c r="H831" i="5"/>
  <c r="H828" i="5"/>
  <c r="H825" i="5"/>
  <c r="H823" i="5"/>
  <c r="G822" i="5"/>
  <c r="B822" i="5" s="1"/>
  <c r="H819" i="5"/>
  <c r="H820" i="5" s="1"/>
  <c r="J816" i="5"/>
  <c r="H816" i="5"/>
  <c r="J813" i="5"/>
  <c r="J814" i="5" s="1"/>
  <c r="H813" i="5"/>
  <c r="G813" i="5" s="1"/>
  <c r="B813" i="5" s="1"/>
  <c r="J810" i="5"/>
  <c r="H810" i="5"/>
  <c r="G810" i="5" s="1"/>
  <c r="B810" i="5" s="1"/>
  <c r="J807" i="5"/>
  <c r="J808" i="5" s="1"/>
  <c r="H807" i="5"/>
  <c r="G807" i="5" s="1"/>
  <c r="B807" i="5" s="1"/>
  <c r="J804" i="5"/>
  <c r="J805" i="5" s="1"/>
  <c r="J806" i="5" s="1"/>
  <c r="H804" i="5"/>
  <c r="H805" i="5" s="1"/>
  <c r="G805" i="5" s="1"/>
  <c r="B805" i="5" s="1"/>
  <c r="H801" i="5"/>
  <c r="H802" i="5" s="1"/>
  <c r="G802" i="5" s="1"/>
  <c r="B802" i="5" s="1"/>
  <c r="J798" i="5"/>
  <c r="J799" i="5" s="1"/>
  <c r="H798" i="5"/>
  <c r="H795" i="5"/>
  <c r="G795" i="5" s="1"/>
  <c r="B795" i="5" s="1"/>
  <c r="J792" i="5"/>
  <c r="H792" i="5"/>
  <c r="H790" i="5"/>
  <c r="G789" i="5"/>
  <c r="B789" i="5" s="1"/>
  <c r="H786" i="5"/>
  <c r="H787" i="5" s="1"/>
  <c r="J783" i="5"/>
  <c r="J784" i="5" s="1"/>
  <c r="H783" i="5"/>
  <c r="H780" i="5"/>
  <c r="H781" i="5" s="1"/>
  <c r="H777" i="5"/>
  <c r="J774" i="5"/>
  <c r="J775" i="5" s="1"/>
  <c r="H774" i="5"/>
  <c r="H771" i="5"/>
  <c r="H772" i="5" s="1"/>
  <c r="J768" i="5"/>
  <c r="H768" i="5"/>
  <c r="H769" i="5" s="1"/>
  <c r="J765" i="5"/>
  <c r="J766" i="5" s="1"/>
  <c r="J767" i="5" s="1"/>
  <c r="H765" i="5"/>
  <c r="H766" i="5" s="1"/>
  <c r="H762" i="5"/>
  <c r="G762" i="5" s="1"/>
  <c r="B762" i="5" s="1"/>
  <c r="J759" i="5"/>
  <c r="J760" i="5" s="1"/>
  <c r="J761" i="5" s="1"/>
  <c r="J762" i="5" s="1"/>
  <c r="H759" i="5"/>
  <c r="G759" i="5" s="1"/>
  <c r="B759" i="5" s="1"/>
  <c r="J756" i="5"/>
  <c r="H756" i="5"/>
  <c r="G756" i="5" s="1"/>
  <c r="B756" i="5" s="1"/>
  <c r="H753" i="5"/>
  <c r="G753" i="5" s="1"/>
  <c r="B753" i="5" s="1"/>
  <c r="J750" i="5"/>
  <c r="J751" i="5" s="1"/>
  <c r="J752" i="5" s="1"/>
  <c r="H750" i="5"/>
  <c r="J747" i="5"/>
  <c r="H747" i="5"/>
  <c r="H748" i="5" s="1"/>
  <c r="H745" i="5"/>
  <c r="G744" i="5"/>
  <c r="B744" i="5" s="1"/>
  <c r="H741" i="5"/>
  <c r="J738" i="5"/>
  <c r="J739" i="5" s="1"/>
  <c r="H738" i="5"/>
  <c r="H739" i="5" s="1"/>
  <c r="H740" i="5" s="1"/>
  <c r="G740" i="5" s="1"/>
  <c r="B740" i="5" s="1"/>
  <c r="H735" i="5"/>
  <c r="G735" i="5" s="1"/>
  <c r="B735" i="5" s="1"/>
  <c r="H732" i="5"/>
  <c r="G732" i="5" s="1"/>
  <c r="B732" i="5" s="1"/>
  <c r="H730" i="5"/>
  <c r="H731" i="5" s="1"/>
  <c r="G731" i="5" s="1"/>
  <c r="B731" i="5" s="1"/>
  <c r="G729" i="5"/>
  <c r="B729" i="5" s="1"/>
  <c r="H728" i="5"/>
  <c r="G728" i="5" s="1"/>
  <c r="B728" i="5" s="1"/>
  <c r="H726" i="5"/>
  <c r="H727" i="5" s="1"/>
  <c r="G727" i="5" s="1"/>
  <c r="B727" i="5" s="1"/>
  <c r="G726" i="5"/>
  <c r="B726" i="5" s="1"/>
  <c r="J723" i="5"/>
  <c r="J724" i="5" s="1"/>
  <c r="J725" i="5" s="1"/>
  <c r="H723" i="5"/>
  <c r="H724" i="5" s="1"/>
  <c r="H721" i="5"/>
  <c r="H722" i="5" s="1"/>
  <c r="G722" i="5" s="1"/>
  <c r="B722" i="5" s="1"/>
  <c r="G720" i="5"/>
  <c r="B720" i="5" s="1"/>
  <c r="J717" i="5"/>
  <c r="H717" i="5"/>
  <c r="G717" i="5" s="1"/>
  <c r="B717" i="5" s="1"/>
  <c r="H715" i="5"/>
  <c r="G715" i="5" s="1"/>
  <c r="B715" i="5" s="1"/>
  <c r="J714" i="5"/>
  <c r="J715" i="5" s="1"/>
  <c r="G714" i="5"/>
  <c r="B714" i="5" s="1"/>
  <c r="J711" i="5"/>
  <c r="J712" i="5" s="1"/>
  <c r="H711" i="5"/>
  <c r="H708" i="5"/>
  <c r="H709" i="5" s="1"/>
  <c r="H710" i="5" s="1"/>
  <c r="G710" i="5" s="1"/>
  <c r="B710" i="5" s="1"/>
  <c r="H705" i="5"/>
  <c r="G705" i="5" s="1"/>
  <c r="B705" i="5" s="1"/>
  <c r="J702" i="5"/>
  <c r="H702" i="5"/>
  <c r="G702" i="5" s="1"/>
  <c r="B702" i="5" s="1"/>
  <c r="J699" i="5"/>
  <c r="H699" i="5"/>
  <c r="H700" i="5" s="1"/>
  <c r="H701" i="5" s="1"/>
  <c r="G701" i="5" s="1"/>
  <c r="B701" i="5" s="1"/>
  <c r="J696" i="5"/>
  <c r="H696" i="5"/>
  <c r="H693" i="5"/>
  <c r="H694" i="5" s="1"/>
  <c r="H690" i="5"/>
  <c r="H687" i="5"/>
  <c r="H684" i="5"/>
  <c r="H681" i="5"/>
  <c r="H682" i="5" s="1"/>
  <c r="H678" i="5"/>
  <c r="J675" i="5"/>
  <c r="J676" i="5" s="1"/>
  <c r="J677" i="5" s="1"/>
  <c r="J678" i="5" s="1"/>
  <c r="H675" i="5"/>
  <c r="H676" i="5" s="1"/>
  <c r="H677" i="5" s="1"/>
  <c r="G677" i="5" s="1"/>
  <c r="B677" i="5" s="1"/>
  <c r="J672" i="5"/>
  <c r="H672" i="5"/>
  <c r="G672" i="5" s="1"/>
  <c r="B672" i="5" s="1"/>
  <c r="H669" i="5"/>
  <c r="G669" i="5" s="1"/>
  <c r="B669" i="5" s="1"/>
  <c r="J666" i="5"/>
  <c r="J667" i="5" s="1"/>
  <c r="J668" i="5" s="1"/>
  <c r="J669" i="5" s="1"/>
  <c r="H666" i="5"/>
  <c r="J663" i="5"/>
  <c r="J664" i="5" s="1"/>
  <c r="H663" i="5"/>
  <c r="H660" i="5"/>
  <c r="G660" i="5" s="1"/>
  <c r="B660" i="5" s="1"/>
  <c r="J657" i="5"/>
  <c r="J658" i="5" s="1"/>
  <c r="J659" i="5" s="1"/>
  <c r="H657" i="5"/>
  <c r="G657" i="5" s="1"/>
  <c r="B657" i="5" s="1"/>
  <c r="J654" i="5"/>
  <c r="J655" i="5" s="1"/>
  <c r="J656" i="5" s="1"/>
  <c r="H654" i="5"/>
  <c r="H651" i="5"/>
  <c r="H652" i="5" s="1"/>
  <c r="H653" i="5" s="1"/>
  <c r="G653" i="5" s="1"/>
  <c r="B653" i="5" s="1"/>
  <c r="J648" i="5"/>
  <c r="H648" i="5"/>
  <c r="H649" i="5" s="1"/>
  <c r="H645" i="5"/>
  <c r="H646" i="5" s="1"/>
  <c r="G646" i="5" s="1"/>
  <c r="B646" i="5" s="1"/>
  <c r="J642" i="5"/>
  <c r="J643" i="5" s="1"/>
  <c r="J644" i="5" s="1"/>
  <c r="J645" i="5" s="1"/>
  <c r="J646" i="5" s="1"/>
  <c r="H642" i="5"/>
  <c r="H639" i="5"/>
  <c r="J636" i="5"/>
  <c r="H636" i="5"/>
  <c r="G636" i="5" s="1"/>
  <c r="B636" i="5" s="1"/>
  <c r="J633" i="5"/>
  <c r="J634" i="5" s="1"/>
  <c r="J635" i="5" s="1"/>
  <c r="H633" i="5"/>
  <c r="G633" i="5" s="1"/>
  <c r="B633" i="5" s="1"/>
  <c r="H631" i="5"/>
  <c r="G630" i="5"/>
  <c r="B630" i="5" s="1"/>
  <c r="J627" i="5"/>
  <c r="H627" i="5"/>
  <c r="H628" i="5" s="1"/>
  <c r="J624" i="5"/>
  <c r="H624" i="5"/>
  <c r="H625" i="5" s="1"/>
  <c r="J621" i="5"/>
  <c r="J622" i="5" s="1"/>
  <c r="J623" i="5" s="1"/>
  <c r="H621" i="5"/>
  <c r="G621" i="5" s="1"/>
  <c r="B621" i="5" s="1"/>
  <c r="H618" i="5"/>
  <c r="H619" i="5" s="1"/>
  <c r="H620" i="5" s="1"/>
  <c r="G620" i="5" s="1"/>
  <c r="B620" i="5" s="1"/>
  <c r="J615" i="5"/>
  <c r="J616" i="5" s="1"/>
  <c r="H615" i="5"/>
  <c r="G615" i="5" s="1"/>
  <c r="B615" i="5" s="1"/>
  <c r="J612" i="5"/>
  <c r="J613" i="5" s="1"/>
  <c r="J614" i="5" s="1"/>
  <c r="H612" i="5"/>
  <c r="G612" i="5" s="1"/>
  <c r="B612" i="5" s="1"/>
  <c r="H609" i="5"/>
  <c r="G609" i="5" s="1"/>
  <c r="B609" i="5" s="1"/>
  <c r="J606" i="5"/>
  <c r="J607" i="5" s="1"/>
  <c r="J608" i="5" s="1"/>
  <c r="H606" i="5"/>
  <c r="H603" i="5"/>
  <c r="G603" i="5" s="1"/>
  <c r="B603" i="5" s="1"/>
  <c r="H600" i="5"/>
  <c r="H601" i="5" s="1"/>
  <c r="H597" i="5"/>
  <c r="G597" i="5" s="1"/>
  <c r="B597" i="5" s="1"/>
  <c r="H594" i="5"/>
  <c r="H591" i="5"/>
  <c r="H592" i="5" s="1"/>
  <c r="H588" i="5"/>
  <c r="G588" i="5" s="1"/>
  <c r="B588" i="5" s="1"/>
  <c r="H585" i="5"/>
  <c r="H586" i="5" s="1"/>
  <c r="G586" i="5" s="1"/>
  <c r="B586" i="5" s="1"/>
  <c r="J582" i="5"/>
  <c r="J583" i="5" s="1"/>
  <c r="H582" i="5"/>
  <c r="H583" i="5" s="1"/>
  <c r="H579" i="5"/>
  <c r="H580" i="5" s="1"/>
  <c r="J576" i="5"/>
  <c r="J577" i="5" s="1"/>
  <c r="H576" i="5"/>
  <c r="H573" i="5"/>
  <c r="G573" i="5" s="1"/>
  <c r="B573" i="5" s="1"/>
  <c r="J570" i="5"/>
  <c r="J571" i="5" s="1"/>
  <c r="H570" i="5"/>
  <c r="H571" i="5" s="1"/>
  <c r="J567" i="5"/>
  <c r="H567" i="5"/>
  <c r="G567" i="5" s="1"/>
  <c r="B567" i="5" s="1"/>
  <c r="J564" i="5"/>
  <c r="J565" i="5" s="1"/>
  <c r="H564" i="5"/>
  <c r="G564" i="5" s="1"/>
  <c r="B564" i="5" s="1"/>
  <c r="J561" i="5"/>
  <c r="H561" i="5"/>
  <c r="H559" i="5"/>
  <c r="G559" i="5" s="1"/>
  <c r="B559" i="5" s="1"/>
  <c r="G558" i="5"/>
  <c r="B558" i="5" s="1"/>
  <c r="H555" i="5"/>
  <c r="G555" i="5" s="1"/>
  <c r="B555" i="5" s="1"/>
  <c r="H553" i="5"/>
  <c r="J552" i="5"/>
  <c r="J553" i="5" s="1"/>
  <c r="J554" i="5" s="1"/>
  <c r="G552" i="5"/>
  <c r="B552" i="5" s="1"/>
  <c r="H549" i="5"/>
  <c r="G549" i="5" s="1"/>
  <c r="B549" i="5" s="1"/>
  <c r="H547" i="5"/>
  <c r="G547" i="5" s="1"/>
  <c r="B547" i="5" s="1"/>
  <c r="G546" i="5"/>
  <c r="B546" i="5" s="1"/>
  <c r="H544" i="5"/>
  <c r="G544" i="5" s="1"/>
  <c r="B544" i="5" s="1"/>
  <c r="J543" i="5"/>
  <c r="J544" i="5" s="1"/>
  <c r="G543" i="5"/>
  <c r="B543" i="5" s="1"/>
  <c r="H540" i="5"/>
  <c r="H541" i="5" s="1"/>
  <c r="H537" i="5"/>
  <c r="G537" i="5" s="1"/>
  <c r="B537" i="5" s="1"/>
  <c r="H534" i="5"/>
  <c r="G534" i="5" s="1"/>
  <c r="B534" i="5" s="1"/>
  <c r="J531" i="5"/>
  <c r="H531" i="5"/>
  <c r="G531" i="5" s="1"/>
  <c r="B531" i="5" s="1"/>
  <c r="H525" i="5"/>
  <c r="H522" i="5"/>
  <c r="H523" i="5" s="1"/>
  <c r="H519" i="5"/>
  <c r="H516" i="5"/>
  <c r="H517" i="5" s="1"/>
  <c r="H513" i="5"/>
  <c r="G513" i="5" s="1"/>
  <c r="B513" i="5" s="1"/>
  <c r="H510" i="5"/>
  <c r="G510" i="5" s="1"/>
  <c r="B510" i="5" s="1"/>
  <c r="H507" i="5"/>
  <c r="H504" i="5"/>
  <c r="H505" i="5" s="1"/>
  <c r="G505" i="5" s="1"/>
  <c r="B505" i="5" s="1"/>
  <c r="H501" i="5"/>
  <c r="H498" i="5"/>
  <c r="H499" i="5" s="1"/>
  <c r="H495" i="5"/>
  <c r="J492" i="5"/>
  <c r="J493" i="5" s="1"/>
  <c r="H492" i="5"/>
  <c r="G492" i="5" s="1"/>
  <c r="B492" i="5" s="1"/>
  <c r="H490" i="5"/>
  <c r="H491" i="5" s="1"/>
  <c r="G491" i="5" s="1"/>
  <c r="B491" i="5" s="1"/>
  <c r="J489" i="5"/>
  <c r="J490" i="5" s="1"/>
  <c r="J491" i="5" s="1"/>
  <c r="G489" i="5"/>
  <c r="B489" i="5" s="1"/>
  <c r="J486" i="5"/>
  <c r="H486" i="5"/>
  <c r="G486" i="5" s="1"/>
  <c r="B486" i="5" s="1"/>
  <c r="J483" i="5"/>
  <c r="J484" i="5" s="1"/>
  <c r="H483" i="5"/>
  <c r="H484" i="5" s="1"/>
  <c r="H480" i="5"/>
  <c r="J477" i="5"/>
  <c r="J478" i="5" s="1"/>
  <c r="H477" i="5"/>
  <c r="H478" i="5" s="1"/>
  <c r="G477" i="5"/>
  <c r="B477" i="5" s="1"/>
  <c r="J474" i="5"/>
  <c r="H474" i="5"/>
  <c r="H472" i="5"/>
  <c r="G471" i="5"/>
  <c r="B471" i="5" s="1"/>
  <c r="H469" i="5"/>
  <c r="G468" i="5"/>
  <c r="B468" i="5" s="1"/>
  <c r="H466" i="5"/>
  <c r="G466" i="5" s="1"/>
  <c r="B466" i="5"/>
  <c r="G465" i="5"/>
  <c r="B465" i="5" s="1"/>
  <c r="H463" i="5"/>
  <c r="G463" i="5" s="1"/>
  <c r="B463" i="5" s="1"/>
  <c r="J462" i="5"/>
  <c r="J463" i="5" s="1"/>
  <c r="G462" i="5"/>
  <c r="B462" i="5" s="1"/>
  <c r="H459" i="5"/>
  <c r="H460" i="5" s="1"/>
  <c r="H456" i="5"/>
  <c r="G456" i="5" s="1"/>
  <c r="B456" i="5" s="1"/>
  <c r="H453" i="5"/>
  <c r="H454" i="5" s="1"/>
  <c r="H455" i="5" s="1"/>
  <c r="G455" i="5" s="1"/>
  <c r="B455" i="5" s="1"/>
  <c r="J450" i="5"/>
  <c r="H450" i="5"/>
  <c r="G450" i="5" s="1"/>
  <c r="B450" i="5" s="1"/>
  <c r="H447" i="5"/>
  <c r="G447" i="5" s="1"/>
  <c r="B447" i="5" s="1"/>
  <c r="J444" i="5"/>
  <c r="J445" i="5" s="1"/>
  <c r="H444" i="5"/>
  <c r="H441" i="5"/>
  <c r="G441" i="5" s="1"/>
  <c r="B441" i="5" s="1"/>
  <c r="H438" i="5"/>
  <c r="H439" i="5" s="1"/>
  <c r="G439" i="5" s="1"/>
  <c r="B439" i="5" s="1"/>
  <c r="H435" i="5"/>
  <c r="H433" i="5"/>
  <c r="H432" i="5"/>
  <c r="G432" i="5" s="1"/>
  <c r="B432" i="5" s="1"/>
  <c r="J429" i="5"/>
  <c r="J430" i="5" s="1"/>
  <c r="J431" i="5" s="1"/>
  <c r="J432" i="5" s="1"/>
  <c r="H429" i="5"/>
  <c r="G429" i="5" s="1"/>
  <c r="B429" i="5" s="1"/>
  <c r="H426" i="5"/>
  <c r="G426" i="5" s="1"/>
  <c r="B426" i="5" s="1"/>
  <c r="H423" i="5"/>
  <c r="H424" i="5" s="1"/>
  <c r="H420" i="5"/>
  <c r="H417" i="5"/>
  <c r="G417" i="5" s="1"/>
  <c r="B417" i="5" s="1"/>
  <c r="H414" i="5"/>
  <c r="H415" i="5" s="1"/>
  <c r="J411" i="5"/>
  <c r="J412" i="5" s="1"/>
  <c r="H411" i="5"/>
  <c r="H412" i="5" s="1"/>
  <c r="G412" i="5" s="1"/>
  <c r="B412" i="5" s="1"/>
  <c r="H408" i="5"/>
  <c r="G408" i="5" s="1"/>
  <c r="B408" i="5" s="1"/>
  <c r="H405" i="5"/>
  <c r="G405" i="5" s="1"/>
  <c r="B405" i="5" s="1"/>
  <c r="H402" i="5"/>
  <c r="H403" i="5" s="1"/>
  <c r="H399" i="5"/>
  <c r="G399" i="5" s="1"/>
  <c r="B399" i="5" s="1"/>
  <c r="H396" i="5"/>
  <c r="H397" i="5" s="1"/>
  <c r="H398" i="5" s="1"/>
  <c r="G398" i="5" s="1"/>
  <c r="B398" i="5" s="1"/>
  <c r="H393" i="5"/>
  <c r="G393" i="5" s="1"/>
  <c r="B393" i="5" s="1"/>
  <c r="H390" i="5"/>
  <c r="H387" i="5"/>
  <c r="J384" i="5"/>
  <c r="J385" i="5" s="1"/>
  <c r="H384" i="5"/>
  <c r="H385" i="5" s="1"/>
  <c r="H381" i="5"/>
  <c r="H382" i="5" s="1"/>
  <c r="G382" i="5" s="1"/>
  <c r="B382" i="5" s="1"/>
  <c r="H378" i="5"/>
  <c r="H379" i="5" s="1"/>
  <c r="H375" i="5"/>
  <c r="H372" i="5"/>
  <c r="H373" i="5" s="1"/>
  <c r="H374" i="5" s="1"/>
  <c r="G374" i="5" s="1"/>
  <c r="B374" i="5" s="1"/>
  <c r="J369" i="5"/>
  <c r="H369" i="5"/>
  <c r="H370" i="5" s="1"/>
  <c r="H371" i="5" s="1"/>
  <c r="G371" i="5" s="1"/>
  <c r="B371" i="5" s="1"/>
  <c r="H366" i="5"/>
  <c r="G366" i="5" s="1"/>
  <c r="B366" i="5" s="1"/>
  <c r="H363" i="5"/>
  <c r="H360" i="5"/>
  <c r="H361" i="5" s="1"/>
  <c r="H357" i="5"/>
  <c r="H358" i="5" s="1"/>
  <c r="G358" i="5" s="1"/>
  <c r="B358" i="5" s="1"/>
  <c r="H354" i="5"/>
  <c r="H355" i="5" s="1"/>
  <c r="H351" i="5"/>
  <c r="H348" i="5"/>
  <c r="H349" i="5" s="1"/>
  <c r="H345" i="5"/>
  <c r="J342" i="5"/>
  <c r="J343" i="5" s="1"/>
  <c r="H342" i="5"/>
  <c r="G342" i="5" s="1"/>
  <c r="B342" i="5" s="1"/>
  <c r="J339" i="5"/>
  <c r="H339" i="5"/>
  <c r="G339" i="5" s="1"/>
  <c r="B339" i="5" s="1"/>
  <c r="J336" i="5"/>
  <c r="J337" i="5" s="1"/>
  <c r="H336" i="5"/>
  <c r="H337" i="5" s="1"/>
  <c r="H338" i="5" s="1"/>
  <c r="G338" i="5" s="1"/>
  <c r="B338" i="5" s="1"/>
  <c r="H333" i="5"/>
  <c r="J330" i="5"/>
  <c r="J331" i="5" s="1"/>
  <c r="H330" i="5"/>
  <c r="J327" i="5"/>
  <c r="J328" i="5" s="1"/>
  <c r="J329" i="5" s="1"/>
  <c r="H327" i="5"/>
  <c r="H328" i="5" s="1"/>
  <c r="J324" i="5"/>
  <c r="H324" i="5"/>
  <c r="G324" i="5" s="1"/>
  <c r="B324" i="5" s="1"/>
  <c r="H321" i="5"/>
  <c r="G321" i="5" s="1"/>
  <c r="B321" i="5" s="1"/>
  <c r="J318" i="5"/>
  <c r="J319" i="5" s="1"/>
  <c r="J320" i="5" s="1"/>
  <c r="H318" i="5"/>
  <c r="G318" i="5" s="1"/>
  <c r="B318" i="5" s="1"/>
  <c r="H315" i="5"/>
  <c r="G315" i="5" s="1"/>
  <c r="B315" i="5" s="1"/>
  <c r="J312" i="5"/>
  <c r="J313" i="5" s="1"/>
  <c r="J314" i="5" s="1"/>
  <c r="H312" i="5"/>
  <c r="H313" i="5" s="1"/>
  <c r="J309" i="5"/>
  <c r="J310" i="5" s="1"/>
  <c r="H309" i="5"/>
  <c r="J306" i="5"/>
  <c r="J307" i="5" s="1"/>
  <c r="J308" i="5" s="1"/>
  <c r="H306" i="5"/>
  <c r="G306" i="5" s="1"/>
  <c r="B306" i="5" s="1"/>
  <c r="J303" i="5"/>
  <c r="J304" i="5" s="1"/>
  <c r="H303" i="5"/>
  <c r="G303" i="5" s="1"/>
  <c r="B303" i="5" s="1"/>
  <c r="J300" i="5"/>
  <c r="H300" i="5"/>
  <c r="H301" i="5" s="1"/>
  <c r="H302" i="5" s="1"/>
  <c r="G302" i="5" s="1"/>
  <c r="B302" i="5" s="1"/>
  <c r="H297" i="5"/>
  <c r="G297" i="5" s="1"/>
  <c r="B297" i="5" s="1"/>
  <c r="J294" i="5"/>
  <c r="H294" i="5"/>
  <c r="J291" i="5"/>
  <c r="J292" i="5" s="1"/>
  <c r="H291" i="5"/>
  <c r="H292" i="5" s="1"/>
  <c r="H293" i="5" s="1"/>
  <c r="G293" i="5" s="1"/>
  <c r="B293" i="5" s="1"/>
  <c r="G291" i="5"/>
  <c r="B291" i="5" s="1"/>
  <c r="J288" i="5"/>
  <c r="H288" i="5"/>
  <c r="J285" i="5"/>
  <c r="H285" i="5"/>
  <c r="G285" i="5" s="1"/>
  <c r="B285" i="5" s="1"/>
  <c r="J282" i="5"/>
  <c r="J283" i="5" s="1"/>
  <c r="J284" i="5" s="1"/>
  <c r="H282" i="5"/>
  <c r="G282" i="5" s="1"/>
  <c r="B282" i="5" s="1"/>
  <c r="H280" i="5"/>
  <c r="J279" i="5"/>
  <c r="J280" i="5" s="1"/>
  <c r="G279" i="5"/>
  <c r="B279" i="5" s="1"/>
  <c r="J276" i="5"/>
  <c r="J277" i="5" s="1"/>
  <c r="J278" i="5" s="1"/>
  <c r="H276" i="5"/>
  <c r="H277" i="5" s="1"/>
  <c r="G277" i="5" s="1"/>
  <c r="B277" i="5" s="1"/>
  <c r="J273" i="5"/>
  <c r="H273" i="5"/>
  <c r="J270" i="5"/>
  <c r="J271" i="5" s="1"/>
  <c r="H270" i="5"/>
  <c r="G270" i="5" s="1"/>
  <c r="B270" i="5" s="1"/>
  <c r="H267" i="5"/>
  <c r="H264" i="5"/>
  <c r="G264" i="5" s="1"/>
  <c r="B264" i="5" s="1"/>
  <c r="H261" i="5"/>
  <c r="G261" i="5" s="1"/>
  <c r="B261" i="5" s="1"/>
  <c r="J258" i="5"/>
  <c r="J259" i="5" s="1"/>
  <c r="H258" i="5"/>
  <c r="H255" i="5"/>
  <c r="H256" i="5" s="1"/>
  <c r="H257" i="5" s="1"/>
  <c r="G257" i="5" s="1"/>
  <c r="B257" i="5" s="1"/>
  <c r="J252" i="5"/>
  <c r="J253" i="5" s="1"/>
  <c r="J254" i="5" s="1"/>
  <c r="J255" i="5" s="1"/>
  <c r="H252" i="5"/>
  <c r="H253" i="5" s="1"/>
  <c r="G253" i="5" s="1"/>
  <c r="B253" i="5" s="1"/>
  <c r="H249" i="5"/>
  <c r="H246" i="5"/>
  <c r="H247" i="5" s="1"/>
  <c r="H248" i="5" s="1"/>
  <c r="G248" i="5" s="1"/>
  <c r="B248" i="5" s="1"/>
  <c r="J243" i="5"/>
  <c r="H243" i="5"/>
  <c r="H240" i="5"/>
  <c r="H241" i="5" s="1"/>
  <c r="H237" i="5"/>
  <c r="G237" i="5" s="1"/>
  <c r="B237" i="5" s="1"/>
  <c r="H234" i="5"/>
  <c r="G234" i="5" s="1"/>
  <c r="B234" i="5" s="1"/>
  <c r="H231" i="5"/>
  <c r="H232" i="5" s="1"/>
  <c r="G232" i="5" s="1"/>
  <c r="B232" i="5" s="1"/>
  <c r="H228" i="5"/>
  <c r="H225" i="5"/>
  <c r="G225" i="5" s="1"/>
  <c r="B225" i="5" s="1"/>
  <c r="H222" i="5"/>
  <c r="G222" i="5" s="1"/>
  <c r="B222" i="5" s="1"/>
  <c r="H219" i="5"/>
  <c r="H216" i="5"/>
  <c r="H217" i="5" s="1"/>
  <c r="G217" i="5" s="1"/>
  <c r="B217" i="5" s="1"/>
  <c r="H214" i="5"/>
  <c r="G214" i="5" s="1"/>
  <c r="B214" i="5" s="1"/>
  <c r="J213" i="5"/>
  <c r="G213" i="5"/>
  <c r="B213" i="5" s="1"/>
  <c r="H210" i="5"/>
  <c r="H211" i="5" s="1"/>
  <c r="H212" i="5" s="1"/>
  <c r="G212" i="5" s="1"/>
  <c r="B212" i="5" s="1"/>
  <c r="J207" i="5"/>
  <c r="J208" i="5" s="1"/>
  <c r="J209" i="5" s="1"/>
  <c r="J210" i="5" s="1"/>
  <c r="H207" i="5"/>
  <c r="H208" i="5" s="1"/>
  <c r="H204" i="5"/>
  <c r="G204" i="5" s="1"/>
  <c r="B204" i="5" s="1"/>
  <c r="H201" i="5"/>
  <c r="G201" i="5" s="1"/>
  <c r="B201" i="5" s="1"/>
  <c r="J198" i="5"/>
  <c r="J199" i="5" s="1"/>
  <c r="J200" i="5" s="1"/>
  <c r="J201" i="5" s="1"/>
  <c r="J202" i="5" s="1"/>
  <c r="H198" i="5"/>
  <c r="J195" i="5"/>
  <c r="H195" i="5"/>
  <c r="H196" i="5" s="1"/>
  <c r="G196" i="5" s="1"/>
  <c r="B196" i="5" s="1"/>
  <c r="J192" i="5"/>
  <c r="J193" i="5" s="1"/>
  <c r="J194" i="5" s="1"/>
  <c r="H192" i="5"/>
  <c r="H193" i="5" s="1"/>
  <c r="H194" i="5" s="1"/>
  <c r="G194" i="5" s="1"/>
  <c r="B194" i="5" s="1"/>
  <c r="H189" i="5"/>
  <c r="G189" i="5" s="1"/>
  <c r="B189" i="5" s="1"/>
  <c r="H186" i="5"/>
  <c r="H187" i="5" s="1"/>
  <c r="H183" i="5"/>
  <c r="G183" i="5" s="1"/>
  <c r="B183" i="5" s="1"/>
  <c r="H180" i="5"/>
  <c r="H181" i="5" s="1"/>
  <c r="J177" i="5"/>
  <c r="J178" i="5" s="1"/>
  <c r="J179" i="5" s="1"/>
  <c r="H177" i="5"/>
  <c r="H178" i="5" s="1"/>
  <c r="G178" i="5" s="1"/>
  <c r="B178" i="5" s="1"/>
  <c r="J174" i="5"/>
  <c r="J175" i="5" s="1"/>
  <c r="J176" i="5" s="1"/>
  <c r="H174" i="5"/>
  <c r="G174" i="5" s="1"/>
  <c r="B174" i="5" s="1"/>
  <c r="H171" i="5"/>
  <c r="G171" i="5" s="1"/>
  <c r="B171" i="5" s="1"/>
  <c r="H168" i="5"/>
  <c r="G168" i="5" s="1"/>
  <c r="B168" i="5" s="1"/>
  <c r="H165" i="5"/>
  <c r="G165" i="5" s="1"/>
  <c r="B165" i="5" s="1"/>
  <c r="H162" i="5"/>
  <c r="G162" i="5" s="1"/>
  <c r="B162" i="5" s="1"/>
  <c r="H159" i="5"/>
  <c r="H160" i="5" s="1"/>
  <c r="J156" i="5"/>
  <c r="J157" i="5" s="1"/>
  <c r="J158" i="5" s="1"/>
  <c r="H156" i="5"/>
  <c r="H157" i="5" s="1"/>
  <c r="H153" i="5"/>
  <c r="G153" i="5" s="1"/>
  <c r="B153" i="5" s="1"/>
  <c r="H150" i="5"/>
  <c r="G150" i="5" s="1"/>
  <c r="B150" i="5" s="1"/>
  <c r="H147" i="5"/>
  <c r="G147" i="5" s="1"/>
  <c r="B147" i="5" s="1"/>
  <c r="H145" i="5"/>
  <c r="G145" i="5" s="1"/>
  <c r="B145" i="5" s="1"/>
  <c r="G144" i="5"/>
  <c r="B144" i="5" s="1"/>
  <c r="H141" i="5"/>
  <c r="G141" i="5" s="1"/>
  <c r="B141" i="5" s="1"/>
  <c r="H138" i="5"/>
  <c r="H139" i="5" s="1"/>
  <c r="J135" i="5"/>
  <c r="H135" i="5"/>
  <c r="J132" i="5"/>
  <c r="H132" i="5"/>
  <c r="G132" i="5" s="1"/>
  <c r="B132" i="5" s="1"/>
  <c r="J129" i="5"/>
  <c r="H129" i="5"/>
  <c r="G129" i="5" s="1"/>
  <c r="B129" i="5" s="1"/>
  <c r="J126" i="5"/>
  <c r="J127" i="5" s="1"/>
  <c r="J128" i="5" s="1"/>
  <c r="H126" i="5"/>
  <c r="H127" i="5" s="1"/>
  <c r="H128" i="5" s="1"/>
  <c r="G128" i="5" s="1"/>
  <c r="B128" i="5" s="1"/>
  <c r="G126" i="5"/>
  <c r="B126" i="5" s="1"/>
  <c r="J123" i="5"/>
  <c r="H123" i="5"/>
  <c r="G123" i="5" s="1"/>
  <c r="B123" i="5" s="1"/>
  <c r="J120" i="5"/>
  <c r="J121" i="5" s="1"/>
  <c r="H120" i="5"/>
  <c r="G120" i="5" s="1"/>
  <c r="B120" i="5" s="1"/>
  <c r="J117" i="5"/>
  <c r="J118" i="5" s="1"/>
  <c r="H117" i="5"/>
  <c r="G117" i="5" s="1"/>
  <c r="B117" i="5" s="1"/>
  <c r="J114" i="5"/>
  <c r="I114" i="5" s="1"/>
  <c r="H114" i="5"/>
  <c r="H115" i="5" s="1"/>
  <c r="J111" i="5"/>
  <c r="J112" i="5" s="1"/>
  <c r="J113" i="5" s="1"/>
  <c r="H111" i="5"/>
  <c r="H112" i="5" s="1"/>
  <c r="H108" i="5"/>
  <c r="G108" i="5" s="1"/>
  <c r="B108" i="5" s="1"/>
  <c r="H105" i="5"/>
  <c r="G105" i="5" s="1"/>
  <c r="B105" i="5" s="1"/>
  <c r="H103" i="5"/>
  <c r="H104" i="5" s="1"/>
  <c r="G104" i="5" s="1"/>
  <c r="B104" i="5" s="1"/>
  <c r="G102" i="5"/>
  <c r="B102" i="5" s="1"/>
  <c r="J99" i="5"/>
  <c r="J100" i="5" s="1"/>
  <c r="H99" i="5"/>
  <c r="G99" i="5" s="1"/>
  <c r="B99" i="5" s="1"/>
  <c r="H96" i="5"/>
  <c r="G96" i="5" s="1"/>
  <c r="B96" i="5" s="1"/>
  <c r="J93" i="5"/>
  <c r="J94" i="5" s="1"/>
  <c r="H93" i="5"/>
  <c r="H94" i="5" s="1"/>
  <c r="H90" i="5"/>
  <c r="H91" i="5" s="1"/>
  <c r="H87" i="5"/>
  <c r="G87" i="5" s="1"/>
  <c r="B87" i="5" s="1"/>
  <c r="H84" i="5"/>
  <c r="G84" i="5" s="1"/>
  <c r="B84" i="5" s="1"/>
  <c r="H81" i="5"/>
  <c r="H82" i="5" s="1"/>
  <c r="H83" i="5" s="1"/>
  <c r="G83" i="5" s="1"/>
  <c r="B83" i="5" s="1"/>
  <c r="H78" i="5"/>
  <c r="H75" i="5"/>
  <c r="G75" i="5" s="1"/>
  <c r="B75" i="5" s="1"/>
  <c r="H72" i="5"/>
  <c r="G72" i="5" s="1"/>
  <c r="B72" i="5" s="1"/>
  <c r="H70" i="5"/>
  <c r="J69" i="5"/>
  <c r="J70" i="5" s="1"/>
  <c r="G69" i="5"/>
  <c r="B69" i="5" s="1"/>
  <c r="H66" i="5"/>
  <c r="G66" i="5" s="1"/>
  <c r="B66" i="5" s="1"/>
  <c r="H63" i="5"/>
  <c r="H60" i="5"/>
  <c r="G60" i="5" s="1"/>
  <c r="B60" i="5" s="1"/>
  <c r="H58" i="5"/>
  <c r="G57" i="5"/>
  <c r="B57" i="5" s="1"/>
  <c r="H55" i="5"/>
  <c r="G55" i="5" s="1"/>
  <c r="B55" i="5" s="1"/>
  <c r="G54" i="5"/>
  <c r="B54" i="5" s="1"/>
  <c r="J51" i="5"/>
  <c r="J52" i="5" s="1"/>
  <c r="J53" i="5" s="1"/>
  <c r="H51" i="5"/>
  <c r="H52" i="5" s="1"/>
  <c r="H49" i="5"/>
  <c r="G49" i="5" s="1"/>
  <c r="B49" i="5" s="1"/>
  <c r="G48" i="5"/>
  <c r="B48" i="5" s="1"/>
  <c r="H45" i="5"/>
  <c r="H46" i="5" s="1"/>
  <c r="H47" i="5" s="1"/>
  <c r="G47" i="5" s="1"/>
  <c r="B47" i="5" s="1"/>
  <c r="H42" i="5"/>
  <c r="G42" i="5" s="1"/>
  <c r="B42" i="5" s="1"/>
  <c r="H39" i="5"/>
  <c r="G39" i="5" s="1"/>
  <c r="B39" i="5" s="1"/>
  <c r="H36" i="5"/>
  <c r="G36" i="5" s="1"/>
  <c r="B36" i="5" s="1"/>
  <c r="J33" i="5"/>
  <c r="J34" i="5" s="1"/>
  <c r="H33" i="5"/>
  <c r="H34" i="5" s="1"/>
  <c r="H30" i="5"/>
  <c r="H31" i="5" s="1"/>
  <c r="H27" i="5"/>
  <c r="G27" i="5" s="1"/>
  <c r="B27" i="5" s="1"/>
  <c r="H25" i="5"/>
  <c r="G24" i="5"/>
  <c r="B24" i="5" s="1"/>
  <c r="H21" i="5"/>
  <c r="G21" i="5" s="1"/>
  <c r="B21" i="5" s="1"/>
  <c r="H18" i="5"/>
  <c r="H19" i="5" s="1"/>
  <c r="H15" i="5"/>
  <c r="G15" i="5" s="1"/>
  <c r="B15" i="5" s="1"/>
  <c r="H12" i="5"/>
  <c r="H13" i="5" s="1"/>
  <c r="J9" i="5"/>
  <c r="I9" i="5" s="1"/>
  <c r="H9" i="5"/>
  <c r="H10" i="5" s="1"/>
  <c r="AR443" i="11"/>
  <c r="AS442" i="11"/>
  <c r="AR442" i="11"/>
  <c r="AS441" i="11"/>
  <c r="AR441" i="11"/>
  <c r="AS440" i="11"/>
  <c r="AR440" i="11"/>
  <c r="AS439" i="11"/>
  <c r="AR439" i="11"/>
  <c r="AS438" i="11"/>
  <c r="AR438" i="11"/>
  <c r="AS437" i="11"/>
  <c r="AR437" i="11"/>
  <c r="AS436" i="11"/>
  <c r="AR436" i="11"/>
  <c r="AS435" i="11"/>
  <c r="AR435" i="11"/>
  <c r="AS434" i="11"/>
  <c r="AR434" i="11"/>
  <c r="AS433" i="11"/>
  <c r="AR433" i="11"/>
  <c r="AS432" i="11"/>
  <c r="AR432" i="11"/>
  <c r="AS431" i="11"/>
  <c r="AR431" i="11"/>
  <c r="AS430" i="11"/>
  <c r="AR430" i="11"/>
  <c r="AS429" i="11"/>
  <c r="AR429" i="11"/>
  <c r="AS428" i="11"/>
  <c r="AR428" i="11"/>
  <c r="AS427" i="11"/>
  <c r="AR427" i="11"/>
  <c r="AS426" i="11"/>
  <c r="AR426" i="11"/>
  <c r="AS425" i="11"/>
  <c r="AR425" i="11"/>
  <c r="AS424" i="11"/>
  <c r="AR424" i="11"/>
  <c r="AS423" i="11"/>
  <c r="AR423" i="11"/>
  <c r="AS422" i="11"/>
  <c r="AR422" i="11"/>
  <c r="AS421" i="11"/>
  <c r="AR421" i="11"/>
  <c r="AS420" i="11"/>
  <c r="AR420" i="11"/>
  <c r="AS419" i="11"/>
  <c r="AR419" i="11"/>
  <c r="AS418" i="11"/>
  <c r="AR418" i="11"/>
  <c r="AS417" i="11"/>
  <c r="AR417" i="11"/>
  <c r="AS416" i="11"/>
  <c r="AR416" i="11"/>
  <c r="AS415" i="11"/>
  <c r="AR415" i="11"/>
  <c r="AS414" i="11"/>
  <c r="AR414" i="11"/>
  <c r="AS413" i="11"/>
  <c r="AR413" i="11"/>
  <c r="AS412" i="11"/>
  <c r="AR412" i="11"/>
  <c r="AS411" i="11"/>
  <c r="AR411" i="11"/>
  <c r="AS410" i="11"/>
  <c r="AR410" i="11"/>
  <c r="AS409" i="11"/>
  <c r="AR409" i="11"/>
  <c r="AS408" i="11"/>
  <c r="AR408" i="11"/>
  <c r="AS407" i="11"/>
  <c r="AR407" i="11"/>
  <c r="AS406" i="11"/>
  <c r="AR406" i="11"/>
  <c r="AS405" i="11"/>
  <c r="AR405" i="11"/>
  <c r="AS404" i="11"/>
  <c r="AR404" i="11"/>
  <c r="AS403" i="11"/>
  <c r="AR403" i="11"/>
  <c r="AS402" i="11"/>
  <c r="AR402" i="11"/>
  <c r="AS401" i="11"/>
  <c r="AR401" i="11"/>
  <c r="AS400" i="11"/>
  <c r="AR400" i="11"/>
  <c r="AS399" i="11"/>
  <c r="AR399" i="11"/>
  <c r="AS398" i="11"/>
  <c r="AR398" i="11"/>
  <c r="AS397" i="11"/>
  <c r="AR397" i="11"/>
  <c r="AS396" i="11"/>
  <c r="AR396" i="11"/>
  <c r="AS395" i="11"/>
  <c r="AR395" i="11"/>
  <c r="AS394" i="11"/>
  <c r="AR394" i="11"/>
  <c r="AS393" i="11"/>
  <c r="AR393" i="11"/>
  <c r="AS392" i="11"/>
  <c r="AR392" i="11"/>
  <c r="AS391" i="11"/>
  <c r="AR391" i="11"/>
  <c r="AS390" i="11"/>
  <c r="AR390" i="11"/>
  <c r="AS389" i="11"/>
  <c r="AR389" i="11"/>
  <c r="AS388" i="11"/>
  <c r="AR388" i="11"/>
  <c r="AS387" i="11"/>
  <c r="AR387" i="11"/>
  <c r="AS386" i="11"/>
  <c r="AR386" i="11"/>
  <c r="AS385" i="11"/>
  <c r="AR385" i="11"/>
  <c r="AS384" i="11"/>
  <c r="AR384" i="11"/>
  <c r="AS383" i="11"/>
  <c r="AR383" i="11"/>
  <c r="AS382" i="11"/>
  <c r="AR382" i="11"/>
  <c r="AS381" i="11"/>
  <c r="AR381" i="11"/>
  <c r="AS380" i="11"/>
  <c r="AR380" i="11"/>
  <c r="AS379" i="11"/>
  <c r="AR379" i="11"/>
  <c r="AS378" i="11"/>
  <c r="AR378" i="11"/>
  <c r="AS377" i="11"/>
  <c r="AR377" i="11"/>
  <c r="AS376" i="11"/>
  <c r="AR376" i="11"/>
  <c r="AS375" i="11"/>
  <c r="AR375" i="11"/>
  <c r="AS374" i="11"/>
  <c r="AR374" i="11"/>
  <c r="AS373" i="11"/>
  <c r="AR373" i="11"/>
  <c r="AS372" i="11"/>
  <c r="AR372" i="11"/>
  <c r="AS371" i="11"/>
  <c r="AR371" i="11"/>
  <c r="AS370" i="11"/>
  <c r="AR370" i="11"/>
  <c r="AS369" i="11"/>
  <c r="AR369" i="11"/>
  <c r="AS368" i="11"/>
  <c r="AR368" i="11"/>
  <c r="AS367" i="11"/>
  <c r="AR367" i="11"/>
  <c r="AS366" i="11"/>
  <c r="AR366" i="11"/>
  <c r="AS365" i="11"/>
  <c r="AR365" i="11"/>
  <c r="AS364" i="11"/>
  <c r="AR364" i="11"/>
  <c r="AS363" i="11"/>
  <c r="AR363" i="11"/>
  <c r="AS362" i="11"/>
  <c r="AR362" i="11"/>
  <c r="AS361" i="11"/>
  <c r="AR361" i="11"/>
  <c r="AS360" i="11"/>
  <c r="AR360" i="11"/>
  <c r="AS359" i="11"/>
  <c r="AR359" i="11"/>
  <c r="AS358" i="11"/>
  <c r="AR358" i="11"/>
  <c r="AS357" i="11"/>
  <c r="AR357" i="11"/>
  <c r="AS356" i="11"/>
  <c r="AR356" i="11"/>
  <c r="AS355" i="11"/>
  <c r="AR355" i="11"/>
  <c r="AS354" i="11"/>
  <c r="AR354" i="11"/>
  <c r="AS353" i="11"/>
  <c r="AR353" i="11"/>
  <c r="AS352" i="11"/>
  <c r="AR352" i="11"/>
  <c r="AS351" i="11"/>
  <c r="AR351" i="11"/>
  <c r="AS350" i="11"/>
  <c r="AR350" i="11"/>
  <c r="AS349" i="11"/>
  <c r="AR349" i="11"/>
  <c r="AS348" i="11"/>
  <c r="AR348" i="11"/>
  <c r="AS347" i="11"/>
  <c r="AR347" i="11"/>
  <c r="AS346" i="11"/>
  <c r="AR346" i="11"/>
  <c r="AS345" i="11"/>
  <c r="AR345" i="11"/>
  <c r="AS344" i="11"/>
  <c r="AR344" i="11"/>
  <c r="AS343" i="11"/>
  <c r="AR343" i="11"/>
  <c r="AS342" i="11"/>
  <c r="AR342" i="11"/>
  <c r="AS341" i="11"/>
  <c r="AR341" i="11"/>
  <c r="AS340" i="11"/>
  <c r="AR340" i="11"/>
  <c r="AS339" i="11"/>
  <c r="AR339" i="11"/>
  <c r="AS338" i="11"/>
  <c r="AR338" i="11"/>
  <c r="AS337" i="11"/>
  <c r="AR337" i="11"/>
  <c r="AS336" i="11"/>
  <c r="AR336" i="11"/>
  <c r="AS335" i="11"/>
  <c r="AR335" i="11"/>
  <c r="AS334" i="11"/>
  <c r="AR334" i="11"/>
  <c r="AS333" i="11"/>
  <c r="AR333" i="11"/>
  <c r="AS332" i="11"/>
  <c r="AR332" i="11"/>
  <c r="AS331" i="11"/>
  <c r="AR331" i="11"/>
  <c r="AS330" i="11"/>
  <c r="AR330" i="11"/>
  <c r="AS329" i="11"/>
  <c r="AR329" i="11"/>
  <c r="AS328" i="11"/>
  <c r="AR328" i="11"/>
  <c r="AS327" i="11"/>
  <c r="AR327" i="11"/>
  <c r="AS326" i="11"/>
  <c r="AR326" i="11"/>
  <c r="AS325" i="11"/>
  <c r="AR325" i="11"/>
  <c r="AS324" i="11"/>
  <c r="AR324" i="11"/>
  <c r="AS323" i="11"/>
  <c r="AR323" i="11"/>
  <c r="AS322" i="11"/>
  <c r="AR322" i="11"/>
  <c r="AS321" i="11"/>
  <c r="AR321" i="11"/>
  <c r="AS320" i="11"/>
  <c r="AR320" i="11"/>
  <c r="AS319" i="11"/>
  <c r="AR319" i="11"/>
  <c r="AS318" i="11"/>
  <c r="AR318" i="11"/>
  <c r="AS317" i="11"/>
  <c r="AR317" i="11"/>
  <c r="AS316" i="11"/>
  <c r="AR316" i="11"/>
  <c r="AS315" i="11"/>
  <c r="AR315" i="11"/>
  <c r="AS314" i="11"/>
  <c r="AR314" i="11"/>
  <c r="AS313" i="11"/>
  <c r="AR313" i="11"/>
  <c r="AS312" i="11"/>
  <c r="AR312" i="11"/>
  <c r="AS311" i="11"/>
  <c r="AR311" i="11"/>
  <c r="AS310" i="11"/>
  <c r="AR310" i="11"/>
  <c r="AS309" i="11"/>
  <c r="AR309" i="11"/>
  <c r="AS308" i="11"/>
  <c r="AR308" i="11"/>
  <c r="AS307" i="11"/>
  <c r="AR307" i="11"/>
  <c r="AS306" i="11"/>
  <c r="AR306" i="11"/>
  <c r="AS305" i="11"/>
  <c r="AR305" i="11"/>
  <c r="AS304" i="11"/>
  <c r="AR304" i="11"/>
  <c r="AS303" i="11"/>
  <c r="AR303" i="11"/>
  <c r="AS302" i="11"/>
  <c r="AR302" i="11"/>
  <c r="AS301" i="11"/>
  <c r="AR301" i="11"/>
  <c r="AS300" i="11"/>
  <c r="AR300" i="11"/>
  <c r="AS299" i="11"/>
  <c r="AR299" i="11"/>
  <c r="AS298" i="11"/>
  <c r="AR298" i="11"/>
  <c r="AS297" i="11"/>
  <c r="AR297" i="11"/>
  <c r="AS296" i="11"/>
  <c r="AR296" i="11"/>
  <c r="AS295" i="11"/>
  <c r="AR295" i="11"/>
  <c r="AS294" i="11"/>
  <c r="AR294" i="11"/>
  <c r="AS293" i="11"/>
  <c r="AR293" i="11"/>
  <c r="AS292" i="11"/>
  <c r="AR292" i="11"/>
  <c r="AS291" i="11"/>
  <c r="AR291" i="11"/>
  <c r="AS290" i="11"/>
  <c r="AR290" i="11"/>
  <c r="AS289" i="11"/>
  <c r="AR289" i="11"/>
  <c r="AS288" i="11"/>
  <c r="AR288" i="11"/>
  <c r="AS287" i="11"/>
  <c r="AR287" i="11"/>
  <c r="AS286" i="11"/>
  <c r="AR286" i="11"/>
  <c r="AS285" i="11"/>
  <c r="AR285" i="11"/>
  <c r="AS284" i="11"/>
  <c r="AR284" i="11"/>
  <c r="AS283" i="11"/>
  <c r="AR283" i="11"/>
  <c r="AS282" i="11"/>
  <c r="AR282" i="11"/>
  <c r="AS281" i="11"/>
  <c r="AR281" i="11"/>
  <c r="AS280" i="11"/>
  <c r="AR280" i="11"/>
  <c r="AS279" i="11"/>
  <c r="AR279" i="11"/>
  <c r="AS278" i="11"/>
  <c r="AR278" i="11"/>
  <c r="AS277" i="11"/>
  <c r="AR277" i="11"/>
  <c r="AS276" i="11"/>
  <c r="AR276" i="11"/>
  <c r="AS275" i="11"/>
  <c r="AR275" i="11"/>
  <c r="AS274" i="11"/>
  <c r="AR274" i="11"/>
  <c r="AS273" i="11"/>
  <c r="AR273" i="11"/>
  <c r="AS272" i="11"/>
  <c r="AR272" i="11"/>
  <c r="AS271" i="11"/>
  <c r="AR271" i="11"/>
  <c r="AS270" i="11"/>
  <c r="AR270" i="11"/>
  <c r="AS269" i="11"/>
  <c r="AR269" i="11"/>
  <c r="AS268" i="11"/>
  <c r="AR268" i="11"/>
  <c r="AS267" i="11"/>
  <c r="AR267" i="11"/>
  <c r="AS266" i="11"/>
  <c r="AR266" i="11"/>
  <c r="AS265" i="11"/>
  <c r="AR265" i="11"/>
  <c r="AS264" i="11"/>
  <c r="AR264" i="11"/>
  <c r="AS263" i="11"/>
  <c r="AR263" i="11"/>
  <c r="AS262" i="11"/>
  <c r="AR262" i="11"/>
  <c r="AS261" i="11"/>
  <c r="AR261" i="11"/>
  <c r="AS260" i="11"/>
  <c r="AR260" i="11"/>
  <c r="AS259" i="11"/>
  <c r="AR259" i="11"/>
  <c r="AS258" i="11"/>
  <c r="AR258" i="11"/>
  <c r="AS257" i="11"/>
  <c r="AR257" i="11"/>
  <c r="AS256" i="11"/>
  <c r="AR256" i="11"/>
  <c r="AS255" i="11"/>
  <c r="AR255" i="11"/>
  <c r="AS254" i="11"/>
  <c r="AR254" i="11"/>
  <c r="AS253" i="11"/>
  <c r="AR253" i="11"/>
  <c r="AS252" i="11"/>
  <c r="AR252" i="11"/>
  <c r="AS251" i="11"/>
  <c r="AR251" i="11"/>
  <c r="AS250" i="11"/>
  <c r="AR250" i="11"/>
  <c r="AS249" i="11"/>
  <c r="AR249" i="11"/>
  <c r="AS248" i="11"/>
  <c r="AR248" i="11"/>
  <c r="AS247" i="11"/>
  <c r="AR247" i="11"/>
  <c r="AS246" i="11"/>
  <c r="AR246" i="11"/>
  <c r="AS245" i="11"/>
  <c r="AR245" i="11"/>
  <c r="AS244" i="11"/>
  <c r="AR244" i="11"/>
  <c r="AS243" i="11"/>
  <c r="AR243" i="11"/>
  <c r="AS242" i="11"/>
  <c r="AR242" i="11"/>
  <c r="AS241" i="11"/>
  <c r="AR241" i="11"/>
  <c r="AS240" i="11"/>
  <c r="AR240" i="11"/>
  <c r="AS239" i="11"/>
  <c r="AR239" i="11"/>
  <c r="AS238" i="11"/>
  <c r="AR238" i="11"/>
  <c r="AS237" i="11"/>
  <c r="AR237" i="11"/>
  <c r="AS236" i="11"/>
  <c r="AR236" i="11"/>
  <c r="AS235" i="11"/>
  <c r="AR235" i="11"/>
  <c r="AS234" i="11"/>
  <c r="AR234" i="11"/>
  <c r="AS233" i="11"/>
  <c r="AR233" i="11"/>
  <c r="AS232" i="11"/>
  <c r="AR232" i="11"/>
  <c r="AS231" i="11"/>
  <c r="AR231" i="11"/>
  <c r="AS230" i="11"/>
  <c r="AR230" i="11"/>
  <c r="AS229" i="11"/>
  <c r="AR229" i="11"/>
  <c r="AS228" i="11"/>
  <c r="AR228" i="11"/>
  <c r="AS227" i="11"/>
  <c r="AR227" i="11"/>
  <c r="AS226" i="11"/>
  <c r="AR226" i="11"/>
  <c r="AS225" i="11"/>
  <c r="AR225" i="11"/>
  <c r="AS224" i="11"/>
  <c r="AR224" i="11"/>
  <c r="AS223" i="11"/>
  <c r="AR223" i="11"/>
  <c r="AS222" i="11"/>
  <c r="AR222" i="11"/>
  <c r="AS221" i="11"/>
  <c r="AR221" i="11"/>
  <c r="AS220" i="11"/>
  <c r="AR220" i="11"/>
  <c r="AS219" i="11"/>
  <c r="AR219" i="11"/>
  <c r="AS218" i="11"/>
  <c r="AR218" i="11"/>
  <c r="AS217" i="11"/>
  <c r="AR217" i="11"/>
  <c r="AS216" i="11"/>
  <c r="AR216" i="11"/>
  <c r="AS215" i="11"/>
  <c r="AR215" i="11"/>
  <c r="AS214" i="11"/>
  <c r="AR214" i="11"/>
  <c r="AS213" i="11"/>
  <c r="AR213" i="11"/>
  <c r="AS212" i="11"/>
  <c r="AR212" i="11"/>
  <c r="AS211" i="11"/>
  <c r="AR211" i="11"/>
  <c r="AS210" i="11"/>
  <c r="AR210" i="11"/>
  <c r="AS209" i="11"/>
  <c r="AR209" i="11"/>
  <c r="AS208" i="11"/>
  <c r="AR208" i="11"/>
  <c r="AS207" i="11"/>
  <c r="AR207" i="11"/>
  <c r="AS206" i="11"/>
  <c r="AR206" i="11"/>
  <c r="AS205" i="11"/>
  <c r="AR205" i="11"/>
  <c r="AS204" i="11"/>
  <c r="AR204" i="11"/>
  <c r="AS203" i="11"/>
  <c r="AR203" i="11"/>
  <c r="AS202" i="11"/>
  <c r="AR202" i="11"/>
  <c r="AS201" i="11"/>
  <c r="AR201" i="11"/>
  <c r="AS200" i="11"/>
  <c r="AR200" i="11"/>
  <c r="AS199" i="11"/>
  <c r="AR199" i="11"/>
  <c r="AS198" i="11"/>
  <c r="AR198" i="11"/>
  <c r="AS197" i="11"/>
  <c r="AR197" i="11"/>
  <c r="AS196" i="11"/>
  <c r="AR196" i="11"/>
  <c r="AS195" i="11"/>
  <c r="AR195" i="11"/>
  <c r="AS194" i="11"/>
  <c r="AR194" i="11"/>
  <c r="AS193" i="11"/>
  <c r="AR193" i="11"/>
  <c r="AS192" i="11"/>
  <c r="AR192" i="11"/>
  <c r="AS191" i="11"/>
  <c r="AR191" i="11"/>
  <c r="AS190" i="11"/>
  <c r="AR190" i="11"/>
  <c r="AS189" i="11"/>
  <c r="AR189" i="11"/>
  <c r="AS188" i="11"/>
  <c r="AR188" i="11"/>
  <c r="AS187" i="11"/>
  <c r="AR187" i="11"/>
  <c r="AS186" i="11"/>
  <c r="AR186" i="11"/>
  <c r="AS185" i="11"/>
  <c r="AR185" i="11"/>
  <c r="AS184" i="11"/>
  <c r="AR184" i="11"/>
  <c r="AS183" i="11"/>
  <c r="AR183" i="11"/>
  <c r="AS182" i="11"/>
  <c r="AR182" i="11"/>
  <c r="AS181" i="11"/>
  <c r="AR181" i="11"/>
  <c r="AS180" i="11"/>
  <c r="AR180" i="11"/>
  <c r="AS179" i="11"/>
  <c r="AR179" i="11"/>
  <c r="AS178" i="11"/>
  <c r="AR178" i="11"/>
  <c r="AS177" i="11"/>
  <c r="AR177" i="11"/>
  <c r="AS176" i="11"/>
  <c r="AR176" i="11"/>
  <c r="AS175" i="11"/>
  <c r="AR175" i="11"/>
  <c r="AS174" i="11"/>
  <c r="AR174" i="11"/>
  <c r="AS173" i="11"/>
  <c r="AR173" i="11"/>
  <c r="AS172" i="11"/>
  <c r="AR172" i="11"/>
  <c r="AS171" i="11"/>
  <c r="AR171" i="11"/>
  <c r="AS170" i="11"/>
  <c r="AR170" i="11"/>
  <c r="AS169" i="11"/>
  <c r="AR169" i="11"/>
  <c r="AS168" i="11"/>
  <c r="AR168" i="11"/>
  <c r="AS167" i="11"/>
  <c r="AR167" i="11"/>
  <c r="AS166" i="11"/>
  <c r="AR166" i="11"/>
  <c r="AS165" i="11"/>
  <c r="AR165" i="11"/>
  <c r="AS164" i="11"/>
  <c r="AR164" i="11"/>
  <c r="AS163" i="11"/>
  <c r="AR163" i="11"/>
  <c r="AS162" i="11"/>
  <c r="AR162" i="11"/>
  <c r="AS161" i="11"/>
  <c r="AR161" i="11"/>
  <c r="AS160" i="11"/>
  <c r="AR160" i="11"/>
  <c r="AS159" i="11"/>
  <c r="AR159" i="11"/>
  <c r="AS158" i="11"/>
  <c r="AR158" i="11"/>
  <c r="AS157" i="11"/>
  <c r="AR157" i="11"/>
  <c r="AS156" i="11"/>
  <c r="AR156" i="11"/>
  <c r="AS155" i="11"/>
  <c r="AR155" i="11"/>
  <c r="AS154" i="11"/>
  <c r="AR154" i="11"/>
  <c r="AS153" i="11"/>
  <c r="AR153" i="11"/>
  <c r="AS152" i="11"/>
  <c r="AR152" i="11"/>
  <c r="AS151" i="11"/>
  <c r="AR151" i="11"/>
  <c r="AS150" i="11"/>
  <c r="AR150" i="11"/>
  <c r="AS149" i="11"/>
  <c r="AR149" i="11"/>
  <c r="AS148" i="11"/>
  <c r="AR148" i="11"/>
  <c r="AS147" i="11"/>
  <c r="AR147" i="11"/>
  <c r="AS146" i="11"/>
  <c r="AR146" i="11"/>
  <c r="AS145" i="11"/>
  <c r="AR145" i="11"/>
  <c r="AS144" i="11"/>
  <c r="AR144" i="11"/>
  <c r="AS143" i="11"/>
  <c r="AR143" i="11"/>
  <c r="AS142" i="11"/>
  <c r="AR142" i="11"/>
  <c r="AS141" i="11"/>
  <c r="AR141" i="11"/>
  <c r="AS140" i="11"/>
  <c r="AR140" i="11"/>
  <c r="AS139" i="11"/>
  <c r="AR139" i="11"/>
  <c r="AS138" i="11"/>
  <c r="AR138" i="11"/>
  <c r="AS137" i="11"/>
  <c r="AR137" i="11"/>
  <c r="AS136" i="11"/>
  <c r="AR136" i="11"/>
  <c r="AS135" i="11"/>
  <c r="AR135" i="11"/>
  <c r="AS134" i="11"/>
  <c r="AR134" i="11"/>
  <c r="AS133" i="11"/>
  <c r="AR133" i="11"/>
  <c r="AS132" i="11"/>
  <c r="AR132" i="11"/>
  <c r="AS131" i="11"/>
  <c r="AR131" i="11"/>
  <c r="AS130" i="11"/>
  <c r="AR130" i="11"/>
  <c r="AS129" i="11"/>
  <c r="AR129" i="11"/>
  <c r="AS128" i="11"/>
  <c r="AR128" i="11"/>
  <c r="AS127" i="11"/>
  <c r="AR127" i="11"/>
  <c r="AS126" i="11"/>
  <c r="AR126" i="11"/>
  <c r="AS125" i="11"/>
  <c r="AR125" i="11"/>
  <c r="AS124" i="11"/>
  <c r="AR124" i="11"/>
  <c r="AS123" i="11"/>
  <c r="AR123" i="11"/>
  <c r="AS122" i="11"/>
  <c r="AR122" i="11"/>
  <c r="AS121" i="11"/>
  <c r="AR121" i="11"/>
  <c r="AS120" i="11"/>
  <c r="AR120" i="11"/>
  <c r="AS119" i="11"/>
  <c r="AR119" i="11"/>
  <c r="AS118" i="11"/>
  <c r="AR118" i="11"/>
  <c r="AS117" i="11"/>
  <c r="AR117" i="11"/>
  <c r="AS116" i="11"/>
  <c r="AR116" i="11"/>
  <c r="AS115" i="11"/>
  <c r="AR115" i="11"/>
  <c r="AS114" i="11"/>
  <c r="AR114" i="11"/>
  <c r="AS113" i="11"/>
  <c r="AR113" i="11"/>
  <c r="AS112" i="11"/>
  <c r="AR112" i="11"/>
  <c r="AS111" i="11"/>
  <c r="AR111" i="11"/>
  <c r="AS110" i="11"/>
  <c r="AR110" i="11"/>
  <c r="AS109" i="11"/>
  <c r="AR109" i="11"/>
  <c r="AS108" i="11"/>
  <c r="AR108" i="11"/>
  <c r="AS107" i="11"/>
  <c r="AR107" i="11"/>
  <c r="AS106" i="11"/>
  <c r="AR106" i="11"/>
  <c r="AS105" i="11"/>
  <c r="AR105" i="11"/>
  <c r="AS104" i="11"/>
  <c r="AR104" i="11"/>
  <c r="AS103" i="11"/>
  <c r="AR103" i="11"/>
  <c r="AS102" i="11"/>
  <c r="AR102" i="11"/>
  <c r="AS101" i="11"/>
  <c r="AR101" i="11"/>
  <c r="AS100" i="11"/>
  <c r="AR100" i="11"/>
  <c r="AS99" i="11"/>
  <c r="AR99" i="11"/>
  <c r="AS98" i="11"/>
  <c r="AR98" i="11"/>
  <c r="AS97" i="11"/>
  <c r="AR97" i="11"/>
  <c r="AS96" i="11"/>
  <c r="AR96" i="11"/>
  <c r="AS95" i="11"/>
  <c r="AR95" i="11"/>
  <c r="AS94" i="11"/>
  <c r="AR94" i="11"/>
  <c r="AS93" i="11"/>
  <c r="AR93" i="11"/>
  <c r="AS92" i="11"/>
  <c r="AR92" i="11"/>
  <c r="AS91" i="11"/>
  <c r="AR91" i="11"/>
  <c r="AS90" i="11"/>
  <c r="AR90" i="11"/>
  <c r="AS89" i="11"/>
  <c r="AR89" i="11"/>
  <c r="AS88" i="11"/>
  <c r="AR88" i="11"/>
  <c r="AS87" i="11"/>
  <c r="AR87" i="11"/>
  <c r="AS86" i="11"/>
  <c r="AR86" i="11"/>
  <c r="AS85" i="11"/>
  <c r="AR85" i="11"/>
  <c r="AS84" i="11"/>
  <c r="AR84" i="11"/>
  <c r="AS83" i="11"/>
  <c r="AR83" i="11"/>
  <c r="AS82" i="11"/>
  <c r="AR82" i="11"/>
  <c r="AS81" i="11"/>
  <c r="AR81" i="11"/>
  <c r="AS80" i="11"/>
  <c r="AR80" i="11"/>
  <c r="AS79" i="11"/>
  <c r="AR79" i="11"/>
  <c r="AS78" i="11"/>
  <c r="AR78" i="11"/>
  <c r="AS77" i="11"/>
  <c r="AR77" i="11"/>
  <c r="AS76" i="11"/>
  <c r="AR76" i="11"/>
  <c r="AS75" i="11"/>
  <c r="AR75" i="11"/>
  <c r="AS74" i="11"/>
  <c r="AR74" i="11"/>
  <c r="AS73" i="11"/>
  <c r="AR73" i="11"/>
  <c r="AS72" i="11"/>
  <c r="AR72" i="11"/>
  <c r="AS71" i="11"/>
  <c r="AR71" i="11"/>
  <c r="AS70" i="11"/>
  <c r="AR70" i="11"/>
  <c r="AS69" i="11"/>
  <c r="AR69" i="11"/>
  <c r="AS68" i="11"/>
  <c r="AR68" i="11"/>
  <c r="AS67" i="11"/>
  <c r="AR67" i="11"/>
  <c r="AS66" i="11"/>
  <c r="AR66" i="11"/>
  <c r="AS65" i="11"/>
  <c r="AR65" i="11"/>
  <c r="AS64" i="11"/>
  <c r="AR64" i="11"/>
  <c r="AS63" i="11"/>
  <c r="AR63" i="11"/>
  <c r="AS62" i="11"/>
  <c r="AR62" i="11"/>
  <c r="AS61" i="11"/>
  <c r="AR61" i="11"/>
  <c r="AS60" i="11"/>
  <c r="AR60" i="11"/>
  <c r="AS59" i="11"/>
  <c r="AR59" i="11"/>
  <c r="AS58" i="11"/>
  <c r="AR58" i="11"/>
  <c r="AS57" i="11"/>
  <c r="AR57" i="11"/>
  <c r="AS56" i="11"/>
  <c r="AR56" i="11"/>
  <c r="AS55" i="11"/>
  <c r="AR55" i="11"/>
  <c r="AS54" i="11"/>
  <c r="AR54" i="11"/>
  <c r="AS53" i="11"/>
  <c r="AR53" i="11"/>
  <c r="AS52" i="11"/>
  <c r="AR52" i="11"/>
  <c r="AS51" i="11"/>
  <c r="AR51" i="11"/>
  <c r="AS50" i="11"/>
  <c r="AR50" i="11"/>
  <c r="AS49" i="11"/>
  <c r="AR49" i="11"/>
  <c r="AS48" i="11"/>
  <c r="AR48" i="11"/>
  <c r="AS47" i="11"/>
  <c r="AR47" i="11"/>
  <c r="AS46" i="11"/>
  <c r="AR46" i="11"/>
  <c r="AS45" i="11"/>
  <c r="AR45" i="11"/>
  <c r="AS44" i="11"/>
  <c r="AR44" i="11"/>
  <c r="AS43" i="11"/>
  <c r="AR43" i="11"/>
  <c r="AS42" i="11"/>
  <c r="AR42" i="11"/>
  <c r="AS41" i="11"/>
  <c r="AR41" i="11"/>
  <c r="AS40" i="11"/>
  <c r="AR40" i="11"/>
  <c r="AS39" i="11"/>
  <c r="AR39" i="11"/>
  <c r="AS38" i="11"/>
  <c r="AR38" i="11"/>
  <c r="AS37" i="11"/>
  <c r="AR37" i="11"/>
  <c r="AS36" i="11"/>
  <c r="AR36" i="11"/>
  <c r="AS35" i="11"/>
  <c r="AR35" i="11"/>
  <c r="AS34" i="11"/>
  <c r="AR34" i="11"/>
  <c r="AS33" i="11"/>
  <c r="AR33" i="11"/>
  <c r="AS32" i="11"/>
  <c r="AR32" i="11"/>
  <c r="AS31" i="11"/>
  <c r="AR31" i="11"/>
  <c r="AS30" i="11"/>
  <c r="AR30" i="11"/>
  <c r="AS29" i="11"/>
  <c r="AR29" i="11"/>
  <c r="AS28" i="11"/>
  <c r="AR28" i="11"/>
  <c r="AS27" i="11"/>
  <c r="AR27" i="11"/>
  <c r="AS26" i="11"/>
  <c r="AR26" i="11"/>
  <c r="AS25" i="11"/>
  <c r="AR25" i="11"/>
  <c r="AS24" i="11"/>
  <c r="AR24" i="11"/>
  <c r="AS23" i="11"/>
  <c r="AR23" i="11"/>
  <c r="AS22" i="11"/>
  <c r="AR22" i="11"/>
  <c r="AS21" i="11"/>
  <c r="AR21" i="11"/>
  <c r="AS20" i="11"/>
  <c r="AR20" i="11"/>
  <c r="AS19" i="11"/>
  <c r="AR19" i="11"/>
  <c r="AS18" i="11"/>
  <c r="AR18" i="11"/>
  <c r="AS17" i="11"/>
  <c r="AR17" i="11"/>
  <c r="AS16" i="11"/>
  <c r="AR16" i="11"/>
  <c r="AS15" i="11"/>
  <c r="AR15" i="11"/>
  <c r="AS14" i="11"/>
  <c r="AR14" i="11"/>
  <c r="AS13" i="11"/>
  <c r="AR13" i="11"/>
  <c r="AS12" i="11"/>
  <c r="AR12" i="11"/>
  <c r="AS11" i="11"/>
  <c r="AR11" i="11"/>
  <c r="AS10" i="11"/>
  <c r="AR10" i="11"/>
  <c r="AS9" i="11"/>
  <c r="AR9" i="11"/>
  <c r="AS8" i="1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AV23" i="26"/>
  <c r="AU23" i="26"/>
  <c r="AT23" i="26"/>
  <c r="AS23" i="26"/>
  <c r="AR23" i="26"/>
  <c r="AQ23" i="26"/>
  <c r="AP23" i="26"/>
  <c r="AO23" i="26"/>
  <c r="AN23" i="26"/>
  <c r="AM23" i="26"/>
  <c r="AL23" i="26"/>
  <c r="AK23" i="26"/>
  <c r="AJ23" i="26"/>
  <c r="AI23" i="26"/>
  <c r="AH23" i="26"/>
  <c r="AG23" i="26"/>
  <c r="AF23" i="26"/>
  <c r="AE23" i="26"/>
  <c r="AA23" i="26"/>
  <c r="Z23" i="26"/>
  <c r="Y23" i="26"/>
  <c r="X23" i="26"/>
  <c r="W23" i="26"/>
  <c r="V23" i="26"/>
  <c r="U23" i="26"/>
  <c r="T23" i="26"/>
  <c r="S23" i="26"/>
  <c r="R23" i="26"/>
  <c r="Q23" i="26"/>
  <c r="P23" i="26"/>
  <c r="O23" i="26"/>
  <c r="N23" i="26"/>
  <c r="M23" i="26"/>
  <c r="L23" i="26"/>
  <c r="K23" i="26"/>
  <c r="J23" i="26"/>
  <c r="I23" i="26"/>
  <c r="H23" i="26"/>
  <c r="G23" i="26"/>
  <c r="F23" i="26"/>
  <c r="E23" i="26"/>
  <c r="D23" i="26"/>
  <c r="Q15" i="26"/>
  <c r="K15" i="26"/>
  <c r="E15" i="26"/>
  <c r="C15" i="26"/>
  <c r="V25" i="26" s="1"/>
  <c r="AO240" i="1" s="1"/>
  <c r="U14" i="26"/>
  <c r="T14" i="26"/>
  <c r="S14" i="26"/>
  <c r="R14" i="26"/>
  <c r="O14" i="26"/>
  <c r="N14" i="26"/>
  <c r="M14" i="26"/>
  <c r="L14" i="26"/>
  <c r="I14" i="26"/>
  <c r="H14" i="26"/>
  <c r="G14" i="26"/>
  <c r="F14" i="26"/>
  <c r="R12" i="26"/>
  <c r="L12" i="26"/>
  <c r="F12" i="26"/>
  <c r="I12" i="26" s="1"/>
  <c r="F3" i="26"/>
  <c r="CV6" i="32"/>
  <c r="CU6" i="32"/>
  <c r="CT6" i="32"/>
  <c r="CS6" i="32"/>
  <c r="CR6" i="32"/>
  <c r="CQ6" i="32"/>
  <c r="CP6" i="32"/>
  <c r="CO6" i="32"/>
  <c r="CN6" i="32"/>
  <c r="CM6" i="32"/>
  <c r="CL6" i="32"/>
  <c r="CK6" i="32"/>
  <c r="CJ6" i="32"/>
  <c r="CI6" i="32"/>
  <c r="CH6" i="32"/>
  <c r="CG6" i="32"/>
  <c r="CF6" i="32"/>
  <c r="CE6" i="32"/>
  <c r="CD6" i="32"/>
  <c r="CC6" i="32"/>
  <c r="CB6" i="32"/>
  <c r="CA6" i="32"/>
  <c r="BZ6" i="32"/>
  <c r="BY6" i="32"/>
  <c r="BX6" i="32"/>
  <c r="BW6" i="32"/>
  <c r="BV6" i="32"/>
  <c r="BU6" i="32"/>
  <c r="BT6" i="32"/>
  <c r="BS6" i="32"/>
  <c r="BR6" i="32"/>
  <c r="BQ6" i="32"/>
  <c r="BP6" i="32"/>
  <c r="BO6" i="32"/>
  <c r="BN6" i="32"/>
  <c r="BM6" i="32"/>
  <c r="BL6" i="32"/>
  <c r="BK6" i="32"/>
  <c r="BJ6" i="32"/>
  <c r="BI6" i="32"/>
  <c r="BH6" i="32"/>
  <c r="BG6" i="32"/>
  <c r="BF6" i="32"/>
  <c r="BE6" i="32"/>
  <c r="BD6" i="32"/>
  <c r="BC6" i="32"/>
  <c r="BB6" i="32"/>
  <c r="BA6" i="32"/>
  <c r="AZ6" i="32"/>
  <c r="AY6" i="32"/>
  <c r="AX6" i="32"/>
  <c r="AW6" i="32"/>
  <c r="AV6" i="32"/>
  <c r="AU6" i="32"/>
  <c r="AT6" i="32"/>
  <c r="AS6" i="32"/>
  <c r="AR6" i="32"/>
  <c r="AQ6" i="32"/>
  <c r="AP6" i="32"/>
  <c r="AO6" i="32"/>
  <c r="AN6" i="32"/>
  <c r="AM6" i="32"/>
  <c r="AL6" i="32"/>
  <c r="AK6" i="32"/>
  <c r="AJ6" i="32"/>
  <c r="AI6" i="32"/>
  <c r="CV5" i="32"/>
  <c r="CU5" i="32"/>
  <c r="CT5" i="32"/>
  <c r="CS5" i="32"/>
  <c r="CR5" i="32"/>
  <c r="CQ5" i="32"/>
  <c r="CP5" i="32"/>
  <c r="CO5" i="32"/>
  <c r="CN5" i="32"/>
  <c r="CM5" i="32"/>
  <c r="CL5" i="32"/>
  <c r="CK5" i="32"/>
  <c r="CJ5" i="32"/>
  <c r="CI5" i="32"/>
  <c r="CH5" i="32"/>
  <c r="CG5" i="32"/>
  <c r="CF5" i="32"/>
  <c r="CE5" i="32"/>
  <c r="CD5" i="32"/>
  <c r="CC5" i="32"/>
  <c r="CB5" i="32"/>
  <c r="CA5" i="32"/>
  <c r="BZ5" i="32"/>
  <c r="BY5" i="32"/>
  <c r="BX5" i="32"/>
  <c r="BW5" i="32"/>
  <c r="BV5" i="32"/>
  <c r="BU5" i="32"/>
  <c r="BT5" i="32"/>
  <c r="BS5" i="32"/>
  <c r="BR5" i="32"/>
  <c r="BQ5" i="32"/>
  <c r="BP5" i="32"/>
  <c r="BO5" i="32"/>
  <c r="BN5" i="32"/>
  <c r="BM5" i="32"/>
  <c r="BL5" i="32"/>
  <c r="BK5" i="32"/>
  <c r="BJ5" i="32"/>
  <c r="BI5" i="32"/>
  <c r="BH5" i="32"/>
  <c r="BG5" i="32"/>
  <c r="BF5" i="32"/>
  <c r="BE5" i="32"/>
  <c r="BD5" i="32"/>
  <c r="BC5" i="32"/>
  <c r="BB5" i="32"/>
  <c r="BA5" i="32"/>
  <c r="AZ5" i="32"/>
  <c r="AY5" i="32"/>
  <c r="AX5" i="32"/>
  <c r="AW5" i="32"/>
  <c r="AV5" i="32"/>
  <c r="AU5" i="32"/>
  <c r="AT5" i="32"/>
  <c r="AS5" i="32"/>
  <c r="AR5" i="32"/>
  <c r="AQ5" i="32"/>
  <c r="AP5" i="32"/>
  <c r="AO5" i="32"/>
  <c r="AN5" i="32"/>
  <c r="AM5" i="32"/>
  <c r="AL5" i="32"/>
  <c r="AK5" i="32"/>
  <c r="AJ5" i="32"/>
  <c r="AI5" i="32"/>
  <c r="O93" i="31"/>
  <c r="N93" i="31"/>
  <c r="M93" i="31"/>
  <c r="L93" i="31"/>
  <c r="K93" i="31"/>
  <c r="J93" i="31"/>
  <c r="I93" i="31"/>
  <c r="H93" i="31"/>
  <c r="G93" i="31"/>
  <c r="F93" i="31"/>
  <c r="E93" i="31"/>
  <c r="D93" i="31"/>
  <c r="O54" i="31"/>
  <c r="N54" i="31"/>
  <c r="M54" i="31"/>
  <c r="L54" i="31"/>
  <c r="K54" i="31"/>
  <c r="J54" i="31"/>
  <c r="I54" i="31"/>
  <c r="H54" i="31"/>
  <c r="G54" i="31"/>
  <c r="F54" i="31"/>
  <c r="E54" i="31"/>
  <c r="D54" i="31"/>
  <c r="X7" i="31"/>
  <c r="X54" i="31" s="1"/>
  <c r="W7" i="31"/>
  <c r="W54" i="31" s="1"/>
  <c r="V7" i="31"/>
  <c r="V54" i="31" s="1"/>
  <c r="U7" i="31"/>
  <c r="U54" i="31" s="1"/>
  <c r="S7" i="31"/>
  <c r="S54" i="31" s="1"/>
  <c r="R7" i="31"/>
  <c r="R54" i="31" s="1"/>
  <c r="Q7" i="31"/>
  <c r="Q54" i="31" s="1"/>
  <c r="P7" i="31"/>
  <c r="P54" i="31" s="1"/>
  <c r="C7" i="31"/>
  <c r="A1" i="22"/>
  <c r="A7" i="32" l="1"/>
  <c r="B39" i="31"/>
  <c r="B31" i="31"/>
  <c r="B23" i="31"/>
  <c r="B15" i="31"/>
  <c r="C40" i="31"/>
  <c r="C32" i="31"/>
  <c r="C24" i="31"/>
  <c r="C16" i="31"/>
  <c r="C39" i="31"/>
  <c r="C31" i="31"/>
  <c r="C23" i="31"/>
  <c r="C15" i="31"/>
  <c r="B38" i="31"/>
  <c r="B30" i="31"/>
  <c r="B22" i="31"/>
  <c r="B14" i="31"/>
  <c r="B37" i="31"/>
  <c r="B29" i="31"/>
  <c r="B21" i="31"/>
  <c r="B13" i="31"/>
  <c r="C38" i="31"/>
  <c r="C30" i="31"/>
  <c r="C22" i="31"/>
  <c r="C14" i="31"/>
  <c r="C8" i="31"/>
  <c r="C55" i="31" s="1"/>
  <c r="B20" i="31"/>
  <c r="C37" i="31"/>
  <c r="C29" i="31"/>
  <c r="C21" i="31"/>
  <c r="C13" i="31"/>
  <c r="B44" i="31"/>
  <c r="B36" i="31"/>
  <c r="B28" i="31"/>
  <c r="B12" i="31"/>
  <c r="B43" i="31"/>
  <c r="B35" i="31"/>
  <c r="B27" i="31"/>
  <c r="B19" i="31"/>
  <c r="B11" i="31"/>
  <c r="B42" i="31"/>
  <c r="B34" i="31"/>
  <c r="B26" i="31"/>
  <c r="B18" i="31"/>
  <c r="B10" i="31"/>
  <c r="B41" i="31"/>
  <c r="B33" i="31"/>
  <c r="B25" i="31"/>
  <c r="B17" i="31"/>
  <c r="B9" i="31"/>
  <c r="C42" i="31"/>
  <c r="C34" i="31"/>
  <c r="C26" i="31"/>
  <c r="C18" i="31"/>
  <c r="C10" i="31"/>
  <c r="B16" i="31"/>
  <c r="C36" i="31"/>
  <c r="C17" i="31"/>
  <c r="C35" i="31"/>
  <c r="B8" i="31"/>
  <c r="C12" i="31"/>
  <c r="C43" i="31"/>
  <c r="C19" i="31"/>
  <c r="C33" i="31"/>
  <c r="C11" i="31"/>
  <c r="C28" i="31"/>
  <c r="C9" i="31"/>
  <c r="C20" i="31"/>
  <c r="C41" i="31"/>
  <c r="C27" i="31"/>
  <c r="B32" i="31"/>
  <c r="B24" i="31"/>
  <c r="B40" i="31"/>
  <c r="C44" i="31"/>
  <c r="C25" i="31"/>
  <c r="K7" i="32"/>
  <c r="A37" i="32"/>
  <c r="A29" i="32"/>
  <c r="A21" i="32"/>
  <c r="A13" i="32"/>
  <c r="A16" i="32"/>
  <c r="A39" i="32"/>
  <c r="A36" i="32"/>
  <c r="A28" i="32"/>
  <c r="A20" i="32"/>
  <c r="A12" i="32"/>
  <c r="A35" i="32"/>
  <c r="A27" i="32"/>
  <c r="A19" i="32"/>
  <c r="A11" i="32"/>
  <c r="A8" i="32"/>
  <c r="A31" i="32"/>
  <c r="A22" i="32"/>
  <c r="A34" i="32"/>
  <c r="A26" i="32"/>
  <c r="A18" i="32"/>
  <c r="A10" i="32"/>
  <c r="A24" i="32"/>
  <c r="A15" i="32"/>
  <c r="A30" i="32"/>
  <c r="A41" i="32"/>
  <c r="A33" i="32"/>
  <c r="A25" i="32"/>
  <c r="A17" i="32"/>
  <c r="A9" i="32"/>
  <c r="A32" i="32"/>
  <c r="A23" i="32"/>
  <c r="A14" i="32"/>
  <c r="A40" i="32"/>
  <c r="A38" i="32"/>
  <c r="G723" i="5"/>
  <c r="B723" i="5" s="1"/>
  <c r="G624" i="5"/>
  <c r="B624" i="5" s="1"/>
  <c r="I885" i="5"/>
  <c r="H598" i="5"/>
  <c r="G372" i="5"/>
  <c r="B372" i="5" s="1"/>
  <c r="G600" i="5"/>
  <c r="B600" i="5" s="1"/>
  <c r="I750" i="5"/>
  <c r="H286" i="5"/>
  <c r="G286" i="5" s="1"/>
  <c r="B286" i="5" s="1"/>
  <c r="G786" i="5"/>
  <c r="B786" i="5" s="1"/>
  <c r="G730" i="5"/>
  <c r="B730" i="5" s="1"/>
  <c r="G81" i="5"/>
  <c r="B81" i="5" s="1"/>
  <c r="G906" i="5"/>
  <c r="B906" i="5" s="1"/>
  <c r="H925" i="5"/>
  <c r="H926" i="5" s="1"/>
  <c r="G926" i="5" s="1"/>
  <c r="B926" i="5" s="1"/>
  <c r="G939" i="5"/>
  <c r="B939" i="5" s="1"/>
  <c r="H1033" i="5"/>
  <c r="G1033" i="5" s="1"/>
  <c r="B1033" i="5" s="1"/>
  <c r="H587" i="5"/>
  <c r="G587" i="5" s="1"/>
  <c r="B587" i="5" s="1"/>
  <c r="H814" i="5"/>
  <c r="H815" i="5" s="1"/>
  <c r="G815" i="5" s="1"/>
  <c r="B815" i="5" s="1"/>
  <c r="G18" i="5"/>
  <c r="B18" i="5" s="1"/>
  <c r="G246" i="5"/>
  <c r="B246" i="5" s="1"/>
  <c r="G276" i="5"/>
  <c r="B276" i="5" s="1"/>
  <c r="H304" i="5"/>
  <c r="G378" i="5"/>
  <c r="B378" i="5" s="1"/>
  <c r="G834" i="5"/>
  <c r="B834" i="5" s="1"/>
  <c r="I1026" i="5"/>
  <c r="H148" i="5"/>
  <c r="H149" i="5" s="1"/>
  <c r="G149" i="5" s="1"/>
  <c r="B149" i="5" s="1"/>
  <c r="H265" i="5"/>
  <c r="H266" i="5" s="1"/>
  <c r="G266" i="5" s="1"/>
  <c r="B266" i="5" s="1"/>
  <c r="G348" i="5"/>
  <c r="B348" i="5" s="1"/>
  <c r="G396" i="5"/>
  <c r="B396" i="5" s="1"/>
  <c r="G93" i="5"/>
  <c r="B93" i="5" s="1"/>
  <c r="G384" i="5"/>
  <c r="B384" i="5" s="1"/>
  <c r="G414" i="5"/>
  <c r="B414" i="5" s="1"/>
  <c r="G648" i="5"/>
  <c r="B648" i="5" s="1"/>
  <c r="G963" i="5"/>
  <c r="B963" i="5" s="1"/>
  <c r="H169" i="5"/>
  <c r="G169" i="5" s="1"/>
  <c r="B169" i="5" s="1"/>
  <c r="H61" i="5"/>
  <c r="H62" i="5" s="1"/>
  <c r="G62" i="5" s="1"/>
  <c r="B62" i="5" s="1"/>
  <c r="G861" i="5"/>
  <c r="B861" i="5" s="1"/>
  <c r="H991" i="5"/>
  <c r="G991" i="5" s="1"/>
  <c r="B991" i="5" s="1"/>
  <c r="H1018" i="5"/>
  <c r="G1018" i="5" s="1"/>
  <c r="B1018" i="5" s="1"/>
  <c r="H673" i="5"/>
  <c r="H674" i="5" s="1"/>
  <c r="G674" i="5" s="1"/>
  <c r="B674" i="5" s="1"/>
  <c r="I129" i="5"/>
  <c r="H979" i="5"/>
  <c r="H980" i="5" s="1"/>
  <c r="G980" i="5" s="1"/>
  <c r="B980" i="5" s="1"/>
  <c r="H233" i="5"/>
  <c r="G233" i="5" s="1"/>
  <c r="B233" i="5" s="1"/>
  <c r="H880" i="5"/>
  <c r="H556" i="5"/>
  <c r="H706" i="5"/>
  <c r="G9" i="5"/>
  <c r="B9" i="5" s="1"/>
  <c r="H22" i="5"/>
  <c r="G22" i="5" s="1"/>
  <c r="B22" i="5" s="1"/>
  <c r="H67" i="5"/>
  <c r="G67" i="5" s="1"/>
  <c r="B67" i="5" s="1"/>
  <c r="G111" i="5"/>
  <c r="B111" i="5" s="1"/>
  <c r="H448" i="5"/>
  <c r="H449" i="5" s="1"/>
  <c r="G449" i="5" s="1"/>
  <c r="B449" i="5" s="1"/>
  <c r="G708" i="5"/>
  <c r="B708" i="5" s="1"/>
  <c r="G738" i="5"/>
  <c r="B738" i="5" s="1"/>
  <c r="G765" i="5"/>
  <c r="B765" i="5" s="1"/>
  <c r="G804" i="5"/>
  <c r="B804" i="5" s="1"/>
  <c r="H1031" i="5"/>
  <c r="G1031" i="5" s="1"/>
  <c r="B1031" i="5" s="1"/>
  <c r="H106" i="5"/>
  <c r="H107" i="5" s="1"/>
  <c r="G107" i="5" s="1"/>
  <c r="B107" i="5" s="1"/>
  <c r="H430" i="5"/>
  <c r="H431" i="5" s="1"/>
  <c r="G431" i="5" s="1"/>
  <c r="B431" i="5" s="1"/>
  <c r="H565" i="5"/>
  <c r="G565" i="5" s="1"/>
  <c r="B565" i="5" s="1"/>
  <c r="H40" i="5"/>
  <c r="I132" i="5"/>
  <c r="H223" i="5"/>
  <c r="H224" i="5" s="1"/>
  <c r="G224" i="5" s="1"/>
  <c r="B224" i="5" s="1"/>
  <c r="G240" i="5"/>
  <c r="B240" i="5" s="1"/>
  <c r="G252" i="5"/>
  <c r="B252" i="5" s="1"/>
  <c r="I285" i="5"/>
  <c r="G579" i="5"/>
  <c r="B579" i="5" s="1"/>
  <c r="I666" i="5"/>
  <c r="G699" i="5"/>
  <c r="B699" i="5" s="1"/>
  <c r="H883" i="5"/>
  <c r="H1042" i="5"/>
  <c r="H1043" i="5" s="1"/>
  <c r="G1043" i="5" s="1"/>
  <c r="B1043" i="5" s="1"/>
  <c r="H151" i="5"/>
  <c r="H152" i="5" s="1"/>
  <c r="G152" i="5" s="1"/>
  <c r="B152" i="5" s="1"/>
  <c r="I177" i="5"/>
  <c r="I312" i="5"/>
  <c r="I492" i="5"/>
  <c r="G570" i="5"/>
  <c r="B570" i="5" s="1"/>
  <c r="G780" i="5"/>
  <c r="B780" i="5" s="1"/>
  <c r="I876" i="5"/>
  <c r="H602" i="5"/>
  <c r="G602" i="5" s="1"/>
  <c r="B602" i="5" s="1"/>
  <c r="G601" i="5"/>
  <c r="B601" i="5" s="1"/>
  <c r="I886" i="5"/>
  <c r="J887" i="5"/>
  <c r="I887" i="5" s="1"/>
  <c r="G859" i="5"/>
  <c r="B859" i="5" s="1"/>
  <c r="H860" i="5"/>
  <c r="G860" i="5" s="1"/>
  <c r="B860" i="5" s="1"/>
  <c r="H788" i="5"/>
  <c r="G788" i="5" s="1"/>
  <c r="B788" i="5" s="1"/>
  <c r="G787" i="5"/>
  <c r="B787" i="5" s="1"/>
  <c r="G580" i="5"/>
  <c r="B580" i="5" s="1"/>
  <c r="H581" i="5"/>
  <c r="G581" i="5" s="1"/>
  <c r="B581" i="5" s="1"/>
  <c r="I975" i="5"/>
  <c r="H76" i="5"/>
  <c r="I135" i="5"/>
  <c r="H172" i="5"/>
  <c r="H173" i="5" s="1"/>
  <c r="G173" i="5" s="1"/>
  <c r="B173" i="5" s="1"/>
  <c r="H418" i="5"/>
  <c r="G418" i="5" s="1"/>
  <c r="B418" i="5" s="1"/>
  <c r="H535" i="5"/>
  <c r="H733" i="5"/>
  <c r="G733" i="5" s="1"/>
  <c r="B733" i="5" s="1"/>
  <c r="H754" i="5"/>
  <c r="H796" i="5"/>
  <c r="G796" i="5" s="1"/>
  <c r="B796" i="5" s="1"/>
  <c r="H869" i="5"/>
  <c r="G869" i="5" s="1"/>
  <c r="B869" i="5" s="1"/>
  <c r="H901" i="5"/>
  <c r="H902" i="5" s="1"/>
  <c r="G902" i="5" s="1"/>
  <c r="B902" i="5" s="1"/>
  <c r="J976" i="5"/>
  <c r="J977" i="5" s="1"/>
  <c r="J978" i="5" s="1"/>
  <c r="I981" i="5" s="1"/>
  <c r="H322" i="5"/>
  <c r="G322" i="5" s="1"/>
  <c r="B322" i="5" s="1"/>
  <c r="G33" i="5"/>
  <c r="B33" i="5" s="1"/>
  <c r="H88" i="5"/>
  <c r="G88" i="5" s="1"/>
  <c r="B88" i="5" s="1"/>
  <c r="H100" i="5"/>
  <c r="G100" i="5" s="1"/>
  <c r="B100" i="5" s="1"/>
  <c r="H121" i="5"/>
  <c r="G121" i="5" s="1"/>
  <c r="B121" i="5" s="1"/>
  <c r="G159" i="5"/>
  <c r="B159" i="5" s="1"/>
  <c r="H298" i="5"/>
  <c r="G298" i="5" s="1"/>
  <c r="B298" i="5" s="1"/>
  <c r="H343" i="5"/>
  <c r="G343" i="5" s="1"/>
  <c r="B343" i="5" s="1"/>
  <c r="G360" i="5"/>
  <c r="B360" i="5" s="1"/>
  <c r="H394" i="5"/>
  <c r="H400" i="5"/>
  <c r="G459" i="5"/>
  <c r="B459" i="5" s="1"/>
  <c r="G504" i="5"/>
  <c r="B504" i="5" s="1"/>
  <c r="H589" i="5"/>
  <c r="H590" i="5" s="1"/>
  <c r="G590" i="5" s="1"/>
  <c r="B590" i="5" s="1"/>
  <c r="H637" i="5"/>
  <c r="G637" i="5" s="1"/>
  <c r="B637" i="5" s="1"/>
  <c r="H658" i="5"/>
  <c r="H659" i="5" s="1"/>
  <c r="G659" i="5" s="1"/>
  <c r="B659" i="5" s="1"/>
  <c r="G675" i="5"/>
  <c r="B675" i="5" s="1"/>
  <c r="G849" i="5"/>
  <c r="B849" i="5" s="1"/>
  <c r="H856" i="5"/>
  <c r="H857" i="5" s="1"/>
  <c r="G857" i="5" s="1"/>
  <c r="B857" i="5" s="1"/>
  <c r="G885" i="5"/>
  <c r="B885" i="5" s="1"/>
  <c r="H889" i="5"/>
  <c r="H890" i="5" s="1"/>
  <c r="G890" i="5" s="1"/>
  <c r="B890" i="5" s="1"/>
  <c r="H949" i="5"/>
  <c r="I1041" i="5"/>
  <c r="H1060" i="5"/>
  <c r="G1060" i="5" s="1"/>
  <c r="B1060" i="5" s="1"/>
  <c r="H130" i="5"/>
  <c r="G195" i="5"/>
  <c r="B195" i="5" s="1"/>
  <c r="G207" i="5"/>
  <c r="B207" i="5" s="1"/>
  <c r="I291" i="5"/>
  <c r="G300" i="5"/>
  <c r="B300" i="5" s="1"/>
  <c r="I306" i="5"/>
  <c r="H413" i="5"/>
  <c r="G413" i="5" s="1"/>
  <c r="B413" i="5" s="1"/>
  <c r="G423" i="5"/>
  <c r="B423" i="5" s="1"/>
  <c r="G540" i="5"/>
  <c r="B540" i="5" s="1"/>
  <c r="G591" i="5"/>
  <c r="B591" i="5" s="1"/>
  <c r="H613" i="5"/>
  <c r="G613" i="5" s="1"/>
  <c r="B613" i="5" s="1"/>
  <c r="G721" i="5"/>
  <c r="B721" i="5" s="1"/>
  <c r="G858" i="5"/>
  <c r="B858" i="5" s="1"/>
  <c r="G891" i="5"/>
  <c r="B891" i="5" s="1"/>
  <c r="H154" i="5"/>
  <c r="G154" i="5" s="1"/>
  <c r="B154" i="5" s="1"/>
  <c r="G51" i="5"/>
  <c r="B51" i="5" s="1"/>
  <c r="H133" i="5"/>
  <c r="G133" i="5" s="1"/>
  <c r="B133" i="5" s="1"/>
  <c r="H146" i="5"/>
  <c r="G146" i="5" s="1"/>
  <c r="B146" i="5" s="1"/>
  <c r="G156" i="5"/>
  <c r="B156" i="5" s="1"/>
  <c r="G177" i="5"/>
  <c r="B177" i="5" s="1"/>
  <c r="J286" i="5"/>
  <c r="I286" i="5" s="1"/>
  <c r="H367" i="5"/>
  <c r="G367" i="5" s="1"/>
  <c r="B367" i="5" s="1"/>
  <c r="H427" i="5"/>
  <c r="G427" i="5" s="1"/>
  <c r="B427" i="5" s="1"/>
  <c r="G438" i="5"/>
  <c r="B438" i="5" s="1"/>
  <c r="H532" i="5"/>
  <c r="H550" i="5"/>
  <c r="H551" i="5" s="1"/>
  <c r="G551" i="5" s="1"/>
  <c r="B551" i="5" s="1"/>
  <c r="G585" i="5"/>
  <c r="B585" i="5" s="1"/>
  <c r="I657" i="5"/>
  <c r="G709" i="5"/>
  <c r="B709" i="5" s="1"/>
  <c r="I768" i="5"/>
  <c r="G886" i="5"/>
  <c r="B886" i="5" s="1"/>
  <c r="H952" i="5"/>
  <c r="G952" i="5" s="1"/>
  <c r="B952" i="5" s="1"/>
  <c r="G1047" i="5"/>
  <c r="B1047" i="5" s="1"/>
  <c r="H604" i="5"/>
  <c r="H670" i="5"/>
  <c r="H671" i="5" s="1"/>
  <c r="G671" i="5" s="1"/>
  <c r="B671" i="5" s="1"/>
  <c r="H946" i="5"/>
  <c r="H947" i="5" s="1"/>
  <c r="G947" i="5" s="1"/>
  <c r="B947" i="5" s="1"/>
  <c r="G61" i="5"/>
  <c r="B61" i="5" s="1"/>
  <c r="J133" i="5"/>
  <c r="J134" i="5" s="1"/>
  <c r="G192" i="5"/>
  <c r="B192" i="5" s="1"/>
  <c r="G210" i="5"/>
  <c r="B210" i="5" s="1"/>
  <c r="H319" i="5"/>
  <c r="H340" i="5"/>
  <c r="H341" i="5" s="1"/>
  <c r="G341" i="5" s="1"/>
  <c r="B341" i="5" s="1"/>
  <c r="G411" i="5"/>
  <c r="B411" i="5" s="1"/>
  <c r="G453" i="5"/>
  <c r="B453" i="5" s="1"/>
  <c r="G490" i="5"/>
  <c r="B490" i="5" s="1"/>
  <c r="G498" i="5"/>
  <c r="B498" i="5" s="1"/>
  <c r="H716" i="5"/>
  <c r="G716" i="5" s="1"/>
  <c r="B716" i="5" s="1"/>
  <c r="H760" i="5"/>
  <c r="H761" i="5" s="1"/>
  <c r="G761" i="5" s="1"/>
  <c r="B761" i="5" s="1"/>
  <c r="G771" i="5"/>
  <c r="B771" i="5" s="1"/>
  <c r="G909" i="5"/>
  <c r="B909" i="5" s="1"/>
  <c r="G925" i="5"/>
  <c r="B925" i="5" s="1"/>
  <c r="G984" i="5"/>
  <c r="B984" i="5" s="1"/>
  <c r="H994" i="5"/>
  <c r="H995" i="5" s="1"/>
  <c r="G995" i="5" s="1"/>
  <c r="B995" i="5" s="1"/>
  <c r="K239" i="1"/>
  <c r="K240" i="1"/>
  <c r="X158" i="34" a="1"/>
  <c r="X158" i="34" s="1"/>
  <c r="X169" i="34" a="1"/>
  <c r="X169" i="34" s="1"/>
  <c r="X152" i="34" a="1"/>
  <c r="X152" i="34" s="1"/>
  <c r="W158" i="34" a="1"/>
  <c r="W158" i="34" s="1"/>
  <c r="W162" i="34" a="1"/>
  <c r="W162" i="34" s="1"/>
  <c r="W156" i="34" a="1"/>
  <c r="W156" i="34" s="1"/>
  <c r="V163" i="34" a="1"/>
  <c r="V163" i="34" s="1"/>
  <c r="V168" i="34" a="1"/>
  <c r="V168" i="34" s="1"/>
  <c r="X168" i="34" a="1"/>
  <c r="X168" i="34" s="1"/>
  <c r="W164" i="34" a="1"/>
  <c r="W164" i="34" s="1"/>
  <c r="V170" i="34" a="1"/>
  <c r="V170" i="34" s="1"/>
  <c r="V156" i="34" a="1"/>
  <c r="V156" i="34" s="1"/>
  <c r="X161" i="34" a="1"/>
  <c r="X161" i="34" s="1"/>
  <c r="X156" i="34" a="1"/>
  <c r="X156" i="34" s="1"/>
  <c r="W167" i="34" a="1"/>
  <c r="W167" i="34" s="1"/>
  <c r="V169" i="34" a="1"/>
  <c r="V169" i="34" s="1"/>
  <c r="X167" i="34" a="1"/>
  <c r="X167" i="34" s="1"/>
  <c r="X155" i="34" a="1"/>
  <c r="X155" i="34" s="1"/>
  <c r="X163" i="34" a="1"/>
  <c r="X163" i="34" s="1"/>
  <c r="W154" i="34" a="1"/>
  <c r="W154" i="34" s="1"/>
  <c r="W163" i="34" a="1"/>
  <c r="W163" i="34" s="1"/>
  <c r="V157" i="34" a="1"/>
  <c r="V157" i="34" s="1"/>
  <c r="V166" i="34" a="1"/>
  <c r="V166" i="34" s="1"/>
  <c r="V162" i="34" a="1"/>
  <c r="V162" i="34" s="1"/>
  <c r="W173" i="34" a="1"/>
  <c r="W173" i="34" s="1"/>
  <c r="V165" i="34" a="1"/>
  <c r="V165" i="34" s="1"/>
  <c r="X164" i="34" a="1"/>
  <c r="X164" i="34" s="1"/>
  <c r="V171" i="34" a="1"/>
  <c r="V171" i="34" s="1"/>
  <c r="X170" i="34" a="1"/>
  <c r="X170" i="34" s="1"/>
  <c r="W168" i="34" a="1"/>
  <c r="W168" i="34" s="1"/>
  <c r="X165" i="34" a="1"/>
  <c r="X165" i="34" s="1"/>
  <c r="X157" i="34" a="1"/>
  <c r="X157" i="34" s="1"/>
  <c r="W159" i="34" a="1"/>
  <c r="W159" i="34" s="1"/>
  <c r="W161" i="34" a="1"/>
  <c r="W161" i="34" s="1"/>
  <c r="V159" i="34" a="1"/>
  <c r="V159" i="34" s="1"/>
  <c r="V153" i="34" a="1"/>
  <c r="V153" i="34" s="1"/>
  <c r="W153" i="34" a="1"/>
  <c r="W153" i="34" s="1"/>
  <c r="V154" i="34" a="1"/>
  <c r="V154" i="34" s="1"/>
  <c r="W166" i="34" a="1"/>
  <c r="W166" i="34" s="1"/>
  <c r="V158" i="34" a="1"/>
  <c r="V158" i="34" s="1"/>
  <c r="X172" i="34" a="1"/>
  <c r="X172" i="34" s="1"/>
  <c r="X154" i="34" a="1"/>
  <c r="X154" i="34" s="1"/>
  <c r="W170" i="34" a="1"/>
  <c r="W170" i="34" s="1"/>
  <c r="W169" i="34" a="1"/>
  <c r="W169" i="34" s="1"/>
  <c r="W171" i="34" a="1"/>
  <c r="W171" i="34" s="1"/>
  <c r="V164" i="34" a="1"/>
  <c r="V164" i="34" s="1"/>
  <c r="V167" i="34" a="1"/>
  <c r="V167" i="34" s="1"/>
  <c r="V155" i="34" a="1"/>
  <c r="V155" i="34" s="1"/>
  <c r="W157" i="34" a="1"/>
  <c r="W157" i="34" s="1"/>
  <c r="V152" i="34" a="1"/>
  <c r="V152" i="34" s="1"/>
  <c r="X162" i="34" a="1"/>
  <c r="X162" i="34" s="1"/>
  <c r="V173" i="34" a="1"/>
  <c r="V173" i="34" s="1"/>
  <c r="X153" i="34" a="1"/>
  <c r="X153" i="34" s="1"/>
  <c r="X166" i="34" a="1"/>
  <c r="X166" i="34" s="1"/>
  <c r="X159" i="34" a="1"/>
  <c r="X159" i="34" s="1"/>
  <c r="W152" i="34" a="1"/>
  <c r="W152" i="34" s="1"/>
  <c r="W165" i="34" a="1"/>
  <c r="W165" i="34" s="1"/>
  <c r="W160" i="34" a="1"/>
  <c r="W160" i="34" s="1"/>
  <c r="V172" i="34" a="1"/>
  <c r="V172" i="34" s="1"/>
  <c r="V161" i="34" a="1"/>
  <c r="V161" i="34" s="1"/>
  <c r="V160" i="34" a="1"/>
  <c r="V160" i="34" s="1"/>
  <c r="X173" i="34" a="1"/>
  <c r="X173" i="34" s="1"/>
  <c r="X171" i="34" a="1"/>
  <c r="X171" i="34" s="1"/>
  <c r="W155" i="34" a="1"/>
  <c r="W155" i="34" s="1"/>
  <c r="X160" i="34" a="1"/>
  <c r="X160" i="34" s="1"/>
  <c r="W172" i="34" a="1"/>
  <c r="W172" i="34" s="1"/>
  <c r="S218" i="34" a="1"/>
  <c r="S218" i="34" s="1"/>
  <c r="S207" i="34" a="1"/>
  <c r="S207" i="34" s="1"/>
  <c r="S224" i="34" a="1"/>
  <c r="S224" i="34" s="1"/>
  <c r="S204" i="34" a="1"/>
  <c r="S204" i="34" s="1"/>
  <c r="S226" i="34" a="1"/>
  <c r="S226" i="34" s="1"/>
  <c r="S193" i="34" a="1"/>
  <c r="S193" i="34" s="1"/>
  <c r="S238" i="34" a="1"/>
  <c r="S238" i="34" s="1"/>
  <c r="S231" i="34" a="1"/>
  <c r="S231" i="34" s="1"/>
  <c r="S232" i="34" a="1"/>
  <c r="S232" i="34" s="1"/>
  <c r="S192" i="34" a="1"/>
  <c r="S192" i="34" s="1"/>
  <c r="S189" i="34" a="1"/>
  <c r="S189" i="34" s="1"/>
  <c r="T179" i="34" a="1"/>
  <c r="T179" i="34" s="1"/>
  <c r="T156" i="34" a="1"/>
  <c r="T156" i="34" s="1"/>
  <c r="T195" i="34" a="1"/>
  <c r="T195" i="34" s="1"/>
  <c r="T232" i="34" a="1"/>
  <c r="T232" i="34" s="1"/>
  <c r="T177" i="34" a="1"/>
  <c r="T177" i="34" s="1"/>
  <c r="T154" i="34" a="1"/>
  <c r="T154" i="34" s="1"/>
  <c r="T167" i="34" a="1"/>
  <c r="T167" i="34" s="1"/>
  <c r="T203" i="34" a="1"/>
  <c r="T203" i="34" s="1"/>
  <c r="T184" i="34" a="1"/>
  <c r="T184" i="34" s="1"/>
  <c r="T161" i="34" a="1"/>
  <c r="T161" i="34" s="1"/>
  <c r="T152" i="34" a="1"/>
  <c r="T152" i="34" s="1"/>
  <c r="U179" i="34" a="1"/>
  <c r="U179" i="34" s="1"/>
  <c r="U206" i="34" a="1"/>
  <c r="U206" i="34" s="1"/>
  <c r="U191" i="34" a="1"/>
  <c r="U191" i="34" s="1"/>
  <c r="U216" i="34" a="1"/>
  <c r="U216" i="34" s="1"/>
  <c r="U153" i="34" a="1"/>
  <c r="U153" i="34" s="1"/>
  <c r="U173" i="34" a="1"/>
  <c r="U173" i="34" s="1"/>
  <c r="U157" i="34" a="1"/>
  <c r="U157" i="34" s="1"/>
  <c r="U196" i="34" a="1"/>
  <c r="U196" i="34" s="1"/>
  <c r="U217" i="34" a="1"/>
  <c r="U217" i="34" s="1"/>
  <c r="U205" i="34" a="1"/>
  <c r="U205" i="34" s="1"/>
  <c r="U168" i="34" a="1"/>
  <c r="U168" i="34" s="1"/>
  <c r="S214" i="34" a="1"/>
  <c r="S214" i="34" s="1"/>
  <c r="S185" i="34" a="1"/>
  <c r="S185" i="34" s="1"/>
  <c r="S158" i="34" a="1"/>
  <c r="S158" i="34" s="1"/>
  <c r="S210" i="34" a="1"/>
  <c r="S210" i="34" s="1"/>
  <c r="S182" i="34" a="1"/>
  <c r="S182" i="34" s="1"/>
  <c r="S173" i="34" a="1"/>
  <c r="S173" i="34" s="1"/>
  <c r="S163" i="34" a="1"/>
  <c r="S163" i="34" s="1"/>
  <c r="S175" i="34" a="1"/>
  <c r="S175" i="34" s="1"/>
  <c r="S156" i="34" a="1"/>
  <c r="S156" i="34" s="1"/>
  <c r="S221" i="34" a="1"/>
  <c r="S221" i="34" s="1"/>
  <c r="S219" i="34" a="1"/>
  <c r="S219" i="34" s="1"/>
  <c r="T173" i="34" a="1"/>
  <c r="T173" i="34" s="1"/>
  <c r="T186" i="34" a="1"/>
  <c r="T186" i="34" s="1"/>
  <c r="T181" i="34" a="1"/>
  <c r="T181" i="34" s="1"/>
  <c r="T237" i="34" a="1"/>
  <c r="T237" i="34" s="1"/>
  <c r="T207" i="34" a="1"/>
  <c r="T207" i="34" s="1"/>
  <c r="T222" i="34" a="1"/>
  <c r="T222" i="34" s="1"/>
  <c r="T210" i="34" a="1"/>
  <c r="T210" i="34" s="1"/>
  <c r="T158" i="34" a="1"/>
  <c r="T158" i="34" s="1"/>
  <c r="T213" i="34" a="1"/>
  <c r="T213" i="34" s="1"/>
  <c r="T174" i="34" a="1"/>
  <c r="T174" i="34" s="1"/>
  <c r="T227" i="34" a="1"/>
  <c r="T227" i="34" s="1"/>
  <c r="U231" i="34" a="1"/>
  <c r="U231" i="34" s="1"/>
  <c r="U192" i="34" a="1"/>
  <c r="U192" i="34" s="1"/>
  <c r="U177" i="34" a="1"/>
  <c r="U177" i="34" s="1"/>
  <c r="U172" i="34" a="1"/>
  <c r="U172" i="34" s="1"/>
  <c r="U162" i="34" a="1"/>
  <c r="U162" i="34" s="1"/>
  <c r="U225" i="34" a="1"/>
  <c r="U225" i="34" s="1"/>
  <c r="U188" i="34" a="1"/>
  <c r="U188" i="34" s="1"/>
  <c r="U178" i="34" a="1"/>
  <c r="U178" i="34" s="1"/>
  <c r="U171" i="34" a="1"/>
  <c r="U171" i="34" s="1"/>
  <c r="U174" i="34" a="1"/>
  <c r="U174" i="34" s="1"/>
  <c r="S194" i="34" a="1"/>
  <c r="S194" i="34" s="1"/>
  <c r="S165" i="34" a="1"/>
  <c r="S165" i="34" s="1"/>
  <c r="S215" i="34" a="1"/>
  <c r="S215" i="34" s="1"/>
  <c r="S178" i="34" a="1"/>
  <c r="S178" i="34" s="1"/>
  <c r="S170" i="34" a="1"/>
  <c r="S170" i="34" s="1"/>
  <c r="S208" i="34" a="1"/>
  <c r="S208" i="34" s="1"/>
  <c r="S229" i="34" a="1"/>
  <c r="S229" i="34" s="1"/>
  <c r="S190" i="34" a="1"/>
  <c r="S190" i="34" s="1"/>
  <c r="S211" i="34" a="1"/>
  <c r="S211" i="34" s="1"/>
  <c r="S152" i="34" a="1"/>
  <c r="S152" i="34" s="1"/>
  <c r="S225" i="34" a="1"/>
  <c r="S225" i="34" s="1"/>
  <c r="T202" i="34" a="1"/>
  <c r="T202" i="34" s="1"/>
  <c r="T205" i="34" a="1"/>
  <c r="T205" i="34" s="1"/>
  <c r="T212" i="34" a="1"/>
  <c r="T212" i="34" s="1"/>
  <c r="T225" i="34" a="1"/>
  <c r="T225" i="34" s="1"/>
  <c r="T176" i="34" a="1"/>
  <c r="T176" i="34" s="1"/>
  <c r="T236" i="34" a="1"/>
  <c r="T236" i="34" s="1"/>
  <c r="T160" i="34" a="1"/>
  <c r="T160" i="34" s="1"/>
  <c r="T235" i="34" a="1"/>
  <c r="T235" i="34" s="1"/>
  <c r="T178" i="34" a="1"/>
  <c r="T178" i="34" s="1"/>
  <c r="T198" i="34" a="1"/>
  <c r="T198" i="34" s="1"/>
  <c r="U218" i="34" a="1"/>
  <c r="U218" i="34" s="1"/>
  <c r="U227" i="34" a="1"/>
  <c r="U227" i="34" s="1"/>
  <c r="U210" i="34" a="1"/>
  <c r="U210" i="34" s="1"/>
  <c r="U161" i="34" a="1"/>
  <c r="U161" i="34" s="1"/>
  <c r="U163" i="34" a="1"/>
  <c r="U163" i="34" s="1"/>
  <c r="U193" i="34" a="1"/>
  <c r="U193" i="34" s="1"/>
  <c r="U165" i="34" a="1"/>
  <c r="U165" i="34" s="1"/>
  <c r="U204" i="34" a="1"/>
  <c r="U204" i="34" s="1"/>
  <c r="U176" i="34" a="1"/>
  <c r="U176" i="34" s="1"/>
  <c r="U195" i="34" a="1"/>
  <c r="U195" i="34" s="1"/>
  <c r="U219" i="34" a="1"/>
  <c r="U219" i="34" s="1"/>
  <c r="S198" i="34" a="1"/>
  <c r="S198" i="34" s="1"/>
  <c r="S227" i="34" a="1"/>
  <c r="S227" i="34" s="1"/>
  <c r="S171" i="34" a="1"/>
  <c r="S171" i="34" s="1"/>
  <c r="S216" i="34" a="1"/>
  <c r="S216" i="34" s="1"/>
  <c r="S172" i="34" a="1"/>
  <c r="S172" i="34" s="1"/>
  <c r="S212" i="34" a="1"/>
  <c r="S212" i="34" s="1"/>
  <c r="S213" i="34" a="1"/>
  <c r="S213" i="34" s="1"/>
  <c r="S155" i="34" a="1"/>
  <c r="S155" i="34" s="1"/>
  <c r="S196" i="34" a="1"/>
  <c r="S196" i="34" s="1"/>
  <c r="S188" i="34" a="1"/>
  <c r="S188" i="34" s="1"/>
  <c r="T223" i="34" a="1"/>
  <c r="T223" i="34" s="1"/>
  <c r="T228" i="34" a="1"/>
  <c r="T228" i="34" s="1"/>
  <c r="T233" i="34" a="1"/>
  <c r="T233" i="34" s="1"/>
  <c r="T172" i="34" a="1"/>
  <c r="T172" i="34" s="1"/>
  <c r="T197" i="34" a="1"/>
  <c r="T197" i="34" s="1"/>
  <c r="T170" i="34" a="1"/>
  <c r="T170" i="34" s="1"/>
  <c r="T209" i="34" a="1"/>
  <c r="T209" i="34" s="1"/>
  <c r="T234" i="34" a="1"/>
  <c r="T234" i="34" s="1"/>
  <c r="T230" i="34" a="1"/>
  <c r="T230" i="34" s="1"/>
  <c r="T211" i="34" a="1"/>
  <c r="T211" i="34" s="1"/>
  <c r="T217" i="34" a="1"/>
  <c r="T217" i="34" s="1"/>
  <c r="U214" i="34" a="1"/>
  <c r="U214" i="34" s="1"/>
  <c r="U201" i="34" a="1"/>
  <c r="U201" i="34" s="1"/>
  <c r="U197" i="34" a="1"/>
  <c r="U197" i="34" s="1"/>
  <c r="U232" i="34" a="1"/>
  <c r="U232" i="34" s="1"/>
  <c r="U167" i="34" a="1"/>
  <c r="U167" i="34" s="1"/>
  <c r="U184" i="34" a="1"/>
  <c r="U184" i="34" s="1"/>
  <c r="U234" i="34" a="1"/>
  <c r="U234" i="34" s="1"/>
  <c r="U226" i="34" a="1"/>
  <c r="U226" i="34" s="1"/>
  <c r="U187" i="34" a="1"/>
  <c r="U187" i="34" s="1"/>
  <c r="U154" i="34" a="1"/>
  <c r="U154" i="34" s="1"/>
  <c r="U170" i="34" a="1"/>
  <c r="U170" i="34" s="1"/>
  <c r="S228" i="34" a="1"/>
  <c r="S228" i="34" s="1"/>
  <c r="S195" i="34" a="1"/>
  <c r="S195" i="34" s="1"/>
  <c r="S160" i="34" a="1"/>
  <c r="S160" i="34" s="1"/>
  <c r="S177" i="34" a="1"/>
  <c r="S177" i="34" s="1"/>
  <c r="S234" i="34" a="1"/>
  <c r="S234" i="34" s="1"/>
  <c r="S209" i="34" a="1"/>
  <c r="S209" i="34" s="1"/>
  <c r="S217" i="34" a="1"/>
  <c r="S217" i="34" s="1"/>
  <c r="S179" i="34" a="1"/>
  <c r="S179" i="34" s="1"/>
  <c r="S237" i="34" a="1"/>
  <c r="S237" i="34" s="1"/>
  <c r="S191" i="34" a="1"/>
  <c r="S191" i="34" s="1"/>
  <c r="S230" i="34" a="1"/>
  <c r="S230" i="34" s="1"/>
  <c r="T218" i="34" a="1"/>
  <c r="T218" i="34" s="1"/>
  <c r="T206" i="34" a="1"/>
  <c r="T206" i="34" s="1"/>
  <c r="T200" i="34" a="1"/>
  <c r="T200" i="34" s="1"/>
  <c r="T153" i="34" a="1"/>
  <c r="T153" i="34" s="1"/>
  <c r="T221" i="34" a="1"/>
  <c r="T221" i="34" s="1"/>
  <c r="T191" i="34" a="1"/>
  <c r="T191" i="34" s="1"/>
  <c r="T183" i="34" a="1"/>
  <c r="T183" i="34" s="1"/>
  <c r="T165" i="34" a="1"/>
  <c r="T165" i="34" s="1"/>
  <c r="T196" i="34" a="1"/>
  <c r="T196" i="34" s="1"/>
  <c r="T201" i="34" a="1"/>
  <c r="T201" i="34" s="1"/>
  <c r="T185" i="34" a="1"/>
  <c r="T185" i="34" s="1"/>
  <c r="U194" i="34" a="1"/>
  <c r="U194" i="34" s="1"/>
  <c r="U152" i="34" a="1"/>
  <c r="U152" i="34" s="1"/>
  <c r="U156" i="34" a="1"/>
  <c r="U156" i="34" s="1"/>
  <c r="U169" i="34" a="1"/>
  <c r="U169" i="34" s="1"/>
  <c r="U160" i="34" a="1"/>
  <c r="U160" i="34" s="1"/>
  <c r="U238" i="34" a="1"/>
  <c r="U238" i="34" s="1"/>
  <c r="U222" i="34" a="1"/>
  <c r="U222" i="34" s="1"/>
  <c r="U199" i="34" a="1"/>
  <c r="U199" i="34" s="1"/>
  <c r="U237" i="34" a="1"/>
  <c r="U237" i="34" s="1"/>
  <c r="U181" i="34" a="1"/>
  <c r="U181" i="34" s="1"/>
  <c r="U198" i="34" a="1"/>
  <c r="U198" i="34" s="1"/>
  <c r="S202" i="34" a="1"/>
  <c r="S202" i="34" s="1"/>
  <c r="S166" i="34" a="1"/>
  <c r="S166" i="34" s="1"/>
  <c r="S235" i="34" a="1"/>
  <c r="S235" i="34" s="1"/>
  <c r="S161" i="34" a="1"/>
  <c r="S161" i="34" s="1"/>
  <c r="S181" i="34" a="1"/>
  <c r="S181" i="34" s="1"/>
  <c r="S176" i="34" a="1"/>
  <c r="S176" i="34" s="1"/>
  <c r="S159" i="34" a="1"/>
  <c r="S159" i="34" s="1"/>
  <c r="S174" i="34" a="1"/>
  <c r="S174" i="34" s="1"/>
  <c r="S168" i="34" a="1"/>
  <c r="S168" i="34" s="1"/>
  <c r="S233" i="34" a="1"/>
  <c r="S233" i="34" s="1"/>
  <c r="S203" i="34" a="1"/>
  <c r="S203" i="34" s="1"/>
  <c r="T214" i="34" a="1"/>
  <c r="T214" i="34" s="1"/>
  <c r="T216" i="34" a="1"/>
  <c r="T216" i="34" s="1"/>
  <c r="T166" i="34" a="1"/>
  <c r="T166" i="34" s="1"/>
  <c r="T189" i="34" a="1"/>
  <c r="T189" i="34" s="1"/>
  <c r="T159" i="34" a="1"/>
  <c r="T159" i="34" s="1"/>
  <c r="T224" i="34" a="1"/>
  <c r="T224" i="34" s="1"/>
  <c r="T220" i="34" a="1"/>
  <c r="T220" i="34" s="1"/>
  <c r="T238" i="34" a="1"/>
  <c r="T238" i="34" s="1"/>
  <c r="T187" i="34" a="1"/>
  <c r="T187" i="34" s="1"/>
  <c r="T192" i="34" a="1"/>
  <c r="T192" i="34" s="1"/>
  <c r="T171" i="34" a="1"/>
  <c r="T171" i="34" s="1"/>
  <c r="U190" i="34" a="1"/>
  <c r="U190" i="34" s="1"/>
  <c r="U223" i="34" a="1"/>
  <c r="U223" i="34" s="1"/>
  <c r="U158" i="34" a="1"/>
  <c r="U158" i="34" s="1"/>
  <c r="U155" i="34" a="1"/>
  <c r="U155" i="34" s="1"/>
  <c r="U213" i="34" a="1"/>
  <c r="U213" i="34" s="1"/>
  <c r="U182" i="34" a="1"/>
  <c r="U182" i="34" s="1"/>
  <c r="U211" i="34" a="1"/>
  <c r="U211" i="34" s="1"/>
  <c r="U166" i="34" a="1"/>
  <c r="U166" i="34" s="1"/>
  <c r="U235" i="34" a="1"/>
  <c r="U235" i="34" s="1"/>
  <c r="U224" i="34" a="1"/>
  <c r="U224" i="34" s="1"/>
  <c r="U180" i="34" a="1"/>
  <c r="U180" i="34" s="1"/>
  <c r="S157" i="34" a="1"/>
  <c r="S157" i="34" s="1"/>
  <c r="S180" i="34" a="1"/>
  <c r="S180" i="34" s="1"/>
  <c r="S199" i="34" a="1"/>
  <c r="S199" i="34" s="1"/>
  <c r="S167" i="34" a="1"/>
  <c r="S167" i="34" s="1"/>
  <c r="S184" i="34" a="1"/>
  <c r="S184" i="34" s="1"/>
  <c r="S153" i="34" a="1"/>
  <c r="S153" i="34" s="1"/>
  <c r="S236" i="34" a="1"/>
  <c r="S236" i="34" s="1"/>
  <c r="S162" i="34" a="1"/>
  <c r="S162" i="34" s="1"/>
  <c r="S206" i="34" a="1"/>
  <c r="S206" i="34" s="1"/>
  <c r="S197" i="34" a="1"/>
  <c r="S197" i="34" s="1"/>
  <c r="S222" i="34" a="1"/>
  <c r="S222" i="34" s="1"/>
  <c r="T194" i="34" a="1"/>
  <c r="T194" i="34" s="1"/>
  <c r="T190" i="34" a="1"/>
  <c r="T190" i="34" s="1"/>
  <c r="T199" i="34" a="1"/>
  <c r="T199" i="34" s="1"/>
  <c r="T204" i="34" a="1"/>
  <c r="T204" i="34" s="1"/>
  <c r="T229" i="34" a="1"/>
  <c r="T229" i="34" s="1"/>
  <c r="T219" i="34" a="1"/>
  <c r="T219" i="34" s="1"/>
  <c r="T164" i="34" a="1"/>
  <c r="T164" i="34" s="1"/>
  <c r="T226" i="34" a="1"/>
  <c r="T226" i="34" s="1"/>
  <c r="T162" i="34" a="1"/>
  <c r="T162" i="34" s="1"/>
  <c r="T163" i="34" a="1"/>
  <c r="T163" i="34" s="1"/>
  <c r="T231" i="34" a="1"/>
  <c r="T231" i="34" s="1"/>
  <c r="U186" i="34" a="1"/>
  <c r="U186" i="34" s="1"/>
  <c r="U202" i="34" a="1"/>
  <c r="U202" i="34" s="1"/>
  <c r="U233" i="34" a="1"/>
  <c r="U233" i="34" s="1"/>
  <c r="U203" i="34" a="1"/>
  <c r="U203" i="34" s="1"/>
  <c r="U229" i="34" a="1"/>
  <c r="U229" i="34" s="1"/>
  <c r="U236" i="34" a="1"/>
  <c r="U236" i="34" s="1"/>
  <c r="U200" i="34" a="1"/>
  <c r="U200" i="34" s="1"/>
  <c r="U230" i="34" a="1"/>
  <c r="U230" i="34" s="1"/>
  <c r="U207" i="34" a="1"/>
  <c r="U207" i="34" s="1"/>
  <c r="U185" i="34" a="1"/>
  <c r="U185" i="34" s="1"/>
  <c r="U183" i="34" a="1"/>
  <c r="U183" i="34" s="1"/>
  <c r="T150" i="34" a="1"/>
  <c r="T150" i="34" s="1"/>
  <c r="S118" i="34" a="1"/>
  <c r="S118" i="34" s="1"/>
  <c r="S70" i="34" a="1"/>
  <c r="S70" i="34" s="1"/>
  <c r="U22" i="34" a="1"/>
  <c r="U22" i="34" s="1"/>
  <c r="S133" i="34" a="1"/>
  <c r="S133" i="34" s="1"/>
  <c r="T101" i="34" a="1"/>
  <c r="T101" i="34" s="1"/>
  <c r="T53" i="34" a="1"/>
  <c r="T53" i="34" s="1"/>
  <c r="S116" i="34" a="1"/>
  <c r="S116" i="34" s="1"/>
  <c r="U68" i="34" a="1"/>
  <c r="U68" i="34" s="1"/>
  <c r="U36" i="34" a="1"/>
  <c r="U36" i="34" s="1"/>
  <c r="S147" i="34" a="1"/>
  <c r="S147" i="34" s="1"/>
  <c r="S99" i="34" a="1"/>
  <c r="S99" i="34" s="1"/>
  <c r="U51" i="34" a="1"/>
  <c r="U51" i="34" s="1"/>
  <c r="U19" i="34" a="1"/>
  <c r="U19" i="34" s="1"/>
  <c r="S130" i="34" a="1"/>
  <c r="S130" i="34" s="1"/>
  <c r="S82" i="34" a="1"/>
  <c r="S82" i="34" s="1"/>
  <c r="U34" i="34" a="1"/>
  <c r="U34" i="34" s="1"/>
  <c r="T145" i="34" a="1"/>
  <c r="T145" i="34" s="1"/>
  <c r="U97" i="34" a="1"/>
  <c r="U97" i="34" s="1"/>
  <c r="T65" i="34" a="1"/>
  <c r="T65" i="34" s="1"/>
  <c r="T17" i="34" a="1"/>
  <c r="T17" i="34" s="1"/>
  <c r="U128" i="34" a="1"/>
  <c r="U128" i="34" s="1"/>
  <c r="T80" i="34" a="1"/>
  <c r="T80" i="34" s="1"/>
  <c r="S32" i="34" a="1"/>
  <c r="S32" i="34" s="1"/>
  <c r="U143" i="34" a="1"/>
  <c r="U143" i="34" s="1"/>
  <c r="T111" i="34" a="1"/>
  <c r="T111" i="34" s="1"/>
  <c r="T63" i="34" a="1"/>
  <c r="T63" i="34" s="1"/>
  <c r="U15" i="34" a="1"/>
  <c r="U15" i="34" s="1"/>
  <c r="T126" i="34" a="1"/>
  <c r="T126" i="34" s="1"/>
  <c r="T78" i="34" a="1"/>
  <c r="T78" i="34" s="1"/>
  <c r="S46" i="34" a="1"/>
  <c r="S46" i="34" s="1"/>
  <c r="S125" i="34" a="1"/>
  <c r="S125" i="34" s="1"/>
  <c r="S77" i="34" a="1"/>
  <c r="S77" i="34" s="1"/>
  <c r="U29" i="34" a="1"/>
  <c r="U29" i="34" s="1"/>
  <c r="S108" i="34" a="1"/>
  <c r="S108" i="34" s="1"/>
  <c r="T60" i="34" a="1"/>
  <c r="T60" i="34" s="1"/>
  <c r="S28" i="34" a="1"/>
  <c r="S28" i="34" s="1"/>
  <c r="T123" i="34" a="1"/>
  <c r="T123" i="34" s="1"/>
  <c r="S91" i="34" a="1"/>
  <c r="S91" i="34" s="1"/>
  <c r="S43" i="34" a="1"/>
  <c r="S43" i="34" s="1"/>
  <c r="S138" i="34" a="1"/>
  <c r="S138" i="34" s="1"/>
  <c r="S106" i="34" a="1"/>
  <c r="S106" i="34" s="1"/>
  <c r="U58" i="34" a="1"/>
  <c r="U58" i="34" s="1"/>
  <c r="T10" i="34" a="1"/>
  <c r="T10" i="34" s="1"/>
  <c r="U121" i="34" a="1"/>
  <c r="U121" i="34" s="1"/>
  <c r="S89" i="34" a="1"/>
  <c r="S89" i="34" s="1"/>
  <c r="T41" i="34" a="1"/>
  <c r="T41" i="34" s="1"/>
  <c r="S120" i="34" a="1"/>
  <c r="S120" i="34" s="1"/>
  <c r="T72" i="34" a="1"/>
  <c r="T72" i="34" s="1"/>
  <c r="U24" i="34" a="1"/>
  <c r="U24" i="34" s="1"/>
  <c r="T151" i="34" a="1"/>
  <c r="T151" i="34" s="1"/>
  <c r="U103" i="34" a="1"/>
  <c r="U103" i="34" s="1"/>
  <c r="S186" i="34" a="1"/>
  <c r="S186" i="34" s="1"/>
  <c r="T168" i="34" a="1"/>
  <c r="T168" i="34" s="1"/>
  <c r="T188" i="34" a="1"/>
  <c r="T188" i="34" s="1"/>
  <c r="U164" i="34" a="1"/>
  <c r="U164" i="34" s="1"/>
  <c r="S169" i="34" a="1"/>
  <c r="S169" i="34" s="1"/>
  <c r="T215" i="34" a="1"/>
  <c r="T215" i="34" s="1"/>
  <c r="T193" i="34" a="1"/>
  <c r="T193" i="34" s="1"/>
  <c r="U212" i="34" a="1"/>
  <c r="U212" i="34" s="1"/>
  <c r="S164" i="34" a="1"/>
  <c r="S164" i="34" s="1"/>
  <c r="T175" i="34" a="1"/>
  <c r="T175" i="34" s="1"/>
  <c r="U208" i="34" a="1"/>
  <c r="U208" i="34" s="1"/>
  <c r="U159" i="34" a="1"/>
  <c r="U159" i="34" s="1"/>
  <c r="S150" i="34" a="1"/>
  <c r="S150" i="34" s="1"/>
  <c r="T102" i="34" a="1"/>
  <c r="T102" i="34" s="1"/>
  <c r="U54" i="34" a="1"/>
  <c r="U54" i="34" s="1"/>
  <c r="U117" i="34" a="1"/>
  <c r="U117" i="34" s="1"/>
  <c r="T69" i="34" a="1"/>
  <c r="T69" i="34" s="1"/>
  <c r="T21" i="34" a="1"/>
  <c r="T21" i="34" s="1"/>
  <c r="U116" i="34" a="1"/>
  <c r="U116" i="34" s="1"/>
  <c r="T68" i="34" a="1"/>
  <c r="T68" i="34" s="1"/>
  <c r="T20" i="34" a="1"/>
  <c r="T20" i="34" s="1"/>
  <c r="S131" i="34" a="1"/>
  <c r="S131" i="34" s="1"/>
  <c r="T83" i="34" a="1"/>
  <c r="T83" i="34" s="1"/>
  <c r="S35" i="34" a="1"/>
  <c r="S35" i="34" s="1"/>
  <c r="U130" i="34" a="1"/>
  <c r="U130" i="34" s="1"/>
  <c r="U82" i="34" a="1"/>
  <c r="U82" i="34" s="1"/>
  <c r="T34" i="34" a="1"/>
  <c r="T34" i="34" s="1"/>
  <c r="T129" i="34" a="1"/>
  <c r="T129" i="34" s="1"/>
  <c r="U81" i="34" a="1"/>
  <c r="U81" i="34" s="1"/>
  <c r="U33" i="34" a="1"/>
  <c r="U33" i="34" s="1"/>
  <c r="S144" i="34" a="1"/>
  <c r="S144" i="34" s="1"/>
  <c r="S96" i="34" a="1"/>
  <c r="S96" i="34" s="1"/>
  <c r="T48" i="34" a="1"/>
  <c r="T48" i="34" s="1"/>
  <c r="T143" i="34" a="1"/>
  <c r="T143" i="34" s="1"/>
  <c r="T95" i="34" a="1"/>
  <c r="T95" i="34" s="1"/>
  <c r="T47" i="34" a="1"/>
  <c r="T47" i="34" s="1"/>
  <c r="U142" i="34" a="1"/>
  <c r="U142" i="34" s="1"/>
  <c r="T94" i="34" a="1"/>
  <c r="T94" i="34" s="1"/>
  <c r="U46" i="34" a="1"/>
  <c r="U46" i="34" s="1"/>
  <c r="T125" i="34" a="1"/>
  <c r="T125" i="34" s="1"/>
  <c r="U77" i="34" a="1"/>
  <c r="U77" i="34" s="1"/>
  <c r="S29" i="34" a="1"/>
  <c r="S29" i="34" s="1"/>
  <c r="S140" i="34" a="1"/>
  <c r="S140" i="34" s="1"/>
  <c r="T92" i="34" a="1"/>
  <c r="T92" i="34" s="1"/>
  <c r="U44" i="34" a="1"/>
  <c r="U44" i="34" s="1"/>
  <c r="U139" i="34" a="1"/>
  <c r="U139" i="34" s="1"/>
  <c r="U91" i="34" a="1"/>
  <c r="U91" i="34" s="1"/>
  <c r="T43" i="34" a="1"/>
  <c r="T43" i="34" s="1"/>
  <c r="U138" i="34" a="1"/>
  <c r="U138" i="34" s="1"/>
  <c r="U90" i="34" a="1"/>
  <c r="U90" i="34" s="1"/>
  <c r="S42" i="34" a="1"/>
  <c r="S42" i="34" s="1"/>
  <c r="S105" i="34" a="1"/>
  <c r="S105" i="34" s="1"/>
  <c r="S57" i="34" a="1"/>
  <c r="S57" i="34" s="1"/>
  <c r="S9" i="34" a="1"/>
  <c r="S9" i="34" s="1"/>
  <c r="T120" i="34" a="1"/>
  <c r="T120" i="34" s="1"/>
  <c r="S72" i="34" a="1"/>
  <c r="S72" i="34" s="1"/>
  <c r="S24" i="34" a="1"/>
  <c r="S24" i="34" s="1"/>
  <c r="T135" i="34" a="1"/>
  <c r="T135" i="34" s="1"/>
  <c r="S87" i="34" a="1"/>
  <c r="S87" i="34" s="1"/>
  <c r="U39" i="34" a="1"/>
  <c r="U39" i="34" s="1"/>
  <c r="W148" i="34" a="1"/>
  <c r="W148" i="34" s="1"/>
  <c r="W124" i="34" a="1"/>
  <c r="W124" i="34" s="1"/>
  <c r="X100" i="34" a="1"/>
  <c r="X100" i="34" s="1"/>
  <c r="W84" i="34" a="1"/>
  <c r="W84" i="34" s="1"/>
  <c r="V60" i="34" a="1"/>
  <c r="V60" i="34" s="1"/>
  <c r="V36" i="34" a="1"/>
  <c r="V36" i="34" s="1"/>
  <c r="W20" i="34" a="1"/>
  <c r="W20" i="34" s="1"/>
  <c r="V139" i="34" a="1"/>
  <c r="V139" i="34" s="1"/>
  <c r="V115" i="34" a="1"/>
  <c r="V115" i="34" s="1"/>
  <c r="W99" i="34" a="1"/>
  <c r="W99" i="34" s="1"/>
  <c r="W75" i="34" a="1"/>
  <c r="W75" i="34" s="1"/>
  <c r="W51" i="34" a="1"/>
  <c r="W51" i="34" s="1"/>
  <c r="W35" i="34" a="1"/>
  <c r="W35" i="34" s="1"/>
  <c r="W11" i="34" a="1"/>
  <c r="W11" i="34" s="1"/>
  <c r="W129" i="34" a="1"/>
  <c r="W129" i="34" s="1"/>
  <c r="W113" i="34" a="1"/>
  <c r="W113" i="34" s="1"/>
  <c r="V89" i="34" a="1"/>
  <c r="V89" i="34" s="1"/>
  <c r="X65" i="34" a="1"/>
  <c r="X65" i="34" s="1"/>
  <c r="V49" i="34" a="1"/>
  <c r="V49" i="34" s="1"/>
  <c r="W25" i="34" a="1"/>
  <c r="W25" i="34" s="1"/>
  <c r="X146" i="34" a="1"/>
  <c r="X146" i="34" s="1"/>
  <c r="W130" i="34" a="1"/>
  <c r="W130" i="34" s="1"/>
  <c r="W90" i="34" a="1"/>
  <c r="W90" i="34" s="1"/>
  <c r="W66" i="34" a="1"/>
  <c r="W66" i="34" s="1"/>
  <c r="W50" i="34" a="1"/>
  <c r="W50" i="34" s="1"/>
  <c r="W26" i="34" a="1"/>
  <c r="W26" i="34" s="1"/>
  <c r="V144" i="34" a="1"/>
  <c r="V144" i="34" s="1"/>
  <c r="W128" i="34" a="1"/>
  <c r="W128" i="34" s="1"/>
  <c r="W104" i="34" a="1"/>
  <c r="W104" i="34" s="1"/>
  <c r="V80" i="34" a="1"/>
  <c r="V80" i="34" s="1"/>
  <c r="V64" i="34" a="1"/>
  <c r="V64" i="34" s="1"/>
  <c r="V40" i="34" a="1"/>
  <c r="V40" i="34" s="1"/>
  <c r="V16" i="34" a="1"/>
  <c r="V16" i="34" s="1"/>
  <c r="S200" i="34" a="1"/>
  <c r="S200" i="34" s="1"/>
  <c r="T155" i="34" a="1"/>
  <c r="T155" i="34" s="1"/>
  <c r="U228" i="34" a="1"/>
  <c r="U228" i="34" s="1"/>
  <c r="U221" i="34" a="1"/>
  <c r="U221" i="34" s="1"/>
  <c r="S223" i="34" a="1"/>
  <c r="S223" i="34" s="1"/>
  <c r="S205" i="34" a="1"/>
  <c r="S205" i="34" s="1"/>
  <c r="T180" i="34" a="1"/>
  <c r="T180" i="34" s="1"/>
  <c r="U189" i="34" a="1"/>
  <c r="U189" i="34" s="1"/>
  <c r="U175" i="34" a="1"/>
  <c r="U175" i="34" s="1"/>
  <c r="T134" i="34" a="1"/>
  <c r="T134" i="34" s="1"/>
  <c r="U86" i="34" a="1"/>
  <c r="U86" i="34" s="1"/>
  <c r="U38" i="34" a="1"/>
  <c r="U38" i="34" s="1"/>
  <c r="T149" i="34" a="1"/>
  <c r="T149" i="34" s="1"/>
  <c r="U101" i="34" a="1"/>
  <c r="U101" i="34" s="1"/>
  <c r="U53" i="34" a="1"/>
  <c r="U53" i="34" s="1"/>
  <c r="U148" i="34" a="1"/>
  <c r="U148" i="34" s="1"/>
  <c r="S100" i="34" a="1"/>
  <c r="S100" i="34" s="1"/>
  <c r="U52" i="34" a="1"/>
  <c r="U52" i="34" s="1"/>
  <c r="T115" i="34" a="1"/>
  <c r="T115" i="34" s="1"/>
  <c r="T67" i="34" a="1"/>
  <c r="T67" i="34" s="1"/>
  <c r="T19" i="34" a="1"/>
  <c r="T19" i="34" s="1"/>
  <c r="U114" i="34" a="1"/>
  <c r="U114" i="34" s="1"/>
  <c r="S66" i="34" a="1"/>
  <c r="S66" i="34" s="1"/>
  <c r="U18" i="34" a="1"/>
  <c r="U18" i="34" s="1"/>
  <c r="S129" i="34" a="1"/>
  <c r="S129" i="34" s="1"/>
  <c r="S81" i="34" a="1"/>
  <c r="S81" i="34" s="1"/>
  <c r="S33" i="34" a="1"/>
  <c r="S33" i="34" s="1"/>
  <c r="S128" i="34" a="1"/>
  <c r="S128" i="34" s="1"/>
  <c r="S80" i="34" a="1"/>
  <c r="S80" i="34" s="1"/>
  <c r="T32" i="34" a="1"/>
  <c r="T32" i="34" s="1"/>
  <c r="U127" i="34" a="1"/>
  <c r="U127" i="34" s="1"/>
  <c r="U79" i="34" a="1"/>
  <c r="U79" i="34" s="1"/>
  <c r="U31" i="34" a="1"/>
  <c r="U31" i="34" s="1"/>
  <c r="S142" i="34" a="1"/>
  <c r="S142" i="34" s="1"/>
  <c r="U94" i="34" a="1"/>
  <c r="U94" i="34" s="1"/>
  <c r="T30" i="34" a="1"/>
  <c r="T30" i="34" s="1"/>
  <c r="T109" i="34" a="1"/>
  <c r="T109" i="34" s="1"/>
  <c r="U61" i="34" a="1"/>
  <c r="U61" i="34" s="1"/>
  <c r="S13" i="34" a="1"/>
  <c r="S13" i="34" s="1"/>
  <c r="U124" i="34" a="1"/>
  <c r="U124" i="34" s="1"/>
  <c r="S76" i="34" a="1"/>
  <c r="S76" i="34" s="1"/>
  <c r="U28" i="34" a="1"/>
  <c r="U28" i="34" s="1"/>
  <c r="S139" i="34" a="1"/>
  <c r="S139" i="34" s="1"/>
  <c r="U75" i="34" a="1"/>
  <c r="U75" i="34" s="1"/>
  <c r="T27" i="34" a="1"/>
  <c r="T27" i="34" s="1"/>
  <c r="T122" i="34" a="1"/>
  <c r="T122" i="34" s="1"/>
  <c r="T74" i="34" a="1"/>
  <c r="T74" i="34" s="1"/>
  <c r="T26" i="34" a="1"/>
  <c r="T26" i="34" s="1"/>
  <c r="T137" i="34" a="1"/>
  <c r="T137" i="34" s="1"/>
  <c r="T89" i="34" a="1"/>
  <c r="T89" i="34" s="1"/>
  <c r="S41" i="34" a="1"/>
  <c r="S41" i="34" s="1"/>
  <c r="S154" i="34" a="1"/>
  <c r="S154" i="34" s="1"/>
  <c r="S201" i="34" a="1"/>
  <c r="S201" i="34" s="1"/>
  <c r="T157" i="34" a="1"/>
  <c r="T157" i="34" s="1"/>
  <c r="U220" i="34" a="1"/>
  <c r="U220" i="34" s="1"/>
  <c r="S187" i="34" a="1"/>
  <c r="S187" i="34" s="1"/>
  <c r="T208" i="34" a="1"/>
  <c r="T208" i="34" s="1"/>
  <c r="T169" i="34" a="1"/>
  <c r="T169" i="34" s="1"/>
  <c r="U215" i="34" a="1"/>
  <c r="U215" i="34" s="1"/>
  <c r="S183" i="34" a="1"/>
  <c r="S183" i="34" s="1"/>
  <c r="S220" i="34" a="1"/>
  <c r="S220" i="34" s="1"/>
  <c r="U150" i="34" a="1"/>
  <c r="U150" i="34" s="1"/>
  <c r="S86" i="34" a="1"/>
  <c r="S86" i="34" s="1"/>
  <c r="S22" i="34" a="1"/>
  <c r="S22" i="34" s="1"/>
  <c r="T117" i="34" a="1"/>
  <c r="T117" i="34" s="1"/>
  <c r="S37" i="34" a="1"/>
  <c r="S37" i="34" s="1"/>
  <c r="U132" i="34" a="1"/>
  <c r="U132" i="34" s="1"/>
  <c r="S84" i="34" a="1"/>
  <c r="S84" i="34" s="1"/>
  <c r="U99" i="34" a="1"/>
  <c r="U99" i="34" s="1"/>
  <c r="U35" i="34" a="1"/>
  <c r="U35" i="34" s="1"/>
  <c r="T130" i="34" a="1"/>
  <c r="T130" i="34" s="1"/>
  <c r="T66" i="34" a="1"/>
  <c r="T66" i="34" s="1"/>
  <c r="S145" i="34" a="1"/>
  <c r="S145" i="34" s="1"/>
  <c r="T81" i="34" a="1"/>
  <c r="T81" i="34" s="1"/>
  <c r="S17" i="34" a="1"/>
  <c r="S17" i="34" s="1"/>
  <c r="U96" i="34" a="1"/>
  <c r="U96" i="34" s="1"/>
  <c r="U32" i="34" a="1"/>
  <c r="U32" i="34" s="1"/>
  <c r="S127" i="34" a="1"/>
  <c r="S127" i="34" s="1"/>
  <c r="S63" i="34" a="1"/>
  <c r="S63" i="34" s="1"/>
  <c r="T142" i="34" a="1"/>
  <c r="T142" i="34" s="1"/>
  <c r="S78" i="34" a="1"/>
  <c r="S78" i="34" s="1"/>
  <c r="T14" i="34" a="1"/>
  <c r="T14" i="34" s="1"/>
  <c r="T141" i="34" a="1"/>
  <c r="T141" i="34" s="1"/>
  <c r="T61" i="34" a="1"/>
  <c r="T61" i="34" s="1"/>
  <c r="T108" i="34" a="1"/>
  <c r="T108" i="34" s="1"/>
  <c r="S44" i="34" a="1"/>
  <c r="S44" i="34" s="1"/>
  <c r="S123" i="34" a="1"/>
  <c r="S123" i="34" s="1"/>
  <c r="T59" i="34" a="1"/>
  <c r="T59" i="34" s="1"/>
  <c r="T138" i="34" a="1"/>
  <c r="T138" i="34" s="1"/>
  <c r="S74" i="34" a="1"/>
  <c r="S74" i="34" s="1"/>
  <c r="U10" i="34" a="1"/>
  <c r="U10" i="34" s="1"/>
  <c r="T105" i="34" a="1"/>
  <c r="T105" i="34" s="1"/>
  <c r="S25" i="34" a="1"/>
  <c r="S25" i="34" s="1"/>
  <c r="U136" i="34" a="1"/>
  <c r="U136" i="34" s="1"/>
  <c r="U88" i="34" a="1"/>
  <c r="U88" i="34" s="1"/>
  <c r="S40" i="34" a="1"/>
  <c r="S40" i="34" s="1"/>
  <c r="U135" i="34" a="1"/>
  <c r="U135" i="34" s="1"/>
  <c r="U87" i="34" a="1"/>
  <c r="U87" i="34" s="1"/>
  <c r="S39" i="34" a="1"/>
  <c r="S39" i="34" s="1"/>
  <c r="V140" i="34" a="1"/>
  <c r="V140" i="34" s="1"/>
  <c r="V116" i="34" a="1"/>
  <c r="V116" i="34" s="1"/>
  <c r="W92" i="34" a="1"/>
  <c r="W92" i="34" s="1"/>
  <c r="V68" i="34" a="1"/>
  <c r="V68" i="34" s="1"/>
  <c r="W44" i="34" a="1"/>
  <c r="W44" i="34" s="1"/>
  <c r="V12" i="34" a="1"/>
  <c r="V12" i="34" s="1"/>
  <c r="V131" i="34" a="1"/>
  <c r="V131" i="34" s="1"/>
  <c r="V107" i="34" a="1"/>
  <c r="V107" i="34" s="1"/>
  <c r="W83" i="34" a="1"/>
  <c r="W83" i="34" s="1"/>
  <c r="X59" i="34" a="1"/>
  <c r="X59" i="34" s="1"/>
  <c r="X35" i="34" a="1"/>
  <c r="X35" i="34" s="1"/>
  <c r="X11" i="34" a="1"/>
  <c r="X11" i="34" s="1"/>
  <c r="X129" i="34" a="1"/>
  <c r="X129" i="34" s="1"/>
  <c r="V105" i="34" a="1"/>
  <c r="V105" i="34" s="1"/>
  <c r="X81" i="34" a="1"/>
  <c r="X81" i="34" s="1"/>
  <c r="W57" i="34" a="1"/>
  <c r="W57" i="34" s="1"/>
  <c r="X33" i="34" a="1"/>
  <c r="X33" i="34" s="1"/>
  <c r="V9" i="34" a="1"/>
  <c r="V9" i="34" s="1"/>
  <c r="V130" i="34" a="1"/>
  <c r="V130" i="34" s="1"/>
  <c r="X90" i="34" a="1"/>
  <c r="X90" i="34" s="1"/>
  <c r="V66" i="34" a="1"/>
  <c r="V66" i="34" s="1"/>
  <c r="V42" i="34" a="1"/>
  <c r="V42" i="34" s="1"/>
  <c r="W18" i="34" a="1"/>
  <c r="W18" i="34" s="1"/>
  <c r="X136" i="34" a="1"/>
  <c r="X136" i="34" s="1"/>
  <c r="V112" i="34" a="1"/>
  <c r="V112" i="34" s="1"/>
  <c r="X88" i="34" a="1"/>
  <c r="X88" i="34" s="1"/>
  <c r="X56" i="34" a="1"/>
  <c r="X56" i="34" s="1"/>
  <c r="X32" i="34" a="1"/>
  <c r="X32" i="34" s="1"/>
  <c r="V8" i="34" a="1"/>
  <c r="V8" i="34" s="1"/>
  <c r="W151" i="34" a="1"/>
  <c r="W151" i="34" s="1"/>
  <c r="V127" i="34" a="1"/>
  <c r="V127" i="34" s="1"/>
  <c r="X103" i="34" a="1"/>
  <c r="X103" i="34" s="1"/>
  <c r="V87" i="34" a="1"/>
  <c r="V87" i="34" s="1"/>
  <c r="X63" i="34" a="1"/>
  <c r="X63" i="34" s="1"/>
  <c r="W39" i="34" a="1"/>
  <c r="W39" i="34" s="1"/>
  <c r="W23" i="34" a="1"/>
  <c r="W23" i="34" s="1"/>
  <c r="W150" i="34" a="1"/>
  <c r="W150" i="34" s="1"/>
  <c r="W126" i="34" a="1"/>
  <c r="W126" i="34" s="1"/>
  <c r="V110" i="34" a="1"/>
  <c r="V110" i="34" s="1"/>
  <c r="W86" i="34" a="1"/>
  <c r="W86" i="34" s="1"/>
  <c r="X62" i="34" a="1"/>
  <c r="X62" i="34" s="1"/>
  <c r="W46" i="34" a="1"/>
  <c r="W46" i="34" s="1"/>
  <c r="V22" i="34" a="1"/>
  <c r="V22" i="34" s="1"/>
  <c r="V141" i="34" a="1"/>
  <c r="V141" i="34" s="1"/>
  <c r="X125" i="34" a="1"/>
  <c r="X125" i="34" s="1"/>
  <c r="W101" i="34" a="1"/>
  <c r="W101" i="34" s="1"/>
  <c r="U209" i="34" a="1"/>
  <c r="U209" i="34" s="1"/>
  <c r="U134" i="34" a="1"/>
  <c r="U134" i="34" s="1"/>
  <c r="U70" i="34" a="1"/>
  <c r="U70" i="34" s="1"/>
  <c r="S85" i="34" a="1"/>
  <c r="S85" i="34" s="1"/>
  <c r="U37" i="34" a="1"/>
  <c r="U37" i="34" s="1"/>
  <c r="S132" i="34" a="1"/>
  <c r="S132" i="34" s="1"/>
  <c r="T52" i="34" a="1"/>
  <c r="T52" i="34" s="1"/>
  <c r="U147" i="34" a="1"/>
  <c r="U147" i="34" s="1"/>
  <c r="S83" i="34" a="1"/>
  <c r="S83" i="34" s="1"/>
  <c r="S19" i="34" a="1"/>
  <c r="S19" i="34" s="1"/>
  <c r="S114" i="34" a="1"/>
  <c r="S114" i="34" s="1"/>
  <c r="S50" i="34" a="1"/>
  <c r="S50" i="34" s="1"/>
  <c r="U129" i="34" a="1"/>
  <c r="U129" i="34" s="1"/>
  <c r="S65" i="34" a="1"/>
  <c r="S65" i="34" s="1"/>
  <c r="U144" i="34" a="1"/>
  <c r="U144" i="34" s="1"/>
  <c r="U80" i="34" a="1"/>
  <c r="U80" i="34" s="1"/>
  <c r="T16" i="34" a="1"/>
  <c r="T16" i="34" s="1"/>
  <c r="S111" i="34" a="1"/>
  <c r="S111" i="34" s="1"/>
  <c r="S47" i="34" a="1"/>
  <c r="S47" i="34" s="1"/>
  <c r="S126" i="34" a="1"/>
  <c r="S126" i="34" s="1"/>
  <c r="T62" i="34" a="1"/>
  <c r="T62" i="34" s="1"/>
  <c r="U109" i="34" a="1"/>
  <c r="U109" i="34" s="1"/>
  <c r="T45" i="34" a="1"/>
  <c r="T45" i="34" s="1"/>
  <c r="S92" i="34" a="1"/>
  <c r="S92" i="34" s="1"/>
  <c r="U12" i="34" a="1"/>
  <c r="U12" i="34" s="1"/>
  <c r="T107" i="34" a="1"/>
  <c r="T107" i="34" s="1"/>
  <c r="U43" i="34" a="1"/>
  <c r="U43" i="34" s="1"/>
  <c r="U122" i="34" a="1"/>
  <c r="U122" i="34" s="1"/>
  <c r="S58" i="34" a="1"/>
  <c r="S58" i="34" s="1"/>
  <c r="U73" i="34" a="1"/>
  <c r="U73" i="34" s="1"/>
  <c r="T25" i="34" a="1"/>
  <c r="T25" i="34" s="1"/>
  <c r="S136" i="34" a="1"/>
  <c r="S136" i="34" s="1"/>
  <c r="U72" i="34" a="1"/>
  <c r="U72" i="34" s="1"/>
  <c r="U8" i="34" a="1"/>
  <c r="U8" i="34" s="1"/>
  <c r="U119" i="34" a="1"/>
  <c r="U119" i="34" s="1"/>
  <c r="U71" i="34" a="1"/>
  <c r="U71" i="34" s="1"/>
  <c r="T23" i="34" a="1"/>
  <c r="T23" i="34" s="1"/>
  <c r="V132" i="34" a="1"/>
  <c r="V132" i="34" s="1"/>
  <c r="W108" i="34" a="1"/>
  <c r="W108" i="34" s="1"/>
  <c r="V84" i="34" a="1"/>
  <c r="V84" i="34" s="1"/>
  <c r="W60" i="34" a="1"/>
  <c r="W60" i="34" s="1"/>
  <c r="X36" i="34" a="1"/>
  <c r="X36" i="34" s="1"/>
  <c r="W12" i="34" a="1"/>
  <c r="W12" i="34" s="1"/>
  <c r="X131" i="34" a="1"/>
  <c r="X131" i="34" s="1"/>
  <c r="W107" i="34" a="1"/>
  <c r="W107" i="34" s="1"/>
  <c r="V83" i="34" a="1"/>
  <c r="V83" i="34" s="1"/>
  <c r="V59" i="34" a="1"/>
  <c r="V59" i="34" s="1"/>
  <c r="X27" i="34" a="1"/>
  <c r="X27" i="34" s="1"/>
  <c r="X145" i="34" a="1"/>
  <c r="X145" i="34" s="1"/>
  <c r="W121" i="34" a="1"/>
  <c r="W121" i="34" s="1"/>
  <c r="X97" i="34" a="1"/>
  <c r="X97" i="34" s="1"/>
  <c r="W73" i="34" a="1"/>
  <c r="W73" i="34" s="1"/>
  <c r="X49" i="34" a="1"/>
  <c r="X49" i="34" s="1"/>
  <c r="X25" i="34" a="1"/>
  <c r="X25" i="34" s="1"/>
  <c r="W146" i="34" a="1"/>
  <c r="W146" i="34" s="1"/>
  <c r="X114" i="34" a="1"/>
  <c r="X114" i="34" s="1"/>
  <c r="X82" i="34" a="1"/>
  <c r="X82" i="34" s="1"/>
  <c r="W58" i="34" a="1"/>
  <c r="W58" i="34" s="1"/>
  <c r="X34" i="34" a="1"/>
  <c r="X34" i="34" s="1"/>
  <c r="V10" i="34" a="1"/>
  <c r="V10" i="34" s="1"/>
  <c r="V128" i="34" a="1"/>
  <c r="V128" i="34" s="1"/>
  <c r="V104" i="34" a="1"/>
  <c r="V104" i="34" s="1"/>
  <c r="X80" i="34" a="1"/>
  <c r="X80" i="34" s="1"/>
  <c r="V56" i="34" a="1"/>
  <c r="V56" i="34" s="1"/>
  <c r="W32" i="34" a="1"/>
  <c r="W32" i="34" s="1"/>
  <c r="W8" i="34" a="1"/>
  <c r="W8" i="34" s="1"/>
  <c r="X143" i="34" a="1"/>
  <c r="X143" i="34" s="1"/>
  <c r="X119" i="34" a="1"/>
  <c r="X119" i="34" s="1"/>
  <c r="W103" i="34" a="1"/>
  <c r="W103" i="34" s="1"/>
  <c r="X79" i="34" a="1"/>
  <c r="X79" i="34" s="1"/>
  <c r="X55" i="34" a="1"/>
  <c r="X55" i="34" s="1"/>
  <c r="V39" i="34" a="1"/>
  <c r="V39" i="34" s="1"/>
  <c r="V15" i="34" a="1"/>
  <c r="V15" i="34" s="1"/>
  <c r="X142" i="34" a="1"/>
  <c r="X142" i="34" s="1"/>
  <c r="X126" i="34" a="1"/>
  <c r="X126" i="34" s="1"/>
  <c r="V102" i="34" a="1"/>
  <c r="V102" i="34" s="1"/>
  <c r="X78" i="34" a="1"/>
  <c r="X78" i="34" s="1"/>
  <c r="W62" i="34" a="1"/>
  <c r="W62" i="34" s="1"/>
  <c r="X38" i="34" a="1"/>
  <c r="X38" i="34" s="1"/>
  <c r="X14" i="34" a="1"/>
  <c r="X14" i="34" s="1"/>
  <c r="W141" i="34" a="1"/>
  <c r="W141" i="34" s="1"/>
  <c r="V117" i="34" a="1"/>
  <c r="V117" i="34" s="1"/>
  <c r="T70" i="34" a="1"/>
  <c r="T70" i="34" s="1"/>
  <c r="U149" i="34" a="1"/>
  <c r="U149" i="34" s="1"/>
  <c r="S69" i="34" a="1"/>
  <c r="S69" i="34" s="1"/>
  <c r="S148" i="34" a="1"/>
  <c r="S148" i="34" s="1"/>
  <c r="S52" i="34" a="1"/>
  <c r="S52" i="34" s="1"/>
  <c r="U131" i="34" a="1"/>
  <c r="U131" i="34" s="1"/>
  <c r="T51" i="34" a="1"/>
  <c r="T51" i="34" s="1"/>
  <c r="T114" i="34" a="1"/>
  <c r="T114" i="34" s="1"/>
  <c r="S34" i="34" a="1"/>
  <c r="S34" i="34" s="1"/>
  <c r="T97" i="34" a="1"/>
  <c r="T97" i="34" s="1"/>
  <c r="T64" i="34" a="1"/>
  <c r="T64" i="34" s="1"/>
  <c r="S143" i="34" a="1"/>
  <c r="S143" i="34" s="1"/>
  <c r="U47" i="34" a="1"/>
  <c r="U47" i="34" s="1"/>
  <c r="T110" i="34" a="1"/>
  <c r="T110" i="34" s="1"/>
  <c r="U30" i="34" a="1"/>
  <c r="U30" i="34" s="1"/>
  <c r="U141" i="34" a="1"/>
  <c r="U141" i="34" s="1"/>
  <c r="U45" i="34" a="1"/>
  <c r="U45" i="34" s="1"/>
  <c r="U140" i="34" a="1"/>
  <c r="U140" i="34" s="1"/>
  <c r="S60" i="34" a="1"/>
  <c r="S60" i="34" s="1"/>
  <c r="U123" i="34" a="1"/>
  <c r="U123" i="34" s="1"/>
  <c r="U27" i="34" a="1"/>
  <c r="U27" i="34" s="1"/>
  <c r="T90" i="34" a="1"/>
  <c r="T90" i="34" s="1"/>
  <c r="S10" i="34" a="1"/>
  <c r="S10" i="34" s="1"/>
  <c r="U89" i="34" a="1"/>
  <c r="U89" i="34" s="1"/>
  <c r="T9" i="34" a="1"/>
  <c r="T9" i="34" s="1"/>
  <c r="U104" i="34" a="1"/>
  <c r="U104" i="34" s="1"/>
  <c r="T24" i="34" a="1"/>
  <c r="T24" i="34" s="1"/>
  <c r="S119" i="34" a="1"/>
  <c r="S119" i="34" s="1"/>
  <c r="S55" i="34" a="1"/>
  <c r="S55" i="34" s="1"/>
  <c r="X132" i="34" a="1"/>
  <c r="X132" i="34" s="1"/>
  <c r="V100" i="34" a="1"/>
  <c r="V100" i="34" s="1"/>
  <c r="X68" i="34" a="1"/>
  <c r="X68" i="34" s="1"/>
  <c r="W36" i="34" a="1"/>
  <c r="W36" i="34" s="1"/>
  <c r="V147" i="34" a="1"/>
  <c r="V147" i="34" s="1"/>
  <c r="W115" i="34" a="1"/>
  <c r="W115" i="34" s="1"/>
  <c r="X83" i="34" a="1"/>
  <c r="X83" i="34" s="1"/>
  <c r="V51" i="34" a="1"/>
  <c r="V51" i="34" s="1"/>
  <c r="V19" i="34" a="1"/>
  <c r="V19" i="34" s="1"/>
  <c r="V129" i="34" a="1"/>
  <c r="V129" i="34" s="1"/>
  <c r="V97" i="34" a="1"/>
  <c r="V97" i="34" s="1"/>
  <c r="V65" i="34" a="1"/>
  <c r="V65" i="34" s="1"/>
  <c r="V33" i="34" a="1"/>
  <c r="V33" i="34" s="1"/>
  <c r="X138" i="34" a="1"/>
  <c r="X138" i="34" s="1"/>
  <c r="W106" i="34" a="1"/>
  <c r="W106" i="34" s="1"/>
  <c r="V58" i="34" a="1"/>
  <c r="V58" i="34" s="1"/>
  <c r="V26" i="34" a="1"/>
  <c r="V26" i="34" s="1"/>
  <c r="W136" i="34" a="1"/>
  <c r="W136" i="34" s="1"/>
  <c r="X104" i="34" a="1"/>
  <c r="X104" i="34" s="1"/>
  <c r="V72" i="34" a="1"/>
  <c r="V72" i="34" s="1"/>
  <c r="X40" i="34" a="1"/>
  <c r="X40" i="34" s="1"/>
  <c r="X8" i="34" a="1"/>
  <c r="X8" i="34" s="1"/>
  <c r="X135" i="34" a="1"/>
  <c r="X135" i="34" s="1"/>
  <c r="W111" i="34" a="1"/>
  <c r="W111" i="34" s="1"/>
  <c r="W79" i="34" a="1"/>
  <c r="W79" i="34" s="1"/>
  <c r="W55" i="34" a="1"/>
  <c r="W55" i="34" s="1"/>
  <c r="X23" i="34" a="1"/>
  <c r="X23" i="34" s="1"/>
  <c r="V150" i="34" a="1"/>
  <c r="V150" i="34" s="1"/>
  <c r="W118" i="34" a="1"/>
  <c r="W118" i="34" s="1"/>
  <c r="V94" i="34" a="1"/>
  <c r="V94" i="34" s="1"/>
  <c r="V62" i="34" a="1"/>
  <c r="V62" i="34" s="1"/>
  <c r="V30" i="34" a="1"/>
  <c r="V30" i="34" s="1"/>
  <c r="W149" i="34" a="1"/>
  <c r="W149" i="34" s="1"/>
  <c r="X117" i="34" a="1"/>
  <c r="X117" i="34" s="1"/>
  <c r="X93" i="34" a="1"/>
  <c r="X93" i="34" s="1"/>
  <c r="X69" i="34" a="1"/>
  <c r="X69" i="34" s="1"/>
  <c r="W53" i="34" a="1"/>
  <c r="W53" i="34" s="1"/>
  <c r="X29" i="34" a="1"/>
  <c r="X29" i="34" s="1"/>
  <c r="T54" i="34" a="1"/>
  <c r="T54" i="34" s="1"/>
  <c r="S149" i="34" a="1"/>
  <c r="S149" i="34" s="1"/>
  <c r="U69" i="34" a="1"/>
  <c r="U69" i="34" s="1"/>
  <c r="T132" i="34" a="1"/>
  <c r="T132" i="34" s="1"/>
  <c r="S36" i="34" a="1"/>
  <c r="S36" i="34" s="1"/>
  <c r="T131" i="34" a="1"/>
  <c r="T131" i="34" s="1"/>
  <c r="S51" i="34" a="1"/>
  <c r="S51" i="34" s="1"/>
  <c r="U98" i="34" a="1"/>
  <c r="U98" i="34" s="1"/>
  <c r="T18" i="34" a="1"/>
  <c r="T18" i="34" s="1"/>
  <c r="S97" i="34" a="1"/>
  <c r="S97" i="34" s="1"/>
  <c r="T144" i="34" a="1"/>
  <c r="T144" i="34" s="1"/>
  <c r="S64" i="34" a="1"/>
  <c r="S64" i="34" s="1"/>
  <c r="T127" i="34" a="1"/>
  <c r="T127" i="34" s="1"/>
  <c r="T31" i="34" a="1"/>
  <c r="T31" i="34" s="1"/>
  <c r="U110" i="34" a="1"/>
  <c r="U110" i="34" s="1"/>
  <c r="U14" i="34" a="1"/>
  <c r="U14" i="34" s="1"/>
  <c r="U125" i="34" a="1"/>
  <c r="U125" i="34" s="1"/>
  <c r="S45" i="34" a="1"/>
  <c r="S45" i="34" s="1"/>
  <c r="T140" i="34" a="1"/>
  <c r="T140" i="34" s="1"/>
  <c r="U60" i="34" a="1"/>
  <c r="U60" i="34" s="1"/>
  <c r="U107" i="34" a="1"/>
  <c r="U107" i="34" s="1"/>
  <c r="S27" i="34" a="1"/>
  <c r="S27" i="34" s="1"/>
  <c r="S90" i="34" a="1"/>
  <c r="S90" i="34" s="1"/>
  <c r="T73" i="34" a="1"/>
  <c r="T73" i="34" s="1"/>
  <c r="T88" i="34" a="1"/>
  <c r="T88" i="34" s="1"/>
  <c r="S8" i="34" a="1"/>
  <c r="S8" i="34" s="1"/>
  <c r="T103" i="34" a="1"/>
  <c r="T103" i="34" s="1"/>
  <c r="T39" i="34" a="1"/>
  <c r="T39" i="34" s="1"/>
  <c r="W132" i="34" a="1"/>
  <c r="W132" i="34" s="1"/>
  <c r="W100" i="34" a="1"/>
  <c r="W100" i="34" s="1"/>
  <c r="W68" i="34" a="1"/>
  <c r="W68" i="34" s="1"/>
  <c r="X28" i="34" a="1"/>
  <c r="X28" i="34" s="1"/>
  <c r="X147" i="34" a="1"/>
  <c r="X147" i="34" s="1"/>
  <c r="X115" i="34" a="1"/>
  <c r="X115" i="34" s="1"/>
  <c r="V75" i="34" a="1"/>
  <c r="V75" i="34" s="1"/>
  <c r="V43" i="34" a="1"/>
  <c r="V43" i="34" s="1"/>
  <c r="W19" i="34" a="1"/>
  <c r="W19" i="34" s="1"/>
  <c r="V121" i="34" a="1"/>
  <c r="V121" i="34" s="1"/>
  <c r="W89" i="34" a="1"/>
  <c r="W89" i="34" s="1"/>
  <c r="V57" i="34" a="1"/>
  <c r="V57" i="34" s="1"/>
  <c r="V25" i="34" a="1"/>
  <c r="V25" i="34" s="1"/>
  <c r="W138" i="34" a="1"/>
  <c r="W138" i="34" s="1"/>
  <c r="V90" i="34" a="1"/>
  <c r="V90" i="34" s="1"/>
  <c r="X58" i="34" a="1"/>
  <c r="X58" i="34" s="1"/>
  <c r="X26" i="34" a="1"/>
  <c r="X26" i="34" s="1"/>
  <c r="V136" i="34" a="1"/>
  <c r="V136" i="34" s="1"/>
  <c r="V96" i="34" a="1"/>
  <c r="V96" i="34" s="1"/>
  <c r="X72" i="34" a="1"/>
  <c r="X72" i="34" s="1"/>
  <c r="W40" i="34" a="1"/>
  <c r="W40" i="34" s="1"/>
  <c r="V98" i="34" a="1"/>
  <c r="V98" i="34" s="1"/>
  <c r="W135" i="34" a="1"/>
  <c r="W135" i="34" s="1"/>
  <c r="X111" i="34" a="1"/>
  <c r="X111" i="34" s="1"/>
  <c r="V79" i="34" a="1"/>
  <c r="V79" i="34" s="1"/>
  <c r="V47" i="34" a="1"/>
  <c r="V47" i="34" s="1"/>
  <c r="V23" i="34" a="1"/>
  <c r="V23" i="34" s="1"/>
  <c r="W142" i="34" a="1"/>
  <c r="W142" i="34" s="1"/>
  <c r="X118" i="34" a="1"/>
  <c r="X118" i="34" s="1"/>
  <c r="X86" i="34" a="1"/>
  <c r="X86" i="34" s="1"/>
  <c r="X54" i="34" a="1"/>
  <c r="X54" i="34" s="1"/>
  <c r="W30" i="34" a="1"/>
  <c r="W30" i="34" s="1"/>
  <c r="V149" i="34" a="1"/>
  <c r="V149" i="34" s="1"/>
  <c r="W117" i="34" a="1"/>
  <c r="W117" i="34" s="1"/>
  <c r="W93" i="34" a="1"/>
  <c r="W93" i="34" s="1"/>
  <c r="V69" i="34" a="1"/>
  <c r="V69" i="34" s="1"/>
  <c r="X45" i="34" a="1"/>
  <c r="X45" i="34" s="1"/>
  <c r="V29" i="34" a="1"/>
  <c r="V29" i="34" s="1"/>
  <c r="S134" i="34" a="1"/>
  <c r="S134" i="34" s="1"/>
  <c r="S54" i="34" a="1"/>
  <c r="S54" i="34" s="1"/>
  <c r="U133" i="34" a="1"/>
  <c r="U133" i="34" s="1"/>
  <c r="S53" i="34" a="1"/>
  <c r="S53" i="34" s="1"/>
  <c r="T116" i="34" a="1"/>
  <c r="T116" i="34" s="1"/>
  <c r="T36" i="34" a="1"/>
  <c r="T36" i="34" s="1"/>
  <c r="U115" i="34" a="1"/>
  <c r="U115" i="34" s="1"/>
  <c r="T35" i="34" a="1"/>
  <c r="T35" i="34" s="1"/>
  <c r="T98" i="34" a="1"/>
  <c r="T98" i="34" s="1"/>
  <c r="S18" i="34" a="1"/>
  <c r="S18" i="34" s="1"/>
  <c r="U65" i="34" a="1"/>
  <c r="U65" i="34" s="1"/>
  <c r="T128" i="34" a="1"/>
  <c r="T128" i="34" s="1"/>
  <c r="U48" i="34" a="1"/>
  <c r="U48" i="34" s="1"/>
  <c r="U111" i="34" a="1"/>
  <c r="U111" i="34" s="1"/>
  <c r="S31" i="34" a="1"/>
  <c r="S31" i="34" s="1"/>
  <c r="S94" i="34" a="1"/>
  <c r="S94" i="34" s="1"/>
  <c r="S14" i="34" a="1"/>
  <c r="S14" i="34" s="1"/>
  <c r="S109" i="34" a="1"/>
  <c r="S109" i="34" s="1"/>
  <c r="T29" i="34" a="1"/>
  <c r="T29" i="34" s="1"/>
  <c r="T124" i="34" a="1"/>
  <c r="T124" i="34" s="1"/>
  <c r="T44" i="34" a="1"/>
  <c r="T44" i="34" s="1"/>
  <c r="S107" i="34" a="1"/>
  <c r="S107" i="34" s="1"/>
  <c r="U11" i="34" a="1"/>
  <c r="U11" i="34" s="1"/>
  <c r="U74" i="34" a="1"/>
  <c r="U74" i="34" s="1"/>
  <c r="S73" i="34" a="1"/>
  <c r="S73" i="34" s="1"/>
  <c r="S88" i="34" a="1"/>
  <c r="S88" i="34" s="1"/>
  <c r="T8" i="34" a="1"/>
  <c r="T8" i="34" s="1"/>
  <c r="S103" i="34" a="1"/>
  <c r="S103" i="34" s="1"/>
  <c r="U23" i="34" a="1"/>
  <c r="U23" i="34" s="1"/>
  <c r="X124" i="34" a="1"/>
  <c r="X124" i="34" s="1"/>
  <c r="X92" i="34" a="1"/>
  <c r="X92" i="34" s="1"/>
  <c r="X60" i="34" a="1"/>
  <c r="X60" i="34" s="1"/>
  <c r="W28" i="34" a="1"/>
  <c r="W28" i="34" s="1"/>
  <c r="W139" i="34" a="1"/>
  <c r="W139" i="34" s="1"/>
  <c r="X107" i="34" a="1"/>
  <c r="X107" i="34" s="1"/>
  <c r="X75" i="34" a="1"/>
  <c r="X75" i="34" s="1"/>
  <c r="X43" i="34" a="1"/>
  <c r="X43" i="34" s="1"/>
  <c r="V11" i="34" a="1"/>
  <c r="V11" i="34" s="1"/>
  <c r="X121" i="34" a="1"/>
  <c r="X121" i="34" s="1"/>
  <c r="X89" i="34" a="1"/>
  <c r="X89" i="34" s="1"/>
  <c r="X57" i="34" a="1"/>
  <c r="X57" i="34" s="1"/>
  <c r="X17" i="34" a="1"/>
  <c r="X17" i="34" s="1"/>
  <c r="V138" i="34" a="1"/>
  <c r="V138" i="34" s="1"/>
  <c r="V82" i="34" a="1"/>
  <c r="V82" i="34" s="1"/>
  <c r="X50" i="34" a="1"/>
  <c r="X50" i="34" s="1"/>
  <c r="V18" i="34" a="1"/>
  <c r="V18" i="34" s="1"/>
  <c r="X128" i="34" a="1"/>
  <c r="X128" i="34" s="1"/>
  <c r="W96" i="34" a="1"/>
  <c r="W96" i="34" s="1"/>
  <c r="X64" i="34" a="1"/>
  <c r="X64" i="34" s="1"/>
  <c r="V32" i="34" a="1"/>
  <c r="V32" i="34" s="1"/>
  <c r="W98" i="34" a="1"/>
  <c r="W98" i="34" s="1"/>
  <c r="V135" i="34" a="1"/>
  <c r="V135" i="34" s="1"/>
  <c r="V103" i="34" a="1"/>
  <c r="V103" i="34" s="1"/>
  <c r="X71" i="34" a="1"/>
  <c r="X71" i="34" s="1"/>
  <c r="X47" i="34" a="1"/>
  <c r="X47" i="34" s="1"/>
  <c r="X15" i="34" a="1"/>
  <c r="X15" i="34" s="1"/>
  <c r="V142" i="34" a="1"/>
  <c r="V142" i="34" s="1"/>
  <c r="W110" i="34" a="1"/>
  <c r="W110" i="34" s="1"/>
  <c r="V86" i="34" a="1"/>
  <c r="V86" i="34" s="1"/>
  <c r="W54" i="34" a="1"/>
  <c r="W54" i="34" s="1"/>
  <c r="X30" i="34" a="1"/>
  <c r="X30" i="34" s="1"/>
  <c r="X141" i="34" a="1"/>
  <c r="X141" i="34" s="1"/>
  <c r="V109" i="34" a="1"/>
  <c r="V109" i="34" s="1"/>
  <c r="X85" i="34" a="1"/>
  <c r="X85" i="34" s="1"/>
  <c r="W69" i="34" a="1"/>
  <c r="W69" i="34" s="1"/>
  <c r="V45" i="34" a="1"/>
  <c r="V45" i="34" s="1"/>
  <c r="V21" i="34" a="1"/>
  <c r="V21" i="34" s="1"/>
  <c r="U118" i="34" a="1"/>
  <c r="U118" i="34" s="1"/>
  <c r="T38" i="34" a="1"/>
  <c r="T38" i="34" s="1"/>
  <c r="T133" i="34" a="1"/>
  <c r="T133" i="34" s="1"/>
  <c r="T37" i="34" a="1"/>
  <c r="T37" i="34" s="1"/>
  <c r="U100" i="34" a="1"/>
  <c r="U100" i="34" s="1"/>
  <c r="S20" i="34" a="1"/>
  <c r="S20" i="34" s="1"/>
  <c r="S115" i="34" a="1"/>
  <c r="S115" i="34" s="1"/>
  <c r="S98" i="34" a="1"/>
  <c r="S98" i="34" s="1"/>
  <c r="S49" i="34" a="1"/>
  <c r="S49" i="34" s="1"/>
  <c r="U112" i="34" a="1"/>
  <c r="U112" i="34" s="1"/>
  <c r="S48" i="34" a="1"/>
  <c r="S48" i="34" s="1"/>
  <c r="U95" i="34" a="1"/>
  <c r="U95" i="34" s="1"/>
  <c r="T15" i="34" a="1"/>
  <c r="T15" i="34" s="1"/>
  <c r="U78" i="34" a="1"/>
  <c r="U78" i="34" s="1"/>
  <c r="S93" i="34" a="1"/>
  <c r="S93" i="34" s="1"/>
  <c r="T13" i="34" a="1"/>
  <c r="T13" i="34" s="1"/>
  <c r="S124" i="34" a="1"/>
  <c r="S124" i="34" s="1"/>
  <c r="T28" i="34" a="1"/>
  <c r="T28" i="34" s="1"/>
  <c r="T91" i="34" a="1"/>
  <c r="T91" i="34" s="1"/>
  <c r="T11" i="34" a="1"/>
  <c r="T11" i="34" s="1"/>
  <c r="T58" i="34" a="1"/>
  <c r="T58" i="34" s="1"/>
  <c r="U137" i="34" a="1"/>
  <c r="U137" i="34" s="1"/>
  <c r="U57" i="34" a="1"/>
  <c r="U57" i="34" s="1"/>
  <c r="U56" i="34" a="1"/>
  <c r="U56" i="34" s="1"/>
  <c r="T87" i="34" a="1"/>
  <c r="T87" i="34" s="1"/>
  <c r="S23" i="34" a="1"/>
  <c r="S23" i="34" s="1"/>
  <c r="V124" i="34" a="1"/>
  <c r="V124" i="34" s="1"/>
  <c r="V92" i="34" a="1"/>
  <c r="V92" i="34" s="1"/>
  <c r="X52" i="34" a="1"/>
  <c r="X52" i="34" s="1"/>
  <c r="V28" i="34" a="1"/>
  <c r="V28" i="34" s="1"/>
  <c r="X139" i="34" a="1"/>
  <c r="X139" i="34" s="1"/>
  <c r="V99" i="34" a="1"/>
  <c r="V99" i="34" s="1"/>
  <c r="X67" i="34" a="1"/>
  <c r="X67" i="34" s="1"/>
  <c r="W43" i="34" a="1"/>
  <c r="W43" i="34" s="1"/>
  <c r="V145" i="34" a="1"/>
  <c r="V145" i="34" s="1"/>
  <c r="V113" i="34" a="1"/>
  <c r="V113" i="34" s="1"/>
  <c r="V81" i="34" a="1"/>
  <c r="V81" i="34" s="1"/>
  <c r="W49" i="34" a="1"/>
  <c r="W49" i="34" s="1"/>
  <c r="W17" i="34" a="1"/>
  <c r="W17" i="34" s="1"/>
  <c r="X130" i="34" a="1"/>
  <c r="X130" i="34" s="1"/>
  <c r="W82" i="34" a="1"/>
  <c r="W82" i="34" s="1"/>
  <c r="V50" i="34" a="1"/>
  <c r="V50" i="34" s="1"/>
  <c r="X18" i="34" a="1"/>
  <c r="X18" i="34" s="1"/>
  <c r="X120" i="34" a="1"/>
  <c r="X120" i="34" s="1"/>
  <c r="X96" i="34" a="1"/>
  <c r="X96" i="34" s="1"/>
  <c r="W64" i="34" a="1"/>
  <c r="W64" i="34" s="1"/>
  <c r="X24" i="34" a="1"/>
  <c r="X24" i="34" s="1"/>
  <c r="X98" i="34" a="1"/>
  <c r="X98" i="34" s="1"/>
  <c r="W127" i="34" a="1"/>
  <c r="W127" i="34" s="1"/>
  <c r="V95" i="34" a="1"/>
  <c r="V95" i="34" s="1"/>
  <c r="W71" i="34" a="1"/>
  <c r="W71" i="34" s="1"/>
  <c r="W47" i="34" a="1"/>
  <c r="W47" i="34" s="1"/>
  <c r="W15" i="34" a="1"/>
  <c r="W15" i="34" s="1"/>
  <c r="V134" i="34" a="1"/>
  <c r="V134" i="34" s="1"/>
  <c r="X110" i="34" a="1"/>
  <c r="X110" i="34" s="1"/>
  <c r="W78" i="34" a="1"/>
  <c r="W78" i="34" s="1"/>
  <c r="V54" i="34" a="1"/>
  <c r="V54" i="34" s="1"/>
  <c r="X22" i="34" a="1"/>
  <c r="X22" i="34" s="1"/>
  <c r="X133" i="34" a="1"/>
  <c r="X133" i="34" s="1"/>
  <c r="X109" i="34" a="1"/>
  <c r="X109" i="34" s="1"/>
  <c r="W85" i="34" a="1"/>
  <c r="W85" i="34" s="1"/>
  <c r="X61" i="34" a="1"/>
  <c r="X61" i="34" s="1"/>
  <c r="W45" i="34" a="1"/>
  <c r="W45" i="34" s="1"/>
  <c r="X21" i="34" a="1"/>
  <c r="X21" i="34" s="1"/>
  <c r="T182" i="34" a="1"/>
  <c r="T182" i="34" s="1"/>
  <c r="T118" i="34" a="1"/>
  <c r="T118" i="34" s="1"/>
  <c r="S38" i="34" a="1"/>
  <c r="S38" i="34" s="1"/>
  <c r="S117" i="34" a="1"/>
  <c r="S117" i="34" s="1"/>
  <c r="S21" i="34" a="1"/>
  <c r="S21" i="34" s="1"/>
  <c r="T100" i="34" a="1"/>
  <c r="T100" i="34" s="1"/>
  <c r="U20" i="34" a="1"/>
  <c r="U20" i="34" s="1"/>
  <c r="T99" i="34" a="1"/>
  <c r="T99" i="34" s="1"/>
  <c r="T82" i="34" a="1"/>
  <c r="T82" i="34" s="1"/>
  <c r="U145" i="34" a="1"/>
  <c r="U145" i="34" s="1"/>
  <c r="U49" i="34" a="1"/>
  <c r="U49" i="34" s="1"/>
  <c r="T112" i="34" a="1"/>
  <c r="T112" i="34" s="1"/>
  <c r="U16" i="34" a="1"/>
  <c r="U16" i="34" s="1"/>
  <c r="S95" i="34" a="1"/>
  <c r="S95" i="34" s="1"/>
  <c r="S15" i="34" a="1"/>
  <c r="S15" i="34" s="1"/>
  <c r="U62" i="34" a="1"/>
  <c r="U62" i="34" s="1"/>
  <c r="T93" i="34" a="1"/>
  <c r="T93" i="34" s="1"/>
  <c r="U13" i="34" a="1"/>
  <c r="U13" i="34" s="1"/>
  <c r="U108" i="34" a="1"/>
  <c r="U108" i="34" s="1"/>
  <c r="T12" i="34" a="1"/>
  <c r="T12" i="34" s="1"/>
  <c r="T75" i="34" a="1"/>
  <c r="T75" i="34" s="1"/>
  <c r="S11" i="34" a="1"/>
  <c r="S11" i="34" s="1"/>
  <c r="T42" i="34" a="1"/>
  <c r="T42" i="34" s="1"/>
  <c r="S137" i="34" a="1"/>
  <c r="S137" i="34" s="1"/>
  <c r="T57" i="34" a="1"/>
  <c r="T57" i="34" s="1"/>
  <c r="T136" i="34" a="1"/>
  <c r="T136" i="34" s="1"/>
  <c r="T56" i="34" a="1"/>
  <c r="T56" i="34" s="1"/>
  <c r="U151" i="34" a="1"/>
  <c r="U151" i="34" s="1"/>
  <c r="T71" i="34" a="1"/>
  <c r="T71" i="34" s="1"/>
  <c r="X148" i="34" a="1"/>
  <c r="X148" i="34" s="1"/>
  <c r="X116" i="34" a="1"/>
  <c r="X116" i="34" s="1"/>
  <c r="X84" i="34" a="1"/>
  <c r="X84" i="34" s="1"/>
  <c r="W52" i="34" a="1"/>
  <c r="W52" i="34" s="1"/>
  <c r="V20" i="34" a="1"/>
  <c r="V20" i="34" s="1"/>
  <c r="W131" i="34" a="1"/>
  <c r="W131" i="34" s="1"/>
  <c r="X99" i="34" a="1"/>
  <c r="X99" i="34" s="1"/>
  <c r="V67" i="34" a="1"/>
  <c r="V67" i="34" s="1"/>
  <c r="V35" i="34" a="1"/>
  <c r="V35" i="34" s="1"/>
  <c r="W145" i="34" a="1"/>
  <c r="W145" i="34" s="1"/>
  <c r="X113" i="34" a="1"/>
  <c r="X113" i="34" s="1"/>
  <c r="W81" i="34" a="1"/>
  <c r="W81" i="34" s="1"/>
  <c r="X41" i="34" a="1"/>
  <c r="X41" i="34" s="1"/>
  <c r="V17" i="34" a="1"/>
  <c r="V17" i="34" s="1"/>
  <c r="V114" i="34" a="1"/>
  <c r="V114" i="34" s="1"/>
  <c r="V74" i="34" a="1"/>
  <c r="V74" i="34" s="1"/>
  <c r="X42" i="34" a="1"/>
  <c r="X42" i="34" s="1"/>
  <c r="X10" i="34" a="1"/>
  <c r="X10" i="34" s="1"/>
  <c r="W120" i="34" a="1"/>
  <c r="W120" i="34" s="1"/>
  <c r="W88" i="34" a="1"/>
  <c r="W88" i="34" s="1"/>
  <c r="W56" i="34" a="1"/>
  <c r="W56" i="34" s="1"/>
  <c r="V24" i="34" a="1"/>
  <c r="V24" i="34" s="1"/>
  <c r="X151" i="34" a="1"/>
  <c r="X151" i="34" s="1"/>
  <c r="X127" i="34" a="1"/>
  <c r="X127" i="34" s="1"/>
  <c r="X95" i="34" a="1"/>
  <c r="X95" i="34" s="1"/>
  <c r="V71" i="34" a="1"/>
  <c r="V71" i="34" s="1"/>
  <c r="X39" i="34" a="1"/>
  <c r="X39" i="34" s="1"/>
  <c r="V122" i="34" a="1"/>
  <c r="V122" i="34" s="1"/>
  <c r="X134" i="34" a="1"/>
  <c r="X134" i="34" s="1"/>
  <c r="W102" i="34" a="1"/>
  <c r="W102" i="34" s="1"/>
  <c r="V78" i="34" a="1"/>
  <c r="V78" i="34" s="1"/>
  <c r="X46" i="34" a="1"/>
  <c r="X46" i="34" s="1"/>
  <c r="W22" i="34" a="1"/>
  <c r="W22" i="34" s="1"/>
  <c r="V133" i="34" a="1"/>
  <c r="V133" i="34" s="1"/>
  <c r="W109" i="34" a="1"/>
  <c r="W109" i="34" s="1"/>
  <c r="V85" i="34" a="1"/>
  <c r="V85" i="34" s="1"/>
  <c r="V61" i="34" a="1"/>
  <c r="V61" i="34" s="1"/>
  <c r="V37" i="34" a="1"/>
  <c r="V37" i="34" s="1"/>
  <c r="W21" i="34" a="1"/>
  <c r="W21" i="34" s="1"/>
  <c r="U102" i="34" a="1"/>
  <c r="U102" i="34" s="1"/>
  <c r="T22" i="34" a="1"/>
  <c r="T22" i="34" s="1"/>
  <c r="S101" i="34" a="1"/>
  <c r="S101" i="34" s="1"/>
  <c r="U21" i="34" a="1"/>
  <c r="U21" i="34" s="1"/>
  <c r="U84" i="34" a="1"/>
  <c r="U84" i="34" s="1"/>
  <c r="U83" i="34" a="1"/>
  <c r="U83" i="34" s="1"/>
  <c r="T146" i="34" a="1"/>
  <c r="T146" i="34" s="1"/>
  <c r="U66" i="34" a="1"/>
  <c r="U66" i="34" s="1"/>
  <c r="U113" i="34" a="1"/>
  <c r="U113" i="34" s="1"/>
  <c r="T49" i="34" a="1"/>
  <c r="T49" i="34" s="1"/>
  <c r="S112" i="34" a="1"/>
  <c r="S112" i="34" s="1"/>
  <c r="S16" i="34" a="1"/>
  <c r="S16" i="34" s="1"/>
  <c r="T79" i="34" a="1"/>
  <c r="T79" i="34" s="1"/>
  <c r="S62" i="34" a="1"/>
  <c r="S62" i="34" s="1"/>
  <c r="U93" i="34" a="1"/>
  <c r="U93" i="34" s="1"/>
  <c r="U92" i="34" a="1"/>
  <c r="U92" i="34" s="1"/>
  <c r="S12" i="34" a="1"/>
  <c r="S12" i="34" s="1"/>
  <c r="S75" i="34" a="1"/>
  <c r="S75" i="34" s="1"/>
  <c r="S122" i="34" a="1"/>
  <c r="S122" i="34" s="1"/>
  <c r="U42" i="34" a="1"/>
  <c r="U42" i="34" s="1"/>
  <c r="T121" i="34" a="1"/>
  <c r="T121" i="34" s="1"/>
  <c r="U41" i="34" a="1"/>
  <c r="U41" i="34" s="1"/>
  <c r="U120" i="34" a="1"/>
  <c r="U120" i="34" s="1"/>
  <c r="S56" i="34" a="1"/>
  <c r="S56" i="34" s="1"/>
  <c r="S151" i="34" a="1"/>
  <c r="S151" i="34" s="1"/>
  <c r="S71" i="34" a="1"/>
  <c r="S71" i="34" s="1"/>
  <c r="V148" i="34" a="1"/>
  <c r="V148" i="34" s="1"/>
  <c r="W116" i="34" a="1"/>
  <c r="W116" i="34" s="1"/>
  <c r="X76" i="34" a="1"/>
  <c r="X76" i="34" s="1"/>
  <c r="V52" i="34" a="1"/>
  <c r="V52" i="34" s="1"/>
  <c r="X20" i="34" a="1"/>
  <c r="X20" i="34" s="1"/>
  <c r="V123" i="34" a="1"/>
  <c r="V123" i="34" s="1"/>
  <c r="V91" i="34" a="1"/>
  <c r="V91" i="34" s="1"/>
  <c r="W67" i="34" a="1"/>
  <c r="W67" i="34" s="1"/>
  <c r="V27" i="34" a="1"/>
  <c r="V27" i="34" s="1"/>
  <c r="X137" i="34" a="1"/>
  <c r="X137" i="34" s="1"/>
  <c r="W105" i="34" a="1"/>
  <c r="W105" i="34" s="1"/>
  <c r="X73" i="34" a="1"/>
  <c r="X73" i="34" s="1"/>
  <c r="W41" i="34" a="1"/>
  <c r="W41" i="34" s="1"/>
  <c r="X9" i="34" a="1"/>
  <c r="X9" i="34" s="1"/>
  <c r="W114" i="34" a="1"/>
  <c r="W114" i="34" s="1"/>
  <c r="X74" i="34" a="1"/>
  <c r="X74" i="34" s="1"/>
  <c r="W42" i="34" a="1"/>
  <c r="W42" i="34" s="1"/>
  <c r="W10" i="34" a="1"/>
  <c r="W10" i="34" s="1"/>
  <c r="V120" i="34" a="1"/>
  <c r="V120" i="34" s="1"/>
  <c r="V88" i="34" a="1"/>
  <c r="V88" i="34" s="1"/>
  <c r="V48" i="34" a="1"/>
  <c r="V48" i="34" s="1"/>
  <c r="W24" i="34" a="1"/>
  <c r="W24" i="34" s="1"/>
  <c r="V151" i="34" a="1"/>
  <c r="V151" i="34" s="1"/>
  <c r="W119" i="34" a="1"/>
  <c r="W119" i="34" s="1"/>
  <c r="W95" i="34" a="1"/>
  <c r="W95" i="34" s="1"/>
  <c r="W63" i="34" a="1"/>
  <c r="W63" i="34" s="1"/>
  <c r="X31" i="34" a="1"/>
  <c r="X31" i="34" s="1"/>
  <c r="X122" i="34" a="1"/>
  <c r="X122" i="34" s="1"/>
  <c r="W134" i="34" a="1"/>
  <c r="W134" i="34" s="1"/>
  <c r="X102" i="34" a="1"/>
  <c r="X102" i="34" s="1"/>
  <c r="V70" i="34" a="1"/>
  <c r="V70" i="34" s="1"/>
  <c r="V46" i="34" a="1"/>
  <c r="V46" i="34" s="1"/>
  <c r="V14" i="34" a="1"/>
  <c r="V14" i="34" s="1"/>
  <c r="W133" i="34" a="1"/>
  <c r="W133" i="34" s="1"/>
  <c r="X101" i="34" a="1"/>
  <c r="X101" i="34" s="1"/>
  <c r="V77" i="34" a="1"/>
  <c r="V77" i="34" s="1"/>
  <c r="W61" i="34" a="1"/>
  <c r="W61" i="34" s="1"/>
  <c r="X37" i="34" a="1"/>
  <c r="X37" i="34" s="1"/>
  <c r="X13" i="34" a="1"/>
  <c r="X13" i="34" s="1"/>
  <c r="S102" i="34" a="1"/>
  <c r="S102" i="34" s="1"/>
  <c r="U85" i="34" a="1"/>
  <c r="U85" i="34" s="1"/>
  <c r="T84" i="34" a="1"/>
  <c r="T84" i="34" s="1"/>
  <c r="U67" i="34" a="1"/>
  <c r="U67" i="34" s="1"/>
  <c r="S146" i="34" a="1"/>
  <c r="S146" i="34" s="1"/>
  <c r="U50" i="34" a="1"/>
  <c r="U50" i="34" s="1"/>
  <c r="T113" i="34" a="1"/>
  <c r="T113" i="34" s="1"/>
  <c r="T33" i="34" a="1"/>
  <c r="T33" i="34" s="1"/>
  <c r="T96" i="34" a="1"/>
  <c r="T96" i="34" s="1"/>
  <c r="S79" i="34" a="1"/>
  <c r="S79" i="34" s="1"/>
  <c r="U126" i="34" a="1"/>
  <c r="U126" i="34" s="1"/>
  <c r="T46" i="34" a="1"/>
  <c r="T46" i="34" s="1"/>
  <c r="T77" i="34" a="1"/>
  <c r="T77" i="34" s="1"/>
  <c r="T76" i="34" a="1"/>
  <c r="T76" i="34" s="1"/>
  <c r="S59" i="34" a="1"/>
  <c r="S59" i="34" s="1"/>
  <c r="T106" i="34" a="1"/>
  <c r="T106" i="34" s="1"/>
  <c r="S26" i="34" a="1"/>
  <c r="S26" i="34" s="1"/>
  <c r="S121" i="34" a="1"/>
  <c r="S121" i="34" s="1"/>
  <c r="U25" i="34" a="1"/>
  <c r="U25" i="34" s="1"/>
  <c r="T104" i="34" a="1"/>
  <c r="T104" i="34" s="1"/>
  <c r="U40" i="34" a="1"/>
  <c r="U40" i="34" s="1"/>
  <c r="S135" i="34" a="1"/>
  <c r="S135" i="34" s="1"/>
  <c r="U55" i="34" a="1"/>
  <c r="U55" i="34" s="1"/>
  <c r="X140" i="34" a="1"/>
  <c r="X140" i="34" s="1"/>
  <c r="X108" i="34" a="1"/>
  <c r="X108" i="34" s="1"/>
  <c r="W76" i="34" a="1"/>
  <c r="W76" i="34" s="1"/>
  <c r="X44" i="34" a="1"/>
  <c r="X44" i="34" s="1"/>
  <c r="X12" i="34" a="1"/>
  <c r="X12" i="34" s="1"/>
  <c r="W123" i="34" a="1"/>
  <c r="W123" i="34" s="1"/>
  <c r="X91" i="34" a="1"/>
  <c r="X91" i="34" s="1"/>
  <c r="W59" i="34" a="1"/>
  <c r="W59" i="34" s="1"/>
  <c r="W27" i="34" a="1"/>
  <c r="W27" i="34" s="1"/>
  <c r="W137" i="34" a="1"/>
  <c r="W137" i="34" s="1"/>
  <c r="X105" i="34" a="1"/>
  <c r="X105" i="34" s="1"/>
  <c r="V73" i="34" a="1"/>
  <c r="V73" i="34" s="1"/>
  <c r="V41" i="34" a="1"/>
  <c r="V41" i="34" s="1"/>
  <c r="W9" i="34" a="1"/>
  <c r="W9" i="34" s="1"/>
  <c r="V106" i="34" a="1"/>
  <c r="V106" i="34" s="1"/>
  <c r="W74" i="34" a="1"/>
  <c r="W74" i="34" s="1"/>
  <c r="V34" i="34" a="1"/>
  <c r="V34" i="34" s="1"/>
  <c r="X144" i="34" a="1"/>
  <c r="X144" i="34" s="1"/>
  <c r="X112" i="34" a="1"/>
  <c r="X112" i="34" s="1"/>
  <c r="W80" i="34" a="1"/>
  <c r="W80" i="34" s="1"/>
  <c r="X48" i="34" a="1"/>
  <c r="X48" i="34" s="1"/>
  <c r="X16" i="34" a="1"/>
  <c r="X16" i="34" s="1"/>
  <c r="V143" i="34" a="1"/>
  <c r="V143" i="34" s="1"/>
  <c r="V119" i="34" a="1"/>
  <c r="V119" i="34" s="1"/>
  <c r="X87" i="34" a="1"/>
  <c r="X87" i="34" s="1"/>
  <c r="V63" i="34" a="1"/>
  <c r="V63" i="34" s="1"/>
  <c r="V31" i="34" a="1"/>
  <c r="V31" i="34" s="1"/>
  <c r="W122" i="34" a="1"/>
  <c r="W122" i="34" s="1"/>
  <c r="V126" i="34" a="1"/>
  <c r="V126" i="34" s="1"/>
  <c r="W94" i="34" a="1"/>
  <c r="W94" i="34" s="1"/>
  <c r="X70" i="34" a="1"/>
  <c r="X70" i="34" s="1"/>
  <c r="V38" i="34" a="1"/>
  <c r="V38" i="34" s="1"/>
  <c r="W14" i="34" a="1"/>
  <c r="W14" i="34" s="1"/>
  <c r="V125" i="34" a="1"/>
  <c r="V125" i="34" s="1"/>
  <c r="V101" i="34" a="1"/>
  <c r="V101" i="34" s="1"/>
  <c r="W77" i="34" a="1"/>
  <c r="W77" i="34" s="1"/>
  <c r="V53" i="34" a="1"/>
  <c r="V53" i="34" s="1"/>
  <c r="W37" i="34" a="1"/>
  <c r="W37" i="34" s="1"/>
  <c r="V13" i="34" a="1"/>
  <c r="V13" i="34" s="1"/>
  <c r="T86" i="34" a="1"/>
  <c r="T86" i="34" s="1"/>
  <c r="T85" i="34" a="1"/>
  <c r="T85" i="34" s="1"/>
  <c r="T148" i="34" a="1"/>
  <c r="T148" i="34" s="1"/>
  <c r="S68" i="34" a="1"/>
  <c r="S68" i="34" s="1"/>
  <c r="T147" i="34" a="1"/>
  <c r="T147" i="34" s="1"/>
  <c r="S67" i="34" a="1"/>
  <c r="S67" i="34" s="1"/>
  <c r="U146" i="34" a="1"/>
  <c r="U146" i="34" s="1"/>
  <c r="T50" i="34" a="1"/>
  <c r="T50" i="34" s="1"/>
  <c r="S113" i="34" a="1"/>
  <c r="S113" i="34" s="1"/>
  <c r="U17" i="34" a="1"/>
  <c r="U17" i="34" s="1"/>
  <c r="U64" i="34" a="1"/>
  <c r="U64" i="34" s="1"/>
  <c r="U63" i="34" a="1"/>
  <c r="U63" i="34" s="1"/>
  <c r="S110" i="34" a="1"/>
  <c r="S110" i="34" s="1"/>
  <c r="S30" i="34" a="1"/>
  <c r="S30" i="34" s="1"/>
  <c r="S141" i="34" a="1"/>
  <c r="S141" i="34" s="1"/>
  <c r="S61" i="34" a="1"/>
  <c r="S61" i="34" s="1"/>
  <c r="U76" i="34" a="1"/>
  <c r="U76" i="34" s="1"/>
  <c r="T139" i="34" a="1"/>
  <c r="T139" i="34" s="1"/>
  <c r="U59" i="34" a="1"/>
  <c r="U59" i="34" s="1"/>
  <c r="U106" i="34" a="1"/>
  <c r="U106" i="34" s="1"/>
  <c r="U26" i="34" a="1"/>
  <c r="U26" i="34" s="1"/>
  <c r="U105" i="34" a="1"/>
  <c r="U105" i="34" s="1"/>
  <c r="U9" i="34" a="1"/>
  <c r="U9" i="34" s="1"/>
  <c r="S104" i="34" a="1"/>
  <c r="S104" i="34" s="1"/>
  <c r="T40" i="34" a="1"/>
  <c r="T40" i="34" s="1"/>
  <c r="T119" i="34" a="1"/>
  <c r="T119" i="34" s="1"/>
  <c r="T55" i="34" a="1"/>
  <c r="T55" i="34" s="1"/>
  <c r="W140" i="34" a="1"/>
  <c r="W140" i="34" s="1"/>
  <c r="V108" i="34" a="1"/>
  <c r="V108" i="34" s="1"/>
  <c r="V76" i="34" a="1"/>
  <c r="V76" i="34" s="1"/>
  <c r="V44" i="34" a="1"/>
  <c r="V44" i="34" s="1"/>
  <c r="W147" i="34" a="1"/>
  <c r="W147" i="34" s="1"/>
  <c r="X123" i="34" a="1"/>
  <c r="X123" i="34" s="1"/>
  <c r="W91" i="34" a="1"/>
  <c r="W91" i="34" s="1"/>
  <c r="X51" i="34" a="1"/>
  <c r="X51" i="34" s="1"/>
  <c r="X19" i="34" a="1"/>
  <c r="X19" i="34" s="1"/>
  <c r="V137" i="34" a="1"/>
  <c r="V137" i="34" s="1"/>
  <c r="W97" i="34" a="1"/>
  <c r="W97" i="34" s="1"/>
  <c r="W65" i="34" a="1"/>
  <c r="W65" i="34" s="1"/>
  <c r="W33" i="34" a="1"/>
  <c r="W33" i="34" s="1"/>
  <c r="V146" i="34" a="1"/>
  <c r="V146" i="34" s="1"/>
  <c r="X106" i="34" a="1"/>
  <c r="X106" i="34" s="1"/>
  <c r="X66" i="34" a="1"/>
  <c r="X66" i="34" s="1"/>
  <c r="W34" i="34" a="1"/>
  <c r="W34" i="34" s="1"/>
  <c r="W144" i="34" a="1"/>
  <c r="W144" i="34" s="1"/>
  <c r="W112" i="34" a="1"/>
  <c r="W112" i="34" s="1"/>
  <c r="W72" i="34" a="1"/>
  <c r="W72" i="34" s="1"/>
  <c r="W48" i="34" a="1"/>
  <c r="W48" i="34" s="1"/>
  <c r="W16" i="34" a="1"/>
  <c r="W16" i="34" s="1"/>
  <c r="W143" i="34" a="1"/>
  <c r="W143" i="34" s="1"/>
  <c r="V111" i="34" a="1"/>
  <c r="V111" i="34" s="1"/>
  <c r="W87" i="34" a="1"/>
  <c r="W87" i="34" s="1"/>
  <c r="V55" i="34" a="1"/>
  <c r="V55" i="34" s="1"/>
  <c r="W31" i="34" a="1"/>
  <c r="W31" i="34" s="1"/>
  <c r="X150" i="34" a="1"/>
  <c r="X150" i="34" s="1"/>
  <c r="V118" i="34" a="1"/>
  <c r="V118" i="34" s="1"/>
  <c r="X94" i="34" a="1"/>
  <c r="X94" i="34" s="1"/>
  <c r="W70" i="34" a="1"/>
  <c r="W70" i="34" s="1"/>
  <c r="W38" i="34" a="1"/>
  <c r="W38" i="34" s="1"/>
  <c r="X149" i="34" a="1"/>
  <c r="X149" i="34" s="1"/>
  <c r="W125" i="34" a="1"/>
  <c r="W125" i="34" s="1"/>
  <c r="V93" i="34" a="1"/>
  <c r="V93" i="34" s="1"/>
  <c r="X77" i="34" a="1"/>
  <c r="X77" i="34" s="1"/>
  <c r="X53" i="34" a="1"/>
  <c r="X53" i="34" s="1"/>
  <c r="W29" i="34" a="1"/>
  <c r="W29" i="34" s="1"/>
  <c r="W13" i="34" a="1"/>
  <c r="W13" i="34" s="1"/>
  <c r="G24" i="26"/>
  <c r="Z239" i="1" s="1"/>
  <c r="I24" i="26"/>
  <c r="AB239" i="1" s="1"/>
  <c r="S25" i="26"/>
  <c r="AL240" i="1" s="1"/>
  <c r="T25" i="26"/>
  <c r="AM240" i="1" s="1"/>
  <c r="W25" i="26"/>
  <c r="AP240" i="1" s="1"/>
  <c r="Q25" i="26"/>
  <c r="AJ240" i="1" s="1"/>
  <c r="R25" i="26"/>
  <c r="AK240" i="1" s="1"/>
  <c r="K24" i="26"/>
  <c r="AD239" i="1" s="1"/>
  <c r="O24" i="26"/>
  <c r="AH239" i="1" s="1"/>
  <c r="Y24" i="26"/>
  <c r="AR239" i="1" s="1"/>
  <c r="Z24" i="26"/>
  <c r="AA24" i="26"/>
  <c r="D25" i="26"/>
  <c r="W240" i="1" s="1"/>
  <c r="S240" i="34" s="1" a="1"/>
  <c r="S240" i="34" s="1"/>
  <c r="G25" i="26"/>
  <c r="Z240" i="1" s="1"/>
  <c r="J24" i="26"/>
  <c r="AC239" i="1" s="1"/>
  <c r="L24" i="26"/>
  <c r="AE239" i="1" s="1"/>
  <c r="W24" i="26"/>
  <c r="AP239" i="1" s="1"/>
  <c r="O25" i="26"/>
  <c r="AH240" i="1" s="1"/>
  <c r="P24" i="26"/>
  <c r="AI239" i="1" s="1"/>
  <c r="H25" i="26"/>
  <c r="AA240" i="1" s="1"/>
  <c r="X25" i="26"/>
  <c r="AQ240" i="1" s="1"/>
  <c r="Y25" i="26"/>
  <c r="AR240" i="1" s="1"/>
  <c r="Q24" i="26"/>
  <c r="AJ239" i="1" s="1"/>
  <c r="I25" i="26"/>
  <c r="AB240" i="1" s="1"/>
  <c r="R24" i="26"/>
  <c r="AK239" i="1" s="1"/>
  <c r="J25" i="26"/>
  <c r="AC240" i="1" s="1"/>
  <c r="Z25" i="26"/>
  <c r="AT240" i="1" s="1"/>
  <c r="U240" i="34" s="1" a="1"/>
  <c r="U240" i="34" s="1"/>
  <c r="S24" i="26"/>
  <c r="AL239" i="1" s="1"/>
  <c r="K25" i="26"/>
  <c r="AD240" i="1" s="1"/>
  <c r="AA25" i="26"/>
  <c r="D24" i="26"/>
  <c r="T24" i="26"/>
  <c r="AM239" i="1" s="1"/>
  <c r="L25" i="26"/>
  <c r="AE240" i="1" s="1"/>
  <c r="E24" i="26"/>
  <c r="X239" i="1" s="1"/>
  <c r="U24" i="26"/>
  <c r="AN239" i="1" s="1"/>
  <c r="M25" i="26"/>
  <c r="AF240" i="1" s="1"/>
  <c r="F24" i="26"/>
  <c r="Y239" i="1" s="1"/>
  <c r="V24" i="26"/>
  <c r="AO239" i="1" s="1"/>
  <c r="N25" i="26"/>
  <c r="H24" i="26"/>
  <c r="AA239" i="1" s="1"/>
  <c r="X24" i="26"/>
  <c r="AQ239" i="1" s="1"/>
  <c r="P25" i="26"/>
  <c r="AI240" i="1" s="1"/>
  <c r="M24" i="26"/>
  <c r="AF239" i="1" s="1"/>
  <c r="E25" i="26"/>
  <c r="X240" i="1" s="1"/>
  <c r="U25" i="26"/>
  <c r="AN240" i="1" s="1"/>
  <c r="N24" i="26"/>
  <c r="F25" i="26"/>
  <c r="Y240" i="1" s="1"/>
  <c r="J130" i="1"/>
  <c r="J110" i="1"/>
  <c r="J102" i="1"/>
  <c r="J98" i="1"/>
  <c r="J90" i="1"/>
  <c r="J86" i="1"/>
  <c r="J82" i="1"/>
  <c r="J74" i="1"/>
  <c r="J70" i="1"/>
  <c r="J66" i="1"/>
  <c r="J58" i="1"/>
  <c r="J54" i="1"/>
  <c r="J50" i="1"/>
  <c r="J42" i="1"/>
  <c r="J38" i="1"/>
  <c r="J30" i="1"/>
  <c r="J26" i="1"/>
  <c r="J22" i="1"/>
  <c r="J14" i="1"/>
  <c r="J10" i="1"/>
  <c r="K238" i="1"/>
  <c r="K234" i="1"/>
  <c r="K230" i="1"/>
  <c r="K226" i="1"/>
  <c r="K222" i="1"/>
  <c r="K218" i="1"/>
  <c r="K214" i="1"/>
  <c r="K210" i="1"/>
  <c r="K206" i="1"/>
  <c r="K202" i="1"/>
  <c r="K198" i="1"/>
  <c r="K194" i="1"/>
  <c r="K190" i="1"/>
  <c r="K186" i="1"/>
  <c r="K182" i="1"/>
  <c r="K178" i="1"/>
  <c r="K174" i="1"/>
  <c r="J170" i="1"/>
  <c r="J166" i="1"/>
  <c r="J162" i="1"/>
  <c r="J158" i="1"/>
  <c r="J154" i="1"/>
  <c r="J150" i="1"/>
  <c r="J146" i="1"/>
  <c r="J142" i="1"/>
  <c r="J138" i="1"/>
  <c r="J134" i="1"/>
  <c r="J126" i="1"/>
  <c r="J122" i="1"/>
  <c r="J118" i="1"/>
  <c r="J114" i="1"/>
  <c r="J106" i="1"/>
  <c r="J94" i="1"/>
  <c r="J78" i="1"/>
  <c r="J62" i="1"/>
  <c r="J46" i="1"/>
  <c r="J34" i="1"/>
  <c r="J18" i="1"/>
  <c r="I238" i="1"/>
  <c r="I234" i="1"/>
  <c r="I230" i="1"/>
  <c r="I226" i="1"/>
  <c r="I222" i="1"/>
  <c r="I218" i="1"/>
  <c r="I214" i="1"/>
  <c r="I210" i="1"/>
  <c r="I206" i="1"/>
  <c r="I202" i="1"/>
  <c r="I198" i="1"/>
  <c r="I194" i="1"/>
  <c r="I190" i="1"/>
  <c r="I186" i="1"/>
  <c r="I182" i="1"/>
  <c r="I178" i="1"/>
  <c r="I174" i="1"/>
  <c r="I170" i="1"/>
  <c r="I166" i="1"/>
  <c r="I162" i="1"/>
  <c r="I158" i="1"/>
  <c r="I154" i="1"/>
  <c r="I150" i="1"/>
  <c r="I146" i="1"/>
  <c r="I142" i="1"/>
  <c r="I138" i="1"/>
  <c r="I134" i="1"/>
  <c r="I126" i="1"/>
  <c r="I122" i="1"/>
  <c r="K237" i="1"/>
  <c r="K233" i="1"/>
  <c r="K229" i="1"/>
  <c r="K225" i="1"/>
  <c r="K221" i="1"/>
  <c r="K217" i="1"/>
  <c r="K213" i="1"/>
  <c r="K209" i="1"/>
  <c r="K205" i="1"/>
  <c r="K201" i="1"/>
  <c r="K197" i="1"/>
  <c r="K193" i="1"/>
  <c r="K189" i="1"/>
  <c r="K185" i="1"/>
  <c r="K181" i="1"/>
  <c r="K177" i="1"/>
  <c r="J173" i="1"/>
  <c r="J169" i="1"/>
  <c r="J165" i="1"/>
  <c r="J161" i="1"/>
  <c r="J157" i="1"/>
  <c r="J153" i="1"/>
  <c r="J149" i="1"/>
  <c r="J145" i="1"/>
  <c r="J141" i="1"/>
  <c r="J137" i="1"/>
  <c r="J133" i="1"/>
  <c r="J129" i="1"/>
  <c r="J125" i="1"/>
  <c r="J121" i="1"/>
  <c r="J117" i="1"/>
  <c r="J113" i="1"/>
  <c r="J109" i="1"/>
  <c r="J105" i="1"/>
  <c r="J101" i="1"/>
  <c r="J97" i="1"/>
  <c r="J93" i="1"/>
  <c r="J89" i="1"/>
  <c r="J85" i="1"/>
  <c r="J81" i="1"/>
  <c r="J77" i="1"/>
  <c r="K235" i="1"/>
  <c r="K231" i="1"/>
  <c r="K227" i="1"/>
  <c r="K223" i="1"/>
  <c r="K219" i="1"/>
  <c r="K215" i="1"/>
  <c r="K211" i="1"/>
  <c r="I235" i="1"/>
  <c r="I231" i="1"/>
  <c r="I227" i="1"/>
  <c r="I223" i="1"/>
  <c r="I219" i="1"/>
  <c r="I215" i="1"/>
  <c r="I211" i="1"/>
  <c r="I207" i="1"/>
  <c r="I203" i="1"/>
  <c r="I199" i="1"/>
  <c r="I195" i="1"/>
  <c r="I191" i="1"/>
  <c r="I187" i="1"/>
  <c r="I183" i="1"/>
  <c r="I179" i="1"/>
  <c r="I175" i="1"/>
  <c r="I213" i="1"/>
  <c r="I151" i="1"/>
  <c r="I136" i="1"/>
  <c r="J131" i="1"/>
  <c r="J112" i="1"/>
  <c r="J103" i="1"/>
  <c r="I94" i="1"/>
  <c r="J80" i="1"/>
  <c r="J67" i="1"/>
  <c r="I63" i="1"/>
  <c r="I50" i="1"/>
  <c r="J37" i="1"/>
  <c r="I33" i="1"/>
  <c r="J20" i="1"/>
  <c r="I16" i="1"/>
  <c r="J120" i="1"/>
  <c r="K200" i="1"/>
  <c r="K184" i="1"/>
  <c r="I144" i="1"/>
  <c r="J92" i="1"/>
  <c r="I57" i="1"/>
  <c r="I173" i="1"/>
  <c r="I115" i="1"/>
  <c r="J163" i="1"/>
  <c r="J69" i="1"/>
  <c r="I48" i="1"/>
  <c r="I188" i="1"/>
  <c r="I91" i="1"/>
  <c r="K232" i="1"/>
  <c r="I152" i="1"/>
  <c r="J132" i="1"/>
  <c r="J68" i="1"/>
  <c r="I47" i="1"/>
  <c r="K236" i="1"/>
  <c r="I165" i="1"/>
  <c r="J160" i="1"/>
  <c r="I131" i="1"/>
  <c r="I121" i="1"/>
  <c r="I112" i="1"/>
  <c r="I103" i="1"/>
  <c r="I89" i="1"/>
  <c r="I80" i="1"/>
  <c r="J71" i="1"/>
  <c r="I67" i="1"/>
  <c r="I54" i="1"/>
  <c r="J41" i="1"/>
  <c r="I37" i="1"/>
  <c r="J24" i="1"/>
  <c r="I20" i="1"/>
  <c r="I98" i="1"/>
  <c r="I71" i="1"/>
  <c r="I58" i="1"/>
  <c r="J45" i="1"/>
  <c r="J28" i="1"/>
  <c r="J11" i="1"/>
  <c r="I49" i="1"/>
  <c r="J19" i="1"/>
  <c r="K179" i="1"/>
  <c r="J115" i="1"/>
  <c r="J61" i="1"/>
  <c r="J44" i="1"/>
  <c r="I23" i="1"/>
  <c r="I10" i="1"/>
  <c r="I200" i="1"/>
  <c r="I189" i="1"/>
  <c r="J168" i="1"/>
  <c r="I129" i="1"/>
  <c r="I14" i="1"/>
  <c r="K216" i="1"/>
  <c r="J148" i="1"/>
  <c r="J96" i="1"/>
  <c r="I163" i="1"/>
  <c r="I148" i="1"/>
  <c r="I96" i="1"/>
  <c r="I69" i="1"/>
  <c r="K204" i="1"/>
  <c r="K188" i="1"/>
  <c r="J172" i="1"/>
  <c r="I73" i="1"/>
  <c r="J60" i="1"/>
  <c r="I172" i="1"/>
  <c r="J167" i="1"/>
  <c r="J123" i="1"/>
  <c r="I123" i="1"/>
  <c r="J104" i="1"/>
  <c r="I64" i="1"/>
  <c r="I34" i="1"/>
  <c r="I236" i="1"/>
  <c r="K224" i="1"/>
  <c r="K207" i="1"/>
  <c r="K196" i="1"/>
  <c r="K191" i="1"/>
  <c r="K180" i="1"/>
  <c r="K175" i="1"/>
  <c r="I160" i="1"/>
  <c r="J155" i="1"/>
  <c r="I145" i="1"/>
  <c r="J140" i="1"/>
  <c r="J116" i="1"/>
  <c r="J107" i="1"/>
  <c r="J84" i="1"/>
  <c r="J75" i="1"/>
  <c r="I41" i="1"/>
  <c r="I24" i="1"/>
  <c r="I135" i="1"/>
  <c r="J88" i="1"/>
  <c r="J53" i="1"/>
  <c r="J36" i="1"/>
  <c r="J23" i="1"/>
  <c r="I74" i="1"/>
  <c r="J27" i="1"/>
  <c r="J31" i="1"/>
  <c r="J73" i="1"/>
  <c r="I35" i="1"/>
  <c r="J128" i="1"/>
  <c r="I26" i="1"/>
  <c r="I209" i="1"/>
  <c r="I77" i="1"/>
  <c r="J47" i="1"/>
  <c r="I224" i="1"/>
  <c r="K212" i="1"/>
  <c r="I201" i="1"/>
  <c r="I196" i="1"/>
  <c r="I185" i="1"/>
  <c r="I180" i="1"/>
  <c r="I155" i="1"/>
  <c r="I140" i="1"/>
  <c r="J135" i="1"/>
  <c r="I116" i="1"/>
  <c r="I107" i="1"/>
  <c r="I93" i="1"/>
  <c r="I84" i="1"/>
  <c r="I75" i="1"/>
  <c r="I62" i="1"/>
  <c r="J49" i="1"/>
  <c r="I45" i="1"/>
  <c r="J32" i="1"/>
  <c r="I28" i="1"/>
  <c r="J15" i="1"/>
  <c r="I11" i="1"/>
  <c r="I212" i="1"/>
  <c r="I169" i="1"/>
  <c r="I130" i="1"/>
  <c r="J111" i="1"/>
  <c r="I102" i="1"/>
  <c r="J79" i="1"/>
  <c r="I15" i="1"/>
  <c r="J83" i="1"/>
  <c r="I40" i="1"/>
  <c r="K228" i="1"/>
  <c r="J48" i="1"/>
  <c r="I228" i="1"/>
  <c r="I124" i="1"/>
  <c r="I110" i="1"/>
  <c r="I65" i="1"/>
  <c r="I18" i="1"/>
  <c r="I216" i="1"/>
  <c r="I105" i="1"/>
  <c r="J39" i="1"/>
  <c r="K199" i="1"/>
  <c r="I143" i="1"/>
  <c r="I114" i="1"/>
  <c r="I56" i="1"/>
  <c r="I177" i="1"/>
  <c r="I157" i="1"/>
  <c r="I128" i="1"/>
  <c r="I43" i="1"/>
  <c r="I13" i="1"/>
  <c r="J147" i="1"/>
  <c r="I86" i="1"/>
  <c r="I17" i="1"/>
  <c r="I229" i="1"/>
  <c r="J164" i="1"/>
  <c r="I125" i="1"/>
  <c r="I66" i="1"/>
  <c r="I32" i="1"/>
  <c r="J139" i="1"/>
  <c r="I205" i="1"/>
  <c r="I133" i="1"/>
  <c r="I52" i="1"/>
  <c r="J91" i="1"/>
  <c r="I39" i="1"/>
  <c r="J64" i="1"/>
  <c r="I167" i="1"/>
  <c r="J51" i="1"/>
  <c r="I217" i="1"/>
  <c r="I164" i="1"/>
  <c r="J159" i="1"/>
  <c r="I149" i="1"/>
  <c r="J144" i="1"/>
  <c r="I120" i="1"/>
  <c r="I111" i="1"/>
  <c r="I97" i="1"/>
  <c r="I88" i="1"/>
  <c r="I79" i="1"/>
  <c r="I70" i="1"/>
  <c r="J57" i="1"/>
  <c r="I53" i="1"/>
  <c r="J40" i="1"/>
  <c r="I36" i="1"/>
  <c r="I19" i="1"/>
  <c r="K195" i="1"/>
  <c r="I159" i="1"/>
  <c r="I139" i="1"/>
  <c r="I92" i="1"/>
  <c r="I61" i="1"/>
  <c r="I27" i="1"/>
  <c r="I168" i="1"/>
  <c r="J87" i="1"/>
  <c r="J52" i="1"/>
  <c r="I87" i="1"/>
  <c r="K183" i="1"/>
  <c r="I82" i="1"/>
  <c r="J13" i="1"/>
  <c r="I100" i="1"/>
  <c r="I137" i="1"/>
  <c r="J95" i="1"/>
  <c r="J21" i="1"/>
  <c r="J152" i="1"/>
  <c r="I237" i="1"/>
  <c r="I220" i="1"/>
  <c r="K208" i="1"/>
  <c r="K203" i="1"/>
  <c r="K192" i="1"/>
  <c r="K187" i="1"/>
  <c r="K176" i="1"/>
  <c r="J171" i="1"/>
  <c r="I161" i="1"/>
  <c r="J156" i="1"/>
  <c r="J127" i="1"/>
  <c r="J108" i="1"/>
  <c r="J99" i="1"/>
  <c r="I90" i="1"/>
  <c r="J76" i="1"/>
  <c r="I72" i="1"/>
  <c r="J59" i="1"/>
  <c r="I55" i="1"/>
  <c r="I42" i="1"/>
  <c r="J29" i="1"/>
  <c r="I25" i="1"/>
  <c r="J12" i="1"/>
  <c r="I8" i="1"/>
  <c r="I101" i="1"/>
  <c r="J65" i="1"/>
  <c r="J35" i="1"/>
  <c r="I233" i="1"/>
  <c r="I119" i="1"/>
  <c r="J56" i="1"/>
  <c r="J9" i="1"/>
  <c r="I9" i="1"/>
  <c r="I193" i="1"/>
  <c r="I109" i="1"/>
  <c r="I30" i="1"/>
  <c r="I225" i="1"/>
  <c r="I208" i="1"/>
  <c r="I197" i="1"/>
  <c r="I192" i="1"/>
  <c r="I181" i="1"/>
  <c r="I176" i="1"/>
  <c r="I171" i="1"/>
  <c r="I156" i="1"/>
  <c r="J151" i="1"/>
  <c r="I141" i="1"/>
  <c r="J136" i="1"/>
  <c r="I127" i="1"/>
  <c r="I117" i="1"/>
  <c r="I108" i="1"/>
  <c r="I99" i="1"/>
  <c r="I85" i="1"/>
  <c r="I76" i="1"/>
  <c r="J63" i="1"/>
  <c r="I59" i="1"/>
  <c r="I46" i="1"/>
  <c r="J33" i="1"/>
  <c r="I29" i="1"/>
  <c r="J16" i="1"/>
  <c r="I12" i="1"/>
  <c r="I106" i="1"/>
  <c r="I184" i="1"/>
  <c r="J124" i="1"/>
  <c r="I83" i="1"/>
  <c r="I44" i="1"/>
  <c r="I153" i="1"/>
  <c r="J119" i="1"/>
  <c r="I78" i="1"/>
  <c r="I31" i="1"/>
  <c r="J143" i="1"/>
  <c r="I22" i="1"/>
  <c r="I221" i="1"/>
  <c r="J100" i="1"/>
  <c r="J43" i="1"/>
  <c r="I204" i="1"/>
  <c r="I60" i="1"/>
  <c r="J17" i="1"/>
  <c r="I118" i="1"/>
  <c r="I147" i="1"/>
  <c r="J55" i="1"/>
  <c r="I113" i="1"/>
  <c r="I21" i="1"/>
  <c r="I95" i="1"/>
  <c r="I38" i="1"/>
  <c r="I104" i="1"/>
  <c r="I51" i="1"/>
  <c r="K220" i="1"/>
  <c r="J8" i="1"/>
  <c r="I232" i="1"/>
  <c r="I68" i="1"/>
  <c r="I81" i="1"/>
  <c r="J72" i="1"/>
  <c r="I132" i="1"/>
  <c r="J25" i="1"/>
  <c r="I141" i="23"/>
  <c r="G26" i="23"/>
  <c r="B26" i="23"/>
  <c r="G42" i="23"/>
  <c r="B42" i="23"/>
  <c r="G74" i="23"/>
  <c r="B74" i="23"/>
  <c r="G90" i="23"/>
  <c r="B90" i="23"/>
  <c r="G122" i="23"/>
  <c r="B122" i="23"/>
  <c r="G138" i="23"/>
  <c r="B138" i="23"/>
  <c r="G170" i="23"/>
  <c r="B170" i="23"/>
  <c r="G186" i="23"/>
  <c r="B186" i="23"/>
  <c r="G218" i="23"/>
  <c r="B218" i="23"/>
  <c r="G234" i="23"/>
  <c r="B234" i="23"/>
  <c r="G266" i="23"/>
  <c r="B266" i="23"/>
  <c r="I295" i="23"/>
  <c r="H295" i="23" s="1"/>
  <c r="H294" i="23"/>
  <c r="G125" i="23"/>
  <c r="B125" i="23"/>
  <c r="G11" i="23"/>
  <c r="B11" i="23"/>
  <c r="I27" i="23"/>
  <c r="I43" i="23"/>
  <c r="H43" i="23" s="1"/>
  <c r="G59" i="23"/>
  <c r="B59" i="23"/>
  <c r="I75" i="23"/>
  <c r="I91" i="23"/>
  <c r="H91" i="23" s="1"/>
  <c r="G107" i="23"/>
  <c r="B107" i="23"/>
  <c r="I123" i="23"/>
  <c r="I139" i="23"/>
  <c r="H139" i="23" s="1"/>
  <c r="G155" i="23"/>
  <c r="B155" i="23"/>
  <c r="I171" i="23"/>
  <c r="I187" i="23"/>
  <c r="H187" i="23" s="1"/>
  <c r="G203" i="23"/>
  <c r="B203" i="23"/>
  <c r="I219" i="23"/>
  <c r="I235" i="23"/>
  <c r="H235" i="23" s="1"/>
  <c r="G251" i="23"/>
  <c r="B251" i="23"/>
  <c r="I267" i="23"/>
  <c r="I298" i="23"/>
  <c r="H298" i="23" s="1"/>
  <c r="H297" i="23"/>
  <c r="G44" i="23"/>
  <c r="B44" i="23"/>
  <c r="G140" i="23"/>
  <c r="B140" i="23"/>
  <c r="G188" i="23"/>
  <c r="B188" i="23"/>
  <c r="I13" i="23"/>
  <c r="H13" i="23" s="1"/>
  <c r="G77" i="23"/>
  <c r="B77" i="23"/>
  <c r="G269" i="23"/>
  <c r="B269" i="23"/>
  <c r="G14" i="23"/>
  <c r="B14" i="23"/>
  <c r="I30" i="23"/>
  <c r="G62" i="23"/>
  <c r="B62" i="23"/>
  <c r="I78" i="23"/>
  <c r="G110" i="23"/>
  <c r="B110" i="23"/>
  <c r="I126" i="23"/>
  <c r="G158" i="23"/>
  <c r="B158" i="23"/>
  <c r="I174" i="23"/>
  <c r="I307" i="23"/>
  <c r="H307" i="23" s="1"/>
  <c r="H306" i="23"/>
  <c r="I15" i="23"/>
  <c r="G47" i="23"/>
  <c r="B47" i="23"/>
  <c r="I63" i="23"/>
  <c r="G95" i="23"/>
  <c r="B95" i="23"/>
  <c r="I111" i="23"/>
  <c r="G143" i="23"/>
  <c r="B143" i="23"/>
  <c r="I159" i="23"/>
  <c r="G191" i="23"/>
  <c r="B191" i="23"/>
  <c r="I207" i="23"/>
  <c r="G239" i="23"/>
  <c r="B239" i="23"/>
  <c r="I255" i="23"/>
  <c r="I310" i="23"/>
  <c r="H310" i="23" s="1"/>
  <c r="H309" i="23"/>
  <c r="I205" i="23"/>
  <c r="H205" i="23" s="1"/>
  <c r="I270" i="23"/>
  <c r="G32" i="23"/>
  <c r="B32" i="23"/>
  <c r="I48" i="23"/>
  <c r="G80" i="23"/>
  <c r="B80" i="23"/>
  <c r="I96" i="23"/>
  <c r="G128" i="23"/>
  <c r="B128" i="23"/>
  <c r="I144" i="23"/>
  <c r="G176" i="23"/>
  <c r="B176" i="23"/>
  <c r="I192" i="23"/>
  <c r="G224" i="23"/>
  <c r="B224" i="23"/>
  <c r="I240" i="23"/>
  <c r="I273" i="23"/>
  <c r="H272" i="23"/>
  <c r="G311" i="23"/>
  <c r="B311" i="23"/>
  <c r="G12" i="23"/>
  <c r="B12" i="23"/>
  <c r="G92" i="23"/>
  <c r="B92" i="23"/>
  <c r="G156" i="23"/>
  <c r="B156" i="23"/>
  <c r="G252" i="23"/>
  <c r="B252" i="23"/>
  <c r="G29" i="23"/>
  <c r="B29" i="23"/>
  <c r="I45" i="23"/>
  <c r="I61" i="23"/>
  <c r="H61" i="23" s="1"/>
  <c r="I93" i="23"/>
  <c r="H303" i="23"/>
  <c r="I304" i="23"/>
  <c r="H304" i="23" s="1"/>
  <c r="I222" i="23"/>
  <c r="G17" i="23"/>
  <c r="B17" i="23"/>
  <c r="G33" i="23"/>
  <c r="B33" i="23"/>
  <c r="G65" i="23"/>
  <c r="B65" i="23"/>
  <c r="G81" i="23"/>
  <c r="B81" i="23"/>
  <c r="G113" i="23"/>
  <c r="B113" i="23"/>
  <c r="G129" i="23"/>
  <c r="B129" i="23"/>
  <c r="G161" i="23"/>
  <c r="B161" i="23"/>
  <c r="G177" i="23"/>
  <c r="B177" i="23"/>
  <c r="G209" i="23"/>
  <c r="B209" i="23"/>
  <c r="G225" i="23"/>
  <c r="B225" i="23"/>
  <c r="G257" i="23"/>
  <c r="B257" i="23"/>
  <c r="H315" i="23"/>
  <c r="I316" i="23"/>
  <c r="H316" i="23" s="1"/>
  <c r="G204" i="23"/>
  <c r="B204" i="23"/>
  <c r="I237" i="23"/>
  <c r="I18" i="23"/>
  <c r="I34" i="23"/>
  <c r="H34" i="23" s="1"/>
  <c r="G50" i="23"/>
  <c r="B50" i="23"/>
  <c r="I66" i="23"/>
  <c r="I82" i="23"/>
  <c r="H82" i="23" s="1"/>
  <c r="G98" i="23"/>
  <c r="B98" i="23"/>
  <c r="I114" i="23"/>
  <c r="I130" i="23"/>
  <c r="H130" i="23" s="1"/>
  <c r="G146" i="23"/>
  <c r="B146" i="23"/>
  <c r="I162" i="23"/>
  <c r="I178" i="23"/>
  <c r="H178" i="23" s="1"/>
  <c r="G194" i="23"/>
  <c r="B194" i="23"/>
  <c r="I210" i="23"/>
  <c r="I226" i="23"/>
  <c r="H226" i="23" s="1"/>
  <c r="G242" i="23"/>
  <c r="B242" i="23"/>
  <c r="G258" i="23"/>
  <c r="B258" i="23"/>
  <c r="G275" i="23"/>
  <c r="B275" i="23"/>
  <c r="I319" i="23"/>
  <c r="H319" i="23" s="1"/>
  <c r="H318" i="23"/>
  <c r="G108" i="23"/>
  <c r="B108" i="23"/>
  <c r="G236" i="23"/>
  <c r="B236" i="23"/>
  <c r="I253" i="23"/>
  <c r="H253" i="23" s="1"/>
  <c r="G254" i="23"/>
  <c r="B254" i="23"/>
  <c r="G35" i="23"/>
  <c r="B35" i="23"/>
  <c r="I51" i="23"/>
  <c r="G83" i="23"/>
  <c r="B83" i="23"/>
  <c r="I99" i="23"/>
  <c r="G131" i="23"/>
  <c r="B131" i="23"/>
  <c r="I147" i="23"/>
  <c r="G179" i="23"/>
  <c r="B179" i="23"/>
  <c r="I195" i="23"/>
  <c r="G227" i="23"/>
  <c r="B227" i="23"/>
  <c r="I243" i="23"/>
  <c r="I259" i="23"/>
  <c r="H259" i="23" s="1"/>
  <c r="I277" i="23"/>
  <c r="H277" i="23" s="1"/>
  <c r="H276" i="23"/>
  <c r="I322" i="23"/>
  <c r="H322" i="23" s="1"/>
  <c r="H321" i="23"/>
  <c r="G206" i="23"/>
  <c r="B206" i="23"/>
  <c r="G20" i="23"/>
  <c r="B20" i="23"/>
  <c r="G36" i="23"/>
  <c r="B36" i="23"/>
  <c r="G68" i="23"/>
  <c r="B68" i="23"/>
  <c r="G84" i="23"/>
  <c r="B84" i="23"/>
  <c r="G116" i="23"/>
  <c r="B116" i="23"/>
  <c r="G132" i="23"/>
  <c r="B132" i="23"/>
  <c r="G164" i="23"/>
  <c r="B164" i="23"/>
  <c r="G180" i="23"/>
  <c r="B180" i="23"/>
  <c r="G212" i="23"/>
  <c r="B212" i="23"/>
  <c r="G228" i="23"/>
  <c r="B228" i="23"/>
  <c r="G260" i="23"/>
  <c r="B260" i="23"/>
  <c r="G279" i="23"/>
  <c r="B279" i="23"/>
  <c r="G173" i="23"/>
  <c r="B173" i="23"/>
  <c r="G5" i="23"/>
  <c r="B5" i="23"/>
  <c r="G21" i="23"/>
  <c r="B21" i="23"/>
  <c r="G37" i="23"/>
  <c r="B37" i="23"/>
  <c r="G53" i="23"/>
  <c r="B53" i="23"/>
  <c r="G69" i="23"/>
  <c r="B69" i="23"/>
  <c r="G85" i="23"/>
  <c r="B85" i="23"/>
  <c r="G101" i="23"/>
  <c r="B101" i="23"/>
  <c r="G117" i="23"/>
  <c r="B117" i="23"/>
  <c r="G133" i="23"/>
  <c r="B133" i="23"/>
  <c r="G149" i="23"/>
  <c r="B149" i="23"/>
  <c r="G165" i="23"/>
  <c r="B165" i="23"/>
  <c r="G181" i="23"/>
  <c r="B181" i="23"/>
  <c r="G197" i="23"/>
  <c r="B197" i="23"/>
  <c r="G213" i="23"/>
  <c r="B213" i="23"/>
  <c r="G229" i="23"/>
  <c r="B229" i="23"/>
  <c r="G245" i="23"/>
  <c r="B245" i="23"/>
  <c r="G261" i="23"/>
  <c r="B261" i="23"/>
  <c r="G280" i="23"/>
  <c r="B280" i="23"/>
  <c r="I157" i="23"/>
  <c r="H157" i="23" s="1"/>
  <c r="I6" i="23"/>
  <c r="I22" i="23"/>
  <c r="H22" i="23" s="1"/>
  <c r="G38" i="23"/>
  <c r="B38" i="23"/>
  <c r="I54" i="23"/>
  <c r="I70" i="23"/>
  <c r="H70" i="23" s="1"/>
  <c r="G86" i="23"/>
  <c r="B86" i="23"/>
  <c r="I102" i="23"/>
  <c r="I118" i="23"/>
  <c r="H118" i="23" s="1"/>
  <c r="G134" i="23"/>
  <c r="B134" i="23"/>
  <c r="I150" i="23"/>
  <c r="I166" i="23"/>
  <c r="H166" i="23" s="1"/>
  <c r="G182" i="23"/>
  <c r="B182" i="23"/>
  <c r="I198" i="23"/>
  <c r="I214" i="23"/>
  <c r="H214" i="23" s="1"/>
  <c r="G230" i="23"/>
  <c r="B230" i="23"/>
  <c r="I246" i="23"/>
  <c r="I262" i="23"/>
  <c r="H262" i="23" s="1"/>
  <c r="I283" i="23"/>
  <c r="H283" i="23" s="1"/>
  <c r="H282" i="23"/>
  <c r="I109" i="23"/>
  <c r="H109" i="23" s="1"/>
  <c r="G23" i="23"/>
  <c r="B23" i="23"/>
  <c r="G39" i="23"/>
  <c r="B39" i="23"/>
  <c r="G71" i="23"/>
  <c r="B71" i="23"/>
  <c r="G87" i="23"/>
  <c r="B87" i="23"/>
  <c r="G119" i="23"/>
  <c r="B119" i="23"/>
  <c r="G135" i="23"/>
  <c r="B135" i="23"/>
  <c r="G167" i="23"/>
  <c r="B167" i="23"/>
  <c r="G183" i="23"/>
  <c r="B183" i="23"/>
  <c r="G215" i="23"/>
  <c r="B215" i="23"/>
  <c r="G231" i="23"/>
  <c r="B231" i="23"/>
  <c r="G263" i="23"/>
  <c r="B263" i="23"/>
  <c r="I286" i="23"/>
  <c r="H286" i="23" s="1"/>
  <c r="H285" i="23"/>
  <c r="G221" i="23"/>
  <c r="B221" i="23"/>
  <c r="G8" i="23"/>
  <c r="B8" i="23"/>
  <c r="I24" i="23"/>
  <c r="I40" i="23"/>
  <c r="H40" i="23" s="1"/>
  <c r="G56" i="23"/>
  <c r="B56" i="23"/>
  <c r="I72" i="23"/>
  <c r="I88" i="23"/>
  <c r="H88" i="23" s="1"/>
  <c r="G104" i="23"/>
  <c r="B104" i="23"/>
  <c r="I120" i="23"/>
  <c r="I136" i="23"/>
  <c r="H136" i="23" s="1"/>
  <c r="G152" i="23"/>
  <c r="B152" i="23"/>
  <c r="I168" i="23"/>
  <c r="I184" i="23"/>
  <c r="H184" i="23" s="1"/>
  <c r="G200" i="23"/>
  <c r="B200" i="23"/>
  <c r="I216" i="23"/>
  <c r="I232" i="23"/>
  <c r="H232" i="23" s="1"/>
  <c r="I264" i="23"/>
  <c r="G287" i="23"/>
  <c r="B287" i="23"/>
  <c r="G60" i="23"/>
  <c r="B60" i="23"/>
  <c r="G299" i="23"/>
  <c r="B299" i="23"/>
  <c r="I189" i="23"/>
  <c r="G248" i="23"/>
  <c r="B248" i="23"/>
  <c r="I9" i="23"/>
  <c r="G41" i="23"/>
  <c r="B41" i="23"/>
  <c r="I57" i="23"/>
  <c r="G89" i="23"/>
  <c r="B89" i="23"/>
  <c r="I105" i="23"/>
  <c r="G137" i="23"/>
  <c r="B137" i="23"/>
  <c r="I153" i="23"/>
  <c r="G185" i="23"/>
  <c r="B185" i="23"/>
  <c r="I201" i="23"/>
  <c r="G233" i="23"/>
  <c r="B233" i="23"/>
  <c r="I249" i="23"/>
  <c r="H291" i="23"/>
  <c r="I292" i="23"/>
  <c r="H292" i="23" s="1"/>
  <c r="H284" i="23"/>
  <c r="H296" i="23"/>
  <c r="H308" i="23"/>
  <c r="H320" i="23"/>
  <c r="I288" i="23"/>
  <c r="I312" i="23"/>
  <c r="I300" i="23"/>
  <c r="H281" i="23"/>
  <c r="H293" i="23"/>
  <c r="H305" i="23"/>
  <c r="H317" i="23"/>
  <c r="H278" i="23"/>
  <c r="H290" i="23"/>
  <c r="H302" i="23"/>
  <c r="H314" i="23"/>
  <c r="G19" i="5"/>
  <c r="B19" i="5" s="1"/>
  <c r="H20" i="5"/>
  <c r="G20" i="5" s="1"/>
  <c r="B20" i="5" s="1"/>
  <c r="G628" i="5"/>
  <c r="B628" i="5" s="1"/>
  <c r="H629" i="5"/>
  <c r="G629" i="5" s="1"/>
  <c r="B629" i="5" s="1"/>
  <c r="G424" i="5"/>
  <c r="B424" i="5" s="1"/>
  <c r="H425" i="5"/>
  <c r="G425" i="5" s="1"/>
  <c r="B425" i="5" s="1"/>
  <c r="H593" i="5"/>
  <c r="G593" i="5" s="1"/>
  <c r="B593" i="5" s="1"/>
  <c r="G592" i="5"/>
  <c r="B592" i="5" s="1"/>
  <c r="G649" i="5"/>
  <c r="B649" i="5" s="1"/>
  <c r="H650" i="5"/>
  <c r="G650" i="5" s="1"/>
  <c r="B650" i="5" s="1"/>
  <c r="I210" i="5"/>
  <c r="J211" i="5"/>
  <c r="I211" i="5" s="1"/>
  <c r="H43" i="5"/>
  <c r="H166" i="5"/>
  <c r="H457" i="5"/>
  <c r="H458" i="5" s="1"/>
  <c r="G458" i="5" s="1"/>
  <c r="B458" i="5" s="1"/>
  <c r="H511" i="5"/>
  <c r="G511" i="5" s="1"/>
  <c r="B511" i="5" s="1"/>
  <c r="I699" i="5"/>
  <c r="J700" i="5"/>
  <c r="J701" i="5" s="1"/>
  <c r="J748" i="5"/>
  <c r="J749" i="5" s="1"/>
  <c r="G850" i="5"/>
  <c r="B850" i="5" s="1"/>
  <c r="H851" i="5"/>
  <c r="G851" i="5" s="1"/>
  <c r="B851" i="5" s="1"/>
  <c r="G70" i="5"/>
  <c r="B70" i="5" s="1"/>
  <c r="H71" i="5"/>
  <c r="G71" i="5" s="1"/>
  <c r="B71" i="5" s="1"/>
  <c r="G78" i="5"/>
  <c r="B78" i="5" s="1"/>
  <c r="H79" i="5"/>
  <c r="H85" i="5"/>
  <c r="H109" i="5"/>
  <c r="G109" i="5" s="1"/>
  <c r="B109" i="5" s="1"/>
  <c r="J115" i="5"/>
  <c r="I115" i="5" s="1"/>
  <c r="H202" i="5"/>
  <c r="H215" i="5"/>
  <c r="G215" i="5" s="1"/>
  <c r="B215" i="5" s="1"/>
  <c r="H235" i="5"/>
  <c r="G235" i="5" s="1"/>
  <c r="B235" i="5" s="1"/>
  <c r="G370" i="5"/>
  <c r="B370" i="5" s="1"/>
  <c r="H554" i="5"/>
  <c r="G554" i="5" s="1"/>
  <c r="B554" i="5" s="1"/>
  <c r="G553" i="5"/>
  <c r="B553" i="5" s="1"/>
  <c r="G625" i="5"/>
  <c r="B625" i="5" s="1"/>
  <c r="H626" i="5"/>
  <c r="G626" i="5" s="1"/>
  <c r="B626" i="5" s="1"/>
  <c r="H664" i="5"/>
  <c r="G664" i="5" s="1"/>
  <c r="B664" i="5" s="1"/>
  <c r="G663" i="5"/>
  <c r="B663" i="5" s="1"/>
  <c r="G700" i="5"/>
  <c r="B700" i="5" s="1"/>
  <c r="G823" i="5"/>
  <c r="B823" i="5" s="1"/>
  <c r="H824" i="5"/>
  <c r="G824" i="5" s="1"/>
  <c r="B824" i="5" s="1"/>
  <c r="H584" i="5"/>
  <c r="G584" i="5" s="1"/>
  <c r="B584" i="5" s="1"/>
  <c r="G583" i="5"/>
  <c r="B583" i="5" s="1"/>
  <c r="H607" i="5"/>
  <c r="G606" i="5"/>
  <c r="B606" i="5" s="1"/>
  <c r="G654" i="5"/>
  <c r="B654" i="5" s="1"/>
  <c r="H655" i="5"/>
  <c r="H656" i="5" s="1"/>
  <c r="G656" i="5" s="1"/>
  <c r="B656" i="5" s="1"/>
  <c r="H26" i="5"/>
  <c r="G26" i="5" s="1"/>
  <c r="B26" i="5" s="1"/>
  <c r="G25" i="5"/>
  <c r="B25" i="5" s="1"/>
  <c r="I280" i="5"/>
  <c r="H359" i="5"/>
  <c r="G359" i="5" s="1"/>
  <c r="B359" i="5" s="1"/>
  <c r="H406" i="5"/>
  <c r="H647" i="5"/>
  <c r="G647" i="5" s="1"/>
  <c r="B647" i="5" s="1"/>
  <c r="G687" i="5"/>
  <c r="B687" i="5" s="1"/>
  <c r="H688" i="5"/>
  <c r="H689" i="5" s="1"/>
  <c r="G689" i="5" s="1"/>
  <c r="B689" i="5" s="1"/>
  <c r="H28" i="5"/>
  <c r="G28" i="5" s="1"/>
  <c r="B28" i="5" s="1"/>
  <c r="G45" i="5"/>
  <c r="B45" i="5" s="1"/>
  <c r="H56" i="5"/>
  <c r="G56" i="5" s="1"/>
  <c r="B56" i="5" s="1"/>
  <c r="G63" i="5"/>
  <c r="B63" i="5" s="1"/>
  <c r="H64" i="5"/>
  <c r="J130" i="5"/>
  <c r="H136" i="5"/>
  <c r="H137" i="5" s="1"/>
  <c r="G137" i="5" s="1"/>
  <c r="B137" i="5" s="1"/>
  <c r="G135" i="5"/>
  <c r="B135" i="5" s="1"/>
  <c r="G216" i="5"/>
  <c r="B216" i="5" s="1"/>
  <c r="G247" i="5"/>
  <c r="B247" i="5" s="1"/>
  <c r="I282" i="5"/>
  <c r="I288" i="5"/>
  <c r="I327" i="5"/>
  <c r="G336" i="5"/>
  <c r="B336" i="5" s="1"/>
  <c r="I342" i="5"/>
  <c r="H409" i="5"/>
  <c r="H410" i="5" s="1"/>
  <c r="G410" i="5" s="1"/>
  <c r="B410" i="5" s="1"/>
  <c r="H416" i="5"/>
  <c r="G416" i="5" s="1"/>
  <c r="B416" i="5" s="1"/>
  <c r="G415" i="5"/>
  <c r="B415" i="5" s="1"/>
  <c r="H442" i="5"/>
  <c r="G442" i="5" s="1"/>
  <c r="B442" i="5" s="1"/>
  <c r="H451" i="5"/>
  <c r="G483" i="5"/>
  <c r="B483" i="5" s="1"/>
  <c r="G516" i="5"/>
  <c r="B516" i="5" s="1"/>
  <c r="G627" i="5"/>
  <c r="B627" i="5" s="1"/>
  <c r="H634" i="5"/>
  <c r="G634" i="5" s="1"/>
  <c r="B634" i="5" s="1"/>
  <c r="G693" i="5"/>
  <c r="B693" i="5" s="1"/>
  <c r="H826" i="5"/>
  <c r="G825" i="5"/>
  <c r="B825" i="5" s="1"/>
  <c r="I864" i="5"/>
  <c r="J10" i="5"/>
  <c r="I117" i="5"/>
  <c r="G127" i="5"/>
  <c r="B127" i="5" s="1"/>
  <c r="H229" i="5"/>
  <c r="G229" i="5" s="1"/>
  <c r="B229" i="5" s="1"/>
  <c r="G228" i="5"/>
  <c r="B228" i="5" s="1"/>
  <c r="H271" i="5"/>
  <c r="I489" i="5"/>
  <c r="H493" i="5"/>
  <c r="G493" i="5" s="1"/>
  <c r="B493" i="5" s="1"/>
  <c r="G507" i="5"/>
  <c r="B507" i="5" s="1"/>
  <c r="H508" i="5"/>
  <c r="G670" i="5"/>
  <c r="B670" i="5" s="1"/>
  <c r="G777" i="5"/>
  <c r="B777" i="5" s="1"/>
  <c r="H778" i="5"/>
  <c r="H799" i="5"/>
  <c r="G799" i="5" s="1"/>
  <c r="B799" i="5" s="1"/>
  <c r="G798" i="5"/>
  <c r="B798" i="5" s="1"/>
  <c r="H817" i="5"/>
  <c r="H818" i="5" s="1"/>
  <c r="G818" i="5" s="1"/>
  <c r="B818" i="5" s="1"/>
  <c r="G816" i="5"/>
  <c r="B816" i="5" s="1"/>
  <c r="I1000" i="5"/>
  <c r="G313" i="5"/>
  <c r="B313" i="5" s="1"/>
  <c r="H314" i="5"/>
  <c r="G314" i="5" s="1"/>
  <c r="B314" i="5" s="1"/>
  <c r="G390" i="5"/>
  <c r="B390" i="5" s="1"/>
  <c r="H391" i="5"/>
  <c r="H392" i="5" s="1"/>
  <c r="G392" i="5" s="1"/>
  <c r="B392" i="5" s="1"/>
  <c r="H470" i="5"/>
  <c r="G470" i="5" s="1"/>
  <c r="B470" i="5" s="1"/>
  <c r="G469" i="5"/>
  <c r="B469" i="5" s="1"/>
  <c r="G12" i="5"/>
  <c r="B12" i="5" s="1"/>
  <c r="G30" i="5"/>
  <c r="B30" i="5" s="1"/>
  <c r="G58" i="5"/>
  <c r="B58" i="5" s="1"/>
  <c r="H59" i="5"/>
  <c r="G59" i="5" s="1"/>
  <c r="B59" i="5" s="1"/>
  <c r="G103" i="5"/>
  <c r="B103" i="5" s="1"/>
  <c r="H175" i="5"/>
  <c r="I178" i="5"/>
  <c r="G231" i="5"/>
  <c r="B231" i="5" s="1"/>
  <c r="G255" i="5"/>
  <c r="B255" i="5" s="1"/>
  <c r="H610" i="5"/>
  <c r="H611" i="5" s="1"/>
  <c r="G611" i="5" s="1"/>
  <c r="B611" i="5" s="1"/>
  <c r="H616" i="5"/>
  <c r="I816" i="5"/>
  <c r="J817" i="5"/>
  <c r="J818" i="5" s="1"/>
  <c r="J819" i="5" s="1"/>
  <c r="G831" i="5"/>
  <c r="B831" i="5" s="1"/>
  <c r="H832" i="5"/>
  <c r="G880" i="5"/>
  <c r="B880" i="5" s="1"/>
  <c r="H881" i="5"/>
  <c r="G881" i="5" s="1"/>
  <c r="B881" i="5" s="1"/>
  <c r="G258" i="5"/>
  <c r="B258" i="5" s="1"/>
  <c r="H259" i="5"/>
  <c r="G259" i="5" s="1"/>
  <c r="B259" i="5" s="1"/>
  <c r="G40" i="5"/>
  <c r="B40" i="5" s="1"/>
  <c r="H41" i="5"/>
  <c r="G41" i="5" s="1"/>
  <c r="B41" i="5" s="1"/>
  <c r="G46" i="5"/>
  <c r="B46" i="5" s="1"/>
  <c r="G90" i="5"/>
  <c r="B90" i="5" s="1"/>
  <c r="H124" i="5"/>
  <c r="J136" i="5"/>
  <c r="I179" i="5"/>
  <c r="J214" i="5"/>
  <c r="J215" i="5" s="1"/>
  <c r="I213" i="5"/>
  <c r="G337" i="5"/>
  <c r="B337" i="5" s="1"/>
  <c r="G354" i="5"/>
  <c r="B354" i="5" s="1"/>
  <c r="G522" i="5"/>
  <c r="B522" i="5" s="1"/>
  <c r="G550" i="5"/>
  <c r="B550" i="5" s="1"/>
  <c r="G678" i="5"/>
  <c r="B678" i="5" s="1"/>
  <c r="H679" i="5"/>
  <c r="H680" i="5" s="1"/>
  <c r="G680" i="5" s="1"/>
  <c r="B680" i="5" s="1"/>
  <c r="H746" i="5"/>
  <c r="G746" i="5" s="1"/>
  <c r="B746" i="5" s="1"/>
  <c r="G745" i="5"/>
  <c r="B745" i="5" s="1"/>
  <c r="J811" i="5"/>
  <c r="I811" i="5" s="1"/>
  <c r="I810" i="5"/>
  <c r="H895" i="5"/>
  <c r="H896" i="5" s="1"/>
  <c r="G896" i="5" s="1"/>
  <c r="B896" i="5" s="1"/>
  <c r="G894" i="5"/>
  <c r="B894" i="5" s="1"/>
  <c r="G933" i="5"/>
  <c r="B933" i="5" s="1"/>
  <c r="H934" i="5"/>
  <c r="G934" i="5" s="1"/>
  <c r="B934" i="5" s="1"/>
  <c r="H884" i="5"/>
  <c r="G884" i="5" s="1"/>
  <c r="B884" i="5" s="1"/>
  <c r="G883" i="5"/>
  <c r="B883" i="5" s="1"/>
  <c r="G82" i="5"/>
  <c r="B82" i="5" s="1"/>
  <c r="G114" i="5"/>
  <c r="B114" i="5" s="1"/>
  <c r="I120" i="5"/>
  <c r="G138" i="5"/>
  <c r="B138" i="5" s="1"/>
  <c r="G180" i="5"/>
  <c r="B180" i="5" s="1"/>
  <c r="I279" i="5"/>
  <c r="G292" i="5"/>
  <c r="B292" i="5" s="1"/>
  <c r="G312" i="5"/>
  <c r="B312" i="5" s="1"/>
  <c r="H346" i="5"/>
  <c r="G345" i="5"/>
  <c r="B345" i="5" s="1"/>
  <c r="G369" i="5"/>
  <c r="B369" i="5" s="1"/>
  <c r="I564" i="5"/>
  <c r="H599" i="5"/>
  <c r="G599" i="5" s="1"/>
  <c r="B599" i="5" s="1"/>
  <c r="G598" i="5"/>
  <c r="B598" i="5" s="1"/>
  <c r="G645" i="5"/>
  <c r="B645" i="5" s="1"/>
  <c r="H791" i="5"/>
  <c r="G791" i="5" s="1"/>
  <c r="B791" i="5" s="1"/>
  <c r="G790" i="5"/>
  <c r="B790" i="5" s="1"/>
  <c r="I855" i="5"/>
  <c r="J1001" i="5"/>
  <c r="J1002" i="5" s="1"/>
  <c r="H1019" i="5"/>
  <c r="G1019" i="5" s="1"/>
  <c r="B1019" i="5" s="1"/>
  <c r="G651" i="5"/>
  <c r="B651" i="5" s="1"/>
  <c r="H661" i="5"/>
  <c r="G856" i="5"/>
  <c r="B856" i="5" s="1"/>
  <c r="G870" i="5"/>
  <c r="B870" i="5" s="1"/>
  <c r="H904" i="5"/>
  <c r="G910" i="5"/>
  <c r="B910" i="5" s="1"/>
  <c r="G930" i="5"/>
  <c r="B930" i="5" s="1"/>
  <c r="H997" i="5"/>
  <c r="G997" i="5" s="1"/>
  <c r="B997" i="5" s="1"/>
  <c r="G1002" i="5"/>
  <c r="B1002" i="5" s="1"/>
  <c r="G1014" i="5"/>
  <c r="B1014" i="5" s="1"/>
  <c r="G1020" i="5"/>
  <c r="B1020" i="5" s="1"/>
  <c r="G1039" i="5"/>
  <c r="B1039" i="5" s="1"/>
  <c r="G1065" i="5"/>
  <c r="B1065" i="5" s="1"/>
  <c r="I865" i="5"/>
  <c r="H941" i="5"/>
  <c r="G941" i="5" s="1"/>
  <c r="B941" i="5" s="1"/>
  <c r="H970" i="5"/>
  <c r="G970" i="5" s="1"/>
  <c r="B970" i="5" s="1"/>
  <c r="H1057" i="5"/>
  <c r="G652" i="5"/>
  <c r="B652" i="5" s="1"/>
  <c r="J866" i="5"/>
  <c r="I866" i="5" s="1"/>
  <c r="H877" i="5"/>
  <c r="G957" i="5"/>
  <c r="B957" i="5" s="1"/>
  <c r="G676" i="5"/>
  <c r="B676" i="5" s="1"/>
  <c r="G739" i="5"/>
  <c r="B739" i="5" s="1"/>
  <c r="H763" i="5"/>
  <c r="G768" i="5"/>
  <c r="B768" i="5" s="1"/>
  <c r="G846" i="5"/>
  <c r="B846" i="5" s="1"/>
  <c r="I972" i="5"/>
  <c r="I999" i="5"/>
  <c r="G1008" i="5"/>
  <c r="B1008" i="5" s="1"/>
  <c r="H1036" i="5"/>
  <c r="I123" i="5"/>
  <c r="I309" i="5"/>
  <c r="H487" i="5"/>
  <c r="H811" i="5"/>
  <c r="G864" i="5"/>
  <c r="B864" i="5" s="1"/>
  <c r="G136" i="5"/>
  <c r="B136" i="5" s="1"/>
  <c r="J159" i="5"/>
  <c r="G115" i="5"/>
  <c r="B115" i="5" s="1"/>
  <c r="H116" i="5"/>
  <c r="G116" i="5" s="1"/>
  <c r="B116" i="5" s="1"/>
  <c r="G181" i="5"/>
  <c r="B181" i="5" s="1"/>
  <c r="H182" i="5"/>
  <c r="G182" i="5" s="1"/>
  <c r="B182" i="5" s="1"/>
  <c r="J216" i="5"/>
  <c r="I121" i="5"/>
  <c r="J122" i="5"/>
  <c r="G160" i="5"/>
  <c r="B160" i="5" s="1"/>
  <c r="H161" i="5"/>
  <c r="G161" i="5" s="1"/>
  <c r="B161" i="5" s="1"/>
  <c r="G187" i="5"/>
  <c r="B187" i="5" s="1"/>
  <c r="H188" i="5"/>
  <c r="G188" i="5" s="1"/>
  <c r="B188" i="5" s="1"/>
  <c r="G13" i="5"/>
  <c r="B13" i="5" s="1"/>
  <c r="H14" i="5"/>
  <c r="G14" i="5" s="1"/>
  <c r="B14" i="5" s="1"/>
  <c r="G52" i="5"/>
  <c r="B52" i="5" s="1"/>
  <c r="H53" i="5"/>
  <c r="G53" i="5" s="1"/>
  <c r="B53" i="5" s="1"/>
  <c r="G31" i="5"/>
  <c r="B31" i="5" s="1"/>
  <c r="H32" i="5"/>
  <c r="G32" i="5" s="1"/>
  <c r="B32" i="5" s="1"/>
  <c r="G91" i="5"/>
  <c r="B91" i="5" s="1"/>
  <c r="H92" i="5"/>
  <c r="G92" i="5" s="1"/>
  <c r="B92" i="5" s="1"/>
  <c r="J101" i="5"/>
  <c r="G112" i="5"/>
  <c r="B112" i="5" s="1"/>
  <c r="H113" i="5"/>
  <c r="G113" i="5" s="1"/>
  <c r="B113" i="5" s="1"/>
  <c r="G139" i="5"/>
  <c r="B139" i="5" s="1"/>
  <c r="H140" i="5"/>
  <c r="G140" i="5" s="1"/>
  <c r="B140" i="5" s="1"/>
  <c r="J54" i="5"/>
  <c r="J119" i="5"/>
  <c r="G157" i="5"/>
  <c r="B157" i="5" s="1"/>
  <c r="H158" i="5"/>
  <c r="G158" i="5" s="1"/>
  <c r="B158" i="5" s="1"/>
  <c r="G10" i="5"/>
  <c r="B10" i="5" s="1"/>
  <c r="H11" i="5"/>
  <c r="G11" i="5" s="1"/>
  <c r="B11" i="5" s="1"/>
  <c r="G34" i="5"/>
  <c r="B34" i="5" s="1"/>
  <c r="H35" i="5"/>
  <c r="G35" i="5" s="1"/>
  <c r="B35" i="5" s="1"/>
  <c r="G94" i="5"/>
  <c r="B94" i="5" s="1"/>
  <c r="H95" i="5"/>
  <c r="G95" i="5" s="1"/>
  <c r="B95" i="5" s="1"/>
  <c r="I202" i="5"/>
  <c r="J203" i="5"/>
  <c r="G249" i="5"/>
  <c r="B249" i="5" s="1"/>
  <c r="H250" i="5"/>
  <c r="I255" i="5"/>
  <c r="I258" i="5"/>
  <c r="J256" i="5"/>
  <c r="J274" i="5"/>
  <c r="I273" i="5"/>
  <c r="J315" i="5"/>
  <c r="J332" i="5"/>
  <c r="I331" i="5"/>
  <c r="J413" i="5"/>
  <c r="J180" i="5"/>
  <c r="H184" i="5"/>
  <c r="G186" i="5"/>
  <c r="B186" i="5" s="1"/>
  <c r="H190" i="5"/>
  <c r="H199" i="5"/>
  <c r="G198" i="5"/>
  <c r="B198" i="5" s="1"/>
  <c r="G256" i="5"/>
  <c r="B256" i="5" s="1"/>
  <c r="G265" i="5"/>
  <c r="B265" i="5" s="1"/>
  <c r="H281" i="5"/>
  <c r="G281" i="5" s="1"/>
  <c r="B281" i="5" s="1"/>
  <c r="G280" i="5"/>
  <c r="B280" i="5" s="1"/>
  <c r="I283" i="5"/>
  <c r="H289" i="5"/>
  <c r="G288" i="5"/>
  <c r="B288" i="5" s="1"/>
  <c r="I195" i="5"/>
  <c r="I198" i="5"/>
  <c r="I201" i="5"/>
  <c r="H205" i="5"/>
  <c r="G211" i="5"/>
  <c r="B211" i="5" s="1"/>
  <c r="G241" i="5"/>
  <c r="B241" i="5" s="1"/>
  <c r="H242" i="5"/>
  <c r="G242" i="5" s="1"/>
  <c r="B242" i="5" s="1"/>
  <c r="H305" i="5"/>
  <c r="G305" i="5" s="1"/>
  <c r="B305" i="5" s="1"/>
  <c r="G304" i="5"/>
  <c r="B304" i="5" s="1"/>
  <c r="I307" i="5"/>
  <c r="H329" i="5"/>
  <c r="G329" i="5" s="1"/>
  <c r="B329" i="5" s="1"/>
  <c r="G328" i="5"/>
  <c r="B328" i="5" s="1"/>
  <c r="G375" i="5"/>
  <c r="B375" i="5" s="1"/>
  <c r="H376" i="5"/>
  <c r="G273" i="5"/>
  <c r="B273" i="5" s="1"/>
  <c r="H274" i="5"/>
  <c r="H179" i="5"/>
  <c r="G179" i="5" s="1"/>
  <c r="B179" i="5" s="1"/>
  <c r="G193" i="5"/>
  <c r="B193" i="5" s="1"/>
  <c r="J293" i="5"/>
  <c r="I303" i="5"/>
  <c r="J301" i="5"/>
  <c r="I304" i="5" s="1"/>
  <c r="H16" i="5"/>
  <c r="J35" i="5"/>
  <c r="H37" i="5"/>
  <c r="H50" i="5"/>
  <c r="G50" i="5" s="1"/>
  <c r="B50" i="5" s="1"/>
  <c r="J71" i="5"/>
  <c r="H73" i="5"/>
  <c r="J95" i="5"/>
  <c r="H97" i="5"/>
  <c r="H118" i="5"/>
  <c r="J124" i="5"/>
  <c r="I127" i="5" s="1"/>
  <c r="H142" i="5"/>
  <c r="H163" i="5"/>
  <c r="H218" i="5"/>
  <c r="G218" i="5" s="1"/>
  <c r="B218" i="5" s="1"/>
  <c r="H268" i="5"/>
  <c r="G267" i="5"/>
  <c r="B267" i="5" s="1"/>
  <c r="G301" i="5"/>
  <c r="B301" i="5" s="1"/>
  <c r="H310" i="5"/>
  <c r="G309" i="5"/>
  <c r="B309" i="5" s="1"/>
  <c r="G208" i="5"/>
  <c r="B208" i="5" s="1"/>
  <c r="H209" i="5"/>
  <c r="G209" i="5" s="1"/>
  <c r="B209" i="5" s="1"/>
  <c r="I126" i="5"/>
  <c r="J196" i="5"/>
  <c r="I199" i="5" s="1"/>
  <c r="H226" i="5"/>
  <c r="H244" i="5"/>
  <c r="G243" i="5"/>
  <c r="B243" i="5" s="1"/>
  <c r="J272" i="5"/>
  <c r="G294" i="5"/>
  <c r="B294" i="5" s="1"/>
  <c r="H295" i="5"/>
  <c r="G330" i="5"/>
  <c r="B330" i="5" s="1"/>
  <c r="H331" i="5"/>
  <c r="H197" i="5"/>
  <c r="G197" i="5" s="1"/>
  <c r="B197" i="5" s="1"/>
  <c r="H220" i="5"/>
  <c r="G219" i="5"/>
  <c r="B219" i="5" s="1"/>
  <c r="I276" i="5"/>
  <c r="J295" i="5"/>
  <c r="I294" i="5"/>
  <c r="J311" i="5"/>
  <c r="I311" i="5" s="1"/>
  <c r="I310" i="5"/>
  <c r="I313" i="5"/>
  <c r="J338" i="5"/>
  <c r="H238" i="5"/>
  <c r="J244" i="5"/>
  <c r="H254" i="5"/>
  <c r="G254" i="5" s="1"/>
  <c r="B254" i="5" s="1"/>
  <c r="J260" i="5"/>
  <c r="H262" i="5"/>
  <c r="H278" i="5"/>
  <c r="G278" i="5" s="1"/>
  <c r="B278" i="5" s="1"/>
  <c r="J281" i="5"/>
  <c r="I281" i="5" s="1"/>
  <c r="H283" i="5"/>
  <c r="J289" i="5"/>
  <c r="J305" i="5"/>
  <c r="I308" i="5" s="1"/>
  <c r="H307" i="5"/>
  <c r="H316" i="5"/>
  <c r="J321" i="5"/>
  <c r="I324" i="5" s="1"/>
  <c r="H325" i="5"/>
  <c r="G327" i="5"/>
  <c r="B327" i="5" s="1"/>
  <c r="I330" i="5"/>
  <c r="J344" i="5"/>
  <c r="H475" i="5"/>
  <c r="G474" i="5"/>
  <c r="B474" i="5" s="1"/>
  <c r="J609" i="5"/>
  <c r="H334" i="5"/>
  <c r="G333" i="5"/>
  <c r="B333" i="5" s="1"/>
  <c r="H350" i="5"/>
  <c r="G350" i="5" s="1"/>
  <c r="B350" i="5" s="1"/>
  <c r="G349" i="5"/>
  <c r="B349" i="5" s="1"/>
  <c r="G363" i="5"/>
  <c r="B363" i="5" s="1"/>
  <c r="H364" i="5"/>
  <c r="J386" i="5"/>
  <c r="G403" i="5"/>
  <c r="B403" i="5" s="1"/>
  <c r="H404" i="5"/>
  <c r="G404" i="5" s="1"/>
  <c r="B404" i="5" s="1"/>
  <c r="G433" i="5"/>
  <c r="B433" i="5" s="1"/>
  <c r="H434" i="5"/>
  <c r="G434" i="5" s="1"/>
  <c r="B434" i="5" s="1"/>
  <c r="G694" i="5"/>
  <c r="B694" i="5" s="1"/>
  <c r="H695" i="5"/>
  <c r="G695" i="5" s="1"/>
  <c r="B695" i="5" s="1"/>
  <c r="J325" i="5"/>
  <c r="G435" i="5"/>
  <c r="B435" i="5" s="1"/>
  <c r="H436" i="5"/>
  <c r="G387" i="5"/>
  <c r="B387" i="5" s="1"/>
  <c r="H388" i="5"/>
  <c r="G484" i="5"/>
  <c r="B484" i="5" s="1"/>
  <c r="H485" i="5"/>
  <c r="G485" i="5" s="1"/>
  <c r="B485" i="5" s="1"/>
  <c r="J370" i="5"/>
  <c r="H383" i="5"/>
  <c r="G383" i="5" s="1"/>
  <c r="B383" i="5" s="1"/>
  <c r="G351" i="5"/>
  <c r="B351" i="5" s="1"/>
  <c r="H352" i="5"/>
  <c r="G355" i="5"/>
  <c r="B355" i="5" s="1"/>
  <c r="H356" i="5"/>
  <c r="G356" i="5" s="1"/>
  <c r="B356" i="5" s="1"/>
  <c r="G361" i="5"/>
  <c r="B361" i="5" s="1"/>
  <c r="H362" i="5"/>
  <c r="G362" i="5" s="1"/>
  <c r="B362" i="5" s="1"/>
  <c r="G460" i="5"/>
  <c r="B460" i="5" s="1"/>
  <c r="H461" i="5"/>
  <c r="G461" i="5" s="1"/>
  <c r="B461" i="5" s="1"/>
  <c r="J340" i="5"/>
  <c r="I339" i="5"/>
  <c r="G379" i="5"/>
  <c r="B379" i="5" s="1"/>
  <c r="H380" i="5"/>
  <c r="G380" i="5" s="1"/>
  <c r="B380" i="5" s="1"/>
  <c r="G385" i="5"/>
  <c r="B385" i="5" s="1"/>
  <c r="H386" i="5"/>
  <c r="G386" i="5" s="1"/>
  <c r="B386" i="5" s="1"/>
  <c r="I432" i="5"/>
  <c r="J433" i="5"/>
  <c r="J617" i="5"/>
  <c r="I616" i="5"/>
  <c r="G357" i="5"/>
  <c r="B357" i="5" s="1"/>
  <c r="G373" i="5"/>
  <c r="B373" i="5" s="1"/>
  <c r="G381" i="5"/>
  <c r="B381" i="5" s="1"/>
  <c r="G397" i="5"/>
  <c r="B397" i="5" s="1"/>
  <c r="G402" i="5"/>
  <c r="B402" i="5" s="1"/>
  <c r="G444" i="5"/>
  <c r="B444" i="5" s="1"/>
  <c r="H445" i="5"/>
  <c r="J475" i="5"/>
  <c r="I478" i="5" s="1"/>
  <c r="H496" i="5"/>
  <c r="G495" i="5"/>
  <c r="B495" i="5" s="1"/>
  <c r="G501" i="5"/>
  <c r="B501" i="5" s="1"/>
  <c r="H502" i="5"/>
  <c r="H520" i="5"/>
  <c r="G519" i="5"/>
  <c r="B519" i="5" s="1"/>
  <c r="G525" i="5"/>
  <c r="B525" i="5" s="1"/>
  <c r="H526" i="5"/>
  <c r="J566" i="5"/>
  <c r="J578" i="5"/>
  <c r="H632" i="5"/>
  <c r="G632" i="5" s="1"/>
  <c r="B632" i="5" s="1"/>
  <c r="G631" i="5"/>
  <c r="B631" i="5" s="1"/>
  <c r="I636" i="5"/>
  <c r="J637" i="5"/>
  <c r="I645" i="5"/>
  <c r="J451" i="5"/>
  <c r="J464" i="5"/>
  <c r="G472" i="5"/>
  <c r="B472" i="5" s="1"/>
  <c r="H473" i="5"/>
  <c r="G473" i="5" s="1"/>
  <c r="B473" i="5" s="1"/>
  <c r="J479" i="5"/>
  <c r="J532" i="5"/>
  <c r="H536" i="5"/>
  <c r="G536" i="5" s="1"/>
  <c r="B536" i="5" s="1"/>
  <c r="G535" i="5"/>
  <c r="B535" i="5" s="1"/>
  <c r="J545" i="5"/>
  <c r="G556" i="5"/>
  <c r="B556" i="5" s="1"/>
  <c r="H557" i="5"/>
  <c r="G557" i="5" s="1"/>
  <c r="B557" i="5" s="1"/>
  <c r="G561" i="5"/>
  <c r="B561" i="5" s="1"/>
  <c r="H562" i="5"/>
  <c r="G604" i="5"/>
  <c r="B604" i="5" s="1"/>
  <c r="H605" i="5"/>
  <c r="G605" i="5" s="1"/>
  <c r="B605" i="5" s="1"/>
  <c r="J670" i="5"/>
  <c r="I669" i="5"/>
  <c r="J815" i="5"/>
  <c r="H440" i="5"/>
  <c r="G440" i="5" s="1"/>
  <c r="B440" i="5" s="1"/>
  <c r="J446" i="5"/>
  <c r="G541" i="5"/>
  <c r="B541" i="5" s="1"/>
  <c r="H542" i="5"/>
  <c r="G542" i="5" s="1"/>
  <c r="B542" i="5" s="1"/>
  <c r="J562" i="5"/>
  <c r="G420" i="5"/>
  <c r="B420" i="5" s="1"/>
  <c r="H421" i="5"/>
  <c r="I627" i="5"/>
  <c r="J628" i="5"/>
  <c r="I715" i="5"/>
  <c r="J716" i="5"/>
  <c r="H467" i="5"/>
  <c r="G467" i="5" s="1"/>
  <c r="B467" i="5" s="1"/>
  <c r="G480" i="5"/>
  <c r="B480" i="5" s="1"/>
  <c r="H481" i="5"/>
  <c r="I486" i="5"/>
  <c r="J487" i="5"/>
  <c r="G499" i="5"/>
  <c r="B499" i="5" s="1"/>
  <c r="H500" i="5"/>
  <c r="G500" i="5" s="1"/>
  <c r="B500" i="5" s="1"/>
  <c r="G523" i="5"/>
  <c r="B523" i="5" s="1"/>
  <c r="H524" i="5"/>
  <c r="G524" i="5" s="1"/>
  <c r="B524" i="5" s="1"/>
  <c r="J584" i="5"/>
  <c r="I646" i="5"/>
  <c r="J647" i="5"/>
  <c r="I647" i="5" s="1"/>
  <c r="G454" i="5"/>
  <c r="B454" i="5" s="1"/>
  <c r="G478" i="5"/>
  <c r="B478" i="5" s="1"/>
  <c r="H479" i="5"/>
  <c r="G479" i="5" s="1"/>
  <c r="B479" i="5" s="1"/>
  <c r="J485" i="5"/>
  <c r="G517" i="5"/>
  <c r="B517" i="5" s="1"/>
  <c r="H518" i="5"/>
  <c r="G518" i="5" s="1"/>
  <c r="B518" i="5" s="1"/>
  <c r="J625" i="5"/>
  <c r="I624" i="5"/>
  <c r="H640" i="5"/>
  <c r="G639" i="5"/>
  <c r="B639" i="5" s="1"/>
  <c r="I477" i="5"/>
  <c r="J494" i="5"/>
  <c r="I493" i="5"/>
  <c r="J555" i="5"/>
  <c r="I567" i="5"/>
  <c r="I570" i="5"/>
  <c r="J568" i="5"/>
  <c r="I571" i="5" s="1"/>
  <c r="H572" i="5"/>
  <c r="G572" i="5" s="1"/>
  <c r="B572" i="5" s="1"/>
  <c r="G571" i="5"/>
  <c r="B571" i="5" s="1"/>
  <c r="H577" i="5"/>
  <c r="G576" i="5"/>
  <c r="B576" i="5" s="1"/>
  <c r="H595" i="5"/>
  <c r="G594" i="5"/>
  <c r="B594" i="5" s="1"/>
  <c r="I648" i="5"/>
  <c r="J649" i="5"/>
  <c r="H506" i="5"/>
  <c r="G506" i="5" s="1"/>
  <c r="B506" i="5" s="1"/>
  <c r="H514" i="5"/>
  <c r="H538" i="5"/>
  <c r="H548" i="5"/>
  <c r="G548" i="5" s="1"/>
  <c r="B548" i="5" s="1"/>
  <c r="J572" i="5"/>
  <c r="H574" i="5"/>
  <c r="H683" i="5"/>
  <c r="G683" i="5" s="1"/>
  <c r="B683" i="5" s="1"/>
  <c r="G682" i="5"/>
  <c r="B682" i="5" s="1"/>
  <c r="G741" i="5"/>
  <c r="B741" i="5" s="1"/>
  <c r="H742" i="5"/>
  <c r="H464" i="5"/>
  <c r="G464" i="5" s="1"/>
  <c r="B464" i="5" s="1"/>
  <c r="H545" i="5"/>
  <c r="G545" i="5" s="1"/>
  <c r="B545" i="5" s="1"/>
  <c r="H560" i="5"/>
  <c r="G560" i="5" s="1"/>
  <c r="B560" i="5" s="1"/>
  <c r="H568" i="5"/>
  <c r="G582" i="5"/>
  <c r="B582" i="5" s="1"/>
  <c r="G610" i="5"/>
  <c r="B610" i="5" s="1"/>
  <c r="I615" i="5"/>
  <c r="G618" i="5"/>
  <c r="B618" i="5" s="1"/>
  <c r="I667" i="5"/>
  <c r="J665" i="5"/>
  <c r="I668" i="5" s="1"/>
  <c r="I678" i="5"/>
  <c r="J679" i="5"/>
  <c r="J726" i="5"/>
  <c r="I659" i="5"/>
  <c r="J660" i="5"/>
  <c r="I663" i="5" s="1"/>
  <c r="G684" i="5"/>
  <c r="B684" i="5" s="1"/>
  <c r="H685" i="5"/>
  <c r="G706" i="5"/>
  <c r="B706" i="5" s="1"/>
  <c r="H707" i="5"/>
  <c r="G707" i="5" s="1"/>
  <c r="B707" i="5" s="1"/>
  <c r="G711" i="5"/>
  <c r="B711" i="5" s="1"/>
  <c r="H712" i="5"/>
  <c r="G642" i="5"/>
  <c r="B642" i="5" s="1"/>
  <c r="H643" i="5"/>
  <c r="G655" i="5"/>
  <c r="B655" i="5" s="1"/>
  <c r="G658" i="5"/>
  <c r="B658" i="5" s="1"/>
  <c r="G666" i="5"/>
  <c r="B666" i="5" s="1"/>
  <c r="H667" i="5"/>
  <c r="J753" i="5"/>
  <c r="G619" i="5"/>
  <c r="B619" i="5" s="1"/>
  <c r="I658" i="5"/>
  <c r="H614" i="5"/>
  <c r="G614" i="5" s="1"/>
  <c r="B614" i="5" s="1"/>
  <c r="H622" i="5"/>
  <c r="I672" i="5"/>
  <c r="I675" i="5"/>
  <c r="J673" i="5"/>
  <c r="I676" i="5" s="1"/>
  <c r="I762" i="5"/>
  <c r="I765" i="5"/>
  <c r="J763" i="5"/>
  <c r="H784" i="5"/>
  <c r="G783" i="5"/>
  <c r="B783" i="5" s="1"/>
  <c r="G792" i="5"/>
  <c r="B792" i="5" s="1"/>
  <c r="H793" i="5"/>
  <c r="G681" i="5"/>
  <c r="B681" i="5" s="1"/>
  <c r="J785" i="5"/>
  <c r="H800" i="5"/>
  <c r="G800" i="5" s="1"/>
  <c r="B800" i="5" s="1"/>
  <c r="H821" i="5"/>
  <c r="G821" i="5" s="1"/>
  <c r="B821" i="5" s="1"/>
  <c r="G820" i="5"/>
  <c r="B820" i="5" s="1"/>
  <c r="I996" i="5"/>
  <c r="J994" i="5"/>
  <c r="I714" i="5"/>
  <c r="G766" i="5"/>
  <c r="B766" i="5" s="1"/>
  <c r="H767" i="5"/>
  <c r="G767" i="5" s="1"/>
  <c r="B767" i="5" s="1"/>
  <c r="G772" i="5"/>
  <c r="B772" i="5" s="1"/>
  <c r="H773" i="5"/>
  <c r="G773" i="5" s="1"/>
  <c r="B773" i="5" s="1"/>
  <c r="G847" i="5"/>
  <c r="B847" i="5" s="1"/>
  <c r="H848" i="5"/>
  <c r="G848" i="5" s="1"/>
  <c r="B848" i="5" s="1"/>
  <c r="I858" i="5"/>
  <c r="J859" i="5"/>
  <c r="I702" i="5"/>
  <c r="J703" i="5"/>
  <c r="G750" i="5"/>
  <c r="B750" i="5" s="1"/>
  <c r="H751" i="5"/>
  <c r="I759" i="5"/>
  <c r="J757" i="5"/>
  <c r="J800" i="5"/>
  <c r="J893" i="5"/>
  <c r="J713" i="5"/>
  <c r="I717" i="5"/>
  <c r="J718" i="5"/>
  <c r="G747" i="5"/>
  <c r="B747" i="5" s="1"/>
  <c r="G774" i="5"/>
  <c r="B774" i="5" s="1"/>
  <c r="H775" i="5"/>
  <c r="I856" i="5"/>
  <c r="J857" i="5"/>
  <c r="I879" i="5"/>
  <c r="J880" i="5"/>
  <c r="G696" i="5"/>
  <c r="B696" i="5" s="1"/>
  <c r="H697" i="5"/>
  <c r="H703" i="5"/>
  <c r="G724" i="5"/>
  <c r="B724" i="5" s="1"/>
  <c r="H725" i="5"/>
  <c r="G725" i="5" s="1"/>
  <c r="B725" i="5" s="1"/>
  <c r="G748" i="5"/>
  <c r="B748" i="5" s="1"/>
  <c r="H749" i="5"/>
  <c r="G749" i="5" s="1"/>
  <c r="B749" i="5" s="1"/>
  <c r="J776" i="5"/>
  <c r="G690" i="5"/>
  <c r="B690" i="5" s="1"/>
  <c r="H691" i="5"/>
  <c r="J697" i="5"/>
  <c r="H734" i="5"/>
  <c r="G734" i="5" s="1"/>
  <c r="B734" i="5" s="1"/>
  <c r="J740" i="5"/>
  <c r="G769" i="5"/>
  <c r="B769" i="5" s="1"/>
  <c r="H770" i="5"/>
  <c r="G770" i="5" s="1"/>
  <c r="B770" i="5" s="1"/>
  <c r="G781" i="5"/>
  <c r="B781" i="5" s="1"/>
  <c r="H782" i="5"/>
  <c r="G782" i="5" s="1"/>
  <c r="B782" i="5" s="1"/>
  <c r="J769" i="5"/>
  <c r="H806" i="5"/>
  <c r="G806" i="5" s="1"/>
  <c r="B806" i="5" s="1"/>
  <c r="H808" i="5"/>
  <c r="G852" i="5"/>
  <c r="B852" i="5" s="1"/>
  <c r="H853" i="5"/>
  <c r="G871" i="5"/>
  <c r="B871" i="5" s="1"/>
  <c r="H872" i="5"/>
  <c r="G872" i="5" s="1"/>
  <c r="B872" i="5" s="1"/>
  <c r="I877" i="5"/>
  <c r="J878" i="5"/>
  <c r="G985" i="5"/>
  <c r="B985" i="5" s="1"/>
  <c r="H986" i="5"/>
  <c r="G986" i="5" s="1"/>
  <c r="B986" i="5" s="1"/>
  <c r="G1063" i="5"/>
  <c r="B1063" i="5" s="1"/>
  <c r="H1064" i="5"/>
  <c r="G1064" i="5" s="1"/>
  <c r="B1064" i="5" s="1"/>
  <c r="I853" i="5"/>
  <c r="J854" i="5"/>
  <c r="H718" i="5"/>
  <c r="H736" i="5"/>
  <c r="H757" i="5"/>
  <c r="G819" i="5"/>
  <c r="B819" i="5" s="1"/>
  <c r="H836" i="5"/>
  <c r="G836" i="5" s="1"/>
  <c r="B836" i="5" s="1"/>
  <c r="G840" i="5"/>
  <c r="B840" i="5" s="1"/>
  <c r="H844" i="5"/>
  <c r="J872" i="5"/>
  <c r="H932" i="5"/>
  <c r="G932" i="5" s="1"/>
  <c r="B932" i="5" s="1"/>
  <c r="G931" i="5"/>
  <c r="B931" i="5" s="1"/>
  <c r="H1006" i="5"/>
  <c r="G1005" i="5"/>
  <c r="B1005" i="5" s="1"/>
  <c r="G873" i="5"/>
  <c r="B873" i="5" s="1"/>
  <c r="H874" i="5"/>
  <c r="G913" i="5"/>
  <c r="B913" i="5" s="1"/>
  <c r="H914" i="5"/>
  <c r="G914" i="5" s="1"/>
  <c r="B914" i="5" s="1"/>
  <c r="G801" i="5"/>
  <c r="B801" i="5" s="1"/>
  <c r="I807" i="5"/>
  <c r="G841" i="5"/>
  <c r="B841" i="5" s="1"/>
  <c r="H863" i="5"/>
  <c r="G863" i="5" s="1"/>
  <c r="B863" i="5" s="1"/>
  <c r="G862" i="5"/>
  <c r="B862" i="5" s="1"/>
  <c r="I874" i="5"/>
  <c r="J875" i="5"/>
  <c r="G897" i="5"/>
  <c r="B897" i="5" s="1"/>
  <c r="H898" i="5"/>
  <c r="J945" i="5"/>
  <c r="I960" i="5"/>
  <c r="J961" i="5"/>
  <c r="I964" i="5" s="1"/>
  <c r="I963" i="5"/>
  <c r="J793" i="5"/>
  <c r="H803" i="5"/>
  <c r="G803" i="5" s="1"/>
  <c r="B803" i="5" s="1"/>
  <c r="I808" i="5"/>
  <c r="J809" i="5"/>
  <c r="I809" i="5" s="1"/>
  <c r="I813" i="5"/>
  <c r="G828" i="5"/>
  <c r="B828" i="5" s="1"/>
  <c r="H829" i="5"/>
  <c r="H839" i="5"/>
  <c r="G839" i="5" s="1"/>
  <c r="B839" i="5" s="1"/>
  <c r="G838" i="5"/>
  <c r="B838" i="5" s="1"/>
  <c r="I852" i="5"/>
  <c r="I861" i="5"/>
  <c r="I882" i="5"/>
  <c r="H916" i="5"/>
  <c r="G915" i="5"/>
  <c r="B915" i="5" s="1"/>
  <c r="G1011" i="5"/>
  <c r="B1011" i="5" s="1"/>
  <c r="H1012" i="5"/>
  <c r="G1048" i="5"/>
  <c r="B1048" i="5" s="1"/>
  <c r="H1049" i="5"/>
  <c r="G1049" i="5" s="1"/>
  <c r="B1049" i="5" s="1"/>
  <c r="J851" i="5"/>
  <c r="G865" i="5"/>
  <c r="B865" i="5" s="1"/>
  <c r="G892" i="5"/>
  <c r="B892" i="5" s="1"/>
  <c r="H893" i="5"/>
  <c r="G893" i="5" s="1"/>
  <c r="B893" i="5" s="1"/>
  <c r="J904" i="5"/>
  <c r="H937" i="5"/>
  <c r="G936" i="5"/>
  <c r="B936" i="5" s="1"/>
  <c r="I873" i="5"/>
  <c r="G907" i="5"/>
  <c r="B907" i="5" s="1"/>
  <c r="H935" i="5"/>
  <c r="G935" i="5" s="1"/>
  <c r="B935" i="5" s="1"/>
  <c r="J965" i="5"/>
  <c r="J1012" i="5"/>
  <c r="G1024" i="5"/>
  <c r="B1024" i="5" s="1"/>
  <c r="H1025" i="5"/>
  <c r="G1025" i="5" s="1"/>
  <c r="B1025" i="5" s="1"/>
  <c r="J1031" i="5"/>
  <c r="G912" i="5"/>
  <c r="B912" i="5" s="1"/>
  <c r="G918" i="5"/>
  <c r="B918" i="5" s="1"/>
  <c r="J931" i="5"/>
  <c r="G942" i="5"/>
  <c r="B942" i="5" s="1"/>
  <c r="H943" i="5"/>
  <c r="G954" i="5"/>
  <c r="B954" i="5" s="1"/>
  <c r="H955" i="5"/>
  <c r="I997" i="5"/>
  <c r="J1025" i="5"/>
  <c r="G1042" i="5"/>
  <c r="B1042" i="5" s="1"/>
  <c r="J1049" i="5"/>
  <c r="H920" i="5"/>
  <c r="G920" i="5" s="1"/>
  <c r="B920" i="5" s="1"/>
  <c r="G958" i="5"/>
  <c r="B958" i="5" s="1"/>
  <c r="H959" i="5"/>
  <c r="G959" i="5" s="1"/>
  <c r="B959" i="5" s="1"/>
  <c r="J971" i="5"/>
  <c r="H982" i="5"/>
  <c r="G981" i="5"/>
  <c r="B981" i="5" s="1"/>
  <c r="I1043" i="5"/>
  <c r="J1044" i="5"/>
  <c r="J1059" i="5"/>
  <c r="G1066" i="5"/>
  <c r="B1066" i="5" s="1"/>
  <c r="H1067" i="5"/>
  <c r="G1067" i="5" s="1"/>
  <c r="B1067" i="5" s="1"/>
  <c r="J959" i="5"/>
  <c r="G966" i="5"/>
  <c r="B966" i="5" s="1"/>
  <c r="H967" i="5"/>
  <c r="H974" i="5"/>
  <c r="G974" i="5" s="1"/>
  <c r="B974" i="5" s="1"/>
  <c r="G973" i="5"/>
  <c r="B973" i="5" s="1"/>
  <c r="G987" i="5"/>
  <c r="B987" i="5" s="1"/>
  <c r="H988" i="5"/>
  <c r="G1009" i="5"/>
  <c r="B1009" i="5" s="1"/>
  <c r="H1010" i="5"/>
  <c r="G1010" i="5" s="1"/>
  <c r="B1010" i="5" s="1"/>
  <c r="J1018" i="5"/>
  <c r="H1022" i="5"/>
  <c r="G1022" i="5" s="1"/>
  <c r="B1022" i="5" s="1"/>
  <c r="G1021" i="5"/>
  <c r="B1021" i="5" s="1"/>
  <c r="H1027" i="5"/>
  <c r="G1026" i="5"/>
  <c r="B1026" i="5" s="1"/>
  <c r="G964" i="5"/>
  <c r="B964" i="5" s="1"/>
  <c r="H965" i="5"/>
  <c r="G965" i="5" s="1"/>
  <c r="B965" i="5" s="1"/>
  <c r="I973" i="5"/>
  <c r="G1003" i="5"/>
  <c r="B1003" i="5" s="1"/>
  <c r="H1004" i="5"/>
  <c r="G1004" i="5" s="1"/>
  <c r="B1004" i="5" s="1"/>
  <c r="G1045" i="5"/>
  <c r="B1045" i="5" s="1"/>
  <c r="H1046" i="5"/>
  <c r="G1046" i="5" s="1"/>
  <c r="B1046" i="5" s="1"/>
  <c r="J1067" i="5"/>
  <c r="G921" i="5"/>
  <c r="B921" i="5" s="1"/>
  <c r="H922" i="5"/>
  <c r="G928" i="5"/>
  <c r="B928" i="5" s="1"/>
  <c r="G946" i="5"/>
  <c r="B946" i="5" s="1"/>
  <c r="J953" i="5"/>
  <c r="H961" i="5"/>
  <c r="G960" i="5"/>
  <c r="B960" i="5" s="1"/>
  <c r="J974" i="5"/>
  <c r="H976" i="5"/>
  <c r="J982" i="5"/>
  <c r="H992" i="5"/>
  <c r="G992" i="5" s="1"/>
  <c r="B992" i="5" s="1"/>
  <c r="J998" i="5"/>
  <c r="H1000" i="5"/>
  <c r="H1016" i="5"/>
  <c r="G1016" i="5" s="1"/>
  <c r="B1016" i="5" s="1"/>
  <c r="J1027" i="5"/>
  <c r="I1030" i="5" s="1"/>
  <c r="I1029" i="5"/>
  <c r="I1042" i="5"/>
  <c r="G1044" i="5"/>
  <c r="B1044" i="5" s="1"/>
  <c r="H1052" i="5"/>
  <c r="G1052" i="5" s="1"/>
  <c r="B1052" i="5" s="1"/>
  <c r="G1054" i="5"/>
  <c r="B1054" i="5" s="1"/>
  <c r="G1062" i="5"/>
  <c r="B1062" i="5" s="1"/>
  <c r="Q8" i="32" a="1"/>
  <c r="Q8" i="32" s="1"/>
  <c r="T8" i="32" s="1"/>
  <c r="M12" i="26"/>
  <c r="N12" i="26"/>
  <c r="O12" i="26"/>
  <c r="R8" i="32" a="1"/>
  <c r="R8" i="32" s="1"/>
  <c r="U8" i="32" s="1"/>
  <c r="S8" i="32" a="1"/>
  <c r="S8" i="32" s="1"/>
  <c r="V8" i="32" s="1"/>
  <c r="T12" i="26"/>
  <c r="S12" i="26"/>
  <c r="R19" i="26"/>
  <c r="S19" i="26" s="1"/>
  <c r="U12" i="26"/>
  <c r="H12" i="26"/>
  <c r="G12" i="26"/>
  <c r="B27" i="32" l="1"/>
  <c r="C27" i="32"/>
  <c r="D27" i="32"/>
  <c r="D25" i="32"/>
  <c r="C25" i="32"/>
  <c r="B25" i="32"/>
  <c r="D26" i="32"/>
  <c r="C26" i="32"/>
  <c r="B26" i="32"/>
  <c r="B35" i="32"/>
  <c r="C35" i="32"/>
  <c r="D35" i="32"/>
  <c r="D21" i="32"/>
  <c r="C21" i="32"/>
  <c r="B21" i="32"/>
  <c r="AC19" i="31"/>
  <c r="AB19" i="31"/>
  <c r="Z19" i="31"/>
  <c r="AA19" i="31"/>
  <c r="AE19" i="31"/>
  <c r="AF19" i="31"/>
  <c r="AD19" i="31"/>
  <c r="AF10" i="31"/>
  <c r="Z10" i="31"/>
  <c r="AD10" i="31"/>
  <c r="AE10" i="31"/>
  <c r="AC10" i="31"/>
  <c r="AB10" i="31"/>
  <c r="AA10" i="31"/>
  <c r="AD13" i="31"/>
  <c r="Z13" i="31"/>
  <c r="AE13" i="31"/>
  <c r="AB13" i="31"/>
  <c r="AA13" i="31"/>
  <c r="AC13" i="31"/>
  <c r="AF13" i="31"/>
  <c r="AF30" i="31"/>
  <c r="Z30" i="31"/>
  <c r="AA30" i="31"/>
  <c r="AD30" i="31"/>
  <c r="AE30" i="31"/>
  <c r="AB30" i="31"/>
  <c r="AC30" i="31"/>
  <c r="AA32" i="31"/>
  <c r="AD32" i="31"/>
  <c r="AC32" i="31"/>
  <c r="AB32" i="31"/>
  <c r="AF32" i="31"/>
  <c r="Z32" i="31"/>
  <c r="AE32" i="31"/>
  <c r="D17" i="32"/>
  <c r="C17" i="32"/>
  <c r="B17" i="32"/>
  <c r="D13" i="32"/>
  <c r="C13" i="32"/>
  <c r="B13" i="32"/>
  <c r="Z33" i="31"/>
  <c r="AF33" i="31"/>
  <c r="AE33" i="31"/>
  <c r="AD33" i="31"/>
  <c r="AC33" i="31"/>
  <c r="AB33" i="31"/>
  <c r="AA33" i="31"/>
  <c r="AF24" i="31"/>
  <c r="AE24" i="31"/>
  <c r="AB24" i="31"/>
  <c r="AD24" i="31"/>
  <c r="AC24" i="31"/>
  <c r="Z24" i="31"/>
  <c r="AA24" i="31"/>
  <c r="D38" i="32"/>
  <c r="B38" i="32"/>
  <c r="C38" i="32"/>
  <c r="D33" i="32"/>
  <c r="B33" i="32"/>
  <c r="C33" i="32"/>
  <c r="B34" i="32"/>
  <c r="C34" i="32"/>
  <c r="D34" i="32"/>
  <c r="D12" i="32"/>
  <c r="C12" i="32"/>
  <c r="B12" i="32"/>
  <c r="B29" i="32"/>
  <c r="C29" i="32"/>
  <c r="D29" i="32"/>
  <c r="AF27" i="31"/>
  <c r="AE27" i="31"/>
  <c r="Z27" i="31"/>
  <c r="AD27" i="31"/>
  <c r="AC27" i="31"/>
  <c r="AB27" i="31"/>
  <c r="AA27" i="31"/>
  <c r="Z43" i="31"/>
  <c r="AC43" i="31"/>
  <c r="AA18" i="31"/>
  <c r="Z18" i="31"/>
  <c r="AC18" i="31"/>
  <c r="AF18" i="31"/>
  <c r="AE18" i="31"/>
  <c r="AD18" i="31"/>
  <c r="AB18" i="31"/>
  <c r="AD21" i="31"/>
  <c r="Z21" i="31"/>
  <c r="AE21" i="31"/>
  <c r="AF21" i="31"/>
  <c r="AB21" i="31"/>
  <c r="AA21" i="31"/>
  <c r="AC21" i="31"/>
  <c r="AA38" i="31"/>
  <c r="Z38" i="31"/>
  <c r="AC38" i="31"/>
  <c r="AB38" i="31"/>
  <c r="AC40" i="31"/>
  <c r="AB40" i="31"/>
  <c r="AA40" i="31"/>
  <c r="Z40" i="31"/>
  <c r="B40" i="32"/>
  <c r="C40" i="32"/>
  <c r="D40" i="32"/>
  <c r="C41" i="32"/>
  <c r="D41" i="32"/>
  <c r="B41" i="32"/>
  <c r="D22" i="32"/>
  <c r="C22" i="32"/>
  <c r="B22" i="32"/>
  <c r="C20" i="32"/>
  <c r="B20" i="32"/>
  <c r="D20" i="32"/>
  <c r="B37" i="32"/>
  <c r="C37" i="32"/>
  <c r="D37" i="32"/>
  <c r="Z41" i="31"/>
  <c r="AC41" i="31"/>
  <c r="AB41" i="31"/>
  <c r="AA41" i="31"/>
  <c r="AB12" i="31"/>
  <c r="Z12" i="31"/>
  <c r="AD12" i="31"/>
  <c r="AF12" i="31"/>
  <c r="AE12" i="31"/>
  <c r="AC12" i="31"/>
  <c r="AA12" i="31"/>
  <c r="AD26" i="31"/>
  <c r="Z26" i="31"/>
  <c r="AC26" i="31"/>
  <c r="AB26" i="31"/>
  <c r="AA26" i="31"/>
  <c r="AF26" i="31"/>
  <c r="AE26" i="31"/>
  <c r="AD29" i="31"/>
  <c r="AE29" i="31"/>
  <c r="Z29" i="31"/>
  <c r="AB29" i="31"/>
  <c r="AF29" i="31"/>
  <c r="AA29" i="31"/>
  <c r="AC29" i="31"/>
  <c r="AC15" i="31"/>
  <c r="AA15" i="31"/>
  <c r="Z15" i="31"/>
  <c r="AE15" i="31"/>
  <c r="AB15" i="31"/>
  <c r="AD15" i="31"/>
  <c r="AF15" i="31"/>
  <c r="D18" i="32"/>
  <c r="C18" i="32"/>
  <c r="B18" i="32"/>
  <c r="D14" i="32"/>
  <c r="C14" i="32"/>
  <c r="B14" i="32"/>
  <c r="B30" i="32"/>
  <c r="C30" i="32"/>
  <c r="D30" i="32"/>
  <c r="B31" i="32"/>
  <c r="C31" i="32"/>
  <c r="D31" i="32"/>
  <c r="C28" i="32"/>
  <c r="D28" i="32"/>
  <c r="B28" i="32"/>
  <c r="AE20" i="31"/>
  <c r="AD20" i="31"/>
  <c r="AC20" i="31"/>
  <c r="Z20" i="31"/>
  <c r="AA20" i="31"/>
  <c r="AB20" i="31"/>
  <c r="AF20" i="31"/>
  <c r="AE34" i="31"/>
  <c r="Z34" i="31"/>
  <c r="AF34" i="31"/>
  <c r="AB34" i="31"/>
  <c r="AC34" i="31"/>
  <c r="AA34" i="31"/>
  <c r="AD34" i="31"/>
  <c r="AC37" i="31"/>
  <c r="AB37" i="31"/>
  <c r="AA37" i="31"/>
  <c r="Z37" i="31"/>
  <c r="AF23" i="31"/>
  <c r="AE23" i="31"/>
  <c r="AD23" i="31"/>
  <c r="AC23" i="31"/>
  <c r="Z23" i="31"/>
  <c r="AB23" i="31"/>
  <c r="AA23" i="31"/>
  <c r="D23" i="32"/>
  <c r="C23" i="32"/>
  <c r="B23" i="32"/>
  <c r="B15" i="32"/>
  <c r="D15" i="32"/>
  <c r="C15" i="32"/>
  <c r="D8" i="32"/>
  <c r="C8" i="32"/>
  <c r="B36" i="32"/>
  <c r="C36" i="32"/>
  <c r="D36" i="32"/>
  <c r="Z25" i="31"/>
  <c r="AB25" i="31"/>
  <c r="AA25" i="31"/>
  <c r="AD25" i="31"/>
  <c r="AC25" i="31"/>
  <c r="AF25" i="31"/>
  <c r="AE25" i="31"/>
  <c r="Z9" i="31"/>
  <c r="AD9" i="31"/>
  <c r="AB9" i="31"/>
  <c r="AF9" i="31"/>
  <c r="AC9" i="31"/>
  <c r="AA9" i="31"/>
  <c r="AE9" i="31"/>
  <c r="AC35" i="31"/>
  <c r="AB35" i="31"/>
  <c r="Z35" i="31"/>
  <c r="AA35" i="31"/>
  <c r="AE35" i="31"/>
  <c r="AF35" i="31"/>
  <c r="AD35" i="31"/>
  <c r="Z42" i="31"/>
  <c r="AC42" i="31"/>
  <c r="AB42" i="31"/>
  <c r="AA42" i="31"/>
  <c r="AA31" i="31"/>
  <c r="AF31" i="31"/>
  <c r="Z31" i="31"/>
  <c r="AC31" i="31"/>
  <c r="AD31" i="31"/>
  <c r="AB31" i="31"/>
  <c r="AE31" i="31"/>
  <c r="B32" i="32"/>
  <c r="C32" i="32"/>
  <c r="D32" i="32"/>
  <c r="C24" i="32"/>
  <c r="B24" i="32"/>
  <c r="D24" i="32"/>
  <c r="K11" i="32"/>
  <c r="L11" i="32" s="1"/>
  <c r="D11" i="32"/>
  <c r="C11" i="32"/>
  <c r="B11" i="32"/>
  <c r="B39" i="32"/>
  <c r="C39" i="32"/>
  <c r="D39" i="32"/>
  <c r="Z44" i="31"/>
  <c r="AA44" i="31"/>
  <c r="AC44" i="31"/>
  <c r="AF28" i="31"/>
  <c r="Z28" i="31"/>
  <c r="AE28" i="31"/>
  <c r="AB28" i="31"/>
  <c r="AD28" i="31"/>
  <c r="AC28" i="31"/>
  <c r="AA28" i="31"/>
  <c r="Z17" i="31"/>
  <c r="AF17" i="31"/>
  <c r="AE17" i="31"/>
  <c r="AA17" i="31"/>
  <c r="AC17" i="31"/>
  <c r="AB17" i="31"/>
  <c r="AD17" i="31"/>
  <c r="AB8" i="31"/>
  <c r="AD8" i="31"/>
  <c r="AF8" i="31"/>
  <c r="AE8" i="31"/>
  <c r="AC8" i="31"/>
  <c r="AA8" i="31"/>
  <c r="Z8" i="31"/>
  <c r="AC39" i="31"/>
  <c r="AA39" i="31"/>
  <c r="Z39" i="31"/>
  <c r="AB39" i="31"/>
  <c r="AF22" i="31"/>
  <c r="Z22" i="31"/>
  <c r="AD22" i="31"/>
  <c r="AC22" i="31"/>
  <c r="AB22" i="31"/>
  <c r="AE22" i="31"/>
  <c r="AA22" i="31"/>
  <c r="D9" i="32"/>
  <c r="C9" i="32"/>
  <c r="B9" i="32"/>
  <c r="D10" i="32"/>
  <c r="C10" i="32"/>
  <c r="B10" i="32"/>
  <c r="D19" i="32"/>
  <c r="C19" i="32"/>
  <c r="B19" i="32"/>
  <c r="D16" i="32"/>
  <c r="C16" i="32"/>
  <c r="B16" i="32"/>
  <c r="Z11" i="31"/>
  <c r="AF11" i="31"/>
  <c r="AB11" i="31"/>
  <c r="AA11" i="31"/>
  <c r="AD11" i="31"/>
  <c r="AE11" i="31"/>
  <c r="AC11" i="31"/>
  <c r="AA36" i="31"/>
  <c r="AF36" i="31"/>
  <c r="AE36" i="31"/>
  <c r="AD36" i="31"/>
  <c r="AC36" i="31"/>
  <c r="Z36" i="31"/>
  <c r="AB36" i="31"/>
  <c r="AF14" i="31"/>
  <c r="Z14" i="31"/>
  <c r="AC14" i="31"/>
  <c r="AB14" i="31"/>
  <c r="AE14" i="31"/>
  <c r="AA14" i="31"/>
  <c r="AD14" i="31"/>
  <c r="AE16" i="31"/>
  <c r="AD16" i="31"/>
  <c r="AC16" i="31"/>
  <c r="Z16" i="31"/>
  <c r="AF16" i="31"/>
  <c r="AB16" i="31"/>
  <c r="AA16" i="31"/>
  <c r="O7" i="32"/>
  <c r="A42" i="32"/>
  <c r="A43" i="32"/>
  <c r="A44" i="32"/>
  <c r="K25" i="32"/>
  <c r="L25" i="32" s="1"/>
  <c r="K26" i="32"/>
  <c r="L26" i="32" s="1"/>
  <c r="K19" i="32"/>
  <c r="L19" i="32" s="1"/>
  <c r="K39" i="32"/>
  <c r="L39" i="32" s="1"/>
  <c r="F39" i="32" s="1"/>
  <c r="K38" i="32"/>
  <c r="L38" i="32" s="1"/>
  <c r="K33" i="32"/>
  <c r="L33" i="32" s="1"/>
  <c r="F33" i="32" s="1"/>
  <c r="K34" i="32"/>
  <c r="L34" i="32" s="1"/>
  <c r="F34" i="32" s="1"/>
  <c r="K27" i="32"/>
  <c r="L27" i="32" s="1"/>
  <c r="K16" i="32"/>
  <c r="L16" i="32" s="1"/>
  <c r="K18" i="32"/>
  <c r="L18" i="32" s="1"/>
  <c r="K40" i="32"/>
  <c r="L40" i="32" s="1"/>
  <c r="K13" i="32"/>
  <c r="L13" i="32" s="1"/>
  <c r="K14" i="32"/>
  <c r="L14" i="32" s="1"/>
  <c r="K30" i="32"/>
  <c r="L30" i="32" s="1"/>
  <c r="F30" i="32" s="1"/>
  <c r="K12" i="32"/>
  <c r="L12" i="32" s="1"/>
  <c r="K21" i="32"/>
  <c r="L21" i="32" s="1"/>
  <c r="K23" i="32"/>
  <c r="L23" i="32" s="1"/>
  <c r="K15" i="32"/>
  <c r="L15" i="32" s="1"/>
  <c r="K22" i="32"/>
  <c r="L22" i="32" s="1"/>
  <c r="K20" i="32"/>
  <c r="L20" i="32" s="1"/>
  <c r="K29" i="32"/>
  <c r="L29" i="32" s="1"/>
  <c r="K32" i="32"/>
  <c r="L32" i="32" s="1"/>
  <c r="K24" i="32"/>
  <c r="L24" i="32" s="1"/>
  <c r="K31" i="32"/>
  <c r="L31" i="32" s="1"/>
  <c r="K28" i="32"/>
  <c r="L28" i="32" s="1"/>
  <c r="F28" i="32" s="1"/>
  <c r="K37" i="32"/>
  <c r="L37" i="32" s="1"/>
  <c r="F37" i="32" s="1"/>
  <c r="K17" i="32"/>
  <c r="L17" i="32" s="1"/>
  <c r="K41" i="32"/>
  <c r="L41" i="32" s="1"/>
  <c r="F41" i="32" s="1"/>
  <c r="K35" i="32"/>
  <c r="L35" i="32" s="1"/>
  <c r="F35" i="32" s="1"/>
  <c r="K9" i="32"/>
  <c r="L9" i="32" s="1"/>
  <c r="K10" i="32"/>
  <c r="L10" i="32" s="1"/>
  <c r="B8" i="32"/>
  <c r="F8" i="32" s="1"/>
  <c r="K8" i="32"/>
  <c r="L8" i="32" s="1"/>
  <c r="K36" i="32"/>
  <c r="L36" i="32" s="1"/>
  <c r="F36" i="32" s="1"/>
  <c r="H33" i="34"/>
  <c r="I33" i="34"/>
  <c r="J33" i="34"/>
  <c r="N102" i="34"/>
  <c r="M102" i="34"/>
  <c r="L102" i="34"/>
  <c r="H71" i="34"/>
  <c r="I71" i="34"/>
  <c r="J71" i="34"/>
  <c r="N100" i="34"/>
  <c r="L100" i="34"/>
  <c r="M100" i="34"/>
  <c r="H35" i="34"/>
  <c r="I35" i="34"/>
  <c r="J35" i="34"/>
  <c r="E8" i="34"/>
  <c r="F8" i="34"/>
  <c r="D8" i="34"/>
  <c r="E149" i="34"/>
  <c r="F149" i="34"/>
  <c r="D149" i="34"/>
  <c r="L27" i="34"/>
  <c r="M27" i="34"/>
  <c r="N27" i="34"/>
  <c r="N47" i="34"/>
  <c r="L47" i="34"/>
  <c r="M47" i="34"/>
  <c r="D52" i="34"/>
  <c r="E52" i="34"/>
  <c r="F52" i="34"/>
  <c r="L144" i="34"/>
  <c r="M144" i="34"/>
  <c r="N144" i="34"/>
  <c r="I142" i="34"/>
  <c r="J142" i="34"/>
  <c r="H142" i="34"/>
  <c r="H66" i="34"/>
  <c r="I66" i="34"/>
  <c r="J66" i="34"/>
  <c r="D22" i="34"/>
  <c r="E22" i="34"/>
  <c r="F22" i="34"/>
  <c r="L124" i="34"/>
  <c r="M124" i="34"/>
  <c r="N124" i="34"/>
  <c r="L18" i="34"/>
  <c r="M18" i="34"/>
  <c r="N18" i="34"/>
  <c r="L148" i="34"/>
  <c r="M148" i="34"/>
  <c r="N148" i="34"/>
  <c r="L142" i="34"/>
  <c r="M142" i="34"/>
  <c r="N142" i="34"/>
  <c r="J20" i="34"/>
  <c r="H20" i="34"/>
  <c r="I20" i="34"/>
  <c r="D150" i="34"/>
  <c r="E150" i="34"/>
  <c r="F150" i="34"/>
  <c r="H72" i="34"/>
  <c r="I72" i="34"/>
  <c r="J72" i="34"/>
  <c r="L143" i="34"/>
  <c r="M143" i="34"/>
  <c r="N143" i="34"/>
  <c r="L68" i="34"/>
  <c r="M68" i="34"/>
  <c r="N68" i="34"/>
  <c r="H150" i="34"/>
  <c r="I150" i="34"/>
  <c r="J150" i="34"/>
  <c r="E197" i="34"/>
  <c r="F197" i="34"/>
  <c r="D197" i="34"/>
  <c r="F180" i="34"/>
  <c r="D180" i="34"/>
  <c r="E180" i="34"/>
  <c r="H238" i="34"/>
  <c r="I238" i="34"/>
  <c r="J238" i="34"/>
  <c r="L238" i="34"/>
  <c r="M238" i="34"/>
  <c r="N238" i="34"/>
  <c r="H218" i="34"/>
  <c r="I218" i="34"/>
  <c r="J218" i="34"/>
  <c r="F177" i="34"/>
  <c r="E177" i="34"/>
  <c r="D177" i="34"/>
  <c r="J211" i="34"/>
  <c r="H211" i="34"/>
  <c r="I211" i="34"/>
  <c r="F216" i="34"/>
  <c r="D216" i="34"/>
  <c r="E216" i="34"/>
  <c r="H178" i="34"/>
  <c r="I178" i="34"/>
  <c r="J178" i="34"/>
  <c r="D178" i="34"/>
  <c r="E178" i="34"/>
  <c r="F178" i="34"/>
  <c r="I213" i="34"/>
  <c r="J213" i="34"/>
  <c r="H213" i="34"/>
  <c r="D210" i="34"/>
  <c r="F210" i="34"/>
  <c r="E210" i="34"/>
  <c r="H161" i="34"/>
  <c r="I161" i="34"/>
  <c r="J161" i="34"/>
  <c r="H40" i="34"/>
  <c r="I40" i="34"/>
  <c r="J40" i="34"/>
  <c r="L76" i="34"/>
  <c r="M76" i="34"/>
  <c r="N76" i="34"/>
  <c r="D113" i="34"/>
  <c r="E113" i="34"/>
  <c r="F113" i="34"/>
  <c r="I86" i="34"/>
  <c r="J86" i="34"/>
  <c r="H86" i="34"/>
  <c r="M55" i="34"/>
  <c r="L55" i="34"/>
  <c r="N55" i="34"/>
  <c r="E59" i="34"/>
  <c r="F59" i="34"/>
  <c r="D59" i="34"/>
  <c r="G59" i="34" s="1"/>
  <c r="I113" i="34"/>
  <c r="J113" i="34"/>
  <c r="H113" i="34"/>
  <c r="F56" i="34"/>
  <c r="D56" i="34"/>
  <c r="E56" i="34"/>
  <c r="N92" i="34"/>
  <c r="L92" i="34"/>
  <c r="M92" i="34"/>
  <c r="L66" i="34"/>
  <c r="M66" i="34"/>
  <c r="N66" i="34"/>
  <c r="M151" i="34"/>
  <c r="L151" i="34"/>
  <c r="N151" i="34"/>
  <c r="H12" i="34"/>
  <c r="I12" i="34"/>
  <c r="J12" i="34"/>
  <c r="H112" i="34"/>
  <c r="I112" i="34"/>
  <c r="J112" i="34"/>
  <c r="D117" i="34"/>
  <c r="E117" i="34"/>
  <c r="F117" i="34"/>
  <c r="I11" i="34"/>
  <c r="J11" i="34"/>
  <c r="H11" i="34"/>
  <c r="L95" i="34"/>
  <c r="N95" i="34"/>
  <c r="M95" i="34"/>
  <c r="H37" i="34"/>
  <c r="I37" i="34"/>
  <c r="J37" i="34"/>
  <c r="L11" i="34"/>
  <c r="M11" i="34"/>
  <c r="N11" i="34"/>
  <c r="E31" i="34"/>
  <c r="F31" i="34"/>
  <c r="D31" i="34"/>
  <c r="L115" i="34"/>
  <c r="M115" i="34"/>
  <c r="N115" i="34"/>
  <c r="H88" i="34"/>
  <c r="I88" i="34"/>
  <c r="J88" i="34"/>
  <c r="L125" i="34"/>
  <c r="M125" i="34"/>
  <c r="N125" i="34"/>
  <c r="J18" i="34"/>
  <c r="H18" i="34"/>
  <c r="I18" i="34"/>
  <c r="I54" i="34"/>
  <c r="H54" i="34"/>
  <c r="J54" i="34"/>
  <c r="D119" i="34"/>
  <c r="E119" i="34"/>
  <c r="F119" i="34"/>
  <c r="L123" i="34"/>
  <c r="M123" i="34"/>
  <c r="N123" i="34"/>
  <c r="D143" i="34"/>
  <c r="F143" i="34"/>
  <c r="E143" i="34"/>
  <c r="D148" i="34"/>
  <c r="E148" i="34"/>
  <c r="F148" i="34"/>
  <c r="L73" i="34"/>
  <c r="M73" i="34"/>
  <c r="N73" i="34"/>
  <c r="L109" i="34"/>
  <c r="M109" i="34"/>
  <c r="N109" i="34"/>
  <c r="D65" i="34"/>
  <c r="E65" i="34"/>
  <c r="F65" i="34"/>
  <c r="F132" i="34"/>
  <c r="D132" i="34"/>
  <c r="E132" i="34"/>
  <c r="L88" i="34"/>
  <c r="M88" i="34"/>
  <c r="N88" i="34"/>
  <c r="F123" i="34"/>
  <c r="D123" i="34"/>
  <c r="E123" i="34"/>
  <c r="E63" i="34"/>
  <c r="F63" i="34"/>
  <c r="D63" i="34"/>
  <c r="H130" i="34"/>
  <c r="I130" i="34"/>
  <c r="J130" i="34"/>
  <c r="D86" i="34"/>
  <c r="E86" i="34"/>
  <c r="F86" i="34"/>
  <c r="L220" i="34"/>
  <c r="M220" i="34"/>
  <c r="N220" i="34"/>
  <c r="H74" i="34"/>
  <c r="I74" i="34"/>
  <c r="J74" i="34"/>
  <c r="D13" i="34"/>
  <c r="E13" i="34"/>
  <c r="F13" i="34"/>
  <c r="L127" i="34"/>
  <c r="M127" i="34"/>
  <c r="N127" i="34"/>
  <c r="D66" i="34"/>
  <c r="E66" i="34"/>
  <c r="F66" i="34"/>
  <c r="N53" i="34"/>
  <c r="L53" i="34"/>
  <c r="M53" i="34"/>
  <c r="H180" i="34"/>
  <c r="I180" i="34"/>
  <c r="J180" i="34"/>
  <c r="L39" i="34"/>
  <c r="M39" i="34"/>
  <c r="N39" i="34"/>
  <c r="D105" i="34"/>
  <c r="E105" i="34"/>
  <c r="F105" i="34"/>
  <c r="H92" i="34"/>
  <c r="I92" i="34"/>
  <c r="J92" i="34"/>
  <c r="H47" i="34"/>
  <c r="I47" i="34"/>
  <c r="J47" i="34"/>
  <c r="I129" i="34"/>
  <c r="J129" i="34"/>
  <c r="H129" i="34"/>
  <c r="H68" i="34"/>
  <c r="I68" i="34"/>
  <c r="J68" i="34"/>
  <c r="L159" i="34"/>
  <c r="N159" i="34"/>
  <c r="M159" i="34"/>
  <c r="N164" i="34"/>
  <c r="L164" i="34"/>
  <c r="M164" i="34"/>
  <c r="E120" i="34"/>
  <c r="F120" i="34"/>
  <c r="D120" i="34"/>
  <c r="F43" i="34"/>
  <c r="D43" i="34"/>
  <c r="E43" i="34"/>
  <c r="D125" i="34"/>
  <c r="E125" i="34"/>
  <c r="F125" i="34"/>
  <c r="D32" i="34"/>
  <c r="E32" i="34"/>
  <c r="F32" i="34"/>
  <c r="D82" i="34"/>
  <c r="E82" i="34"/>
  <c r="F82" i="34"/>
  <c r="E116" i="34"/>
  <c r="F116" i="34"/>
  <c r="D116" i="34"/>
  <c r="L183" i="34"/>
  <c r="M183" i="34"/>
  <c r="N183" i="34"/>
  <c r="L233" i="34"/>
  <c r="M233" i="34"/>
  <c r="N233" i="34"/>
  <c r="J219" i="34"/>
  <c r="I219" i="34"/>
  <c r="H219" i="34"/>
  <c r="F206" i="34"/>
  <c r="E206" i="34"/>
  <c r="D206" i="34"/>
  <c r="D157" i="34"/>
  <c r="E157" i="34"/>
  <c r="F157" i="34"/>
  <c r="L155" i="34"/>
  <c r="M155" i="34"/>
  <c r="N155" i="34"/>
  <c r="H220" i="34"/>
  <c r="I220" i="34"/>
  <c r="J220" i="34"/>
  <c r="E233" i="34"/>
  <c r="F233" i="34"/>
  <c r="D233" i="34"/>
  <c r="E166" i="34"/>
  <c r="D166" i="34"/>
  <c r="F166" i="34"/>
  <c r="L160" i="34"/>
  <c r="M160" i="34"/>
  <c r="N160" i="34"/>
  <c r="J165" i="34"/>
  <c r="H165" i="34"/>
  <c r="I165" i="34"/>
  <c r="D230" i="34"/>
  <c r="E230" i="34"/>
  <c r="F230" i="34"/>
  <c r="D160" i="34"/>
  <c r="E160" i="34"/>
  <c r="F160" i="34"/>
  <c r="L184" i="34"/>
  <c r="N184" i="34"/>
  <c r="M184" i="34"/>
  <c r="J230" i="34"/>
  <c r="H230" i="34"/>
  <c r="I230" i="34"/>
  <c r="J223" i="34"/>
  <c r="H223" i="34"/>
  <c r="I223" i="34"/>
  <c r="D171" i="34"/>
  <c r="E171" i="34"/>
  <c r="F171" i="34"/>
  <c r="L193" i="34"/>
  <c r="N193" i="34"/>
  <c r="M193" i="34"/>
  <c r="H235" i="34"/>
  <c r="I235" i="34"/>
  <c r="J235" i="34"/>
  <c r="D225" i="34"/>
  <c r="E225" i="34"/>
  <c r="F225" i="34"/>
  <c r="D215" i="34"/>
  <c r="E215" i="34"/>
  <c r="F215" i="34"/>
  <c r="M162" i="34"/>
  <c r="N162" i="34"/>
  <c r="L162" i="34"/>
  <c r="H158" i="34"/>
  <c r="I158" i="34"/>
  <c r="J158" i="34"/>
  <c r="D219" i="34"/>
  <c r="E219" i="34"/>
  <c r="F219" i="34"/>
  <c r="D158" i="34"/>
  <c r="E158" i="34"/>
  <c r="F158" i="34"/>
  <c r="L173" i="34"/>
  <c r="M173" i="34"/>
  <c r="N173" i="34"/>
  <c r="H184" i="34"/>
  <c r="I184" i="34"/>
  <c r="J184" i="34"/>
  <c r="J179" i="34"/>
  <c r="H179" i="34"/>
  <c r="I179" i="34"/>
  <c r="D204" i="34"/>
  <c r="F204" i="34"/>
  <c r="E204" i="34"/>
  <c r="H85" i="34"/>
  <c r="I85" i="34"/>
  <c r="J85" i="34"/>
  <c r="L16" i="34"/>
  <c r="M16" i="34"/>
  <c r="N16" i="34"/>
  <c r="H15" i="34"/>
  <c r="I15" i="34"/>
  <c r="J15" i="34"/>
  <c r="L74" i="34"/>
  <c r="M74" i="34"/>
  <c r="N74" i="34"/>
  <c r="F45" i="34"/>
  <c r="D45" i="34"/>
  <c r="E45" i="34"/>
  <c r="D97" i="34"/>
  <c r="E97" i="34"/>
  <c r="F97" i="34"/>
  <c r="E55" i="34"/>
  <c r="D55" i="34"/>
  <c r="F55" i="34"/>
  <c r="H25" i="34"/>
  <c r="I25" i="34"/>
  <c r="J25" i="34"/>
  <c r="H45" i="34"/>
  <c r="I45" i="34"/>
  <c r="J45" i="34"/>
  <c r="J52" i="34"/>
  <c r="H52" i="34"/>
  <c r="I52" i="34"/>
  <c r="D40" i="34"/>
  <c r="E40" i="34"/>
  <c r="F40" i="34"/>
  <c r="H59" i="34"/>
  <c r="I59" i="34"/>
  <c r="J59" i="34"/>
  <c r="D187" i="34"/>
  <c r="E187" i="34"/>
  <c r="F187" i="34"/>
  <c r="J26" i="34"/>
  <c r="H26" i="34"/>
  <c r="I26" i="34"/>
  <c r="L79" i="34"/>
  <c r="M79" i="34"/>
  <c r="N79" i="34"/>
  <c r="N189" i="34"/>
  <c r="M189" i="34"/>
  <c r="L189" i="34"/>
  <c r="E57" i="34"/>
  <c r="F57" i="34"/>
  <c r="D57" i="34"/>
  <c r="L44" i="34"/>
  <c r="M44" i="34"/>
  <c r="N44" i="34"/>
  <c r="L81" i="34"/>
  <c r="M81" i="34"/>
  <c r="N81" i="34"/>
  <c r="D169" i="34"/>
  <c r="E169" i="34"/>
  <c r="F169" i="34"/>
  <c r="D138" i="34"/>
  <c r="E138" i="34"/>
  <c r="F138" i="34"/>
  <c r="F77" i="34"/>
  <c r="D77" i="34"/>
  <c r="E77" i="34"/>
  <c r="L34" i="34"/>
  <c r="M34" i="34"/>
  <c r="N34" i="34"/>
  <c r="L203" i="34"/>
  <c r="M203" i="34"/>
  <c r="N203" i="34"/>
  <c r="H164" i="34"/>
  <c r="I164" i="34"/>
  <c r="J164" i="34"/>
  <c r="L213" i="34"/>
  <c r="M213" i="34"/>
  <c r="N213" i="34"/>
  <c r="D203" i="34"/>
  <c r="E203" i="34"/>
  <c r="F203" i="34"/>
  <c r="D235" i="34"/>
  <c r="E235" i="34"/>
  <c r="F235" i="34"/>
  <c r="J196" i="34"/>
  <c r="I196" i="34"/>
  <c r="H196" i="34"/>
  <c r="M234" i="34"/>
  <c r="N234" i="34"/>
  <c r="L234" i="34"/>
  <c r="H228" i="34"/>
  <c r="I228" i="34"/>
  <c r="J228" i="34"/>
  <c r="L165" i="34"/>
  <c r="N165" i="34"/>
  <c r="M165" i="34"/>
  <c r="I202" i="34"/>
  <c r="J202" i="34"/>
  <c r="H202" i="34"/>
  <c r="L225" i="34"/>
  <c r="M225" i="34"/>
  <c r="N225" i="34"/>
  <c r="H173" i="34"/>
  <c r="I173" i="34"/>
  <c r="J173" i="34"/>
  <c r="L157" i="34"/>
  <c r="M157" i="34"/>
  <c r="N157" i="34"/>
  <c r="H156" i="34"/>
  <c r="I156" i="34"/>
  <c r="J156" i="34"/>
  <c r="E226" i="34"/>
  <c r="F226" i="34"/>
  <c r="D226" i="34"/>
  <c r="F104" i="34"/>
  <c r="E104" i="34"/>
  <c r="D104" i="34"/>
  <c r="F61" i="34"/>
  <c r="D61" i="34"/>
  <c r="E61" i="34"/>
  <c r="J50" i="34"/>
  <c r="H50" i="34"/>
  <c r="I50" i="34"/>
  <c r="D135" i="34"/>
  <c r="E135" i="34"/>
  <c r="F135" i="34"/>
  <c r="J76" i="34"/>
  <c r="H76" i="34"/>
  <c r="I76" i="34"/>
  <c r="L50" i="34"/>
  <c r="M50" i="34"/>
  <c r="N50" i="34"/>
  <c r="L120" i="34"/>
  <c r="M120" i="34"/>
  <c r="N120" i="34"/>
  <c r="L93" i="34"/>
  <c r="M93" i="34"/>
  <c r="N93" i="34"/>
  <c r="J146" i="34"/>
  <c r="H146" i="34"/>
  <c r="I146" i="34"/>
  <c r="H56" i="34"/>
  <c r="J56" i="34"/>
  <c r="I56" i="34"/>
  <c r="N108" i="34"/>
  <c r="L108" i="34"/>
  <c r="M108" i="34"/>
  <c r="L49" i="34"/>
  <c r="M49" i="34"/>
  <c r="N49" i="34"/>
  <c r="D38" i="34"/>
  <c r="E38" i="34"/>
  <c r="F38" i="34"/>
  <c r="I91" i="34"/>
  <c r="J91" i="34"/>
  <c r="H91" i="34"/>
  <c r="D48" i="34"/>
  <c r="E48" i="34"/>
  <c r="F48" i="34"/>
  <c r="J133" i="34"/>
  <c r="H133" i="34"/>
  <c r="I133" i="34"/>
  <c r="E107" i="34"/>
  <c r="D107" i="34"/>
  <c r="F107" i="34"/>
  <c r="L111" i="34"/>
  <c r="M111" i="34"/>
  <c r="N111" i="34"/>
  <c r="J36" i="34"/>
  <c r="H36" i="34"/>
  <c r="I36" i="34"/>
  <c r="H73" i="34"/>
  <c r="I73" i="34"/>
  <c r="J73" i="34"/>
  <c r="L14" i="34"/>
  <c r="M14" i="34"/>
  <c r="N14" i="34"/>
  <c r="M98" i="34"/>
  <c r="N98" i="34"/>
  <c r="L98" i="34"/>
  <c r="H24" i="34"/>
  <c r="I24" i="34"/>
  <c r="J24" i="34"/>
  <c r="F60" i="34"/>
  <c r="D60" i="34"/>
  <c r="E60" i="34"/>
  <c r="H64" i="34"/>
  <c r="I64" i="34"/>
  <c r="J64" i="34"/>
  <c r="D69" i="34"/>
  <c r="E69" i="34"/>
  <c r="F69" i="34"/>
  <c r="H23" i="34"/>
  <c r="I23" i="34"/>
  <c r="J23" i="34"/>
  <c r="F58" i="34"/>
  <c r="D58" i="34"/>
  <c r="E58" i="34"/>
  <c r="J62" i="34"/>
  <c r="H62" i="34"/>
  <c r="I62" i="34"/>
  <c r="L129" i="34"/>
  <c r="M129" i="34"/>
  <c r="N129" i="34"/>
  <c r="L37" i="34"/>
  <c r="M37" i="34"/>
  <c r="N37" i="34"/>
  <c r="M136" i="34"/>
  <c r="N136" i="34"/>
  <c r="L136" i="34"/>
  <c r="D44" i="34"/>
  <c r="E44" i="34"/>
  <c r="F44" i="34"/>
  <c r="D127" i="34"/>
  <c r="E127" i="34"/>
  <c r="F127" i="34"/>
  <c r="L35" i="34"/>
  <c r="M35" i="34"/>
  <c r="N35" i="34"/>
  <c r="M150" i="34"/>
  <c r="N150" i="34"/>
  <c r="L150" i="34"/>
  <c r="I157" i="34"/>
  <c r="J157" i="34"/>
  <c r="H157" i="34"/>
  <c r="H122" i="34"/>
  <c r="I122" i="34"/>
  <c r="J122" i="34"/>
  <c r="L61" i="34"/>
  <c r="M61" i="34"/>
  <c r="N61" i="34"/>
  <c r="J32" i="34"/>
  <c r="H32" i="34"/>
  <c r="I32" i="34"/>
  <c r="L114" i="34"/>
  <c r="M114" i="34"/>
  <c r="N114" i="34"/>
  <c r="L101" i="34"/>
  <c r="M101" i="34"/>
  <c r="N101" i="34"/>
  <c r="D205" i="34"/>
  <c r="E205" i="34"/>
  <c r="F205" i="34"/>
  <c r="E87" i="34"/>
  <c r="F87" i="34"/>
  <c r="D87" i="34"/>
  <c r="D42" i="34"/>
  <c r="E42" i="34"/>
  <c r="F42" i="34"/>
  <c r="D140" i="34"/>
  <c r="E140" i="34"/>
  <c r="F140" i="34"/>
  <c r="I95" i="34"/>
  <c r="J95" i="34"/>
  <c r="H95" i="34"/>
  <c r="J34" i="34"/>
  <c r="H34" i="34"/>
  <c r="I34" i="34"/>
  <c r="L116" i="34"/>
  <c r="M116" i="34"/>
  <c r="N116" i="34"/>
  <c r="L208" i="34"/>
  <c r="M208" i="34"/>
  <c r="N208" i="34"/>
  <c r="I188" i="34"/>
  <c r="J188" i="34"/>
  <c r="H188" i="34"/>
  <c r="H41" i="34"/>
  <c r="I41" i="34"/>
  <c r="J41" i="34"/>
  <c r="D91" i="34"/>
  <c r="E91" i="34"/>
  <c r="F91" i="34"/>
  <c r="D46" i="34"/>
  <c r="E46" i="34"/>
  <c r="F46" i="34"/>
  <c r="H80" i="34"/>
  <c r="I80" i="34"/>
  <c r="J80" i="34"/>
  <c r="F130" i="34"/>
  <c r="D130" i="34"/>
  <c r="E130" i="34"/>
  <c r="H53" i="34"/>
  <c r="I53" i="34"/>
  <c r="J53" i="34"/>
  <c r="L185" i="34"/>
  <c r="M185" i="34"/>
  <c r="N185" i="34"/>
  <c r="L202" i="34"/>
  <c r="M202" i="34"/>
  <c r="N202" i="34"/>
  <c r="H229" i="34"/>
  <c r="I229" i="34"/>
  <c r="J229" i="34"/>
  <c r="D162" i="34"/>
  <c r="E162" i="34"/>
  <c r="F162" i="34"/>
  <c r="L180" i="34"/>
  <c r="N180" i="34"/>
  <c r="M180" i="34"/>
  <c r="M158" i="34"/>
  <c r="N158" i="34"/>
  <c r="L158" i="34"/>
  <c r="H224" i="34"/>
  <c r="I224" i="34"/>
  <c r="J224" i="34"/>
  <c r="D168" i="34"/>
  <c r="E168" i="34"/>
  <c r="F168" i="34"/>
  <c r="D202" i="34"/>
  <c r="E202" i="34"/>
  <c r="F202" i="34"/>
  <c r="M169" i="34"/>
  <c r="N169" i="34"/>
  <c r="L169" i="34"/>
  <c r="J183" i="34"/>
  <c r="I183" i="34"/>
  <c r="H183" i="34"/>
  <c r="E191" i="34"/>
  <c r="F191" i="34"/>
  <c r="D191" i="34"/>
  <c r="E195" i="34"/>
  <c r="F195" i="34"/>
  <c r="D195" i="34"/>
  <c r="L167" i="34"/>
  <c r="M167" i="34"/>
  <c r="N167" i="34"/>
  <c r="H234" i="34"/>
  <c r="I234" i="34"/>
  <c r="J234" i="34"/>
  <c r="D188" i="34"/>
  <c r="E188" i="34"/>
  <c r="F188" i="34"/>
  <c r="D227" i="34"/>
  <c r="E227" i="34"/>
  <c r="F227" i="34"/>
  <c r="L163" i="34"/>
  <c r="M163" i="34"/>
  <c r="N163" i="34"/>
  <c r="H160" i="34"/>
  <c r="I160" i="34"/>
  <c r="J160" i="34"/>
  <c r="F152" i="34"/>
  <c r="D152" i="34"/>
  <c r="E152" i="34"/>
  <c r="D165" i="34"/>
  <c r="E165" i="34"/>
  <c r="F165" i="34"/>
  <c r="M172" i="34"/>
  <c r="N172" i="34"/>
  <c r="L172" i="34"/>
  <c r="H210" i="34"/>
  <c r="I210" i="34"/>
  <c r="J210" i="34"/>
  <c r="D221" i="34"/>
  <c r="E221" i="34"/>
  <c r="F221" i="34"/>
  <c r="D185" i="34"/>
  <c r="E185" i="34"/>
  <c r="F185" i="34"/>
  <c r="L153" i="34"/>
  <c r="M153" i="34"/>
  <c r="N153" i="34"/>
  <c r="H203" i="34"/>
  <c r="I203" i="34"/>
  <c r="J203" i="34"/>
  <c r="E189" i="34"/>
  <c r="F189" i="34"/>
  <c r="D189" i="34"/>
  <c r="E224" i="34"/>
  <c r="F224" i="34"/>
  <c r="D224" i="34"/>
  <c r="H139" i="34"/>
  <c r="I139" i="34"/>
  <c r="J139" i="34"/>
  <c r="L40" i="34"/>
  <c r="M40" i="34"/>
  <c r="N40" i="34"/>
  <c r="L83" i="34"/>
  <c r="M83" i="34"/>
  <c r="N83" i="34"/>
  <c r="L13" i="34"/>
  <c r="M13" i="34"/>
  <c r="N13" i="34"/>
  <c r="F23" i="34"/>
  <c r="D23" i="34"/>
  <c r="E23" i="34"/>
  <c r="L23" i="34"/>
  <c r="M23" i="34"/>
  <c r="N23" i="34"/>
  <c r="H116" i="34"/>
  <c r="I116" i="34"/>
  <c r="J116" i="34"/>
  <c r="D90" i="34"/>
  <c r="E90" i="34"/>
  <c r="F90" i="34"/>
  <c r="F51" i="34"/>
  <c r="D51" i="34"/>
  <c r="E51" i="34"/>
  <c r="H97" i="34"/>
  <c r="I97" i="34"/>
  <c r="J97" i="34"/>
  <c r="L122" i="34"/>
  <c r="M122" i="34"/>
  <c r="N122" i="34"/>
  <c r="F85" i="34"/>
  <c r="D85" i="34"/>
  <c r="E85" i="34"/>
  <c r="L32" i="34"/>
  <c r="M32" i="34"/>
  <c r="N32" i="34"/>
  <c r="E201" i="34"/>
  <c r="F201" i="34"/>
  <c r="D201" i="34"/>
  <c r="D80" i="34"/>
  <c r="E80" i="34"/>
  <c r="F80" i="34"/>
  <c r="H19" i="34"/>
  <c r="I19" i="34"/>
  <c r="J19" i="34"/>
  <c r="H143" i="34"/>
  <c r="I143" i="34"/>
  <c r="J143" i="34"/>
  <c r="H168" i="34"/>
  <c r="I168" i="34"/>
  <c r="J168" i="34"/>
  <c r="L128" i="34"/>
  <c r="M128" i="34"/>
  <c r="N128" i="34"/>
  <c r="L207" i="34"/>
  <c r="M207" i="34"/>
  <c r="N207" i="34"/>
  <c r="M224" i="34"/>
  <c r="N224" i="34"/>
  <c r="L224" i="34"/>
  <c r="H159" i="34"/>
  <c r="I159" i="34"/>
  <c r="J159" i="34"/>
  <c r="N156" i="34"/>
  <c r="L156" i="34"/>
  <c r="M156" i="34"/>
  <c r="E228" i="34"/>
  <c r="F228" i="34"/>
  <c r="D228" i="34"/>
  <c r="D198" i="34"/>
  <c r="E198" i="34"/>
  <c r="F198" i="34"/>
  <c r="H236" i="34"/>
  <c r="I236" i="34"/>
  <c r="J236" i="34"/>
  <c r="H222" i="34"/>
  <c r="I222" i="34"/>
  <c r="J222" i="34"/>
  <c r="E214" i="34"/>
  <c r="F214" i="34"/>
  <c r="D214" i="34"/>
  <c r="H167" i="34"/>
  <c r="J167" i="34"/>
  <c r="I167" i="34"/>
  <c r="D207" i="34"/>
  <c r="E207" i="34"/>
  <c r="F207" i="34"/>
  <c r="L17" i="34"/>
  <c r="M17" i="34"/>
  <c r="N17" i="34"/>
  <c r="L113" i="34"/>
  <c r="M113" i="34"/>
  <c r="N113" i="34"/>
  <c r="D240" i="34"/>
  <c r="E240" i="34"/>
  <c r="F240" i="34"/>
  <c r="D146" i="34"/>
  <c r="F146" i="34"/>
  <c r="E146" i="34"/>
  <c r="L145" i="34"/>
  <c r="M145" i="34"/>
  <c r="N145" i="34"/>
  <c r="L112" i="34"/>
  <c r="M112" i="34"/>
  <c r="N112" i="34"/>
  <c r="J44" i="34"/>
  <c r="H44" i="34"/>
  <c r="I44" i="34"/>
  <c r="M110" i="34"/>
  <c r="N110" i="34"/>
  <c r="L110" i="34"/>
  <c r="L104" i="34"/>
  <c r="M104" i="34"/>
  <c r="N104" i="34"/>
  <c r="N149" i="34"/>
  <c r="L149" i="34"/>
  <c r="M149" i="34"/>
  <c r="L71" i="34"/>
  <c r="M71" i="34"/>
  <c r="N71" i="34"/>
  <c r="D50" i="34"/>
  <c r="E50" i="34"/>
  <c r="F50" i="34"/>
  <c r="F25" i="34"/>
  <c r="D25" i="34"/>
  <c r="E25" i="34"/>
  <c r="D220" i="34"/>
  <c r="E220" i="34"/>
  <c r="F220" i="34"/>
  <c r="H109" i="34"/>
  <c r="I109" i="34"/>
  <c r="J109" i="34"/>
  <c r="D223" i="34"/>
  <c r="E223" i="34"/>
  <c r="F223" i="34"/>
  <c r="M90" i="34"/>
  <c r="N90" i="34"/>
  <c r="L90" i="34"/>
  <c r="L82" i="34"/>
  <c r="M82" i="34"/>
  <c r="N82" i="34"/>
  <c r="H21" i="34"/>
  <c r="I21" i="34"/>
  <c r="J21" i="34"/>
  <c r="F89" i="34"/>
  <c r="D89" i="34"/>
  <c r="E89" i="34"/>
  <c r="H78" i="34"/>
  <c r="I78" i="34"/>
  <c r="J78" i="34"/>
  <c r="L19" i="34"/>
  <c r="M19" i="34"/>
  <c r="N19" i="34"/>
  <c r="L186" i="34"/>
  <c r="M186" i="34"/>
  <c r="N186" i="34"/>
  <c r="F236" i="34"/>
  <c r="E236" i="34"/>
  <c r="D236" i="34"/>
  <c r="L198" i="34"/>
  <c r="M198" i="34"/>
  <c r="N198" i="34"/>
  <c r="H191" i="34"/>
  <c r="I191" i="34"/>
  <c r="J191" i="34"/>
  <c r="L232" i="34"/>
  <c r="M232" i="34"/>
  <c r="N232" i="34"/>
  <c r="D196" i="34"/>
  <c r="E196" i="34"/>
  <c r="F196" i="34"/>
  <c r="L161" i="34"/>
  <c r="N161" i="34"/>
  <c r="M161" i="34"/>
  <c r="D194" i="34"/>
  <c r="E194" i="34"/>
  <c r="F194" i="34"/>
  <c r="L177" i="34"/>
  <c r="M177" i="34"/>
  <c r="N177" i="34"/>
  <c r="E156" i="34"/>
  <c r="F156" i="34"/>
  <c r="D156" i="34"/>
  <c r="L216" i="34"/>
  <c r="M216" i="34"/>
  <c r="N216" i="34"/>
  <c r="D192" i="34"/>
  <c r="E192" i="34"/>
  <c r="F192" i="34"/>
  <c r="L105" i="34"/>
  <c r="M105" i="34"/>
  <c r="N105" i="34"/>
  <c r="D30" i="34"/>
  <c r="E30" i="34"/>
  <c r="F30" i="34"/>
  <c r="D67" i="34"/>
  <c r="E67" i="34"/>
  <c r="F67" i="34"/>
  <c r="H104" i="34"/>
  <c r="I104" i="34"/>
  <c r="J104" i="34"/>
  <c r="J46" i="34"/>
  <c r="H46" i="34"/>
  <c r="I46" i="34"/>
  <c r="L67" i="34"/>
  <c r="M67" i="34"/>
  <c r="N67" i="34"/>
  <c r="J121" i="34"/>
  <c r="H121" i="34"/>
  <c r="I121" i="34"/>
  <c r="H79" i="34"/>
  <c r="I79" i="34"/>
  <c r="J79" i="34"/>
  <c r="L84" i="34"/>
  <c r="M84" i="34"/>
  <c r="N84" i="34"/>
  <c r="J57" i="34"/>
  <c r="H57" i="34"/>
  <c r="I57" i="34"/>
  <c r="I93" i="34"/>
  <c r="J93" i="34"/>
  <c r="H93" i="34"/>
  <c r="H82" i="34"/>
  <c r="I82" i="34"/>
  <c r="J82" i="34"/>
  <c r="H182" i="34"/>
  <c r="I182" i="34"/>
  <c r="J182" i="34"/>
  <c r="H87" i="34"/>
  <c r="I87" i="34"/>
  <c r="J87" i="34"/>
  <c r="F124" i="34"/>
  <c r="D124" i="34"/>
  <c r="E124" i="34"/>
  <c r="F49" i="34"/>
  <c r="D49" i="34"/>
  <c r="E49" i="34"/>
  <c r="M118" i="34"/>
  <c r="N118" i="34"/>
  <c r="L118" i="34"/>
  <c r="D103" i="34"/>
  <c r="E103" i="34"/>
  <c r="F103" i="34"/>
  <c r="H124" i="34"/>
  <c r="I124" i="34"/>
  <c r="J124" i="34"/>
  <c r="H128" i="34"/>
  <c r="I128" i="34"/>
  <c r="J128" i="34"/>
  <c r="F53" i="34"/>
  <c r="D53" i="34"/>
  <c r="E53" i="34"/>
  <c r="F27" i="34"/>
  <c r="D27" i="34"/>
  <c r="E27" i="34"/>
  <c r="H31" i="34"/>
  <c r="I31" i="34"/>
  <c r="J31" i="34"/>
  <c r="H131" i="34"/>
  <c r="I131" i="34"/>
  <c r="J131" i="34"/>
  <c r="H9" i="34"/>
  <c r="I9" i="34"/>
  <c r="J9" i="34"/>
  <c r="L45" i="34"/>
  <c r="M45" i="34"/>
  <c r="N45" i="34"/>
  <c r="D34" i="34"/>
  <c r="E34" i="34"/>
  <c r="F34" i="34"/>
  <c r="H70" i="34"/>
  <c r="I70" i="34"/>
  <c r="J70" i="34"/>
  <c r="L119" i="34"/>
  <c r="M119" i="34"/>
  <c r="N119" i="34"/>
  <c r="L43" i="34"/>
  <c r="M43" i="34"/>
  <c r="N43" i="34"/>
  <c r="E47" i="34"/>
  <c r="F47" i="34"/>
  <c r="D47" i="34"/>
  <c r="F114" i="34"/>
  <c r="D114" i="34"/>
  <c r="E114" i="34"/>
  <c r="L70" i="34"/>
  <c r="M70" i="34"/>
  <c r="N70" i="34"/>
  <c r="J105" i="34"/>
  <c r="I105" i="34"/>
  <c r="H105" i="34"/>
  <c r="I61" i="34"/>
  <c r="J61" i="34"/>
  <c r="H61" i="34"/>
  <c r="L96" i="34"/>
  <c r="M96" i="34"/>
  <c r="N96" i="34"/>
  <c r="D84" i="34"/>
  <c r="E84" i="34"/>
  <c r="F84" i="34"/>
  <c r="D183" i="34"/>
  <c r="E183" i="34"/>
  <c r="F183" i="34"/>
  <c r="F154" i="34"/>
  <c r="D154" i="34"/>
  <c r="E154" i="34"/>
  <c r="L75" i="34"/>
  <c r="M75" i="34"/>
  <c r="N75" i="34"/>
  <c r="J30" i="34"/>
  <c r="H30" i="34"/>
  <c r="I30" i="34"/>
  <c r="D128" i="34"/>
  <c r="E128" i="34"/>
  <c r="F128" i="34"/>
  <c r="H67" i="34"/>
  <c r="I67" i="34"/>
  <c r="J67" i="34"/>
  <c r="L38" i="34"/>
  <c r="M38" i="34"/>
  <c r="N38" i="34"/>
  <c r="L221" i="34"/>
  <c r="M221" i="34"/>
  <c r="N221" i="34"/>
  <c r="D24" i="34"/>
  <c r="E24" i="34"/>
  <c r="F24" i="34"/>
  <c r="L138" i="34"/>
  <c r="M138" i="34"/>
  <c r="N138" i="34"/>
  <c r="L77" i="34"/>
  <c r="M77" i="34"/>
  <c r="N77" i="34"/>
  <c r="J48" i="34"/>
  <c r="H48" i="34"/>
  <c r="I48" i="34"/>
  <c r="L130" i="34"/>
  <c r="M130" i="34"/>
  <c r="N130" i="34"/>
  <c r="H69" i="34"/>
  <c r="I69" i="34"/>
  <c r="J69" i="34"/>
  <c r="D164" i="34"/>
  <c r="E164" i="34"/>
  <c r="F164" i="34"/>
  <c r="F186" i="34"/>
  <c r="E186" i="34"/>
  <c r="D186" i="34"/>
  <c r="L121" i="34"/>
  <c r="M121" i="34"/>
  <c r="N121" i="34"/>
  <c r="D28" i="34"/>
  <c r="E28" i="34"/>
  <c r="F28" i="34"/>
  <c r="H126" i="34"/>
  <c r="I126" i="34"/>
  <c r="J126" i="34"/>
  <c r="H17" i="34"/>
  <c r="I17" i="34"/>
  <c r="J17" i="34"/>
  <c r="L51" i="34"/>
  <c r="M51" i="34"/>
  <c r="N51" i="34"/>
  <c r="D133" i="34"/>
  <c r="E133" i="34"/>
  <c r="F133" i="34"/>
  <c r="M230" i="34"/>
  <c r="N230" i="34"/>
  <c r="L230" i="34"/>
  <c r="J231" i="34"/>
  <c r="H231" i="34"/>
  <c r="I231" i="34"/>
  <c r="H199" i="34"/>
  <c r="I199" i="34"/>
  <c r="J199" i="34"/>
  <c r="D153" i="34"/>
  <c r="E153" i="34"/>
  <c r="F153" i="34"/>
  <c r="L235" i="34"/>
  <c r="M235" i="34"/>
  <c r="N235" i="34"/>
  <c r="L190" i="34"/>
  <c r="M190" i="34"/>
  <c r="N190" i="34"/>
  <c r="H189" i="34"/>
  <c r="I189" i="34"/>
  <c r="J189" i="34"/>
  <c r="D159" i="34"/>
  <c r="E159" i="34"/>
  <c r="F159" i="34"/>
  <c r="L181" i="34"/>
  <c r="M181" i="34"/>
  <c r="N181" i="34"/>
  <c r="L152" i="34"/>
  <c r="M152" i="34"/>
  <c r="N152" i="34"/>
  <c r="J221" i="34"/>
  <c r="H221" i="34"/>
  <c r="I221" i="34"/>
  <c r="D179" i="34"/>
  <c r="E179" i="34"/>
  <c r="F179" i="34"/>
  <c r="L170" i="34"/>
  <c r="M170" i="34"/>
  <c r="N170" i="34"/>
  <c r="L197" i="34"/>
  <c r="N197" i="34"/>
  <c r="M197" i="34"/>
  <c r="H170" i="34"/>
  <c r="I170" i="34"/>
  <c r="J170" i="34"/>
  <c r="D155" i="34"/>
  <c r="E155" i="34"/>
  <c r="F155" i="34"/>
  <c r="L219" i="34"/>
  <c r="M219" i="34"/>
  <c r="N219" i="34"/>
  <c r="L210" i="34"/>
  <c r="N210" i="34"/>
  <c r="M210" i="34"/>
  <c r="H176" i="34"/>
  <c r="I176" i="34"/>
  <c r="J176" i="34"/>
  <c r="D190" i="34"/>
  <c r="E190" i="34"/>
  <c r="F190" i="34"/>
  <c r="M174" i="34"/>
  <c r="N174" i="34"/>
  <c r="L174" i="34"/>
  <c r="L192" i="34"/>
  <c r="M192" i="34"/>
  <c r="N192" i="34"/>
  <c r="H207" i="34"/>
  <c r="J207" i="34"/>
  <c r="I207" i="34"/>
  <c r="D175" i="34"/>
  <c r="F175" i="34"/>
  <c r="E175" i="34"/>
  <c r="L168" i="34"/>
  <c r="M168" i="34"/>
  <c r="N168" i="34"/>
  <c r="N191" i="34"/>
  <c r="M191" i="34"/>
  <c r="L191" i="34"/>
  <c r="H154" i="34"/>
  <c r="I154" i="34"/>
  <c r="J154" i="34"/>
  <c r="F232" i="34"/>
  <c r="D232" i="34"/>
  <c r="E232" i="34"/>
  <c r="F218" i="34"/>
  <c r="D218" i="34"/>
  <c r="E218" i="34"/>
  <c r="F21" i="34"/>
  <c r="D21" i="34"/>
  <c r="E21" i="34"/>
  <c r="L146" i="34"/>
  <c r="M146" i="34"/>
  <c r="N146" i="34"/>
  <c r="L41" i="34"/>
  <c r="M41" i="34"/>
  <c r="N41" i="34"/>
  <c r="J28" i="34"/>
  <c r="H28" i="34"/>
  <c r="I28" i="34"/>
  <c r="L140" i="34"/>
  <c r="M140" i="34"/>
  <c r="N140" i="34"/>
  <c r="F126" i="34"/>
  <c r="D126" i="34"/>
  <c r="E126" i="34"/>
  <c r="I108" i="34"/>
  <c r="H108" i="34"/>
  <c r="J108" i="34"/>
  <c r="L99" i="34"/>
  <c r="M99" i="34"/>
  <c r="N99" i="34"/>
  <c r="H27" i="34"/>
  <c r="I27" i="34"/>
  <c r="J27" i="34"/>
  <c r="H149" i="34"/>
  <c r="I149" i="34"/>
  <c r="J149" i="34"/>
  <c r="I135" i="34"/>
  <c r="J135" i="34"/>
  <c r="H135" i="34"/>
  <c r="F29" i="34"/>
  <c r="D29" i="34"/>
  <c r="E29" i="34"/>
  <c r="I175" i="34"/>
  <c r="J175" i="34"/>
  <c r="H175" i="34"/>
  <c r="H123" i="34"/>
  <c r="I123" i="34"/>
  <c r="J123" i="34"/>
  <c r="I101" i="34"/>
  <c r="J101" i="34"/>
  <c r="H101" i="34"/>
  <c r="H204" i="34"/>
  <c r="I204" i="34"/>
  <c r="J204" i="34"/>
  <c r="M223" i="34"/>
  <c r="N223" i="34"/>
  <c r="L223" i="34"/>
  <c r="D174" i="34"/>
  <c r="E174" i="34"/>
  <c r="F174" i="34"/>
  <c r="D237" i="34"/>
  <c r="E237" i="34"/>
  <c r="F237" i="34"/>
  <c r="H209" i="34"/>
  <c r="I209" i="34"/>
  <c r="J209" i="34"/>
  <c r="D211" i="34"/>
  <c r="E211" i="34"/>
  <c r="F211" i="34"/>
  <c r="L240" i="34"/>
  <c r="M240" i="34"/>
  <c r="N240" i="34"/>
  <c r="L26" i="34"/>
  <c r="M26" i="34"/>
  <c r="N26" i="34"/>
  <c r="F110" i="34"/>
  <c r="D110" i="34"/>
  <c r="E110" i="34"/>
  <c r="H147" i="34"/>
  <c r="K147" i="34" s="1"/>
  <c r="I147" i="34"/>
  <c r="J147" i="34"/>
  <c r="L25" i="34"/>
  <c r="M25" i="34"/>
  <c r="N25" i="34"/>
  <c r="N126" i="34"/>
  <c r="L126" i="34"/>
  <c r="M126" i="34"/>
  <c r="H84" i="34"/>
  <c r="I84" i="34"/>
  <c r="J84" i="34"/>
  <c r="L42" i="34"/>
  <c r="M42" i="34"/>
  <c r="N42" i="34"/>
  <c r="D16" i="34"/>
  <c r="E16" i="34"/>
  <c r="F16" i="34"/>
  <c r="L21" i="34"/>
  <c r="M21" i="34"/>
  <c r="N21" i="34"/>
  <c r="F137" i="34"/>
  <c r="D137" i="34"/>
  <c r="E137" i="34"/>
  <c r="L62" i="34"/>
  <c r="M62" i="34"/>
  <c r="N62" i="34"/>
  <c r="I99" i="34"/>
  <c r="J99" i="34"/>
  <c r="H99" i="34"/>
  <c r="L56" i="34"/>
  <c r="M56" i="34"/>
  <c r="N56" i="34"/>
  <c r="H13" i="34"/>
  <c r="I13" i="34"/>
  <c r="J13" i="34"/>
  <c r="D98" i="34"/>
  <c r="E98" i="34"/>
  <c r="F98" i="34"/>
  <c r="I8" i="34"/>
  <c r="J8" i="34"/>
  <c r="H8" i="34"/>
  <c r="H29" i="34"/>
  <c r="I29" i="34"/>
  <c r="J29" i="34"/>
  <c r="L65" i="34"/>
  <c r="M65" i="34"/>
  <c r="N65" i="34"/>
  <c r="L133" i="34"/>
  <c r="M133" i="34"/>
  <c r="N133" i="34"/>
  <c r="N107" i="34"/>
  <c r="L107" i="34"/>
  <c r="M107" i="34"/>
  <c r="H127" i="34"/>
  <c r="I127" i="34"/>
  <c r="J127" i="34"/>
  <c r="D36" i="34"/>
  <c r="E36" i="34"/>
  <c r="F36" i="34"/>
  <c r="L89" i="34"/>
  <c r="M89" i="34"/>
  <c r="N89" i="34"/>
  <c r="L141" i="34"/>
  <c r="M141" i="34"/>
  <c r="N141" i="34"/>
  <c r="H114" i="34"/>
  <c r="I114" i="34"/>
  <c r="J114" i="34"/>
  <c r="M8" i="34"/>
  <c r="N8" i="34"/>
  <c r="L8" i="34"/>
  <c r="H107" i="34"/>
  <c r="I107" i="34"/>
  <c r="J107" i="34"/>
  <c r="D111" i="34"/>
  <c r="E111" i="34"/>
  <c r="F111" i="34"/>
  <c r="F19" i="34"/>
  <c r="D19" i="34"/>
  <c r="E19" i="34"/>
  <c r="N134" i="34"/>
  <c r="L134" i="34"/>
  <c r="M134" i="34"/>
  <c r="F39" i="34"/>
  <c r="D39" i="34"/>
  <c r="E39" i="34"/>
  <c r="M10" i="34"/>
  <c r="N10" i="34"/>
  <c r="L10" i="34"/>
  <c r="H141" i="34"/>
  <c r="I141" i="34"/>
  <c r="J141" i="34"/>
  <c r="F17" i="34"/>
  <c r="D17" i="34"/>
  <c r="E17" i="34"/>
  <c r="L132" i="34"/>
  <c r="M132" i="34"/>
  <c r="N132" i="34"/>
  <c r="L215" i="34"/>
  <c r="M215" i="34"/>
  <c r="N215" i="34"/>
  <c r="F41" i="34"/>
  <c r="D41" i="34"/>
  <c r="E41" i="34"/>
  <c r="F139" i="34"/>
  <c r="D139" i="34"/>
  <c r="E139" i="34"/>
  <c r="N94" i="34"/>
  <c r="L94" i="34"/>
  <c r="M94" i="34"/>
  <c r="F33" i="34"/>
  <c r="D33" i="34"/>
  <c r="E33" i="34"/>
  <c r="H115" i="34"/>
  <c r="I115" i="34"/>
  <c r="J115" i="34"/>
  <c r="L86" i="34"/>
  <c r="M86" i="34"/>
  <c r="N86" i="34"/>
  <c r="M228" i="34"/>
  <c r="N228" i="34"/>
  <c r="L228" i="34"/>
  <c r="D72" i="34"/>
  <c r="E72" i="34"/>
  <c r="F72" i="34"/>
  <c r="H43" i="34"/>
  <c r="I43" i="34"/>
  <c r="J43" i="34"/>
  <c r="H125" i="34"/>
  <c r="I125" i="34"/>
  <c r="J125" i="34"/>
  <c r="D96" i="34"/>
  <c r="G96" i="34" s="1"/>
  <c r="E96" i="34"/>
  <c r="F96" i="34"/>
  <c r="F35" i="34"/>
  <c r="D35" i="34"/>
  <c r="E35" i="34"/>
  <c r="L117" i="34"/>
  <c r="M117" i="34"/>
  <c r="N117" i="34"/>
  <c r="N212" i="34"/>
  <c r="M212" i="34"/>
  <c r="L212" i="34"/>
  <c r="L103" i="34"/>
  <c r="M103" i="34"/>
  <c r="N103" i="34"/>
  <c r="H10" i="34"/>
  <c r="I10" i="34"/>
  <c r="J10" i="34"/>
  <c r="H60" i="34"/>
  <c r="J60" i="34"/>
  <c r="I60" i="34"/>
  <c r="L15" i="34"/>
  <c r="M15" i="34"/>
  <c r="N15" i="34"/>
  <c r="H65" i="34"/>
  <c r="K65" i="34" s="1"/>
  <c r="I65" i="34"/>
  <c r="J65" i="34"/>
  <c r="E99" i="34"/>
  <c r="F99" i="34"/>
  <c r="D99" i="34"/>
  <c r="L22" i="34"/>
  <c r="M22" i="34"/>
  <c r="N22" i="34"/>
  <c r="L200" i="34"/>
  <c r="M200" i="34"/>
  <c r="N200" i="34"/>
  <c r="I163" i="34"/>
  <c r="J163" i="34"/>
  <c r="H163" i="34"/>
  <c r="I190" i="34"/>
  <c r="J190" i="34"/>
  <c r="H190" i="34"/>
  <c r="E184" i="34"/>
  <c r="F184" i="34"/>
  <c r="D184" i="34"/>
  <c r="L166" i="34"/>
  <c r="M166" i="34"/>
  <c r="N166" i="34"/>
  <c r="H171" i="34"/>
  <c r="I171" i="34"/>
  <c r="J171" i="34"/>
  <c r="I166" i="34"/>
  <c r="J166" i="34"/>
  <c r="H166" i="34"/>
  <c r="D176" i="34"/>
  <c r="E176" i="34"/>
  <c r="F176" i="34"/>
  <c r="L237" i="34"/>
  <c r="M237" i="34"/>
  <c r="N237" i="34"/>
  <c r="L194" i="34"/>
  <c r="M194" i="34"/>
  <c r="N194" i="34"/>
  <c r="H153" i="34"/>
  <c r="I153" i="34"/>
  <c r="J153" i="34"/>
  <c r="D217" i="34"/>
  <c r="E217" i="34"/>
  <c r="F217" i="34"/>
  <c r="N154" i="34"/>
  <c r="M154" i="34"/>
  <c r="L154" i="34"/>
  <c r="N201" i="34"/>
  <c r="M201" i="34"/>
  <c r="L201" i="34"/>
  <c r="H197" i="34"/>
  <c r="I197" i="34"/>
  <c r="J197" i="34"/>
  <c r="D213" i="34"/>
  <c r="F213" i="34"/>
  <c r="E213" i="34"/>
  <c r="L195" i="34"/>
  <c r="N195" i="34"/>
  <c r="M195" i="34"/>
  <c r="L227" i="34"/>
  <c r="M227" i="34"/>
  <c r="N227" i="34"/>
  <c r="H225" i="34"/>
  <c r="J225" i="34"/>
  <c r="I225" i="34"/>
  <c r="D229" i="34"/>
  <c r="E229" i="34"/>
  <c r="F229" i="34"/>
  <c r="M171" i="34"/>
  <c r="N171" i="34"/>
  <c r="L171" i="34"/>
  <c r="M231" i="34"/>
  <c r="N231" i="34"/>
  <c r="L231" i="34"/>
  <c r="H237" i="34"/>
  <c r="I237" i="34"/>
  <c r="J237" i="34"/>
  <c r="D163" i="34"/>
  <c r="E163" i="34"/>
  <c r="F163" i="34"/>
  <c r="L205" i="34"/>
  <c r="M205" i="34"/>
  <c r="N205" i="34"/>
  <c r="L206" i="34"/>
  <c r="N206" i="34"/>
  <c r="M206" i="34"/>
  <c r="I177" i="34"/>
  <c r="J177" i="34"/>
  <c r="H177" i="34"/>
  <c r="D231" i="34"/>
  <c r="E231" i="34"/>
  <c r="F231" i="34"/>
  <c r="D151" i="34"/>
  <c r="F151" i="34"/>
  <c r="E151" i="34"/>
  <c r="H75" i="34"/>
  <c r="I75" i="34"/>
  <c r="J75" i="34"/>
  <c r="D141" i="34"/>
  <c r="E141" i="34"/>
  <c r="F141" i="34"/>
  <c r="H118" i="34"/>
  <c r="I118" i="34"/>
  <c r="J118" i="34"/>
  <c r="J38" i="34"/>
  <c r="H38" i="34"/>
  <c r="I38" i="34"/>
  <c r="L48" i="34"/>
  <c r="M48" i="34"/>
  <c r="N48" i="34"/>
  <c r="L106" i="34"/>
  <c r="M106" i="34"/>
  <c r="N106" i="34"/>
  <c r="D68" i="34"/>
  <c r="E68" i="34"/>
  <c r="F68" i="34"/>
  <c r="D79" i="34"/>
  <c r="E79" i="34"/>
  <c r="F79" i="34"/>
  <c r="F122" i="34"/>
  <c r="D122" i="34"/>
  <c r="E122" i="34"/>
  <c r="F112" i="34"/>
  <c r="D112" i="34"/>
  <c r="E112" i="34"/>
  <c r="D101" i="34"/>
  <c r="E101" i="34"/>
  <c r="F101" i="34"/>
  <c r="J42" i="34"/>
  <c r="H42" i="34"/>
  <c r="I42" i="34"/>
  <c r="D15" i="34"/>
  <c r="E15" i="34"/>
  <c r="F15" i="34"/>
  <c r="L20" i="34"/>
  <c r="M20" i="34"/>
  <c r="N20" i="34"/>
  <c r="L57" i="34"/>
  <c r="N57" i="34"/>
  <c r="M57" i="34"/>
  <c r="E93" i="34"/>
  <c r="F93" i="34"/>
  <c r="D93" i="34"/>
  <c r="F115" i="34"/>
  <c r="D115" i="34"/>
  <c r="E115" i="34"/>
  <c r="D88" i="34"/>
  <c r="E88" i="34"/>
  <c r="F88" i="34"/>
  <c r="E109" i="34"/>
  <c r="D109" i="34"/>
  <c r="F109" i="34"/>
  <c r="D18" i="34"/>
  <c r="E18" i="34"/>
  <c r="F18" i="34"/>
  <c r="D54" i="34"/>
  <c r="G54" i="34" s="1"/>
  <c r="E54" i="34"/>
  <c r="F54" i="34"/>
  <c r="H39" i="34"/>
  <c r="I39" i="34"/>
  <c r="J39" i="34"/>
  <c r="L60" i="34"/>
  <c r="M60" i="34"/>
  <c r="N60" i="34"/>
  <c r="D64" i="34"/>
  <c r="E64" i="34"/>
  <c r="F64" i="34"/>
  <c r="H132" i="34"/>
  <c r="I132" i="34"/>
  <c r="J132" i="34"/>
  <c r="D10" i="34"/>
  <c r="E10" i="34"/>
  <c r="F10" i="34"/>
  <c r="L30" i="34"/>
  <c r="M30" i="34"/>
  <c r="N30" i="34"/>
  <c r="H51" i="34"/>
  <c r="I51" i="34"/>
  <c r="J51" i="34"/>
  <c r="M72" i="34"/>
  <c r="N72" i="34"/>
  <c r="L72" i="34"/>
  <c r="M12" i="34"/>
  <c r="N12" i="34"/>
  <c r="L12" i="34"/>
  <c r="H16" i="34"/>
  <c r="I16" i="34"/>
  <c r="J16" i="34"/>
  <c r="D83" i="34"/>
  <c r="E83" i="34"/>
  <c r="F83" i="34"/>
  <c r="M209" i="34"/>
  <c r="N209" i="34"/>
  <c r="L209" i="34"/>
  <c r="L87" i="34"/>
  <c r="M87" i="34"/>
  <c r="N87" i="34"/>
  <c r="D74" i="34"/>
  <c r="E74" i="34"/>
  <c r="F74" i="34"/>
  <c r="H14" i="34"/>
  <c r="I14" i="34"/>
  <c r="J14" i="34"/>
  <c r="H81" i="34"/>
  <c r="K81" i="34" s="1"/>
  <c r="I81" i="34"/>
  <c r="J81" i="34"/>
  <c r="F37" i="34"/>
  <c r="D37" i="34"/>
  <c r="E37" i="34"/>
  <c r="H169" i="34"/>
  <c r="I169" i="34"/>
  <c r="J169" i="34"/>
  <c r="H89" i="34"/>
  <c r="I89" i="34"/>
  <c r="J89" i="34"/>
  <c r="L28" i="34"/>
  <c r="M28" i="34"/>
  <c r="N28" i="34"/>
  <c r="D142" i="34"/>
  <c r="E142" i="34"/>
  <c r="F142" i="34"/>
  <c r="D81" i="34"/>
  <c r="E81" i="34"/>
  <c r="F81" i="34"/>
  <c r="L52" i="34"/>
  <c r="M52" i="34"/>
  <c r="N52" i="34"/>
  <c r="H134" i="34"/>
  <c r="K134" i="34" s="1"/>
  <c r="I134" i="34"/>
  <c r="J134" i="34"/>
  <c r="J155" i="34"/>
  <c r="H155" i="34"/>
  <c r="I155" i="34"/>
  <c r="J120" i="34"/>
  <c r="H120" i="34"/>
  <c r="I120" i="34"/>
  <c r="L91" i="34"/>
  <c r="M91" i="34"/>
  <c r="N91" i="34"/>
  <c r="L46" i="34"/>
  <c r="M46" i="34"/>
  <c r="N46" i="34"/>
  <c r="E144" i="34"/>
  <c r="F144" i="34"/>
  <c r="D144" i="34"/>
  <c r="H83" i="34"/>
  <c r="I83" i="34"/>
  <c r="J83" i="34"/>
  <c r="L54" i="34"/>
  <c r="M54" i="34"/>
  <c r="N54" i="34"/>
  <c r="H193" i="34"/>
  <c r="I193" i="34"/>
  <c r="J193" i="34"/>
  <c r="I151" i="34"/>
  <c r="J151" i="34"/>
  <c r="H151" i="34"/>
  <c r="L58" i="34"/>
  <c r="M58" i="34"/>
  <c r="N58" i="34"/>
  <c r="D108" i="34"/>
  <c r="E108" i="34"/>
  <c r="F108" i="34"/>
  <c r="H63" i="34"/>
  <c r="I63" i="34"/>
  <c r="J63" i="34"/>
  <c r="M97" i="34"/>
  <c r="N97" i="34"/>
  <c r="L97" i="34"/>
  <c r="E147" i="34"/>
  <c r="D147" i="34"/>
  <c r="F147" i="34"/>
  <c r="D70" i="34"/>
  <c r="E70" i="34"/>
  <c r="F70" i="34"/>
  <c r="N236" i="34"/>
  <c r="M236" i="34"/>
  <c r="L236" i="34"/>
  <c r="H162" i="34"/>
  <c r="I162" i="34"/>
  <c r="J162" i="34"/>
  <c r="J194" i="34"/>
  <c r="I194" i="34"/>
  <c r="H194" i="34"/>
  <c r="E167" i="34"/>
  <c r="F167" i="34"/>
  <c r="D167" i="34"/>
  <c r="L211" i="34"/>
  <c r="M211" i="34"/>
  <c r="N211" i="34"/>
  <c r="J192" i="34"/>
  <c r="I192" i="34"/>
  <c r="H192" i="34"/>
  <c r="H216" i="34"/>
  <c r="I216" i="34"/>
  <c r="J216" i="34"/>
  <c r="D181" i="34"/>
  <c r="E181" i="34"/>
  <c r="F181" i="34"/>
  <c r="N199" i="34"/>
  <c r="M199" i="34"/>
  <c r="L199" i="34"/>
  <c r="H185" i="34"/>
  <c r="J185" i="34"/>
  <c r="I185" i="34"/>
  <c r="J200" i="34"/>
  <c r="I200" i="34"/>
  <c r="H200" i="34"/>
  <c r="D209" i="34"/>
  <c r="E209" i="34"/>
  <c r="F209" i="34"/>
  <c r="M187" i="34"/>
  <c r="N187" i="34"/>
  <c r="L187" i="34"/>
  <c r="N214" i="34"/>
  <c r="M214" i="34"/>
  <c r="L214" i="34"/>
  <c r="H172" i="34"/>
  <c r="J172" i="34"/>
  <c r="I172" i="34"/>
  <c r="F212" i="34"/>
  <c r="E212" i="34"/>
  <c r="D212" i="34"/>
  <c r="N176" i="34"/>
  <c r="L176" i="34"/>
  <c r="M176" i="34"/>
  <c r="L218" i="34"/>
  <c r="M218" i="34"/>
  <c r="N218" i="34"/>
  <c r="H212" i="34"/>
  <c r="I212" i="34"/>
  <c r="J212" i="34"/>
  <c r="D208" i="34"/>
  <c r="F208" i="34"/>
  <c r="E208" i="34"/>
  <c r="N178" i="34"/>
  <c r="L178" i="34"/>
  <c r="M178" i="34"/>
  <c r="J227" i="34"/>
  <c r="I227" i="34"/>
  <c r="H227" i="34"/>
  <c r="H181" i="34"/>
  <c r="I181" i="34"/>
  <c r="J181" i="34"/>
  <c r="D173" i="34"/>
  <c r="E173" i="34"/>
  <c r="F173" i="34"/>
  <c r="L217" i="34"/>
  <c r="M217" i="34"/>
  <c r="N217" i="34"/>
  <c r="L179" i="34"/>
  <c r="M179" i="34"/>
  <c r="N179" i="34"/>
  <c r="H232" i="34"/>
  <c r="I232" i="34"/>
  <c r="J232" i="34"/>
  <c r="D238" i="34"/>
  <c r="E238" i="34"/>
  <c r="F238" i="34"/>
  <c r="J119" i="34"/>
  <c r="H119" i="34"/>
  <c r="I119" i="34"/>
  <c r="J106" i="34"/>
  <c r="H106" i="34"/>
  <c r="I106" i="34"/>
  <c r="D12" i="34"/>
  <c r="E12" i="34"/>
  <c r="F12" i="34"/>
  <c r="I58" i="34"/>
  <c r="J58" i="34"/>
  <c r="H58" i="34"/>
  <c r="E94" i="34"/>
  <c r="F94" i="34"/>
  <c r="D94" i="34"/>
  <c r="L9" i="34"/>
  <c r="M9" i="34"/>
  <c r="N9" i="34"/>
  <c r="H77" i="34"/>
  <c r="I77" i="34"/>
  <c r="J77" i="34"/>
  <c r="F62" i="34"/>
  <c r="D62" i="34"/>
  <c r="E62" i="34"/>
  <c r="I136" i="34"/>
  <c r="J136" i="34"/>
  <c r="H136" i="34"/>
  <c r="M63" i="34"/>
  <c r="N63" i="34"/>
  <c r="L63" i="34"/>
  <c r="D121" i="34"/>
  <c r="E121" i="34"/>
  <c r="F121" i="34"/>
  <c r="N85" i="34"/>
  <c r="L85" i="34"/>
  <c r="M85" i="34"/>
  <c r="H55" i="34"/>
  <c r="I55" i="34"/>
  <c r="J55" i="34"/>
  <c r="L59" i="34"/>
  <c r="N59" i="34"/>
  <c r="M59" i="34"/>
  <c r="M64" i="34"/>
  <c r="N64" i="34"/>
  <c r="L64" i="34"/>
  <c r="J148" i="34"/>
  <c r="H148" i="34"/>
  <c r="I148" i="34"/>
  <c r="D26" i="34"/>
  <c r="E26" i="34"/>
  <c r="F26" i="34"/>
  <c r="H96" i="34"/>
  <c r="I96" i="34"/>
  <c r="J96" i="34"/>
  <c r="D102" i="34"/>
  <c r="E102" i="34"/>
  <c r="F102" i="34"/>
  <c r="D71" i="34"/>
  <c r="E71" i="34"/>
  <c r="F71" i="34"/>
  <c r="F75" i="34"/>
  <c r="D75" i="34"/>
  <c r="E75" i="34"/>
  <c r="H49" i="34"/>
  <c r="I49" i="34"/>
  <c r="J49" i="34"/>
  <c r="J22" i="34"/>
  <c r="H22" i="34"/>
  <c r="I22" i="34"/>
  <c r="D11" i="34"/>
  <c r="E11" i="34"/>
  <c r="F11" i="34"/>
  <c r="D95" i="34"/>
  <c r="F95" i="34"/>
  <c r="E95" i="34"/>
  <c r="H100" i="34"/>
  <c r="I100" i="34"/>
  <c r="J100" i="34"/>
  <c r="L137" i="34"/>
  <c r="M137" i="34"/>
  <c r="N137" i="34"/>
  <c r="L78" i="34"/>
  <c r="M78" i="34"/>
  <c r="N78" i="34"/>
  <c r="D20" i="34"/>
  <c r="E20" i="34"/>
  <c r="F20" i="34"/>
  <c r="D73" i="34"/>
  <c r="E73" i="34"/>
  <c r="F73" i="34"/>
  <c r="D14" i="34"/>
  <c r="E14" i="34"/>
  <c r="F14" i="34"/>
  <c r="I98" i="34"/>
  <c r="J98" i="34"/>
  <c r="H98" i="34"/>
  <c r="E134" i="34"/>
  <c r="F134" i="34"/>
  <c r="D134" i="34"/>
  <c r="J103" i="34"/>
  <c r="H103" i="34"/>
  <c r="I103" i="34"/>
  <c r="H140" i="34"/>
  <c r="I140" i="34"/>
  <c r="J140" i="34"/>
  <c r="H144" i="34"/>
  <c r="I144" i="34"/>
  <c r="J144" i="34"/>
  <c r="L69" i="34"/>
  <c r="M69" i="34"/>
  <c r="N69" i="34"/>
  <c r="H90" i="34"/>
  <c r="I90" i="34"/>
  <c r="J90" i="34"/>
  <c r="H110" i="34"/>
  <c r="I110" i="34"/>
  <c r="J110" i="34"/>
  <c r="L131" i="34"/>
  <c r="M131" i="34"/>
  <c r="N131" i="34"/>
  <c r="D136" i="34"/>
  <c r="E136" i="34"/>
  <c r="F136" i="34"/>
  <c r="D92" i="34"/>
  <c r="E92" i="34"/>
  <c r="F92" i="34"/>
  <c r="M80" i="34"/>
  <c r="N80" i="34"/>
  <c r="L80" i="34"/>
  <c r="N147" i="34"/>
  <c r="M147" i="34"/>
  <c r="L147" i="34"/>
  <c r="L135" i="34"/>
  <c r="M135" i="34"/>
  <c r="N135" i="34"/>
  <c r="H138" i="34"/>
  <c r="I138" i="34"/>
  <c r="J138" i="34"/>
  <c r="D78" i="34"/>
  <c r="E78" i="34"/>
  <c r="F78" i="34"/>
  <c r="D145" i="34"/>
  <c r="E145" i="34"/>
  <c r="F145" i="34"/>
  <c r="H117" i="34"/>
  <c r="I117" i="34"/>
  <c r="J117" i="34"/>
  <c r="H208" i="34"/>
  <c r="I208" i="34"/>
  <c r="J208" i="34"/>
  <c r="H137" i="34"/>
  <c r="I137" i="34"/>
  <c r="J137" i="34"/>
  <c r="D76" i="34"/>
  <c r="E76" i="34"/>
  <c r="F76" i="34"/>
  <c r="N31" i="34"/>
  <c r="L31" i="34"/>
  <c r="M31" i="34"/>
  <c r="D129" i="34"/>
  <c r="E129" i="34"/>
  <c r="F129" i="34"/>
  <c r="E100" i="34"/>
  <c r="F100" i="34"/>
  <c r="D100" i="34"/>
  <c r="L175" i="34"/>
  <c r="M175" i="34"/>
  <c r="N175" i="34"/>
  <c r="D200" i="34"/>
  <c r="E200" i="34"/>
  <c r="F200" i="34"/>
  <c r="D9" i="34"/>
  <c r="E9" i="34"/>
  <c r="F9" i="34"/>
  <c r="M139" i="34"/>
  <c r="N139" i="34"/>
  <c r="L139" i="34"/>
  <c r="H94" i="34"/>
  <c r="I94" i="34"/>
  <c r="J94" i="34"/>
  <c r="L33" i="34"/>
  <c r="M33" i="34"/>
  <c r="N33" i="34"/>
  <c r="F131" i="34"/>
  <c r="D131" i="34"/>
  <c r="E131" i="34"/>
  <c r="H102" i="34"/>
  <c r="I102" i="34"/>
  <c r="J102" i="34"/>
  <c r="J215" i="34"/>
  <c r="I215" i="34"/>
  <c r="H215" i="34"/>
  <c r="L24" i="34"/>
  <c r="M24" i="34"/>
  <c r="N24" i="34"/>
  <c r="D106" i="34"/>
  <c r="E106" i="34"/>
  <c r="F106" i="34"/>
  <c r="L29" i="34"/>
  <c r="M29" i="34"/>
  <c r="N29" i="34"/>
  <c r="H111" i="34"/>
  <c r="I111" i="34"/>
  <c r="J111" i="34"/>
  <c r="H145" i="34"/>
  <c r="I145" i="34"/>
  <c r="J145" i="34"/>
  <c r="L36" i="34"/>
  <c r="M36" i="34"/>
  <c r="N36" i="34"/>
  <c r="E118" i="34"/>
  <c r="F118" i="34"/>
  <c r="D118" i="34"/>
  <c r="L229" i="34"/>
  <c r="N229" i="34"/>
  <c r="M229" i="34"/>
  <c r="J226" i="34"/>
  <c r="H226" i="34"/>
  <c r="I226" i="34"/>
  <c r="E222" i="34"/>
  <c r="F222" i="34"/>
  <c r="D222" i="34"/>
  <c r="E199" i="34"/>
  <c r="F199" i="34"/>
  <c r="D199" i="34"/>
  <c r="N182" i="34"/>
  <c r="M182" i="34"/>
  <c r="L182" i="34"/>
  <c r="H187" i="34"/>
  <c r="I187" i="34"/>
  <c r="J187" i="34"/>
  <c r="H214" i="34"/>
  <c r="I214" i="34"/>
  <c r="J214" i="34"/>
  <c r="D161" i="34"/>
  <c r="E161" i="34"/>
  <c r="F161" i="34"/>
  <c r="N222" i="34"/>
  <c r="M222" i="34"/>
  <c r="L222" i="34"/>
  <c r="H201" i="34"/>
  <c r="I201" i="34"/>
  <c r="J201" i="34"/>
  <c r="H206" i="34"/>
  <c r="I206" i="34"/>
  <c r="J206" i="34"/>
  <c r="E234" i="34"/>
  <c r="F234" i="34"/>
  <c r="D234" i="34"/>
  <c r="N226" i="34"/>
  <c r="L226" i="34"/>
  <c r="M226" i="34"/>
  <c r="J217" i="34"/>
  <c r="I217" i="34"/>
  <c r="H217" i="34"/>
  <c r="J233" i="34"/>
  <c r="H233" i="34"/>
  <c r="I233" i="34"/>
  <c r="D172" i="34"/>
  <c r="E172" i="34"/>
  <c r="F172" i="34"/>
  <c r="L204" i="34"/>
  <c r="M204" i="34"/>
  <c r="N204" i="34"/>
  <c r="J198" i="34"/>
  <c r="I198" i="34"/>
  <c r="H198" i="34"/>
  <c r="H205" i="34"/>
  <c r="J205" i="34"/>
  <c r="I205" i="34"/>
  <c r="D170" i="34"/>
  <c r="E170" i="34"/>
  <c r="F170" i="34"/>
  <c r="L188" i="34"/>
  <c r="M188" i="34"/>
  <c r="N188" i="34"/>
  <c r="I174" i="34"/>
  <c r="J174" i="34"/>
  <c r="H174" i="34"/>
  <c r="H186" i="34"/>
  <c r="I186" i="34"/>
  <c r="J186" i="34"/>
  <c r="D182" i="34"/>
  <c r="E182" i="34"/>
  <c r="F182" i="34"/>
  <c r="L196" i="34"/>
  <c r="M196" i="34"/>
  <c r="N196" i="34"/>
  <c r="I152" i="34"/>
  <c r="H152" i="34"/>
  <c r="J152" i="34"/>
  <c r="H195" i="34"/>
  <c r="I195" i="34"/>
  <c r="J195" i="34"/>
  <c r="F193" i="34"/>
  <c r="E193" i="34"/>
  <c r="D193" i="34"/>
  <c r="G994" i="5"/>
  <c r="B994" i="5" s="1"/>
  <c r="H287" i="5"/>
  <c r="G287" i="5" s="1"/>
  <c r="B287" i="5" s="1"/>
  <c r="G673" i="5"/>
  <c r="B673" i="5" s="1"/>
  <c r="H68" i="5"/>
  <c r="G68" i="5" s="1"/>
  <c r="B68" i="5" s="1"/>
  <c r="H1034" i="5"/>
  <c r="G1034" i="5" s="1"/>
  <c r="B1034" i="5" s="1"/>
  <c r="H998" i="5"/>
  <c r="G998" i="5" s="1"/>
  <c r="B998" i="5" s="1"/>
  <c r="H110" i="5"/>
  <c r="G110" i="5" s="1"/>
  <c r="B110" i="5" s="1"/>
  <c r="H170" i="5"/>
  <c r="G170" i="5" s="1"/>
  <c r="B170" i="5" s="1"/>
  <c r="H953" i="5"/>
  <c r="G953" i="5" s="1"/>
  <c r="B953" i="5" s="1"/>
  <c r="H566" i="5"/>
  <c r="G566" i="5" s="1"/>
  <c r="B566" i="5" s="1"/>
  <c r="H155" i="5"/>
  <c r="G155" i="5" s="1"/>
  <c r="B155" i="5" s="1"/>
  <c r="J812" i="5"/>
  <c r="I751" i="5"/>
  <c r="H428" i="5"/>
  <c r="G428" i="5" s="1"/>
  <c r="B428" i="5" s="1"/>
  <c r="H344" i="5"/>
  <c r="G344" i="5" s="1"/>
  <c r="B344" i="5" s="1"/>
  <c r="G760" i="5"/>
  <c r="B760" i="5" s="1"/>
  <c r="G391" i="5"/>
  <c r="B391" i="5" s="1"/>
  <c r="H1061" i="5"/>
  <c r="G1061" i="5" s="1"/>
  <c r="B1061" i="5" s="1"/>
  <c r="G901" i="5"/>
  <c r="B901" i="5" s="1"/>
  <c r="H638" i="5"/>
  <c r="G638" i="5" s="1"/>
  <c r="B638" i="5" s="1"/>
  <c r="G448" i="5"/>
  <c r="B448" i="5" s="1"/>
  <c r="H299" i="5"/>
  <c r="G299" i="5" s="1"/>
  <c r="B299" i="5" s="1"/>
  <c r="F20" i="26"/>
  <c r="G20" i="26" s="1"/>
  <c r="AS239" i="1"/>
  <c r="I239" i="1" s="1"/>
  <c r="AT239" i="1"/>
  <c r="U239" i="34" s="1" a="1"/>
  <c r="U239" i="34" s="1"/>
  <c r="I1001" i="5"/>
  <c r="G889" i="5"/>
  <c r="B889" i="5" s="1"/>
  <c r="G895" i="5"/>
  <c r="B895" i="5" s="1"/>
  <c r="H797" i="5"/>
  <c r="G797" i="5" s="1"/>
  <c r="B797" i="5" s="1"/>
  <c r="H236" i="5"/>
  <c r="G236" i="5" s="1"/>
  <c r="B236" i="5" s="1"/>
  <c r="H29" i="5"/>
  <c r="G29" i="5" s="1"/>
  <c r="B29" i="5" s="1"/>
  <c r="G814" i="5"/>
  <c r="B814" i="5" s="1"/>
  <c r="G148" i="5"/>
  <c r="B148" i="5" s="1"/>
  <c r="G979" i="5"/>
  <c r="B979" i="5" s="1"/>
  <c r="I700" i="5"/>
  <c r="G430" i="5"/>
  <c r="B430" i="5" s="1"/>
  <c r="G817" i="5"/>
  <c r="B817" i="5" s="1"/>
  <c r="G679" i="5"/>
  <c r="B679" i="5" s="1"/>
  <c r="H512" i="5"/>
  <c r="G512" i="5" s="1"/>
  <c r="B512" i="5" s="1"/>
  <c r="G340" i="5"/>
  <c r="B340" i="5" s="1"/>
  <c r="H260" i="5"/>
  <c r="G260" i="5" s="1"/>
  <c r="B260" i="5" s="1"/>
  <c r="J287" i="5"/>
  <c r="I287" i="5" s="1"/>
  <c r="I284" i="5"/>
  <c r="G223" i="5"/>
  <c r="B223" i="5" s="1"/>
  <c r="H23" i="5"/>
  <c r="G23" i="5" s="1"/>
  <c r="B23" i="5" s="1"/>
  <c r="G589" i="5"/>
  <c r="B589" i="5" s="1"/>
  <c r="G151" i="5"/>
  <c r="B151" i="5" s="1"/>
  <c r="H635" i="5"/>
  <c r="G635" i="5" s="1"/>
  <c r="B635" i="5" s="1"/>
  <c r="G409" i="5"/>
  <c r="B409" i="5" s="1"/>
  <c r="H89" i="5"/>
  <c r="G89" i="5" s="1"/>
  <c r="B89" i="5" s="1"/>
  <c r="G106" i="5"/>
  <c r="B106" i="5" s="1"/>
  <c r="J888" i="5"/>
  <c r="I118" i="5"/>
  <c r="H101" i="5"/>
  <c r="G101" i="5" s="1"/>
  <c r="B101" i="5" s="1"/>
  <c r="J867" i="5"/>
  <c r="I870" i="5" s="1"/>
  <c r="H122" i="5"/>
  <c r="G122" i="5" s="1"/>
  <c r="B122" i="5" s="1"/>
  <c r="H533" i="5"/>
  <c r="G533" i="5" s="1"/>
  <c r="B533" i="5" s="1"/>
  <c r="G532" i="5"/>
  <c r="B532" i="5" s="1"/>
  <c r="H131" i="5"/>
  <c r="G131" i="5" s="1"/>
  <c r="B131" i="5" s="1"/>
  <c r="G130" i="5"/>
  <c r="B130" i="5" s="1"/>
  <c r="H665" i="5"/>
  <c r="G665" i="5" s="1"/>
  <c r="B665" i="5" s="1"/>
  <c r="H494" i="5"/>
  <c r="G494" i="5" s="1"/>
  <c r="B494" i="5" s="1"/>
  <c r="G457" i="5"/>
  <c r="B457" i="5" s="1"/>
  <c r="I817" i="5"/>
  <c r="I857" i="5"/>
  <c r="J212" i="5"/>
  <c r="I212" i="5" s="1"/>
  <c r="H134" i="5"/>
  <c r="G134" i="5" s="1"/>
  <c r="B134" i="5" s="1"/>
  <c r="H323" i="5"/>
  <c r="G323" i="5" s="1"/>
  <c r="B323" i="5" s="1"/>
  <c r="G172" i="5"/>
  <c r="B172" i="5" s="1"/>
  <c r="G754" i="5"/>
  <c r="B754" i="5" s="1"/>
  <c r="H755" i="5"/>
  <c r="G755" i="5" s="1"/>
  <c r="B755" i="5" s="1"/>
  <c r="I976" i="5"/>
  <c r="G76" i="5"/>
  <c r="B76" i="5" s="1"/>
  <c r="H77" i="5"/>
  <c r="G77" i="5" s="1"/>
  <c r="B77" i="5" s="1"/>
  <c r="H368" i="5"/>
  <c r="G368" i="5" s="1"/>
  <c r="B368" i="5" s="1"/>
  <c r="H320" i="5"/>
  <c r="G320" i="5" s="1"/>
  <c r="B320" i="5" s="1"/>
  <c r="G319" i="5"/>
  <c r="B319" i="5" s="1"/>
  <c r="H401" i="5"/>
  <c r="G401" i="5" s="1"/>
  <c r="B401" i="5" s="1"/>
  <c r="G400" i="5"/>
  <c r="B400" i="5" s="1"/>
  <c r="H950" i="5"/>
  <c r="G950" i="5" s="1"/>
  <c r="B950" i="5" s="1"/>
  <c r="G949" i="5"/>
  <c r="B949" i="5" s="1"/>
  <c r="H971" i="5"/>
  <c r="G971" i="5" s="1"/>
  <c r="B971" i="5" s="1"/>
  <c r="I812" i="5"/>
  <c r="H443" i="5"/>
  <c r="G443" i="5" s="1"/>
  <c r="B443" i="5" s="1"/>
  <c r="H419" i="5"/>
  <c r="G419" i="5" s="1"/>
  <c r="B419" i="5" s="1"/>
  <c r="J116" i="5"/>
  <c r="I116" i="5" s="1"/>
  <c r="I214" i="5"/>
  <c r="H395" i="5"/>
  <c r="G395" i="5" s="1"/>
  <c r="B395" i="5" s="1"/>
  <c r="G394" i="5"/>
  <c r="B394" i="5" s="1"/>
  <c r="E11" i="1"/>
  <c r="E14" i="1"/>
  <c r="E12" i="1"/>
  <c r="E26" i="1"/>
  <c r="E18" i="1"/>
  <c r="N240" i="1"/>
  <c r="AJ240" i="34" s="1"/>
  <c r="R20" i="26"/>
  <c r="S20" i="26" s="1"/>
  <c r="U19" i="26" s="1"/>
  <c r="AS240" i="1"/>
  <c r="L20" i="26"/>
  <c r="M20" i="26" s="1"/>
  <c r="AG240" i="1"/>
  <c r="T240" i="34" s="1" a="1"/>
  <c r="T240" i="34" s="1"/>
  <c r="AB44" i="31" s="1"/>
  <c r="F19" i="26"/>
  <c r="G19" i="26" s="1"/>
  <c r="W239" i="1"/>
  <c r="S239" i="34" s="1" a="1"/>
  <c r="S239" i="34" s="1"/>
  <c r="AA43" i="31" s="1"/>
  <c r="L19" i="26"/>
  <c r="M19" i="26" s="1"/>
  <c r="AG239" i="1"/>
  <c r="T239" i="34" s="1" a="1"/>
  <c r="T239" i="34" s="1"/>
  <c r="AB43" i="31" s="1"/>
  <c r="E27" i="1"/>
  <c r="E8" i="1"/>
  <c r="E31" i="1"/>
  <c r="E10" i="1"/>
  <c r="E20" i="1"/>
  <c r="E30" i="1"/>
  <c r="E16" i="1"/>
  <c r="E17" i="1"/>
  <c r="E23" i="1"/>
  <c r="G314" i="23"/>
  <c r="B314" i="23"/>
  <c r="G303" i="23"/>
  <c r="B303" i="23"/>
  <c r="H75" i="23"/>
  <c r="I76" i="23"/>
  <c r="H76" i="23" s="1"/>
  <c r="G281" i="23"/>
  <c r="B281" i="23"/>
  <c r="H153" i="23"/>
  <c r="I154" i="23"/>
  <c r="H154" i="23" s="1"/>
  <c r="G88" i="23"/>
  <c r="B88" i="23"/>
  <c r="G259" i="23"/>
  <c r="B259" i="23"/>
  <c r="H210" i="23"/>
  <c r="I211" i="23"/>
  <c r="H211" i="23" s="1"/>
  <c r="H18" i="23"/>
  <c r="I19" i="23"/>
  <c r="H19" i="23" s="1"/>
  <c r="G61" i="23"/>
  <c r="B61" i="23"/>
  <c r="H240" i="23"/>
  <c r="I241" i="23"/>
  <c r="H241" i="23" s="1"/>
  <c r="G205" i="23"/>
  <c r="B205" i="23"/>
  <c r="G214" i="23"/>
  <c r="B214" i="23"/>
  <c r="H120" i="23"/>
  <c r="I121" i="23"/>
  <c r="H121" i="23" s="1"/>
  <c r="I301" i="23"/>
  <c r="H301" i="23" s="1"/>
  <c r="H300" i="23"/>
  <c r="H72" i="23"/>
  <c r="I73" i="23"/>
  <c r="H73" i="23" s="1"/>
  <c r="G118" i="23"/>
  <c r="B118" i="23"/>
  <c r="H243" i="23"/>
  <c r="I244" i="23"/>
  <c r="H244" i="23" s="1"/>
  <c r="H237" i="23"/>
  <c r="I238" i="23"/>
  <c r="H238" i="23" s="1"/>
  <c r="H45" i="23"/>
  <c r="I46" i="23"/>
  <c r="H46" i="23" s="1"/>
  <c r="G309" i="23"/>
  <c r="B309" i="23"/>
  <c r="G235" i="23"/>
  <c r="B235" i="23"/>
  <c r="G43" i="23"/>
  <c r="B43" i="23"/>
  <c r="H9" i="23"/>
  <c r="I10" i="23"/>
  <c r="H10" i="23" s="1"/>
  <c r="G22" i="23"/>
  <c r="B22" i="23"/>
  <c r="H159" i="23"/>
  <c r="I160" i="23"/>
  <c r="H160" i="23" s="1"/>
  <c r="G305" i="23"/>
  <c r="B305" i="23"/>
  <c r="H150" i="23"/>
  <c r="I151" i="23"/>
  <c r="H151" i="23" s="1"/>
  <c r="G276" i="23"/>
  <c r="B276" i="23"/>
  <c r="G272" i="23"/>
  <c r="B272" i="23"/>
  <c r="H267" i="23"/>
  <c r="I268" i="23"/>
  <c r="H268" i="23" s="1"/>
  <c r="I313" i="23"/>
  <c r="H313" i="23" s="1"/>
  <c r="H312" i="23"/>
  <c r="G109" i="23"/>
  <c r="B109" i="23"/>
  <c r="H102" i="23"/>
  <c r="I103" i="23"/>
  <c r="H103" i="23" s="1"/>
  <c r="G253" i="23"/>
  <c r="B253" i="23"/>
  <c r="G310" i="23"/>
  <c r="B310" i="23"/>
  <c r="H15" i="23"/>
  <c r="I16" i="23"/>
  <c r="H16" i="23" s="1"/>
  <c r="H219" i="23"/>
  <c r="I220" i="23"/>
  <c r="H220" i="23" s="1"/>
  <c r="H27" i="23"/>
  <c r="I28" i="23"/>
  <c r="H28" i="23" s="1"/>
  <c r="H192" i="23"/>
  <c r="I193" i="23"/>
  <c r="H193" i="23" s="1"/>
  <c r="H255" i="23"/>
  <c r="I256" i="23"/>
  <c r="H256" i="23" s="1"/>
  <c r="G306" i="23"/>
  <c r="B306" i="23"/>
  <c r="G291" i="23"/>
  <c r="B291" i="23"/>
  <c r="H96" i="23"/>
  <c r="I97" i="23"/>
  <c r="H97" i="23" s="1"/>
  <c r="I289" i="23"/>
  <c r="H289" i="23" s="1"/>
  <c r="H288" i="23"/>
  <c r="H105" i="23"/>
  <c r="I106" i="23"/>
  <c r="H106" i="23" s="1"/>
  <c r="H264" i="23"/>
  <c r="I265" i="23"/>
  <c r="H265" i="23" s="1"/>
  <c r="G282" i="23"/>
  <c r="B282" i="23"/>
  <c r="G178" i="23"/>
  <c r="B178" i="23"/>
  <c r="G320" i="23"/>
  <c r="B320" i="23"/>
  <c r="G232" i="23"/>
  <c r="B232" i="23"/>
  <c r="G40" i="23"/>
  <c r="B40" i="23"/>
  <c r="G283" i="23"/>
  <c r="B283" i="23"/>
  <c r="H195" i="23"/>
  <c r="I196" i="23"/>
  <c r="H196" i="23" s="1"/>
  <c r="H162" i="23"/>
  <c r="I163" i="23"/>
  <c r="H163" i="23" s="1"/>
  <c r="G316" i="23"/>
  <c r="B316" i="23"/>
  <c r="G307" i="23"/>
  <c r="B307" i="23"/>
  <c r="G308" i="23"/>
  <c r="B308" i="23"/>
  <c r="H216" i="23"/>
  <c r="I217" i="23"/>
  <c r="H217" i="23" s="1"/>
  <c r="H24" i="23"/>
  <c r="I25" i="23"/>
  <c r="H25" i="23" s="1"/>
  <c r="G262" i="23"/>
  <c r="B262" i="23"/>
  <c r="G70" i="23"/>
  <c r="B70" i="23"/>
  <c r="G315" i="23"/>
  <c r="B315" i="23"/>
  <c r="H174" i="23"/>
  <c r="I175" i="23"/>
  <c r="H175" i="23" s="1"/>
  <c r="G13" i="23"/>
  <c r="B13" i="23"/>
  <c r="G187" i="23"/>
  <c r="B187" i="23"/>
  <c r="G294" i="23"/>
  <c r="B294" i="23"/>
  <c r="G296" i="23"/>
  <c r="B296" i="23"/>
  <c r="H57" i="23"/>
  <c r="I58" i="23"/>
  <c r="H58" i="23" s="1"/>
  <c r="H246" i="23"/>
  <c r="I247" i="23"/>
  <c r="H247" i="23" s="1"/>
  <c r="H54" i="23"/>
  <c r="I55" i="23"/>
  <c r="H55" i="23" s="1"/>
  <c r="H144" i="23"/>
  <c r="I145" i="23"/>
  <c r="H145" i="23" s="1"/>
  <c r="H207" i="23"/>
  <c r="I208" i="23"/>
  <c r="H208" i="23" s="1"/>
  <c r="H171" i="23"/>
  <c r="I172" i="23"/>
  <c r="H172" i="23" s="1"/>
  <c r="G284" i="23"/>
  <c r="B284" i="23"/>
  <c r="H147" i="23"/>
  <c r="I148" i="23"/>
  <c r="H148" i="23" s="1"/>
  <c r="G318" i="23"/>
  <c r="B318" i="23"/>
  <c r="G130" i="23"/>
  <c r="B130" i="23"/>
  <c r="G292" i="23"/>
  <c r="B292" i="23"/>
  <c r="G184" i="23"/>
  <c r="B184" i="23"/>
  <c r="G319" i="23"/>
  <c r="B319" i="23"/>
  <c r="H114" i="23"/>
  <c r="I115" i="23"/>
  <c r="H115" i="23" s="1"/>
  <c r="H126" i="23"/>
  <c r="I127" i="23"/>
  <c r="H127" i="23" s="1"/>
  <c r="G295" i="23"/>
  <c r="B295" i="23"/>
  <c r="G139" i="23"/>
  <c r="B139" i="23"/>
  <c r="H168" i="23"/>
  <c r="I169" i="23"/>
  <c r="H169" i="23" s="1"/>
  <c r="G302" i="23"/>
  <c r="B302" i="23"/>
  <c r="H249" i="23"/>
  <c r="I250" i="23"/>
  <c r="H250" i="23" s="1"/>
  <c r="G285" i="23"/>
  <c r="B285" i="23"/>
  <c r="H198" i="23"/>
  <c r="I199" i="23"/>
  <c r="H199" i="23" s="1"/>
  <c r="H6" i="23"/>
  <c r="I7" i="23"/>
  <c r="H7" i="23" s="1"/>
  <c r="H99" i="23"/>
  <c r="I100" i="23"/>
  <c r="H100" i="23" s="1"/>
  <c r="H123" i="23"/>
  <c r="I124" i="23"/>
  <c r="H124" i="23" s="1"/>
  <c r="G290" i="23"/>
  <c r="B290" i="23"/>
  <c r="G286" i="23"/>
  <c r="B286" i="23"/>
  <c r="G157" i="23"/>
  <c r="B157" i="23"/>
  <c r="G82" i="23"/>
  <c r="B82" i="23"/>
  <c r="H78" i="23"/>
  <c r="I79" i="23"/>
  <c r="H79" i="23" s="1"/>
  <c r="G278" i="23"/>
  <c r="B278" i="23"/>
  <c r="H189" i="23"/>
  <c r="I190" i="23"/>
  <c r="H190" i="23" s="1"/>
  <c r="G136" i="23"/>
  <c r="B136" i="23"/>
  <c r="G321" i="23"/>
  <c r="B321" i="23"/>
  <c r="H66" i="23"/>
  <c r="I67" i="23"/>
  <c r="H67" i="23" s="1"/>
  <c r="H222" i="23"/>
  <c r="I223" i="23"/>
  <c r="H223" i="23" s="1"/>
  <c r="H48" i="23"/>
  <c r="I49" i="23"/>
  <c r="H49" i="23" s="1"/>
  <c r="H111" i="23"/>
  <c r="I112" i="23"/>
  <c r="H112" i="23" s="1"/>
  <c r="G297" i="23"/>
  <c r="B297" i="23"/>
  <c r="G317" i="23"/>
  <c r="B317" i="23"/>
  <c r="H201" i="23"/>
  <c r="I202" i="23"/>
  <c r="H202" i="23" s="1"/>
  <c r="G166" i="23"/>
  <c r="B166" i="23"/>
  <c r="G322" i="23"/>
  <c r="B322" i="23"/>
  <c r="H51" i="23"/>
  <c r="I52" i="23"/>
  <c r="H52" i="23" s="1"/>
  <c r="G304" i="23"/>
  <c r="B304" i="23"/>
  <c r="G298" i="23"/>
  <c r="B298" i="23"/>
  <c r="G91" i="23"/>
  <c r="B91" i="23"/>
  <c r="H30" i="23"/>
  <c r="I31" i="23"/>
  <c r="H31" i="23" s="1"/>
  <c r="G293" i="23"/>
  <c r="B293" i="23"/>
  <c r="G277" i="23"/>
  <c r="B277" i="23"/>
  <c r="G226" i="23"/>
  <c r="B226" i="23"/>
  <c r="G34" i="23"/>
  <c r="B34" i="23"/>
  <c r="H93" i="23"/>
  <c r="I94" i="23"/>
  <c r="H94" i="23" s="1"/>
  <c r="H273" i="23"/>
  <c r="I274" i="23"/>
  <c r="H274" i="23" s="1"/>
  <c r="H270" i="23"/>
  <c r="I271" i="23"/>
  <c r="H271" i="23" s="1"/>
  <c r="H63" i="23"/>
  <c r="I64" i="23"/>
  <c r="H64" i="23" s="1"/>
  <c r="H141" i="23"/>
  <c r="I142" i="23"/>
  <c r="H142" i="23" s="1"/>
  <c r="G904" i="5"/>
  <c r="B904" i="5" s="1"/>
  <c r="H905" i="5"/>
  <c r="G905" i="5" s="1"/>
  <c r="B905" i="5" s="1"/>
  <c r="H779" i="5"/>
  <c r="G779" i="5" s="1"/>
  <c r="B779" i="5" s="1"/>
  <c r="G778" i="5"/>
  <c r="B778" i="5" s="1"/>
  <c r="H272" i="5"/>
  <c r="G272" i="5" s="1"/>
  <c r="B272" i="5" s="1"/>
  <c r="G271" i="5"/>
  <c r="B271" i="5" s="1"/>
  <c r="G826" i="5"/>
  <c r="B826" i="5" s="1"/>
  <c r="H827" i="5"/>
  <c r="G827" i="5" s="1"/>
  <c r="B827" i="5" s="1"/>
  <c r="H878" i="5"/>
  <c r="G878" i="5" s="1"/>
  <c r="B878" i="5" s="1"/>
  <c r="G877" i="5"/>
  <c r="B877" i="5" s="1"/>
  <c r="G346" i="5"/>
  <c r="B346" i="5" s="1"/>
  <c r="H347" i="5"/>
  <c r="G347" i="5" s="1"/>
  <c r="B347" i="5" s="1"/>
  <c r="H833" i="5"/>
  <c r="G833" i="5" s="1"/>
  <c r="B833" i="5" s="1"/>
  <c r="G832" i="5"/>
  <c r="B832" i="5" s="1"/>
  <c r="I130" i="5"/>
  <c r="J131" i="5"/>
  <c r="I133" i="5"/>
  <c r="I314" i="5"/>
  <c r="G811" i="5"/>
  <c r="B811" i="5" s="1"/>
  <c r="H812" i="5"/>
  <c r="G812" i="5" s="1"/>
  <c r="B812" i="5" s="1"/>
  <c r="G166" i="5"/>
  <c r="B166" i="5" s="1"/>
  <c r="H167" i="5"/>
  <c r="G167" i="5" s="1"/>
  <c r="B167" i="5" s="1"/>
  <c r="G688" i="5"/>
  <c r="B688" i="5" s="1"/>
  <c r="H488" i="5"/>
  <c r="G488" i="5" s="1"/>
  <c r="B488" i="5" s="1"/>
  <c r="G487" i="5"/>
  <c r="B487" i="5" s="1"/>
  <c r="H662" i="5"/>
  <c r="G662" i="5" s="1"/>
  <c r="B662" i="5" s="1"/>
  <c r="G661" i="5"/>
  <c r="B661" i="5" s="1"/>
  <c r="I819" i="5"/>
  <c r="J820" i="5"/>
  <c r="H176" i="5"/>
  <c r="G176" i="5" s="1"/>
  <c r="B176" i="5" s="1"/>
  <c r="G175" i="5"/>
  <c r="B175" i="5" s="1"/>
  <c r="H65" i="5"/>
  <c r="G65" i="5" s="1"/>
  <c r="B65" i="5" s="1"/>
  <c r="G64" i="5"/>
  <c r="B64" i="5" s="1"/>
  <c r="H407" i="5"/>
  <c r="G407" i="5" s="1"/>
  <c r="B407" i="5" s="1"/>
  <c r="G406" i="5"/>
  <c r="B406" i="5" s="1"/>
  <c r="H203" i="5"/>
  <c r="G203" i="5" s="1"/>
  <c r="B203" i="5" s="1"/>
  <c r="G202" i="5"/>
  <c r="B202" i="5" s="1"/>
  <c r="G43" i="5"/>
  <c r="B43" i="5" s="1"/>
  <c r="H44" i="5"/>
  <c r="G44" i="5" s="1"/>
  <c r="B44" i="5" s="1"/>
  <c r="H452" i="5"/>
  <c r="G452" i="5" s="1"/>
  <c r="B452" i="5" s="1"/>
  <c r="G451" i="5"/>
  <c r="B451" i="5" s="1"/>
  <c r="H764" i="5"/>
  <c r="G764" i="5" s="1"/>
  <c r="B764" i="5" s="1"/>
  <c r="G763" i="5"/>
  <c r="B763" i="5" s="1"/>
  <c r="H1058" i="5"/>
  <c r="G1058" i="5" s="1"/>
  <c r="B1058" i="5" s="1"/>
  <c r="G1057" i="5"/>
  <c r="B1057" i="5" s="1"/>
  <c r="H509" i="5"/>
  <c r="G509" i="5" s="1"/>
  <c r="B509" i="5" s="1"/>
  <c r="G508" i="5"/>
  <c r="B508" i="5" s="1"/>
  <c r="H608" i="5"/>
  <c r="G608" i="5" s="1"/>
  <c r="B608" i="5" s="1"/>
  <c r="G607" i="5"/>
  <c r="B607" i="5" s="1"/>
  <c r="J137" i="5"/>
  <c r="I136" i="5"/>
  <c r="J11" i="5"/>
  <c r="I10" i="5"/>
  <c r="I974" i="5"/>
  <c r="I814" i="5"/>
  <c r="H230" i="5"/>
  <c r="G230" i="5" s="1"/>
  <c r="B230" i="5" s="1"/>
  <c r="H1037" i="5"/>
  <c r="G1037" i="5" s="1"/>
  <c r="B1037" i="5" s="1"/>
  <c r="G1036" i="5"/>
  <c r="B1036" i="5" s="1"/>
  <c r="G124" i="5"/>
  <c r="B124" i="5" s="1"/>
  <c r="H125" i="5"/>
  <c r="G125" i="5" s="1"/>
  <c r="B125" i="5" s="1"/>
  <c r="H617" i="5"/>
  <c r="G617" i="5" s="1"/>
  <c r="B617" i="5" s="1"/>
  <c r="G616" i="5"/>
  <c r="B616" i="5" s="1"/>
  <c r="H86" i="5"/>
  <c r="G86" i="5" s="1"/>
  <c r="B86" i="5" s="1"/>
  <c r="G85" i="5"/>
  <c r="B85" i="5" s="1"/>
  <c r="G79" i="5"/>
  <c r="B79" i="5" s="1"/>
  <c r="H80" i="5"/>
  <c r="G80" i="5" s="1"/>
  <c r="B80" i="5" s="1"/>
  <c r="J1013" i="5"/>
  <c r="I880" i="5"/>
  <c r="I883" i="5"/>
  <c r="J881" i="5"/>
  <c r="H200" i="5"/>
  <c r="G200" i="5" s="1"/>
  <c r="B200" i="5" s="1"/>
  <c r="G199" i="5"/>
  <c r="B199" i="5" s="1"/>
  <c r="I256" i="5"/>
  <c r="J257" i="5"/>
  <c r="I257" i="5" s="1"/>
  <c r="J954" i="5"/>
  <c r="I1002" i="5"/>
  <c r="J1003" i="5"/>
  <c r="G757" i="5"/>
  <c r="B757" i="5" s="1"/>
  <c r="H758" i="5"/>
  <c r="G758" i="5" s="1"/>
  <c r="B758" i="5" s="1"/>
  <c r="J770" i="5"/>
  <c r="I769" i="5"/>
  <c r="I703" i="5"/>
  <c r="J704" i="5"/>
  <c r="H539" i="5"/>
  <c r="G539" i="5" s="1"/>
  <c r="B539" i="5" s="1"/>
  <c r="G538" i="5"/>
  <c r="B538" i="5" s="1"/>
  <c r="G481" i="5"/>
  <c r="B481" i="5" s="1"/>
  <c r="H482" i="5"/>
  <c r="G482" i="5" s="1"/>
  <c r="B482" i="5" s="1"/>
  <c r="G562" i="5"/>
  <c r="B562" i="5" s="1"/>
  <c r="H563" i="5"/>
  <c r="G563" i="5" s="1"/>
  <c r="B563" i="5" s="1"/>
  <c r="J579" i="5"/>
  <c r="G502" i="5"/>
  <c r="B502" i="5" s="1"/>
  <c r="H503" i="5"/>
  <c r="G503" i="5" s="1"/>
  <c r="B503" i="5" s="1"/>
  <c r="G445" i="5"/>
  <c r="B445" i="5" s="1"/>
  <c r="H446" i="5"/>
  <c r="G446" i="5" s="1"/>
  <c r="B446" i="5" s="1"/>
  <c r="H389" i="5"/>
  <c r="G389" i="5" s="1"/>
  <c r="B389" i="5" s="1"/>
  <c r="G388" i="5"/>
  <c r="B388" i="5" s="1"/>
  <c r="J245" i="5"/>
  <c r="G118" i="5"/>
  <c r="B118" i="5" s="1"/>
  <c r="H119" i="5"/>
  <c r="G119" i="5" s="1"/>
  <c r="B119" i="5" s="1"/>
  <c r="H1001" i="5"/>
  <c r="G1001" i="5" s="1"/>
  <c r="B1001" i="5" s="1"/>
  <c r="G1000" i="5"/>
  <c r="B1000" i="5" s="1"/>
  <c r="G961" i="5"/>
  <c r="B961" i="5" s="1"/>
  <c r="H962" i="5"/>
  <c r="G962" i="5" s="1"/>
  <c r="B962" i="5" s="1"/>
  <c r="G988" i="5"/>
  <c r="B988" i="5" s="1"/>
  <c r="H989" i="5"/>
  <c r="G989" i="5" s="1"/>
  <c r="B989" i="5" s="1"/>
  <c r="I1044" i="5"/>
  <c r="I1047" i="5"/>
  <c r="J1045" i="5"/>
  <c r="J962" i="5"/>
  <c r="I962" i="5" s="1"/>
  <c r="I961" i="5"/>
  <c r="G736" i="5"/>
  <c r="B736" i="5" s="1"/>
  <c r="H737" i="5"/>
  <c r="G737" i="5" s="1"/>
  <c r="B737" i="5" s="1"/>
  <c r="I867" i="5"/>
  <c r="J868" i="5"/>
  <c r="J698" i="5"/>
  <c r="J801" i="5"/>
  <c r="G793" i="5"/>
  <c r="B793" i="5" s="1"/>
  <c r="H794" i="5"/>
  <c r="G794" i="5" s="1"/>
  <c r="B794" i="5" s="1"/>
  <c r="I679" i="5"/>
  <c r="J680" i="5"/>
  <c r="H515" i="5"/>
  <c r="G515" i="5" s="1"/>
  <c r="B515" i="5" s="1"/>
  <c r="G514" i="5"/>
  <c r="B514" i="5" s="1"/>
  <c r="G577" i="5"/>
  <c r="B577" i="5" s="1"/>
  <c r="H578" i="5"/>
  <c r="G578" i="5" s="1"/>
  <c r="B578" i="5" s="1"/>
  <c r="J626" i="5"/>
  <c r="I626" i="5" s="1"/>
  <c r="I625" i="5"/>
  <c r="I815" i="5"/>
  <c r="I818" i="5"/>
  <c r="J533" i="5"/>
  <c r="J452" i="5"/>
  <c r="G334" i="5"/>
  <c r="B334" i="5" s="1"/>
  <c r="H335" i="5"/>
  <c r="G335" i="5" s="1"/>
  <c r="B335" i="5" s="1"/>
  <c r="J290" i="5"/>
  <c r="I289" i="5"/>
  <c r="H239" i="5"/>
  <c r="G239" i="5" s="1"/>
  <c r="B239" i="5" s="1"/>
  <c r="G238" i="5"/>
  <c r="B238" i="5" s="1"/>
  <c r="G220" i="5"/>
  <c r="B220" i="5" s="1"/>
  <c r="H221" i="5"/>
  <c r="G221" i="5" s="1"/>
  <c r="B221" i="5" s="1"/>
  <c r="G268" i="5"/>
  <c r="B268" i="5" s="1"/>
  <c r="H269" i="5"/>
  <c r="G269" i="5" s="1"/>
  <c r="B269" i="5" s="1"/>
  <c r="I332" i="5"/>
  <c r="J333" i="5"/>
  <c r="J102" i="5"/>
  <c r="G937" i="5"/>
  <c r="B937" i="5" s="1"/>
  <c r="H938" i="5"/>
  <c r="G938" i="5" s="1"/>
  <c r="B938" i="5" s="1"/>
  <c r="H644" i="5"/>
  <c r="G644" i="5" s="1"/>
  <c r="B644" i="5" s="1"/>
  <c r="G643" i="5"/>
  <c r="B643" i="5" s="1"/>
  <c r="H743" i="5"/>
  <c r="G743" i="5" s="1"/>
  <c r="B743" i="5" s="1"/>
  <c r="G742" i="5"/>
  <c r="B742" i="5" s="1"/>
  <c r="G436" i="5"/>
  <c r="B436" i="5" s="1"/>
  <c r="H437" i="5"/>
  <c r="G437" i="5" s="1"/>
  <c r="B437" i="5" s="1"/>
  <c r="J387" i="5"/>
  <c r="H284" i="5"/>
  <c r="G284" i="5" s="1"/>
  <c r="B284" i="5" s="1"/>
  <c r="G283" i="5"/>
  <c r="B283" i="5" s="1"/>
  <c r="G37" i="5"/>
  <c r="B37" i="5" s="1"/>
  <c r="H38" i="5"/>
  <c r="G38" i="5" s="1"/>
  <c r="B38" i="5" s="1"/>
  <c r="H377" i="5"/>
  <c r="G377" i="5" s="1"/>
  <c r="B377" i="5" s="1"/>
  <c r="G376" i="5"/>
  <c r="B376" i="5" s="1"/>
  <c r="H191" i="5"/>
  <c r="G191" i="5" s="1"/>
  <c r="B191" i="5" s="1"/>
  <c r="G190" i="5"/>
  <c r="B190" i="5" s="1"/>
  <c r="I216" i="5"/>
  <c r="J217" i="5"/>
  <c r="H923" i="5"/>
  <c r="G923" i="5" s="1"/>
  <c r="B923" i="5" s="1"/>
  <c r="G922" i="5"/>
  <c r="B922" i="5" s="1"/>
  <c r="H956" i="5"/>
  <c r="G956" i="5" s="1"/>
  <c r="B956" i="5" s="1"/>
  <c r="G955" i="5"/>
  <c r="B955" i="5" s="1"/>
  <c r="J1032" i="5"/>
  <c r="J966" i="5"/>
  <c r="I965" i="5"/>
  <c r="J905" i="5"/>
  <c r="I888" i="5"/>
  <c r="I891" i="5"/>
  <c r="J889" i="5"/>
  <c r="G853" i="5"/>
  <c r="B853" i="5" s="1"/>
  <c r="H854" i="5"/>
  <c r="G854" i="5" s="1"/>
  <c r="B854" i="5" s="1"/>
  <c r="H692" i="5"/>
  <c r="G692" i="5" s="1"/>
  <c r="B692" i="5" s="1"/>
  <c r="G691" i="5"/>
  <c r="B691" i="5" s="1"/>
  <c r="J758" i="5"/>
  <c r="I752" i="5"/>
  <c r="I716" i="5"/>
  <c r="J563" i="5"/>
  <c r="I566" i="5" s="1"/>
  <c r="J480" i="5"/>
  <c r="I565" i="5"/>
  <c r="G496" i="5"/>
  <c r="B496" i="5" s="1"/>
  <c r="H497" i="5"/>
  <c r="G497" i="5" s="1"/>
  <c r="B497" i="5" s="1"/>
  <c r="J434" i="5"/>
  <c r="I433" i="5"/>
  <c r="J610" i="5"/>
  <c r="I612" i="5"/>
  <c r="I609" i="5"/>
  <c r="H326" i="5"/>
  <c r="G326" i="5" s="1"/>
  <c r="B326" i="5" s="1"/>
  <c r="G325" i="5"/>
  <c r="B325" i="5" s="1"/>
  <c r="I295" i="5"/>
  <c r="J296" i="5"/>
  <c r="G331" i="5"/>
  <c r="B331" i="5" s="1"/>
  <c r="H332" i="5"/>
  <c r="G332" i="5" s="1"/>
  <c r="B332" i="5" s="1"/>
  <c r="G226" i="5"/>
  <c r="B226" i="5" s="1"/>
  <c r="H227" i="5"/>
  <c r="G227" i="5" s="1"/>
  <c r="B227" i="5" s="1"/>
  <c r="G163" i="5"/>
  <c r="B163" i="5" s="1"/>
  <c r="H164" i="5"/>
  <c r="G164" i="5" s="1"/>
  <c r="B164" i="5" s="1"/>
  <c r="G97" i="5"/>
  <c r="B97" i="5" s="1"/>
  <c r="H98" i="5"/>
  <c r="G98" i="5" s="1"/>
  <c r="B98" i="5" s="1"/>
  <c r="J36" i="5"/>
  <c r="I292" i="5"/>
  <c r="I315" i="5"/>
  <c r="I318" i="5"/>
  <c r="J316" i="5"/>
  <c r="G250" i="5"/>
  <c r="B250" i="5" s="1"/>
  <c r="H251" i="5"/>
  <c r="G251" i="5" s="1"/>
  <c r="B251" i="5" s="1"/>
  <c r="I215" i="5"/>
  <c r="G784" i="5"/>
  <c r="B784" i="5" s="1"/>
  <c r="H785" i="5"/>
  <c r="G785" i="5" s="1"/>
  <c r="B785" i="5" s="1"/>
  <c r="I660" i="5"/>
  <c r="J661" i="5"/>
  <c r="H575" i="5"/>
  <c r="G575" i="5" s="1"/>
  <c r="B575" i="5" s="1"/>
  <c r="G574" i="5"/>
  <c r="B574" i="5" s="1"/>
  <c r="I649" i="5"/>
  <c r="J650" i="5"/>
  <c r="I568" i="5"/>
  <c r="J569" i="5"/>
  <c r="I569" i="5" s="1"/>
  <c r="I670" i="5"/>
  <c r="J671" i="5"/>
  <c r="I671" i="5" s="1"/>
  <c r="J638" i="5"/>
  <c r="I637" i="5"/>
  <c r="G526" i="5"/>
  <c r="B526" i="5" s="1"/>
  <c r="H527" i="5"/>
  <c r="I340" i="5"/>
  <c r="J341" i="5"/>
  <c r="I341" i="5" s="1"/>
  <c r="J371" i="5"/>
  <c r="H365" i="5"/>
  <c r="G365" i="5" s="1"/>
  <c r="B365" i="5" s="1"/>
  <c r="G364" i="5"/>
  <c r="B364" i="5" s="1"/>
  <c r="J322" i="5"/>
  <c r="I325" i="5" s="1"/>
  <c r="I321" i="5"/>
  <c r="J96" i="5"/>
  <c r="H185" i="5"/>
  <c r="G185" i="5" s="1"/>
  <c r="B185" i="5" s="1"/>
  <c r="G184" i="5"/>
  <c r="B184" i="5" s="1"/>
  <c r="J160" i="5"/>
  <c r="I159" i="5"/>
  <c r="G1027" i="5"/>
  <c r="B1027" i="5" s="1"/>
  <c r="H1028" i="5"/>
  <c r="G1028" i="5" s="1"/>
  <c r="B1028" i="5" s="1"/>
  <c r="J719" i="5"/>
  <c r="I718" i="5"/>
  <c r="I859" i="5"/>
  <c r="J860" i="5"/>
  <c r="I862" i="5"/>
  <c r="J754" i="5"/>
  <c r="I757" i="5" s="1"/>
  <c r="I753" i="5"/>
  <c r="I494" i="5"/>
  <c r="J495" i="5"/>
  <c r="G244" i="5"/>
  <c r="B244" i="5" s="1"/>
  <c r="H245" i="5"/>
  <c r="G245" i="5" s="1"/>
  <c r="B245" i="5" s="1"/>
  <c r="G982" i="5"/>
  <c r="B982" i="5" s="1"/>
  <c r="H983" i="5"/>
  <c r="G983" i="5" s="1"/>
  <c r="B983" i="5" s="1"/>
  <c r="J946" i="5"/>
  <c r="I945" i="5"/>
  <c r="H977" i="5"/>
  <c r="G977" i="5" s="1"/>
  <c r="B977" i="5" s="1"/>
  <c r="G976" i="5"/>
  <c r="B976" i="5" s="1"/>
  <c r="I977" i="5"/>
  <c r="J1019" i="5"/>
  <c r="G943" i="5"/>
  <c r="B943" i="5" s="1"/>
  <c r="H944" i="5"/>
  <c r="G944" i="5" s="1"/>
  <c r="B944" i="5" s="1"/>
  <c r="J794" i="5"/>
  <c r="G898" i="5"/>
  <c r="B898" i="5" s="1"/>
  <c r="H899" i="5"/>
  <c r="G899" i="5" s="1"/>
  <c r="B899" i="5" s="1"/>
  <c r="G1006" i="5"/>
  <c r="B1006" i="5" s="1"/>
  <c r="H1007" i="5"/>
  <c r="G1007" i="5" s="1"/>
  <c r="B1007" i="5" s="1"/>
  <c r="I878" i="5"/>
  <c r="H809" i="5"/>
  <c r="G809" i="5" s="1"/>
  <c r="B809" i="5" s="1"/>
  <c r="G808" i="5"/>
  <c r="B808" i="5" s="1"/>
  <c r="J777" i="5"/>
  <c r="I756" i="5"/>
  <c r="I763" i="5"/>
  <c r="I766" i="5"/>
  <c r="J764" i="5"/>
  <c r="G667" i="5"/>
  <c r="B667" i="5" s="1"/>
  <c r="H668" i="5"/>
  <c r="G668" i="5" s="1"/>
  <c r="B668" i="5" s="1"/>
  <c r="J573" i="5"/>
  <c r="I572" i="5"/>
  <c r="G640" i="5"/>
  <c r="B640" i="5" s="1"/>
  <c r="H641" i="5"/>
  <c r="G641" i="5" s="1"/>
  <c r="B641" i="5" s="1"/>
  <c r="J629" i="5"/>
  <c r="I628" i="5"/>
  <c r="J546" i="5"/>
  <c r="J476" i="5"/>
  <c r="H353" i="5"/>
  <c r="G353" i="5" s="1"/>
  <c r="B353" i="5" s="1"/>
  <c r="G352" i="5"/>
  <c r="B352" i="5" s="1"/>
  <c r="G475" i="5"/>
  <c r="B475" i="5" s="1"/>
  <c r="H476" i="5"/>
  <c r="G476" i="5" s="1"/>
  <c r="B476" i="5" s="1"/>
  <c r="H317" i="5"/>
  <c r="G317" i="5" s="1"/>
  <c r="B317" i="5" s="1"/>
  <c r="G316" i="5"/>
  <c r="B316" i="5" s="1"/>
  <c r="H263" i="5"/>
  <c r="G263" i="5" s="1"/>
  <c r="B263" i="5" s="1"/>
  <c r="G262" i="5"/>
  <c r="B262" i="5" s="1"/>
  <c r="G295" i="5"/>
  <c r="B295" i="5" s="1"/>
  <c r="H296" i="5"/>
  <c r="G296" i="5" s="1"/>
  <c r="B296" i="5" s="1"/>
  <c r="G142" i="5"/>
  <c r="B142" i="5" s="1"/>
  <c r="H143" i="5"/>
  <c r="G143" i="5" s="1"/>
  <c r="B143" i="5" s="1"/>
  <c r="G16" i="5"/>
  <c r="B16" i="5" s="1"/>
  <c r="H17" i="5"/>
  <c r="G17" i="5" s="1"/>
  <c r="B17" i="5" s="1"/>
  <c r="I180" i="5"/>
  <c r="J181" i="5"/>
  <c r="I203" i="5"/>
  <c r="J204" i="5"/>
  <c r="G718" i="5"/>
  <c r="B718" i="5" s="1"/>
  <c r="H719" i="5"/>
  <c r="G719" i="5" s="1"/>
  <c r="B719" i="5" s="1"/>
  <c r="G1012" i="5"/>
  <c r="B1012" i="5" s="1"/>
  <c r="H1013" i="5"/>
  <c r="G1013" i="5" s="1"/>
  <c r="B1013" i="5" s="1"/>
  <c r="G967" i="5"/>
  <c r="B967" i="5" s="1"/>
  <c r="H968" i="5"/>
  <c r="G968" i="5" s="1"/>
  <c r="B968" i="5" s="1"/>
  <c r="H830" i="5"/>
  <c r="G830" i="5" s="1"/>
  <c r="B830" i="5" s="1"/>
  <c r="G829" i="5"/>
  <c r="B829" i="5" s="1"/>
  <c r="I854" i="5"/>
  <c r="I760" i="5"/>
  <c r="H698" i="5"/>
  <c r="G698" i="5" s="1"/>
  <c r="B698" i="5" s="1"/>
  <c r="G697" i="5"/>
  <c r="B697" i="5" s="1"/>
  <c r="H776" i="5"/>
  <c r="G776" i="5" s="1"/>
  <c r="B776" i="5" s="1"/>
  <c r="G775" i="5"/>
  <c r="B775" i="5" s="1"/>
  <c r="H752" i="5"/>
  <c r="G752" i="5" s="1"/>
  <c r="B752" i="5" s="1"/>
  <c r="G751" i="5"/>
  <c r="B751" i="5" s="1"/>
  <c r="J786" i="5"/>
  <c r="H623" i="5"/>
  <c r="G623" i="5" s="1"/>
  <c r="B623" i="5" s="1"/>
  <c r="G622" i="5"/>
  <c r="B622" i="5" s="1"/>
  <c r="G712" i="5"/>
  <c r="B712" i="5" s="1"/>
  <c r="H713" i="5"/>
  <c r="G713" i="5" s="1"/>
  <c r="B713" i="5" s="1"/>
  <c r="H569" i="5"/>
  <c r="G569" i="5" s="1"/>
  <c r="B569" i="5" s="1"/>
  <c r="G568" i="5"/>
  <c r="B568" i="5" s="1"/>
  <c r="I490" i="5"/>
  <c r="J488" i="5"/>
  <c r="I487" i="5"/>
  <c r="J447" i="5"/>
  <c r="J326" i="5"/>
  <c r="I328" i="5"/>
  <c r="J345" i="5"/>
  <c r="H308" i="5"/>
  <c r="G308" i="5" s="1"/>
  <c r="B308" i="5" s="1"/>
  <c r="G307" i="5"/>
  <c r="B307" i="5" s="1"/>
  <c r="J261" i="5"/>
  <c r="J197" i="5"/>
  <c r="I196" i="5"/>
  <c r="G310" i="5"/>
  <c r="B310" i="5" s="1"/>
  <c r="H311" i="5"/>
  <c r="G311" i="5" s="1"/>
  <c r="B311" i="5" s="1"/>
  <c r="G73" i="5"/>
  <c r="B73" i="5" s="1"/>
  <c r="H74" i="5"/>
  <c r="G74" i="5" s="1"/>
  <c r="B74" i="5" s="1"/>
  <c r="G205" i="5"/>
  <c r="B205" i="5" s="1"/>
  <c r="H206" i="5"/>
  <c r="G206" i="5" s="1"/>
  <c r="B206" i="5" s="1"/>
  <c r="G289" i="5"/>
  <c r="B289" i="5" s="1"/>
  <c r="H290" i="5"/>
  <c r="G290" i="5" s="1"/>
  <c r="B290" i="5" s="1"/>
  <c r="I274" i="5"/>
  <c r="I277" i="5"/>
  <c r="J275" i="5"/>
  <c r="I122" i="5"/>
  <c r="J1050" i="5"/>
  <c r="G874" i="5"/>
  <c r="B874" i="5" s="1"/>
  <c r="H875" i="5"/>
  <c r="G875" i="5" s="1"/>
  <c r="B875" i="5" s="1"/>
  <c r="I673" i="5"/>
  <c r="J674" i="5"/>
  <c r="G685" i="5"/>
  <c r="B685" i="5" s="1"/>
  <c r="H686" i="5"/>
  <c r="G686" i="5" s="1"/>
  <c r="B686" i="5" s="1"/>
  <c r="J618" i="5"/>
  <c r="I617" i="5"/>
  <c r="J983" i="5"/>
  <c r="I978" i="5"/>
  <c r="J979" i="5"/>
  <c r="I982" i="5" s="1"/>
  <c r="G844" i="5"/>
  <c r="B844" i="5" s="1"/>
  <c r="H845" i="5"/>
  <c r="G845" i="5" s="1"/>
  <c r="B845" i="5" s="1"/>
  <c r="G703" i="5"/>
  <c r="B703" i="5" s="1"/>
  <c r="H704" i="5"/>
  <c r="G704" i="5" s="1"/>
  <c r="B704" i="5" s="1"/>
  <c r="J1028" i="5"/>
  <c r="I1028" i="5" s="1"/>
  <c r="I1027" i="5"/>
  <c r="I1059" i="5"/>
  <c r="J1060" i="5"/>
  <c r="J932" i="5"/>
  <c r="I931" i="5"/>
  <c r="G916" i="5"/>
  <c r="B916" i="5" s="1"/>
  <c r="H917" i="5"/>
  <c r="G917" i="5" s="1"/>
  <c r="B917" i="5" s="1"/>
  <c r="I875" i="5"/>
  <c r="J741" i="5"/>
  <c r="J894" i="5"/>
  <c r="J995" i="5"/>
  <c r="I726" i="5"/>
  <c r="J727" i="5"/>
  <c r="G595" i="5"/>
  <c r="B595" i="5" s="1"/>
  <c r="H596" i="5"/>
  <c r="G596" i="5" s="1"/>
  <c r="B596" i="5" s="1"/>
  <c r="I555" i="5"/>
  <c r="J556" i="5"/>
  <c r="J585" i="5"/>
  <c r="H422" i="5"/>
  <c r="G422" i="5" s="1"/>
  <c r="B422" i="5" s="1"/>
  <c r="G421" i="5"/>
  <c r="B421" i="5" s="1"/>
  <c r="J465" i="5"/>
  <c r="G520" i="5"/>
  <c r="B520" i="5" s="1"/>
  <c r="H521" i="5"/>
  <c r="G521" i="5" s="1"/>
  <c r="B521" i="5" s="1"/>
  <c r="I343" i="5"/>
  <c r="I124" i="5"/>
  <c r="J125" i="5"/>
  <c r="J72" i="5"/>
  <c r="J302" i="5"/>
  <c r="I305" i="5" s="1"/>
  <c r="G274" i="5"/>
  <c r="B274" i="5" s="1"/>
  <c r="H275" i="5"/>
  <c r="G275" i="5" s="1"/>
  <c r="B275" i="5" s="1"/>
  <c r="J414" i="5"/>
  <c r="I259" i="5"/>
  <c r="J55" i="5"/>
  <c r="I54" i="5"/>
  <c r="R15" i="26"/>
  <c r="T15" i="26"/>
  <c r="S15" i="26"/>
  <c r="G16" i="34" l="1"/>
  <c r="G134" i="34"/>
  <c r="K232" i="34"/>
  <c r="K212" i="34"/>
  <c r="K205" i="34"/>
  <c r="K206" i="34"/>
  <c r="K138" i="34"/>
  <c r="G73" i="34"/>
  <c r="K174" i="34"/>
  <c r="K187" i="34"/>
  <c r="K215" i="34"/>
  <c r="H39" i="32"/>
  <c r="G39" i="32"/>
  <c r="E28" i="32"/>
  <c r="F38" i="32"/>
  <c r="E27" i="32"/>
  <c r="G23" i="32"/>
  <c r="E31" i="32"/>
  <c r="E40" i="32"/>
  <c r="H34" i="32"/>
  <c r="H38" i="32"/>
  <c r="G13" i="32"/>
  <c r="G10" i="32"/>
  <c r="H24" i="32"/>
  <c r="H30" i="32"/>
  <c r="G22" i="32"/>
  <c r="H13" i="32"/>
  <c r="E9" i="32"/>
  <c r="E37" i="32"/>
  <c r="E33" i="32"/>
  <c r="E20" i="32"/>
  <c r="H26" i="32"/>
  <c r="W26" i="31" s="1"/>
  <c r="H23" i="32"/>
  <c r="H12" i="32"/>
  <c r="G12" i="32"/>
  <c r="F12" i="32"/>
  <c r="F40" i="32"/>
  <c r="H19" i="32"/>
  <c r="H36" i="32"/>
  <c r="F23" i="32"/>
  <c r="E23" i="32"/>
  <c r="G31" i="32"/>
  <c r="F18" i="32"/>
  <c r="E18" i="32"/>
  <c r="G40" i="32"/>
  <c r="V40" i="31" s="1"/>
  <c r="E38" i="32"/>
  <c r="F13" i="32"/>
  <c r="E13" i="32"/>
  <c r="G26" i="32"/>
  <c r="G18" i="32"/>
  <c r="F21" i="32"/>
  <c r="E21" i="32"/>
  <c r="E36" i="32"/>
  <c r="H18" i="32"/>
  <c r="G34" i="32"/>
  <c r="V34" i="31" s="1"/>
  <c r="V81" i="31" s="1"/>
  <c r="G21" i="32"/>
  <c r="V21" i="31" s="1"/>
  <c r="F25" i="32"/>
  <c r="E25" i="32"/>
  <c r="F10" i="32"/>
  <c r="E10" i="32"/>
  <c r="F31" i="32"/>
  <c r="F27" i="32"/>
  <c r="G27" i="32"/>
  <c r="V27" i="31" s="1"/>
  <c r="H27" i="32"/>
  <c r="W27" i="31" s="1"/>
  <c r="K44" i="32"/>
  <c r="F16" i="32"/>
  <c r="E16" i="32"/>
  <c r="H10" i="32"/>
  <c r="F24" i="32"/>
  <c r="U24" i="31" s="1"/>
  <c r="E24" i="32"/>
  <c r="G30" i="32"/>
  <c r="I30" i="32" s="1"/>
  <c r="H37" i="32"/>
  <c r="H22" i="32"/>
  <c r="W22" i="31" s="1"/>
  <c r="H29" i="32"/>
  <c r="E34" i="32"/>
  <c r="F17" i="32"/>
  <c r="E17" i="32"/>
  <c r="H21" i="32"/>
  <c r="W21" i="31" s="1"/>
  <c r="G25" i="32"/>
  <c r="V25" i="31" s="1"/>
  <c r="K43" i="32"/>
  <c r="G16" i="32"/>
  <c r="G24" i="32"/>
  <c r="V24" i="31" s="1"/>
  <c r="E30" i="32"/>
  <c r="G37" i="32"/>
  <c r="E41" i="32"/>
  <c r="E29" i="32"/>
  <c r="G33" i="32"/>
  <c r="V33" i="31" s="1"/>
  <c r="G17" i="32"/>
  <c r="V17" i="31" s="1"/>
  <c r="H35" i="32"/>
  <c r="W35" i="31" s="1"/>
  <c r="H25" i="32"/>
  <c r="W25" i="31" s="1"/>
  <c r="G36" i="32"/>
  <c r="H9" i="32"/>
  <c r="G9" i="32"/>
  <c r="F9" i="32"/>
  <c r="F32" i="32"/>
  <c r="G32" i="32"/>
  <c r="V32" i="31" s="1"/>
  <c r="H32" i="32"/>
  <c r="W32" i="31" s="1"/>
  <c r="B42" i="32"/>
  <c r="C42" i="32"/>
  <c r="D42" i="32"/>
  <c r="K42" i="32"/>
  <c r="L42" i="32" s="1"/>
  <c r="H16" i="32"/>
  <c r="E39" i="32"/>
  <c r="G15" i="32"/>
  <c r="H28" i="32"/>
  <c r="W28" i="31" s="1"/>
  <c r="F14" i="32"/>
  <c r="E14" i="32"/>
  <c r="H41" i="32"/>
  <c r="H17" i="32"/>
  <c r="W17" i="31" s="1"/>
  <c r="G35" i="32"/>
  <c r="V35" i="31" s="1"/>
  <c r="G11" i="32"/>
  <c r="F11" i="32"/>
  <c r="H11" i="32"/>
  <c r="F22" i="32"/>
  <c r="E22" i="32"/>
  <c r="F29" i="32"/>
  <c r="G29" i="32"/>
  <c r="V29" i="31" s="1"/>
  <c r="V76" i="31" s="1"/>
  <c r="F19" i="32"/>
  <c r="E19" i="32"/>
  <c r="E11" i="32"/>
  <c r="H15" i="32"/>
  <c r="G28" i="32"/>
  <c r="V28" i="31" s="1"/>
  <c r="G14" i="32"/>
  <c r="G41" i="32"/>
  <c r="I41" i="32" s="1"/>
  <c r="E12" i="32"/>
  <c r="H33" i="32"/>
  <c r="W33" i="31" s="1"/>
  <c r="E35" i="32"/>
  <c r="I34" i="32"/>
  <c r="H20" i="32"/>
  <c r="W20" i="31" s="1"/>
  <c r="G20" i="32"/>
  <c r="V20" i="31" s="1"/>
  <c r="F20" i="32"/>
  <c r="U20" i="31" s="1"/>
  <c r="I39" i="32"/>
  <c r="G19" i="32"/>
  <c r="E32" i="32"/>
  <c r="F15" i="32"/>
  <c r="E15" i="32"/>
  <c r="H31" i="32"/>
  <c r="W31" i="31" s="1"/>
  <c r="H14" i="32"/>
  <c r="H40" i="32"/>
  <c r="W40" i="31" s="1"/>
  <c r="G38" i="32"/>
  <c r="F26" i="32"/>
  <c r="I26" i="32" s="1"/>
  <c r="E26" i="32"/>
  <c r="W30" i="31"/>
  <c r="V23" i="31"/>
  <c r="W23" i="31"/>
  <c r="U33" i="31"/>
  <c r="V31" i="31"/>
  <c r="W29" i="31"/>
  <c r="W76" i="31" s="1"/>
  <c r="W34" i="31"/>
  <c r="W81" i="31" s="1"/>
  <c r="U25" i="31"/>
  <c r="W24" i="31"/>
  <c r="V22" i="31"/>
  <c r="V18" i="31"/>
  <c r="W18" i="31"/>
  <c r="V26" i="31"/>
  <c r="K62" i="34"/>
  <c r="K237" i="34"/>
  <c r="G170" i="34"/>
  <c r="O222" i="34"/>
  <c r="G199" i="34"/>
  <c r="G78" i="34"/>
  <c r="O147" i="34"/>
  <c r="K110" i="34"/>
  <c r="K96" i="34"/>
  <c r="G238" i="34"/>
  <c r="K227" i="34"/>
  <c r="G208" i="34"/>
  <c r="O176" i="34"/>
  <c r="K192" i="34"/>
  <c r="G167" i="34"/>
  <c r="O97" i="34"/>
  <c r="O12" i="34"/>
  <c r="O30" i="34"/>
  <c r="K39" i="34"/>
  <c r="K38" i="34"/>
  <c r="O205" i="34"/>
  <c r="G229" i="34"/>
  <c r="G99" i="34"/>
  <c r="O212" i="34"/>
  <c r="G41" i="34"/>
  <c r="G19" i="34"/>
  <c r="K8" i="34"/>
  <c r="O21" i="34"/>
  <c r="O26" i="34"/>
  <c r="G211" i="34"/>
  <c r="K149" i="34"/>
  <c r="O235" i="34"/>
  <c r="G133" i="34"/>
  <c r="G186" i="34"/>
  <c r="O43" i="34"/>
  <c r="G34" i="34"/>
  <c r="K93" i="34"/>
  <c r="O110" i="34"/>
  <c r="K196" i="34"/>
  <c r="K142" i="34"/>
  <c r="O100" i="34"/>
  <c r="O175" i="34"/>
  <c r="G213" i="34"/>
  <c r="O215" i="34"/>
  <c r="O126" i="34"/>
  <c r="G51" i="34"/>
  <c r="G152" i="34"/>
  <c r="G100" i="34"/>
  <c r="G63" i="34"/>
  <c r="G143" i="34"/>
  <c r="G149" i="34"/>
  <c r="O225" i="34"/>
  <c r="I20" i="26"/>
  <c r="K34" i="34"/>
  <c r="K32" i="34"/>
  <c r="O136" i="34"/>
  <c r="O98" i="34"/>
  <c r="G31" i="34"/>
  <c r="G204" i="34"/>
  <c r="K68" i="34"/>
  <c r="O39" i="34"/>
  <c r="G86" i="34"/>
  <c r="O73" i="34"/>
  <c r="O148" i="34"/>
  <c r="K33" i="34"/>
  <c r="K152" i="34"/>
  <c r="O188" i="34"/>
  <c r="K233" i="34"/>
  <c r="O226" i="34"/>
  <c r="K226" i="34"/>
  <c r="O36" i="34"/>
  <c r="G9" i="34"/>
  <c r="O135" i="34"/>
  <c r="G11" i="34"/>
  <c r="G102" i="34"/>
  <c r="K148" i="34"/>
  <c r="O9" i="34"/>
  <c r="O179" i="34"/>
  <c r="O218" i="34"/>
  <c r="O187" i="34"/>
  <c r="O211" i="34"/>
  <c r="K63" i="34"/>
  <c r="O54" i="34"/>
  <c r="O209" i="34"/>
  <c r="O60" i="34"/>
  <c r="O206" i="34"/>
  <c r="O227" i="34"/>
  <c r="K166" i="34"/>
  <c r="K163" i="34"/>
  <c r="O117" i="34"/>
  <c r="K125" i="34"/>
  <c r="O228" i="34"/>
  <c r="K115" i="34"/>
  <c r="O134" i="34"/>
  <c r="K99" i="34"/>
  <c r="G110" i="34"/>
  <c r="K123" i="34"/>
  <c r="G126" i="34"/>
  <c r="G21" i="34"/>
  <c r="O168" i="34"/>
  <c r="K221" i="34"/>
  <c r="G164" i="34"/>
  <c r="K48" i="34"/>
  <c r="O96" i="34"/>
  <c r="K70" i="34"/>
  <c r="G103" i="34"/>
  <c r="K121" i="34"/>
  <c r="G196" i="34"/>
  <c r="G228" i="34"/>
  <c r="K159" i="34"/>
  <c r="O23" i="34"/>
  <c r="O13" i="34"/>
  <c r="O167" i="34"/>
  <c r="K183" i="34"/>
  <c r="G202" i="34"/>
  <c r="O185" i="34"/>
  <c r="O208" i="34"/>
  <c r="G87" i="34"/>
  <c r="O101" i="34"/>
  <c r="O150" i="34"/>
  <c r="O14" i="34"/>
  <c r="O111" i="34"/>
  <c r="O108" i="34"/>
  <c r="K50" i="34"/>
  <c r="K202" i="34"/>
  <c r="K228" i="34"/>
  <c r="G235" i="34"/>
  <c r="G57" i="34"/>
  <c r="G55" i="34"/>
  <c r="O173" i="34"/>
  <c r="O193" i="34"/>
  <c r="G160" i="34"/>
  <c r="K220" i="34"/>
  <c r="G157" i="34"/>
  <c r="G125" i="34"/>
  <c r="O164" i="34"/>
  <c r="G66" i="34"/>
  <c r="K18" i="34"/>
  <c r="K88" i="34"/>
  <c r="O95" i="34"/>
  <c r="O151" i="34"/>
  <c r="K213" i="34"/>
  <c r="G216" i="34"/>
  <c r="K238" i="34"/>
  <c r="G27" i="34"/>
  <c r="O84" i="34"/>
  <c r="O67" i="34"/>
  <c r="O105" i="34"/>
  <c r="O232" i="34"/>
  <c r="K21" i="34"/>
  <c r="G223" i="34"/>
  <c r="O112" i="34"/>
  <c r="G23" i="34"/>
  <c r="O83" i="34"/>
  <c r="G221" i="34"/>
  <c r="G188" i="34"/>
  <c r="O169" i="34"/>
  <c r="G168" i="34"/>
  <c r="K53" i="34"/>
  <c r="K188" i="34"/>
  <c r="O116" i="34"/>
  <c r="G205" i="34"/>
  <c r="O114" i="34"/>
  <c r="K122" i="34"/>
  <c r="G44" i="34"/>
  <c r="G48" i="34"/>
  <c r="O93" i="34"/>
  <c r="K76" i="34"/>
  <c r="K173" i="34"/>
  <c r="G203" i="34"/>
  <c r="O189" i="34"/>
  <c r="K26" i="34"/>
  <c r="O74" i="34"/>
  <c r="G158" i="34"/>
  <c r="G230" i="34"/>
  <c r="G166" i="34"/>
  <c r="O183" i="34"/>
  <c r="K129" i="34"/>
  <c r="O88" i="34"/>
  <c r="G119" i="34"/>
  <c r="O115" i="34"/>
  <c r="O66" i="34"/>
  <c r="G178" i="34"/>
  <c r="K211" i="34"/>
  <c r="O68" i="34"/>
  <c r="K72" i="34"/>
  <c r="K35" i="34"/>
  <c r="K207" i="34"/>
  <c r="K165" i="34"/>
  <c r="G177" i="34"/>
  <c r="G232" i="34"/>
  <c r="G179" i="34"/>
  <c r="G53" i="34"/>
  <c r="K46" i="34"/>
  <c r="G193" i="34"/>
  <c r="G234" i="34"/>
  <c r="K201" i="34"/>
  <c r="K111" i="34"/>
  <c r="K102" i="34"/>
  <c r="K208" i="34"/>
  <c r="G92" i="34"/>
  <c r="O69" i="34"/>
  <c r="K103" i="34"/>
  <c r="G20" i="34"/>
  <c r="G75" i="34"/>
  <c r="G121" i="34"/>
  <c r="G62" i="34"/>
  <c r="K181" i="34"/>
  <c r="K216" i="34"/>
  <c r="K162" i="34"/>
  <c r="K151" i="34"/>
  <c r="I240" i="34"/>
  <c r="J240" i="34"/>
  <c r="H240" i="34"/>
  <c r="K186" i="34"/>
  <c r="K214" i="34"/>
  <c r="O24" i="34"/>
  <c r="G131" i="34"/>
  <c r="K94" i="34"/>
  <c r="G76" i="34"/>
  <c r="G14" i="34"/>
  <c r="K100" i="34"/>
  <c r="K55" i="34"/>
  <c r="E239" i="34"/>
  <c r="F239" i="34"/>
  <c r="D239" i="34"/>
  <c r="N239" i="34"/>
  <c r="M239" i="34"/>
  <c r="L239" i="34"/>
  <c r="K195" i="34"/>
  <c r="O196" i="34"/>
  <c r="O204" i="34"/>
  <c r="K217" i="34"/>
  <c r="O229" i="34"/>
  <c r="K145" i="34"/>
  <c r="O29" i="34"/>
  <c r="G200" i="34"/>
  <c r="K117" i="34"/>
  <c r="K144" i="34"/>
  <c r="O78" i="34"/>
  <c r="K22" i="34"/>
  <c r="O64" i="34"/>
  <c r="K106" i="34"/>
  <c r="O214" i="34"/>
  <c r="K200" i="34"/>
  <c r="K194" i="34"/>
  <c r="K193" i="34"/>
  <c r="K83" i="34"/>
  <c r="G81" i="34"/>
  <c r="K89" i="34"/>
  <c r="G74" i="34"/>
  <c r="O72" i="34"/>
  <c r="G109" i="34"/>
  <c r="G93" i="34"/>
  <c r="H239" i="34"/>
  <c r="I239" i="34"/>
  <c r="J239" i="34"/>
  <c r="O182" i="34"/>
  <c r="G88" i="34"/>
  <c r="G112" i="34"/>
  <c r="O48" i="34"/>
  <c r="O154" i="34"/>
  <c r="G182" i="34"/>
  <c r="K198" i="34"/>
  <c r="G172" i="34"/>
  <c r="G161" i="34"/>
  <c r="G106" i="34"/>
  <c r="O33" i="34"/>
  <c r="O31" i="34"/>
  <c r="G145" i="34"/>
  <c r="O131" i="34"/>
  <c r="K140" i="34"/>
  <c r="K98" i="34"/>
  <c r="O137" i="34"/>
  <c r="K49" i="34"/>
  <c r="O59" i="34"/>
  <c r="K58" i="34"/>
  <c r="K119" i="34"/>
  <c r="G173" i="34"/>
  <c r="O178" i="34"/>
  <c r="K185" i="34"/>
  <c r="G181" i="34"/>
  <c r="G70" i="34"/>
  <c r="O58" i="34"/>
  <c r="K120" i="34"/>
  <c r="O52" i="34"/>
  <c r="G142" i="34"/>
  <c r="K169" i="34"/>
  <c r="O87" i="34"/>
  <c r="K16" i="34"/>
  <c r="G10" i="34"/>
  <c r="O28" i="34"/>
  <c r="K14" i="34"/>
  <c r="K51" i="34"/>
  <c r="G18" i="34"/>
  <c r="O57" i="34"/>
  <c r="G68" i="34"/>
  <c r="G141" i="34"/>
  <c r="G231" i="34"/>
  <c r="G217" i="34"/>
  <c r="O194" i="34"/>
  <c r="O166" i="34"/>
  <c r="O15" i="34"/>
  <c r="O10" i="34"/>
  <c r="K114" i="34"/>
  <c r="G98" i="34"/>
  <c r="O42" i="34"/>
  <c r="G237" i="34"/>
  <c r="K175" i="34"/>
  <c r="O99" i="34"/>
  <c r="G175" i="34"/>
  <c r="O192" i="34"/>
  <c r="O190" i="34"/>
  <c r="K17" i="34"/>
  <c r="K69" i="34"/>
  <c r="O38" i="34"/>
  <c r="K30" i="34"/>
  <c r="K31" i="34"/>
  <c r="O118" i="34"/>
  <c r="O216" i="34"/>
  <c r="O198" i="34"/>
  <c r="G50" i="34"/>
  <c r="K222" i="34"/>
  <c r="O224" i="34"/>
  <c r="O128" i="34"/>
  <c r="O32" i="34"/>
  <c r="O122" i="34"/>
  <c r="K139" i="34"/>
  <c r="K229" i="34"/>
  <c r="K80" i="34"/>
  <c r="O61" i="34"/>
  <c r="O37" i="34"/>
  <c r="G58" i="34"/>
  <c r="G69" i="34"/>
  <c r="K24" i="34"/>
  <c r="O50" i="34"/>
  <c r="O157" i="34"/>
  <c r="O234" i="34"/>
  <c r="G169" i="34"/>
  <c r="K59" i="34"/>
  <c r="O16" i="34"/>
  <c r="K158" i="34"/>
  <c r="K230" i="34"/>
  <c r="O160" i="34"/>
  <c r="G206" i="34"/>
  <c r="O233" i="34"/>
  <c r="K92" i="34"/>
  <c r="K74" i="34"/>
  <c r="G65" i="34"/>
  <c r="O11" i="34"/>
  <c r="K11" i="34"/>
  <c r="G56" i="34"/>
  <c r="O55" i="34"/>
  <c r="G113" i="34"/>
  <c r="K161" i="34"/>
  <c r="K150" i="34"/>
  <c r="O18" i="34"/>
  <c r="K66" i="34"/>
  <c r="O144" i="34"/>
  <c r="K71" i="34"/>
  <c r="O63" i="34"/>
  <c r="G94" i="34"/>
  <c r="G12" i="34"/>
  <c r="O217" i="34"/>
  <c r="K172" i="34"/>
  <c r="G209" i="34"/>
  <c r="O199" i="34"/>
  <c r="O236" i="34"/>
  <c r="G147" i="34"/>
  <c r="G108" i="34"/>
  <c r="O46" i="34"/>
  <c r="K155" i="34"/>
  <c r="G37" i="34"/>
  <c r="K132" i="34"/>
  <c r="G115" i="34"/>
  <c r="O20" i="34"/>
  <c r="K42" i="34"/>
  <c r="G122" i="34"/>
  <c r="K197" i="34"/>
  <c r="G184" i="34"/>
  <c r="O103" i="34"/>
  <c r="G35" i="34"/>
  <c r="G33" i="34"/>
  <c r="O132" i="34"/>
  <c r="K107" i="34"/>
  <c r="G36" i="34"/>
  <c r="K29" i="34"/>
  <c r="O25" i="34"/>
  <c r="K204" i="34"/>
  <c r="O41" i="34"/>
  <c r="G218" i="34"/>
  <c r="K154" i="34"/>
  <c r="O174" i="34"/>
  <c r="K176" i="34"/>
  <c r="G155" i="34"/>
  <c r="G159" i="34"/>
  <c r="K199" i="34"/>
  <c r="O121" i="34"/>
  <c r="G24" i="34"/>
  <c r="G183" i="34"/>
  <c r="K61" i="34"/>
  <c r="O70" i="34"/>
  <c r="K9" i="34"/>
  <c r="K128" i="34"/>
  <c r="K82" i="34"/>
  <c r="K104" i="34"/>
  <c r="G156" i="34"/>
  <c r="G194" i="34"/>
  <c r="G236" i="34"/>
  <c r="O19" i="34"/>
  <c r="G220" i="34"/>
  <c r="O104" i="34"/>
  <c r="G146" i="34"/>
  <c r="O113" i="34"/>
  <c r="K167" i="34"/>
  <c r="K19" i="34"/>
  <c r="G90" i="34"/>
  <c r="G224" i="34"/>
  <c r="K203" i="34"/>
  <c r="G165" i="34"/>
  <c r="K160" i="34"/>
  <c r="K41" i="34"/>
  <c r="G38" i="34"/>
  <c r="G226" i="34"/>
  <c r="K164" i="34"/>
  <c r="G77" i="34"/>
  <c r="K45" i="34"/>
  <c r="K179" i="34"/>
  <c r="O162" i="34"/>
  <c r="G225" i="34"/>
  <c r="G171" i="34"/>
  <c r="G82" i="34"/>
  <c r="G43" i="34"/>
  <c r="O159" i="34"/>
  <c r="K180" i="34"/>
  <c r="O127" i="34"/>
  <c r="K130" i="34"/>
  <c r="G148" i="34"/>
  <c r="K112" i="34"/>
  <c r="K113" i="34"/>
  <c r="O76" i="34"/>
  <c r="K218" i="34"/>
  <c r="G180" i="34"/>
  <c r="O27" i="34"/>
  <c r="O102" i="34"/>
  <c r="G79" i="34"/>
  <c r="K75" i="34"/>
  <c r="O231" i="34"/>
  <c r="K225" i="34"/>
  <c r="O195" i="34"/>
  <c r="O237" i="34"/>
  <c r="K60" i="34"/>
  <c r="K43" i="34"/>
  <c r="G17" i="34"/>
  <c r="O8" i="34"/>
  <c r="O141" i="34"/>
  <c r="O133" i="34"/>
  <c r="K13" i="34"/>
  <c r="K84" i="34"/>
  <c r="G174" i="34"/>
  <c r="K101" i="34"/>
  <c r="K108" i="34"/>
  <c r="O140" i="34"/>
  <c r="O191" i="34"/>
  <c r="O170" i="34"/>
  <c r="K231" i="34"/>
  <c r="K126" i="34"/>
  <c r="O77" i="34"/>
  <c r="K67" i="34"/>
  <c r="G114" i="34"/>
  <c r="K87" i="34"/>
  <c r="G67" i="34"/>
  <c r="O161" i="34"/>
  <c r="G25" i="34"/>
  <c r="O71" i="34"/>
  <c r="K236" i="34"/>
  <c r="O156" i="34"/>
  <c r="K168" i="34"/>
  <c r="G80" i="34"/>
  <c r="K97" i="34"/>
  <c r="O163" i="34"/>
  <c r="G195" i="34"/>
  <c r="O180" i="34"/>
  <c r="G46" i="34"/>
  <c r="G140" i="34"/>
  <c r="O129" i="34"/>
  <c r="K64" i="34"/>
  <c r="K73" i="34"/>
  <c r="G107" i="34"/>
  <c r="K56" i="34"/>
  <c r="G61" i="34"/>
  <c r="O81" i="34"/>
  <c r="G40" i="34"/>
  <c r="K85" i="34"/>
  <c r="O155" i="34"/>
  <c r="G32" i="34"/>
  <c r="G105" i="34"/>
  <c r="O53" i="34"/>
  <c r="O220" i="34"/>
  <c r="O109" i="34"/>
  <c r="K12" i="34"/>
  <c r="O142" i="34"/>
  <c r="G52" i="34"/>
  <c r="G222" i="34"/>
  <c r="G118" i="34"/>
  <c r="O139" i="34"/>
  <c r="G129" i="34"/>
  <c r="K137" i="34"/>
  <c r="O80" i="34"/>
  <c r="G136" i="34"/>
  <c r="K90" i="34"/>
  <c r="G95" i="34"/>
  <c r="G71" i="34"/>
  <c r="G26" i="34"/>
  <c r="O85" i="34"/>
  <c r="K136" i="34"/>
  <c r="K77" i="34"/>
  <c r="G212" i="34"/>
  <c r="G144" i="34"/>
  <c r="O91" i="34"/>
  <c r="G83" i="34"/>
  <c r="G64" i="34"/>
  <c r="G101" i="34"/>
  <c r="O106" i="34"/>
  <c r="K118" i="34"/>
  <c r="G151" i="34"/>
  <c r="K177" i="34"/>
  <c r="G163" i="34"/>
  <c r="O201" i="34"/>
  <c r="K153" i="34"/>
  <c r="K171" i="34"/>
  <c r="K190" i="34"/>
  <c r="O200" i="34"/>
  <c r="K10" i="34"/>
  <c r="O86" i="34"/>
  <c r="O94" i="34"/>
  <c r="G39" i="34"/>
  <c r="G111" i="34"/>
  <c r="K127" i="34"/>
  <c r="O62" i="34"/>
  <c r="K209" i="34"/>
  <c r="G29" i="34"/>
  <c r="K28" i="34"/>
  <c r="O146" i="34"/>
  <c r="O210" i="34"/>
  <c r="O152" i="34"/>
  <c r="K189" i="34"/>
  <c r="O75" i="34"/>
  <c r="K105" i="34"/>
  <c r="K124" i="34"/>
  <c r="G49" i="34"/>
  <c r="K78" i="34"/>
  <c r="O17" i="34"/>
  <c r="G85" i="34"/>
  <c r="K116" i="34"/>
  <c r="G189" i="34"/>
  <c r="O153" i="34"/>
  <c r="O202" i="34"/>
  <c r="G130" i="34"/>
  <c r="O35" i="34"/>
  <c r="K23" i="34"/>
  <c r="G60" i="34"/>
  <c r="K91" i="34"/>
  <c r="O49" i="34"/>
  <c r="O165" i="34"/>
  <c r="O213" i="34"/>
  <c r="O203" i="34"/>
  <c r="G187" i="34"/>
  <c r="K25" i="34"/>
  <c r="G97" i="34"/>
  <c r="K184" i="34"/>
  <c r="G219" i="34"/>
  <c r="K235" i="34"/>
  <c r="O184" i="34"/>
  <c r="G233" i="34"/>
  <c r="G116" i="34"/>
  <c r="G132" i="34"/>
  <c r="O125" i="34"/>
  <c r="K37" i="34"/>
  <c r="O92" i="34"/>
  <c r="G210" i="34"/>
  <c r="O238" i="34"/>
  <c r="O124" i="34"/>
  <c r="K170" i="34"/>
  <c r="O181" i="34"/>
  <c r="O230" i="34"/>
  <c r="O51" i="34"/>
  <c r="O130" i="34"/>
  <c r="O221" i="34"/>
  <c r="G84" i="34"/>
  <c r="G47" i="34"/>
  <c r="O119" i="34"/>
  <c r="K131" i="34"/>
  <c r="K57" i="34"/>
  <c r="K79" i="34"/>
  <c r="G192" i="34"/>
  <c r="K191" i="34"/>
  <c r="O82" i="34"/>
  <c r="O149" i="34"/>
  <c r="O145" i="34"/>
  <c r="G240" i="34"/>
  <c r="G214" i="34"/>
  <c r="O207" i="34"/>
  <c r="G201" i="34"/>
  <c r="O40" i="34"/>
  <c r="G185" i="34"/>
  <c r="K210" i="34"/>
  <c r="K234" i="34"/>
  <c r="K224" i="34"/>
  <c r="K36" i="34"/>
  <c r="K146" i="34"/>
  <c r="O120" i="34"/>
  <c r="G135" i="34"/>
  <c r="G104" i="34"/>
  <c r="K156" i="34"/>
  <c r="G138" i="34"/>
  <c r="O44" i="34"/>
  <c r="O79" i="34"/>
  <c r="K52" i="34"/>
  <c r="K15" i="34"/>
  <c r="G215" i="34"/>
  <c r="K223" i="34"/>
  <c r="K219" i="34"/>
  <c r="G120" i="34"/>
  <c r="K47" i="34"/>
  <c r="G13" i="34"/>
  <c r="G123" i="34"/>
  <c r="K54" i="34"/>
  <c r="K86" i="34"/>
  <c r="K178" i="34"/>
  <c r="G197" i="34"/>
  <c r="G150" i="34"/>
  <c r="O47" i="34"/>
  <c r="G8" i="34"/>
  <c r="G15" i="34"/>
  <c r="O171" i="34"/>
  <c r="G176" i="34"/>
  <c r="O22" i="34"/>
  <c r="G72" i="34"/>
  <c r="G139" i="34"/>
  <c r="K141" i="34"/>
  <c r="O89" i="34"/>
  <c r="O107" i="34"/>
  <c r="O65" i="34"/>
  <c r="O56" i="34"/>
  <c r="G137" i="34"/>
  <c r="O240" i="34"/>
  <c r="O223" i="34"/>
  <c r="K135" i="34"/>
  <c r="K27" i="34"/>
  <c r="G190" i="34"/>
  <c r="O219" i="34"/>
  <c r="O197" i="34"/>
  <c r="G153" i="34"/>
  <c r="G28" i="34"/>
  <c r="O138" i="34"/>
  <c r="G128" i="34"/>
  <c r="G154" i="34"/>
  <c r="O45" i="34"/>
  <c r="G124" i="34"/>
  <c r="K182" i="34"/>
  <c r="G30" i="34"/>
  <c r="O177" i="34"/>
  <c r="O186" i="34"/>
  <c r="G89" i="34"/>
  <c r="O90" i="34"/>
  <c r="K109" i="34"/>
  <c r="K44" i="34"/>
  <c r="G207" i="34"/>
  <c r="G198" i="34"/>
  <c r="K143" i="34"/>
  <c r="O172" i="34"/>
  <c r="G227" i="34"/>
  <c r="G191" i="34"/>
  <c r="O158" i="34"/>
  <c r="G162" i="34"/>
  <c r="G91" i="34"/>
  <c r="K95" i="34"/>
  <c r="G42" i="34"/>
  <c r="K157" i="34"/>
  <c r="G127" i="34"/>
  <c r="K133" i="34"/>
  <c r="O34" i="34"/>
  <c r="G45" i="34"/>
  <c r="O123" i="34"/>
  <c r="G117" i="34"/>
  <c r="K40" i="34"/>
  <c r="O143" i="34"/>
  <c r="K20" i="34"/>
  <c r="G22" i="34"/>
  <c r="Y240" i="32"/>
  <c r="AF240" i="34"/>
  <c r="AG240" i="34"/>
  <c r="AH240" i="34"/>
  <c r="I119" i="5"/>
  <c r="O20" i="26"/>
  <c r="H15" i="26"/>
  <c r="I344" i="5"/>
  <c r="I290" i="5"/>
  <c r="I260" i="5"/>
  <c r="U20" i="26"/>
  <c r="L15" i="26"/>
  <c r="N15" i="26"/>
  <c r="M15" i="26"/>
  <c r="E9" i="1"/>
  <c r="E24" i="1"/>
  <c r="E33" i="1"/>
  <c r="E19" i="1"/>
  <c r="E21" i="1"/>
  <c r="E25" i="1"/>
  <c r="O19" i="26"/>
  <c r="F15" i="26"/>
  <c r="I19" i="26"/>
  <c r="G15" i="26"/>
  <c r="I240" i="1"/>
  <c r="N239" i="1"/>
  <c r="AJ239" i="34" s="1"/>
  <c r="AP43" i="31" s="1"/>
  <c r="E34" i="1"/>
  <c r="E22" i="1"/>
  <c r="E13" i="1"/>
  <c r="E29" i="1"/>
  <c r="E28" i="1"/>
  <c r="E15" i="1"/>
  <c r="G268" i="23"/>
  <c r="B268" i="23"/>
  <c r="G93" i="23"/>
  <c r="B93" i="23"/>
  <c r="G48" i="23"/>
  <c r="B48" i="23"/>
  <c r="G207" i="23"/>
  <c r="B207" i="23"/>
  <c r="G255" i="23"/>
  <c r="B255" i="23"/>
  <c r="G52" i="23"/>
  <c r="B52" i="23"/>
  <c r="G223" i="23"/>
  <c r="B223" i="23"/>
  <c r="G250" i="23"/>
  <c r="B250" i="23"/>
  <c r="G145" i="23"/>
  <c r="B145" i="23"/>
  <c r="G175" i="23"/>
  <c r="B175" i="23"/>
  <c r="G193" i="23"/>
  <c r="B193" i="23"/>
  <c r="G312" i="23"/>
  <c r="B312" i="23"/>
  <c r="G10" i="23"/>
  <c r="B10" i="23"/>
  <c r="G73" i="23"/>
  <c r="B73" i="23"/>
  <c r="G211" i="23"/>
  <c r="B211" i="23"/>
  <c r="G265" i="23"/>
  <c r="B265" i="23"/>
  <c r="G18" i="23"/>
  <c r="B18" i="23"/>
  <c r="G51" i="23"/>
  <c r="B51" i="23"/>
  <c r="G222" i="23"/>
  <c r="B222" i="23"/>
  <c r="G249" i="23"/>
  <c r="B249" i="23"/>
  <c r="G144" i="23"/>
  <c r="B144" i="23"/>
  <c r="G174" i="23"/>
  <c r="B174" i="23"/>
  <c r="G192" i="23"/>
  <c r="B192" i="23"/>
  <c r="G313" i="23"/>
  <c r="B313" i="23"/>
  <c r="G9" i="23"/>
  <c r="B9" i="23"/>
  <c r="G72" i="23"/>
  <c r="B72" i="23"/>
  <c r="G210" i="23"/>
  <c r="B210" i="23"/>
  <c r="G66" i="23"/>
  <c r="B66" i="23"/>
  <c r="G54" i="23"/>
  <c r="B54" i="23"/>
  <c r="G264" i="23"/>
  <c r="B264" i="23"/>
  <c r="G169" i="23"/>
  <c r="B169" i="23"/>
  <c r="G106" i="23"/>
  <c r="B106" i="23"/>
  <c r="G142" i="23"/>
  <c r="B142" i="23"/>
  <c r="G202" i="23"/>
  <c r="B202" i="23"/>
  <c r="G124" i="23"/>
  <c r="B124" i="23"/>
  <c r="G58" i="23"/>
  <c r="B58" i="23"/>
  <c r="G288" i="23"/>
  <c r="B288" i="23"/>
  <c r="G16" i="23"/>
  <c r="B16" i="23"/>
  <c r="G154" i="23"/>
  <c r="B154" i="23"/>
  <c r="G162" i="23"/>
  <c r="B162" i="23"/>
  <c r="G196" i="23"/>
  <c r="B196" i="23"/>
  <c r="G246" i="23"/>
  <c r="B246" i="23"/>
  <c r="G141" i="23"/>
  <c r="B141" i="23"/>
  <c r="G201" i="23"/>
  <c r="B201" i="23"/>
  <c r="G123" i="23"/>
  <c r="B123" i="23"/>
  <c r="G57" i="23"/>
  <c r="B57" i="23"/>
  <c r="G289" i="23"/>
  <c r="B289" i="23"/>
  <c r="G15" i="23"/>
  <c r="B15" i="23"/>
  <c r="G153" i="23"/>
  <c r="B153" i="23"/>
  <c r="G67" i="23"/>
  <c r="B67" i="23"/>
  <c r="G300" i="23"/>
  <c r="B300" i="23"/>
  <c r="G301" i="23"/>
  <c r="B301" i="23"/>
  <c r="G220" i="23"/>
  <c r="B220" i="23"/>
  <c r="G121" i="23"/>
  <c r="B121" i="23"/>
  <c r="G195" i="23"/>
  <c r="B195" i="23"/>
  <c r="G105" i="23"/>
  <c r="B105" i="23"/>
  <c r="G219" i="23"/>
  <c r="B219" i="23"/>
  <c r="G64" i="23"/>
  <c r="B64" i="23"/>
  <c r="G31" i="23"/>
  <c r="B31" i="23"/>
  <c r="G190" i="23"/>
  <c r="B190" i="23"/>
  <c r="G100" i="23"/>
  <c r="B100" i="23"/>
  <c r="G148" i="23"/>
  <c r="B148" i="23"/>
  <c r="G25" i="23"/>
  <c r="B25" i="23"/>
  <c r="G97" i="23"/>
  <c r="B97" i="23"/>
  <c r="G151" i="23"/>
  <c r="B151" i="23"/>
  <c r="G46" i="23"/>
  <c r="B46" i="23"/>
  <c r="G267" i="23"/>
  <c r="B267" i="23"/>
  <c r="G247" i="23"/>
  <c r="B247" i="23"/>
  <c r="G168" i="23"/>
  <c r="B168" i="23"/>
  <c r="G120" i="23"/>
  <c r="B120" i="23"/>
  <c r="G63" i="23"/>
  <c r="B63" i="23"/>
  <c r="G30" i="23"/>
  <c r="B30" i="23"/>
  <c r="G189" i="23"/>
  <c r="B189" i="23"/>
  <c r="G99" i="23"/>
  <c r="B99" i="23"/>
  <c r="G147" i="23"/>
  <c r="B147" i="23"/>
  <c r="G24" i="23"/>
  <c r="B24" i="23"/>
  <c r="G96" i="23"/>
  <c r="B96" i="23"/>
  <c r="G150" i="23"/>
  <c r="B150" i="23"/>
  <c r="G45" i="23"/>
  <c r="B45" i="23"/>
  <c r="G27" i="23"/>
  <c r="B27" i="23"/>
  <c r="G271" i="23"/>
  <c r="B271" i="23"/>
  <c r="G7" i="23"/>
  <c r="B7" i="23"/>
  <c r="G127" i="23"/>
  <c r="B127" i="23"/>
  <c r="G217" i="23"/>
  <c r="B217" i="23"/>
  <c r="G238" i="23"/>
  <c r="B238" i="23"/>
  <c r="G241" i="23"/>
  <c r="B241" i="23"/>
  <c r="G76" i="23"/>
  <c r="B76" i="23"/>
  <c r="G163" i="23"/>
  <c r="B163" i="23"/>
  <c r="G270" i="23"/>
  <c r="B270" i="23"/>
  <c r="G6" i="23"/>
  <c r="B6" i="23"/>
  <c r="G126" i="23"/>
  <c r="B126" i="23"/>
  <c r="G216" i="23"/>
  <c r="B216" i="23"/>
  <c r="G237" i="23"/>
  <c r="B237" i="23"/>
  <c r="G240" i="23"/>
  <c r="B240" i="23"/>
  <c r="G75" i="23"/>
  <c r="B75" i="23"/>
  <c r="G274" i="23"/>
  <c r="B274" i="23"/>
  <c r="G112" i="23"/>
  <c r="B112" i="23"/>
  <c r="G79" i="23"/>
  <c r="B79" i="23"/>
  <c r="G199" i="23"/>
  <c r="B199" i="23"/>
  <c r="G115" i="23"/>
  <c r="B115" i="23"/>
  <c r="G172" i="23"/>
  <c r="B172" i="23"/>
  <c r="G103" i="23"/>
  <c r="B103" i="23"/>
  <c r="G160" i="23"/>
  <c r="B160" i="23"/>
  <c r="G244" i="23"/>
  <c r="B244" i="23"/>
  <c r="G55" i="23"/>
  <c r="B55" i="23"/>
  <c r="G273" i="23"/>
  <c r="B273" i="23"/>
  <c r="G111" i="23"/>
  <c r="B111" i="23"/>
  <c r="G78" i="23"/>
  <c r="B78" i="23"/>
  <c r="G198" i="23"/>
  <c r="B198" i="23"/>
  <c r="G114" i="23"/>
  <c r="B114" i="23"/>
  <c r="G171" i="23"/>
  <c r="B171" i="23"/>
  <c r="G102" i="23"/>
  <c r="B102" i="23"/>
  <c r="G159" i="23"/>
  <c r="B159" i="23"/>
  <c r="G243" i="23"/>
  <c r="B243" i="23"/>
  <c r="G94" i="23"/>
  <c r="B94" i="23"/>
  <c r="G49" i="23"/>
  <c r="B49" i="23"/>
  <c r="G208" i="23"/>
  <c r="B208" i="23"/>
  <c r="G256" i="23"/>
  <c r="B256" i="23"/>
  <c r="G19" i="23"/>
  <c r="B19" i="23"/>
  <c r="G28" i="23"/>
  <c r="B28" i="23"/>
  <c r="I131" i="5"/>
  <c r="I134" i="5"/>
  <c r="I820" i="5"/>
  <c r="J821" i="5"/>
  <c r="J12" i="5"/>
  <c r="I11" i="5"/>
  <c r="I137" i="5"/>
  <c r="J138" i="5"/>
  <c r="I741" i="5"/>
  <c r="J742" i="5"/>
  <c r="I777" i="5"/>
  <c r="J778" i="5"/>
  <c r="I860" i="5"/>
  <c r="I863" i="5"/>
  <c r="J1033" i="5"/>
  <c r="I1032" i="5"/>
  <c r="J728" i="5"/>
  <c r="I727" i="5"/>
  <c r="I573" i="5"/>
  <c r="J574" i="5"/>
  <c r="I576" i="5"/>
  <c r="J795" i="5"/>
  <c r="I638" i="5"/>
  <c r="J639" i="5"/>
  <c r="I296" i="5"/>
  <c r="J297" i="5"/>
  <c r="I434" i="5"/>
  <c r="J435" i="5"/>
  <c r="J890" i="5"/>
  <c r="I889" i="5"/>
  <c r="I892" i="5"/>
  <c r="I1031" i="5"/>
  <c r="J580" i="5"/>
  <c r="I579" i="5"/>
  <c r="I582" i="5"/>
  <c r="J1004" i="5"/>
  <c r="I1003" i="5"/>
  <c r="I674" i="5"/>
  <c r="I677" i="5"/>
  <c r="I181" i="5"/>
  <c r="J182" i="5"/>
  <c r="I160" i="5"/>
  <c r="J161" i="5"/>
  <c r="I786" i="5"/>
  <c r="J787" i="5"/>
  <c r="J547" i="5"/>
  <c r="I546" i="5"/>
  <c r="J388" i="5"/>
  <c r="I387" i="5"/>
  <c r="J246" i="5"/>
  <c r="I704" i="5"/>
  <c r="J705" i="5"/>
  <c r="I128" i="5"/>
  <c r="I125" i="5"/>
  <c r="J586" i="5"/>
  <c r="I585" i="5"/>
  <c r="I495" i="5"/>
  <c r="J496" i="5"/>
  <c r="J720" i="5"/>
  <c r="I719" i="5"/>
  <c r="J97" i="5"/>
  <c r="I99" i="5"/>
  <c r="I96" i="5"/>
  <c r="J372" i="5"/>
  <c r="J662" i="5"/>
  <c r="I661" i="5"/>
  <c r="I664" i="5"/>
  <c r="I316" i="5"/>
  <c r="J317" i="5"/>
  <c r="I319" i="5"/>
  <c r="J453" i="5"/>
  <c r="I801" i="5"/>
  <c r="J802" i="5"/>
  <c r="I804" i="5"/>
  <c r="I881" i="5"/>
  <c r="I884" i="5"/>
  <c r="J980" i="5"/>
  <c r="I980" i="5" s="1"/>
  <c r="I979" i="5"/>
  <c r="I488" i="5"/>
  <c r="I491" i="5"/>
  <c r="J984" i="5"/>
  <c r="I197" i="5"/>
  <c r="I200" i="5"/>
  <c r="J1051" i="5"/>
  <c r="I1050" i="5"/>
  <c r="I329" i="5"/>
  <c r="I764" i="5"/>
  <c r="I767" i="5"/>
  <c r="I761" i="5"/>
  <c r="J906" i="5"/>
  <c r="I293" i="5"/>
  <c r="I954" i="5"/>
  <c r="J955" i="5"/>
  <c r="I957" i="5"/>
  <c r="I414" i="5"/>
  <c r="J415" i="5"/>
  <c r="I345" i="5"/>
  <c r="J346" i="5"/>
  <c r="J557" i="5"/>
  <c r="I556" i="5"/>
  <c r="I894" i="5"/>
  <c r="J895" i="5"/>
  <c r="I932" i="5"/>
  <c r="J933" i="5"/>
  <c r="I618" i="5"/>
  <c r="J619" i="5"/>
  <c r="I621" i="5"/>
  <c r="I261" i="5"/>
  <c r="J262" i="5"/>
  <c r="J630" i="5"/>
  <c r="I629" i="5"/>
  <c r="I946" i="5"/>
  <c r="J947" i="5"/>
  <c r="I479" i="5"/>
  <c r="J534" i="5"/>
  <c r="J1046" i="5"/>
  <c r="I1045" i="5"/>
  <c r="I1048" i="5"/>
  <c r="I770" i="5"/>
  <c r="J771" i="5"/>
  <c r="I55" i="5"/>
  <c r="J56" i="5"/>
  <c r="J73" i="5"/>
  <c r="I72" i="5"/>
  <c r="I447" i="5"/>
  <c r="J448" i="5"/>
  <c r="I450" i="5"/>
  <c r="J205" i="5"/>
  <c r="I204" i="5"/>
  <c r="I207" i="5"/>
  <c r="J1020" i="5"/>
  <c r="I754" i="5"/>
  <c r="J755" i="5"/>
  <c r="I755" i="5" s="1"/>
  <c r="I998" i="5"/>
  <c r="H528" i="5"/>
  <c r="G527" i="5"/>
  <c r="B527" i="5" s="1"/>
  <c r="J651" i="5"/>
  <c r="I650" i="5"/>
  <c r="J481" i="5"/>
  <c r="I480" i="5"/>
  <c r="I483" i="5"/>
  <c r="J218" i="5"/>
  <c r="I217" i="5"/>
  <c r="I102" i="5"/>
  <c r="J103" i="5"/>
  <c r="I701" i="5"/>
  <c r="J1014" i="5"/>
  <c r="J466" i="5"/>
  <c r="I465" i="5"/>
  <c r="J1061" i="5"/>
  <c r="I1060" i="5"/>
  <c r="I275" i="5"/>
  <c r="I278" i="5"/>
  <c r="I322" i="5"/>
  <c r="J323" i="5"/>
  <c r="I323" i="5" s="1"/>
  <c r="J37" i="5"/>
  <c r="I36" i="5"/>
  <c r="I610" i="5"/>
  <c r="J611" i="5"/>
  <c r="I613" i="5"/>
  <c r="J967" i="5"/>
  <c r="I966" i="5"/>
  <c r="I969" i="5"/>
  <c r="J334" i="5"/>
  <c r="I336" i="5"/>
  <c r="I333" i="5"/>
  <c r="J681" i="5"/>
  <c r="I680" i="5"/>
  <c r="J869" i="5"/>
  <c r="I868" i="5"/>
  <c r="I871" i="5"/>
  <c r="U15" i="26"/>
  <c r="G8" i="32"/>
  <c r="H8" i="32"/>
  <c r="I38" i="32" l="1"/>
  <c r="I35" i="32"/>
  <c r="I36" i="32"/>
  <c r="L44" i="32"/>
  <c r="H44" i="32" s="1"/>
  <c r="V30" i="31"/>
  <c r="V38" i="31"/>
  <c r="I32" i="32"/>
  <c r="X32" i="31" s="1"/>
  <c r="I22" i="32"/>
  <c r="I13" i="32"/>
  <c r="I33" i="32"/>
  <c r="X33" i="31" s="1"/>
  <c r="I12" i="32"/>
  <c r="I16" i="32"/>
  <c r="I15" i="32"/>
  <c r="E42" i="32"/>
  <c r="I37" i="32"/>
  <c r="F42" i="32"/>
  <c r="I17" i="32"/>
  <c r="H42" i="32"/>
  <c r="I9" i="32"/>
  <c r="I27" i="32"/>
  <c r="X27" i="31" s="1"/>
  <c r="G42" i="32"/>
  <c r="V42" i="31" s="1"/>
  <c r="I31" i="32"/>
  <c r="X31" i="31" s="1"/>
  <c r="I40" i="32"/>
  <c r="X40" i="31" s="1"/>
  <c r="I28" i="32"/>
  <c r="X28" i="31" s="1"/>
  <c r="I10" i="32"/>
  <c r="I21" i="32"/>
  <c r="X21" i="31" s="1"/>
  <c r="I18" i="32"/>
  <c r="I19" i="32"/>
  <c r="I11" i="32"/>
  <c r="I14" i="32"/>
  <c r="I20" i="32"/>
  <c r="X20" i="31" s="1"/>
  <c r="I25" i="32"/>
  <c r="X25" i="31" s="1"/>
  <c r="I29" i="32"/>
  <c r="X29" i="31" s="1"/>
  <c r="X76" i="31" s="1"/>
  <c r="I24" i="32"/>
  <c r="X24" i="31" s="1"/>
  <c r="I23" i="32"/>
  <c r="X23" i="31" s="1"/>
  <c r="U28" i="31"/>
  <c r="U26" i="31"/>
  <c r="X26" i="31"/>
  <c r="U34" i="31"/>
  <c r="U81" i="31" s="1"/>
  <c r="X34" i="31"/>
  <c r="X81" i="31" s="1"/>
  <c r="U32" i="31"/>
  <c r="U23" i="31"/>
  <c r="U27" i="31"/>
  <c r="U31" i="31"/>
  <c r="X35" i="31"/>
  <c r="U35" i="31"/>
  <c r="U22" i="31"/>
  <c r="X22" i="31"/>
  <c r="U30" i="31"/>
  <c r="X30" i="31"/>
  <c r="U29" i="31"/>
  <c r="U76" i="31" s="1"/>
  <c r="U21" i="31"/>
  <c r="K240" i="34"/>
  <c r="O239" i="34"/>
  <c r="G239" i="34"/>
  <c r="K239" i="34"/>
  <c r="AI240" i="34"/>
  <c r="AF239" i="34"/>
  <c r="AK43" i="31" s="1"/>
  <c r="AG239" i="34"/>
  <c r="AL43" i="31" s="1"/>
  <c r="AH239" i="34"/>
  <c r="AM43" i="31" s="1"/>
  <c r="O15" i="26"/>
  <c r="U40" i="31"/>
  <c r="Y239" i="32"/>
  <c r="L43" i="32" s="1"/>
  <c r="I15" i="26"/>
  <c r="T240" i="32"/>
  <c r="B44" i="32" s="1"/>
  <c r="E44" i="32" s="1"/>
  <c r="V240" i="32"/>
  <c r="D44" i="32" s="1"/>
  <c r="U240" i="32"/>
  <c r="C44" i="32" s="1"/>
  <c r="G44" i="32" s="1"/>
  <c r="W14" i="31"/>
  <c r="I8" i="32"/>
  <c r="W37" i="31"/>
  <c r="V37" i="31"/>
  <c r="V9" i="31"/>
  <c r="U37" i="31"/>
  <c r="W8" i="32"/>
  <c r="J139" i="5"/>
  <c r="I138" i="5"/>
  <c r="J13" i="5"/>
  <c r="I12" i="5"/>
  <c r="I821" i="5"/>
  <c r="J822" i="5"/>
  <c r="J1015" i="5"/>
  <c r="I1014" i="5"/>
  <c r="I1017" i="5"/>
  <c r="G528" i="5"/>
  <c r="B528" i="5" s="1"/>
  <c r="H529" i="5"/>
  <c r="I205" i="5"/>
  <c r="J206" i="5"/>
  <c r="I208" i="5"/>
  <c r="I771" i="5"/>
  <c r="I774" i="5"/>
  <c r="J772" i="5"/>
  <c r="J948" i="5"/>
  <c r="I947" i="5"/>
  <c r="I326" i="5"/>
  <c r="I662" i="5"/>
  <c r="I665" i="5"/>
  <c r="J497" i="5"/>
  <c r="I496" i="5"/>
  <c r="I547" i="5"/>
  <c r="J548" i="5"/>
  <c r="I869" i="5"/>
  <c r="I872" i="5"/>
  <c r="I967" i="5"/>
  <c r="J968" i="5"/>
  <c r="I970" i="5"/>
  <c r="I218" i="5"/>
  <c r="J219" i="5"/>
  <c r="J934" i="5"/>
  <c r="I933" i="5"/>
  <c r="J416" i="5"/>
  <c r="I415" i="5"/>
  <c r="I705" i="5"/>
  <c r="J706" i="5"/>
  <c r="I787" i="5"/>
  <c r="J788" i="5"/>
  <c r="I890" i="5"/>
  <c r="I893" i="5"/>
  <c r="I795" i="5"/>
  <c r="J796" i="5"/>
  <c r="I798" i="5"/>
  <c r="I1033" i="5"/>
  <c r="J1034" i="5"/>
  <c r="I448" i="5"/>
  <c r="J449" i="5"/>
  <c r="I451" i="5"/>
  <c r="I906" i="5"/>
  <c r="J907" i="5"/>
  <c r="I1051" i="5"/>
  <c r="J1052" i="5"/>
  <c r="I453" i="5"/>
  <c r="J454" i="5"/>
  <c r="I372" i="5"/>
  <c r="J373" i="5"/>
  <c r="I1004" i="5"/>
  <c r="J1005" i="5"/>
  <c r="J436" i="5"/>
  <c r="I435" i="5"/>
  <c r="I681" i="5"/>
  <c r="J682" i="5"/>
  <c r="J631" i="5"/>
  <c r="I633" i="5"/>
  <c r="I630" i="5"/>
  <c r="I895" i="5"/>
  <c r="J896" i="5"/>
  <c r="I758" i="5"/>
  <c r="J247" i="5"/>
  <c r="I246" i="5"/>
  <c r="I161" i="5"/>
  <c r="J162" i="5"/>
  <c r="J575" i="5"/>
  <c r="I574" i="5"/>
  <c r="I577" i="5"/>
  <c r="I611" i="5"/>
  <c r="I614" i="5"/>
  <c r="I481" i="5"/>
  <c r="J482" i="5"/>
  <c r="I484" i="5"/>
  <c r="I1046" i="5"/>
  <c r="I1049" i="5"/>
  <c r="J263" i="5"/>
  <c r="I262" i="5"/>
  <c r="J956" i="5"/>
  <c r="I955" i="5"/>
  <c r="I958" i="5"/>
  <c r="I317" i="5"/>
  <c r="I320" i="5"/>
  <c r="J298" i="5"/>
  <c r="I297" i="5"/>
  <c r="I300" i="5"/>
  <c r="I778" i="5"/>
  <c r="J779" i="5"/>
  <c r="I1061" i="5"/>
  <c r="J1062" i="5"/>
  <c r="I1020" i="5"/>
  <c r="I1023" i="5"/>
  <c r="J1021" i="5"/>
  <c r="I73" i="5"/>
  <c r="J74" i="5"/>
  <c r="I97" i="5"/>
  <c r="J98" i="5"/>
  <c r="I100" i="5"/>
  <c r="J183" i="5"/>
  <c r="I182" i="5"/>
  <c r="J581" i="5"/>
  <c r="I580" i="5"/>
  <c r="I583" i="5"/>
  <c r="J335" i="5"/>
  <c r="I334" i="5"/>
  <c r="I337" i="5"/>
  <c r="I103" i="5"/>
  <c r="J104" i="5"/>
  <c r="I651" i="5"/>
  <c r="I654" i="5"/>
  <c r="J652" i="5"/>
  <c r="J57" i="5"/>
  <c r="I56" i="5"/>
  <c r="I534" i="5"/>
  <c r="J535" i="5"/>
  <c r="I557" i="5"/>
  <c r="J558" i="5"/>
  <c r="J985" i="5"/>
  <c r="I984" i="5"/>
  <c r="I586" i="5"/>
  <c r="J587" i="5"/>
  <c r="I388" i="5"/>
  <c r="J389" i="5"/>
  <c r="I639" i="5"/>
  <c r="I642" i="5"/>
  <c r="J640" i="5"/>
  <c r="I742" i="5"/>
  <c r="J743" i="5"/>
  <c r="I37" i="5"/>
  <c r="J38" i="5"/>
  <c r="I466" i="5"/>
  <c r="J467" i="5"/>
  <c r="I619" i="5"/>
  <c r="I622" i="5"/>
  <c r="J620" i="5"/>
  <c r="J347" i="5"/>
  <c r="I346" i="5"/>
  <c r="I983" i="5"/>
  <c r="J803" i="5"/>
  <c r="I802" i="5"/>
  <c r="I805" i="5"/>
  <c r="I720" i="5"/>
  <c r="J721" i="5"/>
  <c r="I723" i="5"/>
  <c r="I728" i="5"/>
  <c r="J729" i="5"/>
  <c r="V11" i="31"/>
  <c r="W8" i="31"/>
  <c r="U8" i="31"/>
  <c r="E8" i="32"/>
  <c r="V8" i="31"/>
  <c r="F44" i="32" l="1"/>
  <c r="AN43" i="31"/>
  <c r="I44" i="32"/>
  <c r="I42" i="32"/>
  <c r="R43" i="31"/>
  <c r="Q43" i="31"/>
  <c r="E43" i="31" s="1"/>
  <c r="AI239" i="34"/>
  <c r="AN8" i="31"/>
  <c r="F29" i="31"/>
  <c r="J29" i="31"/>
  <c r="N29" i="31"/>
  <c r="J42" i="31"/>
  <c r="N42" i="31"/>
  <c r="F42" i="31"/>
  <c r="E22" i="31"/>
  <c r="I22" i="31"/>
  <c r="M22" i="31"/>
  <c r="M24" i="31"/>
  <c r="I24" i="31"/>
  <c r="E24" i="31"/>
  <c r="M26" i="31"/>
  <c r="I26" i="31"/>
  <c r="E26" i="31"/>
  <c r="M33" i="31"/>
  <c r="I33" i="31"/>
  <c r="E33" i="31"/>
  <c r="M37" i="31"/>
  <c r="I37" i="31"/>
  <c r="E37" i="31"/>
  <c r="M10" i="31"/>
  <c r="I10" i="31"/>
  <c r="E10" i="31"/>
  <c r="V85" i="31"/>
  <c r="E38" i="31"/>
  <c r="I38" i="31"/>
  <c r="M38" i="31"/>
  <c r="M25" i="31"/>
  <c r="E25" i="31"/>
  <c r="I25" i="31"/>
  <c r="E31" i="31"/>
  <c r="I31" i="31"/>
  <c r="M31" i="31"/>
  <c r="J22" i="31"/>
  <c r="N22" i="31"/>
  <c r="F22" i="31"/>
  <c r="N14" i="31"/>
  <c r="F14" i="31"/>
  <c r="J14" i="31"/>
  <c r="F13" i="31"/>
  <c r="J13" i="31"/>
  <c r="N13" i="31"/>
  <c r="M14" i="31"/>
  <c r="E14" i="31"/>
  <c r="I14" i="31"/>
  <c r="J11" i="31"/>
  <c r="N11" i="31"/>
  <c r="F11" i="31"/>
  <c r="J30" i="31"/>
  <c r="N30" i="31"/>
  <c r="F30" i="31"/>
  <c r="F28" i="31"/>
  <c r="J28" i="31"/>
  <c r="N28" i="31"/>
  <c r="M36" i="31"/>
  <c r="E36" i="31"/>
  <c r="I36" i="31"/>
  <c r="E30" i="31"/>
  <c r="I30" i="31"/>
  <c r="M30" i="31"/>
  <c r="M43" i="31"/>
  <c r="E8" i="31"/>
  <c r="I8" i="31"/>
  <c r="M8" i="31"/>
  <c r="J38" i="31"/>
  <c r="N38" i="31"/>
  <c r="F38" i="31"/>
  <c r="J27" i="31"/>
  <c r="F27" i="31"/>
  <c r="N27" i="31"/>
  <c r="J31" i="31"/>
  <c r="F31" i="31"/>
  <c r="N31" i="31"/>
  <c r="N35" i="31"/>
  <c r="F35" i="31"/>
  <c r="J35" i="31"/>
  <c r="M39" i="31"/>
  <c r="I39" i="31"/>
  <c r="E39" i="31"/>
  <c r="I27" i="31"/>
  <c r="M27" i="31"/>
  <c r="E27" i="31"/>
  <c r="M41" i="31"/>
  <c r="I41" i="31"/>
  <c r="E41" i="31"/>
  <c r="I35" i="31"/>
  <c r="M35" i="31"/>
  <c r="E35" i="31"/>
  <c r="J15" i="31"/>
  <c r="N15" i="31"/>
  <c r="F15" i="31"/>
  <c r="V87" i="31"/>
  <c r="E40" i="31"/>
  <c r="I40" i="31"/>
  <c r="M40" i="31"/>
  <c r="N39" i="31"/>
  <c r="F39" i="31"/>
  <c r="J39" i="31"/>
  <c r="F18" i="31"/>
  <c r="J18" i="31"/>
  <c r="N18" i="31"/>
  <c r="E13" i="31"/>
  <c r="M13" i="31"/>
  <c r="I13" i="31"/>
  <c r="I11" i="31"/>
  <c r="E11" i="31"/>
  <c r="M11" i="31"/>
  <c r="E44" i="31"/>
  <c r="M44" i="31"/>
  <c r="I44" i="31"/>
  <c r="M21" i="31"/>
  <c r="I21" i="31"/>
  <c r="E21" i="31"/>
  <c r="I20" i="31"/>
  <c r="M20" i="31"/>
  <c r="E20" i="31"/>
  <c r="N25" i="31"/>
  <c r="J25" i="31"/>
  <c r="F25" i="31"/>
  <c r="F10" i="31"/>
  <c r="J10" i="31"/>
  <c r="N10" i="31"/>
  <c r="M18" i="31"/>
  <c r="I18" i="31"/>
  <c r="E18" i="31"/>
  <c r="F16" i="31"/>
  <c r="N16" i="31"/>
  <c r="J16" i="31"/>
  <c r="W87" i="31"/>
  <c r="F40" i="31"/>
  <c r="N40" i="31"/>
  <c r="J40" i="31"/>
  <c r="M34" i="31"/>
  <c r="E34" i="31"/>
  <c r="I34" i="31"/>
  <c r="N41" i="31"/>
  <c r="F41" i="31"/>
  <c r="J41" i="31"/>
  <c r="J12" i="31"/>
  <c r="F12" i="31"/>
  <c r="N12" i="31"/>
  <c r="E9" i="31"/>
  <c r="I9" i="31"/>
  <c r="M9" i="31"/>
  <c r="J20" i="31"/>
  <c r="F20" i="31"/>
  <c r="N20" i="31"/>
  <c r="F9" i="31"/>
  <c r="J9" i="31"/>
  <c r="N9" i="31"/>
  <c r="I19" i="31"/>
  <c r="E19" i="31"/>
  <c r="M19" i="31"/>
  <c r="J32" i="31"/>
  <c r="N32" i="31"/>
  <c r="F32" i="31"/>
  <c r="F23" i="31"/>
  <c r="J23" i="31"/>
  <c r="N23" i="31"/>
  <c r="I32" i="31"/>
  <c r="M32" i="31"/>
  <c r="E32" i="31"/>
  <c r="I15" i="31"/>
  <c r="E15" i="31"/>
  <c r="M15" i="31"/>
  <c r="N24" i="31"/>
  <c r="F24" i="31"/>
  <c r="J24" i="31"/>
  <c r="J17" i="31"/>
  <c r="N17" i="31"/>
  <c r="F17" i="31"/>
  <c r="N34" i="31"/>
  <c r="J34" i="31"/>
  <c r="F34" i="31"/>
  <c r="I29" i="31"/>
  <c r="E29" i="31"/>
  <c r="M29" i="31"/>
  <c r="F8" i="31"/>
  <c r="N8" i="31"/>
  <c r="J8" i="31"/>
  <c r="M16" i="31"/>
  <c r="I16" i="31"/>
  <c r="E16" i="31"/>
  <c r="M23" i="31"/>
  <c r="I23" i="31"/>
  <c r="E23" i="31"/>
  <c r="I12" i="31"/>
  <c r="E12" i="31"/>
  <c r="M12" i="31"/>
  <c r="F36" i="31"/>
  <c r="J36" i="31"/>
  <c r="N36" i="31"/>
  <c r="N44" i="31"/>
  <c r="F44" i="31"/>
  <c r="J44" i="31"/>
  <c r="F26" i="31"/>
  <c r="N26" i="31"/>
  <c r="J26" i="31"/>
  <c r="I28" i="31"/>
  <c r="E28" i="31"/>
  <c r="M28" i="31"/>
  <c r="F19" i="31"/>
  <c r="J19" i="31"/>
  <c r="N19" i="31"/>
  <c r="J33" i="31"/>
  <c r="N33" i="31"/>
  <c r="F33" i="31"/>
  <c r="E42" i="31"/>
  <c r="M42" i="31"/>
  <c r="I42" i="31"/>
  <c r="J37" i="31"/>
  <c r="N37" i="31"/>
  <c r="F37" i="31"/>
  <c r="F21" i="31"/>
  <c r="J21" i="31"/>
  <c r="N21" i="31"/>
  <c r="I17" i="31"/>
  <c r="M17" i="31"/>
  <c r="E17" i="31"/>
  <c r="V89" i="31"/>
  <c r="W84" i="31"/>
  <c r="W77" i="31"/>
  <c r="V75" i="31"/>
  <c r="W79" i="31"/>
  <c r="V73" i="31"/>
  <c r="V84" i="31"/>
  <c r="W70" i="31"/>
  <c r="V72" i="31"/>
  <c r="W73" i="31"/>
  <c r="W72" i="31"/>
  <c r="W75" i="31"/>
  <c r="W80" i="31"/>
  <c r="V79" i="31"/>
  <c r="V71" i="31"/>
  <c r="V80" i="31"/>
  <c r="V74" i="31"/>
  <c r="V78" i="31"/>
  <c r="V82" i="31"/>
  <c r="V77" i="31"/>
  <c r="W78" i="31"/>
  <c r="W82" i="31"/>
  <c r="W71" i="31"/>
  <c r="V70" i="31"/>
  <c r="W74" i="31"/>
  <c r="V55" i="31"/>
  <c r="W61" i="31"/>
  <c r="V58" i="31"/>
  <c r="W55" i="31"/>
  <c r="V56" i="31"/>
  <c r="W65" i="31"/>
  <c r="V67" i="31"/>
  <c r="U239" i="32"/>
  <c r="C43" i="32" s="1"/>
  <c r="G43" i="32" s="1"/>
  <c r="V239" i="32"/>
  <c r="D43" i="32" s="1"/>
  <c r="H43" i="32" s="1"/>
  <c r="T239" i="32"/>
  <c r="B43" i="32" s="1"/>
  <c r="E43" i="32" s="1"/>
  <c r="W44" i="31"/>
  <c r="V44" i="31"/>
  <c r="V64" i="31"/>
  <c r="W67" i="31"/>
  <c r="V65" i="31"/>
  <c r="W240" i="32"/>
  <c r="W64" i="31"/>
  <c r="X8" i="31"/>
  <c r="V36" i="31"/>
  <c r="V83" i="31" s="1"/>
  <c r="U15" i="31"/>
  <c r="X37" i="31"/>
  <c r="U12" i="31"/>
  <c r="U59" i="31" s="1"/>
  <c r="U10" i="31"/>
  <c r="U41" i="31"/>
  <c r="U36" i="31"/>
  <c r="U19" i="31"/>
  <c r="V41" i="31"/>
  <c r="V88" i="31" s="1"/>
  <c r="W41" i="31"/>
  <c r="W88" i="31" s="1"/>
  <c r="W36" i="31"/>
  <c r="W83" i="31" s="1"/>
  <c r="W38" i="31"/>
  <c r="W85" i="31" s="1"/>
  <c r="U14" i="31"/>
  <c r="U38" i="31"/>
  <c r="W19" i="31"/>
  <c r="W66" i="31" s="1"/>
  <c r="V14" i="31"/>
  <c r="V61" i="31" s="1"/>
  <c r="W68" i="31"/>
  <c r="W15" i="31"/>
  <c r="W62" i="31" s="1"/>
  <c r="V15" i="31"/>
  <c r="V62" i="31" s="1"/>
  <c r="W13" i="31"/>
  <c r="W60" i="31" s="1"/>
  <c r="W10" i="31"/>
  <c r="W57" i="31" s="1"/>
  <c r="X17" i="31"/>
  <c r="X18" i="31"/>
  <c r="U39" i="31"/>
  <c r="I822" i="5"/>
  <c r="J823" i="5"/>
  <c r="I13" i="5"/>
  <c r="J14" i="5"/>
  <c r="J140" i="5"/>
  <c r="I139" i="5"/>
  <c r="I721" i="5"/>
  <c r="I724" i="5"/>
  <c r="J722" i="5"/>
  <c r="I620" i="5"/>
  <c r="I623" i="5"/>
  <c r="I98" i="5"/>
  <c r="I101" i="5"/>
  <c r="I482" i="5"/>
  <c r="I485" i="5"/>
  <c r="I631" i="5"/>
  <c r="J632" i="5"/>
  <c r="I634" i="5"/>
  <c r="I968" i="5"/>
  <c r="I971" i="5"/>
  <c r="I640" i="5"/>
  <c r="I643" i="5"/>
  <c r="J641" i="5"/>
  <c r="I985" i="5"/>
  <c r="J986" i="5"/>
  <c r="I57" i="5"/>
  <c r="J58" i="5"/>
  <c r="I335" i="5"/>
  <c r="I338" i="5"/>
  <c r="I779" i="5"/>
  <c r="J780" i="5"/>
  <c r="J683" i="5"/>
  <c r="I682" i="5"/>
  <c r="I373" i="5"/>
  <c r="J374" i="5"/>
  <c r="J797" i="5"/>
  <c r="I796" i="5"/>
  <c r="I799" i="5"/>
  <c r="I206" i="5"/>
  <c r="I209" i="5"/>
  <c r="J455" i="5"/>
  <c r="I454" i="5"/>
  <c r="I803" i="5"/>
  <c r="I806" i="5"/>
  <c r="I389" i="5"/>
  <c r="J390" i="5"/>
  <c r="I558" i="5"/>
  <c r="J559" i="5"/>
  <c r="I561" i="5"/>
  <c r="I581" i="5"/>
  <c r="I584" i="5"/>
  <c r="I1021" i="5"/>
  <c r="J1022" i="5"/>
  <c r="I1024" i="5"/>
  <c r="I263" i="5"/>
  <c r="J264" i="5"/>
  <c r="I896" i="5"/>
  <c r="J897" i="5"/>
  <c r="J437" i="5"/>
  <c r="I436" i="5"/>
  <c r="J935" i="5"/>
  <c r="I934" i="5"/>
  <c r="J549" i="5"/>
  <c r="I548" i="5"/>
  <c r="I948" i="5"/>
  <c r="J949" i="5"/>
  <c r="I951" i="5"/>
  <c r="I652" i="5"/>
  <c r="J653" i="5"/>
  <c r="I655" i="5"/>
  <c r="I956" i="5"/>
  <c r="I959" i="5"/>
  <c r="I247" i="5"/>
  <c r="J248" i="5"/>
  <c r="I449" i="5"/>
  <c r="I452" i="5"/>
  <c r="G529" i="5"/>
  <c r="B529" i="5" s="1"/>
  <c r="H530" i="5"/>
  <c r="G530" i="5" s="1"/>
  <c r="B530" i="5" s="1"/>
  <c r="J730" i="5"/>
  <c r="I729" i="5"/>
  <c r="I38" i="5"/>
  <c r="J39" i="5"/>
  <c r="I104" i="5"/>
  <c r="J105" i="5"/>
  <c r="I298" i="5"/>
  <c r="J299" i="5"/>
  <c r="I301" i="5"/>
  <c r="I1005" i="5"/>
  <c r="J1006" i="5"/>
  <c r="J1053" i="5"/>
  <c r="I1052" i="5"/>
  <c r="I788" i="5"/>
  <c r="J789" i="5"/>
  <c r="I219" i="5"/>
  <c r="J220" i="5"/>
  <c r="I772" i="5"/>
  <c r="J773" i="5"/>
  <c r="I775" i="5"/>
  <c r="I74" i="5"/>
  <c r="J75" i="5"/>
  <c r="I416" i="5"/>
  <c r="J417" i="5"/>
  <c r="I587" i="5"/>
  <c r="J588" i="5"/>
  <c r="I535" i="5"/>
  <c r="J536" i="5"/>
  <c r="I183" i="5"/>
  <c r="J184" i="5"/>
  <c r="I575" i="5"/>
  <c r="I578" i="5"/>
  <c r="I1034" i="5"/>
  <c r="J1035" i="5"/>
  <c r="J468" i="5"/>
  <c r="I467" i="5"/>
  <c r="J348" i="5"/>
  <c r="I347" i="5"/>
  <c r="I743" i="5"/>
  <c r="J744" i="5"/>
  <c r="I1062" i="5"/>
  <c r="I1065" i="5"/>
  <c r="J1063" i="5"/>
  <c r="J163" i="5"/>
  <c r="I162" i="5"/>
  <c r="I907" i="5"/>
  <c r="J908" i="5"/>
  <c r="J707" i="5"/>
  <c r="I706" i="5"/>
  <c r="I497" i="5"/>
  <c r="J498" i="5"/>
  <c r="I1015" i="5"/>
  <c r="J1016" i="5"/>
  <c r="I1018" i="5"/>
  <c r="U16" i="31"/>
  <c r="U11" i="31"/>
  <c r="U58" i="31" s="1"/>
  <c r="U13" i="31"/>
  <c r="U9" i="31"/>
  <c r="U56" i="31" s="1"/>
  <c r="F43" i="32" l="1"/>
  <c r="I43" i="32" s="1"/>
  <c r="M51" i="31"/>
  <c r="M88" i="31" s="1"/>
  <c r="M50" i="31"/>
  <c r="Q50" i="31" s="1"/>
  <c r="I50" i="31"/>
  <c r="I94" i="31" s="1"/>
  <c r="I51" i="31"/>
  <c r="I86" i="31" s="1"/>
  <c r="E51" i="31"/>
  <c r="E89" i="31" s="1"/>
  <c r="E50" i="31"/>
  <c r="N50" i="31"/>
  <c r="R50" i="31" s="1"/>
  <c r="N51" i="31"/>
  <c r="N89" i="31" s="1"/>
  <c r="F50" i="31"/>
  <c r="F95" i="31" s="1"/>
  <c r="F51" i="31"/>
  <c r="F86" i="31" s="1"/>
  <c r="J50" i="31"/>
  <c r="J51" i="31"/>
  <c r="I43" i="31"/>
  <c r="P43" i="31"/>
  <c r="S43" i="31" s="1"/>
  <c r="D8" i="31"/>
  <c r="L8" i="31"/>
  <c r="H8" i="31"/>
  <c r="D42" i="31"/>
  <c r="G42" i="31" s="1"/>
  <c r="H42" i="31"/>
  <c r="K42" i="31" s="1"/>
  <c r="L42" i="31"/>
  <c r="O42" i="31" s="1"/>
  <c r="F43" i="31"/>
  <c r="N43" i="31"/>
  <c r="J43" i="31"/>
  <c r="L39" i="31"/>
  <c r="O39" i="31" s="1"/>
  <c r="D39" i="31"/>
  <c r="G39" i="31" s="1"/>
  <c r="H39" i="31"/>
  <c r="K39" i="31" s="1"/>
  <c r="U84" i="31"/>
  <c r="L37" i="31"/>
  <c r="O37" i="31" s="1"/>
  <c r="H37" i="31"/>
  <c r="K37" i="31" s="1"/>
  <c r="D37" i="31"/>
  <c r="G37" i="31" s="1"/>
  <c r="H9" i="31"/>
  <c r="K9" i="31" s="1"/>
  <c r="D9" i="31"/>
  <c r="G9" i="31" s="1"/>
  <c r="L9" i="31"/>
  <c r="O9" i="31" s="1"/>
  <c r="L38" i="31"/>
  <c r="O38" i="31" s="1"/>
  <c r="H38" i="31"/>
  <c r="K38" i="31" s="1"/>
  <c r="D38" i="31"/>
  <c r="G38" i="31" s="1"/>
  <c r="L41" i="31"/>
  <c r="O41" i="31" s="1"/>
  <c r="H41" i="31"/>
  <c r="K41" i="31" s="1"/>
  <c r="D41" i="31"/>
  <c r="G41" i="31" s="1"/>
  <c r="X84" i="31"/>
  <c r="U88" i="31"/>
  <c r="U86" i="31"/>
  <c r="X65" i="31"/>
  <c r="X82" i="31"/>
  <c r="X78" i="31"/>
  <c r="X77" i="31"/>
  <c r="X72" i="31"/>
  <c r="X79" i="31"/>
  <c r="X70" i="31"/>
  <c r="U85" i="31"/>
  <c r="X75" i="31"/>
  <c r="X71" i="31"/>
  <c r="X67" i="31"/>
  <c r="X73" i="31"/>
  <c r="X64" i="31"/>
  <c r="X69" i="31"/>
  <c r="X74" i="31"/>
  <c r="X68" i="31"/>
  <c r="X80" i="31"/>
  <c r="U55" i="31"/>
  <c r="U44" i="31"/>
  <c r="V43" i="31"/>
  <c r="W43" i="31"/>
  <c r="S8" i="31"/>
  <c r="X87" i="31"/>
  <c r="W239" i="32"/>
  <c r="X36" i="31"/>
  <c r="X9" i="31"/>
  <c r="X56" i="31" s="1"/>
  <c r="X13" i="31"/>
  <c r="X11" i="31"/>
  <c r="X58" i="31" s="1"/>
  <c r="W39" i="31"/>
  <c r="W86" i="31" s="1"/>
  <c r="V39" i="31"/>
  <c r="V86" i="31" s="1"/>
  <c r="X41" i="31"/>
  <c r="X88" i="31" s="1"/>
  <c r="U42" i="31"/>
  <c r="U89" i="31" s="1"/>
  <c r="X14" i="31"/>
  <c r="X38" i="31"/>
  <c r="X85" i="31" s="1"/>
  <c r="W42" i="31"/>
  <c r="W89" i="31" s="1"/>
  <c r="X19" i="31"/>
  <c r="W16" i="31"/>
  <c r="W63" i="31" s="1"/>
  <c r="V12" i="31"/>
  <c r="V59" i="31" s="1"/>
  <c r="W69" i="31"/>
  <c r="X16" i="31"/>
  <c r="X63" i="31" s="1"/>
  <c r="X10" i="31"/>
  <c r="V19" i="31"/>
  <c r="V66" i="31" s="1"/>
  <c r="V10" i="31"/>
  <c r="V57" i="31" s="1"/>
  <c r="W12" i="31"/>
  <c r="W59" i="31" s="1"/>
  <c r="V16" i="31"/>
  <c r="V63" i="31" s="1"/>
  <c r="V68" i="31"/>
  <c r="V69" i="31"/>
  <c r="W9" i="31"/>
  <c r="W56" i="31" s="1"/>
  <c r="W11" i="31"/>
  <c r="W58" i="31" s="1"/>
  <c r="V13" i="31"/>
  <c r="V60" i="31" s="1"/>
  <c r="U18" i="31"/>
  <c r="U17" i="31"/>
  <c r="U64" i="31" s="1"/>
  <c r="U60" i="31"/>
  <c r="U63" i="31"/>
  <c r="I140" i="5"/>
  <c r="J141" i="5"/>
  <c r="I14" i="5"/>
  <c r="J15" i="5"/>
  <c r="I823" i="5"/>
  <c r="J824" i="5"/>
  <c r="I1053" i="5"/>
  <c r="I1056" i="5"/>
  <c r="J1054" i="5"/>
  <c r="I248" i="5"/>
  <c r="J249" i="5"/>
  <c r="I797" i="5"/>
  <c r="I800" i="5"/>
  <c r="I773" i="5"/>
  <c r="I776" i="5"/>
  <c r="J1007" i="5"/>
  <c r="I1006" i="5"/>
  <c r="J438" i="5"/>
  <c r="I437" i="5"/>
  <c r="J375" i="5"/>
  <c r="I374" i="5"/>
  <c r="I58" i="5"/>
  <c r="J59" i="5"/>
  <c r="I949" i="5"/>
  <c r="J950" i="5"/>
  <c r="I952" i="5"/>
  <c r="I707" i="5"/>
  <c r="J708" i="5"/>
  <c r="J418" i="5"/>
  <c r="I417" i="5"/>
  <c r="J909" i="5"/>
  <c r="I908" i="5"/>
  <c r="J221" i="5"/>
  <c r="I220" i="5"/>
  <c r="I730" i="5"/>
  <c r="J731" i="5"/>
  <c r="I549" i="5"/>
  <c r="J550" i="5"/>
  <c r="I552" i="5"/>
  <c r="J456" i="5"/>
  <c r="I455" i="5"/>
  <c r="I986" i="5"/>
  <c r="J987" i="5"/>
  <c r="J898" i="5"/>
  <c r="I897" i="5"/>
  <c r="J185" i="5"/>
  <c r="I184" i="5"/>
  <c r="J76" i="5"/>
  <c r="I75" i="5"/>
  <c r="I299" i="5"/>
  <c r="I302" i="5"/>
  <c r="I264" i="5"/>
  <c r="J265" i="5"/>
  <c r="I559" i="5"/>
  <c r="J560" i="5"/>
  <c r="I562" i="5"/>
  <c r="I683" i="5"/>
  <c r="J684" i="5"/>
  <c r="I1035" i="5"/>
  <c r="I1038" i="5"/>
  <c r="J1036" i="5"/>
  <c r="I1016" i="5"/>
  <c r="I1019" i="5"/>
  <c r="I348" i="5"/>
  <c r="J349" i="5"/>
  <c r="I789" i="5"/>
  <c r="J790" i="5"/>
  <c r="I792" i="5"/>
  <c r="I653" i="5"/>
  <c r="I656" i="5"/>
  <c r="I935" i="5"/>
  <c r="J936" i="5"/>
  <c r="I780" i="5"/>
  <c r="I783" i="5"/>
  <c r="J781" i="5"/>
  <c r="I641" i="5"/>
  <c r="I644" i="5"/>
  <c r="I632" i="5"/>
  <c r="I635" i="5"/>
  <c r="I722" i="5"/>
  <c r="I725" i="5"/>
  <c r="J589" i="5"/>
  <c r="I588" i="5"/>
  <c r="I163" i="5"/>
  <c r="J164" i="5"/>
  <c r="J537" i="5"/>
  <c r="I536" i="5"/>
  <c r="I105" i="5"/>
  <c r="J106" i="5"/>
  <c r="J391" i="5"/>
  <c r="I390" i="5"/>
  <c r="J40" i="5"/>
  <c r="I39" i="5"/>
  <c r="I744" i="5"/>
  <c r="I747" i="5"/>
  <c r="J745" i="5"/>
  <c r="J499" i="5"/>
  <c r="I498" i="5"/>
  <c r="J1064" i="5"/>
  <c r="I1063" i="5"/>
  <c r="I1066" i="5"/>
  <c r="I468" i="5"/>
  <c r="J469" i="5"/>
  <c r="I1022" i="5"/>
  <c r="I1025" i="5"/>
  <c r="J95" i="31"/>
  <c r="R81" i="31" l="1"/>
  <c r="R64" i="31"/>
  <c r="R72" i="31"/>
  <c r="R61" i="31"/>
  <c r="R56" i="31"/>
  <c r="R75" i="31"/>
  <c r="R80" i="31"/>
  <c r="R55" i="31"/>
  <c r="R68" i="31"/>
  <c r="R82" i="31"/>
  <c r="R63" i="31"/>
  <c r="R59" i="31"/>
  <c r="R74" i="31"/>
  <c r="R69" i="31"/>
  <c r="R76" i="31"/>
  <c r="R62" i="31"/>
  <c r="R78" i="31"/>
  <c r="R71" i="31"/>
  <c r="R79" i="31"/>
  <c r="R60" i="31"/>
  <c r="R65" i="31"/>
  <c r="R86" i="31"/>
  <c r="R70" i="31"/>
  <c r="R84" i="31"/>
  <c r="R85" i="31"/>
  <c r="R88" i="31"/>
  <c r="R89" i="31"/>
  <c r="R67" i="31"/>
  <c r="R73" i="31"/>
  <c r="R87" i="31"/>
  <c r="R58" i="31"/>
  <c r="R66" i="31"/>
  <c r="R57" i="31"/>
  <c r="R77" i="31"/>
  <c r="R83" i="31"/>
  <c r="Q81" i="31"/>
  <c r="Q82" i="31"/>
  <c r="Q63" i="31"/>
  <c r="Q69" i="31"/>
  <c r="Q80" i="31"/>
  <c r="Q60" i="31"/>
  <c r="Q75" i="31"/>
  <c r="Q64" i="31"/>
  <c r="Q72" i="31"/>
  <c r="Q71" i="31"/>
  <c r="Q74" i="31"/>
  <c r="Q62" i="31"/>
  <c r="Q76" i="31"/>
  <c r="Q59" i="31"/>
  <c r="Q68" i="31"/>
  <c r="Q79" i="31"/>
  <c r="Q56" i="31"/>
  <c r="Q57" i="31"/>
  <c r="Q85" i="31"/>
  <c r="Q73" i="31"/>
  <c r="Q83" i="31"/>
  <c r="Q58" i="31"/>
  <c r="Q66" i="31"/>
  <c r="Q70" i="31"/>
  <c r="Q61" i="31"/>
  <c r="Q55" i="31"/>
  <c r="Q77" i="31"/>
  <c r="Q65" i="31"/>
  <c r="Q86" i="31"/>
  <c r="Q88" i="31"/>
  <c r="Q84" i="31"/>
  <c r="Q89" i="31"/>
  <c r="Q78" i="31"/>
  <c r="Q87" i="31"/>
  <c r="Q67" i="31"/>
  <c r="U65" i="31"/>
  <c r="L16" i="31"/>
  <c r="O16" i="31" s="1"/>
  <c r="D16" i="31"/>
  <c r="G16" i="31" s="1"/>
  <c r="H16" i="31"/>
  <c r="K16" i="31" s="1"/>
  <c r="U62" i="31"/>
  <c r="L15" i="31"/>
  <c r="O15" i="31" s="1"/>
  <c r="D15" i="31"/>
  <c r="G15" i="31" s="1"/>
  <c r="H15" i="31"/>
  <c r="K15" i="31" s="1"/>
  <c r="D28" i="31"/>
  <c r="G28" i="31" s="1"/>
  <c r="H28" i="31"/>
  <c r="K28" i="31" s="1"/>
  <c r="L28" i="31"/>
  <c r="O28" i="31" s="1"/>
  <c r="H11" i="31"/>
  <c r="K11" i="31" s="1"/>
  <c r="L11" i="31"/>
  <c r="O11" i="31" s="1"/>
  <c r="D11" i="31"/>
  <c r="G11" i="31" s="1"/>
  <c r="D25" i="31"/>
  <c r="G25" i="31" s="1"/>
  <c r="L25" i="31"/>
  <c r="O25" i="31" s="1"/>
  <c r="H25" i="31"/>
  <c r="K25" i="31" s="1"/>
  <c r="U57" i="31"/>
  <c r="L10" i="31"/>
  <c r="O10" i="31" s="1"/>
  <c r="D10" i="31"/>
  <c r="G10" i="31" s="1"/>
  <c r="H10" i="31"/>
  <c r="K10" i="31" s="1"/>
  <c r="L44" i="31"/>
  <c r="O44" i="31" s="1"/>
  <c r="D44" i="31"/>
  <c r="G44" i="31" s="1"/>
  <c r="H44" i="31"/>
  <c r="K44" i="31" s="1"/>
  <c r="H17" i="31"/>
  <c r="K17" i="31" s="1"/>
  <c r="L17" i="31"/>
  <c r="O17" i="31" s="1"/>
  <c r="D17" i="31"/>
  <c r="G17" i="31" s="1"/>
  <c r="H34" i="31"/>
  <c r="K34" i="31" s="1"/>
  <c r="D34" i="31"/>
  <c r="G34" i="31" s="1"/>
  <c r="L34" i="31"/>
  <c r="O34" i="31" s="1"/>
  <c r="H12" i="31"/>
  <c r="K12" i="31" s="1"/>
  <c r="D12" i="31"/>
  <c r="G12" i="31" s="1"/>
  <c r="L12" i="31"/>
  <c r="O12" i="31" s="1"/>
  <c r="L18" i="31"/>
  <c r="O18" i="31" s="1"/>
  <c r="D18" i="31"/>
  <c r="G18" i="31" s="1"/>
  <c r="H18" i="31"/>
  <c r="K18" i="31" s="1"/>
  <c r="D32" i="31"/>
  <c r="G32" i="31" s="1"/>
  <c r="L32" i="31"/>
  <c r="O32" i="31" s="1"/>
  <c r="H32" i="31"/>
  <c r="K32" i="31" s="1"/>
  <c r="U68" i="31"/>
  <c r="D21" i="31"/>
  <c r="G21" i="31" s="1"/>
  <c r="L21" i="31"/>
  <c r="O21" i="31" s="1"/>
  <c r="H21" i="31"/>
  <c r="K21" i="31" s="1"/>
  <c r="U66" i="31"/>
  <c r="L19" i="31"/>
  <c r="O19" i="31" s="1"/>
  <c r="H19" i="31"/>
  <c r="K19" i="31" s="1"/>
  <c r="D19" i="31"/>
  <c r="G19" i="31" s="1"/>
  <c r="H22" i="31"/>
  <c r="K22" i="31" s="1"/>
  <c r="L22" i="31"/>
  <c r="O22" i="31" s="1"/>
  <c r="D22" i="31"/>
  <c r="G22" i="31" s="1"/>
  <c r="U83" i="31"/>
  <c r="L36" i="31"/>
  <c r="O36" i="31" s="1"/>
  <c r="D36" i="31"/>
  <c r="G36" i="31" s="1"/>
  <c r="H36" i="31"/>
  <c r="K36" i="31" s="1"/>
  <c r="L24" i="31"/>
  <c r="O24" i="31" s="1"/>
  <c r="H24" i="31"/>
  <c r="K24" i="31" s="1"/>
  <c r="D24" i="31"/>
  <c r="G24" i="31" s="1"/>
  <c r="H13" i="31"/>
  <c r="K13" i="31" s="1"/>
  <c r="D13" i="31"/>
  <c r="G13" i="31" s="1"/>
  <c r="L13" i="31"/>
  <c r="O13" i="31" s="1"/>
  <c r="H29" i="31"/>
  <c r="K29" i="31" s="1"/>
  <c r="L29" i="31"/>
  <c r="O29" i="31" s="1"/>
  <c r="D29" i="31"/>
  <c r="G29" i="31" s="1"/>
  <c r="L35" i="31"/>
  <c r="O35" i="31" s="1"/>
  <c r="D35" i="31"/>
  <c r="G35" i="31" s="1"/>
  <c r="H35" i="31"/>
  <c r="K35" i="31" s="1"/>
  <c r="U87" i="31"/>
  <c r="D40" i="31"/>
  <c r="G40" i="31" s="1"/>
  <c r="L40" i="31"/>
  <c r="O40" i="31" s="1"/>
  <c r="H40" i="31"/>
  <c r="K40" i="31" s="1"/>
  <c r="H43" i="31"/>
  <c r="K43" i="31" s="1"/>
  <c r="D43" i="31"/>
  <c r="G43" i="31" s="1"/>
  <c r="L43" i="31"/>
  <c r="O43" i="31" s="1"/>
  <c r="H33" i="31"/>
  <c r="K33" i="31" s="1"/>
  <c r="L33" i="31"/>
  <c r="O33" i="31" s="1"/>
  <c r="D33" i="31"/>
  <c r="G33" i="31" s="1"/>
  <c r="L26" i="31"/>
  <c r="O26" i="31" s="1"/>
  <c r="D26" i="31"/>
  <c r="G26" i="31" s="1"/>
  <c r="H26" i="31"/>
  <c r="K26" i="31" s="1"/>
  <c r="L30" i="31"/>
  <c r="O30" i="31" s="1"/>
  <c r="H30" i="31"/>
  <c r="K30" i="31" s="1"/>
  <c r="D30" i="31"/>
  <c r="G30" i="31" s="1"/>
  <c r="H31" i="31"/>
  <c r="K31" i="31" s="1"/>
  <c r="D31" i="31"/>
  <c r="G31" i="31" s="1"/>
  <c r="L31" i="31"/>
  <c r="O31" i="31" s="1"/>
  <c r="D27" i="31"/>
  <c r="G27" i="31" s="1"/>
  <c r="H27" i="31"/>
  <c r="K27" i="31" s="1"/>
  <c r="L27" i="31"/>
  <c r="O27" i="31" s="1"/>
  <c r="U67" i="31"/>
  <c r="L20" i="31"/>
  <c r="O20" i="31" s="1"/>
  <c r="H20" i="31"/>
  <c r="K20" i="31" s="1"/>
  <c r="D20" i="31"/>
  <c r="G20" i="31" s="1"/>
  <c r="U61" i="31"/>
  <c r="L14" i="31"/>
  <c r="O14" i="31" s="1"/>
  <c r="D14" i="31"/>
  <c r="G14" i="31" s="1"/>
  <c r="H14" i="31"/>
  <c r="K14" i="31" s="1"/>
  <c r="D23" i="31"/>
  <c r="G23" i="31" s="1"/>
  <c r="L23" i="31"/>
  <c r="O23" i="31" s="1"/>
  <c r="H23" i="31"/>
  <c r="K23" i="31" s="1"/>
  <c r="X60" i="31"/>
  <c r="X83" i="31"/>
  <c r="X61" i="31"/>
  <c r="R51" i="31"/>
  <c r="X66" i="31"/>
  <c r="U74" i="31"/>
  <c r="U77" i="31"/>
  <c r="U78" i="31"/>
  <c r="U70" i="31"/>
  <c r="X57" i="31"/>
  <c r="U79" i="31"/>
  <c r="U82" i="31"/>
  <c r="U69" i="31"/>
  <c r="U75" i="31"/>
  <c r="U72" i="31"/>
  <c r="U71" i="31"/>
  <c r="U80" i="31"/>
  <c r="U73" i="31"/>
  <c r="I120" i="31"/>
  <c r="I107" i="31"/>
  <c r="I114" i="31"/>
  <c r="I100" i="31"/>
  <c r="I102" i="31"/>
  <c r="I122" i="31"/>
  <c r="I118" i="31"/>
  <c r="I109" i="31"/>
  <c r="I113" i="31"/>
  <c r="I116" i="31"/>
  <c r="I112" i="31"/>
  <c r="I119" i="31"/>
  <c r="I103" i="31"/>
  <c r="I104" i="31"/>
  <c r="I101" i="31"/>
  <c r="I98" i="31"/>
  <c r="I96" i="31"/>
  <c r="I111" i="31"/>
  <c r="I106" i="31"/>
  <c r="I121" i="31"/>
  <c r="I105" i="31"/>
  <c r="I115" i="31"/>
  <c r="I97" i="31"/>
  <c r="I99" i="31"/>
  <c r="I117" i="31"/>
  <c r="I108" i="31"/>
  <c r="I110" i="31"/>
  <c r="M95" i="31"/>
  <c r="M94" i="31"/>
  <c r="M120" i="31"/>
  <c r="M101" i="31"/>
  <c r="M105" i="31"/>
  <c r="M99" i="31"/>
  <c r="M98" i="31"/>
  <c r="M116" i="31"/>
  <c r="M106" i="31"/>
  <c r="M119" i="31"/>
  <c r="M115" i="31"/>
  <c r="M103" i="31"/>
  <c r="M112" i="31"/>
  <c r="M121" i="31"/>
  <c r="M118" i="31"/>
  <c r="M104" i="31"/>
  <c r="M122" i="31"/>
  <c r="M97" i="31"/>
  <c r="M96" i="31"/>
  <c r="M117" i="31"/>
  <c r="M108" i="31"/>
  <c r="M113" i="31"/>
  <c r="M114" i="31"/>
  <c r="M109" i="31"/>
  <c r="M111" i="31"/>
  <c r="M102" i="31"/>
  <c r="M100" i="31"/>
  <c r="M107" i="31"/>
  <c r="M110" i="31"/>
  <c r="J94" i="31"/>
  <c r="F94" i="31"/>
  <c r="N95" i="31"/>
  <c r="I95" i="31"/>
  <c r="N94" i="31"/>
  <c r="F120" i="31"/>
  <c r="F111" i="31"/>
  <c r="F115" i="31"/>
  <c r="F116" i="31"/>
  <c r="F96" i="31"/>
  <c r="F119" i="31"/>
  <c r="F99" i="31"/>
  <c r="F102" i="31"/>
  <c r="F105" i="31"/>
  <c r="F103" i="31"/>
  <c r="F118" i="31"/>
  <c r="F98" i="31"/>
  <c r="F97" i="31"/>
  <c r="F104" i="31"/>
  <c r="F109" i="31"/>
  <c r="F117" i="31"/>
  <c r="F106" i="31"/>
  <c r="F121" i="31"/>
  <c r="F122" i="31"/>
  <c r="F108" i="31"/>
  <c r="F107" i="31"/>
  <c r="F101" i="31"/>
  <c r="F113" i="31"/>
  <c r="F114" i="31"/>
  <c r="F100" i="31"/>
  <c r="F110" i="31"/>
  <c r="F112" i="31"/>
  <c r="J120" i="31"/>
  <c r="J106" i="31"/>
  <c r="J122" i="31"/>
  <c r="J111" i="31"/>
  <c r="J108" i="31"/>
  <c r="J115" i="31"/>
  <c r="J97" i="31"/>
  <c r="J96" i="31"/>
  <c r="J113" i="31"/>
  <c r="J121" i="31"/>
  <c r="J110" i="31"/>
  <c r="J116" i="31"/>
  <c r="J109" i="31"/>
  <c r="J119" i="31"/>
  <c r="J98" i="31"/>
  <c r="J118" i="31"/>
  <c r="J104" i="31"/>
  <c r="J105" i="31"/>
  <c r="J103" i="31"/>
  <c r="J99" i="31"/>
  <c r="J100" i="31"/>
  <c r="J112" i="31"/>
  <c r="J102" i="31"/>
  <c r="J117" i="31"/>
  <c r="J107" i="31"/>
  <c r="J101" i="31"/>
  <c r="J114" i="31"/>
  <c r="N120" i="31"/>
  <c r="N103" i="31"/>
  <c r="N97" i="31"/>
  <c r="N121" i="31"/>
  <c r="N119" i="31"/>
  <c r="N110" i="31"/>
  <c r="N122" i="31"/>
  <c r="N100" i="31"/>
  <c r="N112" i="31"/>
  <c r="N117" i="31"/>
  <c r="N116" i="31"/>
  <c r="N104" i="31"/>
  <c r="N101" i="31"/>
  <c r="N102" i="31"/>
  <c r="N118" i="31"/>
  <c r="N107" i="31"/>
  <c r="N96" i="31"/>
  <c r="N108" i="31"/>
  <c r="N106" i="31"/>
  <c r="N114" i="31"/>
  <c r="N99" i="31"/>
  <c r="N111" i="31"/>
  <c r="N98" i="31"/>
  <c r="N105" i="31"/>
  <c r="N113" i="31"/>
  <c r="N109" i="31"/>
  <c r="N115" i="31"/>
  <c r="E56" i="31"/>
  <c r="N87" i="31"/>
  <c r="N85" i="31"/>
  <c r="M84" i="31"/>
  <c r="M86" i="31"/>
  <c r="Q51" i="31"/>
  <c r="J81" i="31"/>
  <c r="J71" i="31"/>
  <c r="J66" i="31"/>
  <c r="J67" i="31"/>
  <c r="J69" i="31"/>
  <c r="J78" i="31"/>
  <c r="J59" i="31"/>
  <c r="J82" i="31"/>
  <c r="J57" i="31"/>
  <c r="J72" i="31"/>
  <c r="J76" i="31"/>
  <c r="J60" i="31"/>
  <c r="J70" i="31"/>
  <c r="J61" i="31"/>
  <c r="J80" i="31"/>
  <c r="J79" i="31"/>
  <c r="J68" i="31"/>
  <c r="J75" i="31"/>
  <c r="J77" i="31"/>
  <c r="J64" i="31"/>
  <c r="J73" i="31"/>
  <c r="J63" i="31"/>
  <c r="J58" i="31"/>
  <c r="J83" i="31"/>
  <c r="J62" i="31"/>
  <c r="J65" i="31"/>
  <c r="J74" i="31"/>
  <c r="J87" i="31"/>
  <c r="F89" i="31"/>
  <c r="F81" i="31"/>
  <c r="F72" i="31"/>
  <c r="F62" i="31"/>
  <c r="F65" i="31"/>
  <c r="F76" i="31"/>
  <c r="F70" i="31"/>
  <c r="F80" i="31"/>
  <c r="F67" i="31"/>
  <c r="F77" i="31"/>
  <c r="F63" i="31"/>
  <c r="F64" i="31"/>
  <c r="F57" i="31"/>
  <c r="F59" i="31"/>
  <c r="F66" i="31"/>
  <c r="F74" i="31"/>
  <c r="F78" i="31"/>
  <c r="F58" i="31"/>
  <c r="F82" i="31"/>
  <c r="F61" i="31"/>
  <c r="F69" i="31"/>
  <c r="F68" i="31"/>
  <c r="F83" i="31"/>
  <c r="F60" i="31"/>
  <c r="F71" i="31"/>
  <c r="F79" i="31"/>
  <c r="F75" i="31"/>
  <c r="F73" i="31"/>
  <c r="J84" i="31"/>
  <c r="I81" i="31"/>
  <c r="I60" i="31"/>
  <c r="I70" i="31"/>
  <c r="I63" i="31"/>
  <c r="I73" i="31"/>
  <c r="I64" i="31"/>
  <c r="I80" i="31"/>
  <c r="I83" i="31"/>
  <c r="I68" i="31"/>
  <c r="I65" i="31"/>
  <c r="I67" i="31"/>
  <c r="I77" i="31"/>
  <c r="I69" i="31"/>
  <c r="I62" i="31"/>
  <c r="I58" i="31"/>
  <c r="I71" i="31"/>
  <c r="I82" i="31"/>
  <c r="I66" i="31"/>
  <c r="I59" i="31"/>
  <c r="I76" i="31"/>
  <c r="I79" i="31"/>
  <c r="I74" i="31"/>
  <c r="I75" i="31"/>
  <c r="I78" i="31"/>
  <c r="I61" i="31"/>
  <c r="I57" i="31"/>
  <c r="I72" i="31"/>
  <c r="F85" i="31"/>
  <c r="I87" i="31"/>
  <c r="F56" i="31"/>
  <c r="J86" i="31"/>
  <c r="N81" i="31"/>
  <c r="N78" i="31"/>
  <c r="N60" i="31"/>
  <c r="N82" i="31"/>
  <c r="N73" i="31"/>
  <c r="N69" i="31"/>
  <c r="N83" i="31"/>
  <c r="N70" i="31"/>
  <c r="N62" i="31"/>
  <c r="N74" i="31"/>
  <c r="N64" i="31"/>
  <c r="N75" i="31"/>
  <c r="N58" i="31"/>
  <c r="N80" i="31"/>
  <c r="N61" i="31"/>
  <c r="N57" i="31"/>
  <c r="N63" i="31"/>
  <c r="N67" i="31"/>
  <c r="N71" i="31"/>
  <c r="N77" i="31"/>
  <c r="N65" i="31"/>
  <c r="N68" i="31"/>
  <c r="N72" i="31"/>
  <c r="N59" i="31"/>
  <c r="N66" i="31"/>
  <c r="N79" i="31"/>
  <c r="N76" i="31"/>
  <c r="J89" i="31"/>
  <c r="I85" i="31"/>
  <c r="F88" i="31"/>
  <c r="I84" i="31"/>
  <c r="E81" i="31"/>
  <c r="E68" i="31"/>
  <c r="E57" i="31"/>
  <c r="E69" i="31"/>
  <c r="E83" i="31"/>
  <c r="E60" i="31"/>
  <c r="E82" i="31"/>
  <c r="E75" i="31"/>
  <c r="E73" i="31"/>
  <c r="E58" i="31"/>
  <c r="E74" i="31"/>
  <c r="E63" i="31"/>
  <c r="E76" i="31"/>
  <c r="E72" i="31"/>
  <c r="E70" i="31"/>
  <c r="E71" i="31"/>
  <c r="E79" i="31"/>
  <c r="E80" i="31"/>
  <c r="E78" i="31"/>
  <c r="E64" i="31"/>
  <c r="E62" i="31"/>
  <c r="E59" i="31"/>
  <c r="E66" i="31"/>
  <c r="E77" i="31"/>
  <c r="E61" i="31"/>
  <c r="E65" i="31"/>
  <c r="E67" i="31"/>
  <c r="I88" i="31"/>
  <c r="M87" i="31"/>
  <c r="J56" i="31"/>
  <c r="I89" i="31"/>
  <c r="M81" i="31"/>
  <c r="M65" i="31"/>
  <c r="M74" i="31"/>
  <c r="M58" i="31"/>
  <c r="M72" i="31"/>
  <c r="M68" i="31"/>
  <c r="M61" i="31"/>
  <c r="M80" i="31"/>
  <c r="M76" i="31"/>
  <c r="M59" i="31"/>
  <c r="M66" i="31"/>
  <c r="M79" i="31"/>
  <c r="M71" i="31"/>
  <c r="M70" i="31"/>
  <c r="M73" i="31"/>
  <c r="M69" i="31"/>
  <c r="M62" i="31"/>
  <c r="M78" i="31"/>
  <c r="M83" i="31"/>
  <c r="M60" i="31"/>
  <c r="M64" i="31"/>
  <c r="M75" i="31"/>
  <c r="M82" i="31"/>
  <c r="M77" i="31"/>
  <c r="M67" i="31"/>
  <c r="M57" i="31"/>
  <c r="M63" i="31"/>
  <c r="M85" i="31"/>
  <c r="E86" i="31"/>
  <c r="J88" i="31"/>
  <c r="F84" i="31"/>
  <c r="N84" i="31"/>
  <c r="E88" i="31"/>
  <c r="E87" i="31"/>
  <c r="F87" i="31"/>
  <c r="M89" i="31"/>
  <c r="N86" i="31"/>
  <c r="I56" i="31"/>
  <c r="E85" i="31"/>
  <c r="M56" i="31"/>
  <c r="N88" i="31"/>
  <c r="J85" i="31"/>
  <c r="N56" i="31"/>
  <c r="E84" i="31"/>
  <c r="X55" i="31"/>
  <c r="M55" i="31"/>
  <c r="N55" i="31"/>
  <c r="G8" i="31"/>
  <c r="K8" i="31"/>
  <c r="X44" i="31"/>
  <c r="O8" i="31"/>
  <c r="U43" i="31"/>
  <c r="X42" i="31"/>
  <c r="X89" i="31" s="1"/>
  <c r="X39" i="31"/>
  <c r="X86" i="31" s="1"/>
  <c r="X12" i="31"/>
  <c r="X59" i="31" s="1"/>
  <c r="X15" i="31"/>
  <c r="X62" i="31" s="1"/>
  <c r="I824" i="5"/>
  <c r="J825" i="5"/>
  <c r="J16" i="5"/>
  <c r="I15" i="5"/>
  <c r="J142" i="5"/>
  <c r="I141" i="5"/>
  <c r="J55" i="31"/>
  <c r="I40" i="5"/>
  <c r="J41" i="5"/>
  <c r="I898" i="5"/>
  <c r="J899" i="5"/>
  <c r="I731" i="5"/>
  <c r="J732" i="5"/>
  <c r="I1064" i="5"/>
  <c r="I1067" i="5"/>
  <c r="J782" i="5"/>
  <c r="I781" i="5"/>
  <c r="I784" i="5"/>
  <c r="J791" i="5"/>
  <c r="I790" i="5"/>
  <c r="I793" i="5"/>
  <c r="J988" i="5"/>
  <c r="I987" i="5"/>
  <c r="I418" i="5"/>
  <c r="J419" i="5"/>
  <c r="I589" i="5"/>
  <c r="J590" i="5"/>
  <c r="I499" i="5"/>
  <c r="J500" i="5"/>
  <c r="J107" i="5"/>
  <c r="I106" i="5"/>
  <c r="I349" i="5"/>
  <c r="J350" i="5"/>
  <c r="J222" i="5"/>
  <c r="I221" i="5"/>
  <c r="J250" i="5"/>
  <c r="I249" i="5"/>
  <c r="I252" i="5"/>
  <c r="I391" i="5"/>
  <c r="J392" i="5"/>
  <c r="J685" i="5"/>
  <c r="I684" i="5"/>
  <c r="I708" i="5"/>
  <c r="J709" i="5"/>
  <c r="I711" i="5"/>
  <c r="J746" i="5"/>
  <c r="I745" i="5"/>
  <c r="I748" i="5"/>
  <c r="J937" i="5"/>
  <c r="I936" i="5"/>
  <c r="I76" i="5"/>
  <c r="J77" i="5"/>
  <c r="I456" i="5"/>
  <c r="J457" i="5"/>
  <c r="I438" i="5"/>
  <c r="J439" i="5"/>
  <c r="I469" i="5"/>
  <c r="J470" i="5"/>
  <c r="I560" i="5"/>
  <c r="I563" i="5"/>
  <c r="I909" i="5"/>
  <c r="J910" i="5"/>
  <c r="I950" i="5"/>
  <c r="I953" i="5"/>
  <c r="I1054" i="5"/>
  <c r="I1057" i="5"/>
  <c r="J1055" i="5"/>
  <c r="I537" i="5"/>
  <c r="J538" i="5"/>
  <c r="I185" i="5"/>
  <c r="J186" i="5"/>
  <c r="I550" i="5"/>
  <c r="I553" i="5"/>
  <c r="J551" i="5"/>
  <c r="I1007" i="5"/>
  <c r="J1008" i="5"/>
  <c r="I375" i="5"/>
  <c r="J376" i="5"/>
  <c r="I164" i="5"/>
  <c r="J165" i="5"/>
  <c r="I1036" i="5"/>
  <c r="I1039" i="5"/>
  <c r="J1037" i="5"/>
  <c r="J266" i="5"/>
  <c r="I265" i="5"/>
  <c r="J60" i="5"/>
  <c r="I59" i="5"/>
  <c r="F55" i="31"/>
  <c r="K50" i="31" l="1"/>
  <c r="K51" i="31"/>
  <c r="H51" i="31"/>
  <c r="H87" i="31" s="1"/>
  <c r="H50" i="31"/>
  <c r="L50" i="31"/>
  <c r="P50" i="31" s="1"/>
  <c r="G50" i="31"/>
  <c r="G51" i="31"/>
  <c r="L51" i="31"/>
  <c r="L87" i="31" s="1"/>
  <c r="D51" i="31"/>
  <c r="O51" i="31"/>
  <c r="O50" i="31"/>
  <c r="D50" i="31"/>
  <c r="E120" i="31"/>
  <c r="E96" i="31"/>
  <c r="E101" i="31"/>
  <c r="E100" i="31"/>
  <c r="E111" i="31"/>
  <c r="E122" i="31"/>
  <c r="E109" i="31"/>
  <c r="E97" i="31"/>
  <c r="E110" i="31"/>
  <c r="E118" i="31"/>
  <c r="E119" i="31"/>
  <c r="E112" i="31"/>
  <c r="E113" i="31"/>
  <c r="E102" i="31"/>
  <c r="E116" i="31"/>
  <c r="E99" i="31"/>
  <c r="E98" i="31"/>
  <c r="E114" i="31"/>
  <c r="E107" i="31"/>
  <c r="E105" i="31"/>
  <c r="E108" i="31"/>
  <c r="E115" i="31"/>
  <c r="E103" i="31"/>
  <c r="E121" i="31"/>
  <c r="E117" i="31"/>
  <c r="E104" i="31"/>
  <c r="E106" i="31"/>
  <c r="E94" i="31"/>
  <c r="E95" i="31"/>
  <c r="X43" i="31"/>
  <c r="I55" i="31"/>
  <c r="E55" i="31"/>
  <c r="I142" i="5"/>
  <c r="J143" i="5"/>
  <c r="I16" i="5"/>
  <c r="J17" i="5"/>
  <c r="I825" i="5"/>
  <c r="J826" i="5"/>
  <c r="J166" i="5"/>
  <c r="I165" i="5"/>
  <c r="I551" i="5"/>
  <c r="I554" i="5"/>
  <c r="J471" i="5"/>
  <c r="I470" i="5"/>
  <c r="I222" i="5"/>
  <c r="J223" i="5"/>
  <c r="I685" i="5"/>
  <c r="J686" i="5"/>
  <c r="I60" i="5"/>
  <c r="J61" i="5"/>
  <c r="I376" i="5"/>
  <c r="J377" i="5"/>
  <c r="I439" i="5"/>
  <c r="J440" i="5"/>
  <c r="I392" i="5"/>
  <c r="J393" i="5"/>
  <c r="J733" i="5"/>
  <c r="I732" i="5"/>
  <c r="J187" i="5"/>
  <c r="I186" i="5"/>
  <c r="J420" i="5"/>
  <c r="I419" i="5"/>
  <c r="I899" i="5"/>
  <c r="J900" i="5"/>
  <c r="J938" i="5"/>
  <c r="I937" i="5"/>
  <c r="J351" i="5"/>
  <c r="I350" i="5"/>
  <c r="I266" i="5"/>
  <c r="J267" i="5"/>
  <c r="J1009" i="5"/>
  <c r="I1008" i="5"/>
  <c r="I1011" i="5"/>
  <c r="I910" i="5"/>
  <c r="J911" i="5"/>
  <c r="J458" i="5"/>
  <c r="I457" i="5"/>
  <c r="I746" i="5"/>
  <c r="I749" i="5"/>
  <c r="I107" i="5"/>
  <c r="J108" i="5"/>
  <c r="I782" i="5"/>
  <c r="I785" i="5"/>
  <c r="J591" i="5"/>
  <c r="I590" i="5"/>
  <c r="I1037" i="5"/>
  <c r="I1040" i="5"/>
  <c r="I538" i="5"/>
  <c r="J539" i="5"/>
  <c r="I500" i="5"/>
  <c r="J501" i="5"/>
  <c r="J42" i="5"/>
  <c r="I41" i="5"/>
  <c r="I1055" i="5"/>
  <c r="I1058" i="5"/>
  <c r="I791" i="5"/>
  <c r="I794" i="5"/>
  <c r="J78" i="5"/>
  <c r="I77" i="5"/>
  <c r="J710" i="5"/>
  <c r="I709" i="5"/>
  <c r="I712" i="5"/>
  <c r="I250" i="5"/>
  <c r="I253" i="5"/>
  <c r="J251" i="5"/>
  <c r="I988" i="5"/>
  <c r="J989" i="5"/>
  <c r="P81" i="31" l="1"/>
  <c r="P64" i="31"/>
  <c r="P74" i="31"/>
  <c r="P57" i="31"/>
  <c r="P68" i="31"/>
  <c r="P82" i="31"/>
  <c r="P56" i="31"/>
  <c r="P67" i="31"/>
  <c r="P59" i="31"/>
  <c r="P61" i="31"/>
  <c r="P62" i="31"/>
  <c r="P55" i="31"/>
  <c r="P60" i="31"/>
  <c r="P66" i="31"/>
  <c r="P71" i="31"/>
  <c r="P69" i="31"/>
  <c r="P73" i="31"/>
  <c r="P76" i="31"/>
  <c r="P77" i="31"/>
  <c r="P72" i="31"/>
  <c r="P65" i="31"/>
  <c r="P89" i="31"/>
  <c r="P79" i="31"/>
  <c r="P75" i="31"/>
  <c r="P85" i="31"/>
  <c r="P58" i="31"/>
  <c r="P84" i="31"/>
  <c r="P88" i="31"/>
  <c r="P87" i="31"/>
  <c r="P70" i="31"/>
  <c r="P83" i="31"/>
  <c r="P78" i="31"/>
  <c r="P86" i="31"/>
  <c r="P80" i="31"/>
  <c r="P63" i="31"/>
  <c r="G94" i="31"/>
  <c r="D120" i="31"/>
  <c r="D102" i="31"/>
  <c r="D100" i="31"/>
  <c r="D113" i="31"/>
  <c r="D109" i="31"/>
  <c r="D97" i="31"/>
  <c r="D104" i="31"/>
  <c r="D105" i="31"/>
  <c r="D101" i="31"/>
  <c r="D107" i="31"/>
  <c r="D110" i="31"/>
  <c r="D119" i="31"/>
  <c r="D106" i="31"/>
  <c r="D122" i="31"/>
  <c r="D116" i="31"/>
  <c r="D112" i="31"/>
  <c r="D121" i="31"/>
  <c r="D98" i="31"/>
  <c r="D103" i="31"/>
  <c r="D114" i="31"/>
  <c r="D99" i="31"/>
  <c r="D118" i="31"/>
  <c r="D96" i="31"/>
  <c r="D108" i="31"/>
  <c r="D111" i="31"/>
  <c r="D117" i="31"/>
  <c r="D115" i="31"/>
  <c r="D95" i="31"/>
  <c r="K120" i="31"/>
  <c r="K106" i="31"/>
  <c r="K99" i="31"/>
  <c r="K113" i="31"/>
  <c r="K98" i="31"/>
  <c r="K96" i="31"/>
  <c r="K107" i="31"/>
  <c r="K121" i="31"/>
  <c r="K117" i="31"/>
  <c r="K100" i="31"/>
  <c r="K111" i="31"/>
  <c r="K122" i="31"/>
  <c r="K109" i="31"/>
  <c r="K110" i="31"/>
  <c r="K105" i="31"/>
  <c r="K108" i="31"/>
  <c r="K114" i="31"/>
  <c r="K112" i="31"/>
  <c r="K118" i="31"/>
  <c r="K101" i="31"/>
  <c r="K104" i="31"/>
  <c r="K119" i="31"/>
  <c r="K102" i="31"/>
  <c r="K116" i="31"/>
  <c r="K97" i="31"/>
  <c r="K103" i="31"/>
  <c r="K115" i="31"/>
  <c r="K95" i="31"/>
  <c r="K94" i="31"/>
  <c r="H120" i="31"/>
  <c r="H101" i="31"/>
  <c r="H115" i="31"/>
  <c r="H96" i="31"/>
  <c r="H106" i="31"/>
  <c r="H103" i="31"/>
  <c r="H100" i="31"/>
  <c r="H118" i="31"/>
  <c r="H99" i="31"/>
  <c r="H98" i="31"/>
  <c r="H116" i="31"/>
  <c r="H117" i="31"/>
  <c r="H107" i="31"/>
  <c r="H112" i="31"/>
  <c r="H104" i="31"/>
  <c r="H113" i="31"/>
  <c r="H114" i="31"/>
  <c r="H111" i="31"/>
  <c r="H110" i="31"/>
  <c r="H109" i="31"/>
  <c r="H121" i="31"/>
  <c r="H102" i="31"/>
  <c r="H108" i="31"/>
  <c r="H105" i="31"/>
  <c r="H97" i="31"/>
  <c r="H119" i="31"/>
  <c r="H122" i="31"/>
  <c r="H94" i="31"/>
  <c r="H95" i="31"/>
  <c r="L120" i="31"/>
  <c r="L105" i="31"/>
  <c r="L122" i="31"/>
  <c r="L101" i="31"/>
  <c r="L113" i="31"/>
  <c r="L112" i="31"/>
  <c r="L109" i="31"/>
  <c r="L106" i="31"/>
  <c r="L104" i="31"/>
  <c r="L117" i="31"/>
  <c r="L118" i="31"/>
  <c r="L99" i="31"/>
  <c r="L116" i="31"/>
  <c r="L108" i="31"/>
  <c r="L103" i="31"/>
  <c r="L107" i="31"/>
  <c r="L98" i="31"/>
  <c r="L111" i="31"/>
  <c r="L114" i="31"/>
  <c r="L110" i="31"/>
  <c r="L100" i="31"/>
  <c r="L97" i="31"/>
  <c r="L121" i="31"/>
  <c r="L96" i="31"/>
  <c r="L102" i="31"/>
  <c r="L119" i="31"/>
  <c r="L115" i="31"/>
  <c r="L94" i="31"/>
  <c r="L95" i="31"/>
  <c r="G84" i="31"/>
  <c r="O85" i="31"/>
  <c r="D94" i="31"/>
  <c r="P51" i="31"/>
  <c r="H81" i="31"/>
  <c r="H68" i="31"/>
  <c r="H82" i="31"/>
  <c r="H76" i="31"/>
  <c r="H74" i="31"/>
  <c r="H73" i="31"/>
  <c r="H67" i="31"/>
  <c r="H77" i="31"/>
  <c r="H61" i="31"/>
  <c r="H63" i="31"/>
  <c r="H62" i="31"/>
  <c r="H59" i="31"/>
  <c r="H69" i="31"/>
  <c r="H66" i="31"/>
  <c r="H75" i="31"/>
  <c r="H64" i="31"/>
  <c r="H78" i="31"/>
  <c r="H80" i="31"/>
  <c r="H65" i="31"/>
  <c r="H72" i="31"/>
  <c r="H71" i="31"/>
  <c r="H60" i="31"/>
  <c r="H70" i="31"/>
  <c r="H79" i="31"/>
  <c r="H57" i="31"/>
  <c r="H58" i="31"/>
  <c r="H83" i="31"/>
  <c r="H84" i="31"/>
  <c r="H89" i="31"/>
  <c r="H88" i="31"/>
  <c r="H86" i="31"/>
  <c r="H85" i="31"/>
  <c r="H56" i="31"/>
  <c r="D81" i="31"/>
  <c r="D59" i="31"/>
  <c r="D66" i="31"/>
  <c r="D67" i="31"/>
  <c r="D70" i="31"/>
  <c r="D79" i="31"/>
  <c r="D61" i="31"/>
  <c r="D73" i="31"/>
  <c r="D76" i="31"/>
  <c r="D68" i="31"/>
  <c r="D62" i="31"/>
  <c r="D65" i="31"/>
  <c r="D58" i="31"/>
  <c r="D83" i="31"/>
  <c r="D60" i="31"/>
  <c r="D75" i="31"/>
  <c r="D71" i="31"/>
  <c r="D77" i="31"/>
  <c r="D63" i="31"/>
  <c r="D57" i="31"/>
  <c r="D64" i="31"/>
  <c r="D69" i="31"/>
  <c r="D72" i="31"/>
  <c r="D74" i="31"/>
  <c r="D80" i="31"/>
  <c r="D82" i="31"/>
  <c r="D78" i="31"/>
  <c r="D56" i="31"/>
  <c r="D86" i="31"/>
  <c r="D85" i="31"/>
  <c r="D84" i="31"/>
  <c r="D88" i="31"/>
  <c r="D89" i="31"/>
  <c r="L81" i="31"/>
  <c r="L71" i="31"/>
  <c r="L83" i="31"/>
  <c r="L69" i="31"/>
  <c r="L74" i="31"/>
  <c r="L75" i="31"/>
  <c r="L77" i="31"/>
  <c r="L72" i="31"/>
  <c r="L76" i="31"/>
  <c r="L57" i="31"/>
  <c r="L60" i="31"/>
  <c r="L64" i="31"/>
  <c r="L68" i="31"/>
  <c r="L59" i="31"/>
  <c r="L80" i="31"/>
  <c r="L62" i="31"/>
  <c r="L66" i="31"/>
  <c r="L79" i="31"/>
  <c r="L78" i="31"/>
  <c r="L58" i="31"/>
  <c r="L70" i="31"/>
  <c r="L63" i="31"/>
  <c r="L82" i="31"/>
  <c r="L61" i="31"/>
  <c r="L73" i="31"/>
  <c r="L67" i="31"/>
  <c r="L65" i="31"/>
  <c r="L85" i="31"/>
  <c r="L56" i="31"/>
  <c r="L89" i="31"/>
  <c r="L88" i="31"/>
  <c r="L84" i="31"/>
  <c r="L86" i="31"/>
  <c r="D87" i="31"/>
  <c r="H55" i="31"/>
  <c r="D55" i="31"/>
  <c r="I17" i="5"/>
  <c r="J18" i="5"/>
  <c r="I826" i="5"/>
  <c r="J827" i="5"/>
  <c r="J144" i="5"/>
  <c r="I143" i="5"/>
  <c r="I539" i="5"/>
  <c r="J540" i="5"/>
  <c r="I108" i="5"/>
  <c r="J109" i="5"/>
  <c r="I111" i="5"/>
  <c r="I938" i="5"/>
  <c r="J939" i="5"/>
  <c r="I733" i="5"/>
  <c r="J734" i="5"/>
  <c r="J472" i="5"/>
  <c r="I471" i="5"/>
  <c r="I474" i="5"/>
  <c r="J901" i="5"/>
  <c r="I900" i="5"/>
  <c r="I903" i="5"/>
  <c r="I1009" i="5"/>
  <c r="J1010" i="5"/>
  <c r="I1012" i="5"/>
  <c r="I393" i="5"/>
  <c r="J394" i="5"/>
  <c r="I686" i="5"/>
  <c r="J687" i="5"/>
  <c r="I710" i="5"/>
  <c r="I713" i="5"/>
  <c r="I267" i="5"/>
  <c r="J268" i="5"/>
  <c r="I270" i="5"/>
  <c r="I440" i="5"/>
  <c r="J441" i="5"/>
  <c r="J421" i="5"/>
  <c r="I420" i="5"/>
  <c r="I166" i="5"/>
  <c r="J167" i="5"/>
  <c r="I989" i="5"/>
  <c r="J990" i="5"/>
  <c r="I78" i="5"/>
  <c r="J79" i="5"/>
  <c r="I42" i="5"/>
  <c r="J43" i="5"/>
  <c r="I591" i="5"/>
  <c r="J592" i="5"/>
  <c r="I458" i="5"/>
  <c r="J459" i="5"/>
  <c r="I377" i="5"/>
  <c r="J378" i="5"/>
  <c r="I223" i="5"/>
  <c r="J224" i="5"/>
  <c r="I61" i="5"/>
  <c r="J62" i="5"/>
  <c r="I251" i="5"/>
  <c r="I254" i="5"/>
  <c r="J502" i="5"/>
  <c r="I501" i="5"/>
  <c r="I911" i="5"/>
  <c r="J912" i="5"/>
  <c r="I351" i="5"/>
  <c r="J352" i="5"/>
  <c r="I187" i="5"/>
  <c r="J188" i="5"/>
  <c r="G120" i="31" l="1"/>
  <c r="G112" i="31"/>
  <c r="G95" i="31"/>
  <c r="G103" i="31"/>
  <c r="G117" i="31"/>
  <c r="G110" i="31"/>
  <c r="G116" i="31"/>
  <c r="G121" i="31"/>
  <c r="G115" i="31"/>
  <c r="G122" i="31"/>
  <c r="G107" i="31"/>
  <c r="G111" i="31"/>
  <c r="G109" i="31"/>
  <c r="G96" i="31"/>
  <c r="G106" i="31"/>
  <c r="G118" i="31"/>
  <c r="G119" i="31"/>
  <c r="G113" i="31"/>
  <c r="G101" i="31"/>
  <c r="G108" i="31"/>
  <c r="G104" i="31"/>
  <c r="G98" i="31"/>
  <c r="G100" i="31"/>
  <c r="G114" i="31"/>
  <c r="G97" i="31"/>
  <c r="G102" i="31"/>
  <c r="G99" i="31"/>
  <c r="G105" i="31"/>
  <c r="G73" i="31"/>
  <c r="G63" i="31"/>
  <c r="G58" i="31"/>
  <c r="G78" i="31"/>
  <c r="G56" i="31"/>
  <c r="G64" i="31"/>
  <c r="G67" i="31"/>
  <c r="O60" i="31"/>
  <c r="G62" i="31"/>
  <c r="G77" i="31"/>
  <c r="G66" i="31"/>
  <c r="G83" i="31"/>
  <c r="O66" i="31"/>
  <c r="G55" i="31"/>
  <c r="G68" i="31"/>
  <c r="G60" i="31"/>
  <c r="O120" i="31"/>
  <c r="O113" i="31"/>
  <c r="O96" i="31"/>
  <c r="O112" i="31"/>
  <c r="O119" i="31"/>
  <c r="O122" i="31"/>
  <c r="O121" i="31"/>
  <c r="O109" i="31"/>
  <c r="O118" i="31"/>
  <c r="O100" i="31"/>
  <c r="O115" i="31"/>
  <c r="O97" i="31"/>
  <c r="O108" i="31"/>
  <c r="O114" i="31"/>
  <c r="O98" i="31"/>
  <c r="O107" i="31"/>
  <c r="O116" i="31"/>
  <c r="O117" i="31"/>
  <c r="O104" i="31"/>
  <c r="O106" i="31"/>
  <c r="O110" i="31"/>
  <c r="O102" i="31"/>
  <c r="O111" i="31"/>
  <c r="O99" i="31"/>
  <c r="O101" i="31"/>
  <c r="O105" i="31"/>
  <c r="O103" i="31"/>
  <c r="O95" i="31"/>
  <c r="O94" i="31"/>
  <c r="O68" i="31"/>
  <c r="G61" i="31"/>
  <c r="O62" i="31"/>
  <c r="G80" i="31"/>
  <c r="G57" i="31"/>
  <c r="O58" i="31"/>
  <c r="O69" i="31"/>
  <c r="O81" i="31"/>
  <c r="G79" i="31"/>
  <c r="G71" i="31"/>
  <c r="O83" i="31"/>
  <c r="G76" i="31"/>
  <c r="G87" i="31"/>
  <c r="G72" i="31"/>
  <c r="G59" i="31"/>
  <c r="G69" i="31"/>
  <c r="O77" i="31"/>
  <c r="O87" i="31"/>
  <c r="G65" i="31"/>
  <c r="G70" i="31"/>
  <c r="G81" i="31"/>
  <c r="O65" i="31"/>
  <c r="G88" i="31"/>
  <c r="O63" i="31"/>
  <c r="G85" i="31"/>
  <c r="G86" i="31"/>
  <c r="O56" i="31"/>
  <c r="G75" i="31"/>
  <c r="G82" i="31"/>
  <c r="G74" i="31"/>
  <c r="O88" i="31"/>
  <c r="O80" i="31"/>
  <c r="G89" i="31"/>
  <c r="O74" i="31"/>
  <c r="O84" i="31"/>
  <c r="O82" i="31"/>
  <c r="O67" i="31"/>
  <c r="O57" i="31"/>
  <c r="O79" i="31"/>
  <c r="O89" i="31"/>
  <c r="O72" i="31"/>
  <c r="O70" i="31"/>
  <c r="O75" i="31"/>
  <c r="O73" i="31"/>
  <c r="O78" i="31"/>
  <c r="O59" i="31"/>
  <c r="O76" i="31"/>
  <c r="O86" i="31"/>
  <c r="O71" i="31"/>
  <c r="O64" i="31"/>
  <c r="O61" i="31"/>
  <c r="K81" i="31"/>
  <c r="K61" i="31"/>
  <c r="K73" i="31"/>
  <c r="K75" i="31"/>
  <c r="K79" i="31"/>
  <c r="K82" i="31"/>
  <c r="K74" i="31"/>
  <c r="K83" i="31"/>
  <c r="K78" i="31"/>
  <c r="K63" i="31"/>
  <c r="K72" i="31"/>
  <c r="K77" i="31"/>
  <c r="K65" i="31"/>
  <c r="K59" i="31"/>
  <c r="K60" i="31"/>
  <c r="K58" i="31"/>
  <c r="K76" i="31"/>
  <c r="K70" i="31"/>
  <c r="K68" i="31"/>
  <c r="K62" i="31"/>
  <c r="K64" i="31"/>
  <c r="K69" i="31"/>
  <c r="K66" i="31"/>
  <c r="K71" i="31"/>
  <c r="K67" i="31"/>
  <c r="K57" i="31"/>
  <c r="K80" i="31"/>
  <c r="K88" i="31"/>
  <c r="K89" i="31"/>
  <c r="K56" i="31"/>
  <c r="K85" i="31"/>
  <c r="K84" i="31"/>
  <c r="K86" i="31"/>
  <c r="K87" i="31"/>
  <c r="K55" i="31"/>
  <c r="S50" i="31"/>
  <c r="O55" i="31"/>
  <c r="I144" i="5"/>
  <c r="J145" i="5"/>
  <c r="J828" i="5"/>
  <c r="I827" i="5"/>
  <c r="J19" i="5"/>
  <c r="I18" i="5"/>
  <c r="J991" i="5"/>
  <c r="I990" i="5"/>
  <c r="I993" i="5"/>
  <c r="J940" i="5"/>
  <c r="I942" i="5"/>
  <c r="I939" i="5"/>
  <c r="I459" i="5"/>
  <c r="I462" i="5"/>
  <c r="J460" i="5"/>
  <c r="J63" i="5"/>
  <c r="I62" i="5"/>
  <c r="J593" i="5"/>
  <c r="I592" i="5"/>
  <c r="I441" i="5"/>
  <c r="J442" i="5"/>
  <c r="I444" i="5"/>
  <c r="I901" i="5"/>
  <c r="J902" i="5"/>
  <c r="I904" i="5"/>
  <c r="J395" i="5"/>
  <c r="I394" i="5"/>
  <c r="J110" i="5"/>
  <c r="I112" i="5"/>
  <c r="I109" i="5"/>
  <c r="J422" i="5"/>
  <c r="I421" i="5"/>
  <c r="I188" i="5"/>
  <c r="J189" i="5"/>
  <c r="I687" i="5"/>
  <c r="J688" i="5"/>
  <c r="I912" i="5"/>
  <c r="J913" i="5"/>
  <c r="I224" i="5"/>
  <c r="J225" i="5"/>
  <c r="I43" i="5"/>
  <c r="J44" i="5"/>
  <c r="J168" i="5"/>
  <c r="I167" i="5"/>
  <c r="I502" i="5"/>
  <c r="J503" i="5"/>
  <c r="J269" i="5"/>
  <c r="I268" i="5"/>
  <c r="I271" i="5"/>
  <c r="J473" i="5"/>
  <c r="I472" i="5"/>
  <c r="I475" i="5"/>
  <c r="I540" i="5"/>
  <c r="I543" i="5"/>
  <c r="J541" i="5"/>
  <c r="J353" i="5"/>
  <c r="I352" i="5"/>
  <c r="J379" i="5"/>
  <c r="I378" i="5"/>
  <c r="I79" i="5"/>
  <c r="J80" i="5"/>
  <c r="I1010" i="5"/>
  <c r="I1013" i="5"/>
  <c r="I734" i="5"/>
  <c r="J735" i="5"/>
  <c r="S81" i="31" l="1"/>
  <c r="S68" i="31"/>
  <c r="S57" i="31"/>
  <c r="S74" i="31"/>
  <c r="S73" i="31"/>
  <c r="S61" i="31"/>
  <c r="S67" i="31"/>
  <c r="S60" i="31"/>
  <c r="S82" i="31"/>
  <c r="S64" i="31"/>
  <c r="S69" i="31"/>
  <c r="S59" i="31"/>
  <c r="S71" i="31"/>
  <c r="S62" i="31"/>
  <c r="S56" i="31"/>
  <c r="S66" i="31"/>
  <c r="S85" i="31"/>
  <c r="S70" i="31"/>
  <c r="S65" i="31"/>
  <c r="S79" i="31"/>
  <c r="S87" i="31"/>
  <c r="S72" i="31"/>
  <c r="S63" i="31"/>
  <c r="S88" i="31"/>
  <c r="S80" i="31"/>
  <c r="S84" i="31"/>
  <c r="S76" i="31"/>
  <c r="S86" i="31"/>
  <c r="S77" i="31"/>
  <c r="S78" i="31"/>
  <c r="S58" i="31"/>
  <c r="S75" i="31"/>
  <c r="S83" i="31"/>
  <c r="S89" i="31"/>
  <c r="S55" i="31"/>
  <c r="J20" i="5"/>
  <c r="I19" i="5"/>
  <c r="J829" i="5"/>
  <c r="I828" i="5"/>
  <c r="I145" i="5"/>
  <c r="J146" i="5"/>
  <c r="J226" i="5"/>
  <c r="I225" i="5"/>
  <c r="J81" i="5"/>
  <c r="I80" i="5"/>
  <c r="J542" i="5"/>
  <c r="I541" i="5"/>
  <c r="I544" i="5"/>
  <c r="I269" i="5"/>
  <c r="I272" i="5"/>
  <c r="I422" i="5"/>
  <c r="J423" i="5"/>
  <c r="I473" i="5"/>
  <c r="I476" i="5"/>
  <c r="I593" i="5"/>
  <c r="J594" i="5"/>
  <c r="I503" i="5"/>
  <c r="J504" i="5"/>
  <c r="J914" i="5"/>
  <c r="I913" i="5"/>
  <c r="I902" i="5"/>
  <c r="I905" i="5"/>
  <c r="I63" i="5"/>
  <c r="J64" i="5"/>
  <c r="J45" i="5"/>
  <c r="I44" i="5"/>
  <c r="I940" i="5"/>
  <c r="J941" i="5"/>
  <c r="I943" i="5"/>
  <c r="J461" i="5"/>
  <c r="I460" i="5"/>
  <c r="I463" i="5"/>
  <c r="J396" i="5"/>
  <c r="I395" i="5"/>
  <c r="J380" i="5"/>
  <c r="I379" i="5"/>
  <c r="I688" i="5"/>
  <c r="J689" i="5"/>
  <c r="I110" i="5"/>
  <c r="I113" i="5"/>
  <c r="J190" i="5"/>
  <c r="I189" i="5"/>
  <c r="I192" i="5"/>
  <c r="I353" i="5"/>
  <c r="J354" i="5"/>
  <c r="I735" i="5"/>
  <c r="I738" i="5"/>
  <c r="J736" i="5"/>
  <c r="I168" i="5"/>
  <c r="J169" i="5"/>
  <c r="I442" i="5"/>
  <c r="J443" i="5"/>
  <c r="I445" i="5"/>
  <c r="I991" i="5"/>
  <c r="J992" i="5"/>
  <c r="I994" i="5"/>
  <c r="J147" i="5" l="1"/>
  <c r="I146" i="5"/>
  <c r="I829" i="5"/>
  <c r="J830" i="5"/>
  <c r="J21" i="5"/>
  <c r="I20" i="5"/>
  <c r="I594" i="5"/>
  <c r="J595" i="5"/>
  <c r="J737" i="5"/>
  <c r="I736" i="5"/>
  <c r="I739" i="5"/>
  <c r="I941" i="5"/>
  <c r="I944" i="5"/>
  <c r="I542" i="5"/>
  <c r="I545" i="5"/>
  <c r="J191" i="5"/>
  <c r="I190" i="5"/>
  <c r="I193" i="5"/>
  <c r="I169" i="5"/>
  <c r="J170" i="5"/>
  <c r="J65" i="5"/>
  <c r="I64" i="5"/>
  <c r="J424" i="5"/>
  <c r="I423" i="5"/>
  <c r="I81" i="5"/>
  <c r="J82" i="5"/>
  <c r="I380" i="5"/>
  <c r="J381" i="5"/>
  <c r="I45" i="5"/>
  <c r="J46" i="5"/>
  <c r="I914" i="5"/>
  <c r="J915" i="5"/>
  <c r="I461" i="5"/>
  <c r="I464" i="5"/>
  <c r="I992" i="5"/>
  <c r="I995" i="5"/>
  <c r="I396" i="5"/>
  <c r="J397" i="5"/>
  <c r="J355" i="5"/>
  <c r="I354" i="5"/>
  <c r="I443" i="5"/>
  <c r="I446" i="5"/>
  <c r="I689" i="5"/>
  <c r="J690" i="5"/>
  <c r="J505" i="5"/>
  <c r="I504" i="5"/>
  <c r="I226" i="5"/>
  <c r="J227" i="5"/>
  <c r="J22" i="5" l="1"/>
  <c r="I21" i="5"/>
  <c r="J831" i="5"/>
  <c r="I830" i="5"/>
  <c r="I147" i="5"/>
  <c r="J148" i="5"/>
  <c r="J916" i="5"/>
  <c r="I915" i="5"/>
  <c r="I227" i="5"/>
  <c r="J228" i="5"/>
  <c r="I46" i="5"/>
  <c r="J47" i="5"/>
  <c r="J171" i="5"/>
  <c r="I170" i="5"/>
  <c r="J356" i="5"/>
  <c r="I355" i="5"/>
  <c r="I397" i="5"/>
  <c r="J398" i="5"/>
  <c r="I424" i="5"/>
  <c r="J425" i="5"/>
  <c r="I737" i="5"/>
  <c r="I740" i="5"/>
  <c r="I82" i="5"/>
  <c r="J83" i="5"/>
  <c r="I505" i="5"/>
  <c r="J506" i="5"/>
  <c r="J691" i="5"/>
  <c r="I690" i="5"/>
  <c r="I381" i="5"/>
  <c r="I384" i="5"/>
  <c r="J382" i="5"/>
  <c r="I191" i="5"/>
  <c r="I194" i="5"/>
  <c r="I595" i="5"/>
  <c r="J596" i="5"/>
  <c r="I65" i="5"/>
  <c r="J66" i="5"/>
  <c r="J832" i="5" l="1"/>
  <c r="I831" i="5"/>
  <c r="I148" i="5"/>
  <c r="J149" i="5"/>
  <c r="J23" i="5"/>
  <c r="I22" i="5"/>
  <c r="J426" i="5"/>
  <c r="I425" i="5"/>
  <c r="J399" i="5"/>
  <c r="I398" i="5"/>
  <c r="J507" i="5"/>
  <c r="I506" i="5"/>
  <c r="J229" i="5"/>
  <c r="I228" i="5"/>
  <c r="J48" i="5"/>
  <c r="I47" i="5"/>
  <c r="I66" i="5"/>
  <c r="J67" i="5"/>
  <c r="I69" i="5"/>
  <c r="I356" i="5"/>
  <c r="J357" i="5"/>
  <c r="J383" i="5"/>
  <c r="I382" i="5"/>
  <c r="I385" i="5"/>
  <c r="I691" i="5"/>
  <c r="J692" i="5"/>
  <c r="J84" i="5"/>
  <c r="I83" i="5"/>
  <c r="J597" i="5"/>
  <c r="I596" i="5"/>
  <c r="I171" i="5"/>
  <c r="J172" i="5"/>
  <c r="I174" i="5"/>
  <c r="J917" i="5"/>
  <c r="I916" i="5"/>
  <c r="J833" i="5" l="1"/>
  <c r="I832" i="5"/>
  <c r="J24" i="5"/>
  <c r="I23" i="5"/>
  <c r="J150" i="5"/>
  <c r="I149" i="5"/>
  <c r="I172" i="5"/>
  <c r="J173" i="5"/>
  <c r="I175" i="5"/>
  <c r="J68" i="5"/>
  <c r="I67" i="5"/>
  <c r="I70" i="5"/>
  <c r="J598" i="5"/>
  <c r="I597" i="5"/>
  <c r="I507" i="5"/>
  <c r="J508" i="5"/>
  <c r="I84" i="5"/>
  <c r="J85" i="5"/>
  <c r="I357" i="5"/>
  <c r="J358" i="5"/>
  <c r="I48" i="5"/>
  <c r="J49" i="5"/>
  <c r="I51" i="5"/>
  <c r="I399" i="5"/>
  <c r="J400" i="5"/>
  <c r="I383" i="5"/>
  <c r="I386" i="5"/>
  <c r="J693" i="5"/>
  <c r="I692" i="5"/>
  <c r="J918" i="5"/>
  <c r="I917" i="5"/>
  <c r="J230" i="5"/>
  <c r="I229" i="5"/>
  <c r="I426" i="5"/>
  <c r="J427" i="5"/>
  <c r="I429" i="5"/>
  <c r="J834" i="5" l="1"/>
  <c r="I833" i="5"/>
  <c r="I150" i="5"/>
  <c r="J151" i="5"/>
  <c r="I24" i="5"/>
  <c r="J25" i="5"/>
  <c r="I598" i="5"/>
  <c r="J599" i="5"/>
  <c r="I230" i="5"/>
  <c r="J231" i="5"/>
  <c r="J401" i="5"/>
  <c r="I400" i="5"/>
  <c r="J50" i="5"/>
  <c r="I52" i="5"/>
  <c r="I49" i="5"/>
  <c r="I508" i="5"/>
  <c r="J509" i="5"/>
  <c r="I68" i="5"/>
  <c r="I71" i="5"/>
  <c r="J86" i="5"/>
  <c r="I85" i="5"/>
  <c r="I918" i="5"/>
  <c r="J919" i="5"/>
  <c r="I693" i="5"/>
  <c r="J694" i="5"/>
  <c r="I696" i="5"/>
  <c r="J359" i="5"/>
  <c r="I358" i="5"/>
  <c r="I173" i="5"/>
  <c r="I176" i="5"/>
  <c r="J428" i="5"/>
  <c r="I427" i="5"/>
  <c r="I430" i="5"/>
  <c r="I25" i="5" l="1"/>
  <c r="J26" i="5"/>
  <c r="J152" i="5"/>
  <c r="I151" i="5"/>
  <c r="J835" i="5"/>
  <c r="I834" i="5"/>
  <c r="I428" i="5"/>
  <c r="I431" i="5"/>
  <c r="I401" i="5"/>
  <c r="J402" i="5"/>
  <c r="I694" i="5"/>
  <c r="J695" i="5"/>
  <c r="I697" i="5"/>
  <c r="I50" i="5"/>
  <c r="I53" i="5"/>
  <c r="I231" i="5"/>
  <c r="J232" i="5"/>
  <c r="J510" i="5"/>
  <c r="I509" i="5"/>
  <c r="I599" i="5"/>
  <c r="J600" i="5"/>
  <c r="I86" i="5"/>
  <c r="J87" i="5"/>
  <c r="I359" i="5"/>
  <c r="J360" i="5"/>
  <c r="I919" i="5"/>
  <c r="J920" i="5"/>
  <c r="J836" i="5" l="1"/>
  <c r="I835" i="5"/>
  <c r="I152" i="5"/>
  <c r="J153" i="5"/>
  <c r="I26" i="5"/>
  <c r="J27" i="5"/>
  <c r="I920" i="5"/>
  <c r="J921" i="5"/>
  <c r="I510" i="5"/>
  <c r="J511" i="5"/>
  <c r="I402" i="5"/>
  <c r="J403" i="5"/>
  <c r="I87" i="5"/>
  <c r="J88" i="5"/>
  <c r="I232" i="5"/>
  <c r="J233" i="5"/>
  <c r="I695" i="5"/>
  <c r="I698" i="5"/>
  <c r="I360" i="5"/>
  <c r="J361" i="5"/>
  <c r="I600" i="5"/>
  <c r="J601" i="5"/>
  <c r="I27" i="5" l="1"/>
  <c r="J28" i="5"/>
  <c r="J837" i="5"/>
  <c r="I836" i="5"/>
  <c r="I153" i="5"/>
  <c r="I156" i="5"/>
  <c r="J154" i="5"/>
  <c r="J89" i="5"/>
  <c r="I88" i="5"/>
  <c r="I361" i="5"/>
  <c r="J362" i="5"/>
  <c r="J602" i="5"/>
  <c r="I601" i="5"/>
  <c r="J922" i="5"/>
  <c r="I921" i="5"/>
  <c r="I403" i="5"/>
  <c r="J404" i="5"/>
  <c r="J234" i="5"/>
  <c r="I233" i="5"/>
  <c r="I511" i="5"/>
  <c r="J512" i="5"/>
  <c r="I157" i="5" l="1"/>
  <c r="I154" i="5"/>
  <c r="J155" i="5"/>
  <c r="J838" i="5"/>
  <c r="I837" i="5"/>
  <c r="J29" i="5"/>
  <c r="I28" i="5"/>
  <c r="I602" i="5"/>
  <c r="J603" i="5"/>
  <c r="J513" i="5"/>
  <c r="I512" i="5"/>
  <c r="J405" i="5"/>
  <c r="I404" i="5"/>
  <c r="J363" i="5"/>
  <c r="I362" i="5"/>
  <c r="I922" i="5"/>
  <c r="J923" i="5"/>
  <c r="I234" i="5"/>
  <c r="J235" i="5"/>
  <c r="I89" i="5"/>
  <c r="J90" i="5"/>
  <c r="I29" i="5" l="1"/>
  <c r="J30" i="5"/>
  <c r="I155" i="5"/>
  <c r="I158" i="5"/>
  <c r="I838" i="5"/>
  <c r="J839" i="5"/>
  <c r="I513" i="5"/>
  <c r="J514" i="5"/>
  <c r="I923" i="5"/>
  <c r="J924" i="5"/>
  <c r="I235" i="5"/>
  <c r="J236" i="5"/>
  <c r="J406" i="5"/>
  <c r="I405" i="5"/>
  <c r="I90" i="5"/>
  <c r="J91" i="5"/>
  <c r="I93" i="5"/>
  <c r="J364" i="5"/>
  <c r="I363" i="5"/>
  <c r="I603" i="5"/>
  <c r="I606" i="5"/>
  <c r="J604" i="5"/>
  <c r="I839" i="5" l="1"/>
  <c r="J840" i="5"/>
  <c r="I30" i="5"/>
  <c r="J31" i="5"/>
  <c r="I33" i="5"/>
  <c r="J407" i="5"/>
  <c r="I406" i="5"/>
  <c r="J237" i="5"/>
  <c r="I236" i="5"/>
  <c r="J605" i="5"/>
  <c r="I604" i="5"/>
  <c r="I607" i="5"/>
  <c r="J92" i="5"/>
  <c r="I91" i="5"/>
  <c r="I94" i="5"/>
  <c r="J515" i="5"/>
  <c r="I514" i="5"/>
  <c r="J925" i="5"/>
  <c r="I924" i="5"/>
  <c r="I927" i="5"/>
  <c r="I364" i="5"/>
  <c r="J365" i="5"/>
  <c r="I34" i="5" l="1"/>
  <c r="J32" i="5"/>
  <c r="I31" i="5"/>
  <c r="I840" i="5"/>
  <c r="J841" i="5"/>
  <c r="I365" i="5"/>
  <c r="J366" i="5"/>
  <c r="I515" i="5"/>
  <c r="J516" i="5"/>
  <c r="I605" i="5"/>
  <c r="I608" i="5"/>
  <c r="I92" i="5"/>
  <c r="I95" i="5"/>
  <c r="I237" i="5"/>
  <c r="J238" i="5"/>
  <c r="I925" i="5"/>
  <c r="J926" i="5"/>
  <c r="I928" i="5"/>
  <c r="J408" i="5"/>
  <c r="I407" i="5"/>
  <c r="I841" i="5" l="1"/>
  <c r="J842" i="5"/>
  <c r="I32" i="5"/>
  <c r="I35" i="5"/>
  <c r="I408" i="5"/>
  <c r="I411" i="5"/>
  <c r="J409" i="5"/>
  <c r="I516" i="5"/>
  <c r="J517" i="5"/>
  <c r="J367" i="5"/>
  <c r="I366" i="5"/>
  <c r="I369" i="5"/>
  <c r="I926" i="5"/>
  <c r="I929" i="5"/>
  <c r="I238" i="5"/>
  <c r="J239" i="5"/>
  <c r="I842" i="5" l="1"/>
  <c r="J843" i="5"/>
  <c r="I239" i="5"/>
  <c r="J240" i="5"/>
  <c r="J518" i="5"/>
  <c r="I517" i="5"/>
  <c r="J410" i="5"/>
  <c r="I409" i="5"/>
  <c r="I412" i="5"/>
  <c r="I367" i="5"/>
  <c r="J368" i="5"/>
  <c r="I370" i="5"/>
  <c r="J844" i="5" l="1"/>
  <c r="I843" i="5"/>
  <c r="I410" i="5"/>
  <c r="I413" i="5"/>
  <c r="I518" i="5"/>
  <c r="J519" i="5"/>
  <c r="I240" i="5"/>
  <c r="J241" i="5"/>
  <c r="I243" i="5"/>
  <c r="I368" i="5"/>
  <c r="I371" i="5"/>
  <c r="J845" i="5" l="1"/>
  <c r="I844" i="5"/>
  <c r="J242" i="5"/>
  <c r="I241" i="5"/>
  <c r="I244" i="5"/>
  <c r="I519" i="5"/>
  <c r="J520" i="5"/>
  <c r="I845" i="5" l="1"/>
  <c r="J846" i="5"/>
  <c r="J521" i="5"/>
  <c r="I520" i="5"/>
  <c r="I242" i="5"/>
  <c r="I245" i="5"/>
  <c r="I849" i="5" l="1"/>
  <c r="J847" i="5"/>
  <c r="I846" i="5"/>
  <c r="I521" i="5"/>
  <c r="J522" i="5"/>
  <c r="J848" i="5" l="1"/>
  <c r="I850" i="5"/>
  <c r="I847" i="5"/>
  <c r="J523" i="5"/>
  <c r="I522" i="5"/>
  <c r="I848" i="5" l="1"/>
  <c r="I851" i="5"/>
  <c r="I523" i="5"/>
  <c r="J524" i="5"/>
  <c r="I524" i="5" l="1"/>
  <c r="J525" i="5"/>
  <c r="J526" i="5" l="1"/>
  <c r="I525" i="5"/>
  <c r="I526" i="5" l="1"/>
  <c r="J527" i="5"/>
  <c r="I527" i="5" l="1"/>
  <c r="J528" i="5"/>
  <c r="J529" i="5" l="1"/>
  <c r="I528" i="5"/>
  <c r="I531" i="5"/>
  <c r="I529" i="5" l="1"/>
  <c r="J530" i="5"/>
  <c r="I532" i="5"/>
  <c r="I530" i="5" l="1"/>
  <c r="I533" i="5"/>
  <c r="L55" i="31" l="1"/>
  <c r="S51"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tc={08FF6BFA-FF70-41B7-8DB0-7B65AA4CB125}</author>
  </authors>
  <commentList>
    <comment ref="Y174" authorId="0" shapeId="0" xr:uid="{08FF6BFA-FF70-41B7-8DB0-7B65AA4CB125}">
      <text>
        <t>[Threaded comment]
Your version of Excel allows you to read this threaded comment; however, any edits to it will get removed if the file is opened in a newer version of Excel. Learn more: https://go.microsoft.com/fwlink/?linkid=870924
Comment:
    We map the FAO livestock items in col AE to a livestock in the water footprint data in “Water-LV_filtered” (using its HS code) for calculating total water footprint.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I7" authorId="0" shapeId="0" xr:uid="{8D2BA5B4-8B29-415E-914C-8947EE8334F2}">
      <text>
        <r>
          <rPr>
            <b/>
            <sz val="9"/>
            <color indexed="81"/>
            <rFont val="Tahoma"/>
            <family val="2"/>
          </rPr>
          <t>Administrator:</t>
        </r>
        <r>
          <rPr>
            <sz val="9"/>
            <color indexed="81"/>
            <rFont val="Tahoma"/>
            <family val="2"/>
          </rPr>
          <t xml:space="preserve">
Unselect 'aa' to filter out derived processed products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tc={989316F3-65BC-48EA-8D87-FD5D934A19F2}</author>
  </authors>
  <commentList>
    <comment ref="C4" authorId="0" shapeId="0" xr:uid="{989316F3-65BC-48EA-8D87-FD5D934A19F2}">
      <text>
        <t>[Threaded comment]
Your version of Excel allows you to read this threaded comment; however, any edits to it will get removed if the file is opened in a newer version of Excel. Learn more: https://go.microsoft.com/fwlink/?linkid=870924
Comment:
    Filter six primary livestock items: catt, eggs, milk, oliv, smlr, poul using n95</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<sst xmlns="http://schemas.openxmlformats.org/spreadsheetml/2006/main" count="38559" uniqueCount="2886">
  <si>
    <t>Year</t>
  </si>
  <si>
    <t>Scale</t>
  </si>
  <si>
    <t>Quantities</t>
  </si>
  <si>
    <t>Shares</t>
  </si>
  <si>
    <t>Initial</t>
  </si>
  <si>
    <t>Final</t>
  </si>
  <si>
    <t>Adjust</t>
  </si>
  <si>
    <t>n90</t>
  </si>
  <si>
    <t>Prod.</t>
  </si>
  <si>
    <t>Area</t>
  </si>
  <si>
    <t>icode</t>
  </si>
  <si>
    <t>iname</t>
  </si>
  <si>
    <t>n95</t>
  </si>
  <si>
    <t>n86</t>
  </si>
  <si>
    <t>n70</t>
  </si>
  <si>
    <t>n58</t>
  </si>
  <si>
    <t>q2010</t>
  </si>
  <si>
    <t>q2011</t>
  </si>
  <si>
    <t>q2012</t>
  </si>
  <si>
    <t>q2013</t>
  </si>
  <si>
    <t>q2014</t>
  </si>
  <si>
    <t>q2015</t>
  </si>
  <si>
    <t>q2016</t>
  </si>
  <si>
    <t>q2017</t>
  </si>
  <si>
    <t>q2018</t>
  </si>
  <si>
    <t>q2019</t>
  </si>
  <si>
    <t>q2020</t>
  </si>
  <si>
    <t>q2021</t>
  </si>
  <si>
    <t>q2022</t>
  </si>
  <si>
    <t>a2010</t>
  </si>
  <si>
    <t>a2011</t>
  </si>
  <si>
    <t>a2012</t>
  </si>
  <si>
    <t>a2013</t>
  </si>
  <si>
    <t>a2014</t>
  </si>
  <si>
    <t>a2015</t>
  </si>
  <si>
    <t>a2016</t>
  </si>
  <si>
    <t>a2017</t>
  </si>
  <si>
    <t>a2018</t>
  </si>
  <si>
    <t>a2019</t>
  </si>
  <si>
    <t>a2020</t>
  </si>
  <si>
    <t>a2021</t>
  </si>
  <si>
    <t>a2022</t>
  </si>
  <si>
    <t>h2015</t>
  </si>
  <si>
    <t>h2016</t>
  </si>
  <si>
    <t>h2017</t>
  </si>
  <si>
    <t>h2018</t>
  </si>
  <si>
    <t>h2019</t>
  </si>
  <si>
    <t>h2020</t>
  </si>
  <si>
    <t>Maize</t>
  </si>
  <si>
    <t>Wheat</t>
  </si>
  <si>
    <t>whea</t>
  </si>
  <si>
    <t>ocer</t>
  </si>
  <si>
    <t>Sorghum &amp; millet</t>
  </si>
  <si>
    <t>Rice, paddy</t>
  </si>
  <si>
    <t>rice</t>
  </si>
  <si>
    <t>Rice</t>
  </si>
  <si>
    <t>Barley</t>
  </si>
  <si>
    <t>Wheat and barley</t>
  </si>
  <si>
    <t>maiz</t>
  </si>
  <si>
    <t>Other cereals</t>
  </si>
  <si>
    <t>Rye</t>
  </si>
  <si>
    <t>Pulses</t>
  </si>
  <si>
    <t>Oats</t>
  </si>
  <si>
    <t>Groundnuts</t>
  </si>
  <si>
    <t>Millet</t>
  </si>
  <si>
    <t>sorg</t>
  </si>
  <si>
    <t>Other oilseeds</t>
  </si>
  <si>
    <t>Sorghum</t>
  </si>
  <si>
    <t>Cassava</t>
  </si>
  <si>
    <t>Buckwheat</t>
  </si>
  <si>
    <t>Irish potatoes</t>
  </si>
  <si>
    <t>Quinoa</t>
  </si>
  <si>
    <t>Sweet potatoes</t>
  </si>
  <si>
    <t>Fonio</t>
  </si>
  <si>
    <t>Other roots</t>
  </si>
  <si>
    <t>Triticale</t>
  </si>
  <si>
    <t>Canary seed</t>
  </si>
  <si>
    <t>Grain, mixed</t>
  </si>
  <si>
    <t>Sugarcane</t>
  </si>
  <si>
    <t>Cereals, nes</t>
  </si>
  <si>
    <t>Tobacco</t>
  </si>
  <si>
    <t>Potatoes</t>
  </si>
  <si>
    <t>ipot</t>
  </si>
  <si>
    <t>root</t>
  </si>
  <si>
    <t>Cotton and fibres</t>
  </si>
  <si>
    <t>spot</t>
  </si>
  <si>
    <t>cass</t>
  </si>
  <si>
    <t>Bananas</t>
  </si>
  <si>
    <t>Yautia (cocoyam)</t>
  </si>
  <si>
    <t>Plantains</t>
  </si>
  <si>
    <t>Taro (cocoyam)</t>
  </si>
  <si>
    <t>Other fruits</t>
  </si>
  <si>
    <t>Yams</t>
  </si>
  <si>
    <t>Leaf tea</t>
  </si>
  <si>
    <t>Roots and tubers, nes</t>
  </si>
  <si>
    <t>Coffee</t>
  </si>
  <si>
    <t>Sugar cane</t>
  </si>
  <si>
    <t>sugr</t>
  </si>
  <si>
    <t>Cocoa</t>
  </si>
  <si>
    <t>Sugar beet</t>
  </si>
  <si>
    <t>Cut flowers</t>
  </si>
  <si>
    <t>Sugar crops, nes</t>
  </si>
  <si>
    <t>Rubber</t>
  </si>
  <si>
    <t>Beans, dry</t>
  </si>
  <si>
    <t>puls</t>
  </si>
  <si>
    <t>Other crops</t>
  </si>
  <si>
    <t>Broad beans, horse beans, dry</t>
  </si>
  <si>
    <t>Cattle</t>
  </si>
  <si>
    <t>Peas, dry</t>
  </si>
  <si>
    <t>Raw milk</t>
  </si>
  <si>
    <t>Chick peas</t>
  </si>
  <si>
    <t>Poultry</t>
  </si>
  <si>
    <t>Cow peas, dry</t>
  </si>
  <si>
    <t>Eggs</t>
  </si>
  <si>
    <t>Pigeon peas</t>
  </si>
  <si>
    <t>Small ruminants</t>
  </si>
  <si>
    <t>Lentils</t>
  </si>
  <si>
    <t>Other livestock</t>
  </si>
  <si>
    <t>Bambara beans</t>
  </si>
  <si>
    <t>Vetches</t>
  </si>
  <si>
    <t>Lupins</t>
  </si>
  <si>
    <t>Pulses, nes</t>
  </si>
  <si>
    <t>Brazil nuts, with shell</t>
  </si>
  <si>
    <t>nuts</t>
  </si>
  <si>
    <t>frui</t>
  </si>
  <si>
    <t>Cashew nuts, with shell</t>
  </si>
  <si>
    <t>Chestnut</t>
  </si>
  <si>
    <t>Almonds, with shell</t>
  </si>
  <si>
    <t>Walnuts, with shell</t>
  </si>
  <si>
    <t>Pistachios</t>
  </si>
  <si>
    <t>Kola nuts</t>
  </si>
  <si>
    <t>Hazelnuts, with shell</t>
  </si>
  <si>
    <t>Areca nuts</t>
  </si>
  <si>
    <t>Nuts, nes</t>
  </si>
  <si>
    <t>Soybeans</t>
  </si>
  <si>
    <t>soya</t>
  </si>
  <si>
    <t>oils</t>
  </si>
  <si>
    <t>Groundnuts, with shell</t>
  </si>
  <si>
    <t>gnut</t>
  </si>
  <si>
    <t>Coconuts</t>
  </si>
  <si>
    <t>Oil, palm fruit</t>
  </si>
  <si>
    <t>palm</t>
  </si>
  <si>
    <t>Palm kernels</t>
  </si>
  <si>
    <t>Oil, palm</t>
  </si>
  <si>
    <t>Olives</t>
  </si>
  <si>
    <t>Karite nuts (sheanuts)</t>
  </si>
  <si>
    <t>Castor oil seed</t>
  </si>
  <si>
    <t>Sunflower seed</t>
  </si>
  <si>
    <t>Rapeseed</t>
  </si>
  <si>
    <t>Tung nuts</t>
  </si>
  <si>
    <t>Jojoba seed</t>
  </si>
  <si>
    <t>Safflower seed</t>
  </si>
  <si>
    <t>Sesame seed</t>
  </si>
  <si>
    <t>sesa</t>
  </si>
  <si>
    <t>Mustard seed</t>
  </si>
  <si>
    <t>Poppy seed</t>
  </si>
  <si>
    <t>Melonseed</t>
  </si>
  <si>
    <t>Tallowtree seed</t>
  </si>
  <si>
    <t>Vegetable tallow</t>
  </si>
  <si>
    <t>Oil, stillingia</t>
  </si>
  <si>
    <t>Kapok fruit</t>
  </si>
  <si>
    <t>Seed cotton</t>
  </si>
  <si>
    <t>cott</t>
  </si>
  <si>
    <t>Cottonseed</t>
  </si>
  <si>
    <t>Linseed</t>
  </si>
  <si>
    <t>Hempseed</t>
  </si>
  <si>
    <t>Oilseeds nes</t>
  </si>
  <si>
    <t>Cabbages and other brassicas</t>
  </si>
  <si>
    <t>vege</t>
  </si>
  <si>
    <t>leaf</t>
  </si>
  <si>
    <t>Artichokes</t>
  </si>
  <si>
    <t>Asparagus</t>
  </si>
  <si>
    <t>Lettuce and chicory</t>
  </si>
  <si>
    <t>Spinach</t>
  </si>
  <si>
    <t>Tomatoes</t>
  </si>
  <si>
    <t>Cauliflowers and broccoli</t>
  </si>
  <si>
    <t>Pumpkins, squash and gourds</t>
  </si>
  <si>
    <t>Cucumbers and gherkins</t>
  </si>
  <si>
    <t>Eggplants (aubergines)</t>
  </si>
  <si>
    <t>Chillies and peppers, green</t>
  </si>
  <si>
    <t>Onions, shallots, green</t>
  </si>
  <si>
    <t>Onions, dry</t>
  </si>
  <si>
    <t>Garlic</t>
  </si>
  <si>
    <t>Leeks, other alliaceous vegetables</t>
  </si>
  <si>
    <t>Beans, green</t>
  </si>
  <si>
    <t>Peas, green</t>
  </si>
  <si>
    <t>Vegetables, leguminous nes</t>
  </si>
  <si>
    <t>String beans</t>
  </si>
  <si>
    <t>Carrots and turnips</t>
  </si>
  <si>
    <t>Okra</t>
  </si>
  <si>
    <t>Maize, green</t>
  </si>
  <si>
    <t>Mushrooms and truffles</t>
  </si>
  <si>
    <t>Chicory roots</t>
  </si>
  <si>
    <t>FAO</t>
  </si>
  <si>
    <t>Carobs</t>
  </si>
  <si>
    <t>Vegetables, fresh nes</t>
  </si>
  <si>
    <t>bana</t>
  </si>
  <si>
    <t>plan</t>
  </si>
  <si>
    <t>Oranges</t>
  </si>
  <si>
    <t>Tangerines, mandarins, clementines, satsumas</t>
  </si>
  <si>
    <t>Lemons and limes</t>
  </si>
  <si>
    <t>Grapefruit (inc. pomelos)</t>
  </si>
  <si>
    <t>Fruit, citrus nes</t>
  </si>
  <si>
    <t>Apples</t>
  </si>
  <si>
    <t>Pears</t>
  </si>
  <si>
    <t>Quinces</t>
  </si>
  <si>
    <t>Apricots</t>
  </si>
  <si>
    <t>Cherries, sour</t>
  </si>
  <si>
    <t>Cherries</t>
  </si>
  <si>
    <t>Peaches and nectarines</t>
  </si>
  <si>
    <t>Plums and sloes</t>
  </si>
  <si>
    <t>Fruit, stone nes</t>
  </si>
  <si>
    <t>Fruit, pome nes</t>
  </si>
  <si>
    <t>Strawberries</t>
  </si>
  <si>
    <t>Raspberries</t>
  </si>
  <si>
    <t>Gooseberries</t>
  </si>
  <si>
    <t>Currants</t>
  </si>
  <si>
    <t>Blueberries</t>
  </si>
  <si>
    <t>Cranberries</t>
  </si>
  <si>
    <t>Berries nes</t>
  </si>
  <si>
    <t>Grapes</t>
  </si>
  <si>
    <t>Watermelons</t>
  </si>
  <si>
    <t>Melons, other (inc.cantaloupes)</t>
  </si>
  <si>
    <t>Figs</t>
  </si>
  <si>
    <t>Mangoes, mangosteens, guavas</t>
  </si>
  <si>
    <t>Avocados</t>
  </si>
  <si>
    <t>Pineapples</t>
  </si>
  <si>
    <t>Dates</t>
  </si>
  <si>
    <t>Persimmons</t>
  </si>
  <si>
    <t>Cashewapple</t>
  </si>
  <si>
    <t>Kiwi fruit</t>
  </si>
  <si>
    <t>Papayas</t>
  </si>
  <si>
    <t>Fruit, tropical fresh nes</t>
  </si>
  <si>
    <t>Fruit, fresh nes</t>
  </si>
  <si>
    <t>Coffee, green</t>
  </si>
  <si>
    <t>coff</t>
  </si>
  <si>
    <t>Cocoa, beans</t>
  </si>
  <si>
    <t>coco</t>
  </si>
  <si>
    <t>Tea</t>
  </si>
  <si>
    <t>teal</t>
  </si>
  <si>
    <t>MatÃ©</t>
  </si>
  <si>
    <t>Tea nes</t>
  </si>
  <si>
    <t>Hops</t>
  </si>
  <si>
    <t>ocrp</t>
  </si>
  <si>
    <t>Pepper (piper spp.)</t>
  </si>
  <si>
    <t>Chillies and peppers, dry</t>
  </si>
  <si>
    <t>Vanilla</t>
  </si>
  <si>
    <t>Cinnamon (canella)</t>
  </si>
  <si>
    <t>Cloves</t>
  </si>
  <si>
    <t>Nutmeg, mace and cardamoms</t>
  </si>
  <si>
    <t>Anise, badian, fennel, coriander</t>
  </si>
  <si>
    <t>Ginger</t>
  </si>
  <si>
    <t>Spices, nes</t>
  </si>
  <si>
    <t>Peppermint</t>
  </si>
  <si>
    <t>Pyrethrum, dried</t>
  </si>
  <si>
    <t>Flax fibre and tow</t>
  </si>
  <si>
    <t>Hemp tow waste</t>
  </si>
  <si>
    <t>Jute</t>
  </si>
  <si>
    <t>Bastfibres, other</t>
  </si>
  <si>
    <t>Ramie</t>
  </si>
  <si>
    <t>Sisal</t>
  </si>
  <si>
    <t>Agave fibres nes</t>
  </si>
  <si>
    <t>Manila fibre (abaca)</t>
  </si>
  <si>
    <t>Fibre crops nes</t>
  </si>
  <si>
    <t>Tobacco, unmanufactured</t>
  </si>
  <si>
    <t>toba</t>
  </si>
  <si>
    <t>Rubber, natural</t>
  </si>
  <si>
    <t>rubb</t>
  </si>
  <si>
    <t>Gums, natural</t>
  </si>
  <si>
    <t>Meat, cattle</t>
  </si>
  <si>
    <t>catt</t>
  </si>
  <si>
    <t>Milk, whole fresh cow</t>
  </si>
  <si>
    <t>milk</t>
  </si>
  <si>
    <t>Meat indigenous, cattle</t>
  </si>
  <si>
    <t>Meat live weight, cattle</t>
  </si>
  <si>
    <t>Meat, buffalo</t>
  </si>
  <si>
    <t>Milk, whole fresh buffalo</t>
  </si>
  <si>
    <t>Horses</t>
  </si>
  <si>
    <t>Meat indigenous, buffalo</t>
  </si>
  <si>
    <t>Meat live weight, buffalo</t>
  </si>
  <si>
    <t>Meat, sheep</t>
  </si>
  <si>
    <t>smlr</t>
  </si>
  <si>
    <t>oliv</t>
  </si>
  <si>
    <t>Milk, whole fresh sheep</t>
  </si>
  <si>
    <t>Wool, greasy</t>
  </si>
  <si>
    <t>Meat indigenous, sheep</t>
  </si>
  <si>
    <t>Meat live weight, sheep</t>
  </si>
  <si>
    <t>Meat, goat</t>
  </si>
  <si>
    <t>Milk, whole fresh goat</t>
  </si>
  <si>
    <t>Meat indigenous, goat</t>
  </si>
  <si>
    <t>Meat live weight, goat</t>
  </si>
  <si>
    <t>Meat, pig</t>
  </si>
  <si>
    <t>Meat indigenous, pig</t>
  </si>
  <si>
    <t>Meat live weight, pig</t>
  </si>
  <si>
    <t>Meat, chicken</t>
  </si>
  <si>
    <t>poul</t>
  </si>
  <si>
    <t>Eggs, hen, in shell</t>
  </si>
  <si>
    <t>eggs</t>
  </si>
  <si>
    <t>Meat, duck</t>
  </si>
  <si>
    <t>Meat indigenous, duck</t>
  </si>
  <si>
    <t>Meat live weight, duck</t>
  </si>
  <si>
    <t>Meat, goose and guinea fowl</t>
  </si>
  <si>
    <t>Meat indigenous, geese</t>
  </si>
  <si>
    <t>Meat live weight, goose</t>
  </si>
  <si>
    <t>Meat, turkey</t>
  </si>
  <si>
    <t>Meat indigenous, bird nes</t>
  </si>
  <si>
    <t>Meat live weight, poultry, other</t>
  </si>
  <si>
    <t>Meat indigenous, turkey</t>
  </si>
  <si>
    <t>Meat live weight, turkey</t>
  </si>
  <si>
    <t>Meat, bird nes</t>
  </si>
  <si>
    <t>Eggs, other bird, in shell</t>
  </si>
  <si>
    <t>Meat indigenous, chicken</t>
  </si>
  <si>
    <t>Meat live weight, chicken</t>
  </si>
  <si>
    <t>Meat, horse</t>
  </si>
  <si>
    <t>Meat, ass</t>
  </si>
  <si>
    <t>Meat, mule</t>
  </si>
  <si>
    <t>Meat indigenous, horse</t>
  </si>
  <si>
    <t>Meat live weight, horse</t>
  </si>
  <si>
    <t>Meat indigenous, ass</t>
  </si>
  <si>
    <t>Meat live weight, ass</t>
  </si>
  <si>
    <t>Meat indigenous, mule</t>
  </si>
  <si>
    <t>Meat live weight, mule</t>
  </si>
  <si>
    <t>Meat, camel</t>
  </si>
  <si>
    <t>Milk, whole fresh camel</t>
  </si>
  <si>
    <t>Meat indigenous, camel</t>
  </si>
  <si>
    <t>Meat live weight, camel</t>
  </si>
  <si>
    <t>Meat, rabbit</t>
  </si>
  <si>
    <t>Meat indigenous, rabbit</t>
  </si>
  <si>
    <t>Meat live weight, rabbit</t>
  </si>
  <si>
    <t>Meat, other rodents</t>
  </si>
  <si>
    <t>Meat indigenous, rodents</t>
  </si>
  <si>
    <t>Meat live weight, rodents</t>
  </si>
  <si>
    <t>Meat, other camelids</t>
  </si>
  <si>
    <t>Meat indigenous, other camelids</t>
  </si>
  <si>
    <t>Meat live weight, camelids, other</t>
  </si>
  <si>
    <t>Meat, game</t>
  </si>
  <si>
    <t>Meat, nes</t>
  </si>
  <si>
    <t>Snails, not sea</t>
  </si>
  <si>
    <t>Honey, natural</t>
  </si>
  <si>
    <t>Beeswax</t>
  </si>
  <si>
    <t>Silk-worm cocoons, reelable</t>
  </si>
  <si>
    <r>
      <t>Appendix II. Water footprint per ton of crop or derived crop product at national and sub-national level (m</t>
    </r>
    <r>
      <rPr>
        <vertAlign val="superscript"/>
        <sz val="14"/>
        <color theme="1"/>
        <rFont val="Arial"/>
        <family val="2"/>
      </rPr>
      <t>3</t>
    </r>
    <r>
      <rPr>
        <sz val="14"/>
        <color theme="1"/>
        <rFont val="Arial"/>
        <family val="2"/>
      </rPr>
      <t>/ton) (1996-2005)</t>
    </r>
  </si>
  <si>
    <t>Country &gt;&gt;&gt;</t>
  </si>
  <si>
    <t>Global average</t>
  </si>
  <si>
    <t>Rwanda</t>
  </si>
  <si>
    <t>id</t>
  </si>
  <si>
    <t>HS working2</t>
  </si>
  <si>
    <t>HS working1</t>
  </si>
  <si>
    <t>Product code (FAOSTAT)</t>
  </si>
  <si>
    <t>Product code (HS)</t>
  </si>
  <si>
    <t>Product code      (SITC)</t>
  </si>
  <si>
    <t>Product description (HS)</t>
  </si>
  <si>
    <t>Product description (FAOSTAT)</t>
  </si>
  <si>
    <t>Root product (HS)</t>
  </si>
  <si>
    <t>Product fraction (pf)</t>
  </si>
  <si>
    <t>Value fraction (vf)</t>
  </si>
  <si>
    <t>Province/ state &gt;&gt;&gt;</t>
  </si>
  <si>
    <t>CNTRY-average</t>
  </si>
  <si>
    <t>100110 / 100190</t>
  </si>
  <si>
    <t>0411</t>
  </si>
  <si>
    <t>Wheat (Durum wheat, Wheat nes and meslin)</t>
  </si>
  <si>
    <t>Green</t>
  </si>
  <si>
    <t>Blue</t>
  </si>
  <si>
    <t/>
  </si>
  <si>
    <t>Grey</t>
  </si>
  <si>
    <t>110100</t>
  </si>
  <si>
    <t>0461</t>
  </si>
  <si>
    <t>Wheat or meslin flour</t>
  </si>
  <si>
    <t>100190</t>
  </si>
  <si>
    <t>110100a</t>
  </si>
  <si>
    <t>Wheat bread</t>
  </si>
  <si>
    <t>110100b</t>
  </si>
  <si>
    <t>Dry pasta</t>
  </si>
  <si>
    <t>110311</t>
  </si>
  <si>
    <t>0462</t>
  </si>
  <si>
    <t>Wheat groats and meal</t>
  </si>
  <si>
    <t>110321</t>
  </si>
  <si>
    <t>Wheat pellets</t>
  </si>
  <si>
    <t>100110</t>
  </si>
  <si>
    <t>110811</t>
  </si>
  <si>
    <t>59211</t>
  </si>
  <si>
    <t>Wheat, starch</t>
  </si>
  <si>
    <t>110900</t>
  </si>
  <si>
    <t>59217</t>
  </si>
  <si>
    <t>Wheat gluten, whether or not dried</t>
  </si>
  <si>
    <t>100610</t>
  </si>
  <si>
    <t>0421</t>
  </si>
  <si>
    <t>Rice in the husk (paddy or rough)</t>
  </si>
  <si>
    <t>100620</t>
  </si>
  <si>
    <t>0422</t>
  </si>
  <si>
    <t>Rice, husked (brown)</t>
  </si>
  <si>
    <t>100630</t>
  </si>
  <si>
    <t>04231</t>
  </si>
  <si>
    <t>Rice, semi-milled or wholly milled, whether or not polished or glazed</t>
  </si>
  <si>
    <t>100640</t>
  </si>
  <si>
    <t>04232</t>
  </si>
  <si>
    <t>Rice, broken</t>
  </si>
  <si>
    <t>110230</t>
  </si>
  <si>
    <t>04719</t>
  </si>
  <si>
    <t>Rice flour</t>
  </si>
  <si>
    <t>110314</t>
  </si>
  <si>
    <t>04722</t>
  </si>
  <si>
    <t>Rice groats and meal</t>
  </si>
  <si>
    <t>100300</t>
  </si>
  <si>
    <t>0430</t>
  </si>
  <si>
    <t>100300_a</t>
  </si>
  <si>
    <t>110411</t>
  </si>
  <si>
    <t>04813</t>
  </si>
  <si>
    <t>Barley, rolled or flaked grains</t>
  </si>
  <si>
    <t>110421</t>
  </si>
  <si>
    <t>04814</t>
  </si>
  <si>
    <t>Barley,hulled,pearled,sliced or kibbled</t>
  </si>
  <si>
    <t>110710</t>
  </si>
  <si>
    <t>0482</t>
  </si>
  <si>
    <t>Malt, not roasted</t>
  </si>
  <si>
    <t>110720</t>
  </si>
  <si>
    <t>Malt, roasted</t>
  </si>
  <si>
    <t>220300</t>
  </si>
  <si>
    <t>1123</t>
  </si>
  <si>
    <t>Beer made from malt</t>
  </si>
  <si>
    <t>1005</t>
  </si>
  <si>
    <t>044</t>
  </si>
  <si>
    <t>Maize (corn)</t>
  </si>
  <si>
    <t>100590</t>
  </si>
  <si>
    <t>0449</t>
  </si>
  <si>
    <t>Maize (corn) nes</t>
  </si>
  <si>
    <t>1005a</t>
  </si>
  <si>
    <t>110220</t>
  </si>
  <si>
    <t>04711</t>
  </si>
  <si>
    <t>Maize (corn) flour</t>
  </si>
  <si>
    <t>110313</t>
  </si>
  <si>
    <t>04721</t>
  </si>
  <si>
    <t>Maize (corn) groats and meal</t>
  </si>
  <si>
    <t>110423</t>
  </si>
  <si>
    <t>Maize (corn), hulled, pearled, sliced or kibbled</t>
  </si>
  <si>
    <t>110812</t>
  </si>
  <si>
    <t>59212</t>
  </si>
  <si>
    <t>Maize (corn) starch</t>
  </si>
  <si>
    <t>151521</t>
  </si>
  <si>
    <t>42161</t>
  </si>
  <si>
    <t>Maize (corn) oil crude</t>
  </si>
  <si>
    <t>151529</t>
  </si>
  <si>
    <t>42169</t>
  </si>
  <si>
    <t>Maize (corn) oil and its fractions,refined but not chemically modified</t>
  </si>
  <si>
    <t>100200</t>
  </si>
  <si>
    <t>0451</t>
  </si>
  <si>
    <t>110210</t>
  </si>
  <si>
    <t>Rye flour</t>
  </si>
  <si>
    <t>100400</t>
  </si>
  <si>
    <t>0452</t>
  </si>
  <si>
    <t>110312</t>
  </si>
  <si>
    <t>Oat groats and meal</t>
  </si>
  <si>
    <t>110412</t>
  </si>
  <si>
    <t>Oats, rolled or flaked grains</t>
  </si>
  <si>
    <t>110422</t>
  </si>
  <si>
    <t>Oats, hulled,pearled,sliced or kibbled</t>
  </si>
  <si>
    <t>100820</t>
  </si>
  <si>
    <t>04591</t>
  </si>
  <si>
    <t>100700</t>
  </si>
  <si>
    <t>0453</t>
  </si>
  <si>
    <t>Grain sorghum</t>
  </si>
  <si>
    <t>100810</t>
  </si>
  <si>
    <t>04592</t>
  </si>
  <si>
    <t>100890ac</t>
  </si>
  <si>
    <t>100890ad</t>
  </si>
  <si>
    <t>100890ae</t>
  </si>
  <si>
    <t>100830</t>
  </si>
  <si>
    <t>04593</t>
  </si>
  <si>
    <t>100890af</t>
  </si>
  <si>
    <t>Mixed grain</t>
  </si>
  <si>
    <t>100890</t>
  </si>
  <si>
    <t>04599</t>
  </si>
  <si>
    <t>Cereals unmilled nes</t>
  </si>
  <si>
    <t>110290</t>
  </si>
  <si>
    <t>Cereal flour nes</t>
  </si>
  <si>
    <t>110319</t>
  </si>
  <si>
    <t>Cereal groats and meal nes</t>
  </si>
  <si>
    <t>110329</t>
  </si>
  <si>
    <t>04729</t>
  </si>
  <si>
    <t>Cereal pellets nes</t>
  </si>
  <si>
    <t>110419</t>
  </si>
  <si>
    <t>Cereals, rolled or flaked grains nes</t>
  </si>
  <si>
    <t>110429</t>
  </si>
  <si>
    <t>Cereals, hulled, pearled, sliced or kibbled nes</t>
  </si>
  <si>
    <t>110430</t>
  </si>
  <si>
    <t>04815</t>
  </si>
  <si>
    <t>Germ of cereals, whole, rolled, flaked or ground</t>
  </si>
  <si>
    <t>070190</t>
  </si>
  <si>
    <t>0541</t>
  </si>
  <si>
    <t>Potatoes, fresh or chilled nes</t>
  </si>
  <si>
    <t>070190a</t>
  </si>
  <si>
    <t>Tapioca of potatoes</t>
  </si>
  <si>
    <t>071010</t>
  </si>
  <si>
    <t>05469</t>
  </si>
  <si>
    <t>Potatoes, frozen</t>
  </si>
  <si>
    <t>110510</t>
  </si>
  <si>
    <t>05641</t>
  </si>
  <si>
    <t>Potato flour and meal</t>
  </si>
  <si>
    <t>110520</t>
  </si>
  <si>
    <t>05642</t>
  </si>
  <si>
    <t>Potato flakes</t>
  </si>
  <si>
    <t>110813</t>
  </si>
  <si>
    <t>59213</t>
  </si>
  <si>
    <t>Potato starch</t>
  </si>
  <si>
    <t>071420</t>
  </si>
  <si>
    <t>05483</t>
  </si>
  <si>
    <t>Sweet potatoes, fresh or dried, whether or not sliced or pelleted</t>
  </si>
  <si>
    <t>071410</t>
  </si>
  <si>
    <t>05481</t>
  </si>
  <si>
    <t>Manioc (cassava), fresh or dried, whether or not sliced or pelleted</t>
  </si>
  <si>
    <t>071410a</t>
  </si>
  <si>
    <t>Tapioca of cassava</t>
  </si>
  <si>
    <t>071410b</t>
  </si>
  <si>
    <t>Flour of cassava</t>
  </si>
  <si>
    <t>071410c</t>
  </si>
  <si>
    <t>Dried cassava</t>
  </si>
  <si>
    <t>110814</t>
  </si>
  <si>
    <t>59214</t>
  </si>
  <si>
    <t>Manioc (cassava) starch</t>
  </si>
  <si>
    <t>071490ba</t>
  </si>
  <si>
    <t>071490_bb</t>
  </si>
  <si>
    <t>Taro (coco yam)</t>
  </si>
  <si>
    <t>071490_a</t>
  </si>
  <si>
    <t>070690</t>
  </si>
  <si>
    <t>05455</t>
  </si>
  <si>
    <t>Salad beetroot,salsif,celeriac,radish&amp;sim edibl roots,fresh/chilld nes</t>
  </si>
  <si>
    <t>071490_bc</t>
  </si>
  <si>
    <t>071490</t>
  </si>
  <si>
    <t>Arrowroot,salep etc fr o drid whether o not slicd o pelletd&amp;sago pith</t>
  </si>
  <si>
    <t>Roots and tubers nes</t>
  </si>
  <si>
    <t>110620</t>
  </si>
  <si>
    <t>05647</t>
  </si>
  <si>
    <t>Flour&amp;meal of sago&amp;of roots or tubers with hi starch or inulin content</t>
  </si>
  <si>
    <t>121292</t>
  </si>
  <si>
    <t>05488</t>
  </si>
  <si>
    <t>Sugar cane, fresh or dried, whether or not ground</t>
  </si>
  <si>
    <t>170111</t>
  </si>
  <si>
    <t>06111</t>
  </si>
  <si>
    <t>Raw sugar, cane</t>
  </si>
  <si>
    <t>170191</t>
  </si>
  <si>
    <t>06121</t>
  </si>
  <si>
    <t>Refined sugar,in solid form,containg added flavourg or colourg matter</t>
  </si>
  <si>
    <t>170199</t>
  </si>
  <si>
    <t>06129</t>
  </si>
  <si>
    <t>Refined sugar, in solid form, nes</t>
  </si>
  <si>
    <t>170220</t>
  </si>
  <si>
    <t>06192</t>
  </si>
  <si>
    <t>Maple sugar and maple syrup</t>
  </si>
  <si>
    <t>170230</t>
  </si>
  <si>
    <t>06193</t>
  </si>
  <si>
    <t>Glucose&amp;glucose syrup nt cntg fruct/cntg in dry state &lt;20% by wt fruct</t>
  </si>
  <si>
    <t>170240</t>
  </si>
  <si>
    <t>06194</t>
  </si>
  <si>
    <t>Glucose inc syrup cntg in dry state min 20% but &lt;50% by wt of fructose</t>
  </si>
  <si>
    <t>170250</t>
  </si>
  <si>
    <t>06195</t>
  </si>
  <si>
    <t>Fructose, chemically pure</t>
  </si>
  <si>
    <t>170260</t>
  </si>
  <si>
    <t>06196</t>
  </si>
  <si>
    <t>Fructose&amp;fructose syrup nes,cntg in dry state &gt;50% by wght of fructose</t>
  </si>
  <si>
    <t>170310</t>
  </si>
  <si>
    <t>06151</t>
  </si>
  <si>
    <t>Cane molasses</t>
  </si>
  <si>
    <t>121291</t>
  </si>
  <si>
    <t>05487</t>
  </si>
  <si>
    <t>Sugar beet, fresh or dried, whether or not ground</t>
  </si>
  <si>
    <t>170112</t>
  </si>
  <si>
    <t>06112</t>
  </si>
  <si>
    <t>Raw sugar, beet</t>
  </si>
  <si>
    <t>170390</t>
  </si>
  <si>
    <t>06159</t>
  </si>
  <si>
    <t>Molasses nes</t>
  </si>
  <si>
    <t>121299ab</t>
  </si>
  <si>
    <t>170290</t>
  </si>
  <si>
    <t>06199</t>
  </si>
  <si>
    <t>Sugar nes, including invert sugar</t>
  </si>
  <si>
    <t>071332</t>
  </si>
  <si>
    <t>05423</t>
  </si>
  <si>
    <t>Beans,small red (Adzuki) dried,shelled,whether or not skinned or split</t>
  </si>
  <si>
    <t>071333</t>
  </si>
  <si>
    <t>Kidney beans&amp;white pea beans drid shelld,whether o not skinnd o split</t>
  </si>
  <si>
    <t>071339</t>
  </si>
  <si>
    <t>Beans dried, shelled, whether or not skinned or split, nes</t>
  </si>
  <si>
    <t>110610</t>
  </si>
  <si>
    <t>05646</t>
  </si>
  <si>
    <t>Flour and meal of the dried leguminous vegetables of heading No 07.13</t>
  </si>
  <si>
    <t>071350</t>
  </si>
  <si>
    <t>05425</t>
  </si>
  <si>
    <t>Broad beans&amp;horse beans dried,shelled,whether or not skinned or split</t>
  </si>
  <si>
    <t>071310</t>
  </si>
  <si>
    <t>05421</t>
  </si>
  <si>
    <t>Peas dried, shelled, whether or not skinned or split</t>
  </si>
  <si>
    <t>071320</t>
  </si>
  <si>
    <t>05422</t>
  </si>
  <si>
    <t>Chickpeas, dried, shelled, whether or not skinned or split</t>
  </si>
  <si>
    <t>07133_b</t>
  </si>
  <si>
    <t>071390aa</t>
  </si>
  <si>
    <t>071340</t>
  </si>
  <si>
    <t>05424</t>
  </si>
  <si>
    <t>Lentils dried, shelled, whether or not skinned or split</t>
  </si>
  <si>
    <t>071390ad</t>
  </si>
  <si>
    <t>071390ac</t>
  </si>
  <si>
    <t>071390ab</t>
  </si>
  <si>
    <t>071331</t>
  </si>
  <si>
    <t>Urd,mung,black/green gram beans drid shelld,whether/not skinnd/split</t>
  </si>
  <si>
    <t>071390ae</t>
  </si>
  <si>
    <t>Pulses nes</t>
  </si>
  <si>
    <t>080121</t>
  </si>
  <si>
    <t>080131_a</t>
  </si>
  <si>
    <t>Cashew nuts</t>
  </si>
  <si>
    <t>080240</t>
  </si>
  <si>
    <t>05777</t>
  </si>
  <si>
    <t>Chestnuts, fresh or dried, whether or not shelled or peeled</t>
  </si>
  <si>
    <t>Chestnuts</t>
  </si>
  <si>
    <t>080211</t>
  </si>
  <si>
    <t>05774</t>
  </si>
  <si>
    <t>Almonds in shell fresh or dried</t>
  </si>
  <si>
    <t>080211_a</t>
  </si>
  <si>
    <t>080212</t>
  </si>
  <si>
    <t>Almonds,fresh or dried,shelled or peeled</t>
  </si>
  <si>
    <t>080231</t>
  </si>
  <si>
    <t>05776</t>
  </si>
  <si>
    <t>Walnuts in shell, fresh or dried</t>
  </si>
  <si>
    <t>080232</t>
  </si>
  <si>
    <t>Walnuts, fresh or dried, shelled or peeled</t>
  </si>
  <si>
    <t>080250</t>
  </si>
  <si>
    <t>05778</t>
  </si>
  <si>
    <t>Pistachios, fresh or dried, whether or not shelled or peeled</t>
  </si>
  <si>
    <t>080290aa</t>
  </si>
  <si>
    <t>Kolanuts</t>
  </si>
  <si>
    <t>080221</t>
  </si>
  <si>
    <t>05775</t>
  </si>
  <si>
    <t>Hazelnuts or filberts in shell fresh or dried</t>
  </si>
  <si>
    <t>080222</t>
  </si>
  <si>
    <t>Hazelnuts or filberts, fresh or dried, shelled or peeled</t>
  </si>
  <si>
    <t>080290ab</t>
  </si>
  <si>
    <t>Arecanuts</t>
  </si>
  <si>
    <t>080290</t>
  </si>
  <si>
    <t>05779</t>
  </si>
  <si>
    <t>Nuts edible, fresh or dried, whether or not shelled or peeled, nes</t>
  </si>
  <si>
    <t>120100</t>
  </si>
  <si>
    <t>2222</t>
  </si>
  <si>
    <t>Soya beans</t>
  </si>
  <si>
    <t>120100a</t>
  </si>
  <si>
    <t>Soya sauce</t>
  </si>
  <si>
    <t>120100b</t>
  </si>
  <si>
    <t>Soya curd (tofu)</t>
  </si>
  <si>
    <t>120100d</t>
  </si>
  <si>
    <t>soybean ingredient into the soymilk</t>
  </si>
  <si>
    <t>120100e</t>
  </si>
  <si>
    <t>Soy burger</t>
  </si>
  <si>
    <t>120810</t>
  </si>
  <si>
    <t>2239</t>
  </si>
  <si>
    <t>Soya bean flour and meals</t>
  </si>
  <si>
    <t>150710</t>
  </si>
  <si>
    <t>42111</t>
  </si>
  <si>
    <t>Soya-bean oil crude, whether or not degummed</t>
  </si>
  <si>
    <t>150790</t>
  </si>
  <si>
    <t>42119</t>
  </si>
  <si>
    <t>Soya-bean oil and its fractions, refined but not chemically modified</t>
  </si>
  <si>
    <t>230400</t>
  </si>
  <si>
    <t>08131</t>
  </si>
  <si>
    <t>Soya-bean oil-cake&amp;oth solid residues,whether or not ground or pellet</t>
  </si>
  <si>
    <t>120210</t>
  </si>
  <si>
    <t>22211</t>
  </si>
  <si>
    <t>Ground-nuts in shell not roasted or otherwise cooked</t>
  </si>
  <si>
    <t>Groundnuts in shell</t>
  </si>
  <si>
    <t>120220</t>
  </si>
  <si>
    <t>22212</t>
  </si>
  <si>
    <t>Ground-nuts shelld,whether or not broken,not roastd or otherwise cookd</t>
  </si>
  <si>
    <t>150810</t>
  </si>
  <si>
    <t>42131</t>
  </si>
  <si>
    <t>Ground-nut oil, crude</t>
  </si>
  <si>
    <t>150890</t>
  </si>
  <si>
    <t>42139</t>
  </si>
  <si>
    <t>Ground-nut oil and its fractions refined but not chemically modified</t>
  </si>
  <si>
    <t>230500</t>
  </si>
  <si>
    <t>08132</t>
  </si>
  <si>
    <t>Ground-nut oil-cake&amp;oth solid residues,whether or not ground or pellet</t>
  </si>
  <si>
    <t>080119</t>
  </si>
  <si>
    <t>120300</t>
  </si>
  <si>
    <t>2231</t>
  </si>
  <si>
    <t>Copra</t>
  </si>
  <si>
    <t>120300a</t>
  </si>
  <si>
    <t>Coconut (husked)</t>
  </si>
  <si>
    <t>151311</t>
  </si>
  <si>
    <t>42231</t>
  </si>
  <si>
    <t>Coconut (copra) oil crude</t>
  </si>
  <si>
    <t>151319</t>
  </si>
  <si>
    <t>42239</t>
  </si>
  <si>
    <t>Coconut (copra) oil&amp;its fractions refined but not chemically modified</t>
  </si>
  <si>
    <t>230650</t>
  </si>
  <si>
    <t>08137</t>
  </si>
  <si>
    <t>Coconut/copra oil-cake&amp;oth solid residues,whether/not ground/pellet</t>
  </si>
  <si>
    <t>530511</t>
  </si>
  <si>
    <t>26571</t>
  </si>
  <si>
    <t>Coconut (coir) fibre, raw</t>
  </si>
  <si>
    <t>530519</t>
  </si>
  <si>
    <t>26579</t>
  </si>
  <si>
    <t>Coconut (coir) fibre,processd nt spun;tow,noils&amp;waste of coconut fib</t>
  </si>
  <si>
    <t>120710</t>
  </si>
  <si>
    <t>2232</t>
  </si>
  <si>
    <t>Palm nuts and kernels, whether or not broken</t>
  </si>
  <si>
    <t>120710ab</t>
  </si>
  <si>
    <t>Oil palm fruit</t>
  </si>
  <si>
    <t>Oil palm</t>
  </si>
  <si>
    <t>151110</t>
  </si>
  <si>
    <t>42221</t>
  </si>
  <si>
    <t>Palm oil, crude</t>
  </si>
  <si>
    <t>151190</t>
  </si>
  <si>
    <t>42229</t>
  </si>
  <si>
    <t>Palm oil and its fractions refined but not chemically modified</t>
  </si>
  <si>
    <t>151321</t>
  </si>
  <si>
    <t>42241</t>
  </si>
  <si>
    <t>Palm kernel or babassu oil, crude</t>
  </si>
  <si>
    <t>151329</t>
  </si>
  <si>
    <t>42249</t>
  </si>
  <si>
    <t>Palm kernel/babassu oil their fract,refind but not chemically modifid</t>
  </si>
  <si>
    <t>230660</t>
  </si>
  <si>
    <t>08138</t>
  </si>
  <si>
    <t>Palm nut/kernel oil-cake&amp;oth solid residues,whether/not ground/pellet</t>
  </si>
  <si>
    <t>070990aa</t>
  </si>
  <si>
    <t>071120</t>
  </si>
  <si>
    <t>0547</t>
  </si>
  <si>
    <t>Olives,provisionally preservd but nt suitable f immediate consumption</t>
  </si>
  <si>
    <t>07990aa</t>
  </si>
  <si>
    <t>150910</t>
  </si>
  <si>
    <t>42141</t>
  </si>
  <si>
    <t>Olive oil, virgin</t>
  </si>
  <si>
    <t>150990</t>
  </si>
  <si>
    <t>42142</t>
  </si>
  <si>
    <t>Olive oil and its fractions refined but not chemically modified</t>
  </si>
  <si>
    <t>151000</t>
  </si>
  <si>
    <t>42149</t>
  </si>
  <si>
    <t>Oils&amp;thr fract nes obt from olives,ref'd/not,not chem mod,incl blends</t>
  </si>
  <si>
    <t>120730</t>
  </si>
  <si>
    <t>2235</t>
  </si>
  <si>
    <t>Castor oil seeds, whether or not broken</t>
  </si>
  <si>
    <t>151530</t>
  </si>
  <si>
    <t>4225</t>
  </si>
  <si>
    <t>Castor oil&amp;its fractions,whether/not refind,but not chemically modifid</t>
  </si>
  <si>
    <t>120600</t>
  </si>
  <si>
    <t>2224</t>
  </si>
  <si>
    <t>Sunflower seeds, whether or not broken</t>
  </si>
  <si>
    <t>151211</t>
  </si>
  <si>
    <t>42151</t>
  </si>
  <si>
    <t>Sunflower-seed or safflower oil, crude</t>
  </si>
  <si>
    <t>151219</t>
  </si>
  <si>
    <t>42159</t>
  </si>
  <si>
    <t>Sunflower-sed/safflower oil&amp;their fractions refind but nt chem modifid</t>
  </si>
  <si>
    <t>230630</t>
  </si>
  <si>
    <t>08135</t>
  </si>
  <si>
    <t>Sunflower sed oil-cake&amp;oth solid residues,whether/not ground/pellet</t>
  </si>
  <si>
    <t>120500</t>
  </si>
  <si>
    <t>22261</t>
  </si>
  <si>
    <t>Rape or colza seeds, whether or not broken</t>
  </si>
  <si>
    <t>151410</t>
  </si>
  <si>
    <t>42171</t>
  </si>
  <si>
    <t>Rape, colza or mustard oil crude</t>
  </si>
  <si>
    <t>151490</t>
  </si>
  <si>
    <t>42179</t>
  </si>
  <si>
    <t>Rape,colza o mustard oil&amp;their fract,refind but not chemically modifid</t>
  </si>
  <si>
    <t>230640</t>
  </si>
  <si>
    <t>08136</t>
  </si>
  <si>
    <t>Rape/colza sed oil-cake&amp;oth solid residues,whether/not ground/pellet</t>
  </si>
  <si>
    <t>120760</t>
  </si>
  <si>
    <t>2227</t>
  </si>
  <si>
    <t>Safflower seeds, whether or not broken</t>
  </si>
  <si>
    <t>120740</t>
  </si>
  <si>
    <t>2225</t>
  </si>
  <si>
    <t>Sesamum seeds, whether or not broken</t>
  </si>
  <si>
    <t>151550</t>
  </si>
  <si>
    <t>4218</t>
  </si>
  <si>
    <t>Sesame oil&amp;its fractions whether/not refind,but not chemically modifid</t>
  </si>
  <si>
    <t>120750</t>
  </si>
  <si>
    <t>22262</t>
  </si>
  <si>
    <t>Mustard seeds, whether or not broken</t>
  </si>
  <si>
    <t>120791</t>
  </si>
  <si>
    <t>2237</t>
  </si>
  <si>
    <t>Poppy seeds, whether or not broken</t>
  </si>
  <si>
    <t>12079ab</t>
  </si>
  <si>
    <t>120720a</t>
  </si>
  <si>
    <t>2223</t>
  </si>
  <si>
    <t>120720</t>
  </si>
  <si>
    <t>Cotton seeds, whether or not broken</t>
  </si>
  <si>
    <t>120720b</t>
  </si>
  <si>
    <t>Cotton lint</t>
  </si>
  <si>
    <t>140420</t>
  </si>
  <si>
    <t>2632</t>
  </si>
  <si>
    <t>Cotton linters</t>
  </si>
  <si>
    <t>151221</t>
  </si>
  <si>
    <t>42121</t>
  </si>
  <si>
    <t>Cotton-seed oil crude, whether or not gossypol has been removed</t>
  </si>
  <si>
    <t>151229</t>
  </si>
  <si>
    <t>42129</t>
  </si>
  <si>
    <t>Cotton-seed and its fractions refined but not chemically modified</t>
  </si>
  <si>
    <t>230610</t>
  </si>
  <si>
    <t>08133</t>
  </si>
  <si>
    <t>Cotton sed oil-cake&amp;oth solid residues,whether or not ground or pellet</t>
  </si>
  <si>
    <t>520100</t>
  </si>
  <si>
    <t>2631</t>
  </si>
  <si>
    <t>Cotton, not carded or combed</t>
  </si>
  <si>
    <t>520210</t>
  </si>
  <si>
    <t>26331</t>
  </si>
  <si>
    <t>Cotton yarn waste (including thread waste)</t>
  </si>
  <si>
    <t>520291</t>
  </si>
  <si>
    <t>26332</t>
  </si>
  <si>
    <t>Garnetted stock of cotton</t>
  </si>
  <si>
    <t>520299</t>
  </si>
  <si>
    <t>26339</t>
  </si>
  <si>
    <t>Cotton waste, nes</t>
  </si>
  <si>
    <t>520300</t>
  </si>
  <si>
    <t>2634</t>
  </si>
  <si>
    <t>Cotton, carded or combed</t>
  </si>
  <si>
    <t>Cotton fabric and finished textiles</t>
  </si>
  <si>
    <t>120400</t>
  </si>
  <si>
    <t>2234</t>
  </si>
  <si>
    <t>Linseed, whether or not broken</t>
  </si>
  <si>
    <t>151511</t>
  </si>
  <si>
    <t>42211</t>
  </si>
  <si>
    <t>Linseed oil, crude</t>
  </si>
  <si>
    <t>151519</t>
  </si>
  <si>
    <t>42219</t>
  </si>
  <si>
    <t>Linseed oil and its fractions, refined but not chemically modified</t>
  </si>
  <si>
    <t>230620</t>
  </si>
  <si>
    <t>08134</t>
  </si>
  <si>
    <t>Linseed oil-cake&amp;other solid residues,whether or not ground or pellet</t>
  </si>
  <si>
    <t>12079ag</t>
  </si>
  <si>
    <t>120792</t>
  </si>
  <si>
    <t>Shea nuts (karite nuts), whether or not broken</t>
  </si>
  <si>
    <t>120799</t>
  </si>
  <si>
    <t>Oil seeds and oleaginous fruits, nes, whether or not broken</t>
  </si>
  <si>
    <t>12079ak</t>
  </si>
  <si>
    <t>Oilseeds, Nes</t>
  </si>
  <si>
    <t>120890</t>
  </si>
  <si>
    <t>Flours and meals of oil seeds or oleaginous fruits,except mustard,nes</t>
  </si>
  <si>
    <t>151560</t>
  </si>
  <si>
    <t>42299</t>
  </si>
  <si>
    <t>Jojoba oil&amp;its fractions whether/not refind,but not chemically modifid</t>
  </si>
  <si>
    <t>070490</t>
  </si>
  <si>
    <t>05453</t>
  </si>
  <si>
    <t>Cabbages,kohlrabi,kale and sim edible brassicas nes,fresh or chilled</t>
  </si>
  <si>
    <t>070910</t>
  </si>
  <si>
    <t>05459</t>
  </si>
  <si>
    <t>Globe artichokes, fresh or chilled</t>
  </si>
  <si>
    <t>070920</t>
  </si>
  <si>
    <t>Asparagus, fresh or chilled</t>
  </si>
  <si>
    <t>070511</t>
  </si>
  <si>
    <t>05454</t>
  </si>
  <si>
    <t>Cabbage lettuce (head lettuce) fresh or chilled</t>
  </si>
  <si>
    <t>070519</t>
  </si>
  <si>
    <t>Lettuce, fresh or chilled nes</t>
  </si>
  <si>
    <t>070970</t>
  </si>
  <si>
    <t>Spinach,N-Z spinach &amp; orache spinach (garden spinach),fresh or chilled</t>
  </si>
  <si>
    <t>071030</t>
  </si>
  <si>
    <t>Spinach, N-Z spinach and orache spinach (garden spinach), frozen</t>
  </si>
  <si>
    <t>070200</t>
  </si>
  <si>
    <t>0544</t>
  </si>
  <si>
    <t>Tomatoes, fresh or chilled</t>
  </si>
  <si>
    <t>070200a</t>
  </si>
  <si>
    <t>Tomato juice, concentrated</t>
  </si>
  <si>
    <t>tomato</t>
  </si>
  <si>
    <t>070200b</t>
  </si>
  <si>
    <t>Tomato paste</t>
  </si>
  <si>
    <t>070200c</t>
  </si>
  <si>
    <t>Tomato ketchup</t>
  </si>
  <si>
    <t>070200d</t>
  </si>
  <si>
    <t>Tomato puree</t>
  </si>
  <si>
    <t>070200e</t>
  </si>
  <si>
    <t>Peeled tomatoes</t>
  </si>
  <si>
    <t>070200f</t>
  </si>
  <si>
    <t>Tomato, dried</t>
  </si>
  <si>
    <t>200950</t>
  </si>
  <si>
    <t>05992</t>
  </si>
  <si>
    <t>Tomato juice unfermented&amp;not spirited,whether or not sugared or sweet</t>
  </si>
  <si>
    <t>070410</t>
  </si>
  <si>
    <t>Cauliflowers and headed broccoli, fresh or chilled</t>
  </si>
  <si>
    <t>070420</t>
  </si>
  <si>
    <t>Brussels sprouts, fresh or chilled</t>
  </si>
  <si>
    <t>070990_b</t>
  </si>
  <si>
    <t>070700</t>
  </si>
  <si>
    <t>05456</t>
  </si>
  <si>
    <t>Cucumbers and gherkins, fresh or chilled</t>
  </si>
  <si>
    <t>071140</t>
  </si>
  <si>
    <t>Cucumbers&amp;gherkins provisionally presvd,but nt f immediate consumption</t>
  </si>
  <si>
    <t>070930</t>
  </si>
  <si>
    <t>Aubergines(egg-plants), fresh or chilled</t>
  </si>
  <si>
    <t>070960</t>
  </si>
  <si>
    <t>Peppers of the genus Capsicum or of the genus Pimenta,fresh or chilled</t>
  </si>
  <si>
    <t>070310</t>
  </si>
  <si>
    <t>05451</t>
  </si>
  <si>
    <t>Onions and shallots, fresh or chilled</t>
  </si>
  <si>
    <t>Onions (inc. shallots), green</t>
  </si>
  <si>
    <t>071110</t>
  </si>
  <si>
    <t>Onions,provisionally preservd but nt suitable f immediate consumption</t>
  </si>
  <si>
    <t>071220</t>
  </si>
  <si>
    <t>05612</t>
  </si>
  <si>
    <t>Onions dried but not further prepared</t>
  </si>
  <si>
    <t>070320</t>
  </si>
  <si>
    <t>05452</t>
  </si>
  <si>
    <t>Garlic, fresh or chilled</t>
  </si>
  <si>
    <t>070320a</t>
  </si>
  <si>
    <t>Garlic powder</t>
  </si>
  <si>
    <t>070820</t>
  </si>
  <si>
    <t>05457</t>
  </si>
  <si>
    <t>Beans, shelled or unshelled, fresh or chilled</t>
  </si>
  <si>
    <t>071022</t>
  </si>
  <si>
    <t>Beans, frozen</t>
  </si>
  <si>
    <t>070810</t>
  </si>
  <si>
    <t>Peas, shelled or unshelled, fresh or chilled</t>
  </si>
  <si>
    <t>071021</t>
  </si>
  <si>
    <t>Peas, frozen</t>
  </si>
  <si>
    <t>070820_b</t>
  </si>
  <si>
    <t>070610</t>
  </si>
  <si>
    <t>Carrots and turnips, fresh or chilled</t>
  </si>
  <si>
    <t>070940</t>
  </si>
  <si>
    <t>Celery, other than celeriac, fresh or chilled</t>
  </si>
  <si>
    <t>070990cb</t>
  </si>
  <si>
    <t>070990ca</t>
  </si>
  <si>
    <t>071040</t>
  </si>
  <si>
    <t>05461</t>
  </si>
  <si>
    <t>Sweet corn, frozen</t>
  </si>
  <si>
    <t>121210</t>
  </si>
  <si>
    <t>070990</t>
  </si>
  <si>
    <t>Vegetables, fresh or chilled nes</t>
  </si>
  <si>
    <t>Vegetables fresh nes</t>
  </si>
  <si>
    <t>071080</t>
  </si>
  <si>
    <t>Vegetables, frozen nes</t>
  </si>
  <si>
    <t>071090</t>
  </si>
  <si>
    <t>Mixtures of vegetables, frozen</t>
  </si>
  <si>
    <t>071190</t>
  </si>
  <si>
    <t>Vegetables nes&amp;mixtures provis presvd but nt f immediate consumptn</t>
  </si>
  <si>
    <t>071290</t>
  </si>
  <si>
    <t>05619</t>
  </si>
  <si>
    <t>Vegetables and mixtures dried, but not further prepared nes</t>
  </si>
  <si>
    <t>121299</t>
  </si>
  <si>
    <t>05489</t>
  </si>
  <si>
    <t>Vegetable products nes used primarily for human consumption</t>
  </si>
  <si>
    <t>080300</t>
  </si>
  <si>
    <t>0573</t>
  </si>
  <si>
    <t>Bananas including plantains, fresh or dried</t>
  </si>
  <si>
    <t>080300aa</t>
  </si>
  <si>
    <t>080300_b</t>
  </si>
  <si>
    <t>080510</t>
  </si>
  <si>
    <t>05711</t>
  </si>
  <si>
    <t>Oranges, fresh or dried</t>
  </si>
  <si>
    <t>200911</t>
  </si>
  <si>
    <t>0591</t>
  </si>
  <si>
    <t>Orange juice,unfermentd&amp;not spiritd,whether/not sugard/sweet,frozen</t>
  </si>
  <si>
    <t>200919</t>
  </si>
  <si>
    <t>Orange juice nes,unfermentd&amp;not spiritd,whether or not sugard or sweet</t>
  </si>
  <si>
    <t>080520</t>
  </si>
  <si>
    <t>05712</t>
  </si>
  <si>
    <t>Mandarins(tang&amp;sats)clementines&amp;wilkgs &amp;sim citrus hybrids,fresh/drid</t>
  </si>
  <si>
    <t>Tangerines, mandarins, clem.</t>
  </si>
  <si>
    <t>080530</t>
  </si>
  <si>
    <t>05721</t>
  </si>
  <si>
    <t>Lemons and limes, fresh or dried</t>
  </si>
  <si>
    <t>080540</t>
  </si>
  <si>
    <t>05722</t>
  </si>
  <si>
    <t>Grapefruit, fresh or dried</t>
  </si>
  <si>
    <t>200920</t>
  </si>
  <si>
    <t>0592</t>
  </si>
  <si>
    <t>Grapefruit juice,unfermentd&amp;not spiritd,whether or not sugard or sweet</t>
  </si>
  <si>
    <t>080590</t>
  </si>
  <si>
    <t>05729</t>
  </si>
  <si>
    <t>Citrus fruits, fresh or dried, nes</t>
  </si>
  <si>
    <t>Citrus fruit, nes</t>
  </si>
  <si>
    <t>081400</t>
  </si>
  <si>
    <t>05822</t>
  </si>
  <si>
    <t>Peel of citrus fruit/melons (watermelons) fresh,frz,drid/prov presvd</t>
  </si>
  <si>
    <t>200930</t>
  </si>
  <si>
    <t>0593</t>
  </si>
  <si>
    <t>Citrus fruit juice nes exc mx unferment unspiritd,wthr/nt sug/sweet</t>
  </si>
  <si>
    <t>200980</t>
  </si>
  <si>
    <t>05995</t>
  </si>
  <si>
    <t>Fruit&amp;veg juice nes (exc mx) unferment unspiritd,whether/not sug/sweet</t>
  </si>
  <si>
    <t>200990</t>
  </si>
  <si>
    <t>05996</t>
  </si>
  <si>
    <t>Mixtures of juices unfermentd&amp;not spiritd whether o not sugard o sweet</t>
  </si>
  <si>
    <t>080810</t>
  </si>
  <si>
    <t>0574</t>
  </si>
  <si>
    <t>Apples, fresh</t>
  </si>
  <si>
    <t>081330</t>
  </si>
  <si>
    <t>05799</t>
  </si>
  <si>
    <t>Apples, dried</t>
  </si>
  <si>
    <t>200970</t>
  </si>
  <si>
    <t>05994</t>
  </si>
  <si>
    <t>Apple juice unfermented&amp;not spiritd whether or not sugard or sweetend</t>
  </si>
  <si>
    <t>080820</t>
  </si>
  <si>
    <t>05792</t>
  </si>
  <si>
    <t>Pears and quinces, fresh</t>
  </si>
  <si>
    <t>080910</t>
  </si>
  <si>
    <t>05793</t>
  </si>
  <si>
    <t>Apricots, fresh</t>
  </si>
  <si>
    <t>081310</t>
  </si>
  <si>
    <t>Apricots, dried</t>
  </si>
  <si>
    <t>080920_b</t>
  </si>
  <si>
    <t>Sour cherries</t>
  </si>
  <si>
    <t>080920</t>
  </si>
  <si>
    <t>Cherries, fresh</t>
  </si>
  <si>
    <t>081210</t>
  </si>
  <si>
    <t>05821</t>
  </si>
  <si>
    <t>Cherries provisionally preservd but unsuitable f immediate consumption</t>
  </si>
  <si>
    <t>080930</t>
  </si>
  <si>
    <t>Peaches, including nectarines, fresh</t>
  </si>
  <si>
    <t>080940</t>
  </si>
  <si>
    <t>Plums and sloes, fresh</t>
  </si>
  <si>
    <t>081320</t>
  </si>
  <si>
    <t>Prunes, dried</t>
  </si>
  <si>
    <t>081090ac</t>
  </si>
  <si>
    <t>Stone fruit, nes</t>
  </si>
  <si>
    <t>081350</t>
  </si>
  <si>
    <t>Mixtures of edible nuts or dried fruits of this chapter</t>
  </si>
  <si>
    <t>121230</t>
  </si>
  <si>
    <t>05485</t>
  </si>
  <si>
    <t>Apricot,peach/plum stones&amp;kernels nes,usd primly f human consumption</t>
  </si>
  <si>
    <t>081010</t>
  </si>
  <si>
    <t>05794</t>
  </si>
  <si>
    <t>Strawberries, fresh</t>
  </si>
  <si>
    <t>081110</t>
  </si>
  <si>
    <t>05831</t>
  </si>
  <si>
    <t>Strawberries,uncookd o steamd o boild in water,sweetend o not,frozen</t>
  </si>
  <si>
    <t>081220</t>
  </si>
  <si>
    <t>Strawberries provis preservd but unsuitable f immediate consumption</t>
  </si>
  <si>
    <t>081020</t>
  </si>
  <si>
    <t>Raspberries, blackberries, mulberries and loganberries, fresh</t>
  </si>
  <si>
    <t>081120</t>
  </si>
  <si>
    <t>05832</t>
  </si>
  <si>
    <t>Raspberries,mulberries,etc uncook,steam/boil in water sweetend/nt,froz</t>
  </si>
  <si>
    <t>081030_b</t>
  </si>
  <si>
    <t>081030</t>
  </si>
  <si>
    <t>Black, white or red currants and gooseberries, fresh</t>
  </si>
  <si>
    <t>081030_a</t>
  </si>
  <si>
    <t>081040_c</t>
  </si>
  <si>
    <t>081040</t>
  </si>
  <si>
    <t>Cranberries, bilberries and other fruits of the genus Vaccinium, fresh</t>
  </si>
  <si>
    <t>081040_b</t>
  </si>
  <si>
    <t>Berries Nes</t>
  </si>
  <si>
    <t>080610</t>
  </si>
  <si>
    <t>05751</t>
  </si>
  <si>
    <t>Grapes, fresh</t>
  </si>
  <si>
    <t>080620</t>
  </si>
  <si>
    <t>05752</t>
  </si>
  <si>
    <t>Grapes, dried</t>
  </si>
  <si>
    <t>200960</t>
  </si>
  <si>
    <t>05993</t>
  </si>
  <si>
    <t>Grape juice (incl grape must) unferment&amp;unspiritd,wthr/nt sug/sweet</t>
  </si>
  <si>
    <t>220410</t>
  </si>
  <si>
    <t>11215</t>
  </si>
  <si>
    <t>Grape wines, sparkling</t>
  </si>
  <si>
    <t>220421</t>
  </si>
  <si>
    <t>11217</t>
  </si>
  <si>
    <t>Grape wines nes,incl fort&amp;grape must,unfermntd by add alc in ctnr&lt;/=2l</t>
  </si>
  <si>
    <t>220429</t>
  </si>
  <si>
    <t>Grape wines nes,incl fort&amp;grape must,unfermntd by add alc,in ctnr &gt; 2l</t>
  </si>
  <si>
    <t>220430</t>
  </si>
  <si>
    <t>11211</t>
  </si>
  <si>
    <t>Grape must nes, unfermented, other than that of heading No 20.09</t>
  </si>
  <si>
    <t>220510</t>
  </si>
  <si>
    <t>11213</t>
  </si>
  <si>
    <t>Vermouth&amp;oth grape wines flav w plants o arom subst in ctnr &lt;/= 2 l</t>
  </si>
  <si>
    <t>220590</t>
  </si>
  <si>
    <t>Vermouth&amp;oth grape wines flav with plants or arom subst in ctnr &gt; 2 l</t>
  </si>
  <si>
    <t>220600</t>
  </si>
  <si>
    <t>1122</t>
  </si>
  <si>
    <t>Fermented beverages nes (for example, cider, perry, mead, etc)</t>
  </si>
  <si>
    <t>220820</t>
  </si>
  <si>
    <t>11242</t>
  </si>
  <si>
    <t>Spirits obtained by distilling grape wine or grape marc</t>
  </si>
  <si>
    <t>080711</t>
  </si>
  <si>
    <t>080719</t>
  </si>
  <si>
    <t>Other melons (inc.cantaloupes)</t>
  </si>
  <si>
    <t>080420</t>
  </si>
  <si>
    <t>0576</t>
  </si>
  <si>
    <t>Figs, fresh or dried</t>
  </si>
  <si>
    <t>080450</t>
  </si>
  <si>
    <t>05797</t>
  </si>
  <si>
    <t>Guavas, mangoes and mangosteens, fresh or dried</t>
  </si>
  <si>
    <t>080440</t>
  </si>
  <si>
    <t>Avocados, fresh or dried</t>
  </si>
  <si>
    <t>080430</t>
  </si>
  <si>
    <t>05795</t>
  </si>
  <si>
    <t>Pineapples, fresh or dried</t>
  </si>
  <si>
    <t>200940</t>
  </si>
  <si>
    <t>05991</t>
  </si>
  <si>
    <t>Pineapple juice,unfermented&amp;not spiritd,whether or not sugard or sweet</t>
  </si>
  <si>
    <t>080410</t>
  </si>
  <si>
    <t>05796</t>
  </si>
  <si>
    <t>Dates, fresh or dried</t>
  </si>
  <si>
    <t>081090ad</t>
  </si>
  <si>
    <t>081050</t>
  </si>
  <si>
    <t>080720</t>
  </si>
  <si>
    <t>05791</t>
  </si>
  <si>
    <t>Papaws (papayas), fresh</t>
  </si>
  <si>
    <t>080450_b</t>
  </si>
  <si>
    <t>081090</t>
  </si>
  <si>
    <t>05798</t>
  </si>
  <si>
    <t>Fruits, fresh nes</t>
  </si>
  <si>
    <t>Fruit Fresh Nes</t>
  </si>
  <si>
    <t>081340</t>
  </si>
  <si>
    <t>Fruits, dried nes</t>
  </si>
  <si>
    <t>090111</t>
  </si>
  <si>
    <t>07111</t>
  </si>
  <si>
    <t>Coffee, not roasted, not decaffeinated</t>
  </si>
  <si>
    <t>090112</t>
  </si>
  <si>
    <t>07112</t>
  </si>
  <si>
    <t>Coffee, not roasted, decaffeinated</t>
  </si>
  <si>
    <t>090121</t>
  </si>
  <si>
    <t>0712</t>
  </si>
  <si>
    <t>Coffee, roasted, not decaffeinated</t>
  </si>
  <si>
    <t>090122</t>
  </si>
  <si>
    <t>Coffee, roasted, decaffeinated</t>
  </si>
  <si>
    <t>180100</t>
  </si>
  <si>
    <t>0721</t>
  </si>
  <si>
    <t>Cocoa beans, whole or broken, raw or roasted</t>
  </si>
  <si>
    <t>Cocoa beans</t>
  </si>
  <si>
    <t>180200</t>
  </si>
  <si>
    <t>0725</t>
  </si>
  <si>
    <t>Cocoa shells, husks, skins and other cocoa waste</t>
  </si>
  <si>
    <t>180310</t>
  </si>
  <si>
    <t>07231</t>
  </si>
  <si>
    <t>Cocoa paste not defatted</t>
  </si>
  <si>
    <t>180320</t>
  </si>
  <si>
    <t>07232</t>
  </si>
  <si>
    <t>Cocoa paste wholly or partly defatted</t>
  </si>
  <si>
    <t>180400</t>
  </si>
  <si>
    <t>0724</t>
  </si>
  <si>
    <t>Cocoa butter, fat and oil</t>
  </si>
  <si>
    <t>180500</t>
  </si>
  <si>
    <t>0722</t>
  </si>
  <si>
    <t>Cocoa powder, not containing added sugar or other sweetening matter</t>
  </si>
  <si>
    <t>180500a</t>
  </si>
  <si>
    <t>Chocolate</t>
  </si>
  <si>
    <t>-</t>
  </si>
  <si>
    <t>180610</t>
  </si>
  <si>
    <t>0731</t>
  </si>
  <si>
    <t>Cocoa powder, containing added sugar or other sweetening matter</t>
  </si>
  <si>
    <t>0902</t>
  </si>
  <si>
    <t>090210</t>
  </si>
  <si>
    <t>07411</t>
  </si>
  <si>
    <t>Green tea (not fermented) in packages not exceeding 3 kg</t>
  </si>
  <si>
    <t>090220</t>
  </si>
  <si>
    <t>07412</t>
  </si>
  <si>
    <t>Green tea (not fermented) in packages exceeding 3 kg</t>
  </si>
  <si>
    <t>090230</t>
  </si>
  <si>
    <t>07413</t>
  </si>
  <si>
    <t>Black tea (fermented)&amp;partly fermentd tea in packages not exceedg 3 kg</t>
  </si>
  <si>
    <t>090240</t>
  </si>
  <si>
    <t>07414</t>
  </si>
  <si>
    <t>Black tea (fermented) &amp; partly fermented tea in packages exceedg 3 kg</t>
  </si>
  <si>
    <t>121010</t>
  </si>
  <si>
    <t>05484</t>
  </si>
  <si>
    <t>Hop cones, not ground, powdered or pelleted</t>
  </si>
  <si>
    <t>121020</t>
  </si>
  <si>
    <t>Hop cones, ground, powdered or pelleted and lupulin</t>
  </si>
  <si>
    <t>130213</t>
  </si>
  <si>
    <t>29294</t>
  </si>
  <si>
    <t>Hop extract</t>
  </si>
  <si>
    <t>090411</t>
  </si>
  <si>
    <t>07511</t>
  </si>
  <si>
    <t>Pepper of the genus Piper,ex cubeb pepper,neither crushd nor ground</t>
  </si>
  <si>
    <t>Pepper (Piper spp.)</t>
  </si>
  <si>
    <t>090412</t>
  </si>
  <si>
    <t>07512</t>
  </si>
  <si>
    <t>Pepper of the genus Piper, except cubeb pepper, crushed or ground</t>
  </si>
  <si>
    <t>090420</t>
  </si>
  <si>
    <t>07513</t>
  </si>
  <si>
    <t>Fruits of the genus Capsicum or Pimenta, dried, crushed or ground</t>
  </si>
  <si>
    <t>090500</t>
  </si>
  <si>
    <t>07521</t>
  </si>
  <si>
    <t>Vanilla beans</t>
  </si>
  <si>
    <t>090610</t>
  </si>
  <si>
    <t>07522</t>
  </si>
  <si>
    <t>Cinnamon and cinnamon-tree flowers neither crushed nor ground</t>
  </si>
  <si>
    <t>090620</t>
  </si>
  <si>
    <t>07523</t>
  </si>
  <si>
    <t>Cinnamon and cinnamon-tree flowers crushed or ground</t>
  </si>
  <si>
    <t>090700</t>
  </si>
  <si>
    <t>07524</t>
  </si>
  <si>
    <t>Cloves (whole fruit, cloves and stems)</t>
  </si>
  <si>
    <t>0908</t>
  </si>
  <si>
    <t>07525</t>
  </si>
  <si>
    <t>Nutmeg, Mace, Cardamons</t>
  </si>
  <si>
    <t>090910</t>
  </si>
  <si>
    <t>07526</t>
  </si>
  <si>
    <t>Anise or badian seeds</t>
  </si>
  <si>
    <t>Anise, badian, fennel, corian.</t>
  </si>
  <si>
    <t>090920</t>
  </si>
  <si>
    <t>Coriander seeds</t>
  </si>
  <si>
    <t>091010</t>
  </si>
  <si>
    <t>07527</t>
  </si>
  <si>
    <t>091030</t>
  </si>
  <si>
    <t>07529</t>
  </si>
  <si>
    <t>Turmeric (curcuma)</t>
  </si>
  <si>
    <t>091050</t>
  </si>
  <si>
    <t>Curry</t>
  </si>
  <si>
    <t>091091</t>
  </si>
  <si>
    <t>Mixtures of two/more of the prods of different headgs to this chapter</t>
  </si>
  <si>
    <t>091099</t>
  </si>
  <si>
    <t>Spices nes</t>
  </si>
  <si>
    <t>070990_d</t>
  </si>
  <si>
    <t>530110</t>
  </si>
  <si>
    <t>26511</t>
  </si>
  <si>
    <t>Flax fibre, raw or retted</t>
  </si>
  <si>
    <t>530121</t>
  </si>
  <si>
    <t>26512</t>
  </si>
  <si>
    <t>Flax fibre, broken or scutched</t>
  </si>
  <si>
    <t>530129</t>
  </si>
  <si>
    <t>Flax fibre, otherwise processed but not spun</t>
  </si>
  <si>
    <t>530130</t>
  </si>
  <si>
    <t>26513</t>
  </si>
  <si>
    <t>Flax tow and waste (including yarn waste and garnetted stock)</t>
  </si>
  <si>
    <t>530210</t>
  </si>
  <si>
    <t>26521</t>
  </si>
  <si>
    <t>True hemp fibre (Cannabis sativa l), raw or retted</t>
  </si>
  <si>
    <t>Hemp Tow Waste</t>
  </si>
  <si>
    <t>530290</t>
  </si>
  <si>
    <t>26529</t>
  </si>
  <si>
    <t>True hemp fibre otherwise processd but not spun;tow&amp;waste of true hemp</t>
  </si>
  <si>
    <t>530310</t>
  </si>
  <si>
    <t>2641</t>
  </si>
  <si>
    <t>Jute and other textile bast fibres, raw or retted</t>
  </si>
  <si>
    <t>530390</t>
  </si>
  <si>
    <t>2649</t>
  </si>
  <si>
    <t>Jute and other tex bast fib,not spun,nes;tow and waste of these fibres</t>
  </si>
  <si>
    <t>5303ab</t>
  </si>
  <si>
    <t>Other Bastfibres</t>
  </si>
  <si>
    <t>530590b</t>
  </si>
  <si>
    <t>Ramie &amp; other vegetable textile fibers, raw or processed but not spun; tow, noils &amp; waste of these fibres</t>
  </si>
  <si>
    <t>5304_b</t>
  </si>
  <si>
    <t>530410</t>
  </si>
  <si>
    <t>26541</t>
  </si>
  <si>
    <t>Sisal and other textile fibres of the genus Agave, raw</t>
  </si>
  <si>
    <t>530490</t>
  </si>
  <si>
    <t>26549</t>
  </si>
  <si>
    <t>Sisal textile fibres processed but not spun;tow&amp;waste of sisal fibres</t>
  </si>
  <si>
    <t>5304c</t>
  </si>
  <si>
    <t>Agave Fibres Nes</t>
  </si>
  <si>
    <t>530521</t>
  </si>
  <si>
    <t>26551</t>
  </si>
  <si>
    <t>Abaca fibre, raw</t>
  </si>
  <si>
    <t>Manila Fibre (Abaca)</t>
  </si>
  <si>
    <t>530529</t>
  </si>
  <si>
    <t>26559</t>
  </si>
  <si>
    <t>Abaca fibre,processed but not spun;tow,noils and waste of abaca fibres</t>
  </si>
  <si>
    <t>530590a</t>
  </si>
  <si>
    <t>Fibre Crops Nes</t>
  </si>
  <si>
    <t>530591</t>
  </si>
  <si>
    <t>26581</t>
  </si>
  <si>
    <t>Vegetable textile fibres nes, raw</t>
  </si>
  <si>
    <t>530599</t>
  </si>
  <si>
    <t>26589</t>
  </si>
  <si>
    <t>Vegetable tex fib nes,processd nt spun;tow,noils&amp;waste of these fibres</t>
  </si>
  <si>
    <t>240110</t>
  </si>
  <si>
    <t>1211</t>
  </si>
  <si>
    <t>Tobacco, unmanufactured, not stemmed or stripped</t>
  </si>
  <si>
    <t>240120</t>
  </si>
  <si>
    <t>1212</t>
  </si>
  <si>
    <t>Tobacco, unmanufactured, partly or wholly stemmed or stripped</t>
  </si>
  <si>
    <t>240130</t>
  </si>
  <si>
    <t>1213</t>
  </si>
  <si>
    <t>Tobacco refuse</t>
  </si>
  <si>
    <t>400110</t>
  </si>
  <si>
    <t>Natural rubber</t>
  </si>
  <si>
    <t>fveg</t>
  </si>
  <si>
    <t>ptea</t>
  </si>
  <si>
    <t>100110_Green</t>
  </si>
  <si>
    <t>100610_Green</t>
  </si>
  <si>
    <t>100300_Green</t>
  </si>
  <si>
    <t>100590_Green</t>
  </si>
  <si>
    <t>100200_Green</t>
  </si>
  <si>
    <t>100400_Green</t>
  </si>
  <si>
    <t>100820_Green</t>
  </si>
  <si>
    <t>100700_Green</t>
  </si>
  <si>
    <t>100810_Green</t>
  </si>
  <si>
    <t>100890_Green</t>
  </si>
  <si>
    <t>100830_Green</t>
  </si>
  <si>
    <t>70190_Green</t>
  </si>
  <si>
    <t>71420_Green</t>
  </si>
  <si>
    <t>71410_Green</t>
  </si>
  <si>
    <t>71490_Green</t>
  </si>
  <si>
    <t>121291_Green</t>
  </si>
  <si>
    <t>121299_Green</t>
  </si>
  <si>
    <t>71332_Green</t>
  </si>
  <si>
    <t>71339_Green</t>
  </si>
  <si>
    <t>71350_Green</t>
  </si>
  <si>
    <t>71310_Green</t>
  </si>
  <si>
    <t>71320_Green</t>
  </si>
  <si>
    <t>71390_Green</t>
  </si>
  <si>
    <t>071390</t>
  </si>
  <si>
    <t>71340_Green</t>
  </si>
  <si>
    <t>80121_Green</t>
  </si>
  <si>
    <t>80131_Green</t>
  </si>
  <si>
    <t>080131</t>
  </si>
  <si>
    <t>80240_Green</t>
  </si>
  <si>
    <t>80211_Green</t>
  </si>
  <si>
    <t>80231_Green</t>
  </si>
  <si>
    <t>80250_Green</t>
  </si>
  <si>
    <t>80290_Green</t>
  </si>
  <si>
    <t>80221_Green</t>
  </si>
  <si>
    <t>120100_Green</t>
  </si>
  <si>
    <t>120210_Green</t>
  </si>
  <si>
    <t>80119_Green</t>
  </si>
  <si>
    <t>120710_Green</t>
  </si>
  <si>
    <t>70990_Green</t>
  </si>
  <si>
    <t>120730_Green</t>
  </si>
  <si>
    <t>120600_Green</t>
  </si>
  <si>
    <t>120590_Green</t>
  </si>
  <si>
    <t>120760_Green</t>
  </si>
  <si>
    <t>120740_Green</t>
  </si>
  <si>
    <t>120750_Green</t>
  </si>
  <si>
    <t>120791_Green</t>
  </si>
  <si>
    <t>120799_Green</t>
  </si>
  <si>
    <t>120720_Green</t>
  </si>
  <si>
    <t>120400_Green</t>
  </si>
  <si>
    <t>70490_Green</t>
  </si>
  <si>
    <t>70910_Green</t>
  </si>
  <si>
    <t>70920_Green</t>
  </si>
  <si>
    <t>70511_Green</t>
  </si>
  <si>
    <t>70970_Green</t>
  </si>
  <si>
    <t>70200_Green</t>
  </si>
  <si>
    <t>70410_Green</t>
  </si>
  <si>
    <t>70700_Green</t>
  </si>
  <si>
    <t>70930_Green</t>
  </si>
  <si>
    <t>70960_Green</t>
  </si>
  <si>
    <t>70310_Green</t>
  </si>
  <si>
    <t>71220_Green</t>
  </si>
  <si>
    <t>70320_Green</t>
  </si>
  <si>
    <t>70820_Green</t>
  </si>
  <si>
    <t>70810_Green</t>
  </si>
  <si>
    <t>70610_Green</t>
  </si>
  <si>
    <t>121210_Green</t>
  </si>
  <si>
    <t>80300_Green</t>
  </si>
  <si>
    <t>80510_Green</t>
  </si>
  <si>
    <t>80520_Green</t>
  </si>
  <si>
    <t>80550_Green</t>
  </si>
  <si>
    <t>80540_Green</t>
  </si>
  <si>
    <t>80590_Green</t>
  </si>
  <si>
    <t>80810_Green</t>
  </si>
  <si>
    <t>80820_Green</t>
  </si>
  <si>
    <t>80910_Green</t>
  </si>
  <si>
    <t>80920_Green</t>
  </si>
  <si>
    <t>80930_Green</t>
  </si>
  <si>
    <t>80940_Green</t>
  </si>
  <si>
    <t>81090_Green</t>
  </si>
  <si>
    <t>81010_Green</t>
  </si>
  <si>
    <t>81020_Green</t>
  </si>
  <si>
    <t>81030_Green</t>
  </si>
  <si>
    <t>81040_Green</t>
  </si>
  <si>
    <t>80610_Green</t>
  </si>
  <si>
    <t>80711_Green</t>
  </si>
  <si>
    <t>80719_Green</t>
  </si>
  <si>
    <t>80420_Green</t>
  </si>
  <si>
    <t>80450_Green</t>
  </si>
  <si>
    <t>80440_Green</t>
  </si>
  <si>
    <t>80430_Green</t>
  </si>
  <si>
    <t>80410_Green</t>
  </si>
  <si>
    <t>81050_Green</t>
  </si>
  <si>
    <t>80720_Green</t>
  </si>
  <si>
    <t>90111_Green</t>
  </si>
  <si>
    <t>180100_Green</t>
  </si>
  <si>
    <t>90210_Green</t>
  </si>
  <si>
    <t>121010_Green</t>
  </si>
  <si>
    <t>90411_Green</t>
  </si>
  <si>
    <t>90420_Green</t>
  </si>
  <si>
    <t>90500_Green</t>
  </si>
  <si>
    <t>90610_Green</t>
  </si>
  <si>
    <t>90700_Green</t>
  </si>
  <si>
    <t>90810_Green</t>
  </si>
  <si>
    <t>90910_Green</t>
  </si>
  <si>
    <t>91010_Green</t>
  </si>
  <si>
    <t>91099_Green</t>
  </si>
  <si>
    <t>530110_Green</t>
  </si>
  <si>
    <t>530210_Green</t>
  </si>
  <si>
    <t>530310_Green</t>
  </si>
  <si>
    <t>530390_Green</t>
  </si>
  <si>
    <t>530590_Green</t>
  </si>
  <si>
    <t>530590</t>
  </si>
  <si>
    <t>530410_Green</t>
  </si>
  <si>
    <t>530521_Green</t>
  </si>
  <si>
    <t>240110_Green</t>
  </si>
  <si>
    <t>400110_Green</t>
  </si>
  <si>
    <t>FAO code</t>
  </si>
  <si>
    <t>100110_Blue</t>
  </si>
  <si>
    <t>100610_Blue</t>
  </si>
  <si>
    <t>100300_Blue</t>
  </si>
  <si>
    <t>100590_Blue</t>
  </si>
  <si>
    <t>100200_Blue</t>
  </si>
  <si>
    <t>100400_Blue</t>
  </si>
  <si>
    <t>100820_Blue</t>
  </si>
  <si>
    <t>100700_Blue</t>
  </si>
  <si>
    <t>100810_Blue</t>
  </si>
  <si>
    <t>100890_Blue</t>
  </si>
  <si>
    <t>100830_Blue</t>
  </si>
  <si>
    <t>70190_Blue</t>
  </si>
  <si>
    <t>71420_Blue</t>
  </si>
  <si>
    <t>71410_Blue</t>
  </si>
  <si>
    <t>71490_Blue</t>
  </si>
  <si>
    <t>121291_Blue</t>
  </si>
  <si>
    <t>121299_Blue</t>
  </si>
  <si>
    <t>71332_Blue</t>
  </si>
  <si>
    <t>71339_Blue</t>
  </si>
  <si>
    <t>71350_Blue</t>
  </si>
  <si>
    <t>71310_Blue</t>
  </si>
  <si>
    <t>71320_Blue</t>
  </si>
  <si>
    <t>71390_Blue</t>
  </si>
  <si>
    <t>71340_Blue</t>
  </si>
  <si>
    <t>80121_Blue</t>
  </si>
  <si>
    <t>80131_Blue</t>
  </si>
  <si>
    <t>80240_Blue</t>
  </si>
  <si>
    <t>80211_Blue</t>
  </si>
  <si>
    <t>80231_Blue</t>
  </si>
  <si>
    <t>80250_Blue</t>
  </si>
  <si>
    <t>80290_Blue</t>
  </si>
  <si>
    <t>80221_Blue</t>
  </si>
  <si>
    <t>120100_Blue</t>
  </si>
  <si>
    <t>120210_Blue</t>
  </si>
  <si>
    <t>80119_Blue</t>
  </si>
  <si>
    <t>120710_Blue</t>
  </si>
  <si>
    <t>70990_Blue</t>
  </si>
  <si>
    <t>120730_Blue</t>
  </si>
  <si>
    <t>120600_Blue</t>
  </si>
  <si>
    <t>120590_Blue</t>
  </si>
  <si>
    <t>120760_Blue</t>
  </si>
  <si>
    <t>120740_Blue</t>
  </si>
  <si>
    <t>120750_Blue</t>
  </si>
  <si>
    <t>120791_Blue</t>
  </si>
  <si>
    <t>120799_Blue</t>
  </si>
  <si>
    <t>120720_Blue</t>
  </si>
  <si>
    <t>120400_Blue</t>
  </si>
  <si>
    <t>70490_Blue</t>
  </si>
  <si>
    <t>70910_Blue</t>
  </si>
  <si>
    <t>70920_Blue</t>
  </si>
  <si>
    <t>70511_Blue</t>
  </si>
  <si>
    <t>70970_Blue</t>
  </si>
  <si>
    <t>70200_Blue</t>
  </si>
  <si>
    <t>70410_Blue</t>
  </si>
  <si>
    <t>70700_Blue</t>
  </si>
  <si>
    <t>70930_Blue</t>
  </si>
  <si>
    <t>70960_Blue</t>
  </si>
  <si>
    <t>70310_Blue</t>
  </si>
  <si>
    <t>71220_Blue</t>
  </si>
  <si>
    <t>70320_Blue</t>
  </si>
  <si>
    <t>70820_Blue</t>
  </si>
  <si>
    <t>70810_Blue</t>
  </si>
  <si>
    <t>70610_Blue</t>
  </si>
  <si>
    <t>121210_Blue</t>
  </si>
  <si>
    <t>80300_Blue</t>
  </si>
  <si>
    <t>80510_Blue</t>
  </si>
  <si>
    <t>80520_Blue</t>
  </si>
  <si>
    <t>80550_Blue</t>
  </si>
  <si>
    <t>80540_Blue</t>
  </si>
  <si>
    <t>80590_Blue</t>
  </si>
  <si>
    <t>80810_Blue</t>
  </si>
  <si>
    <t>80820_Blue</t>
  </si>
  <si>
    <t>80910_Blue</t>
  </si>
  <si>
    <t>80920_Blue</t>
  </si>
  <si>
    <t>80930_Blue</t>
  </si>
  <si>
    <t>80940_Blue</t>
  </si>
  <si>
    <t>81090_Blue</t>
  </si>
  <si>
    <t>81010_Blue</t>
  </si>
  <si>
    <t>81020_Blue</t>
  </si>
  <si>
    <t>81030_Blue</t>
  </si>
  <si>
    <t>81040_Blue</t>
  </si>
  <si>
    <t>80610_Blue</t>
  </si>
  <si>
    <t>80711_Blue</t>
  </si>
  <si>
    <t>80719_Blue</t>
  </si>
  <si>
    <t>80420_Blue</t>
  </si>
  <si>
    <t>80450_Blue</t>
  </si>
  <si>
    <t>80440_Blue</t>
  </si>
  <si>
    <t>80430_Blue</t>
  </si>
  <si>
    <t>80410_Blue</t>
  </si>
  <si>
    <t>81050_Blue</t>
  </si>
  <si>
    <t>80720_Blue</t>
  </si>
  <si>
    <t>90111_Blue</t>
  </si>
  <si>
    <t>180100_Blue</t>
  </si>
  <si>
    <t>90210_Blue</t>
  </si>
  <si>
    <t>121010_Blue</t>
  </si>
  <si>
    <t>90411_Blue</t>
  </si>
  <si>
    <t>90420_Blue</t>
  </si>
  <si>
    <t>90500_Blue</t>
  </si>
  <si>
    <t>90610_Blue</t>
  </si>
  <si>
    <t>90700_Blue</t>
  </si>
  <si>
    <t>90810_Blue</t>
  </si>
  <si>
    <t>90910_Blue</t>
  </si>
  <si>
    <t>91010_Blue</t>
  </si>
  <si>
    <t>91099_Blue</t>
  </si>
  <si>
    <t>530110_Blue</t>
  </si>
  <si>
    <t>530210_Blue</t>
  </si>
  <si>
    <t>530310_Blue</t>
  </si>
  <si>
    <t>530390_Blue</t>
  </si>
  <si>
    <t>530590_Blue</t>
  </si>
  <si>
    <t>530410_Blue</t>
  </si>
  <si>
    <t>530521_Blue</t>
  </si>
  <si>
    <t>240110_Blue</t>
  </si>
  <si>
    <t>400110_Blue</t>
  </si>
  <si>
    <t>100110_Grey</t>
  </si>
  <si>
    <t>100610_Grey</t>
  </si>
  <si>
    <t>100300_Grey</t>
  </si>
  <si>
    <t>100590_Grey</t>
  </si>
  <si>
    <t>100200_Grey</t>
  </si>
  <si>
    <t>100400_Grey</t>
  </si>
  <si>
    <t>100820_Grey</t>
  </si>
  <si>
    <t>100700_Grey</t>
  </si>
  <si>
    <t>100810_Grey</t>
  </si>
  <si>
    <t>100890_Grey</t>
  </si>
  <si>
    <t>100830_Grey</t>
  </si>
  <si>
    <t>70190_Grey</t>
  </si>
  <si>
    <t>71420_Grey</t>
  </si>
  <si>
    <t>71410_Grey</t>
  </si>
  <si>
    <t>71490_Grey</t>
  </si>
  <si>
    <t>121291_Grey</t>
  </si>
  <si>
    <t>121299_Grey</t>
  </si>
  <si>
    <t>71332_Grey</t>
  </si>
  <si>
    <t>71339_Grey</t>
  </si>
  <si>
    <t>71350_Grey</t>
  </si>
  <si>
    <t>71310_Grey</t>
  </si>
  <si>
    <t>71320_Grey</t>
  </si>
  <si>
    <t>71390_Grey</t>
  </si>
  <si>
    <t>71340_Grey</t>
  </si>
  <si>
    <t>80121_Grey</t>
  </si>
  <si>
    <t>80131_Grey</t>
  </si>
  <si>
    <t>80240_Grey</t>
  </si>
  <si>
    <t>80211_Grey</t>
  </si>
  <si>
    <t>80231_Grey</t>
  </si>
  <si>
    <t>80250_Grey</t>
  </si>
  <si>
    <t>80290_Grey</t>
  </si>
  <si>
    <t>80221_Grey</t>
  </si>
  <si>
    <t>120100_Grey</t>
  </si>
  <si>
    <t>120210_Grey</t>
  </si>
  <si>
    <t>80119_Grey</t>
  </si>
  <si>
    <t>120710_Grey</t>
  </si>
  <si>
    <t>70990_Grey</t>
  </si>
  <si>
    <t>120730_Grey</t>
  </si>
  <si>
    <t>120600_Grey</t>
  </si>
  <si>
    <t>120590_Grey</t>
  </si>
  <si>
    <t>120760_Grey</t>
  </si>
  <si>
    <t>120740_Grey</t>
  </si>
  <si>
    <t>120750_Grey</t>
  </si>
  <si>
    <t>120791_Grey</t>
  </si>
  <si>
    <t>120799_Grey</t>
  </si>
  <si>
    <t>120720_Grey</t>
  </si>
  <si>
    <t>120400_Grey</t>
  </si>
  <si>
    <t>70490_Grey</t>
  </si>
  <si>
    <t>70910_Grey</t>
  </si>
  <si>
    <t>70920_Grey</t>
  </si>
  <si>
    <t>70511_Grey</t>
  </si>
  <si>
    <t>70970_Grey</t>
  </si>
  <si>
    <t>70200_Grey</t>
  </si>
  <si>
    <t>70410_Grey</t>
  </si>
  <si>
    <t>70700_Grey</t>
  </si>
  <si>
    <t>70930_Grey</t>
  </si>
  <si>
    <t>70960_Grey</t>
  </si>
  <si>
    <t>70310_Grey</t>
  </si>
  <si>
    <t>70320_Grey</t>
  </si>
  <si>
    <t>70820_Grey</t>
  </si>
  <si>
    <t>70810_Grey</t>
  </si>
  <si>
    <t>70610_Grey</t>
  </si>
  <si>
    <t>121210_Grey</t>
  </si>
  <si>
    <t>80300_Grey</t>
  </si>
  <si>
    <t>80510_Grey</t>
  </si>
  <si>
    <t>80520_Grey</t>
  </si>
  <si>
    <t>80550_Grey</t>
  </si>
  <si>
    <t>80540_Grey</t>
  </si>
  <si>
    <t>80590_Grey</t>
  </si>
  <si>
    <t>80810_Grey</t>
  </si>
  <si>
    <t>80820_Grey</t>
  </si>
  <si>
    <t>80910_Grey</t>
  </si>
  <si>
    <t>80920_Grey</t>
  </si>
  <si>
    <t>80930_Grey</t>
  </si>
  <si>
    <t>80940_Grey</t>
  </si>
  <si>
    <t>81090_Grey</t>
  </si>
  <si>
    <t>81010_Grey</t>
  </si>
  <si>
    <t>81020_Grey</t>
  </si>
  <si>
    <t>81030_Grey</t>
  </si>
  <si>
    <t>81040_Grey</t>
  </si>
  <si>
    <t>80610_Grey</t>
  </si>
  <si>
    <t>80711_Grey</t>
  </si>
  <si>
    <t>80719_Grey</t>
  </si>
  <si>
    <t>80420_Grey</t>
  </si>
  <si>
    <t>80450_Grey</t>
  </si>
  <si>
    <t>80440_Grey</t>
  </si>
  <si>
    <t>80430_Grey</t>
  </si>
  <si>
    <t>80410_Grey</t>
  </si>
  <si>
    <t>81050_Grey</t>
  </si>
  <si>
    <t>80720_Grey</t>
  </si>
  <si>
    <t>90111_Grey</t>
  </si>
  <si>
    <t>180100_Grey</t>
  </si>
  <si>
    <t>90210_Grey</t>
  </si>
  <si>
    <t>121010_Grey</t>
  </si>
  <si>
    <t>90411_Grey</t>
  </si>
  <si>
    <t>90700_Grey</t>
  </si>
  <si>
    <t>90810_Grey</t>
  </si>
  <si>
    <t>90910_Grey</t>
  </si>
  <si>
    <t>91010_Grey</t>
  </si>
  <si>
    <t>91099_Grey</t>
  </si>
  <si>
    <t>530110_Grey</t>
  </si>
  <si>
    <t>530210_Grey</t>
  </si>
  <si>
    <t>530310_Grey</t>
  </si>
  <si>
    <t>530390_Grey</t>
  </si>
  <si>
    <t>530590_Grey</t>
  </si>
  <si>
    <t>530410_Grey</t>
  </si>
  <si>
    <t>530521_Grey</t>
  </si>
  <si>
    <t>240110_Grey</t>
  </si>
  <si>
    <t>FAO working</t>
  </si>
  <si>
    <t>71220_Grey</t>
  </si>
  <si>
    <t>90420_Grey</t>
  </si>
  <si>
    <t>90500_Grey</t>
  </si>
  <si>
    <t>90610_Grey</t>
  </si>
  <si>
    <t>400110_Grey</t>
  </si>
  <si>
    <t>Total</t>
  </si>
  <si>
    <t>Final production quantities in Nexus sectors</t>
  </si>
  <si>
    <t>Year:</t>
  </si>
  <si>
    <t>wmll</t>
  </si>
  <si>
    <t>gmll</t>
  </si>
  <si>
    <t>rmll</t>
  </si>
  <si>
    <t>smll</t>
  </si>
  <si>
    <t>beve</t>
  </si>
  <si>
    <t>mmll</t>
  </si>
  <si>
    <t>foil</t>
  </si>
  <si>
    <t>sref</t>
  </si>
  <si>
    <t>feed</t>
  </si>
  <si>
    <t>text</t>
  </si>
  <si>
    <t>yarn</t>
  </si>
  <si>
    <t>pcof</t>
  </si>
  <si>
    <t>food</t>
  </si>
  <si>
    <t>ptob</t>
  </si>
  <si>
    <r>
      <t>Appendix V. Water footprint of  animal products (m</t>
    </r>
    <r>
      <rPr>
        <vertAlign val="superscript"/>
        <sz val="14"/>
        <rFont val="Arial"/>
        <family val="2"/>
      </rPr>
      <t>3</t>
    </r>
    <r>
      <rPr>
        <sz val="14"/>
        <rFont val="Arial"/>
        <family val="2"/>
      </rPr>
      <t>/ton). Period 1996-2005</t>
    </r>
  </si>
  <si>
    <t>Country code</t>
  </si>
  <si>
    <t>ZW</t>
  </si>
  <si>
    <t>HS (PC-TAS) code</t>
  </si>
  <si>
    <t>SITC Rev 3 (SITA) code</t>
  </si>
  <si>
    <t>Product discription (HS)</t>
  </si>
  <si>
    <t>Product description (SITC)</t>
  </si>
  <si>
    <t>Rootproduct (HS)</t>
  </si>
  <si>
    <t>Rootproduct (SITC)</t>
  </si>
  <si>
    <t>Product fraction</t>
  </si>
  <si>
    <t>Value fraction</t>
  </si>
  <si>
    <t>Country</t>
  </si>
  <si>
    <t>World Average</t>
  </si>
  <si>
    <t>HS-4</t>
  </si>
  <si>
    <t>Production system &gt;&gt;</t>
  </si>
  <si>
    <t>Grazing</t>
  </si>
  <si>
    <t>Mixed</t>
  </si>
  <si>
    <t>Industrial</t>
  </si>
  <si>
    <t>Weighted average</t>
  </si>
  <si>
    <t>010111</t>
  </si>
  <si>
    <t>00151</t>
  </si>
  <si>
    <t>Horses, live pure-bred breeding</t>
  </si>
  <si>
    <t>010119</t>
  </si>
  <si>
    <t>00151a</t>
  </si>
  <si>
    <t>Horses, live except pure-bred breeding</t>
  </si>
  <si>
    <t>010120</t>
  </si>
  <si>
    <t>00152</t>
  </si>
  <si>
    <t>Asses, mules and hinnies, live</t>
  </si>
  <si>
    <t>Asses, mules, hinnies</t>
  </si>
  <si>
    <t>010210</t>
  </si>
  <si>
    <t>00111</t>
  </si>
  <si>
    <t>Bovine, live pure-bred breeding</t>
  </si>
  <si>
    <t>Bov.animals,pure,breedng</t>
  </si>
  <si>
    <t>010290</t>
  </si>
  <si>
    <t>00119</t>
  </si>
  <si>
    <t>Bovine, live except pure-bred breeding</t>
  </si>
  <si>
    <t>Other bovine animals</t>
  </si>
  <si>
    <t>010310</t>
  </si>
  <si>
    <t>00131</t>
  </si>
  <si>
    <t>Swine, live pure-bred breeding</t>
  </si>
  <si>
    <t>Swine,pure,for breeding</t>
  </si>
  <si>
    <t>010391</t>
  </si>
  <si>
    <t>00139</t>
  </si>
  <si>
    <t>Swine, live except pure-bred breeding weighing less than 50 kg</t>
  </si>
  <si>
    <t>Other swine, live</t>
  </si>
  <si>
    <t>010392</t>
  </si>
  <si>
    <t>00139a</t>
  </si>
  <si>
    <t>Swine, live except pure-bred breeding weighing 50 kg or more</t>
  </si>
  <si>
    <t>010410</t>
  </si>
  <si>
    <t>00121</t>
  </si>
  <si>
    <t>Sheep, live</t>
  </si>
  <si>
    <t>010420</t>
  </si>
  <si>
    <t>00122</t>
  </si>
  <si>
    <t>Goats, live</t>
  </si>
  <si>
    <t>010511</t>
  </si>
  <si>
    <t>00141</t>
  </si>
  <si>
    <t>Fowls, live domestic weighing not more than 185 g</t>
  </si>
  <si>
    <t>Poultry, live, to 185g</t>
  </si>
  <si>
    <t>010599</t>
  </si>
  <si>
    <t>00149</t>
  </si>
  <si>
    <t>010519</t>
  </si>
  <si>
    <t>00141a</t>
  </si>
  <si>
    <t>Poultry, live except domestic fowls, weighing not more than 185 g</t>
  </si>
  <si>
    <t>Poultry, live except domestic fowls, weighing more than 185 g</t>
  </si>
  <si>
    <t>Poultry, live,over 185g</t>
  </si>
  <si>
    <t>mcat</t>
  </si>
  <si>
    <t>meat</t>
  </si>
  <si>
    <t>020110</t>
  </si>
  <si>
    <t>01111</t>
  </si>
  <si>
    <t>Bovine carcasses and half carcasses, fresh or chilled</t>
  </si>
  <si>
    <t>Bovine meat,fh,ch,w.bone</t>
  </si>
  <si>
    <t>020120</t>
  </si>
  <si>
    <t>01111a</t>
  </si>
  <si>
    <t>Bovine cuts bone in, fresh or chilled</t>
  </si>
  <si>
    <t>020130</t>
  </si>
  <si>
    <t>01112</t>
  </si>
  <si>
    <t>Bovine cuts boneless, fresh or chilled</t>
  </si>
  <si>
    <t>Bovine meat,fh,ch,bnless</t>
  </si>
  <si>
    <t>020210</t>
  </si>
  <si>
    <t>01121</t>
  </si>
  <si>
    <t>Bovine carcasses and half carcasses, frozen</t>
  </si>
  <si>
    <t>Bovine meat,frozn,w.bone</t>
  </si>
  <si>
    <t>020220</t>
  </si>
  <si>
    <t>01121a</t>
  </si>
  <si>
    <t>Bovine cuts bone in, frozen</t>
  </si>
  <si>
    <t>020230</t>
  </si>
  <si>
    <t>01122</t>
  </si>
  <si>
    <t>Bovine cuts boneless, frozen</t>
  </si>
  <si>
    <t>Bovine meat,frz,boneless</t>
  </si>
  <si>
    <t>020311</t>
  </si>
  <si>
    <t>01221</t>
  </si>
  <si>
    <t>Swine carcasses and half carcasses, fresh or chilled</t>
  </si>
  <si>
    <t>Meat of swine,frsh,chlld</t>
  </si>
  <si>
    <t>020312</t>
  </si>
  <si>
    <t>01221a</t>
  </si>
  <si>
    <t>Hams, shoulders and cuts thereof, of swine bone in, fresh or chilled</t>
  </si>
  <si>
    <t>020319</t>
  </si>
  <si>
    <t>01221b</t>
  </si>
  <si>
    <t>Swine cuts, fresh or chilled, nes</t>
  </si>
  <si>
    <t>020321</t>
  </si>
  <si>
    <t>01222</t>
  </si>
  <si>
    <t>Swine carcasses and half carcasses, frozen</t>
  </si>
  <si>
    <t>Meat of swine, frozen</t>
  </si>
  <si>
    <t>020322</t>
  </si>
  <si>
    <t>01222a</t>
  </si>
  <si>
    <t>Hams, shoulders and cuts thereof, of swine, bone in, frozen</t>
  </si>
  <si>
    <t>020329</t>
  </si>
  <si>
    <t>01222b</t>
  </si>
  <si>
    <t>Swine cuts, frozen nes</t>
  </si>
  <si>
    <t>020410</t>
  </si>
  <si>
    <t>01211a</t>
  </si>
  <si>
    <t>Lamb carcasses and half carcasses, fresh or chilled</t>
  </si>
  <si>
    <t>020421</t>
  </si>
  <si>
    <t>01211</t>
  </si>
  <si>
    <t>Sheep carcasses and half carcasses, fresh or chilled</t>
  </si>
  <si>
    <t>Meat of sheep,frsh,chlld</t>
  </si>
  <si>
    <t>020422</t>
  </si>
  <si>
    <t>01211b</t>
  </si>
  <si>
    <t>Sheep cuts, bone in, fresh or chilled</t>
  </si>
  <si>
    <t>020423</t>
  </si>
  <si>
    <t>01211c</t>
  </si>
  <si>
    <t>Sheep cuts, boneless, fresh or chilled</t>
  </si>
  <si>
    <t>020430</t>
  </si>
  <si>
    <t>01212a</t>
  </si>
  <si>
    <t>Lamb carcasses and half carcasses, frozen</t>
  </si>
  <si>
    <t>020441</t>
  </si>
  <si>
    <t>01212</t>
  </si>
  <si>
    <t>Sheep carcasses and half carcasses, frozen</t>
  </si>
  <si>
    <t>Meat of sheep, frozen</t>
  </si>
  <si>
    <t>020442</t>
  </si>
  <si>
    <t>01212b</t>
  </si>
  <si>
    <t>Sheep cuts, bone in, frozen</t>
  </si>
  <si>
    <t>020443</t>
  </si>
  <si>
    <t>01212c</t>
  </si>
  <si>
    <t>Sheep cuts, boneless, frozen</t>
  </si>
  <si>
    <t>020450</t>
  </si>
  <si>
    <t>01213</t>
  </si>
  <si>
    <t>Goat meat, fresh, chilled or frozen</t>
  </si>
  <si>
    <t>Meat of goats</t>
  </si>
  <si>
    <t>020500</t>
  </si>
  <si>
    <t>0124</t>
  </si>
  <si>
    <t>Horse, ass, mule or hinny meat, fresh, chilled or frozen</t>
  </si>
  <si>
    <t>Meat of horses,mules,etc</t>
  </si>
  <si>
    <t>020610</t>
  </si>
  <si>
    <t>01251</t>
  </si>
  <si>
    <t>Bovine edible offal, fresh or chilled</t>
  </si>
  <si>
    <t>Edible offal,bov.frsh,ch</t>
  </si>
  <si>
    <t>020621</t>
  </si>
  <si>
    <t>01252a</t>
  </si>
  <si>
    <t>Bovine tongues, edible offal, frozen</t>
  </si>
  <si>
    <t>020622</t>
  </si>
  <si>
    <t>Bovine livers, edible offal, frozen</t>
  </si>
  <si>
    <t>020629</t>
  </si>
  <si>
    <t>01252</t>
  </si>
  <si>
    <t>Bovine edible offal, frozen nes</t>
  </si>
  <si>
    <t>Edible offal,bov.,frozen</t>
  </si>
  <si>
    <t>020630</t>
  </si>
  <si>
    <t>01253</t>
  </si>
  <si>
    <t>Swine edible offal, fresh or chilled</t>
  </si>
  <si>
    <t>Edible offal,swine,fh,ch</t>
  </si>
  <si>
    <t>020641</t>
  </si>
  <si>
    <t>01254a</t>
  </si>
  <si>
    <t>Swine livers, edible offal, frozen</t>
  </si>
  <si>
    <t>020649</t>
  </si>
  <si>
    <t>01254</t>
  </si>
  <si>
    <t>Swine edible offal, frozen nes</t>
  </si>
  <si>
    <t>Edible offal,swine,frzen</t>
  </si>
  <si>
    <t>020680</t>
  </si>
  <si>
    <t>01255</t>
  </si>
  <si>
    <t>Sheep, goats, asses, mules or hinnies edible offal, fresh or chilled</t>
  </si>
  <si>
    <t>Ed.off.sheep,horse,fh,ch</t>
  </si>
  <si>
    <t>020690</t>
  </si>
  <si>
    <t>01256</t>
  </si>
  <si>
    <t>Sheep, goats, asses, mules or hinnies edible offal, frozen</t>
  </si>
  <si>
    <t>Ed.off.sheep,horse,frozn</t>
  </si>
  <si>
    <t>020900</t>
  </si>
  <si>
    <t>41131</t>
  </si>
  <si>
    <t>Pig fat lean meat free&amp;poultry fat unrenderd,frsh,chilld,frozn or curd</t>
  </si>
  <si>
    <t>Pig,poultry fat unrendrd</t>
  </si>
  <si>
    <t>021011</t>
  </si>
  <si>
    <t>01611</t>
  </si>
  <si>
    <t>Hams, shoulders and cuts thereof, of swine bone in, cured</t>
  </si>
  <si>
    <t>Hams,shoulders with bone</t>
  </si>
  <si>
    <t>021012</t>
  </si>
  <si>
    <t>01612</t>
  </si>
  <si>
    <t>Bellies, streaky and cuts thereof, swine cured</t>
  </si>
  <si>
    <t>Bellies (streaky)</t>
  </si>
  <si>
    <t>021019</t>
  </si>
  <si>
    <t>01619</t>
  </si>
  <si>
    <t>Swine meat cured, nes</t>
  </si>
  <si>
    <t>Oth.pigmeat,dry,salt,smk</t>
  </si>
  <si>
    <t>021020</t>
  </si>
  <si>
    <t>01681</t>
  </si>
  <si>
    <t>Bovine meat cured</t>
  </si>
  <si>
    <t>Bov.meat,dried,smkd,salt</t>
  </si>
  <si>
    <t>dair</t>
  </si>
  <si>
    <t>040110</t>
  </si>
  <si>
    <t>02211</t>
  </si>
  <si>
    <t>Milk not concentrated and unsweetened not exceeding 1% fat</t>
  </si>
  <si>
    <t>Milk,fat cont.1% or less</t>
  </si>
  <si>
    <t>FAO882</t>
  </si>
  <si>
    <t>040120</t>
  </si>
  <si>
    <t>02212</t>
  </si>
  <si>
    <t>Milk not concentrated &amp; unsweetened exceeding 1% not exceeding 6% fat</t>
  </si>
  <si>
    <t>Milk,cream fat cont.1-6%</t>
  </si>
  <si>
    <t>040130</t>
  </si>
  <si>
    <t>02213</t>
  </si>
  <si>
    <t>Milk and cream not concentrated and unsweetened exceeding 6% fat</t>
  </si>
  <si>
    <t>Cream,fat content 6%+</t>
  </si>
  <si>
    <t>040210</t>
  </si>
  <si>
    <t>02221</t>
  </si>
  <si>
    <t>Milk powder not exceeding 1.5% fat</t>
  </si>
  <si>
    <t>Milk,solid, to 1.5% fat</t>
  </si>
  <si>
    <t>040221</t>
  </si>
  <si>
    <t>02222</t>
  </si>
  <si>
    <t>Milk and cream powder unsweetened exceeding 1.5% fat</t>
  </si>
  <si>
    <t>Milk,crm solid 1.5%+ fat</t>
  </si>
  <si>
    <t>040229</t>
  </si>
  <si>
    <t>02222a</t>
  </si>
  <si>
    <t>Milk and cream powder sweetened exceeding 1.5% fat</t>
  </si>
  <si>
    <t>040291</t>
  </si>
  <si>
    <t>02223</t>
  </si>
  <si>
    <t>Milk and cream unsweetened, nes</t>
  </si>
  <si>
    <t>Milk,cream unsweetened</t>
  </si>
  <si>
    <t>040299</t>
  </si>
  <si>
    <t>02224</t>
  </si>
  <si>
    <t>Milk and cream nes sweetened</t>
  </si>
  <si>
    <t>Milk,cream, sweetened</t>
  </si>
  <si>
    <t>040310</t>
  </si>
  <si>
    <t>02231</t>
  </si>
  <si>
    <t>Yogurt concentratd o not,sweetend o not,flavourd o contg fruit o cocoa</t>
  </si>
  <si>
    <t>Yogurt</t>
  </si>
  <si>
    <t>040390</t>
  </si>
  <si>
    <t>02232</t>
  </si>
  <si>
    <t>Buttermilk,curdled milk &amp; cream,kephir &amp; ferm or acid milk &amp; cream nes</t>
  </si>
  <si>
    <t>Buttermilk</t>
  </si>
  <si>
    <t>040410</t>
  </si>
  <si>
    <t>02241</t>
  </si>
  <si>
    <t>Whey whether or not concentrated or sweetened</t>
  </si>
  <si>
    <t>Whey</t>
  </si>
  <si>
    <t>040490</t>
  </si>
  <si>
    <t>02249</t>
  </si>
  <si>
    <t>Products consisting of natural milk constituents sweetened or not nes</t>
  </si>
  <si>
    <t>Milk products nes</t>
  </si>
  <si>
    <t>040510</t>
  </si>
  <si>
    <t>0230a</t>
  </si>
  <si>
    <t>Butter</t>
  </si>
  <si>
    <t>butter</t>
  </si>
  <si>
    <t>040610</t>
  </si>
  <si>
    <t>02491</t>
  </si>
  <si>
    <t>Cheese, fresh (including whey cheese) unfermented, and curd</t>
  </si>
  <si>
    <t>Fresh cheese,unfermented</t>
  </si>
  <si>
    <t>040620</t>
  </si>
  <si>
    <t>0241</t>
  </si>
  <si>
    <t>Cheese, grated or powdered, of all kinds</t>
  </si>
  <si>
    <t>Cheese, powdered, grated</t>
  </si>
  <si>
    <t>040630</t>
  </si>
  <si>
    <t>0242</t>
  </si>
  <si>
    <t>Cheese processed, not grated or powdered</t>
  </si>
  <si>
    <t>Processed cheese, whole</t>
  </si>
  <si>
    <t>040640</t>
  </si>
  <si>
    <t>0243</t>
  </si>
  <si>
    <t>Cheese, blue-veined</t>
  </si>
  <si>
    <t>Blue-veined cheese</t>
  </si>
  <si>
    <t>040690</t>
  </si>
  <si>
    <t>02499</t>
  </si>
  <si>
    <t>Cheese nes</t>
  </si>
  <si>
    <t>Other cheese, curd</t>
  </si>
  <si>
    <t>040700</t>
  </si>
  <si>
    <t>0251</t>
  </si>
  <si>
    <t>Eggs, bird, in shell, fresh, preserved or cooked</t>
  </si>
  <si>
    <t>Birds' eggs, in shell</t>
  </si>
  <si>
    <t>040811</t>
  </si>
  <si>
    <t>02521</t>
  </si>
  <si>
    <t>Egg yolks dried</t>
  </si>
  <si>
    <t>Egg,unshelld;yolks,dried</t>
  </si>
  <si>
    <t>040819</t>
  </si>
  <si>
    <t>02522</t>
  </si>
  <si>
    <t>Egg yolks nes</t>
  </si>
  <si>
    <t>Egg,unshelld;ylk,not dry</t>
  </si>
  <si>
    <t>040891</t>
  </si>
  <si>
    <t>02521a</t>
  </si>
  <si>
    <t>Eggs, bird, not in shell, dried</t>
  </si>
  <si>
    <t>040899</t>
  </si>
  <si>
    <t>02522a</t>
  </si>
  <si>
    <t>Eggs, bird, not in shell nes</t>
  </si>
  <si>
    <t>050210</t>
  </si>
  <si>
    <t>29192</t>
  </si>
  <si>
    <t>Bristles, hair and waste of pigs, hogs or boars</t>
  </si>
  <si>
    <t>Bristle,hair for brushes</t>
  </si>
  <si>
    <t>050300</t>
  </si>
  <si>
    <t>26851</t>
  </si>
  <si>
    <t>Horsehair&amp;waste put up or not as a layer with or without supg material</t>
  </si>
  <si>
    <t>Horsehair and waste</t>
  </si>
  <si>
    <t>051110</t>
  </si>
  <si>
    <t>29194</t>
  </si>
  <si>
    <t>Semen bovine</t>
  </si>
  <si>
    <t>Bovine semen</t>
  </si>
  <si>
    <t>mpou</t>
  </si>
  <si>
    <t>160231</t>
  </si>
  <si>
    <t>0174</t>
  </si>
  <si>
    <t>Turkey meat and meat offal prepared or preserved, excluding livers</t>
  </si>
  <si>
    <t>Poultry,prprd,prsrvd,nes</t>
  </si>
  <si>
    <t>160239</t>
  </si>
  <si>
    <t>0174a</t>
  </si>
  <si>
    <t>Dom fowl,duck,goose&amp;guinea fowl meat&amp;meat offal prep/presvd exc livers</t>
  </si>
  <si>
    <t>160241</t>
  </si>
  <si>
    <t>0175</t>
  </si>
  <si>
    <t>Hams and cuts thereof of swine prepared or preserved</t>
  </si>
  <si>
    <t>Pork,prepred,presrvd,nes</t>
  </si>
  <si>
    <t>160242</t>
  </si>
  <si>
    <t>0175a</t>
  </si>
  <si>
    <t>Shoulders and cut thereof of swine prepared or preserved</t>
  </si>
  <si>
    <t>160249</t>
  </si>
  <si>
    <t>0175b</t>
  </si>
  <si>
    <t>Swine meat&amp;meat offal nes/exc livers/ incl mixtures,prepard o preservd</t>
  </si>
  <si>
    <t>160250</t>
  </si>
  <si>
    <t>0176</t>
  </si>
  <si>
    <t>Bovine meat and meat offal nes,excluding livers, prepared or preserved</t>
  </si>
  <si>
    <t>Bov.meat,prpd,prsrvd,nes</t>
  </si>
  <si>
    <t>leat</t>
  </si>
  <si>
    <t>410110</t>
  </si>
  <si>
    <t>2112</t>
  </si>
  <si>
    <t>Bovine skins, whole, raw</t>
  </si>
  <si>
    <t>Whole bovin.hide&lt;8kg dry</t>
  </si>
  <si>
    <t>410121</t>
  </si>
  <si>
    <t>21111</t>
  </si>
  <si>
    <t>Bovine hides, whole, fresh or wet-salted</t>
  </si>
  <si>
    <t>Bovine hides,skins,fresh</t>
  </si>
  <si>
    <t>410130</t>
  </si>
  <si>
    <t>21112</t>
  </si>
  <si>
    <t>410122</t>
  </si>
  <si>
    <t>21111a</t>
  </si>
  <si>
    <t>Butts and bends, bovine, fresh or wet-salted</t>
  </si>
  <si>
    <t>410129</t>
  </si>
  <si>
    <t>Hide sections, bovine, nes, fresh or wet-salted</t>
  </si>
  <si>
    <t>Bovine hides, raw, nes</t>
  </si>
  <si>
    <t>Bovine hides,skins,other</t>
  </si>
  <si>
    <t>410140</t>
  </si>
  <si>
    <t>21113</t>
  </si>
  <si>
    <t>Equine hides and skins, raw</t>
  </si>
  <si>
    <t>Equine hides,skins</t>
  </si>
  <si>
    <t>410210</t>
  </si>
  <si>
    <t>2116</t>
  </si>
  <si>
    <t>Sheep or lamb skins, raw, with wool on, nes</t>
  </si>
  <si>
    <t>Sheep skin,excpt.furskin</t>
  </si>
  <si>
    <t>410221</t>
  </si>
  <si>
    <t>2117</t>
  </si>
  <si>
    <t>Sheep or lamb skins, pickled, without wool on</t>
  </si>
  <si>
    <t>Sheep skin without wool</t>
  </si>
  <si>
    <t>410229</t>
  </si>
  <si>
    <t>2117a</t>
  </si>
  <si>
    <t>Sheep or lamb skins, raw, o/t pickled, without wool on</t>
  </si>
  <si>
    <t>410310</t>
  </si>
  <si>
    <t>2114</t>
  </si>
  <si>
    <t>Goat or kid hides and skins, raw, nes</t>
  </si>
  <si>
    <t>Goat,kid skin,ex.furskin</t>
  </si>
  <si>
    <t>410410</t>
  </si>
  <si>
    <t>6113</t>
  </si>
  <si>
    <t>Bovine skin leather, whole</t>
  </si>
  <si>
    <t>Whole bovine skin leathr</t>
  </si>
  <si>
    <t>410421</t>
  </si>
  <si>
    <t>61141</t>
  </si>
  <si>
    <t>Bovine leather, vegetable pre-tanned, nes</t>
  </si>
  <si>
    <t>Oth.bov.,eqn.lthr,tanned</t>
  </si>
  <si>
    <t>410422</t>
  </si>
  <si>
    <t>61141a</t>
  </si>
  <si>
    <t>Bovine leather, otherwise pre-tanned, nes</t>
  </si>
  <si>
    <t>410429</t>
  </si>
  <si>
    <t>61141b</t>
  </si>
  <si>
    <t>Bovine and equine leather, tanned or retanned, nes</t>
  </si>
  <si>
    <t>410431</t>
  </si>
  <si>
    <t>61142</t>
  </si>
  <si>
    <t>Bovine and equine leather, full/split grains, nes</t>
  </si>
  <si>
    <t>Oth.bov.,eqn.lthr,preprd</t>
  </si>
  <si>
    <t>410439</t>
  </si>
  <si>
    <t>61142a</t>
  </si>
  <si>
    <t>Bovine and equine leather, nes</t>
  </si>
  <si>
    <t>410511</t>
  </si>
  <si>
    <t>61151</t>
  </si>
  <si>
    <t>Sheep or lamb skin leather, vegetable pre-tanned</t>
  </si>
  <si>
    <t>Sheepskin leather,tanned</t>
  </si>
  <si>
    <t>410512</t>
  </si>
  <si>
    <t>61151a</t>
  </si>
  <si>
    <t>Sheep or lamb skin leather, otherwise pre-tanned</t>
  </si>
  <si>
    <t>410519</t>
  </si>
  <si>
    <t>Sheep or lamb skin leather, tanned or retanned, nes</t>
  </si>
  <si>
    <t>410520</t>
  </si>
  <si>
    <t>61152</t>
  </si>
  <si>
    <t>Sheep or lamb skin leather, nes</t>
  </si>
  <si>
    <t>Sheepskin leather,preprd</t>
  </si>
  <si>
    <t>410611</t>
  </si>
  <si>
    <t>61161</t>
  </si>
  <si>
    <t>Goat or kid skin leather, vegetable pre-tanned</t>
  </si>
  <si>
    <t>Goatskin leather,tanned</t>
  </si>
  <si>
    <t>410612</t>
  </si>
  <si>
    <t>61161a</t>
  </si>
  <si>
    <t>Goat or kid skin leather, otherwise pre-tanned</t>
  </si>
  <si>
    <t>410619</t>
  </si>
  <si>
    <t>61161b</t>
  </si>
  <si>
    <t>Goat or kid skin leather, tanned or retanned, nes</t>
  </si>
  <si>
    <t>410620</t>
  </si>
  <si>
    <t>61162</t>
  </si>
  <si>
    <t>Goat or kid skin leather, nes</t>
  </si>
  <si>
    <t>Goatskin leather,preprd</t>
  </si>
  <si>
    <t>410710</t>
  </si>
  <si>
    <t>61171</t>
  </si>
  <si>
    <t>Swine leather, nes</t>
  </si>
  <si>
    <t>Leather of swine</t>
  </si>
  <si>
    <t>10111_Green</t>
  </si>
  <si>
    <t>10119_Green</t>
  </si>
  <si>
    <t>10120_Green</t>
  </si>
  <si>
    <t>10210_Green</t>
  </si>
  <si>
    <t>10290_Green</t>
  </si>
  <si>
    <t>10310_Green</t>
  </si>
  <si>
    <t>10391_Green</t>
  </si>
  <si>
    <t>10410_Green</t>
  </si>
  <si>
    <t>10420_Green</t>
  </si>
  <si>
    <t>10511_Green</t>
  </si>
  <si>
    <t>10519_Green</t>
  </si>
  <si>
    <t>40700_Green</t>
  </si>
  <si>
    <t>10111_Blue</t>
  </si>
  <si>
    <t>10111_Grey</t>
  </si>
  <si>
    <t>10119_Blue</t>
  </si>
  <si>
    <t>10119_Grey</t>
  </si>
  <si>
    <t>10120_Blue</t>
  </si>
  <si>
    <t>10120_Grey</t>
  </si>
  <si>
    <t>10210_Blue</t>
  </si>
  <si>
    <t>10210_Grey</t>
  </si>
  <si>
    <t>10290_Blue</t>
  </si>
  <si>
    <t>10290_Grey</t>
  </si>
  <si>
    <t>10310_Blue</t>
  </si>
  <si>
    <t>10310_Grey</t>
  </si>
  <si>
    <t>10391_Blue</t>
  </si>
  <si>
    <t>10391_Grey</t>
  </si>
  <si>
    <t>10392_Green</t>
  </si>
  <si>
    <t>10392_Blue</t>
  </si>
  <si>
    <t>10392_Grey</t>
  </si>
  <si>
    <t>10410_Blue</t>
  </si>
  <si>
    <t>10410_Grey</t>
  </si>
  <si>
    <t>10420_Blue</t>
  </si>
  <si>
    <t>10420_Grey</t>
  </si>
  <si>
    <t>10511_Blue</t>
  </si>
  <si>
    <t>10511_Grey</t>
  </si>
  <si>
    <t>10519_Blue</t>
  </si>
  <si>
    <t>10519_Grey</t>
  </si>
  <si>
    <t>10599_Green</t>
  </si>
  <si>
    <t>10599_Blue</t>
  </si>
  <si>
    <t>10599_Grey</t>
  </si>
  <si>
    <t>40700_Blue</t>
  </si>
  <si>
    <t>40700_Grey</t>
  </si>
  <si>
    <t>50210_Green</t>
  </si>
  <si>
    <t>50210_Blue</t>
  </si>
  <si>
    <t>50210_Grey</t>
  </si>
  <si>
    <t>50300_Green</t>
  </si>
  <si>
    <t>50300_Blue</t>
  </si>
  <si>
    <t>50300_Grey</t>
  </si>
  <si>
    <t>51110_Green</t>
  </si>
  <si>
    <t>51110_Blue</t>
  </si>
  <si>
    <t>51110_Grey</t>
  </si>
  <si>
    <t>Isocode</t>
  </si>
  <si>
    <t>RWA</t>
  </si>
  <si>
    <t xml:space="preserve">Water footprint </t>
  </si>
  <si>
    <t xml:space="preserve">Mekonnen, M.M. and Hoekstra, A.Y. (2010) The green, blue and grey water footprint of crops and derived crop products, </t>
  </si>
  <si>
    <t>Value of Water Research Report Series No. 47, UNESCO-IHE, Delft, the Netherlands.</t>
  </si>
  <si>
    <t>http://www.waterfootprint.org/Reports/Report47-WaterFootprintCrops-Vol1.pdf</t>
  </si>
  <si>
    <t>Instruction</t>
  </si>
  <si>
    <t>We quantify the green, blue and grey water footprint of crop production by using a gridbased dynamic water balance model that takes into account local climate and soil conditions and nitrogen fertilizer application rates and calculates the crop water requirements, actual crop water use and yields and finally the green, blue and grey water footprint at grid level. The model has been applied at a spatial resolution of 5 by 5 arc minute. The model’s conceptual framework is based on the CROPWAT approach (Allen et al., 1998).</t>
  </si>
  <si>
    <r>
      <t xml:space="preserve">The water footprint of a product is defined as the total volume of freshwater that is used to produce the product (Hoekstra et al., 2009). The </t>
    </r>
    <r>
      <rPr>
        <i/>
        <sz val="11"/>
        <color theme="1"/>
        <rFont val="Aptos"/>
        <family val="2"/>
      </rPr>
      <t xml:space="preserve">blue </t>
    </r>
    <r>
      <rPr>
        <sz val="11"/>
        <color theme="1"/>
        <rFont val="Aptos"/>
        <family val="2"/>
      </rPr>
      <t xml:space="preserve">water footprint refers to the volume of surface and groundwater consumed (evaporated) as a result of the production of a good; the </t>
    </r>
    <r>
      <rPr>
        <i/>
        <sz val="11"/>
        <color theme="1"/>
        <rFont val="Aptos"/>
        <family val="2"/>
      </rPr>
      <t xml:space="preserve">green </t>
    </r>
    <r>
      <rPr>
        <sz val="11"/>
        <color theme="1"/>
        <rFont val="Aptos"/>
        <family val="2"/>
      </rPr>
      <t xml:space="preserve">water footprint refers to the rainwater consumed. The </t>
    </r>
    <r>
      <rPr>
        <i/>
        <sz val="11"/>
        <color theme="1"/>
        <rFont val="Aptos"/>
        <family val="2"/>
      </rPr>
      <t xml:space="preserve">grey </t>
    </r>
    <r>
      <rPr>
        <sz val="11"/>
        <color theme="1"/>
        <rFont val="Aptos"/>
        <family val="2"/>
      </rPr>
      <t>water footprint of a product refers to the volume of freshwater that is required to assimilate the load of pollutants based on existing ambient water quality standards.</t>
    </r>
  </si>
  <si>
    <t>Nutrients leaching from agricultural fields are a main cause of non-point source pollution of surface and subsurface water bodies. In this study we have quantified the grey water footprint related to nitrogen use only. The grey component of the water footprint (m3/ton) is calculated by multiplying the fraction of nitrogen that leaches or runs off by the nitrogen application rate (kg/ha) and dividing this by the difference between the maximum acceptable concentration of nitrogen (kg/m3) and the natural concentration of nitrogen in the receiving water body (kg/m3) and by the actual crop yield (ton/ha).</t>
  </si>
  <si>
    <t>Explanation of three types of water footprints copied from Mekonnen and Koekstra (2010)</t>
  </si>
  <si>
    <t>40110_Green</t>
  </si>
  <si>
    <t>40110_Blue</t>
  </si>
  <si>
    <t>40110_Grey</t>
  </si>
  <si>
    <t>40120_Green</t>
  </si>
  <si>
    <t>40120_Blue</t>
  </si>
  <si>
    <t>40120_Grey</t>
  </si>
  <si>
    <t>40130_Green</t>
  </si>
  <si>
    <t>40130_Blue</t>
  </si>
  <si>
    <t>40130_Grey</t>
  </si>
  <si>
    <t>WF (m3/ton)</t>
  </si>
  <si>
    <t>Tilapia aquaculture</t>
  </si>
  <si>
    <t>Source:</t>
  </si>
  <si>
    <t xml:space="preserve">Source: P. Guzman-Luna, P.W. Gerbens-Leenes, S.D. Vaca-Jimenez (2021) The water, energy, and land footprint of tilapia aquaculture in mexico, a comparison of the footprints of fish and meat. Resources, Conservation &amp; Recycling, 165:105224. </t>
  </si>
  <si>
    <t>Table 2 (gloable average)</t>
  </si>
  <si>
    <t>Source: Ignacio CAZCARRO, Joep F. SCHYNS, Iñaki ARTO, M. Jose SANZ, Nations’ water footprints and virtual water trade of wood products, Advances in Water Resources, Volume 164, 2022, 104188, ISSN 0309-1708, https://doi.org/10.1016/j.advwatres.2022.104188.</t>
  </si>
  <si>
    <t>Table A1. Green plus blue water footprint (WF) per unit of roundwood produced for each country in MRIO-forest.</t>
  </si>
  <si>
    <t>WF(m3 water/m3 wood)</t>
  </si>
  <si>
    <t>WF/ton</t>
  </si>
  <si>
    <t>Bangladesh</t>
  </si>
  <si>
    <t>Egypt</t>
  </si>
  <si>
    <t>Ethiopia</t>
  </si>
  <si>
    <t>Ghana</t>
  </si>
  <si>
    <t>Indonesia</t>
  </si>
  <si>
    <t>Kenya</t>
  </si>
  <si>
    <t>Malawi</t>
  </si>
  <si>
    <t>Nepal</t>
  </si>
  <si>
    <t>Nigeria</t>
  </si>
  <si>
    <t>Philippines</t>
  </si>
  <si>
    <t>Uganda</t>
  </si>
  <si>
    <t>Tanzania</t>
  </si>
  <si>
    <t>Viet Nam</t>
  </si>
  <si>
    <t>Average m3 of wood to ton conversion</t>
  </si>
  <si>
    <t>BGD</t>
  </si>
  <si>
    <t>EGY</t>
  </si>
  <si>
    <t>ETH</t>
  </si>
  <si>
    <t>IND</t>
  </si>
  <si>
    <t>KEN</t>
  </si>
  <si>
    <t>MWI</t>
  </si>
  <si>
    <t>NPL</t>
  </si>
  <si>
    <t>NGA</t>
  </si>
  <si>
    <t>PHL</t>
  </si>
  <si>
    <t>VNM</t>
  </si>
  <si>
    <t>GHA</t>
  </si>
  <si>
    <t>Country Name</t>
  </si>
  <si>
    <t>Brazil</t>
  </si>
  <si>
    <t>BRA</t>
  </si>
  <si>
    <t>IDN</t>
  </si>
  <si>
    <t>TZA</t>
  </si>
  <si>
    <t>UGA</t>
  </si>
  <si>
    <t xml:space="preserve">Source </t>
  </si>
  <si>
    <t>World Development Indicators</t>
  </si>
  <si>
    <t>WDI data is from FAO fishery production, and the fishery data is in SAM build file sheet FSH</t>
  </si>
  <si>
    <t>2005</t>
  </si>
  <si>
    <t>2006</t>
  </si>
  <si>
    <t>2007</t>
  </si>
  <si>
    <t>2008</t>
  </si>
  <si>
    <t>2009</t>
  </si>
  <si>
    <t>2010</t>
  </si>
  <si>
    <t>2011</t>
  </si>
  <si>
    <t>2012</t>
  </si>
  <si>
    <t>2013</t>
  </si>
  <si>
    <t>2014</t>
  </si>
  <si>
    <t>2015</t>
  </si>
  <si>
    <t>2016</t>
  </si>
  <si>
    <t>2017</t>
  </si>
  <si>
    <t>2018</t>
  </si>
  <si>
    <t>2019</t>
  </si>
  <si>
    <t>2020</t>
  </si>
  <si>
    <t>2021</t>
  </si>
  <si>
    <t>2022</t>
  </si>
  <si>
    <t>aqua</t>
  </si>
  <si>
    <t>Fisheries production data (mt)</t>
  </si>
  <si>
    <t>Production quantities for selected country</t>
  </si>
  <si>
    <t>Aquaculture</t>
  </si>
  <si>
    <t>Capture fisheries</t>
  </si>
  <si>
    <t>fish</t>
  </si>
  <si>
    <t>2000</t>
  </si>
  <si>
    <t>2001</t>
  </si>
  <si>
    <t>2002</t>
  </si>
  <si>
    <t>2003</t>
  </si>
  <si>
    <t>2004</t>
  </si>
  <si>
    <t>Final fisheries production data</t>
  </si>
  <si>
    <t>FAO production quantities (capture and aquaculture)</t>
  </si>
  <si>
    <t>isocode</t>
  </si>
  <si>
    <t>type</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</si>
  <si>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</si>
  <si>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</si>
  <si>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</si>
  <si>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</si>
  <si>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</si>
  <si>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</si>
  <si>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</si>
  <si>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</si>
  <si>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</si>
  <si>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</si>
  <si>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</si>
  <si>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</si>
  <si>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</si>
  <si>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</si>
  <si>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</si>
  <si>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</si>
  <si>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</si>
  <si>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</si>
  <si>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</si>
  <si>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</si>
  <si>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</si>
  <si>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</si>
  <si>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</si>
  <si>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ABW</t>
  </si>
  <si>
    <t>AFG</t>
  </si>
  <si>
    <t>AGO</t>
  </si>
  <si>
    <t>AIA</t>
  </si>
  <si>
    <t>ALB</t>
  </si>
  <si>
    <t>ANT</t>
  </si>
  <si>
    <t>ARE</t>
  </si>
  <si>
    <t>ARG</t>
  </si>
  <si>
    <t>ARM</t>
  </si>
  <si>
    <t>ASM</t>
  </si>
  <si>
    <t>ATF</t>
  </si>
  <si>
    <t>ATG</t>
  </si>
  <si>
    <t>AUS</t>
  </si>
  <si>
    <t>AUT</t>
  </si>
  <si>
    <t>AZE</t>
  </si>
  <si>
    <t>BDI</t>
  </si>
  <si>
    <t>BEL</t>
  </si>
  <si>
    <t>BEN</t>
  </si>
  <si>
    <t>BES</t>
  </si>
  <si>
    <t>BFA</t>
  </si>
  <si>
    <t>BGR</t>
  </si>
  <si>
    <t>BHR</t>
  </si>
  <si>
    <t>BHS</t>
  </si>
  <si>
    <t>BIH</t>
  </si>
  <si>
    <t>BLM</t>
  </si>
  <si>
    <t>BLR</t>
  </si>
  <si>
    <t>BLZ</t>
  </si>
  <si>
    <t>BMU</t>
  </si>
  <si>
    <t>BOL</t>
  </si>
  <si>
    <t>BRB</t>
  </si>
  <si>
    <t>BRN</t>
  </si>
  <si>
    <t>BTN</t>
  </si>
  <si>
    <t>BWA</t>
  </si>
  <si>
    <t>CAF</t>
  </si>
  <si>
    <t>CAN</t>
  </si>
  <si>
    <t>CHE</t>
  </si>
  <si>
    <t>CHL</t>
  </si>
  <si>
    <t>CHN</t>
  </si>
  <si>
    <t>CIV</t>
  </si>
  <si>
    <t>CMR</t>
  </si>
  <si>
    <t>COD</t>
  </si>
  <si>
    <t>COG</t>
  </si>
  <si>
    <t>COK</t>
  </si>
  <si>
    <t>COL</t>
  </si>
  <si>
    <t>COM</t>
  </si>
  <si>
    <t>CPV</t>
  </si>
  <si>
    <t>CRI</t>
  </si>
  <si>
    <t>CUB</t>
  </si>
  <si>
    <t>CUW</t>
  </si>
  <si>
    <t>CYM</t>
  </si>
  <si>
    <t>CYP</t>
  </si>
  <si>
    <t>CZE</t>
  </si>
  <si>
    <t>DEU</t>
  </si>
  <si>
    <t>DJI</t>
  </si>
  <si>
    <t>DMA</t>
  </si>
  <si>
    <t>DNK</t>
  </si>
  <si>
    <t>DOM</t>
  </si>
  <si>
    <t>DZA</t>
  </si>
  <si>
    <t>ECU</t>
  </si>
  <si>
    <t>ERI</t>
  </si>
  <si>
    <t>ESP</t>
  </si>
  <si>
    <t>EST</t>
  </si>
  <si>
    <t>FIN</t>
  </si>
  <si>
    <t>FJI</t>
  </si>
  <si>
    <t>FLK</t>
  </si>
  <si>
    <t>FRA</t>
  </si>
  <si>
    <t>FRO</t>
  </si>
  <si>
    <t>FSM</t>
  </si>
  <si>
    <t>GAB</t>
  </si>
  <si>
    <t>GBR</t>
  </si>
  <si>
    <t>GEO</t>
  </si>
  <si>
    <t>GIB</t>
  </si>
  <si>
    <t>GIN</t>
  </si>
  <si>
    <t>GLP</t>
  </si>
  <si>
    <t>GMB</t>
  </si>
  <si>
    <t>GNB</t>
  </si>
  <si>
    <t>GNQ</t>
  </si>
  <si>
    <t>GRC</t>
  </si>
  <si>
    <t>GRD</t>
  </si>
  <si>
    <t>GRL</t>
  </si>
  <si>
    <t>GTM</t>
  </si>
  <si>
    <t>GUF</t>
  </si>
  <si>
    <t>GUM</t>
  </si>
  <si>
    <t>GUY</t>
  </si>
  <si>
    <t>HKG</t>
  </si>
  <si>
    <t>HND</t>
  </si>
  <si>
    <t>HRV</t>
  </si>
  <si>
    <t>HTI</t>
  </si>
  <si>
    <t>HUN</t>
  </si>
  <si>
    <t>IMN</t>
  </si>
  <si>
    <t>IOT</t>
  </si>
  <si>
    <t>IRL</t>
  </si>
  <si>
    <t>IRN</t>
  </si>
  <si>
    <t>IRQ</t>
  </si>
  <si>
    <t>ISL</t>
  </si>
  <si>
    <t>ISR</t>
  </si>
  <si>
    <t>ITA</t>
  </si>
  <si>
    <t>JAM</t>
  </si>
  <si>
    <t>JOR</t>
  </si>
  <si>
    <t>JPN</t>
  </si>
  <si>
    <t>KAZ</t>
  </si>
  <si>
    <t>KGZ</t>
  </si>
  <si>
    <t>KHM</t>
  </si>
  <si>
    <t>KIR</t>
  </si>
  <si>
    <t>KNA</t>
  </si>
  <si>
    <t>KOR</t>
  </si>
  <si>
    <t>KWT</t>
  </si>
  <si>
    <t>LAO</t>
  </si>
  <si>
    <t>LBN</t>
  </si>
  <si>
    <t>LBR</t>
  </si>
  <si>
    <t>LBY</t>
  </si>
  <si>
    <t>LCA</t>
  </si>
  <si>
    <t>LKA</t>
  </si>
  <si>
    <t>LSO</t>
  </si>
  <si>
    <t>LTU</t>
  </si>
  <si>
    <t>LVA</t>
  </si>
  <si>
    <t>MAC</t>
  </si>
  <si>
    <t>MAF</t>
  </si>
  <si>
    <t>MAR</t>
  </si>
  <si>
    <t>MCO</t>
  </si>
  <si>
    <t>MDA</t>
  </si>
  <si>
    <t>MDG</t>
  </si>
  <si>
    <t>MDV</t>
  </si>
  <si>
    <t>MEX</t>
  </si>
  <si>
    <t>MHL</t>
  </si>
  <si>
    <t>MKD</t>
  </si>
  <si>
    <t>MLI</t>
  </si>
  <si>
    <t>MLT</t>
  </si>
  <si>
    <t>MMR</t>
  </si>
  <si>
    <t>MNE</t>
  </si>
  <si>
    <t>MNG</t>
  </si>
  <si>
    <t>MNP</t>
  </si>
  <si>
    <t>MOZ</t>
  </si>
  <si>
    <t>MRT</t>
  </si>
  <si>
    <t>MSR</t>
  </si>
  <si>
    <t>MTQ</t>
  </si>
  <si>
    <t>MUS</t>
  </si>
  <si>
    <t>MYS</t>
  </si>
  <si>
    <t>MYT</t>
  </si>
  <si>
    <t>NAM</t>
  </si>
  <si>
    <t>NCL</t>
  </si>
  <si>
    <t>NER</t>
  </si>
  <si>
    <t>NIC</t>
  </si>
  <si>
    <t>NIU</t>
  </si>
  <si>
    <t>NLD</t>
  </si>
  <si>
    <t>NOR</t>
  </si>
  <si>
    <t>NRU</t>
  </si>
  <si>
    <t>NZL</t>
  </si>
  <si>
    <t>OMN</t>
  </si>
  <si>
    <t>PAK</t>
  </si>
  <si>
    <t>PAN</t>
  </si>
  <si>
    <t>PCN</t>
  </si>
  <si>
    <t>PER</t>
  </si>
  <si>
    <t>PLW</t>
  </si>
  <si>
    <t>PNG</t>
  </si>
  <si>
    <t>POL</t>
  </si>
  <si>
    <t>PRI</t>
  </si>
  <si>
    <t>PRK</t>
  </si>
  <si>
    <t>PRT</t>
  </si>
  <si>
    <t>PRY</t>
  </si>
  <si>
    <t>PSE</t>
  </si>
  <si>
    <t>PYF</t>
  </si>
  <si>
    <t>QAT</t>
  </si>
  <si>
    <t>REU</t>
  </si>
  <si>
    <t>ROU</t>
  </si>
  <si>
    <t>RUS</t>
  </si>
  <si>
    <t>SAU</t>
  </si>
  <si>
    <t>SCG</t>
  </si>
  <si>
    <t>SDN</t>
  </si>
  <si>
    <t>SEN</t>
  </si>
  <si>
    <t>SGP</t>
  </si>
  <si>
    <t>SHN</t>
  </si>
  <si>
    <t>SLB</t>
  </si>
  <si>
    <t>SLE</t>
  </si>
  <si>
    <t>SLV</t>
  </si>
  <si>
    <t>SOM</t>
  </si>
  <si>
    <t>SPM</t>
  </si>
  <si>
    <t>SRB</t>
  </si>
  <si>
    <t>SSD</t>
  </si>
  <si>
    <t>STP</t>
  </si>
  <si>
    <t>SUR</t>
  </si>
  <si>
    <t>SVK</t>
  </si>
  <si>
    <t>SVN</t>
  </si>
  <si>
    <t>SWE</t>
  </si>
  <si>
    <t>SWZ</t>
  </si>
  <si>
    <t>SXM</t>
  </si>
  <si>
    <t>SYC</t>
  </si>
  <si>
    <t>SYR</t>
  </si>
  <si>
    <t>TCA</t>
  </si>
  <si>
    <t>TCD</t>
  </si>
  <si>
    <t>TGO</t>
  </si>
  <si>
    <t>THA</t>
  </si>
  <si>
    <t>TJK</t>
  </si>
  <si>
    <t>TKL</t>
  </si>
  <si>
    <t>TKM</t>
  </si>
  <si>
    <t>TLS</t>
  </si>
  <si>
    <t>TON</t>
  </si>
  <si>
    <t>TTO</t>
  </si>
  <si>
    <t>TUN</t>
  </si>
  <si>
    <t>TUR</t>
  </si>
  <si>
    <t>TUV</t>
  </si>
  <si>
    <t>TWN</t>
  </si>
  <si>
    <t>UKR</t>
  </si>
  <si>
    <t>URY</t>
  </si>
  <si>
    <t>USA</t>
  </si>
  <si>
    <t>UZB</t>
  </si>
  <si>
    <t>VCT</t>
  </si>
  <si>
    <t>VEN</t>
  </si>
  <si>
    <t>VGB</t>
  </si>
  <si>
    <t>VIR</t>
  </si>
  <si>
    <t>VUT</t>
  </si>
  <si>
    <t>WLF</t>
  </si>
  <si>
    <t>WSM</t>
  </si>
  <si>
    <t>YEM</t>
  </si>
  <si>
    <t>ZAF</t>
  </si>
  <si>
    <t>ZMB</t>
  </si>
  <si>
    <t>Aquaculture production (metric tons) for UAE project countries</t>
  </si>
  <si>
    <t>Water footprints data for aquaculture</t>
  </si>
  <si>
    <t>Water footprints calculation for aquaculture (1000 m3)</t>
  </si>
  <si>
    <t>Global m3/ton (water footprint/ton output</t>
  </si>
  <si>
    <t>Crop total</t>
  </si>
  <si>
    <t>q2000</t>
  </si>
  <si>
    <t>q2001</t>
  </si>
  <si>
    <t>q2002</t>
  </si>
  <si>
    <t>q2003</t>
  </si>
  <si>
    <t>q2004</t>
  </si>
  <si>
    <t>q2005</t>
  </si>
  <si>
    <t>q2006</t>
  </si>
  <si>
    <t>q2007</t>
  </si>
  <si>
    <t>q2008</t>
  </si>
  <si>
    <t>q2009</t>
  </si>
  <si>
    <t>a2000</t>
  </si>
  <si>
    <t>a2001</t>
  </si>
  <si>
    <t>a2002</t>
  </si>
  <si>
    <t>a2003</t>
  </si>
  <si>
    <t>a2004</t>
  </si>
  <si>
    <t>a2005</t>
  </si>
  <si>
    <t>a2006</t>
  </si>
  <si>
    <t>a2007</t>
  </si>
  <si>
    <t>a2008</t>
  </si>
  <si>
    <t>a2009</t>
  </si>
  <si>
    <t>h2001</t>
  </si>
  <si>
    <t>h2002</t>
  </si>
  <si>
    <t>h2003</t>
  </si>
  <si>
    <t>h2004</t>
  </si>
  <si>
    <t>h2005</t>
  </si>
  <si>
    <t>h2006</t>
  </si>
  <si>
    <t>h2007</t>
  </si>
  <si>
    <t>h2008</t>
  </si>
  <si>
    <t>h2009</t>
  </si>
  <si>
    <t>h2010</t>
  </si>
  <si>
    <t>h2011</t>
  </si>
  <si>
    <t>h2012</t>
  </si>
  <si>
    <t>h2013</t>
  </si>
  <si>
    <t>h2014</t>
  </si>
  <si>
    <t>h2021</t>
  </si>
  <si>
    <t>h2022</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</si>
  <si>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</si>
  <si>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</si>
  <si>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</si>
  <si>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</si>
  <si>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</si>
  <si>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</si>
  <si>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</si>
  <si>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</si>
  <si>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</si>
  <si>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</si>
  <si>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</si>
  <si>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</si>
  <si>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</si>
  <si>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</si>
  <si>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</si>
  <si>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</si>
  <si>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</si>
  <si>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</si>
  <si>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</si>
  <si>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</si>
  <si>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</si>
  <si>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</si>
  <si>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</si>
  <si>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i2000</t>
  </si>
  <si>
    <t>i2001</t>
  </si>
  <si>
    <t>i2002</t>
  </si>
  <si>
    <t>i2003</t>
  </si>
  <si>
    <t>i2004</t>
  </si>
  <si>
    <t>i2005</t>
  </si>
  <si>
    <t>i2006</t>
  </si>
  <si>
    <t>i2007</t>
  </si>
  <si>
    <t>i2008</t>
  </si>
  <si>
    <t>i2009</t>
  </si>
  <si>
    <t>i2010</t>
  </si>
  <si>
    <t>i2011</t>
  </si>
  <si>
    <t>i2012</t>
  </si>
  <si>
    <t>i2013</t>
  </si>
  <si>
    <t>i2014</t>
  </si>
  <si>
    <t>i2015</t>
  </si>
  <si>
    <t>i2016</t>
  </si>
  <si>
    <t>i2017</t>
  </si>
  <si>
    <t>i2018</t>
  </si>
  <si>
    <t>i2019</t>
  </si>
  <si>
    <t>i2020</t>
  </si>
  <si>
    <t>i2021</t>
  </si>
  <si>
    <t>i2022</t>
  </si>
  <si>
    <t>v2000</t>
  </si>
  <si>
    <t>v2001</t>
  </si>
  <si>
    <t>v2002</t>
  </si>
  <si>
    <t>v2003</t>
  </si>
  <si>
    <t>v2004</t>
  </si>
  <si>
    <t>v2005</t>
  </si>
  <si>
    <t>v2006</t>
  </si>
  <si>
    <t>v2007</t>
  </si>
  <si>
    <t>v2008</t>
  </si>
  <si>
    <t>v2009</t>
  </si>
  <si>
    <t>v2010</t>
  </si>
  <si>
    <t>v2011</t>
  </si>
  <si>
    <t>v2012</t>
  </si>
  <si>
    <t>v2013</t>
  </si>
  <si>
    <t>v2014</t>
  </si>
  <si>
    <t>v2015</t>
  </si>
  <si>
    <t>v2016</t>
  </si>
  <si>
    <t>v2017</t>
  </si>
  <si>
    <t>v2018</t>
  </si>
  <si>
    <t>v2019</t>
  </si>
  <si>
    <t>v2020</t>
  </si>
  <si>
    <t>v2021</t>
  </si>
  <si>
    <t>v2022</t>
  </si>
  <si>
    <t>Agriculture ex fish</t>
  </si>
  <si>
    <t>Water footprints share (% of total excluding fish)</t>
  </si>
  <si>
    <t>Water footprints share (% of crop total)</t>
  </si>
  <si>
    <t>Ratio to world average</t>
  </si>
  <si>
    <t>Ratio to crop average in water footprint m3/ton</t>
  </si>
  <si>
    <t xml:space="preserve">Mekonnen, M.M. and Hoekstra, A.Y. (2010) The green, blue and grey water footprint of farm animals and animal products, </t>
  </si>
  <si>
    <t>Value of Water Research Report Series No. 48, UNESCO-IHE, Delft, the Netherlands.</t>
  </si>
  <si>
    <t>Please cite the publications as follows:</t>
  </si>
  <si>
    <t>prod.</t>
  </si>
  <si>
    <t>Global water footprints quantities (million m3) in Nexus sectors, water footprint per ton (m3/ton) in Nexus sectors calculated using 2022 FAO World production data</t>
  </si>
  <si>
    <t>Country Data:</t>
  </si>
  <si>
    <t>Global Data:</t>
  </si>
  <si>
    <t>FAO  products all (world total)</t>
  </si>
  <si>
    <t>To be able to compare to the country water footprint per ton production in Nexus sectors</t>
  </si>
  <si>
    <t>Data sources</t>
  </si>
  <si>
    <t>Agricultural production</t>
  </si>
  <si>
    <t>Make sure that seed cotton (FAO product code 328) maps into the cotton sector in Nexus instead of oilseeds, which is a mistake of FAO and early Nexus mapping. This is very important for cotton producing countries (as cotton requires more irrigation and water than oilseeds in general)</t>
  </si>
  <si>
    <t>=1 if the selected country has production</t>
  </si>
  <si>
    <r>
      <t>Water footprint per ton of crop  (m</t>
    </r>
    <r>
      <rPr>
        <vertAlign val="superscript"/>
        <sz val="14"/>
        <color theme="1"/>
        <rFont val="Arial"/>
        <family val="2"/>
      </rPr>
      <t>3</t>
    </r>
    <r>
      <rPr>
        <sz val="14"/>
        <color theme="1"/>
        <rFont val="Arial"/>
        <family val="2"/>
      </rPr>
      <t>/ton) (1996-2005), keep crops and drop derived products</t>
    </r>
  </si>
  <si>
    <t>BG</t>
  </si>
  <si>
    <t>BR</t>
  </si>
  <si>
    <t>EG</t>
  </si>
  <si>
    <t>ET</t>
  </si>
  <si>
    <t>GH</t>
  </si>
  <si>
    <t>ID</t>
  </si>
  <si>
    <t>KE</t>
  </si>
  <si>
    <t>MI</t>
  </si>
  <si>
    <t>NP</t>
  </si>
  <si>
    <t>NI</t>
  </si>
  <si>
    <t>RP</t>
  </si>
  <si>
    <t>RW</t>
  </si>
  <si>
    <t>TZ</t>
  </si>
  <si>
    <t>UG</t>
  </si>
  <si>
    <t>VM</t>
  </si>
  <si>
    <t>AR</t>
  </si>
  <si>
    <t>CI</t>
  </si>
  <si>
    <t>CH</t>
  </si>
  <si>
    <t>DA</t>
  </si>
  <si>
    <t>IN</t>
  </si>
  <si>
    <t>SF</t>
  </si>
  <si>
    <t>BG999</t>
  </si>
  <si>
    <t>BR999</t>
  </si>
  <si>
    <t>EG999</t>
  </si>
  <si>
    <t>ET999</t>
  </si>
  <si>
    <t>GH999</t>
  </si>
  <si>
    <t>ID999</t>
  </si>
  <si>
    <t>KE999</t>
  </si>
  <si>
    <t>MI999</t>
  </si>
  <si>
    <t>NP999</t>
  </si>
  <si>
    <t>NI999</t>
  </si>
  <si>
    <t>RP999</t>
  </si>
  <si>
    <t>RW999</t>
  </si>
  <si>
    <t>TZ999</t>
  </si>
  <si>
    <t>UG999</t>
  </si>
  <si>
    <t>VM999</t>
  </si>
  <si>
    <t>AR999</t>
  </si>
  <si>
    <t>CI999</t>
  </si>
  <si>
    <t>CH999</t>
  </si>
  <si>
    <t>DA999</t>
  </si>
  <si>
    <t>IN999</t>
  </si>
  <si>
    <t>SF999</t>
  </si>
  <si>
    <t>Tanzania, United Republic of</t>
  </si>
  <si>
    <t>Argentina</t>
  </si>
  <si>
    <t>Chile</t>
  </si>
  <si>
    <t>China</t>
  </si>
  <si>
    <t>Denmark</t>
  </si>
  <si>
    <t>India</t>
  </si>
  <si>
    <t>South Africa</t>
  </si>
  <si>
    <t>x</t>
  </si>
  <si>
    <t>xx</t>
  </si>
  <si>
    <t>xxx</t>
  </si>
  <si>
    <t>Selected country</t>
  </si>
  <si>
    <t>Original FAO data</t>
  </si>
  <si>
    <t>Animals</t>
  </si>
  <si>
    <t>q2023</t>
  </si>
  <si>
    <t>a2023</t>
  </si>
  <si>
    <t>p2023</t>
  </si>
  <si>
    <t>i2023</t>
  </si>
  <si>
    <t>v2023</t>
  </si>
  <si>
    <t>Mannual selection of the beginning year</t>
  </si>
  <si>
    <t>Mannual selection of a mid year</t>
  </si>
  <si>
    <t>Mannual selection of the ending year</t>
  </si>
  <si>
    <t>Tanzania, United Rep of</t>
  </si>
  <si>
    <t>Afghanistan</t>
  </si>
  <si>
    <t>Albania</t>
  </si>
  <si>
    <t>Algeria</t>
  </si>
  <si>
    <t>American Samoa</t>
  </si>
  <si>
    <t>Angola</t>
  </si>
  <si>
    <t>Antigua and Barbuda</t>
  </si>
  <si>
    <t>Armenia</t>
  </si>
  <si>
    <t>Australia</t>
  </si>
  <si>
    <t>Austria</t>
  </si>
  <si>
    <t>Azerbaijan</t>
  </si>
  <si>
    <t>Bahamas, The</t>
  </si>
  <si>
    <t>Bahrain</t>
  </si>
  <si>
    <t>Barbados</t>
  </si>
  <si>
    <t>Belarus</t>
  </si>
  <si>
    <t>Belgium</t>
  </si>
  <si>
    <t>Belize</t>
  </si>
  <si>
    <t>Benin</t>
  </si>
  <si>
    <t>Bermuda</t>
  </si>
  <si>
    <t>Bhutan</t>
  </si>
  <si>
    <t>Bolivia</t>
  </si>
  <si>
    <t>Bosnia and Herzegovina</t>
  </si>
  <si>
    <t>Botswana</t>
  </si>
  <si>
    <t>Brunei Darussalam</t>
  </si>
  <si>
    <t>Bulgaria</t>
  </si>
  <si>
    <t>Burkina Faso</t>
  </si>
  <si>
    <t>Burundi</t>
  </si>
  <si>
    <t>Cabo Verde</t>
  </si>
  <si>
    <t>Cambodia</t>
  </si>
  <si>
    <t>Cameroon</t>
  </si>
  <si>
    <t>Canada</t>
  </si>
  <si>
    <t>Cayman Islands</t>
  </si>
  <si>
    <t>Central African Republic</t>
  </si>
  <si>
    <t>Chad</t>
  </si>
  <si>
    <t>Colombia</t>
  </si>
  <si>
    <t>Comoros</t>
  </si>
  <si>
    <t>Congo, Dem. Rep.</t>
  </si>
  <si>
    <t>Congo, Rep.</t>
  </si>
  <si>
    <t>Costa Rica</t>
  </si>
  <si>
    <t>Cote d'Ivoire</t>
  </si>
  <si>
    <t>Croatia</t>
  </si>
  <si>
    <t>Cuba</t>
  </si>
  <si>
    <t>Cyprus</t>
  </si>
  <si>
    <t>Czech Republic</t>
  </si>
  <si>
    <t>Djibouti</t>
  </si>
  <si>
    <t>Dominica</t>
  </si>
  <si>
    <t>Dominican Republic</t>
  </si>
  <si>
    <t>Ecuador</t>
  </si>
  <si>
    <t>Egypt, Arab Rep.</t>
  </si>
  <si>
    <t>El Salvador</t>
  </si>
  <si>
    <t>Equatorial Guinea</t>
  </si>
  <si>
    <t>Eritrea</t>
  </si>
  <si>
    <t>Estonia</t>
  </si>
  <si>
    <t>Fiji</t>
  </si>
  <si>
    <t>Finland</t>
  </si>
  <si>
    <t>France</t>
  </si>
  <si>
    <t>French Polynesia</t>
  </si>
  <si>
    <t>Gabon</t>
  </si>
  <si>
    <t>Gambia, The</t>
  </si>
  <si>
    <t>Georgia</t>
  </si>
  <si>
    <t>Germany</t>
  </si>
  <si>
    <t>Greece</t>
  </si>
  <si>
    <t>Grenada</t>
  </si>
  <si>
    <t>Guam</t>
  </si>
  <si>
    <t>Guatemala</t>
  </si>
  <si>
    <t>Guinea</t>
  </si>
  <si>
    <t>Guinea-Bissau</t>
  </si>
  <si>
    <t>Guyana</t>
  </si>
  <si>
    <t>Haiti</t>
  </si>
  <si>
    <t>Honduras</t>
  </si>
  <si>
    <t>Hungary</t>
  </si>
  <si>
    <t>Iceland</t>
  </si>
  <si>
    <t>Iran, Islamic Rep.</t>
  </si>
  <si>
    <t>Iraq</t>
  </si>
  <si>
    <t>Ireland</t>
  </si>
  <si>
    <t>Israel</t>
  </si>
  <si>
    <t>Italy</t>
  </si>
  <si>
    <t>Jamaica</t>
  </si>
  <si>
    <t>Japan</t>
  </si>
  <si>
    <t>Jordan</t>
  </si>
  <si>
    <t>Kazakhstan</t>
  </si>
  <si>
    <t>Kiribati</t>
  </si>
  <si>
    <t>Korea, Dem. People's Rep.</t>
  </si>
  <si>
    <t>Korea, Rep.</t>
  </si>
  <si>
    <t>Kuwait</t>
  </si>
  <si>
    <t>Kyrgyz Republic</t>
  </si>
  <si>
    <t>Lao PDR</t>
  </si>
  <si>
    <t>Latvia</t>
  </si>
  <si>
    <t>Lebanon</t>
  </si>
  <si>
    <t>Lesotho</t>
  </si>
  <si>
    <t>Liberia</t>
  </si>
  <si>
    <t>Libya</t>
  </si>
  <si>
    <t>Lithuania</t>
  </si>
  <si>
    <t>LUX</t>
  </si>
  <si>
    <t>Luxembourg</t>
  </si>
  <si>
    <t>Madagascar</t>
  </si>
  <si>
    <t>Malaysia</t>
  </si>
  <si>
    <t>Maldives</t>
  </si>
  <si>
    <t>Mali</t>
  </si>
  <si>
    <t>Malta</t>
  </si>
  <si>
    <t>Marshall Islands</t>
  </si>
  <si>
    <t>Mauritania</t>
  </si>
  <si>
    <t>Mauritius</t>
  </si>
  <si>
    <t>Mexico</t>
  </si>
  <si>
    <t>Micronesia, Fed. Sts.</t>
  </si>
  <si>
    <t>Moldova</t>
  </si>
  <si>
    <t>Mongolia</t>
  </si>
  <si>
    <t>Montenegro</t>
  </si>
  <si>
    <t>Morocco</t>
  </si>
  <si>
    <t>Mozambique</t>
  </si>
  <si>
    <t>Myanmar</t>
  </si>
  <si>
    <t>Namibia</t>
  </si>
  <si>
    <t>Nauru</t>
  </si>
  <si>
    <t>Netherlands</t>
  </si>
  <si>
    <t>New Caledonia</t>
  </si>
  <si>
    <t>New Zealand</t>
  </si>
  <si>
    <t>Nicaragua</t>
  </si>
  <si>
    <t>Niger</t>
  </si>
  <si>
    <t>Norway</t>
  </si>
  <si>
    <t>Oman</t>
  </si>
  <si>
    <t>Pakistan</t>
  </si>
  <si>
    <t>Panama</t>
  </si>
  <si>
    <t>Papua New Guinea</t>
  </si>
  <si>
    <t>Paraguay</t>
  </si>
  <si>
    <t>Peru</t>
  </si>
  <si>
    <t>Poland</t>
  </si>
  <si>
    <t>Portugal</t>
  </si>
  <si>
    <t>Puerto Rico</t>
  </si>
  <si>
    <t>Qatar</t>
  </si>
  <si>
    <t>Romania</t>
  </si>
  <si>
    <t>Russian Federation</t>
  </si>
  <si>
    <t>Samoa</t>
  </si>
  <si>
    <t>Sao Tome and Principe</t>
  </si>
  <si>
    <t>Saudi Arabia</t>
  </si>
  <si>
    <t>Senegal</t>
  </si>
  <si>
    <t>Serbia</t>
  </si>
  <si>
    <t>Seychelles</t>
  </si>
  <si>
    <t>Sierra Leone</t>
  </si>
  <si>
    <t>Singapore</t>
  </si>
  <si>
    <t>Slovenia</t>
  </si>
  <si>
    <t>Solomon Islands</t>
  </si>
  <si>
    <t>Somalia</t>
  </si>
  <si>
    <t>Spain</t>
  </si>
  <si>
    <t>Sri Lanka</t>
  </si>
  <si>
    <t>Sudan</t>
  </si>
  <si>
    <t>Suriname</t>
  </si>
  <si>
    <t>Sweden</t>
  </si>
  <si>
    <t>Switzerland</t>
  </si>
  <si>
    <t>Tajikistan</t>
  </si>
  <si>
    <t>Thailand</t>
  </si>
  <si>
    <t>Togo</t>
  </si>
  <si>
    <t>Tonga</t>
  </si>
  <si>
    <t>Trinidad and Tobago</t>
  </si>
  <si>
    <t>Tunisia</t>
  </si>
  <si>
    <t>Turkey</t>
  </si>
  <si>
    <t>Turkmenistan</t>
  </si>
  <si>
    <t>Tuvalu</t>
  </si>
  <si>
    <t>Ukraine</t>
  </si>
  <si>
    <t>United Arab Emirates</t>
  </si>
  <si>
    <t>United Kingdom</t>
  </si>
  <si>
    <t>United States</t>
  </si>
  <si>
    <t>Uruguay</t>
  </si>
  <si>
    <t>Uzbekistan</t>
  </si>
  <si>
    <t>Vanuatu</t>
  </si>
  <si>
    <t>Venezuela, RB</t>
  </si>
  <si>
    <t>Vietnam</t>
  </si>
  <si>
    <t>Yemen, Rep.</t>
  </si>
  <si>
    <t>Zambia</t>
  </si>
  <si>
    <t>ZWE</t>
  </si>
  <si>
    <t>Zimbabwe</t>
  </si>
  <si>
    <t>ISO</t>
  </si>
  <si>
    <t>Selected country here</t>
  </si>
  <si>
    <t>h2000</t>
  </si>
  <si>
    <t>CIL</t>
  </si>
  <si>
    <t>FAO production quantities for the final year</t>
  </si>
  <si>
    <t>FAO data 2000-2022</t>
  </si>
  <si>
    <t>Agricultural Production FAO data (Crops and Livestock)</t>
  </si>
  <si>
    <t>Nexus production aggregation</t>
  </si>
  <si>
    <t>Prod (1,000mt)</t>
  </si>
  <si>
    <t>Area/An</t>
  </si>
  <si>
    <t>Yield (mt/ha)</t>
  </si>
  <si>
    <t>2000-05 average</t>
  </si>
  <si>
    <t>2000-2005 average</t>
  </si>
  <si>
    <t>weighted by 2000-05 prod.</t>
  </si>
  <si>
    <r>
      <t xml:space="preserve">Water footprint per ton (m3/ton), calculated from </t>
    </r>
    <r>
      <rPr>
        <b/>
        <sz val="11"/>
        <color theme="1"/>
        <rFont val="Aptos Narrow"/>
        <family val="2"/>
        <scheme val="minor"/>
      </rPr>
      <t>2000-05</t>
    </r>
    <r>
      <rPr>
        <sz val="11"/>
        <color theme="1"/>
        <rFont val="Aptos Narrow"/>
        <family val="2"/>
        <scheme val="minor"/>
      </rPr>
      <t xml:space="preserve"> FAO data</t>
    </r>
  </si>
  <si>
    <t>Water footprints quantities (1000 m3) in Nexus sectors, water footprint per ton (m3/ton) in Nexus sectors calculated using 2000-05 FAO production data</t>
  </si>
  <si>
    <t>000' mt</t>
  </si>
  <si>
    <t>1000 mt</t>
  </si>
  <si>
    <t>FAO production</t>
  </si>
  <si>
    <t>FINAL</t>
  </si>
  <si>
    <t>FAO area</t>
  </si>
  <si>
    <t xml:space="preserve">World </t>
  </si>
  <si>
    <t>WDT</t>
  </si>
  <si>
    <t>fish1</t>
  </si>
  <si>
    <t>fish2</t>
  </si>
  <si>
    <t>Global water footprint per ton, weigted using quantities of all FAO World items with production for the selected country</t>
  </si>
  <si>
    <t>Palm</t>
  </si>
  <si>
    <t>Sesame</t>
  </si>
  <si>
    <t>Soyabeans</t>
  </si>
  <si>
    <t>Vegetables</t>
  </si>
  <si>
    <t>Tree nuts</t>
  </si>
  <si>
    <t>Cook Islands</t>
  </si>
  <si>
    <t>East Timor</t>
  </si>
  <si>
    <t>French Guiana</t>
  </si>
  <si>
    <t>West Bank</t>
  </si>
  <si>
    <t>Occupied Palestinian Territory</t>
  </si>
  <si>
    <t>Guadeloupe</t>
  </si>
  <si>
    <t>Macedonia , The Former Yugoslav Republic of</t>
  </si>
  <si>
    <t>Martinique</t>
  </si>
  <si>
    <t>Montserrat</t>
  </si>
  <si>
    <t>Niue</t>
  </si>
  <si>
    <t>Réunion</t>
  </si>
  <si>
    <t>Saint Kitts and Nevis</t>
  </si>
  <si>
    <t>Saint Lucia</t>
  </si>
  <si>
    <t>Saint Pierre and Miquelon</t>
  </si>
  <si>
    <t>Saint Vincent and Grenadines</t>
  </si>
  <si>
    <t>Slovakia</t>
  </si>
  <si>
    <t>Swaziland</t>
  </si>
  <si>
    <t>Syria</t>
  </si>
  <si>
    <t>Tokelau</t>
  </si>
  <si>
    <t>Wallis and Futuna Islands</t>
  </si>
  <si>
    <t>Western Sahara</t>
  </si>
  <si>
    <t>ESH</t>
  </si>
  <si>
    <t>Countries with water footprint data</t>
  </si>
  <si>
    <t>List of selected countries</t>
  </si>
  <si>
    <t>BH999</t>
  </si>
  <si>
    <t>flwr</t>
  </si>
  <si>
    <t>Leafy vegetables</t>
  </si>
  <si>
    <t>Other vegetables</t>
  </si>
  <si>
    <t>Nuts</t>
  </si>
  <si>
    <t>Sorghum and millet</t>
  </si>
  <si>
    <t>Bananas and plantains</t>
  </si>
  <si>
    <t>Fruits and nuts</t>
  </si>
  <si>
    <t>Poultry and eggs</t>
  </si>
  <si>
    <t>Fisheries</t>
  </si>
  <si>
    <t>m3/ton</t>
  </si>
  <si>
    <t>Water footprint at FAO product level</t>
  </si>
  <si>
    <t>1000 m3</t>
  </si>
  <si>
    <t>Water footprints, total amounts by crops and livestock at FAO product level</t>
  </si>
  <si>
    <t>1996-2005 average</t>
  </si>
  <si>
    <t>Water footprints quantities (1000 m3) at FAO product level</t>
  </si>
  <si>
    <t>Water footprints, total amounts by crops and livestock at Nexus sector level</t>
  </si>
  <si>
    <t>FAO Product code</t>
  </si>
  <si>
    <t>Global water footprints, total amounts by crops and livestock at Nexus sector level</t>
  </si>
  <si>
    <r>
      <t xml:space="preserve">The water footprint (in m³ per metric ton) of crop products for the selected country is in </t>
    </r>
    <r>
      <rPr>
        <b/>
        <sz val="11"/>
        <color theme="1"/>
        <rFont val="Aptos Narrow"/>
        <family val="2"/>
        <scheme val="minor"/>
      </rPr>
      <t>column U of the "Water-CRP_filtered" sheet</t>
    </r>
    <r>
      <rPr>
        <sz val="11"/>
        <color theme="1"/>
        <rFont val="Aptos Narrow"/>
        <family val="2"/>
        <scheme val="minor"/>
      </rPr>
      <t xml:space="preserve">. The data of both crop and processed products are in the  "Water-CRP" sheet. The complete data of all countries are in the file titled "water_HS-Nexus_mapping_crops.xlsx”. </t>
    </r>
  </si>
  <si>
    <r>
      <t xml:space="preserve">The water footprint (in m³ per metric ton) of livestock products for the selected country is in </t>
    </r>
    <r>
      <rPr>
        <b/>
        <sz val="11"/>
        <color theme="1"/>
        <rFont val="Aptos Narrow"/>
        <family val="2"/>
        <scheme val="minor"/>
      </rPr>
      <t>column W of the "Water-LV_filtered" sheet</t>
    </r>
    <r>
      <rPr>
        <sz val="11"/>
        <color theme="1"/>
        <rFont val="Aptos Narrow"/>
        <family val="2"/>
        <scheme val="minor"/>
      </rPr>
      <t xml:space="preserve">. The data of both livestock and processed products are in the  "Water-LV" sheet. The complete data of all countries are in the file titled "water_HS-Nexus_mapping_livestock.xlsx”. </t>
    </r>
  </si>
  <si>
    <t>Fish production data of all countries are in the "Water-FSH" sheet.</t>
  </si>
  <si>
    <t>This file uses Indonesia as an example to demonstrate the estimation of agricultural water footprint.</t>
  </si>
  <si>
    <r>
      <t xml:space="preserve">The </t>
    </r>
    <r>
      <rPr>
        <b/>
        <sz val="11"/>
        <color theme="1"/>
        <rFont val="Aptos Narrow"/>
        <family val="2"/>
        <scheme val="minor"/>
      </rPr>
      <t xml:space="preserve">"Wat_FAO" </t>
    </r>
    <r>
      <rPr>
        <sz val="11"/>
        <color theme="1"/>
        <rFont val="Aptos Narrow"/>
        <family val="2"/>
        <scheme val="minor"/>
      </rPr>
      <t>sheet calculates the agriculture water footprint at FAO product level for three selected years, and it also serves as a working sheet for estimating the water footprint of the Nexus sectors.</t>
    </r>
  </si>
  <si>
    <t>The "Wat_Nexus" sheet calculates the agriculture water footprint at Nexus sectors for three selected years.</t>
  </si>
  <si>
    <t>FAO global production</t>
  </si>
  <si>
    <t>Choose FAO items with production for the selected country</t>
  </si>
  <si>
    <t>Global total water footprint (million m3)</t>
  </si>
  <si>
    <r>
      <t xml:space="preserve">World total production from FAO and world average water footprint are in </t>
    </r>
    <r>
      <rPr>
        <b/>
        <sz val="11"/>
        <color theme="1"/>
        <rFont val="Aptos Narrow"/>
        <family val="2"/>
        <scheme val="minor"/>
      </rPr>
      <t>GLB_Wat</t>
    </r>
    <r>
      <rPr>
        <sz val="11"/>
        <color theme="1"/>
        <rFont val="Aptos Narrow"/>
        <family val="2"/>
        <scheme val="minor"/>
      </rPr>
      <t xml:space="preserve"> sheet</t>
    </r>
  </si>
  <si>
    <t>Water footprint per ton output</t>
  </si>
  <si>
    <t>Global water footprint per ton output</t>
  </si>
  <si>
    <t>Total water footprint at FAO product level, only for the items with production for the selected country</t>
  </si>
  <si>
    <t>Total water footprint at Nexus sector level</t>
  </si>
  <si>
    <t>only consider the FAO items with FAO production for the selected country</t>
  </si>
  <si>
    <t>FAO production, only consider the FAO items with FAO production for the selected country</t>
  </si>
  <si>
    <t>The calculated total water footprint data and average water footprint per ton output at Nexus sector level (weighted by 2000-05 production) are between col A and I, and only for the items with FAO production for the selected country (zero if no production for an item).</t>
  </si>
  <si>
    <t>n95_descriptions</t>
  </si>
  <si>
    <t>n90_descriptions</t>
  </si>
  <si>
    <t>n86_descriptions</t>
  </si>
  <si>
    <t>n70_descriptions</t>
  </si>
  <si>
    <r>
      <t xml:space="preserve">FAO production data of crops and livestock in the </t>
    </r>
    <r>
      <rPr>
        <b/>
        <sz val="11"/>
        <color theme="1"/>
        <rFont val="Aptos Narrow"/>
        <family val="2"/>
        <scheme val="minor"/>
      </rPr>
      <t>"FAO_All"</t>
    </r>
    <r>
      <rPr>
        <sz val="11"/>
        <color theme="1"/>
        <rFont val="Aptos Narrow"/>
        <family val="2"/>
        <scheme val="minor"/>
      </rPr>
      <t xml:space="preserve"> sheet is for the selected country. The FAO production data of all countries can be downloaded from https://github.com/IFPRI-FPM/Ag_Envir_Impact.git.</t>
    </r>
  </si>
  <si>
    <t>FAO  original data for all items start in col AB</t>
  </si>
  <si>
    <t>World average water footprint data are between col Q and S.</t>
  </si>
  <si>
    <t>The calculated water footprint data at FAO product level (weighted by 2000-05 production) are between col T and W, and only for the items with FAO production for the selected country (zero if no production for an item).</t>
  </si>
  <si>
    <t>IFPRI’s Nexus sectoral classifications (agricultural sectors and fish sectors only)</t>
  </si>
  <si>
    <t>Nexus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</si>
</sst>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
    <numFmt numFmtId="167" formatCode="_(* #,##0_);_(* \(#,##0\);_(* &quot;-&quot;??_);_(@_)"/>
    <numFmt numFmtId="168" formatCode="0.0000"/>
  </numFmts>
  <fonts count="58" x14ac:knownFonts="1">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b/>
      <sz val="14"/>
      <color theme="0"/>
      <name val="Aptos Narrow"/>
      <family val="2"/>
      <scheme val="minor"/>
    </font>
    <font>
      <i/>
      <sz val="11"/>
      <color theme="1"/>
      <name val="Aptos Narrow"/>
      <family val="2"/>
      <scheme val="minor"/>
    </font>
    <font>
      <sz val="11"/>
      <color rgb="FFC00000"/>
      <name val="Aptos Narrow"/>
      <family val="2"/>
      <scheme val="minor"/>
    </font>
    <font>
      <sz val="11"/>
      <name val="Aptos Narrow"/>
      <family val="2"/>
      <scheme val="minor"/>
    </font>
    <font>
      <sz val="11"/>
      <color theme="0" tint="-0.249977111117893"/>
      <name val="Aptos Narrow"/>
      <family val="2"/>
      <scheme val="minor"/>
    </font>
    <font>
      <b/>
      <sz val="11"/>
      <name val="Aptos Narrow"/>
      <family val="2"/>
      <scheme val="minor"/>
    </font>
    <font>
      <sz val="8"/>
      <color theme="1"/>
      <name val="Arial"/>
      <family val="2"/>
    </font>
    <font>
      <sz val="14"/>
      <color theme="1"/>
      <name val="Arial"/>
      <family val="2"/>
    </font>
    <font>
      <vertAlign val="superscript"/>
      <sz val="14"/>
      <color theme="1"/>
      <name val="Arial"/>
      <family val="2"/>
    </font>
    <font>
      <sz val="8"/>
      <color rgb="FFFF0000"/>
      <name val="Arial"/>
      <family val="2"/>
    </font>
    <font>
      <sz val="8"/>
      <name val="Arial"/>
      <family val="2"/>
    </font>
    <font>
      <sz val="10"/>
      <color theme="1"/>
      <name val="Aptos Narrow"/>
      <family val="2"/>
      <scheme val="minor"/>
    </font>
    <font>
      <sz val="10"/>
      <color theme="1"/>
      <name val="Arial"/>
      <family val="2"/>
    </font>
    <font>
      <sz val="10"/>
      <color theme="0" tint="-0.249977111117893"/>
      <name val="Aptos Narrow"/>
      <family val="2"/>
      <scheme val="minor"/>
    </font>
    <font>
      <b/>
      <sz val="8"/>
      <color theme="1"/>
      <name val="Arial"/>
      <family val="2"/>
    </font>
    <font>
      <b/>
      <sz val="8"/>
      <color rgb="FFFF0000"/>
      <name val="Arial"/>
      <family val="2"/>
    </font>
    <font>
      <sz val="8"/>
      <color theme="1"/>
      <name val="Aptos Narrow"/>
      <family val="2"/>
      <scheme val="minor"/>
    </font>
    <font>
      <b/>
      <sz val="10"/>
      <color theme="1"/>
      <name val="Aptos Narrow"/>
      <family val="2"/>
      <scheme val="minor"/>
    </font>
    <font>
      <b/>
      <sz val="10"/>
      <color rgb="FFFF0000"/>
      <name val="Aptos Narrow"/>
      <family val="2"/>
      <scheme val="minor"/>
    </font>
    <font>
      <b/>
      <sz val="9"/>
      <color theme="1"/>
      <name val="Arial"/>
      <family val="2"/>
    </font>
    <font>
      <sz val="9"/>
      <color theme="1"/>
      <name val="Arial"/>
      <family val="2"/>
    </font>
    <font>
      <sz val="10"/>
      <name val="Arial"/>
      <family val="2"/>
    </font>
    <font>
      <sz val="14"/>
      <name val="Arial"/>
      <family val="2"/>
    </font>
    <font>
      <vertAlign val="superscript"/>
      <sz val="14"/>
      <name val="Arial"/>
      <family val="2"/>
    </font>
    <font>
      <sz val="8"/>
      <color theme="0"/>
      <name val="Arial"/>
      <family val="2"/>
    </font>
    <font>
      <sz val="8"/>
      <color indexed="21"/>
      <name val="Arial"/>
      <family val="2"/>
    </font>
    <font>
      <sz val="11"/>
      <color theme="0"/>
      <name val="Aptos Narrow"/>
      <family val="2"/>
      <scheme val="minor"/>
    </font>
    <font>
      <sz val="11"/>
      <color theme="1"/>
      <name val="Aptos"/>
      <family val="2"/>
    </font>
    <font>
      <i/>
      <sz val="11"/>
      <color theme="1"/>
      <name val="Aptos"/>
      <family val="2"/>
    </font>
    <font>
      <b/>
      <sz val="14"/>
      <name val="Aptos Narrow"/>
      <family val="2"/>
      <scheme val="minor"/>
    </font>
    <font>
      <b/>
      <sz val="10"/>
      <color theme="1"/>
      <name val="Arial"/>
      <family val="2"/>
    </font>
    <font>
      <b/>
      <sz val="12"/>
      <color theme="1"/>
      <name val="Aptos Narrow"/>
      <family val="2"/>
      <scheme val="minor"/>
    </font>
    <font>
      <b/>
      <sz val="12"/>
      <color rgb="FFFF0000"/>
      <name val="Aptos Narrow"/>
      <family val="2"/>
      <scheme val="minor"/>
    </font>
    <font>
      <b/>
      <sz val="12"/>
      <color rgb="FFFF0000"/>
      <name val="Arial"/>
      <family val="2"/>
    </font>
    <font>
      <b/>
      <sz val="12"/>
      <color theme="1"/>
      <name val="Arial"/>
      <family val="2"/>
    </font>
    <font>
      <b/>
      <sz val="10"/>
      <name val="Arial"/>
      <family val="2"/>
    </font>
    <font>
      <sz val="8"/>
      <name val="Aptos Narrow"/>
      <family val="2"/>
      <scheme val="minor"/>
    </font>
    <font>
      <u/>
      <sz val="11"/>
      <color theme="1"/>
      <name val="Aptos Narrow"/>
      <family val="2"/>
      <scheme val="minor"/>
    </font>
    <font>
      <u/>
      <sz val="11"/>
      <color theme="10"/>
      <name val="Aptos Narrow"/>
      <family val="2"/>
      <scheme val="minor"/>
    </font>
    <font>
      <sz val="10"/>
      <color rgb="FFFF0000"/>
      <name val="Aptos Narrow"/>
      <family val="2"/>
      <scheme val="minor"/>
    </font>
    <font>
      <b/>
      <i/>
      <sz val="14"/>
      <color theme="0"/>
      <name val="Aptos Narrow"/>
      <family val="2"/>
      <scheme val="minor"/>
    </font>
    <font>
      <b/>
      <sz val="14"/>
      <color theme="1"/>
      <name val="Aptos Narrow"/>
      <family val="2"/>
      <scheme val="minor"/>
    </font>
    <font>
      <sz val="12"/>
      <color theme="1"/>
      <name val="Aptos Narrow"/>
      <family val="2"/>
      <scheme val="minor"/>
    </font>
    <font>
      <sz val="9"/>
      <color theme="1"/>
      <name val="Aptos Narrow"/>
      <family val="2"/>
      <scheme val="minor"/>
    </font>
    <font>
      <sz val="10"/>
      <name val="Aptos Narrow"/>
      <family val="2"/>
      <scheme val="minor"/>
    </font>
    <font>
      <sz val="10"/>
      <color theme="0"/>
      <name val="Aptos Narrow"/>
      <family val="2"/>
      <scheme val="minor"/>
    </font>
    <font>
      <sz val="9"/>
      <color rgb="FFFF0000"/>
      <name val="Arial"/>
      <family val="2"/>
    </font>
    <font>
      <sz val="11"/>
      <color theme="1"/>
      <name val="Arial"/>
      <family val="2"/>
    </font>
    <font>
      <sz val="9"/>
      <color indexed="81"/>
      <name val="Tahoma"/>
      <family val="2"/>
    </font>
    <font>
      <b/>
      <sz val="9"/>
      <color indexed="81"/>
      <name val="Tahoma"/>
      <family val="2"/>
    </font>
    <font>
      <b/>
      <sz val="11"/>
      <color theme="1"/>
      <name val="Times New Roman"/>
      <family val="1"/>
    </font>
    <font>
      <sz val="11"/>
      <color theme="1" tint="0.249977111117893"/>
      <name val="Aptos Narrow"/>
      <family val="2"/>
      <scheme val="minor"/>
    </font>
    <font>
      <b/>
      <sz val="10"/>
      <name val="Aptos Narrow"/>
      <family val="2"/>
      <scheme val="minor"/>
    </font>
    <font>
      <b/>
      <sz val="8"/>
      <name val="Arial"/>
      <family val="2"/>
    </font>
  </fonts>
  <fills count="18">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3" tint="0.74999237037263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249977111117893"/>
        <bgColor indexed="64"/>
      </patternFill>
    </fill>
  </fills>
  <borders count="75">
    <border>
      <left/>
      <right/>
      <top/>
      <bottom/>
      <diagonal/>
    </border>
    <border>
      <left style="thin">
        <color theme="7" tint="0.59999389629810485"/>
      </left>
      <right/>
      <top style="thin">
        <color theme="7" tint="0.59999389629810485"/>
      </top>
      <bottom/>
      <diagonal/>
    </border>
    <border>
      <left/>
      <right/>
      <top style="thin">
        <color theme="7" tint="0.59999389629810485"/>
      </top>
      <bottom/>
      <diagonal/>
    </border>
    <border>
      <left style="thin">
        <color theme="7" tint="0.59999389629810485"/>
      </left>
      <right/>
      <top/>
      <bottom style="thin">
        <color theme="7" tint="0.59999389629810485"/>
      </bottom>
      <diagonal/>
    </border>
    <border>
      <left/>
      <right/>
      <top/>
      <bottom style="thin">
        <color theme="7" tint="0.59999389629810485"/>
      </bottom>
      <diagonal/>
    </border>
    <border>
      <left style="thin">
        <color theme="0" tint="-0.14999847407452621"/>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14999847407452621"/>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style="thin">
        <color theme="0" tint="-0.14999847407452621"/>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9" tint="0.59999389629810485"/>
      </left>
      <right/>
      <top style="thin">
        <color theme="9" tint="0.59999389629810485"/>
      </top>
      <bottom/>
      <diagonal/>
    </border>
    <border>
      <left/>
      <right/>
      <top style="thin">
        <color theme="9" tint="0.59999389629810485"/>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bottom/>
      <diagonal/>
    </border>
    <border>
      <left style="thin">
        <color theme="0" tint="-4.9989318521683403E-2"/>
      </left>
      <right style="thin">
        <color theme="0" tint="-0.249977111117893"/>
      </right>
      <top/>
      <bottom/>
      <diagonal/>
    </border>
    <border>
      <left/>
      <right style="thin">
        <color theme="0" tint="-0.249977111117893"/>
      </right>
      <top/>
      <bottom style="thin">
        <color theme="0" tint="-0.249977111117893"/>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thin">
        <color auto="1"/>
      </left>
      <right style="hair">
        <color auto="1"/>
      </right>
      <top style="hair">
        <color auto="1"/>
      </top>
      <bottom/>
      <diagonal/>
    </border>
    <border>
      <left style="thin">
        <color auto="1"/>
      </left>
      <right style="hair">
        <color auto="1"/>
      </right>
      <top/>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style="thin">
        <color auto="1"/>
      </left>
      <right style="hair">
        <color auto="1"/>
      </right>
      <top/>
      <bottom style="thin">
        <color auto="1"/>
      </bottom>
      <diagonal/>
    </border>
    <border>
      <left style="hair">
        <color auto="1"/>
      </left>
      <right style="hair">
        <color auto="1"/>
      </right>
      <top/>
      <bottom style="thin">
        <color indexed="64"/>
      </bottom>
      <diagonal/>
    </border>
    <border>
      <left style="hair">
        <color auto="1"/>
      </left>
      <right style="hair">
        <color auto="1"/>
      </right>
      <top style="hair">
        <color auto="1"/>
      </top>
      <bottom style="thin">
        <color auto="1"/>
      </bottom>
      <diagonal/>
    </border>
    <border>
      <left/>
      <right/>
      <top style="thin">
        <color indexed="64"/>
      </top>
      <bottom/>
      <diagonal/>
    </border>
    <border>
      <left/>
      <right/>
      <top style="thin">
        <color indexed="64"/>
      </top>
      <bottom style="thin">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style="thin">
        <color indexed="64"/>
      </right>
      <top/>
      <bottom/>
      <diagonal/>
    </border>
    <border>
      <left style="thin">
        <color indexed="64"/>
      </left>
      <right style="hair">
        <color indexed="64"/>
      </right>
      <top style="hair">
        <color indexed="64"/>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double">
        <color indexed="64"/>
      </left>
      <right style="thin">
        <color indexed="64"/>
      </right>
      <top style="thin">
        <color indexed="64"/>
      </top>
      <bottom/>
      <diagonal/>
    </border>
    <border>
      <left style="hair">
        <color auto="1"/>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theme="0" tint="-0.249977111117893"/>
      </left>
      <right/>
      <top style="medium">
        <color indexed="64"/>
      </top>
      <bottom/>
      <diagonal/>
    </border>
    <border>
      <left style="thin">
        <color theme="0" tint="-0.249977111117893"/>
      </left>
      <right style="medium">
        <color indexed="64"/>
      </right>
      <top style="medium">
        <color indexed="64"/>
      </top>
      <bottom/>
      <diagonal/>
    </border>
    <border>
      <left style="thin">
        <color theme="0" tint="-0.249977111117893"/>
      </left>
      <right style="medium">
        <color indexed="64"/>
      </right>
      <top/>
      <bottom/>
      <diagonal/>
    </border>
    <border>
      <left style="medium">
        <color indexed="64"/>
      </left>
      <right style="medium">
        <color indexed="64"/>
      </right>
      <top style="medium">
        <color indexed="64"/>
      </top>
      <bottom/>
      <diagonal/>
    </border>
    <border>
      <left/>
      <right style="thin">
        <color theme="9" tint="0.59999389629810485"/>
      </right>
      <top style="thin">
        <color theme="9" tint="0.59999389629810485"/>
      </top>
      <bottom/>
      <diagonal/>
    </border>
    <border>
      <left/>
      <right style="thin">
        <color theme="9" tint="0.59999389629810485"/>
      </right>
      <top/>
      <bottom/>
      <diagonal/>
    </border>
    <border>
      <left/>
      <right/>
      <top/>
      <bottom style="thin">
        <color theme="9" tint="0.59999389629810485"/>
      </bottom>
      <diagonal/>
    </border>
    <border>
      <left/>
      <right style="thin">
        <color theme="9" tint="0.59999389629810485"/>
      </right>
      <top/>
      <bottom style="thin">
        <color theme="9" tint="0.59999389629810485"/>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theme="7" tint="0.59999389629810485"/>
      </top>
      <bottom/>
      <diagonal/>
    </border>
    <border>
      <left style="thin">
        <color indexed="64"/>
      </left>
      <right/>
      <top/>
      <bottom style="thin">
        <color theme="7" tint="0.59999389629810485"/>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thin">
        <color theme="7" tint="0.59999389629810485"/>
      </top>
      <bottom/>
      <diagonal/>
    </border>
    <border>
      <left/>
      <right style="thin">
        <color indexed="64"/>
      </right>
      <top/>
      <bottom style="thin">
        <color theme="7" tint="0.59999389629810485"/>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5" fillId="0" borderId="0"/>
    <xf numFmtId="0" fontId="25" fillId="0" borderId="0"/>
    <xf numFmtId="0" fontId="42" fillId="0" borderId="0" applyNumberFormat="0" applyFill="0" applyBorder="0" applyAlignment="0" applyProtection="0"/>
  </cellStyleXfs>
  <cellXfs count="412">
    <xf numFmtId="0" fontId="0" fillId="0" borderId="0" xfId="0"/>
    <xf numFmtId="0" fontId="4" fillId="2" borderId="0" xfId="0" applyFont="1" applyFill="1"/>
    <xf numFmtId="0" fontId="0" fillId="3" borderId="0" xfId="0" applyFill="1"/>
    <xf numFmtId="0" fontId="3" fillId="3" borderId="0" xfId="0" applyFont="1" applyFill="1"/>
    <xf numFmtId="0" fontId="8" fillId="3" borderId="0" xfId="0" applyFont="1" applyFill="1" applyAlignment="1">
      <alignment horizontal="right"/>
    </xf>
    <xf numFmtId="0" fontId="0" fillId="7" borderId="14" xfId="0" applyFill="1" applyBorder="1"/>
    <xf numFmtId="0" fontId="0" fillId="7" borderId="15" xfId="0" applyFill="1" applyBorder="1"/>
    <xf numFmtId="0" fontId="8" fillId="3" borderId="0" xfId="0" applyFont="1" applyFill="1"/>
    <xf numFmtId="3" fontId="0" fillId="3" borderId="8" xfId="0" applyNumberFormat="1" applyFill="1" applyBorder="1"/>
    <xf numFmtId="3" fontId="0" fillId="3" borderId="0" xfId="0" applyNumberFormat="1" applyFill="1"/>
    <xf numFmtId="165" fontId="0" fillId="8" borderId="18" xfId="2" applyNumberFormat="1" applyFont="1" applyFill="1" applyBorder="1"/>
    <xf numFmtId="0" fontId="0" fillId="3" borderId="8" xfId="0" applyFill="1" applyBorder="1"/>
    <xf numFmtId="3" fontId="0" fillId="3" borderId="9" xfId="0" applyNumberFormat="1" applyFill="1" applyBorder="1"/>
    <xf numFmtId="0" fontId="0" fillId="9" borderId="0" xfId="0" applyFill="1"/>
    <xf numFmtId="3" fontId="0" fillId="9" borderId="0" xfId="0" applyNumberFormat="1" applyFill="1"/>
    <xf numFmtId="3" fontId="0" fillId="3" borderId="17" xfId="0" applyNumberFormat="1" applyFill="1" applyBorder="1"/>
    <xf numFmtId="0" fontId="3" fillId="5" borderId="0" xfId="0" applyFont="1" applyFill="1"/>
    <xf numFmtId="0" fontId="0" fillId="3" borderId="16" xfId="0" applyFill="1" applyBorder="1"/>
    <xf numFmtId="3" fontId="0" fillId="3" borderId="20" xfId="0" applyNumberFormat="1" applyFill="1" applyBorder="1"/>
    <xf numFmtId="0" fontId="10" fillId="0" borderId="0" xfId="0" applyFont="1"/>
    <xf numFmtId="0" fontId="11" fillId="0" borderId="0" xfId="0" applyFont="1"/>
    <xf numFmtId="167" fontId="10" fillId="0" borderId="0" xfId="1" applyNumberFormat="1" applyFont="1"/>
    <xf numFmtId="0" fontId="10" fillId="0" borderId="24" xfId="0" applyFont="1" applyBorder="1"/>
    <xf numFmtId="0" fontId="10" fillId="0" borderId="25" xfId="0" applyFont="1" applyBorder="1"/>
    <xf numFmtId="0" fontId="10" fillId="0" borderId="25" xfId="0" applyFont="1" applyBorder="1" applyAlignment="1">
      <alignment vertical="center"/>
    </xf>
    <xf numFmtId="167" fontId="10" fillId="0" borderId="25" xfId="1" applyNumberFormat="1" applyFont="1" applyBorder="1" applyAlignment="1">
      <alignment textRotation="90" wrapText="1"/>
    </xf>
    <xf numFmtId="0" fontId="13" fillId="0" borderId="0" xfId="0" applyFont="1"/>
    <xf numFmtId="0" fontId="10" fillId="0" borderId="26" xfId="0" applyFont="1" applyBorder="1" applyAlignment="1">
      <alignment vertical="center" wrapText="1"/>
    </xf>
    <xf numFmtId="0" fontId="10" fillId="0" borderId="27" xfId="0" applyFont="1" applyBorder="1" applyAlignment="1">
      <alignment vertical="center" wrapText="1"/>
    </xf>
    <xf numFmtId="167" fontId="10" fillId="0" borderId="27" xfId="1" applyNumberFormat="1" applyFont="1" applyBorder="1" applyAlignment="1">
      <alignment textRotation="90" wrapText="1"/>
    </xf>
    <xf numFmtId="0" fontId="10" fillId="0" borderId="28" xfId="0" applyFont="1" applyBorder="1"/>
    <xf numFmtId="0" fontId="10" fillId="0" borderId="30" xfId="0" applyFont="1" applyBorder="1"/>
    <xf numFmtId="2" fontId="10" fillId="0" borderId="28" xfId="0" applyNumberFormat="1" applyFont="1" applyBorder="1"/>
    <xf numFmtId="0" fontId="10" fillId="0" borderId="27" xfId="0" applyFont="1" applyBorder="1"/>
    <xf numFmtId="167" fontId="10" fillId="0" borderId="27" xfId="1" applyNumberFormat="1" applyFont="1" applyBorder="1"/>
    <xf numFmtId="0" fontId="10" fillId="0" borderId="31" xfId="0" applyFont="1" applyBorder="1"/>
    <xf numFmtId="0" fontId="10" fillId="0" borderId="29" xfId="0" applyFont="1" applyBorder="1"/>
    <xf numFmtId="2" fontId="10" fillId="0" borderId="29" xfId="0" applyNumberFormat="1" applyFont="1" applyBorder="1"/>
    <xf numFmtId="0" fontId="10" fillId="0" borderId="32" xfId="0" applyFont="1" applyBorder="1"/>
    <xf numFmtId="0" fontId="10" fillId="0" borderId="33" xfId="0" applyFont="1" applyBorder="1"/>
    <xf numFmtId="2" fontId="10" fillId="0" borderId="33" xfId="0" applyNumberFormat="1" applyFont="1" applyBorder="1"/>
    <xf numFmtId="49" fontId="10" fillId="0" borderId="28" xfId="0" applyNumberFormat="1" applyFont="1" applyBorder="1"/>
    <xf numFmtId="49" fontId="10" fillId="0" borderId="30" xfId="0" applyNumberFormat="1" applyFont="1" applyBorder="1"/>
    <xf numFmtId="0" fontId="10" fillId="0" borderId="34" xfId="0" applyFont="1" applyBorder="1"/>
    <xf numFmtId="0" fontId="10" fillId="0" borderId="35" xfId="0" applyFont="1" applyBorder="1"/>
    <xf numFmtId="2" fontId="10" fillId="0" borderId="35" xfId="0" applyNumberFormat="1" applyFont="1" applyBorder="1"/>
    <xf numFmtId="0" fontId="10" fillId="0" borderId="36" xfId="0" applyFont="1" applyBorder="1"/>
    <xf numFmtId="167" fontId="10" fillId="0" borderId="36" xfId="1" applyNumberFormat="1" applyFont="1" applyBorder="1"/>
    <xf numFmtId="0" fontId="10" fillId="0" borderId="27" xfId="0" applyFont="1" applyBorder="1" applyAlignment="1">
      <alignment vertical="center"/>
    </xf>
    <xf numFmtId="0" fontId="10" fillId="0" borderId="28" xfId="0" applyFont="1" applyBorder="1" applyAlignment="1">
      <alignment vertical="top"/>
    </xf>
    <xf numFmtId="0" fontId="16" fillId="0" borderId="0" xfId="0" applyFont="1"/>
    <xf numFmtId="0" fontId="15" fillId="0" borderId="0" xfId="0" applyFont="1"/>
    <xf numFmtId="0" fontId="17" fillId="3" borderId="0" xfId="0" applyFont="1" applyFill="1" applyAlignment="1">
      <alignment horizontal="right"/>
    </xf>
    <xf numFmtId="0" fontId="10" fillId="0" borderId="30" xfId="0" applyFont="1" applyBorder="1" applyAlignment="1">
      <alignment vertical="center" wrapText="1"/>
    </xf>
    <xf numFmtId="0" fontId="10" fillId="0" borderId="28" xfId="0" applyFont="1" applyBorder="1" applyAlignment="1">
      <alignment vertical="center" wrapText="1"/>
    </xf>
    <xf numFmtId="0" fontId="10" fillId="0" borderId="28" xfId="0" applyFont="1" applyBorder="1" applyAlignment="1">
      <alignment vertical="center"/>
    </xf>
    <xf numFmtId="0" fontId="10" fillId="0" borderId="29" xfId="0" applyFont="1" applyBorder="1" applyAlignment="1">
      <alignment vertical="top"/>
    </xf>
    <xf numFmtId="0" fontId="0" fillId="0" borderId="38" xfId="0" applyBorder="1"/>
    <xf numFmtId="0" fontId="10" fillId="11" borderId="38" xfId="0" applyFont="1" applyFill="1" applyBorder="1"/>
    <xf numFmtId="0" fontId="10" fillId="0" borderId="32" xfId="0" applyFont="1" applyBorder="1" applyAlignment="1">
      <alignment vertical="center"/>
    </xf>
    <xf numFmtId="0" fontId="10" fillId="0" borderId="0" xfId="0" applyFont="1" applyAlignment="1">
      <alignment vertical="center"/>
    </xf>
    <xf numFmtId="0" fontId="10" fillId="11" borderId="0" xfId="0" applyFont="1" applyFill="1" applyAlignment="1">
      <alignment vertical="center"/>
    </xf>
    <xf numFmtId="3" fontId="10" fillId="0" borderId="0" xfId="0" applyNumberFormat="1" applyFont="1"/>
    <xf numFmtId="3" fontId="10" fillId="11" borderId="0" xfId="0" applyNumberFormat="1" applyFont="1" applyFill="1"/>
    <xf numFmtId="0" fontId="20" fillId="0" borderId="0" xfId="0" applyFont="1"/>
    <xf numFmtId="3" fontId="20" fillId="3" borderId="8" xfId="0" applyNumberFormat="1" applyFont="1" applyFill="1" applyBorder="1"/>
    <xf numFmtId="3" fontId="20" fillId="0" borderId="8" xfId="0" applyNumberFormat="1" applyFont="1" applyBorder="1"/>
    <xf numFmtId="0" fontId="0" fillId="0" borderId="37" xfId="0" applyBorder="1"/>
    <xf numFmtId="0" fontId="20" fillId="4" borderId="10" xfId="0" applyFont="1" applyFill="1" applyBorder="1"/>
    <xf numFmtId="0" fontId="20" fillId="4" borderId="11" xfId="0" applyFont="1" applyFill="1" applyBorder="1" applyAlignment="1">
      <alignment horizontal="center"/>
    </xf>
    <xf numFmtId="0" fontId="20" fillId="3" borderId="8" xfId="0" applyFont="1" applyFill="1" applyBorder="1"/>
    <xf numFmtId="0" fontId="20" fillId="3" borderId="19" xfId="0" applyFont="1" applyFill="1" applyBorder="1"/>
    <xf numFmtId="0" fontId="15" fillId="3" borderId="0" xfId="0" applyFont="1" applyFill="1"/>
    <xf numFmtId="0" fontId="21" fillId="3" borderId="0" xfId="0" applyFont="1" applyFill="1"/>
    <xf numFmtId="0" fontId="4" fillId="0" borderId="0" xfId="0" applyFont="1"/>
    <xf numFmtId="0" fontId="0" fillId="0" borderId="0" xfId="0" applyAlignment="1">
      <alignment horizontal="right"/>
    </xf>
    <xf numFmtId="0" fontId="7" fillId="0" borderId="0" xfId="0" applyFont="1" applyAlignment="1">
      <alignment horizontal="center"/>
    </xf>
    <xf numFmtId="0" fontId="22" fillId="0" borderId="0" xfId="0" applyFont="1"/>
    <xf numFmtId="49" fontId="10" fillId="0" borderId="0" xfId="0" applyNumberFormat="1" applyFont="1"/>
    <xf numFmtId="0" fontId="14" fillId="0" borderId="28" xfId="0" applyFont="1" applyBorder="1"/>
    <xf numFmtId="0" fontId="14" fillId="0" borderId="29" xfId="0" applyFont="1" applyBorder="1"/>
    <xf numFmtId="0" fontId="14" fillId="0" borderId="33" xfId="0" applyFont="1" applyBorder="1"/>
    <xf numFmtId="3" fontId="24" fillId="3" borderId="39" xfId="0" applyNumberFormat="1" applyFont="1" applyFill="1" applyBorder="1"/>
    <xf numFmtId="0" fontId="26" fillId="0" borderId="0" xfId="3" applyFont="1" applyAlignment="1">
      <alignment horizontal="left"/>
    </xf>
    <xf numFmtId="167" fontId="10" fillId="0" borderId="0" xfId="1" applyNumberFormat="1" applyFont="1" applyAlignment="1"/>
    <xf numFmtId="0" fontId="28" fillId="0" borderId="0" xfId="0" applyFont="1"/>
    <xf numFmtId="167" fontId="28" fillId="0" borderId="0" xfId="1" applyNumberFormat="1" applyFont="1" applyAlignment="1">
      <alignment horizontal="right"/>
    </xf>
    <xf numFmtId="0" fontId="14" fillId="0" borderId="0" xfId="0" applyFont="1"/>
    <xf numFmtId="0" fontId="14" fillId="0" borderId="24" xfId="4" applyFont="1" applyBorder="1" applyAlignment="1">
      <alignment horizontal="left" vertical="center" wrapText="1"/>
    </xf>
    <xf numFmtId="0" fontId="14" fillId="0" borderId="25" xfId="4" applyFont="1" applyBorder="1" applyAlignment="1">
      <alignment horizontal="left" vertical="center" wrapText="1"/>
    </xf>
    <xf numFmtId="0" fontId="14" fillId="0" borderId="25" xfId="4" applyFont="1" applyBorder="1" applyAlignment="1">
      <alignment horizontal="left" vertical="center"/>
    </xf>
    <xf numFmtId="0" fontId="14" fillId="0" borderId="25" xfId="4" applyFont="1" applyBorder="1" applyAlignment="1">
      <alignment horizontal="center" vertical="center" wrapText="1"/>
    </xf>
    <xf numFmtId="167" fontId="14" fillId="0" borderId="25" xfId="1" applyNumberFormat="1" applyFont="1" applyBorder="1" applyAlignment="1">
      <alignment horizontal="left" vertical="center"/>
    </xf>
    <xf numFmtId="167" fontId="14" fillId="0" borderId="25" xfId="1" applyNumberFormat="1" applyFont="1" applyBorder="1" applyAlignment="1">
      <alignment horizontal="center" vertical="center"/>
    </xf>
    <xf numFmtId="0" fontId="28" fillId="0" borderId="43" xfId="3" applyFont="1" applyBorder="1" applyAlignment="1">
      <alignment horizontal="center" vertical="center"/>
    </xf>
    <xf numFmtId="0" fontId="28" fillId="0" borderId="36" xfId="3" applyFont="1" applyBorder="1" applyAlignment="1">
      <alignment horizontal="center" vertical="center"/>
    </xf>
    <xf numFmtId="0" fontId="14" fillId="0" borderId="36" xfId="3" applyFont="1" applyBorder="1" applyAlignment="1">
      <alignment horizontal="center" vertical="center" wrapText="1"/>
    </xf>
    <xf numFmtId="167" fontId="14" fillId="0" borderId="36" xfId="1" applyNumberFormat="1" applyFont="1" applyBorder="1" applyAlignment="1">
      <alignment horizontal="center" vertical="center"/>
    </xf>
    <xf numFmtId="167" fontId="14" fillId="0" borderId="36" xfId="1" applyNumberFormat="1" applyFont="1" applyBorder="1" applyAlignment="1">
      <alignment horizontal="left" vertical="center"/>
    </xf>
    <xf numFmtId="49" fontId="14" fillId="0" borderId="31" xfId="4" applyNumberFormat="1" applyFont="1" applyBorder="1"/>
    <xf numFmtId="49" fontId="14" fillId="0" borderId="29" xfId="4" applyNumberFormat="1" applyFont="1" applyBorder="1" applyAlignment="1">
      <alignment horizontal="center"/>
    </xf>
    <xf numFmtId="0" fontId="14" fillId="0" borderId="29" xfId="4" applyFont="1" applyBorder="1" applyProtection="1">
      <protection locked="0"/>
    </xf>
    <xf numFmtId="0" fontId="14" fillId="0" borderId="29" xfId="4" applyFont="1" applyBorder="1"/>
    <xf numFmtId="49" fontId="14" fillId="0" borderId="29" xfId="4" applyNumberFormat="1" applyFont="1" applyBorder="1"/>
    <xf numFmtId="2" fontId="10" fillId="0" borderId="29" xfId="0" applyNumberFormat="1" applyFont="1" applyBorder="1" applyAlignment="1">
      <alignment horizontal="center"/>
    </xf>
    <xf numFmtId="2" fontId="14" fillId="0" borderId="33" xfId="4" applyNumberFormat="1" applyFont="1" applyBorder="1"/>
    <xf numFmtId="167" fontId="10" fillId="0" borderId="33" xfId="1" applyNumberFormat="1" applyFont="1" applyBorder="1" applyAlignment="1"/>
    <xf numFmtId="2" fontId="14" fillId="0" borderId="27" xfId="4" applyNumberFormat="1" applyFont="1" applyBorder="1"/>
    <xf numFmtId="167" fontId="10" fillId="0" borderId="27" xfId="1" applyNumberFormat="1" applyFont="1" applyBorder="1" applyAlignment="1"/>
    <xf numFmtId="49" fontId="14" fillId="0" borderId="32" xfId="4" applyNumberFormat="1" applyFont="1" applyBorder="1"/>
    <xf numFmtId="49" fontId="14" fillId="0" borderId="33" xfId="4" applyNumberFormat="1" applyFont="1" applyBorder="1" applyAlignment="1">
      <alignment horizontal="center"/>
    </xf>
    <xf numFmtId="0" fontId="14" fillId="0" borderId="33" xfId="4" applyFont="1" applyBorder="1" applyProtection="1">
      <protection locked="0"/>
    </xf>
    <xf numFmtId="0" fontId="14" fillId="0" borderId="33" xfId="4" applyFont="1" applyBorder="1"/>
    <xf numFmtId="49" fontId="14" fillId="0" borderId="33" xfId="4" applyNumberFormat="1" applyFont="1" applyBorder="1"/>
    <xf numFmtId="2" fontId="10" fillId="0" borderId="33" xfId="0" applyNumberFormat="1" applyFont="1" applyBorder="1" applyAlignment="1">
      <alignment horizontal="center"/>
    </xf>
    <xf numFmtId="49" fontId="14" fillId="0" borderId="30" xfId="4" applyNumberFormat="1" applyFont="1" applyBorder="1"/>
    <xf numFmtId="49" fontId="14" fillId="0" borderId="28" xfId="4" applyNumberFormat="1" applyFont="1" applyBorder="1" applyAlignment="1">
      <alignment horizontal="center"/>
    </xf>
    <xf numFmtId="0" fontId="14" fillId="0" borderId="28" xfId="4" applyFont="1" applyBorder="1" applyProtection="1">
      <protection locked="0"/>
    </xf>
    <xf numFmtId="0" fontId="14" fillId="0" borderId="28" xfId="4" applyFont="1" applyBorder="1"/>
    <xf numFmtId="49" fontId="14" fillId="0" borderId="28" xfId="4" applyNumberFormat="1" applyFont="1" applyBorder="1"/>
    <xf numFmtId="0" fontId="14" fillId="0" borderId="28" xfId="4" applyFont="1" applyBorder="1" applyAlignment="1" applyProtection="1">
      <alignment vertical="top"/>
      <protection locked="0"/>
    </xf>
    <xf numFmtId="0" fontId="14" fillId="0" borderId="29" xfId="4" applyFont="1" applyBorder="1" applyAlignment="1" applyProtection="1">
      <alignment vertical="top"/>
      <protection locked="0"/>
    </xf>
    <xf numFmtId="49" fontId="14" fillId="0" borderId="28" xfId="0" applyNumberFormat="1" applyFont="1" applyBorder="1"/>
    <xf numFmtId="49" fontId="14" fillId="0" borderId="29" xfId="0" applyNumberFormat="1" applyFont="1" applyBorder="1"/>
    <xf numFmtId="49" fontId="14" fillId="0" borderId="33" xfId="0" applyNumberFormat="1" applyFont="1" applyBorder="1"/>
    <xf numFmtId="0" fontId="14" fillId="0" borderId="28" xfId="4" quotePrefix="1" applyFont="1" applyBorder="1"/>
    <xf numFmtId="0" fontId="14" fillId="0" borderId="29" xfId="4" quotePrefix="1" applyFont="1" applyBorder="1"/>
    <xf numFmtId="0" fontId="14" fillId="0" borderId="33" xfId="4" quotePrefix="1" applyFont="1" applyBorder="1"/>
    <xf numFmtId="0" fontId="14" fillId="0" borderId="28" xfId="4" quotePrefix="1" applyFont="1" applyBorder="1" applyAlignment="1">
      <alignment horizontal="left"/>
    </xf>
    <xf numFmtId="0" fontId="14" fillId="0" borderId="29" xfId="4" quotePrefix="1" applyFont="1" applyBorder="1" applyAlignment="1">
      <alignment horizontal="left"/>
    </xf>
    <xf numFmtId="0" fontId="14" fillId="0" borderId="33" xfId="4" quotePrefix="1" applyFont="1" applyBorder="1" applyAlignment="1">
      <alignment horizontal="left"/>
    </xf>
    <xf numFmtId="0" fontId="29" fillId="0" borderId="28" xfId="4" applyFont="1" applyBorder="1"/>
    <xf numFmtId="0" fontId="29" fillId="0" borderId="29" xfId="4" applyFont="1" applyBorder="1"/>
    <xf numFmtId="0" fontId="29" fillId="0" borderId="33" xfId="4" applyFont="1" applyBorder="1"/>
    <xf numFmtId="168" fontId="10" fillId="0" borderId="29" xfId="0" applyNumberFormat="1" applyFont="1" applyBorder="1" applyAlignment="1">
      <alignment horizontal="center"/>
    </xf>
    <xf numFmtId="49" fontId="14" fillId="0" borderId="34" xfId="4" applyNumberFormat="1" applyFont="1" applyBorder="1"/>
    <xf numFmtId="49" fontId="14" fillId="0" borderId="35" xfId="4" applyNumberFormat="1" applyFont="1" applyBorder="1" applyAlignment="1">
      <alignment horizontal="center"/>
    </xf>
    <xf numFmtId="0" fontId="14" fillId="0" borderId="35" xfId="4" applyFont="1" applyBorder="1" applyProtection="1">
      <protection locked="0"/>
    </xf>
    <xf numFmtId="0" fontId="14" fillId="0" borderId="35" xfId="4" applyFont="1" applyBorder="1"/>
    <xf numFmtId="49" fontId="14" fillId="0" borderId="35" xfId="4" applyNumberFormat="1" applyFont="1" applyBorder="1"/>
    <xf numFmtId="2" fontId="10" fillId="0" borderId="35" xfId="0" applyNumberFormat="1" applyFont="1" applyBorder="1" applyAlignment="1">
      <alignment horizontal="center"/>
    </xf>
    <xf numFmtId="2" fontId="14" fillId="0" borderId="36" xfId="4" applyNumberFormat="1" applyFont="1" applyBorder="1"/>
    <xf numFmtId="167" fontId="10" fillId="0" borderId="36" xfId="1" applyNumberFormat="1" applyFont="1" applyBorder="1" applyAlignment="1"/>
    <xf numFmtId="0" fontId="30" fillId="2" borderId="0" xfId="0" applyFont="1" applyFill="1"/>
    <xf numFmtId="0" fontId="3" fillId="0" borderId="0" xfId="0" applyFont="1"/>
    <xf numFmtId="0" fontId="31" fillId="0" borderId="0" xfId="0" applyFont="1" applyAlignment="1">
      <alignment vertical="center" wrapText="1"/>
    </xf>
    <xf numFmtId="0" fontId="10" fillId="13" borderId="0" xfId="0" applyFont="1" applyFill="1"/>
    <xf numFmtId="3" fontId="0" fillId="0" borderId="0" xfId="0" applyNumberFormat="1"/>
    <xf numFmtId="14" fontId="0" fillId="0" borderId="0" xfId="0" applyNumberFormat="1"/>
    <xf numFmtId="0" fontId="7" fillId="4" borderId="11" xfId="0" applyFont="1" applyFill="1" applyBorder="1" applyAlignment="1">
      <alignment horizontal="right"/>
    </xf>
    <xf numFmtId="0" fontId="7" fillId="4" borderId="12" xfId="0" applyFont="1" applyFill="1" applyBorder="1" applyAlignment="1">
      <alignment horizontal="right"/>
    </xf>
    <xf numFmtId="0" fontId="0" fillId="5" borderId="3" xfId="0" applyFill="1" applyBorder="1" applyAlignment="1">
      <alignment horizontal="right"/>
    </xf>
    <xf numFmtId="0" fontId="7" fillId="4" borderId="13" xfId="0" applyFont="1" applyFill="1" applyBorder="1" applyAlignment="1">
      <alignment horizontal="right"/>
    </xf>
    <xf numFmtId="0" fontId="0" fillId="7" borderId="0" xfId="0" applyFill="1"/>
    <xf numFmtId="0" fontId="0" fillId="7" borderId="0" xfId="0" applyFill="1" applyAlignment="1">
      <alignment horizontal="right"/>
    </xf>
    <xf numFmtId="0" fontId="24" fillId="0" borderId="0" xfId="0" applyFont="1"/>
    <xf numFmtId="3" fontId="24" fillId="0" borderId="0" xfId="0" applyNumberFormat="1" applyFont="1"/>
    <xf numFmtId="1" fontId="0" fillId="0" borderId="0" xfId="0" applyNumberFormat="1"/>
    <xf numFmtId="0" fontId="33" fillId="0" borderId="0" xfId="0" applyFont="1"/>
    <xf numFmtId="0" fontId="0" fillId="0" borderId="21" xfId="0" applyBorder="1"/>
    <xf numFmtId="166" fontId="10" fillId="0" borderId="0" xfId="0" applyNumberFormat="1" applyFont="1"/>
    <xf numFmtId="1" fontId="10" fillId="0" borderId="33" xfId="0" applyNumberFormat="1" applyFont="1" applyBorder="1"/>
    <xf numFmtId="1" fontId="10" fillId="0" borderId="27" xfId="0" applyNumberFormat="1" applyFont="1" applyBorder="1"/>
    <xf numFmtId="1" fontId="10" fillId="0" borderId="36" xfId="0" applyNumberFormat="1" applyFont="1" applyBorder="1"/>
    <xf numFmtId="0" fontId="0" fillId="11" borderId="1" xfId="0" applyFill="1" applyBorder="1" applyAlignment="1">
      <alignment horizontal="right"/>
    </xf>
    <xf numFmtId="0" fontId="0" fillId="11" borderId="0" xfId="0" applyFill="1"/>
    <xf numFmtId="0" fontId="3" fillId="11" borderId="0" xfId="0" applyFont="1" applyFill="1"/>
    <xf numFmtId="3" fontId="0" fillId="11" borderId="0" xfId="0" applyNumberFormat="1" applyFill="1"/>
    <xf numFmtId="0" fontId="3" fillId="11" borderId="44" xfId="0" applyFont="1" applyFill="1" applyBorder="1" applyAlignment="1">
      <alignment horizontal="center"/>
    </xf>
    <xf numFmtId="0" fontId="0" fillId="11" borderId="8" xfId="0" applyFill="1" applyBorder="1" applyAlignment="1">
      <alignment horizontal="center"/>
    </xf>
    <xf numFmtId="0" fontId="0" fillId="11" borderId="0" xfId="0" applyFill="1" applyAlignment="1">
      <alignment horizontal="center"/>
    </xf>
    <xf numFmtId="0" fontId="0" fillId="11" borderId="9" xfId="0" applyFill="1" applyBorder="1" applyAlignment="1">
      <alignment horizontal="center"/>
    </xf>
    <xf numFmtId="0" fontId="0" fillId="11" borderId="8" xfId="0" applyFill="1" applyBorder="1"/>
    <xf numFmtId="3" fontId="0" fillId="11" borderId="8" xfId="0" applyNumberFormat="1" applyFill="1" applyBorder="1"/>
    <xf numFmtId="165" fontId="0" fillId="11" borderId="18" xfId="2" applyNumberFormat="1" applyFont="1" applyFill="1" applyBorder="1"/>
    <xf numFmtId="0" fontId="0" fillId="11" borderId="16" xfId="0" applyFill="1" applyBorder="1"/>
    <xf numFmtId="3" fontId="0" fillId="11" borderId="17" xfId="0" applyNumberFormat="1" applyFill="1" applyBorder="1"/>
    <xf numFmtId="2" fontId="6" fillId="11" borderId="17" xfId="0" applyNumberFormat="1" applyFont="1" applyFill="1" applyBorder="1"/>
    <xf numFmtId="0" fontId="0" fillId="8" borderId="1" xfId="0" applyFill="1" applyBorder="1" applyAlignment="1">
      <alignment horizontal="right"/>
    </xf>
    <xf numFmtId="0" fontId="0" fillId="8" borderId="0" xfId="0" applyFill="1"/>
    <xf numFmtId="0" fontId="3" fillId="8" borderId="0" xfId="0" applyFont="1" applyFill="1"/>
    <xf numFmtId="0" fontId="3" fillId="8" borderId="44" xfId="0" applyFont="1" applyFill="1" applyBorder="1" applyAlignment="1">
      <alignment horizontal="center"/>
    </xf>
    <xf numFmtId="0" fontId="0" fillId="8" borderId="8" xfId="0" applyFill="1" applyBorder="1" applyAlignment="1">
      <alignment horizontal="center"/>
    </xf>
    <xf numFmtId="0" fontId="0" fillId="8" borderId="0" xfId="0" applyFill="1" applyAlignment="1">
      <alignment horizontal="center"/>
    </xf>
    <xf numFmtId="0" fontId="0" fillId="8" borderId="9" xfId="0" applyFill="1" applyBorder="1" applyAlignment="1">
      <alignment horizontal="center"/>
    </xf>
    <xf numFmtId="0" fontId="0" fillId="8" borderId="8" xfId="0" applyFill="1" applyBorder="1"/>
    <xf numFmtId="3" fontId="0" fillId="8" borderId="8" xfId="0" applyNumberFormat="1" applyFill="1" applyBorder="1"/>
    <xf numFmtId="3" fontId="0" fillId="8" borderId="0" xfId="0" applyNumberFormat="1" applyFill="1"/>
    <xf numFmtId="0" fontId="0" fillId="8" borderId="16" xfId="0" applyFill="1" applyBorder="1"/>
    <xf numFmtId="3" fontId="0" fillId="8" borderId="17" xfId="0" applyNumberFormat="1" applyFill="1" applyBorder="1"/>
    <xf numFmtId="2" fontId="6" fillId="8" borderId="17" xfId="0" applyNumberFormat="1" applyFont="1" applyFill="1" applyBorder="1"/>
    <xf numFmtId="1" fontId="34" fillId="12" borderId="0" xfId="0" applyNumberFormat="1" applyFont="1" applyFill="1"/>
    <xf numFmtId="0" fontId="15" fillId="11" borderId="0" xfId="0" applyFont="1" applyFill="1"/>
    <xf numFmtId="0" fontId="35" fillId="11" borderId="1" xfId="0" applyFont="1" applyFill="1" applyBorder="1" applyAlignment="1">
      <alignment horizontal="center"/>
    </xf>
    <xf numFmtId="0" fontId="35" fillId="11" borderId="3" xfId="0" applyFont="1" applyFill="1" applyBorder="1" applyAlignment="1">
      <alignment horizontal="center"/>
    </xf>
    <xf numFmtId="3" fontId="35" fillId="11" borderId="4" xfId="0" applyNumberFormat="1" applyFont="1" applyFill="1" applyBorder="1" applyAlignment="1">
      <alignment horizontal="right"/>
    </xf>
    <xf numFmtId="1" fontId="36" fillId="11" borderId="2" xfId="0" applyNumberFormat="1" applyFont="1" applyFill="1" applyBorder="1" applyAlignment="1">
      <alignment horizontal="right"/>
    </xf>
    <xf numFmtId="0" fontId="0" fillId="15" borderId="1" xfId="0" applyFill="1" applyBorder="1" applyAlignment="1">
      <alignment horizontal="right"/>
    </xf>
    <xf numFmtId="0" fontId="0" fillId="15" borderId="0" xfId="0" applyFill="1"/>
    <xf numFmtId="0" fontId="3" fillId="15" borderId="0" xfId="0" applyFont="1" applyFill="1"/>
    <xf numFmtId="3" fontId="0" fillId="15" borderId="0" xfId="0" applyNumberFormat="1" applyFill="1"/>
    <xf numFmtId="0" fontId="3" fillId="15" borderId="44" xfId="0" applyFont="1" applyFill="1" applyBorder="1" applyAlignment="1">
      <alignment horizontal="center"/>
    </xf>
    <xf numFmtId="0" fontId="0" fillId="15" borderId="8" xfId="0" applyFill="1" applyBorder="1" applyAlignment="1">
      <alignment horizontal="center"/>
    </xf>
    <xf numFmtId="0" fontId="0" fillId="15" borderId="0" xfId="0" applyFill="1" applyAlignment="1">
      <alignment horizontal="center"/>
    </xf>
    <xf numFmtId="0" fontId="0" fillId="15" borderId="9" xfId="0" applyFill="1" applyBorder="1" applyAlignment="1">
      <alignment horizontal="center"/>
    </xf>
    <xf numFmtId="0" fontId="0" fillId="15" borderId="8" xfId="0" applyFill="1" applyBorder="1"/>
    <xf numFmtId="3" fontId="0" fillId="15" borderId="8" xfId="0" applyNumberFormat="1" applyFill="1" applyBorder="1"/>
    <xf numFmtId="165" fontId="0" fillId="15" borderId="18" xfId="2" applyNumberFormat="1" applyFont="1" applyFill="1" applyBorder="1"/>
    <xf numFmtId="0" fontId="0" fillId="15" borderId="16" xfId="0" applyFill="1" applyBorder="1"/>
    <xf numFmtId="3" fontId="0" fillId="15" borderId="17" xfId="0" applyNumberFormat="1" applyFill="1" applyBorder="1"/>
    <xf numFmtId="2" fontId="6" fillId="15" borderId="17" xfId="0" applyNumberFormat="1" applyFont="1" applyFill="1" applyBorder="1"/>
    <xf numFmtId="0" fontId="20" fillId="16" borderId="0" xfId="0" applyFont="1" applyFill="1"/>
    <xf numFmtId="3" fontId="20" fillId="16" borderId="8" xfId="0" applyNumberFormat="1" applyFont="1" applyFill="1" applyBorder="1"/>
    <xf numFmtId="166" fontId="20" fillId="0" borderId="8" xfId="0" applyNumberFormat="1" applyFont="1" applyBorder="1"/>
    <xf numFmtId="167" fontId="10" fillId="0" borderId="0" xfId="1" applyNumberFormat="1" applyFont="1" applyBorder="1" applyAlignment="1">
      <alignment textRotation="90" wrapText="1"/>
    </xf>
    <xf numFmtId="0" fontId="10" fillId="10" borderId="0" xfId="0" applyFont="1" applyFill="1"/>
    <xf numFmtId="3" fontId="35" fillId="11" borderId="0" xfId="0" applyNumberFormat="1" applyFont="1" applyFill="1" applyAlignment="1">
      <alignment horizontal="right"/>
    </xf>
    <xf numFmtId="0" fontId="13" fillId="10" borderId="0" xfId="0" applyFont="1" applyFill="1"/>
    <xf numFmtId="2" fontId="6" fillId="10" borderId="0" xfId="0" applyNumberFormat="1" applyFont="1" applyFill="1"/>
    <xf numFmtId="1" fontId="39" fillId="8" borderId="0" xfId="0" applyNumberFormat="1" applyFont="1" applyFill="1" applyAlignment="1">
      <alignment horizontal="left"/>
    </xf>
    <xf numFmtId="1" fontId="8" fillId="11" borderId="0" xfId="0" applyNumberFormat="1" applyFont="1" applyFill="1"/>
    <xf numFmtId="1" fontId="8" fillId="8" borderId="0" xfId="0" applyNumberFormat="1" applyFont="1" applyFill="1"/>
    <xf numFmtId="1" fontId="8" fillId="15" borderId="0" xfId="0" applyNumberFormat="1" applyFont="1" applyFill="1"/>
    <xf numFmtId="1" fontId="39" fillId="11" borderId="0" xfId="0" applyNumberFormat="1" applyFont="1" applyFill="1" applyAlignment="1">
      <alignment horizontal="left"/>
    </xf>
    <xf numFmtId="1" fontId="39" fillId="15" borderId="0" xfId="0" applyNumberFormat="1" applyFont="1" applyFill="1" applyAlignment="1">
      <alignment horizontal="left"/>
    </xf>
    <xf numFmtId="0" fontId="3" fillId="5" borderId="0" xfId="0" applyFont="1" applyFill="1" applyAlignment="1">
      <alignment horizontal="right"/>
    </xf>
    <xf numFmtId="3" fontId="24" fillId="3" borderId="0" xfId="0" applyNumberFormat="1" applyFont="1" applyFill="1"/>
    <xf numFmtId="0" fontId="9" fillId="0" borderId="0" xfId="0" applyFont="1"/>
    <xf numFmtId="0" fontId="20" fillId="3" borderId="51" xfId="0" applyFont="1" applyFill="1" applyBorder="1"/>
    <xf numFmtId="0" fontId="23" fillId="3" borderId="52" xfId="0" applyFont="1" applyFill="1" applyBorder="1"/>
    <xf numFmtId="3" fontId="20" fillId="0" borderId="0" xfId="0" applyNumberFormat="1" applyFont="1"/>
    <xf numFmtId="3" fontId="20" fillId="0" borderId="47" xfId="0" applyNumberFormat="1" applyFont="1" applyBorder="1"/>
    <xf numFmtId="3" fontId="20" fillId="0" borderId="54" xfId="0" applyNumberFormat="1" applyFont="1" applyBorder="1"/>
    <xf numFmtId="3" fontId="20" fillId="0" borderId="55" xfId="0" applyNumberFormat="1" applyFont="1" applyBorder="1"/>
    <xf numFmtId="166" fontId="20" fillId="0" borderId="39" xfId="0" applyNumberFormat="1" applyFont="1" applyBorder="1"/>
    <xf numFmtId="166" fontId="20" fillId="0" borderId="56" xfId="0" applyNumberFormat="1" applyFont="1" applyBorder="1"/>
    <xf numFmtId="0" fontId="20" fillId="0" borderId="57" xfId="0" applyFont="1" applyBorder="1"/>
    <xf numFmtId="0" fontId="16" fillId="0" borderId="0" xfId="0" applyFont="1" applyAlignment="1">
      <alignment horizontal="left"/>
    </xf>
    <xf numFmtId="0" fontId="24" fillId="3" borderId="47" xfId="0" applyFont="1" applyFill="1" applyBorder="1"/>
    <xf numFmtId="0" fontId="24" fillId="3" borderId="48" xfId="0" applyFont="1" applyFill="1" applyBorder="1"/>
    <xf numFmtId="0" fontId="2" fillId="10" borderId="0" xfId="0" applyFont="1" applyFill="1"/>
    <xf numFmtId="0" fontId="41" fillId="0" borderId="0" xfId="0" applyFont="1"/>
    <xf numFmtId="0" fontId="0" fillId="17" borderId="0" xfId="0" applyFill="1"/>
    <xf numFmtId="0" fontId="3" fillId="0" borderId="37" xfId="0" applyFont="1" applyBorder="1"/>
    <xf numFmtId="0" fontId="2" fillId="0" borderId="0" xfId="0" applyFont="1"/>
    <xf numFmtId="0" fontId="20" fillId="4" borderId="0" xfId="0" applyFont="1" applyFill="1" applyAlignment="1">
      <alignment horizontal="center"/>
    </xf>
    <xf numFmtId="0" fontId="2" fillId="0" borderId="37" xfId="0" applyFont="1" applyBorder="1"/>
    <xf numFmtId="3" fontId="10" fillId="16" borderId="0" xfId="0" applyNumberFormat="1" applyFont="1" applyFill="1"/>
    <xf numFmtId="0" fontId="42" fillId="0" borderId="0" xfId="5"/>
    <xf numFmtId="167" fontId="28" fillId="0" borderId="0" xfId="1" applyNumberFormat="1" applyFont="1"/>
    <xf numFmtId="167" fontId="14" fillId="0" borderId="0" xfId="1" applyNumberFormat="1" applyFont="1"/>
    <xf numFmtId="0" fontId="10" fillId="0" borderId="25" xfId="0" applyFont="1" applyBorder="1" applyAlignment="1">
      <alignment textRotation="90" wrapText="1"/>
    </xf>
    <xf numFmtId="0" fontId="10" fillId="0" borderId="27" xfId="0" applyFont="1" applyBorder="1" applyAlignment="1">
      <alignment textRotation="90" wrapText="1"/>
    </xf>
    <xf numFmtId="167" fontId="10" fillId="10" borderId="27" xfId="1" applyNumberFormat="1" applyFont="1" applyFill="1" applyBorder="1"/>
    <xf numFmtId="3" fontId="10" fillId="0" borderId="0" xfId="1" applyNumberFormat="1" applyFont="1"/>
    <xf numFmtId="3" fontId="18" fillId="10" borderId="0" xfId="1" applyNumberFormat="1" applyFont="1" applyFill="1"/>
    <xf numFmtId="3" fontId="10" fillId="0" borderId="25" xfId="1" applyNumberFormat="1" applyFont="1" applyBorder="1" applyAlignment="1">
      <alignment textRotation="90" wrapText="1"/>
    </xf>
    <xf numFmtId="3" fontId="10" fillId="0" borderId="27" xfId="1" applyNumberFormat="1" applyFont="1" applyBorder="1" applyAlignment="1">
      <alignment textRotation="90" wrapText="1"/>
    </xf>
    <xf numFmtId="3" fontId="10" fillId="10" borderId="27" xfId="1" applyNumberFormat="1" applyFont="1" applyFill="1" applyBorder="1"/>
    <xf numFmtId="3" fontId="10" fillId="0" borderId="27" xfId="1" applyNumberFormat="1" applyFont="1" applyBorder="1"/>
    <xf numFmtId="3" fontId="10" fillId="0" borderId="36" xfId="1" applyNumberFormat="1" applyFont="1" applyBorder="1"/>
    <xf numFmtId="0" fontId="6" fillId="3" borderId="0" xfId="0" applyFont="1" applyFill="1" applyAlignment="1">
      <alignment horizontal="right"/>
    </xf>
    <xf numFmtId="0" fontId="0" fillId="7" borderId="58" xfId="0" applyFill="1" applyBorder="1"/>
    <xf numFmtId="0" fontId="0" fillId="7" borderId="15" xfId="0" applyFill="1" applyBorder="1" applyAlignment="1">
      <alignment horizontal="right"/>
    </xf>
    <xf numFmtId="164" fontId="6" fillId="3" borderId="0" xfId="0" applyNumberFormat="1" applyFont="1" applyFill="1" applyAlignment="1">
      <alignment horizontal="right"/>
    </xf>
    <xf numFmtId="0" fontId="0" fillId="9" borderId="59" xfId="0" applyFill="1" applyBorder="1"/>
    <xf numFmtId="0" fontId="0" fillId="9" borderId="60" xfId="0" applyFill="1" applyBorder="1"/>
    <xf numFmtId="0" fontId="0" fillId="9" borderId="61" xfId="0" applyFill="1" applyBorder="1"/>
    <xf numFmtId="3" fontId="0" fillId="9" borderId="60" xfId="0" applyNumberFormat="1" applyFill="1" applyBorder="1"/>
    <xf numFmtId="3" fontId="0" fillId="5" borderId="0" xfId="0" applyNumberFormat="1" applyFill="1"/>
    <xf numFmtId="0" fontId="2" fillId="9" borderId="0" xfId="0" applyFont="1" applyFill="1"/>
    <xf numFmtId="1" fontId="43" fillId="0" borderId="0" xfId="0" applyNumberFormat="1" applyFont="1"/>
    <xf numFmtId="0" fontId="5" fillId="11" borderId="0" xfId="0" applyFont="1" applyFill="1"/>
    <xf numFmtId="0" fontId="44" fillId="11" borderId="0" xfId="0" applyFont="1" applyFill="1"/>
    <xf numFmtId="0" fontId="0" fillId="8" borderId="37" xfId="0" applyFill="1" applyBorder="1"/>
    <xf numFmtId="0" fontId="24" fillId="8" borderId="0" xfId="0" applyFont="1" applyFill="1"/>
    <xf numFmtId="3" fontId="10" fillId="8" borderId="0" xfId="0" applyNumberFormat="1" applyFont="1" applyFill="1"/>
    <xf numFmtId="0" fontId="10" fillId="8" borderId="38" xfId="0" applyFont="1" applyFill="1" applyBorder="1"/>
    <xf numFmtId="0" fontId="10" fillId="8" borderId="32" xfId="0" applyFont="1" applyFill="1" applyBorder="1" applyAlignment="1">
      <alignment vertical="center"/>
    </xf>
    <xf numFmtId="0" fontId="10" fillId="8" borderId="0" xfId="0" applyFont="1" applyFill="1" applyAlignment="1">
      <alignment vertical="center"/>
    </xf>
    <xf numFmtId="0" fontId="10" fillId="8" borderId="30" xfId="0" applyFont="1" applyFill="1" applyBorder="1"/>
    <xf numFmtId="166" fontId="10" fillId="8" borderId="0" xfId="0" applyNumberFormat="1" applyFont="1" applyFill="1"/>
    <xf numFmtId="167" fontId="14" fillId="0" borderId="0" xfId="1" applyNumberFormat="1" applyFont="1" applyAlignment="1">
      <alignment horizontal="right"/>
    </xf>
    <xf numFmtId="0" fontId="14" fillId="0" borderId="0" xfId="3" applyFont="1" applyAlignment="1">
      <alignment horizontal="right"/>
    </xf>
    <xf numFmtId="0" fontId="7" fillId="0" borderId="0" xfId="0" applyFont="1"/>
    <xf numFmtId="1" fontId="14" fillId="0" borderId="25" xfId="3" applyNumberFormat="1" applyFont="1" applyBorder="1" applyAlignment="1">
      <alignment vertical="center"/>
    </xf>
    <xf numFmtId="0" fontId="0" fillId="0" borderId="41" xfId="0" applyBorder="1"/>
    <xf numFmtId="0" fontId="0" fillId="0" borderId="23" xfId="0" applyBorder="1"/>
    <xf numFmtId="0" fontId="0" fillId="0" borderId="22" xfId="0" applyBorder="1"/>
    <xf numFmtId="49" fontId="14" fillId="8" borderId="31" xfId="4" applyNumberFormat="1" applyFont="1" applyFill="1" applyBorder="1"/>
    <xf numFmtId="49" fontId="14" fillId="8" borderId="30" xfId="4" applyNumberFormat="1" applyFont="1" applyFill="1" applyBorder="1"/>
    <xf numFmtId="3" fontId="10" fillId="8" borderId="46" xfId="0" applyNumberFormat="1" applyFont="1" applyFill="1" applyBorder="1"/>
    <xf numFmtId="3" fontId="10" fillId="8" borderId="21" xfId="0" applyNumberFormat="1" applyFont="1" applyFill="1" applyBorder="1"/>
    <xf numFmtId="3" fontId="14" fillId="10" borderId="25" xfId="3" applyNumberFormat="1" applyFont="1" applyFill="1" applyBorder="1" applyAlignment="1">
      <alignment horizontal="center" vertical="center"/>
    </xf>
    <xf numFmtId="3" fontId="14" fillId="10" borderId="36" xfId="3" applyNumberFormat="1" applyFont="1" applyFill="1" applyBorder="1" applyAlignment="1">
      <alignment horizontal="center" vertical="center" wrapText="1"/>
    </xf>
    <xf numFmtId="3" fontId="10" fillId="10" borderId="33" xfId="0" applyNumberFormat="1" applyFont="1" applyFill="1" applyBorder="1"/>
    <xf numFmtId="0" fontId="0" fillId="2" borderId="0" xfId="0" applyFill="1"/>
    <xf numFmtId="0" fontId="45" fillId="0" borderId="0" xfId="0" applyFont="1"/>
    <xf numFmtId="1" fontId="36" fillId="11" borderId="0" xfId="0" applyNumberFormat="1" applyFont="1" applyFill="1" applyAlignment="1">
      <alignment horizontal="right"/>
    </xf>
    <xf numFmtId="0" fontId="46" fillId="0" borderId="0" xfId="0" applyFont="1"/>
    <xf numFmtId="0" fontId="46" fillId="4" borderId="0" xfId="0" applyFont="1" applyFill="1" applyAlignment="1">
      <alignment horizontal="center"/>
    </xf>
    <xf numFmtId="3" fontId="46" fillId="3" borderId="0" xfId="0" applyNumberFormat="1" applyFont="1" applyFill="1"/>
    <xf numFmtId="0" fontId="10" fillId="8" borderId="31" xfId="0" applyFont="1" applyFill="1" applyBorder="1"/>
    <xf numFmtId="0" fontId="10" fillId="8" borderId="43" xfId="0" applyFont="1" applyFill="1" applyBorder="1"/>
    <xf numFmtId="0" fontId="14" fillId="8" borderId="38" xfId="0" applyFont="1" applyFill="1" applyBorder="1"/>
    <xf numFmtId="0" fontId="20" fillId="3" borderId="37" xfId="0" applyFont="1" applyFill="1" applyBorder="1"/>
    <xf numFmtId="0" fontId="0" fillId="3" borderId="37" xfId="0" applyFill="1" applyBorder="1"/>
    <xf numFmtId="0" fontId="0" fillId="3" borderId="50" xfId="0" applyFill="1" applyBorder="1"/>
    <xf numFmtId="0" fontId="24" fillId="3" borderId="49" xfId="0" applyFont="1" applyFill="1" applyBorder="1"/>
    <xf numFmtId="3" fontId="24" fillId="3" borderId="50" xfId="0" applyNumberFormat="1" applyFont="1" applyFill="1" applyBorder="1"/>
    <xf numFmtId="3" fontId="24" fillId="3" borderId="40" xfId="0" applyNumberFormat="1" applyFont="1" applyFill="1" applyBorder="1"/>
    <xf numFmtId="1" fontId="37" fillId="0" borderId="47" xfId="0" applyNumberFormat="1" applyFont="1" applyBorder="1"/>
    <xf numFmtId="0" fontId="20" fillId="0" borderId="48" xfId="0" applyFont="1" applyBorder="1"/>
    <xf numFmtId="0" fontId="0" fillId="0" borderId="48" xfId="0" applyBorder="1"/>
    <xf numFmtId="0" fontId="0" fillId="0" borderId="49" xfId="0" applyBorder="1"/>
    <xf numFmtId="1" fontId="37" fillId="0" borderId="48" xfId="0" applyNumberFormat="1" applyFont="1" applyBorder="1"/>
    <xf numFmtId="0" fontId="38" fillId="0" borderId="57" xfId="0" applyFont="1" applyBorder="1"/>
    <xf numFmtId="0" fontId="0" fillId="3" borderId="53" xfId="0" applyFill="1" applyBorder="1"/>
    <xf numFmtId="3" fontId="0" fillId="3" borderId="53" xfId="0" applyNumberFormat="1" applyFill="1" applyBorder="1"/>
    <xf numFmtId="0" fontId="0" fillId="0" borderId="57" xfId="0" applyBorder="1"/>
    <xf numFmtId="0" fontId="20" fillId="3" borderId="65" xfId="0" applyFont="1" applyFill="1" applyBorder="1"/>
    <xf numFmtId="49" fontId="14" fillId="0" borderId="0" xfId="4" applyNumberFormat="1" applyFont="1"/>
    <xf numFmtId="0" fontId="47" fillId="4" borderId="45" xfId="0" applyFont="1" applyFill="1" applyBorder="1" applyAlignment="1">
      <alignment horizontal="center"/>
    </xf>
    <xf numFmtId="0" fontId="48" fillId="0" borderId="0" xfId="0" applyFont="1"/>
    <xf numFmtId="0" fontId="49" fillId="0" borderId="0" xfId="0" applyFont="1"/>
    <xf numFmtId="0" fontId="15" fillId="0" borderId="1" xfId="0" applyFont="1" applyBorder="1" applyAlignment="1">
      <alignment horizontal="center"/>
    </xf>
    <xf numFmtId="1" fontId="43" fillId="0" borderId="2" xfId="0" applyNumberFormat="1" applyFont="1" applyBorder="1" applyAlignment="1">
      <alignment horizontal="right"/>
    </xf>
    <xf numFmtId="0" fontId="15" fillId="0" borderId="3" xfId="0" applyFont="1" applyBorder="1" applyAlignment="1">
      <alignment horizontal="center"/>
    </xf>
    <xf numFmtId="3" fontId="15" fillId="0" borderId="4" xfId="0" applyNumberFormat="1" applyFont="1" applyBorder="1" applyAlignment="1">
      <alignment horizontal="right"/>
    </xf>
    <xf numFmtId="0" fontId="18" fillId="0" borderId="0" xfId="0" applyFont="1"/>
    <xf numFmtId="1" fontId="18" fillId="0" borderId="0" xfId="0" applyNumberFormat="1" applyFont="1"/>
    <xf numFmtId="0" fontId="19" fillId="0" borderId="0" xfId="0" applyFont="1"/>
    <xf numFmtId="0" fontId="14" fillId="0" borderId="0" xfId="3" applyFont="1" applyAlignment="1">
      <alignment horizontal="left" vertical="center"/>
    </xf>
    <xf numFmtId="4" fontId="20" fillId="0" borderId="8" xfId="0" applyNumberFormat="1" applyFont="1" applyBorder="1"/>
    <xf numFmtId="3" fontId="18" fillId="10" borderId="25" xfId="1" applyNumberFormat="1" applyFont="1" applyFill="1" applyBorder="1" applyAlignment="1">
      <alignment horizontal="center" wrapText="1"/>
    </xf>
    <xf numFmtId="0" fontId="0" fillId="6" borderId="66" xfId="0" applyFill="1" applyBorder="1" applyAlignment="1">
      <alignment horizontal="left"/>
    </xf>
    <xf numFmtId="0" fontId="3" fillId="6" borderId="0" xfId="0" applyFont="1" applyFill="1" applyAlignment="1">
      <alignment horizontal="left"/>
    </xf>
    <xf numFmtId="3" fontId="24" fillId="0" borderId="21" xfId="0" applyNumberFormat="1" applyFont="1" applyBorder="1"/>
    <xf numFmtId="0" fontId="48" fillId="0" borderId="23" xfId="0" applyFont="1" applyBorder="1"/>
    <xf numFmtId="1" fontId="43" fillId="0" borderId="69" xfId="0" applyNumberFormat="1" applyFont="1" applyBorder="1" applyAlignment="1">
      <alignment horizontal="right"/>
    </xf>
    <xf numFmtId="3" fontId="15" fillId="0" borderId="70" xfId="0" applyNumberFormat="1" applyFont="1" applyBorder="1" applyAlignment="1">
      <alignment horizontal="right"/>
    </xf>
    <xf numFmtId="0" fontId="24" fillId="0" borderId="23" xfId="0" applyFont="1" applyBorder="1"/>
    <xf numFmtId="3" fontId="24" fillId="0" borderId="23" xfId="0" applyNumberFormat="1" applyFont="1" applyBorder="1"/>
    <xf numFmtId="3" fontId="24" fillId="0" borderId="22" xfId="0" applyNumberFormat="1" applyFont="1" applyBorder="1"/>
    <xf numFmtId="0" fontId="50" fillId="0" borderId="0" xfId="0" applyFont="1"/>
    <xf numFmtId="3" fontId="24" fillId="8" borderId="0" xfId="0" applyNumberFormat="1" applyFont="1" applyFill="1"/>
    <xf numFmtId="0" fontId="2" fillId="0" borderId="23" xfId="0" quotePrefix="1" applyFont="1" applyBorder="1"/>
    <xf numFmtId="0" fontId="0" fillId="0" borderId="23" xfId="0" quotePrefix="1" applyBorder="1"/>
    <xf numFmtId="0" fontId="2" fillId="0" borderId="23" xfId="0" applyFont="1" applyBorder="1"/>
    <xf numFmtId="0" fontId="0" fillId="0" borderId="67" xfId="0" applyBorder="1"/>
    <xf numFmtId="0" fontId="24" fillId="3" borderId="68" xfId="0" applyFont="1" applyFill="1" applyBorder="1"/>
    <xf numFmtId="0" fontId="24" fillId="3" borderId="67" xfId="0" applyFont="1" applyFill="1" applyBorder="1"/>
    <xf numFmtId="3" fontId="0" fillId="3" borderId="71" xfId="0" applyNumberFormat="1" applyFill="1" applyBorder="1"/>
    <xf numFmtId="0" fontId="0" fillId="16" borderId="0" xfId="0" applyFill="1"/>
    <xf numFmtId="0" fontId="0" fillId="16" borderId="8" xfId="0" applyFill="1" applyBorder="1"/>
    <xf numFmtId="0" fontId="0" fillId="16" borderId="16" xfId="0" applyFill="1" applyBorder="1"/>
    <xf numFmtId="3" fontId="0" fillId="16" borderId="0" xfId="0" applyNumberFormat="1" applyFill="1"/>
    <xf numFmtId="0" fontId="46" fillId="4" borderId="0" xfId="0" applyFont="1" applyFill="1"/>
    <xf numFmtId="3" fontId="51" fillId="0" borderId="0" xfId="0" applyNumberFormat="1" applyFont="1"/>
    <xf numFmtId="3" fontId="46" fillId="0" borderId="0" xfId="0" applyNumberFormat="1" applyFont="1"/>
    <xf numFmtId="0" fontId="2" fillId="9" borderId="59" xfId="0" applyFont="1" applyFill="1" applyBorder="1"/>
    <xf numFmtId="3" fontId="2" fillId="9" borderId="0" xfId="0" applyNumberFormat="1" applyFont="1" applyFill="1"/>
    <xf numFmtId="3" fontId="10" fillId="11" borderId="21" xfId="0" applyNumberFormat="1" applyFont="1" applyFill="1" applyBorder="1"/>
    <xf numFmtId="0" fontId="24" fillId="0" borderId="21" xfId="0" applyFont="1" applyBorder="1"/>
    <xf numFmtId="0" fontId="2" fillId="14" borderId="0" xfId="0" applyFont="1" applyFill="1"/>
    <xf numFmtId="3" fontId="0" fillId="16" borderId="8" xfId="0" applyNumberFormat="1" applyFill="1" applyBorder="1"/>
    <xf numFmtId="0" fontId="0" fillId="6" borderId="0" xfId="0" applyFill="1"/>
    <xf numFmtId="3" fontId="2" fillId="16" borderId="0" xfId="0" applyNumberFormat="1" applyFont="1" applyFill="1"/>
    <xf numFmtId="0" fontId="39" fillId="0" borderId="21" xfId="0" applyFont="1" applyBorder="1"/>
    <xf numFmtId="0" fontId="54" fillId="0" borderId="0" xfId="0" applyFont="1"/>
    <xf numFmtId="0" fontId="20" fillId="3" borderId="72" xfId="0" applyFont="1" applyFill="1" applyBorder="1"/>
    <xf numFmtId="0" fontId="0" fillId="0" borderId="39" xfId="0" applyBorder="1"/>
    <xf numFmtId="0" fontId="0" fillId="0" borderId="40" xfId="0" applyBorder="1"/>
    <xf numFmtId="0" fontId="0" fillId="0" borderId="62" xfId="0" applyBorder="1"/>
    <xf numFmtId="0" fontId="0" fillId="0" borderId="64" xfId="0" applyBorder="1"/>
    <xf numFmtId="3" fontId="0" fillId="0" borderId="39" xfId="0" applyNumberFormat="1" applyBorder="1"/>
    <xf numFmtId="3" fontId="0" fillId="0" borderId="40" xfId="0" applyNumberFormat="1" applyBorder="1"/>
    <xf numFmtId="3" fontId="0" fillId="0" borderId="62" xfId="0" applyNumberFormat="1" applyBorder="1"/>
    <xf numFmtId="3" fontId="0" fillId="0" borderId="63" xfId="0" applyNumberFormat="1" applyBorder="1"/>
    <xf numFmtId="3" fontId="0" fillId="0" borderId="64" xfId="0" applyNumberFormat="1" applyBorder="1"/>
    <xf numFmtId="0" fontId="0" fillId="16" borderId="17" xfId="0" applyFill="1" applyBorder="1"/>
    <xf numFmtId="0" fontId="55" fillId="3" borderId="53" xfId="0" applyFont="1" applyFill="1" applyBorder="1"/>
    <xf numFmtId="0" fontId="0" fillId="0" borderId="0" xfId="0" applyAlignment="1">
      <alignment horizontal="left" indent="3"/>
    </xf>
    <xf numFmtId="0" fontId="56" fillId="0" borderId="0" xfId="0" applyFont="1"/>
    <xf numFmtId="0" fontId="26" fillId="0" borderId="0" xfId="0" applyFont="1"/>
    <xf numFmtId="0" fontId="14" fillId="0" borderId="38" xfId="0" applyFont="1" applyBorder="1"/>
    <xf numFmtId="0" fontId="57" fillId="0" borderId="38" xfId="0" applyFont="1" applyBorder="1"/>
    <xf numFmtId="0" fontId="57" fillId="11" borderId="38" xfId="0" applyFont="1" applyFill="1" applyBorder="1"/>
    <xf numFmtId="0" fontId="47" fillId="0" borderId="0" xfId="0" applyFont="1"/>
    <xf numFmtId="3" fontId="15" fillId="0" borderId="0" xfId="0" applyNumberFormat="1" applyFont="1" applyAlignment="1">
      <alignment horizontal="right"/>
    </xf>
    <xf numFmtId="0" fontId="8" fillId="0" borderId="0" xfId="0" applyFont="1"/>
    <xf numFmtId="0" fontId="49" fillId="0" borderId="42" xfId="0" applyFont="1" applyBorder="1"/>
    <xf numFmtId="1" fontId="43" fillId="0" borderId="73" xfId="0" applyNumberFormat="1" applyFont="1" applyBorder="1" applyAlignment="1">
      <alignment horizontal="right"/>
    </xf>
    <xf numFmtId="3" fontId="15" fillId="0" borderId="74" xfId="0" applyNumberFormat="1" applyFont="1" applyBorder="1" applyAlignment="1">
      <alignment horizontal="right"/>
    </xf>
    <xf numFmtId="0" fontId="24" fillId="0" borderId="42" xfId="0" applyFont="1" applyBorder="1"/>
    <xf numFmtId="3" fontId="24" fillId="0" borderId="42" xfId="0" applyNumberFormat="1" applyFont="1" applyBorder="1"/>
    <xf numFmtId="0" fontId="20" fillId="0" borderId="0" xfId="0" applyFont="1" applyAlignment="1">
      <alignment horizontal="center"/>
    </xf>
    <xf numFmtId="1" fontId="0" fillId="0" borderId="0" xfId="0" applyNumberFormat="1" applyAlignment="1">
      <alignment horizontal="right"/>
    </xf>
    <xf numFmtId="1" fontId="0" fillId="0" borderId="0" xfId="0" applyNumberFormat="1" applyAlignment="1">
      <alignment horizontal="left"/>
    </xf>
    <xf numFmtId="4" fontId="20" fillId="0" borderId="0" xfId="0" applyNumberFormat="1" applyFont="1"/>
    <xf numFmtId="0" fontId="3" fillId="11" borderId="5" xfId="0" applyFont="1" applyFill="1" applyBorder="1" applyAlignment="1">
      <alignment horizontal="center"/>
    </xf>
    <xf numFmtId="0" fontId="3" fillId="11" borderId="6" xfId="0" applyFont="1" applyFill="1" applyBorder="1" applyAlignment="1">
      <alignment horizontal="center"/>
    </xf>
    <xf numFmtId="0" fontId="3" fillId="11" borderId="7" xfId="0" applyFont="1" applyFill="1" applyBorder="1" applyAlignment="1">
      <alignment horizontal="center"/>
    </xf>
    <xf numFmtId="0" fontId="3" fillId="8" borderId="5" xfId="0" applyFont="1" applyFill="1" applyBorder="1" applyAlignment="1">
      <alignment horizontal="center"/>
    </xf>
    <xf numFmtId="0" fontId="3" fillId="8" borderId="6" xfId="0" applyFont="1" applyFill="1" applyBorder="1" applyAlignment="1">
      <alignment horizontal="center"/>
    </xf>
    <xf numFmtId="0" fontId="3" fillId="8" borderId="7" xfId="0" applyFont="1" applyFill="1" applyBorder="1" applyAlignment="1">
      <alignment horizontal="center"/>
    </xf>
    <xf numFmtId="0" fontId="3" fillId="15" borderId="5" xfId="0" applyFont="1" applyFill="1" applyBorder="1" applyAlignment="1">
      <alignment horizontal="center"/>
    </xf>
    <xf numFmtId="0" fontId="3" fillId="15" borderId="6" xfId="0" applyFont="1" applyFill="1" applyBorder="1" applyAlignment="1">
      <alignment horizontal="center"/>
    </xf>
    <xf numFmtId="0" fontId="3" fillId="15" borderId="7" xfId="0" applyFont="1" applyFill="1" applyBorder="1" applyAlignment="1">
      <alignment horizontal="center"/>
    </xf>
    <xf numFmtId="0" fontId="3" fillId="5" borderId="0" xfId="0" applyFont="1" applyFill="1" applyAlignment="1">
      <alignment horizontal="left"/>
    </xf>
    <xf numFmtId="0" fontId="0" fillId="6" borderId="66" xfId="0" applyFill="1" applyBorder="1"/>
    <xf numFmtId="0" fontId="7" fillId="9" borderId="0" xfId="0" applyFont="1" applyFill="1"/>
  </cellXfs>
  <cellStyles count="6">
    <cellStyle name="Comma" xfId="1" builtinId="3"/>
    <cellStyle name="Hyperlink" xfId="5" builtinId="8"/>
    <cellStyle name="Normal" xfId="0" builtinId="0"/>
    <cellStyle name="Normal 2" xfId="4" xr:uid="{37504CD0-CFED-4FC4-8A20-4EB0E67A5A12}"/>
    <cellStyle name="Normal 3" xfId="3" xr:uid="{583966E4-EEC0-47DC-8FD0-A03BF72624DB}"/>
    <cellStyle name="Percent" xfId="2" builtinId="5"/>
  </cellStyles>
  <dxfs count="4">
    <dxf>
      <font>
        <color theme="0" tint="-0.34998626667073579"/>
      </font>
      <fill>
        <patternFill>
          <bgColor theme="0" tint="-4.9989318521683403E-2"/>
        </patternFill>
      </fill>
    </dxf>
    <dxf>
      <font>
        <color theme="0" tint="-0.34998626667073579"/>
      </font>
      <fill>
        <patternFill>
          <bgColor theme="0" tint="-4.9989318521683403E-2"/>
        </patternFill>
      </fill>
    </dxf>
    <dxf>
      <font>
        <color theme="0" tint="-0.34998626667073579"/>
      </font>
      <fill>
        <patternFill>
          <bgColor theme="0" tint="-4.9989318521683403E-2"/>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ersons/person.xml><?xml version="1.0" encoding="utf-8"?>
<personList xmlns="http://schemas.microsoft.com/office/spreadsheetml/2018/threadedcomments" xmlns:x="http://schemas.openxmlformats.org/spreadsheetml/2006/main">
  <person displayName="Fang, Peixun (IFPRI)" id="{6BB074C5-61C4-4D2F-AB75-015E76DB2B89}" userId="S::P.FANG@cgiar.org::253822b5-d44a-4a3e-a099-4d1bd44ed4d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Y174" dT="2025-03-27T19:53:35.52" personId="{6BB074C5-61C4-4D2F-AB75-015E76DB2B89}" id="{08FF6BFA-FF70-41B7-8DB0-7B65AA4CB125}">
    <text>We map the FAO livestock items in col AE to a livestock in the water footprint data in “Water-LV_filtered” (using its HS code) for calculating total water footprint.</text>
  </threadedComment>
</ThreadedComments>
</file>

<file path=xl/threadedComments/threadedComment2.xml><?xml version="1.0" encoding="utf-8"?>
<ThreadedComments xmlns="http://schemas.microsoft.com/office/spreadsheetml/2018/threadedcomments" xmlns:x="http://schemas.openxmlformats.org/spreadsheetml/2006/main">
  <threadedComment ref="C4" dT="2025-03-11T16:27:33.33" personId="{6BB074C5-61C4-4D2F-AB75-015E76DB2B89}" id="{989316F3-65BC-48EA-8D87-FD5D934A19F2}">
    <text>Filter six primary livestock items: catt, eggs, milk, oliv, smlr, poul using n95</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www.waterfootprint.org/Reports/Report47-WaterFootprintCrops-Vol1.pdf" TargetMode="Externa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84204-3A32-4CFA-A463-E92137A989C2}">
  <sheetPr codeName="Sheet1">
    <tabColor theme="1"/>
  </sheetPr>
  <dimension ref="A1:M323"/>
  <sheetViews>
    <sheetView tabSelected="1" workbookViewId="0">
      <selection activeCell="E5" sqref="E5"/>
    </sheetView>
  </sheetViews>
  <sheetFormatPr defaultRowHeight="14.25" x14ac:dyDescent="0.45"/>
  <cols>
    <col min="2" max="2" width="9" customWidth="1"/>
    <col min="3" max="3" width="98.1328125" customWidth="1"/>
  </cols>
  <sheetData>
    <row r="1" spans="1:3" ht="18" x14ac:dyDescent="0.55000000000000004">
      <c r="A1" s="1" t="str">
        <f>CONCATENATE(B5," ",B3," Agricultural Water Footprint")</f>
        <v>2022 Indonesia Agricultural Water Footprint</v>
      </c>
      <c r="B1" s="143"/>
      <c r="C1" s="143"/>
    </row>
    <row r="2" spans="1:3" x14ac:dyDescent="0.45">
      <c r="A2" s="2"/>
      <c r="B2" s="2"/>
      <c r="C2" s="2"/>
    </row>
    <row r="3" spans="1:3" x14ac:dyDescent="0.45">
      <c r="A3" s="16" t="s">
        <v>1639</v>
      </c>
      <c r="B3" s="336" t="str">
        <f>_xlfn.XLOOKUP(B4,$A$57:$A$263,$B$57:$B$263)</f>
        <v>Indonesia</v>
      </c>
      <c r="C3" s="2"/>
    </row>
    <row r="4" spans="1:3" x14ac:dyDescent="0.45">
      <c r="A4" s="16" t="s">
        <v>2088</v>
      </c>
      <c r="B4" s="335" t="s">
        <v>2145</v>
      </c>
      <c r="C4" s="2"/>
    </row>
    <row r="5" spans="1:3" x14ac:dyDescent="0.45">
      <c r="A5" s="16" t="s">
        <v>0</v>
      </c>
      <c r="B5" s="335">
        <v>2022</v>
      </c>
      <c r="C5" s="2"/>
    </row>
    <row r="6" spans="1:3" x14ac:dyDescent="0.45">
      <c r="A6" s="225"/>
      <c r="B6" s="366"/>
    </row>
    <row r="7" spans="1:3" x14ac:dyDescent="0.45">
      <c r="A7" s="409" t="s">
        <v>2885</v>
      </c>
      <c r="B7" s="410" t="s">
        <v>12</v>
      </c>
    </row>
    <row r="8" spans="1:3" x14ac:dyDescent="0.45">
      <c r="A8" s="225"/>
      <c r="B8" s="366"/>
    </row>
    <row r="9" spans="1:3" x14ac:dyDescent="0.45">
      <c r="B9" s="144" t="s">
        <v>2094</v>
      </c>
    </row>
    <row r="10" spans="1:3" x14ac:dyDescent="0.45">
      <c r="B10" s="144"/>
      <c r="C10" s="241" t="s">
        <v>2543</v>
      </c>
    </row>
    <row r="11" spans="1:3" x14ac:dyDescent="0.45">
      <c r="B11" s="144"/>
      <c r="C11" t="s">
        <v>2862</v>
      </c>
    </row>
    <row r="12" spans="1:3" ht="20.100000000000001" customHeight="1" x14ac:dyDescent="0.45">
      <c r="C12" t="s">
        <v>2859</v>
      </c>
    </row>
    <row r="13" spans="1:3" ht="20.100000000000001" customHeight="1" x14ac:dyDescent="0.45">
      <c r="C13" t="s">
        <v>2860</v>
      </c>
    </row>
    <row r="14" spans="1:3" ht="20.100000000000001" customHeight="1" x14ac:dyDescent="0.45">
      <c r="C14" t="s">
        <v>2880</v>
      </c>
    </row>
    <row r="15" spans="1:3" ht="20.100000000000001" customHeight="1" x14ac:dyDescent="0.45">
      <c r="C15" s="244" t="s">
        <v>2549</v>
      </c>
    </row>
    <row r="16" spans="1:3" ht="20.100000000000001" customHeight="1" x14ac:dyDescent="0.45">
      <c r="C16" t="s">
        <v>2861</v>
      </c>
    </row>
    <row r="17" spans="2:4" ht="20.100000000000001" customHeight="1" x14ac:dyDescent="0.45">
      <c r="C17" t="s">
        <v>2863</v>
      </c>
    </row>
    <row r="18" spans="2:4" x14ac:dyDescent="0.45">
      <c r="C18" s="144" t="s">
        <v>2864</v>
      </c>
    </row>
    <row r="19" spans="2:4" x14ac:dyDescent="0.45">
      <c r="C19" s="144"/>
    </row>
    <row r="20" spans="2:4" x14ac:dyDescent="0.45">
      <c r="C20" s="241" t="s">
        <v>2544</v>
      </c>
    </row>
    <row r="21" spans="2:4" x14ac:dyDescent="0.45">
      <c r="C21" t="s">
        <v>2868</v>
      </c>
    </row>
    <row r="22" spans="2:4" x14ac:dyDescent="0.45">
      <c r="C22" s="382" t="s">
        <v>2881</v>
      </c>
    </row>
    <row r="23" spans="2:4" x14ac:dyDescent="0.45">
      <c r="C23" s="382" t="s">
        <v>2882</v>
      </c>
    </row>
    <row r="24" spans="2:4" x14ac:dyDescent="0.45">
      <c r="C24" s="382" t="s">
        <v>2883</v>
      </c>
    </row>
    <row r="25" spans="2:4" x14ac:dyDescent="0.45">
      <c r="C25" s="382" t="s">
        <v>2875</v>
      </c>
    </row>
    <row r="27" spans="2:4" x14ac:dyDescent="0.45">
      <c r="B27" s="144" t="s">
        <v>2547</v>
      </c>
    </row>
    <row r="28" spans="2:4" x14ac:dyDescent="0.45">
      <c r="B28" s="241" t="s">
        <v>2090</v>
      </c>
      <c r="D28" s="50"/>
    </row>
    <row r="29" spans="2:4" x14ac:dyDescent="0.45">
      <c r="B29" s="50" t="s">
        <v>2540</v>
      </c>
      <c r="D29" s="50"/>
    </row>
    <row r="30" spans="2:4" x14ac:dyDescent="0.45">
      <c r="C30" s="50"/>
    </row>
    <row r="31" spans="2:4" x14ac:dyDescent="0.45">
      <c r="B31" s="50" t="s">
        <v>2091</v>
      </c>
      <c r="C31" s="50"/>
    </row>
    <row r="32" spans="2:4" x14ac:dyDescent="0.45">
      <c r="B32" s="50"/>
      <c r="C32" s="50" t="s">
        <v>2092</v>
      </c>
    </row>
    <row r="33" spans="2:3" x14ac:dyDescent="0.45">
      <c r="B33" s="50"/>
      <c r="C33" s="248" t="s">
        <v>2093</v>
      </c>
    </row>
    <row r="34" spans="2:3" x14ac:dyDescent="0.45">
      <c r="B34" s="237" t="s">
        <v>2538</v>
      </c>
      <c r="C34" s="50"/>
    </row>
    <row r="35" spans="2:3" x14ac:dyDescent="0.45">
      <c r="B35" s="50"/>
      <c r="C35" s="50" t="s">
        <v>2539</v>
      </c>
    </row>
    <row r="37" spans="2:3" x14ac:dyDescent="0.45">
      <c r="B37" t="s">
        <v>2098</v>
      </c>
    </row>
    <row r="38" spans="2:3" ht="71.25" x14ac:dyDescent="0.45">
      <c r="C38" s="145" t="s">
        <v>2095</v>
      </c>
    </row>
    <row r="40" spans="2:3" ht="71.25" x14ac:dyDescent="0.45">
      <c r="C40" s="145" t="s">
        <v>2096</v>
      </c>
    </row>
    <row r="42" spans="2:3" ht="85.5" x14ac:dyDescent="0.45">
      <c r="C42" s="145" t="s">
        <v>2097</v>
      </c>
    </row>
    <row r="44" spans="2:3" x14ac:dyDescent="0.45">
      <c r="B44" s="241" t="s">
        <v>2548</v>
      </c>
    </row>
    <row r="45" spans="2:3" x14ac:dyDescent="0.45">
      <c r="B45" t="s">
        <v>193</v>
      </c>
    </row>
    <row r="56" spans="1:2" x14ac:dyDescent="0.45">
      <c r="A56" t="s">
        <v>2785</v>
      </c>
      <c r="B56" t="s">
        <v>2838</v>
      </c>
    </row>
    <row r="57" spans="1:2" x14ac:dyDescent="0.45">
      <c r="A57" s="286" t="s">
        <v>2208</v>
      </c>
      <c r="B57" s="67" t="s">
        <v>2616</v>
      </c>
    </row>
    <row r="58" spans="1:2" x14ac:dyDescent="0.45">
      <c r="A58" s="287" t="s">
        <v>2211</v>
      </c>
      <c r="B58" t="s">
        <v>2617</v>
      </c>
    </row>
    <row r="59" spans="1:2" x14ac:dyDescent="0.45">
      <c r="A59" s="287" t="s">
        <v>2264</v>
      </c>
      <c r="B59" t="s">
        <v>2618</v>
      </c>
    </row>
    <row r="60" spans="1:2" x14ac:dyDescent="0.45">
      <c r="A60" s="287" t="s">
        <v>2216</v>
      </c>
      <c r="B60" t="s">
        <v>2619</v>
      </c>
    </row>
    <row r="61" spans="1:2" x14ac:dyDescent="0.45">
      <c r="A61" s="287" t="s">
        <v>2209</v>
      </c>
      <c r="B61" t="s">
        <v>2620</v>
      </c>
    </row>
    <row r="62" spans="1:2" x14ac:dyDescent="0.45">
      <c r="A62" s="287" t="s">
        <v>2218</v>
      </c>
      <c r="B62" t="s">
        <v>2621</v>
      </c>
    </row>
    <row r="63" spans="1:2" x14ac:dyDescent="0.45">
      <c r="A63" s="287" t="s">
        <v>2214</v>
      </c>
      <c r="B63" t="s">
        <v>2595</v>
      </c>
    </row>
    <row r="64" spans="1:2" x14ac:dyDescent="0.45">
      <c r="A64" s="287" t="s">
        <v>2215</v>
      </c>
      <c r="B64" t="s">
        <v>2622</v>
      </c>
    </row>
    <row r="65" spans="1:2" x14ac:dyDescent="0.45">
      <c r="A65" s="287" t="s">
        <v>2219</v>
      </c>
      <c r="B65" t="s">
        <v>2623</v>
      </c>
    </row>
    <row r="66" spans="1:2" x14ac:dyDescent="0.45">
      <c r="A66" s="287" t="s">
        <v>2220</v>
      </c>
      <c r="B66" t="s">
        <v>2624</v>
      </c>
    </row>
    <row r="67" spans="1:2" x14ac:dyDescent="0.45">
      <c r="A67" s="287" t="s">
        <v>2221</v>
      </c>
      <c r="B67" t="s">
        <v>2625</v>
      </c>
    </row>
    <row r="68" spans="1:2" x14ac:dyDescent="0.45">
      <c r="A68" s="287" t="s">
        <v>2229</v>
      </c>
      <c r="B68" t="s">
        <v>2626</v>
      </c>
    </row>
    <row r="69" spans="1:2" x14ac:dyDescent="0.45">
      <c r="A69" s="287" t="s">
        <v>2228</v>
      </c>
      <c r="B69" t="s">
        <v>2627</v>
      </c>
    </row>
    <row r="70" spans="1:2" x14ac:dyDescent="0.45">
      <c r="A70" s="287" t="s">
        <v>2131</v>
      </c>
      <c r="B70" t="s">
        <v>2117</v>
      </c>
    </row>
    <row r="71" spans="1:2" x14ac:dyDescent="0.45">
      <c r="A71" s="287" t="s">
        <v>2236</v>
      </c>
      <c r="B71" t="s">
        <v>2628</v>
      </c>
    </row>
    <row r="72" spans="1:2" x14ac:dyDescent="0.45">
      <c r="A72" s="287" t="s">
        <v>2232</v>
      </c>
      <c r="B72" t="s">
        <v>2629</v>
      </c>
    </row>
    <row r="73" spans="1:2" x14ac:dyDescent="0.45">
      <c r="A73" s="287" t="s">
        <v>2223</v>
      </c>
      <c r="B73" t="s">
        <v>2630</v>
      </c>
    </row>
    <row r="74" spans="1:2" x14ac:dyDescent="0.45">
      <c r="A74" s="287" t="s">
        <v>2233</v>
      </c>
      <c r="B74" t="s">
        <v>2631</v>
      </c>
    </row>
    <row r="75" spans="1:2" x14ac:dyDescent="0.45">
      <c r="A75" s="287" t="s">
        <v>2224</v>
      </c>
      <c r="B75" t="s">
        <v>2632</v>
      </c>
    </row>
    <row r="76" spans="1:2" x14ac:dyDescent="0.45">
      <c r="A76" s="287" t="s">
        <v>2234</v>
      </c>
      <c r="B76" t="s">
        <v>2633</v>
      </c>
    </row>
    <row r="77" spans="1:2" x14ac:dyDescent="0.45">
      <c r="A77" s="287" t="s">
        <v>2238</v>
      </c>
      <c r="B77" t="s">
        <v>2634</v>
      </c>
    </row>
    <row r="78" spans="1:2" x14ac:dyDescent="0.45">
      <c r="A78" s="287" t="s">
        <v>2235</v>
      </c>
      <c r="B78" t="s">
        <v>2635</v>
      </c>
    </row>
    <row r="79" spans="1:2" x14ac:dyDescent="0.45">
      <c r="A79" s="287" t="s">
        <v>2230</v>
      </c>
      <c r="B79" t="s">
        <v>2636</v>
      </c>
    </row>
    <row r="80" spans="1:2" x14ac:dyDescent="0.45">
      <c r="A80" s="287" t="s">
        <v>2239</v>
      </c>
      <c r="B80" t="s">
        <v>2637</v>
      </c>
    </row>
    <row r="81" spans="1:2" x14ac:dyDescent="0.45">
      <c r="A81" s="287" t="s">
        <v>2144</v>
      </c>
      <c r="B81" t="s">
        <v>2143</v>
      </c>
    </row>
    <row r="82" spans="1:2" x14ac:dyDescent="0.45">
      <c r="A82" s="287" t="s">
        <v>2237</v>
      </c>
      <c r="B82" t="s">
        <v>2638</v>
      </c>
    </row>
    <row r="83" spans="1:2" x14ac:dyDescent="0.45">
      <c r="A83" s="287" t="s">
        <v>2227</v>
      </c>
      <c r="B83" t="s">
        <v>2639</v>
      </c>
    </row>
    <row r="84" spans="1:2" x14ac:dyDescent="0.45">
      <c r="A84" s="287" t="s">
        <v>2226</v>
      </c>
      <c r="B84" t="s">
        <v>2640</v>
      </c>
    </row>
    <row r="85" spans="1:2" x14ac:dyDescent="0.45">
      <c r="A85" s="287" t="s">
        <v>2222</v>
      </c>
      <c r="B85" t="s">
        <v>2641</v>
      </c>
    </row>
    <row r="86" spans="1:2" x14ac:dyDescent="0.45">
      <c r="A86" s="287" t="s">
        <v>2252</v>
      </c>
      <c r="B86" t="s">
        <v>2642</v>
      </c>
    </row>
    <row r="87" spans="1:2" x14ac:dyDescent="0.45">
      <c r="A87" s="287" t="s">
        <v>2309</v>
      </c>
      <c r="B87" t="s">
        <v>2643</v>
      </c>
    </row>
    <row r="88" spans="1:2" x14ac:dyDescent="0.45">
      <c r="A88" s="287" t="s">
        <v>2246</v>
      </c>
      <c r="B88" t="s">
        <v>2644</v>
      </c>
    </row>
    <row r="89" spans="1:2" x14ac:dyDescent="0.45">
      <c r="A89" s="287" t="s">
        <v>2241</v>
      </c>
      <c r="B89" t="s">
        <v>2645</v>
      </c>
    </row>
    <row r="90" spans="1:2" x14ac:dyDescent="0.45">
      <c r="A90" s="287" t="s">
        <v>2256</v>
      </c>
      <c r="B90" t="s">
        <v>2646</v>
      </c>
    </row>
    <row r="91" spans="1:2" x14ac:dyDescent="0.45">
      <c r="A91" s="287" t="s">
        <v>2240</v>
      </c>
      <c r="B91" t="s">
        <v>2647</v>
      </c>
    </row>
    <row r="92" spans="1:2" x14ac:dyDescent="0.45">
      <c r="A92" s="287" t="s">
        <v>2396</v>
      </c>
      <c r="B92" t="s">
        <v>2648</v>
      </c>
    </row>
    <row r="93" spans="1:2" x14ac:dyDescent="0.45">
      <c r="A93" s="287" t="s">
        <v>2243</v>
      </c>
      <c r="B93" t="s">
        <v>2596</v>
      </c>
    </row>
    <row r="94" spans="1:2" x14ac:dyDescent="0.45">
      <c r="A94" s="287" t="s">
        <v>2244</v>
      </c>
      <c r="B94" t="s">
        <v>2597</v>
      </c>
    </row>
    <row r="95" spans="1:2" x14ac:dyDescent="0.45">
      <c r="A95" s="287" t="s">
        <v>2250</v>
      </c>
      <c r="B95" t="s">
        <v>2649</v>
      </c>
    </row>
    <row r="96" spans="1:2" x14ac:dyDescent="0.45">
      <c r="A96" s="287" t="s">
        <v>2251</v>
      </c>
      <c r="B96" t="s">
        <v>2650</v>
      </c>
    </row>
    <row r="97" spans="1:2" x14ac:dyDescent="0.45">
      <c r="A97" s="287" t="s">
        <v>2247</v>
      </c>
      <c r="B97" t="s">
        <v>2651</v>
      </c>
    </row>
    <row r="98" spans="1:2" x14ac:dyDescent="0.45">
      <c r="A98" s="287" t="s">
        <v>2248</v>
      </c>
      <c r="B98" t="s">
        <v>2652</v>
      </c>
    </row>
    <row r="99" spans="1:2" x14ac:dyDescent="0.45">
      <c r="A99" s="287" t="s">
        <v>2249</v>
      </c>
      <c r="B99" t="s">
        <v>2816</v>
      </c>
    </row>
    <row r="100" spans="1:2" x14ac:dyDescent="0.45">
      <c r="A100" s="287" t="s">
        <v>2253</v>
      </c>
      <c r="B100" t="s">
        <v>2653</v>
      </c>
    </row>
    <row r="101" spans="1:2" x14ac:dyDescent="0.45">
      <c r="A101" s="287" t="s">
        <v>2245</v>
      </c>
      <c r="B101" t="s">
        <v>2654</v>
      </c>
    </row>
    <row r="102" spans="1:2" x14ac:dyDescent="0.45">
      <c r="A102" s="287" t="s">
        <v>2293</v>
      </c>
      <c r="B102" t="s">
        <v>2655</v>
      </c>
    </row>
    <row r="103" spans="1:2" x14ac:dyDescent="0.45">
      <c r="A103" s="287" t="s">
        <v>2254</v>
      </c>
      <c r="B103" t="s">
        <v>2656</v>
      </c>
    </row>
    <row r="104" spans="1:2" x14ac:dyDescent="0.45">
      <c r="A104" s="287" t="s">
        <v>2257</v>
      </c>
      <c r="B104" t="s">
        <v>2657</v>
      </c>
    </row>
    <row r="105" spans="1:2" x14ac:dyDescent="0.45">
      <c r="A105" s="287" t="s">
        <v>2258</v>
      </c>
      <c r="B105" t="s">
        <v>2658</v>
      </c>
    </row>
    <row r="106" spans="1:2" x14ac:dyDescent="0.45">
      <c r="A106" s="287" t="s">
        <v>2262</v>
      </c>
      <c r="B106" t="s">
        <v>2598</v>
      </c>
    </row>
    <row r="107" spans="1:2" x14ac:dyDescent="0.45">
      <c r="A107" s="287" t="s">
        <v>2260</v>
      </c>
      <c r="B107" t="s">
        <v>2659</v>
      </c>
    </row>
    <row r="108" spans="1:2" x14ac:dyDescent="0.45">
      <c r="A108" s="287" t="s">
        <v>2261</v>
      </c>
      <c r="B108" t="s">
        <v>2660</v>
      </c>
    </row>
    <row r="109" spans="1:2" x14ac:dyDescent="0.45">
      <c r="A109" s="287" t="s">
        <v>2263</v>
      </c>
      <c r="B109" t="s">
        <v>2661</v>
      </c>
    </row>
    <row r="110" spans="1:2" x14ac:dyDescent="0.45">
      <c r="A110" s="287" t="s">
        <v>2265</v>
      </c>
      <c r="B110" t="s">
        <v>2662</v>
      </c>
    </row>
    <row r="111" spans="1:2" x14ac:dyDescent="0.45">
      <c r="A111" s="287" t="s">
        <v>2132</v>
      </c>
      <c r="B111" t="s">
        <v>2663</v>
      </c>
    </row>
    <row r="112" spans="1:2" x14ac:dyDescent="0.45">
      <c r="A112" s="287" t="s">
        <v>2381</v>
      </c>
      <c r="B112" t="s">
        <v>2664</v>
      </c>
    </row>
    <row r="113" spans="1:2" x14ac:dyDescent="0.45">
      <c r="A113" s="287" t="s">
        <v>2283</v>
      </c>
      <c r="B113" t="s">
        <v>2665</v>
      </c>
    </row>
    <row r="114" spans="1:2" x14ac:dyDescent="0.45">
      <c r="A114" s="287" t="s">
        <v>2266</v>
      </c>
      <c r="B114" t="s">
        <v>2666</v>
      </c>
    </row>
    <row r="115" spans="1:2" x14ac:dyDescent="0.45">
      <c r="A115" s="287" t="s">
        <v>2268</v>
      </c>
      <c r="B115" t="s">
        <v>2667</v>
      </c>
    </row>
    <row r="116" spans="1:2" x14ac:dyDescent="0.45">
      <c r="A116" s="287" t="s">
        <v>2133</v>
      </c>
      <c r="B116" t="s">
        <v>2119</v>
      </c>
    </row>
    <row r="117" spans="1:2" x14ac:dyDescent="0.45">
      <c r="A117" s="287" t="s">
        <v>2270</v>
      </c>
      <c r="B117" t="s">
        <v>2668</v>
      </c>
    </row>
    <row r="118" spans="1:2" x14ac:dyDescent="0.45">
      <c r="A118" s="287" t="s">
        <v>2269</v>
      </c>
      <c r="B118" t="s">
        <v>2669</v>
      </c>
    </row>
    <row r="119" spans="1:2" x14ac:dyDescent="0.45">
      <c r="A119" s="287" t="s">
        <v>2272</v>
      </c>
      <c r="B119" t="s">
        <v>2670</v>
      </c>
    </row>
    <row r="120" spans="1:2" x14ac:dyDescent="0.45">
      <c r="A120" s="287" t="s">
        <v>2288</v>
      </c>
      <c r="B120" t="s">
        <v>2818</v>
      </c>
    </row>
    <row r="121" spans="1:2" x14ac:dyDescent="0.45">
      <c r="A121" s="287" t="s">
        <v>2368</v>
      </c>
      <c r="B121" t="s">
        <v>2671</v>
      </c>
    </row>
    <row r="122" spans="1:2" x14ac:dyDescent="0.45">
      <c r="A122" s="287" t="s">
        <v>2275</v>
      </c>
      <c r="B122" t="s">
        <v>2672</v>
      </c>
    </row>
    <row r="123" spans="1:2" x14ac:dyDescent="0.45">
      <c r="A123" s="287" t="s">
        <v>2281</v>
      </c>
      <c r="B123" t="s">
        <v>2673</v>
      </c>
    </row>
    <row r="124" spans="1:2" x14ac:dyDescent="0.45">
      <c r="A124" s="287" t="s">
        <v>2277</v>
      </c>
      <c r="B124" t="s">
        <v>2674</v>
      </c>
    </row>
    <row r="125" spans="1:2" x14ac:dyDescent="0.45">
      <c r="A125" s="287" t="s">
        <v>2259</v>
      </c>
      <c r="B125" t="s">
        <v>2675</v>
      </c>
    </row>
    <row r="126" spans="1:2" x14ac:dyDescent="0.45">
      <c r="A126" s="287" t="s">
        <v>2141</v>
      </c>
      <c r="B126" t="s">
        <v>2120</v>
      </c>
    </row>
    <row r="127" spans="1:2" x14ac:dyDescent="0.45">
      <c r="A127" s="287" t="s">
        <v>2284</v>
      </c>
      <c r="B127" t="s">
        <v>2676</v>
      </c>
    </row>
    <row r="128" spans="1:2" x14ac:dyDescent="0.45">
      <c r="A128" s="287" t="s">
        <v>2285</v>
      </c>
      <c r="B128" t="s">
        <v>2677</v>
      </c>
    </row>
    <row r="129" spans="1:2" x14ac:dyDescent="0.45">
      <c r="A129" t="s">
        <v>2280</v>
      </c>
      <c r="B129" t="s">
        <v>2821</v>
      </c>
    </row>
    <row r="130" spans="1:2" x14ac:dyDescent="0.45">
      <c r="A130" s="287" t="s">
        <v>2289</v>
      </c>
      <c r="B130" t="s">
        <v>2678</v>
      </c>
    </row>
    <row r="131" spans="1:2" x14ac:dyDescent="0.45">
      <c r="A131" s="287" t="s">
        <v>2287</v>
      </c>
      <c r="B131" t="s">
        <v>2679</v>
      </c>
    </row>
    <row r="132" spans="1:2" x14ac:dyDescent="0.45">
      <c r="A132" s="287" t="s">
        <v>2279</v>
      </c>
      <c r="B132" t="s">
        <v>2680</v>
      </c>
    </row>
    <row r="133" spans="1:2" x14ac:dyDescent="0.45">
      <c r="A133" s="287" t="s">
        <v>2282</v>
      </c>
      <c r="B133" t="s">
        <v>2681</v>
      </c>
    </row>
    <row r="134" spans="1:2" x14ac:dyDescent="0.45">
      <c r="A134" s="287" t="s">
        <v>2290</v>
      </c>
      <c r="B134" t="s">
        <v>2682</v>
      </c>
    </row>
    <row r="135" spans="1:2" x14ac:dyDescent="0.45">
      <c r="A135" s="287" t="s">
        <v>2294</v>
      </c>
      <c r="B135" t="s">
        <v>2683</v>
      </c>
    </row>
    <row r="136" spans="1:2" x14ac:dyDescent="0.45">
      <c r="A136" s="287" t="s">
        <v>2292</v>
      </c>
      <c r="B136" t="s">
        <v>2684</v>
      </c>
    </row>
    <row r="137" spans="1:2" x14ac:dyDescent="0.45">
      <c r="A137" s="287" t="s">
        <v>2295</v>
      </c>
      <c r="B137" t="s">
        <v>2685</v>
      </c>
    </row>
    <row r="138" spans="1:2" x14ac:dyDescent="0.45">
      <c r="A138" s="287" t="s">
        <v>2301</v>
      </c>
      <c r="B138" t="s">
        <v>2686</v>
      </c>
    </row>
    <row r="139" spans="1:2" x14ac:dyDescent="0.45">
      <c r="A139" s="287" t="s">
        <v>2134</v>
      </c>
      <c r="B139" t="s">
        <v>2599</v>
      </c>
    </row>
    <row r="140" spans="1:2" x14ac:dyDescent="0.45">
      <c r="A140" s="287" t="s">
        <v>2145</v>
      </c>
      <c r="B140" t="s">
        <v>2121</v>
      </c>
    </row>
    <row r="141" spans="1:2" x14ac:dyDescent="0.45">
      <c r="A141" s="287" t="s">
        <v>2299</v>
      </c>
      <c r="B141" t="s">
        <v>2687</v>
      </c>
    </row>
    <row r="142" spans="1:2" x14ac:dyDescent="0.45">
      <c r="A142" s="287" t="s">
        <v>2300</v>
      </c>
      <c r="B142" t="s">
        <v>2688</v>
      </c>
    </row>
    <row r="143" spans="1:2" x14ac:dyDescent="0.45">
      <c r="A143" s="287" t="s">
        <v>2298</v>
      </c>
      <c r="B143" t="s">
        <v>2689</v>
      </c>
    </row>
    <row r="144" spans="1:2" x14ac:dyDescent="0.45">
      <c r="A144" s="287" t="s">
        <v>2302</v>
      </c>
      <c r="B144" t="s">
        <v>2690</v>
      </c>
    </row>
    <row r="145" spans="1:2" x14ac:dyDescent="0.45">
      <c r="A145" s="287" t="s">
        <v>2303</v>
      </c>
      <c r="B145" t="s">
        <v>2691</v>
      </c>
    </row>
    <row r="146" spans="1:2" x14ac:dyDescent="0.45">
      <c r="A146" s="287" t="s">
        <v>2304</v>
      </c>
      <c r="B146" t="s">
        <v>2692</v>
      </c>
    </row>
    <row r="147" spans="1:2" x14ac:dyDescent="0.45">
      <c r="A147" s="287" t="s">
        <v>2306</v>
      </c>
      <c r="B147" t="s">
        <v>2693</v>
      </c>
    </row>
    <row r="148" spans="1:2" x14ac:dyDescent="0.45">
      <c r="A148" s="287" t="s">
        <v>2305</v>
      </c>
      <c r="B148" t="s">
        <v>2694</v>
      </c>
    </row>
    <row r="149" spans="1:2" x14ac:dyDescent="0.45">
      <c r="A149" s="287" t="s">
        <v>2307</v>
      </c>
      <c r="B149" t="s">
        <v>2695</v>
      </c>
    </row>
    <row r="150" spans="1:2" x14ac:dyDescent="0.45">
      <c r="A150" s="287" t="s">
        <v>2135</v>
      </c>
      <c r="B150" t="s">
        <v>2122</v>
      </c>
    </row>
    <row r="151" spans="1:2" x14ac:dyDescent="0.45">
      <c r="A151" s="287" t="s">
        <v>2310</v>
      </c>
      <c r="B151" t="s">
        <v>2696</v>
      </c>
    </row>
    <row r="152" spans="1:2" x14ac:dyDescent="0.45">
      <c r="A152" s="287" t="s">
        <v>2364</v>
      </c>
      <c r="B152" t="s">
        <v>2697</v>
      </c>
    </row>
    <row r="153" spans="1:2" x14ac:dyDescent="0.45">
      <c r="A153" s="287" t="s">
        <v>2312</v>
      </c>
      <c r="B153" t="s">
        <v>2698</v>
      </c>
    </row>
    <row r="154" spans="1:2" x14ac:dyDescent="0.45">
      <c r="A154" s="287" t="s">
        <v>2313</v>
      </c>
      <c r="B154" t="s">
        <v>2699</v>
      </c>
    </row>
    <row r="155" spans="1:2" x14ac:dyDescent="0.45">
      <c r="A155" s="287" t="s">
        <v>2308</v>
      </c>
      <c r="B155" t="s">
        <v>2700</v>
      </c>
    </row>
    <row r="156" spans="1:2" x14ac:dyDescent="0.45">
      <c r="A156" s="287" t="s">
        <v>2314</v>
      </c>
      <c r="B156" t="s">
        <v>2701</v>
      </c>
    </row>
    <row r="157" spans="1:2" x14ac:dyDescent="0.45">
      <c r="A157" s="287" t="s">
        <v>2322</v>
      </c>
      <c r="B157" t="s">
        <v>2702</v>
      </c>
    </row>
    <row r="158" spans="1:2" x14ac:dyDescent="0.45">
      <c r="A158" s="287" t="s">
        <v>2315</v>
      </c>
      <c r="B158" t="s">
        <v>2703</v>
      </c>
    </row>
    <row r="159" spans="1:2" x14ac:dyDescent="0.45">
      <c r="A159" s="287" t="s">
        <v>2320</v>
      </c>
      <c r="B159" t="s">
        <v>2704</v>
      </c>
    </row>
    <row r="160" spans="1:2" x14ac:dyDescent="0.45">
      <c r="A160" s="287" t="s">
        <v>2316</v>
      </c>
      <c r="B160" t="s">
        <v>2705</v>
      </c>
    </row>
    <row r="161" spans="1:2" x14ac:dyDescent="0.45">
      <c r="A161" s="287" t="s">
        <v>2317</v>
      </c>
      <c r="B161" t="s">
        <v>2706</v>
      </c>
    </row>
    <row r="162" spans="1:2" x14ac:dyDescent="0.45">
      <c r="A162" s="287" t="s">
        <v>2321</v>
      </c>
      <c r="B162" t="s">
        <v>2707</v>
      </c>
    </row>
    <row r="163" spans="1:2" x14ac:dyDescent="0.45">
      <c r="A163" s="287" t="s">
        <v>2708</v>
      </c>
      <c r="B163" t="s">
        <v>2709</v>
      </c>
    </row>
    <row r="164" spans="1:2" x14ac:dyDescent="0.45">
      <c r="A164" s="287" t="s">
        <v>2332</v>
      </c>
      <c r="B164" t="s">
        <v>2822</v>
      </c>
    </row>
    <row r="165" spans="1:2" x14ac:dyDescent="0.45">
      <c r="A165" s="287" t="s">
        <v>2328</v>
      </c>
      <c r="B165" t="s">
        <v>2710</v>
      </c>
    </row>
    <row r="166" spans="1:2" x14ac:dyDescent="0.45">
      <c r="A166" s="287" t="s">
        <v>2136</v>
      </c>
      <c r="B166" t="s">
        <v>2123</v>
      </c>
    </row>
    <row r="167" spans="1:2" x14ac:dyDescent="0.45">
      <c r="A167" s="287" t="s">
        <v>2344</v>
      </c>
      <c r="B167" t="s">
        <v>2711</v>
      </c>
    </row>
    <row r="168" spans="1:2" x14ac:dyDescent="0.45">
      <c r="A168" s="287" t="s">
        <v>2329</v>
      </c>
      <c r="B168" t="s">
        <v>2712</v>
      </c>
    </row>
    <row r="169" spans="1:2" x14ac:dyDescent="0.45">
      <c r="A169" s="287" t="s">
        <v>2333</v>
      </c>
      <c r="B169" t="s">
        <v>2713</v>
      </c>
    </row>
    <row r="170" spans="1:2" x14ac:dyDescent="0.45">
      <c r="A170" s="287" t="s">
        <v>2334</v>
      </c>
      <c r="B170" t="s">
        <v>2714</v>
      </c>
    </row>
    <row r="171" spans="1:2" x14ac:dyDescent="0.45">
      <c r="A171" s="287" t="s">
        <v>2331</v>
      </c>
      <c r="B171" t="s">
        <v>2715</v>
      </c>
    </row>
    <row r="172" spans="1:2" x14ac:dyDescent="0.45">
      <c r="A172" s="287" t="s">
        <v>2342</v>
      </c>
      <c r="B172" t="s">
        <v>2823</v>
      </c>
    </row>
    <row r="173" spans="1:2" x14ac:dyDescent="0.45">
      <c r="A173" s="287" t="s">
        <v>2340</v>
      </c>
      <c r="B173" t="s">
        <v>2716</v>
      </c>
    </row>
    <row r="174" spans="1:2" x14ac:dyDescent="0.45">
      <c r="A174" s="287" t="s">
        <v>2343</v>
      </c>
      <c r="B174" t="s">
        <v>2717</v>
      </c>
    </row>
    <row r="175" spans="1:2" x14ac:dyDescent="0.45">
      <c r="A175" s="287" t="s">
        <v>2330</v>
      </c>
      <c r="B175" t="s">
        <v>2718</v>
      </c>
    </row>
    <row r="176" spans="1:2" x14ac:dyDescent="0.45">
      <c r="A176" s="287" t="s">
        <v>2274</v>
      </c>
      <c r="B176" t="s">
        <v>2719</v>
      </c>
    </row>
    <row r="177" spans="1:2" x14ac:dyDescent="0.45">
      <c r="A177" s="287" t="s">
        <v>2327</v>
      </c>
      <c r="B177" t="s">
        <v>2720</v>
      </c>
    </row>
    <row r="178" spans="1:2" x14ac:dyDescent="0.45">
      <c r="A178" s="287" t="s">
        <v>2337</v>
      </c>
      <c r="B178" t="s">
        <v>2721</v>
      </c>
    </row>
    <row r="179" spans="1:2" x14ac:dyDescent="0.45">
      <c r="A179" s="287" t="s">
        <v>2336</v>
      </c>
      <c r="B179" t="s">
        <v>2722</v>
      </c>
    </row>
    <row r="180" spans="1:2" x14ac:dyDescent="0.45">
      <c r="A180" s="287" t="s">
        <v>2341</v>
      </c>
      <c r="B180" t="s">
        <v>2824</v>
      </c>
    </row>
    <row r="181" spans="1:2" x14ac:dyDescent="0.45">
      <c r="A181" s="287" t="s">
        <v>2325</v>
      </c>
      <c r="B181" t="s">
        <v>2723</v>
      </c>
    </row>
    <row r="182" spans="1:2" x14ac:dyDescent="0.45">
      <c r="A182" s="287" t="s">
        <v>2339</v>
      </c>
      <c r="B182" t="s">
        <v>2724</v>
      </c>
    </row>
    <row r="183" spans="1:2" x14ac:dyDescent="0.45">
      <c r="A183" s="287" t="s">
        <v>2335</v>
      </c>
      <c r="B183" t="s">
        <v>2725</v>
      </c>
    </row>
    <row r="184" spans="1:2" x14ac:dyDescent="0.45">
      <c r="A184" s="287" t="s">
        <v>2346</v>
      </c>
      <c r="B184" t="s">
        <v>2726</v>
      </c>
    </row>
    <row r="185" spans="1:2" x14ac:dyDescent="0.45">
      <c r="A185" s="287" t="s">
        <v>2353</v>
      </c>
      <c r="B185" t="s">
        <v>2727</v>
      </c>
    </row>
    <row r="186" spans="1:2" x14ac:dyDescent="0.45">
      <c r="A186" s="287" t="s">
        <v>2137</v>
      </c>
      <c r="B186" t="s">
        <v>2124</v>
      </c>
    </row>
    <row r="187" spans="1:2" x14ac:dyDescent="0.45">
      <c r="A187" s="287" t="s">
        <v>2351</v>
      </c>
      <c r="B187" t="s">
        <v>2728</v>
      </c>
    </row>
    <row r="188" spans="1:2" x14ac:dyDescent="0.45">
      <c r="A188" s="287" t="s">
        <v>2347</v>
      </c>
      <c r="B188" t="s">
        <v>2729</v>
      </c>
    </row>
    <row r="189" spans="1:2" x14ac:dyDescent="0.45">
      <c r="A189" s="287" t="s">
        <v>2354</v>
      </c>
      <c r="B189" t="s">
        <v>2730</v>
      </c>
    </row>
    <row r="190" spans="1:2" x14ac:dyDescent="0.45">
      <c r="A190" s="287" t="s">
        <v>2349</v>
      </c>
      <c r="B190" t="s">
        <v>2731</v>
      </c>
    </row>
    <row r="191" spans="1:2" x14ac:dyDescent="0.45">
      <c r="A191" s="287" t="s">
        <v>2348</v>
      </c>
      <c r="B191" t="s">
        <v>2732</v>
      </c>
    </row>
    <row r="192" spans="1:2" x14ac:dyDescent="0.45">
      <c r="A192" s="287" t="s">
        <v>2138</v>
      </c>
      <c r="B192" t="s">
        <v>2125</v>
      </c>
    </row>
    <row r="193" spans="1:2" x14ac:dyDescent="0.45">
      <c r="A193" s="287" t="s">
        <v>2350</v>
      </c>
      <c r="B193" t="s">
        <v>2825</v>
      </c>
    </row>
    <row r="194" spans="1:2" x14ac:dyDescent="0.45">
      <c r="A194" s="287" t="s">
        <v>2352</v>
      </c>
      <c r="B194" t="s">
        <v>2733</v>
      </c>
    </row>
    <row r="195" spans="1:2" x14ac:dyDescent="0.45">
      <c r="A195" t="s">
        <v>2367</v>
      </c>
      <c r="B195" t="s">
        <v>2820</v>
      </c>
    </row>
    <row r="196" spans="1:2" x14ac:dyDescent="0.45">
      <c r="A196" s="287" t="s">
        <v>2355</v>
      </c>
      <c r="B196" t="s">
        <v>2734</v>
      </c>
    </row>
    <row r="197" spans="1:2" x14ac:dyDescent="0.45">
      <c r="A197" s="287" t="s">
        <v>2356</v>
      </c>
      <c r="B197" t="s">
        <v>2735</v>
      </c>
    </row>
    <row r="198" spans="1:2" x14ac:dyDescent="0.45">
      <c r="A198" s="287" t="s">
        <v>2357</v>
      </c>
      <c r="B198" t="s">
        <v>2736</v>
      </c>
    </row>
    <row r="199" spans="1:2" x14ac:dyDescent="0.45">
      <c r="A199" s="287" t="s">
        <v>2361</v>
      </c>
      <c r="B199" t="s">
        <v>2737</v>
      </c>
    </row>
    <row r="200" spans="1:2" x14ac:dyDescent="0.45">
      <c r="A200" s="287" t="s">
        <v>2366</v>
      </c>
      <c r="B200" t="s">
        <v>2738</v>
      </c>
    </row>
    <row r="201" spans="1:2" x14ac:dyDescent="0.45">
      <c r="A201" s="287" t="s">
        <v>2359</v>
      </c>
      <c r="B201" t="s">
        <v>2739</v>
      </c>
    </row>
    <row r="202" spans="1:2" x14ac:dyDescent="0.45">
      <c r="A202" s="287" t="s">
        <v>2139</v>
      </c>
      <c r="B202" t="s">
        <v>2126</v>
      </c>
    </row>
    <row r="203" spans="1:2" x14ac:dyDescent="0.45">
      <c r="A203" s="287" t="s">
        <v>2362</v>
      </c>
      <c r="B203" t="s">
        <v>2740</v>
      </c>
    </row>
    <row r="204" spans="1:2" x14ac:dyDescent="0.45">
      <c r="A204" s="287" t="s">
        <v>2365</v>
      </c>
      <c r="B204" t="s">
        <v>2741</v>
      </c>
    </row>
    <row r="205" spans="1:2" x14ac:dyDescent="0.45">
      <c r="A205" s="287" t="s">
        <v>2363</v>
      </c>
      <c r="B205" t="s">
        <v>2742</v>
      </c>
    </row>
    <row r="206" spans="1:2" x14ac:dyDescent="0.45">
      <c r="A206" s="287" t="s">
        <v>2369</v>
      </c>
      <c r="B206" t="s">
        <v>2743</v>
      </c>
    </row>
    <row r="207" spans="1:2" x14ac:dyDescent="0.45">
      <c r="A207" s="287" t="s">
        <v>2370</v>
      </c>
      <c r="B207" t="s">
        <v>2826</v>
      </c>
    </row>
    <row r="208" spans="1:2" x14ac:dyDescent="0.45">
      <c r="A208" s="287" t="s">
        <v>2371</v>
      </c>
      <c r="B208" t="s">
        <v>2744</v>
      </c>
    </row>
    <row r="209" spans="1:2" x14ac:dyDescent="0.45">
      <c r="A209" s="287" t="s">
        <v>2372</v>
      </c>
      <c r="B209" t="s">
        <v>2745</v>
      </c>
    </row>
    <row r="210" spans="1:2" x14ac:dyDescent="0.45">
      <c r="A210" s="287" t="s">
        <v>2089</v>
      </c>
      <c r="B210" t="s">
        <v>344</v>
      </c>
    </row>
    <row r="211" spans="1:2" x14ac:dyDescent="0.45">
      <c r="A211" s="287" t="s">
        <v>2311</v>
      </c>
      <c r="B211" t="s">
        <v>2827</v>
      </c>
    </row>
    <row r="212" spans="1:2" x14ac:dyDescent="0.45">
      <c r="A212" t="s">
        <v>2318</v>
      </c>
      <c r="B212" t="s">
        <v>2828</v>
      </c>
    </row>
    <row r="213" spans="1:2" x14ac:dyDescent="0.45">
      <c r="A213" s="287" t="s">
        <v>2383</v>
      </c>
      <c r="B213" t="s">
        <v>2829</v>
      </c>
    </row>
    <row r="214" spans="1:2" x14ac:dyDescent="0.45">
      <c r="A214" s="287" t="s">
        <v>2413</v>
      </c>
      <c r="B214" t="s">
        <v>2830</v>
      </c>
    </row>
    <row r="215" spans="1:2" x14ac:dyDescent="0.45">
      <c r="A215" s="287" t="s">
        <v>2419</v>
      </c>
      <c r="B215" t="s">
        <v>2746</v>
      </c>
    </row>
    <row r="216" spans="1:2" x14ac:dyDescent="0.45">
      <c r="A216" s="287" t="s">
        <v>2386</v>
      </c>
      <c r="B216" t="s">
        <v>2747</v>
      </c>
    </row>
    <row r="217" spans="1:2" x14ac:dyDescent="0.45">
      <c r="A217" s="287" t="s">
        <v>2373</v>
      </c>
      <c r="B217" t="s">
        <v>2748</v>
      </c>
    </row>
    <row r="218" spans="1:2" x14ac:dyDescent="0.45">
      <c r="A218" s="287" t="s">
        <v>2376</v>
      </c>
      <c r="B218" t="s">
        <v>2749</v>
      </c>
    </row>
    <row r="219" spans="1:2" x14ac:dyDescent="0.45">
      <c r="A219" s="287" t="s">
        <v>2384</v>
      </c>
      <c r="B219" t="s">
        <v>2750</v>
      </c>
    </row>
    <row r="220" spans="1:2" x14ac:dyDescent="0.45">
      <c r="A220" s="287" t="s">
        <v>2393</v>
      </c>
      <c r="B220" t="s">
        <v>2751</v>
      </c>
    </row>
    <row r="221" spans="1:2" x14ac:dyDescent="0.45">
      <c r="A221" s="287" t="s">
        <v>2380</v>
      </c>
      <c r="B221" t="s">
        <v>2752</v>
      </c>
    </row>
    <row r="222" spans="1:2" x14ac:dyDescent="0.45">
      <c r="A222" s="287" t="s">
        <v>2377</v>
      </c>
      <c r="B222" t="s">
        <v>2753</v>
      </c>
    </row>
    <row r="223" spans="1:2" x14ac:dyDescent="0.45">
      <c r="A223" s="287" t="s">
        <v>2388</v>
      </c>
      <c r="B223" t="s">
        <v>2831</v>
      </c>
    </row>
    <row r="224" spans="1:2" x14ac:dyDescent="0.45">
      <c r="A224" s="287" t="s">
        <v>2389</v>
      </c>
      <c r="B224" t="s">
        <v>2754</v>
      </c>
    </row>
    <row r="225" spans="1:2" x14ac:dyDescent="0.45">
      <c r="A225" s="287" t="s">
        <v>2379</v>
      </c>
      <c r="B225" t="s">
        <v>2755</v>
      </c>
    </row>
    <row r="226" spans="1:2" x14ac:dyDescent="0.45">
      <c r="A226" s="287" t="s">
        <v>2382</v>
      </c>
      <c r="B226" t="s">
        <v>2756</v>
      </c>
    </row>
    <row r="227" spans="1:2" x14ac:dyDescent="0.45">
      <c r="A227" s="287" t="s">
        <v>2421</v>
      </c>
      <c r="B227" t="s">
        <v>2600</v>
      </c>
    </row>
    <row r="228" spans="1:2" x14ac:dyDescent="0.45">
      <c r="A228" s="287" t="s">
        <v>2267</v>
      </c>
      <c r="B228" t="s">
        <v>2757</v>
      </c>
    </row>
    <row r="229" spans="1:2" x14ac:dyDescent="0.45">
      <c r="A229" s="287" t="s">
        <v>2319</v>
      </c>
      <c r="B229" t="s">
        <v>2758</v>
      </c>
    </row>
    <row r="230" spans="1:2" x14ac:dyDescent="0.45">
      <c r="A230" s="287" t="s">
        <v>2375</v>
      </c>
      <c r="B230" t="s">
        <v>2759</v>
      </c>
    </row>
    <row r="231" spans="1:2" x14ac:dyDescent="0.45">
      <c r="A231" s="287" t="s">
        <v>2387</v>
      </c>
      <c r="B231" t="s">
        <v>2760</v>
      </c>
    </row>
    <row r="232" spans="1:2" x14ac:dyDescent="0.45">
      <c r="A232" s="287" t="s">
        <v>2391</v>
      </c>
      <c r="B232" t="s">
        <v>2832</v>
      </c>
    </row>
    <row r="233" spans="1:2" x14ac:dyDescent="0.45">
      <c r="A233" s="287" t="s">
        <v>2390</v>
      </c>
      <c r="B233" t="s">
        <v>2761</v>
      </c>
    </row>
    <row r="234" spans="1:2" x14ac:dyDescent="0.45">
      <c r="A234" s="287" t="s">
        <v>2242</v>
      </c>
      <c r="B234" t="s">
        <v>2762</v>
      </c>
    </row>
    <row r="235" spans="1:2" x14ac:dyDescent="0.45">
      <c r="A235" s="287" t="s">
        <v>2394</v>
      </c>
      <c r="B235" t="s">
        <v>2833</v>
      </c>
    </row>
    <row r="236" spans="1:2" x14ac:dyDescent="0.45">
      <c r="A236" s="287" t="s">
        <v>2399</v>
      </c>
      <c r="B236" t="s">
        <v>2763</v>
      </c>
    </row>
    <row r="237" spans="1:2" x14ac:dyDescent="0.45">
      <c r="A237" s="287" t="s">
        <v>2146</v>
      </c>
      <c r="B237" t="s">
        <v>2128</v>
      </c>
    </row>
    <row r="238" spans="1:2" x14ac:dyDescent="0.45">
      <c r="A238" s="287" t="s">
        <v>2398</v>
      </c>
      <c r="B238" t="s">
        <v>2764</v>
      </c>
    </row>
    <row r="239" spans="1:2" x14ac:dyDescent="0.45">
      <c r="A239" s="287" t="s">
        <v>2402</v>
      </c>
      <c r="B239" t="s">
        <v>2817</v>
      </c>
    </row>
    <row r="240" spans="1:2" x14ac:dyDescent="0.45">
      <c r="A240" s="287" t="s">
        <v>2397</v>
      </c>
      <c r="B240" t="s">
        <v>2765</v>
      </c>
    </row>
    <row r="241" spans="1:2" x14ac:dyDescent="0.45">
      <c r="A241" s="287" t="s">
        <v>2400</v>
      </c>
      <c r="B241" t="s">
        <v>2834</v>
      </c>
    </row>
    <row r="242" spans="1:2" x14ac:dyDescent="0.45">
      <c r="A242" s="287" t="s">
        <v>2403</v>
      </c>
      <c r="B242" t="s">
        <v>2766</v>
      </c>
    </row>
    <row r="243" spans="1:2" x14ac:dyDescent="0.45">
      <c r="A243" s="287" t="s">
        <v>2404</v>
      </c>
      <c r="B243" t="s">
        <v>2767</v>
      </c>
    </row>
    <row r="244" spans="1:2" x14ac:dyDescent="0.45">
      <c r="A244" s="287" t="s">
        <v>2405</v>
      </c>
      <c r="B244" t="s">
        <v>2768</v>
      </c>
    </row>
    <row r="245" spans="1:2" x14ac:dyDescent="0.45">
      <c r="A245" s="287" t="s">
        <v>2406</v>
      </c>
      <c r="B245" t="s">
        <v>2769</v>
      </c>
    </row>
    <row r="246" spans="1:2" x14ac:dyDescent="0.45">
      <c r="A246" s="287" t="s">
        <v>2401</v>
      </c>
      <c r="B246" t="s">
        <v>2770</v>
      </c>
    </row>
    <row r="247" spans="1:2" x14ac:dyDescent="0.45">
      <c r="A247" s="287" t="s">
        <v>2407</v>
      </c>
      <c r="B247" t="s">
        <v>2771</v>
      </c>
    </row>
    <row r="248" spans="1:2" x14ac:dyDescent="0.45">
      <c r="A248" s="287" t="s">
        <v>2147</v>
      </c>
      <c r="B248" t="s">
        <v>2127</v>
      </c>
    </row>
    <row r="249" spans="1:2" x14ac:dyDescent="0.45">
      <c r="A249" s="287" t="s">
        <v>2409</v>
      </c>
      <c r="B249" t="s">
        <v>2772</v>
      </c>
    </row>
    <row r="250" spans="1:2" x14ac:dyDescent="0.45">
      <c r="A250" s="287" t="s">
        <v>2213</v>
      </c>
      <c r="B250" t="s">
        <v>2773</v>
      </c>
    </row>
    <row r="251" spans="1:2" x14ac:dyDescent="0.45">
      <c r="A251" s="287" t="s">
        <v>2276</v>
      </c>
      <c r="B251" t="s">
        <v>2774</v>
      </c>
    </row>
    <row r="252" spans="1:2" x14ac:dyDescent="0.45">
      <c r="A252" s="287" t="s">
        <v>2411</v>
      </c>
      <c r="B252" t="s">
        <v>2775</v>
      </c>
    </row>
    <row r="253" spans="1:2" x14ac:dyDescent="0.45">
      <c r="A253" s="287" t="s">
        <v>2410</v>
      </c>
      <c r="B253" t="s">
        <v>2776</v>
      </c>
    </row>
    <row r="254" spans="1:2" x14ac:dyDescent="0.45">
      <c r="A254" s="287" t="s">
        <v>2412</v>
      </c>
      <c r="B254" t="s">
        <v>2777</v>
      </c>
    </row>
    <row r="255" spans="1:2" x14ac:dyDescent="0.45">
      <c r="A255" s="287" t="s">
        <v>2417</v>
      </c>
      <c r="B255" t="s">
        <v>2778</v>
      </c>
    </row>
    <row r="256" spans="1:2" x14ac:dyDescent="0.45">
      <c r="A256" s="287" t="s">
        <v>2414</v>
      </c>
      <c r="B256" t="s">
        <v>2779</v>
      </c>
    </row>
    <row r="257" spans="1:2" x14ac:dyDescent="0.45">
      <c r="A257" s="287" t="s">
        <v>2140</v>
      </c>
      <c r="B257" t="s">
        <v>2780</v>
      </c>
    </row>
    <row r="258" spans="1:2" x14ac:dyDescent="0.45">
      <c r="A258" t="s">
        <v>2418</v>
      </c>
      <c r="B258" t="s">
        <v>2835</v>
      </c>
    </row>
    <row r="259" spans="1:2" x14ac:dyDescent="0.45">
      <c r="A259" t="s">
        <v>2367</v>
      </c>
      <c r="B259" t="s">
        <v>2819</v>
      </c>
    </row>
    <row r="260" spans="1:2" x14ac:dyDescent="0.45">
      <c r="A260" t="s">
        <v>2837</v>
      </c>
      <c r="B260" t="s">
        <v>2836</v>
      </c>
    </row>
    <row r="261" spans="1:2" x14ac:dyDescent="0.45">
      <c r="A261" s="287" t="s">
        <v>2420</v>
      </c>
      <c r="B261" t="s">
        <v>2781</v>
      </c>
    </row>
    <row r="262" spans="1:2" x14ac:dyDescent="0.45">
      <c r="A262" s="287" t="s">
        <v>2422</v>
      </c>
      <c r="B262" t="s">
        <v>2782</v>
      </c>
    </row>
    <row r="263" spans="1:2" x14ac:dyDescent="0.45">
      <c r="A263" s="288" t="s">
        <v>2783</v>
      </c>
      <c r="B263" s="159" t="s">
        <v>2784</v>
      </c>
    </row>
    <row r="266" spans="1:2" x14ac:dyDescent="0.45">
      <c r="A266" s="144" t="s">
        <v>2839</v>
      </c>
    </row>
    <row r="267" spans="1:2" x14ac:dyDescent="0.45">
      <c r="B267" t="s">
        <v>2117</v>
      </c>
    </row>
    <row r="268" spans="1:2" x14ac:dyDescent="0.45">
      <c r="B268" t="s">
        <v>2631</v>
      </c>
    </row>
    <row r="269" spans="1:2" x14ac:dyDescent="0.45">
      <c r="B269" t="s">
        <v>2118</v>
      </c>
    </row>
    <row r="270" spans="1:2" x14ac:dyDescent="0.45">
      <c r="B270" t="s">
        <v>2119</v>
      </c>
    </row>
    <row r="271" spans="1:2" x14ac:dyDescent="0.45">
      <c r="B271" t="s">
        <v>2120</v>
      </c>
    </row>
    <row r="272" spans="1:2" x14ac:dyDescent="0.45">
      <c r="B272" t="s">
        <v>2121</v>
      </c>
    </row>
    <row r="273" spans="1:13" x14ac:dyDescent="0.45">
      <c r="B273" t="s">
        <v>2122</v>
      </c>
    </row>
    <row r="274" spans="1:13" x14ac:dyDescent="0.45">
      <c r="B274" t="s">
        <v>2123</v>
      </c>
    </row>
    <row r="275" spans="1:13" x14ac:dyDescent="0.45">
      <c r="B275" t="s">
        <v>2125</v>
      </c>
    </row>
    <row r="276" spans="1:13" x14ac:dyDescent="0.45">
      <c r="B276" t="s">
        <v>2124</v>
      </c>
    </row>
    <row r="277" spans="1:13" x14ac:dyDescent="0.45">
      <c r="B277" t="s">
        <v>2126</v>
      </c>
    </row>
    <row r="278" spans="1:13" x14ac:dyDescent="0.45">
      <c r="B278" t="s">
        <v>344</v>
      </c>
    </row>
    <row r="279" spans="1:13" x14ac:dyDescent="0.45">
      <c r="B279" t="s">
        <v>2128</v>
      </c>
    </row>
    <row r="280" spans="1:13" x14ac:dyDescent="0.45">
      <c r="B280" t="s">
        <v>2127</v>
      </c>
    </row>
    <row r="281" spans="1:13" x14ac:dyDescent="0.45">
      <c r="B281" t="s">
        <v>2780</v>
      </c>
    </row>
    <row r="285" spans="1:13" x14ac:dyDescent="0.45">
      <c r="A285" s="369" t="s">
        <v>2884</v>
      </c>
    </row>
    <row r="286" spans="1:13" x14ac:dyDescent="0.45">
      <c r="A286" s="159"/>
      <c r="B286" s="368" t="s">
        <v>12</v>
      </c>
      <c r="C286" s="159" t="s">
        <v>2876</v>
      </c>
      <c r="D286" s="368"/>
      <c r="E286" s="368" t="s">
        <v>7</v>
      </c>
      <c r="F286" s="159" t="s">
        <v>2877</v>
      </c>
      <c r="I286" s="368" t="s">
        <v>13</v>
      </c>
      <c r="J286" s="159" t="s">
        <v>2878</v>
      </c>
      <c r="L286" s="368" t="s">
        <v>14</v>
      </c>
      <c r="M286" s="159" t="s">
        <v>2879</v>
      </c>
    </row>
    <row r="287" spans="1:13" x14ac:dyDescent="0.45">
      <c r="A287">
        <v>1</v>
      </c>
      <c r="B287" t="s">
        <v>58</v>
      </c>
      <c r="C287" t="s">
        <v>48</v>
      </c>
      <c r="D287">
        <v>1</v>
      </c>
      <c r="E287" t="s">
        <v>58</v>
      </c>
      <c r="F287" s="284" t="s">
        <v>48</v>
      </c>
      <c r="I287" t="s">
        <v>58</v>
      </c>
      <c r="J287" t="s">
        <v>48</v>
      </c>
      <c r="L287" t="s">
        <v>58</v>
      </c>
      <c r="M287" t="s">
        <v>48</v>
      </c>
    </row>
    <row r="288" spans="1:13" x14ac:dyDescent="0.45">
      <c r="A288">
        <v>2</v>
      </c>
      <c r="B288" t="s">
        <v>65</v>
      </c>
      <c r="C288" t="s">
        <v>52</v>
      </c>
      <c r="D288">
        <v>2</v>
      </c>
      <c r="E288" t="s">
        <v>65</v>
      </c>
      <c r="F288" s="284" t="s">
        <v>52</v>
      </c>
      <c r="I288" t="s">
        <v>65</v>
      </c>
      <c r="J288" t="s">
        <v>2845</v>
      </c>
      <c r="L288" t="s">
        <v>65</v>
      </c>
      <c r="M288" t="s">
        <v>2845</v>
      </c>
    </row>
    <row r="289" spans="1:13" x14ac:dyDescent="0.45">
      <c r="A289">
        <v>3</v>
      </c>
      <c r="B289" t="s">
        <v>54</v>
      </c>
      <c r="C289" t="s">
        <v>55</v>
      </c>
      <c r="D289">
        <v>3</v>
      </c>
      <c r="E289" t="s">
        <v>54</v>
      </c>
      <c r="F289" s="284" t="s">
        <v>55</v>
      </c>
      <c r="I289" t="s">
        <v>54</v>
      </c>
      <c r="J289" t="s">
        <v>55</v>
      </c>
      <c r="L289" t="s">
        <v>54</v>
      </c>
      <c r="M289" t="s">
        <v>55</v>
      </c>
    </row>
    <row r="290" spans="1:13" x14ac:dyDescent="0.45">
      <c r="A290">
        <v>4</v>
      </c>
      <c r="B290" t="s">
        <v>50</v>
      </c>
      <c r="C290" t="s">
        <v>57</v>
      </c>
      <c r="D290">
        <v>4</v>
      </c>
      <c r="E290" t="s">
        <v>50</v>
      </c>
      <c r="F290" s="284" t="s">
        <v>57</v>
      </c>
      <c r="I290" t="s">
        <v>50</v>
      </c>
      <c r="J290" t="s">
        <v>57</v>
      </c>
      <c r="L290" t="s">
        <v>50</v>
      </c>
      <c r="M290" t="s">
        <v>57</v>
      </c>
    </row>
    <row r="291" spans="1:13" x14ac:dyDescent="0.45">
      <c r="A291">
        <v>5</v>
      </c>
      <c r="B291" t="s">
        <v>51</v>
      </c>
      <c r="C291" t="s">
        <v>59</v>
      </c>
      <c r="D291">
        <v>5</v>
      </c>
      <c r="E291" t="s">
        <v>51</v>
      </c>
      <c r="F291" s="284" t="s">
        <v>59</v>
      </c>
      <c r="I291" t="s">
        <v>51</v>
      </c>
      <c r="J291" t="s">
        <v>59</v>
      </c>
      <c r="L291" t="s">
        <v>51</v>
      </c>
      <c r="M291" t="s">
        <v>59</v>
      </c>
    </row>
    <row r="292" spans="1:13" x14ac:dyDescent="0.45">
      <c r="A292">
        <v>6</v>
      </c>
      <c r="B292" t="s">
        <v>104</v>
      </c>
      <c r="C292" t="s">
        <v>61</v>
      </c>
      <c r="D292">
        <v>6</v>
      </c>
      <c r="E292" t="s">
        <v>104</v>
      </c>
      <c r="F292" s="284" t="s">
        <v>61</v>
      </c>
      <c r="I292" t="s">
        <v>104</v>
      </c>
      <c r="J292" t="s">
        <v>61</v>
      </c>
      <c r="L292" t="s">
        <v>104</v>
      </c>
      <c r="M292" t="s">
        <v>61</v>
      </c>
    </row>
    <row r="293" spans="1:13" x14ac:dyDescent="0.45">
      <c r="A293">
        <v>7</v>
      </c>
      <c r="B293" t="s">
        <v>138</v>
      </c>
      <c r="C293" t="s">
        <v>63</v>
      </c>
      <c r="D293">
        <v>7</v>
      </c>
      <c r="E293" t="s">
        <v>138</v>
      </c>
      <c r="F293" s="284" t="s">
        <v>63</v>
      </c>
      <c r="I293" t="s">
        <v>138</v>
      </c>
      <c r="J293" t="s">
        <v>63</v>
      </c>
      <c r="L293" t="s">
        <v>138</v>
      </c>
      <c r="M293" t="s">
        <v>63</v>
      </c>
    </row>
    <row r="294" spans="1:13" x14ac:dyDescent="0.45">
      <c r="A294">
        <v>8</v>
      </c>
      <c r="B294" t="s">
        <v>141</v>
      </c>
      <c r="C294" t="s">
        <v>2811</v>
      </c>
      <c r="D294">
        <v>8</v>
      </c>
      <c r="E294" t="s">
        <v>136</v>
      </c>
      <c r="F294" s="284" t="s">
        <v>66</v>
      </c>
      <c r="I294" t="s">
        <v>136</v>
      </c>
      <c r="J294" t="s">
        <v>66</v>
      </c>
      <c r="L294" t="s">
        <v>136</v>
      </c>
      <c r="M294" t="s">
        <v>66</v>
      </c>
    </row>
    <row r="295" spans="1:13" x14ac:dyDescent="0.45">
      <c r="A295">
        <v>9</v>
      </c>
      <c r="B295" t="s">
        <v>153</v>
      </c>
      <c r="C295" t="s">
        <v>2812</v>
      </c>
      <c r="D295">
        <v>9</v>
      </c>
      <c r="E295" t="s">
        <v>86</v>
      </c>
      <c r="F295" s="284" t="s">
        <v>68</v>
      </c>
      <c r="I295" t="s">
        <v>86</v>
      </c>
      <c r="J295" t="s">
        <v>68</v>
      </c>
      <c r="L295" t="s">
        <v>86</v>
      </c>
      <c r="M295" t="s">
        <v>68</v>
      </c>
    </row>
    <row r="296" spans="1:13" x14ac:dyDescent="0.45">
      <c r="A296">
        <v>10</v>
      </c>
      <c r="B296" t="s">
        <v>135</v>
      </c>
      <c r="C296" t="s">
        <v>2813</v>
      </c>
      <c r="D296">
        <v>10</v>
      </c>
      <c r="E296" t="s">
        <v>82</v>
      </c>
      <c r="F296" s="284" t="s">
        <v>70</v>
      </c>
      <c r="I296" t="s">
        <v>82</v>
      </c>
      <c r="J296" t="s">
        <v>70</v>
      </c>
      <c r="L296" t="s">
        <v>83</v>
      </c>
      <c r="M296" t="s">
        <v>74</v>
      </c>
    </row>
    <row r="297" spans="1:13" x14ac:dyDescent="0.45">
      <c r="A297">
        <v>11</v>
      </c>
      <c r="B297" t="s">
        <v>136</v>
      </c>
      <c r="C297" t="s">
        <v>66</v>
      </c>
      <c r="D297">
        <v>11</v>
      </c>
      <c r="E297" t="s">
        <v>85</v>
      </c>
      <c r="F297" s="284" t="s">
        <v>72</v>
      </c>
      <c r="I297" t="s">
        <v>85</v>
      </c>
      <c r="J297" t="s">
        <v>72</v>
      </c>
      <c r="L297" t="s">
        <v>168</v>
      </c>
      <c r="M297" t="s">
        <v>2814</v>
      </c>
    </row>
    <row r="298" spans="1:13" x14ac:dyDescent="0.45">
      <c r="A298">
        <v>12</v>
      </c>
      <c r="B298" t="s">
        <v>86</v>
      </c>
      <c r="C298" t="s">
        <v>68</v>
      </c>
      <c r="D298">
        <v>12</v>
      </c>
      <c r="E298" t="s">
        <v>83</v>
      </c>
      <c r="F298" s="284" t="s">
        <v>74</v>
      </c>
      <c r="I298" t="s">
        <v>83</v>
      </c>
      <c r="J298" t="s">
        <v>74</v>
      </c>
      <c r="L298" t="s">
        <v>97</v>
      </c>
      <c r="M298" t="s">
        <v>78</v>
      </c>
    </row>
    <row r="299" spans="1:13" x14ac:dyDescent="0.45">
      <c r="A299">
        <v>13</v>
      </c>
      <c r="B299" t="s">
        <v>82</v>
      </c>
      <c r="C299" t="s">
        <v>70</v>
      </c>
      <c r="D299">
        <v>13</v>
      </c>
      <c r="E299" t="s">
        <v>169</v>
      </c>
      <c r="F299" s="284" t="s">
        <v>2842</v>
      </c>
      <c r="I299" t="s">
        <v>169</v>
      </c>
      <c r="J299" t="s">
        <v>2842</v>
      </c>
      <c r="L299" t="s">
        <v>265</v>
      </c>
      <c r="M299" t="s">
        <v>80</v>
      </c>
    </row>
    <row r="300" spans="1:13" x14ac:dyDescent="0.45">
      <c r="A300">
        <v>14</v>
      </c>
      <c r="B300" t="s">
        <v>85</v>
      </c>
      <c r="C300" t="s">
        <v>72</v>
      </c>
      <c r="D300">
        <v>14</v>
      </c>
      <c r="E300" t="s">
        <v>168</v>
      </c>
      <c r="F300" s="284" t="s">
        <v>2843</v>
      </c>
      <c r="I300" t="s">
        <v>168</v>
      </c>
      <c r="J300" t="s">
        <v>2843</v>
      </c>
      <c r="L300" t="s">
        <v>162</v>
      </c>
      <c r="M300" t="s">
        <v>84</v>
      </c>
    </row>
    <row r="301" spans="1:13" x14ac:dyDescent="0.45">
      <c r="A301">
        <v>15</v>
      </c>
      <c r="B301" t="s">
        <v>83</v>
      </c>
      <c r="C301" t="s">
        <v>74</v>
      </c>
      <c r="D301">
        <v>15</v>
      </c>
      <c r="E301" t="s">
        <v>97</v>
      </c>
      <c r="F301" s="284" t="s">
        <v>78</v>
      </c>
      <c r="I301" t="s">
        <v>97</v>
      </c>
      <c r="J301" t="s">
        <v>78</v>
      </c>
      <c r="L301" t="s">
        <v>124</v>
      </c>
      <c r="M301" t="s">
        <v>2847</v>
      </c>
    </row>
    <row r="302" spans="1:13" x14ac:dyDescent="0.45">
      <c r="A302">
        <v>16</v>
      </c>
      <c r="B302" t="s">
        <v>168</v>
      </c>
      <c r="C302" t="s">
        <v>2814</v>
      </c>
      <c r="D302">
        <v>16</v>
      </c>
      <c r="E302" t="s">
        <v>265</v>
      </c>
      <c r="F302" s="284" t="s">
        <v>80</v>
      </c>
      <c r="I302" t="s">
        <v>265</v>
      </c>
      <c r="J302" t="s">
        <v>80</v>
      </c>
      <c r="L302" t="s">
        <v>239</v>
      </c>
      <c r="M302" t="s">
        <v>93</v>
      </c>
    </row>
    <row r="303" spans="1:13" x14ac:dyDescent="0.45">
      <c r="A303">
        <v>17</v>
      </c>
      <c r="B303" t="s">
        <v>97</v>
      </c>
      <c r="C303" t="s">
        <v>78</v>
      </c>
      <c r="D303">
        <v>17</v>
      </c>
      <c r="E303" t="s">
        <v>162</v>
      </c>
      <c r="F303" s="284" t="s">
        <v>84</v>
      </c>
      <c r="I303" t="s">
        <v>162</v>
      </c>
      <c r="J303" t="s">
        <v>84</v>
      </c>
      <c r="L303" t="s">
        <v>235</v>
      </c>
      <c r="M303" t="s">
        <v>95</v>
      </c>
    </row>
    <row r="304" spans="1:13" x14ac:dyDescent="0.45">
      <c r="A304">
        <v>18</v>
      </c>
      <c r="B304" t="s">
        <v>265</v>
      </c>
      <c r="C304" t="s">
        <v>80</v>
      </c>
      <c r="D304">
        <v>18</v>
      </c>
      <c r="E304" t="s">
        <v>123</v>
      </c>
      <c r="F304" s="284" t="s">
        <v>2844</v>
      </c>
      <c r="I304" t="s">
        <v>123</v>
      </c>
      <c r="J304" t="s">
        <v>2844</v>
      </c>
      <c r="L304" t="s">
        <v>237</v>
      </c>
      <c r="M304" t="s">
        <v>98</v>
      </c>
    </row>
    <row r="305" spans="1:13" x14ac:dyDescent="0.45">
      <c r="A305">
        <v>19</v>
      </c>
      <c r="B305" t="s">
        <v>162</v>
      </c>
      <c r="C305" t="s">
        <v>84</v>
      </c>
      <c r="D305">
        <v>19</v>
      </c>
      <c r="E305" t="s">
        <v>196</v>
      </c>
      <c r="F305" s="284" t="s">
        <v>87</v>
      </c>
      <c r="I305" t="s">
        <v>196</v>
      </c>
      <c r="J305" t="s">
        <v>2846</v>
      </c>
      <c r="L305" t="s">
        <v>2841</v>
      </c>
      <c r="M305" t="s">
        <v>100</v>
      </c>
    </row>
    <row r="306" spans="1:13" x14ac:dyDescent="0.45">
      <c r="A306">
        <v>20</v>
      </c>
      <c r="B306" t="s">
        <v>123</v>
      </c>
      <c r="C306" t="s">
        <v>2815</v>
      </c>
      <c r="D306">
        <v>20</v>
      </c>
      <c r="E306" t="s">
        <v>197</v>
      </c>
      <c r="F306" s="284" t="s">
        <v>89</v>
      </c>
      <c r="I306" t="s">
        <v>124</v>
      </c>
      <c r="J306" t="s">
        <v>91</v>
      </c>
      <c r="L306" t="s">
        <v>243</v>
      </c>
      <c r="M306" t="s">
        <v>105</v>
      </c>
    </row>
    <row r="307" spans="1:13" x14ac:dyDescent="0.45">
      <c r="A307">
        <v>21</v>
      </c>
      <c r="B307" t="s">
        <v>196</v>
      </c>
      <c r="C307" t="s">
        <v>87</v>
      </c>
      <c r="D307">
        <v>21</v>
      </c>
      <c r="E307" t="s">
        <v>124</v>
      </c>
      <c r="F307" s="284" t="s">
        <v>91</v>
      </c>
      <c r="I307" t="s">
        <v>239</v>
      </c>
      <c r="J307" t="s">
        <v>93</v>
      </c>
      <c r="L307" t="s">
        <v>270</v>
      </c>
      <c r="M307" t="s">
        <v>107</v>
      </c>
    </row>
    <row r="308" spans="1:13" x14ac:dyDescent="0.45">
      <c r="A308">
        <v>22</v>
      </c>
      <c r="B308" t="s">
        <v>197</v>
      </c>
      <c r="C308" t="s">
        <v>89</v>
      </c>
      <c r="D308">
        <v>22</v>
      </c>
      <c r="E308" t="s">
        <v>239</v>
      </c>
      <c r="F308" s="284" t="s">
        <v>93</v>
      </c>
      <c r="I308" t="s">
        <v>235</v>
      </c>
      <c r="J308" t="s">
        <v>95</v>
      </c>
      <c r="L308" t="s">
        <v>272</v>
      </c>
      <c r="M308" t="s">
        <v>109</v>
      </c>
    </row>
    <row r="309" spans="1:13" x14ac:dyDescent="0.45">
      <c r="A309">
        <v>23</v>
      </c>
      <c r="B309" t="s">
        <v>124</v>
      </c>
      <c r="C309" t="s">
        <v>91</v>
      </c>
      <c r="D309">
        <v>23</v>
      </c>
      <c r="E309" t="s">
        <v>235</v>
      </c>
      <c r="F309" s="284" t="s">
        <v>95</v>
      </c>
      <c r="I309" t="s">
        <v>237</v>
      </c>
      <c r="J309" t="s">
        <v>98</v>
      </c>
      <c r="L309" t="s">
        <v>281</v>
      </c>
      <c r="M309" t="s">
        <v>115</v>
      </c>
    </row>
    <row r="310" spans="1:13" x14ac:dyDescent="0.45">
      <c r="A310">
        <v>24</v>
      </c>
      <c r="B310" t="s">
        <v>239</v>
      </c>
      <c r="C310" t="s">
        <v>93</v>
      </c>
      <c r="D310">
        <v>24</v>
      </c>
      <c r="E310" t="s">
        <v>237</v>
      </c>
      <c r="F310" s="284" t="s">
        <v>98</v>
      </c>
      <c r="I310" t="s">
        <v>2841</v>
      </c>
      <c r="J310" t="s">
        <v>100</v>
      </c>
      <c r="L310" t="s">
        <v>295</v>
      </c>
      <c r="M310" t="s">
        <v>2848</v>
      </c>
    </row>
    <row r="311" spans="1:13" x14ac:dyDescent="0.45">
      <c r="A311">
        <v>25</v>
      </c>
      <c r="B311" t="s">
        <v>235</v>
      </c>
      <c r="C311" t="s">
        <v>95</v>
      </c>
      <c r="D311">
        <v>25</v>
      </c>
      <c r="E311" t="s">
        <v>2841</v>
      </c>
      <c r="F311" s="284" t="s">
        <v>100</v>
      </c>
      <c r="I311" t="s">
        <v>267</v>
      </c>
      <c r="J311" t="s">
        <v>102</v>
      </c>
      <c r="L311" t="s">
        <v>282</v>
      </c>
      <c r="M311" t="s">
        <v>117</v>
      </c>
    </row>
    <row r="312" spans="1:13" x14ac:dyDescent="0.45">
      <c r="A312">
        <v>26</v>
      </c>
      <c r="B312" t="s">
        <v>237</v>
      </c>
      <c r="C312" t="s">
        <v>98</v>
      </c>
      <c r="D312">
        <v>26</v>
      </c>
      <c r="E312" t="s">
        <v>267</v>
      </c>
      <c r="F312" s="284" t="s">
        <v>102</v>
      </c>
      <c r="I312" t="s">
        <v>243</v>
      </c>
      <c r="J312" t="s">
        <v>105</v>
      </c>
      <c r="L312" t="s">
        <v>2174</v>
      </c>
      <c r="M312" t="s">
        <v>2849</v>
      </c>
    </row>
    <row r="313" spans="1:13" x14ac:dyDescent="0.45">
      <c r="A313">
        <v>27</v>
      </c>
      <c r="B313" t="s">
        <v>2841</v>
      </c>
      <c r="C313" t="s">
        <v>100</v>
      </c>
      <c r="D313">
        <v>27</v>
      </c>
      <c r="E313" t="s">
        <v>243</v>
      </c>
      <c r="F313" s="284" t="s">
        <v>105</v>
      </c>
      <c r="I313" t="s">
        <v>270</v>
      </c>
      <c r="J313" t="s">
        <v>107</v>
      </c>
    </row>
    <row r="314" spans="1:13" x14ac:dyDescent="0.45">
      <c r="A314">
        <v>28</v>
      </c>
      <c r="B314" t="s">
        <v>267</v>
      </c>
      <c r="C314" t="s">
        <v>102</v>
      </c>
      <c r="D314">
        <v>28</v>
      </c>
      <c r="E314" t="s">
        <v>270</v>
      </c>
      <c r="F314" s="284" t="s">
        <v>107</v>
      </c>
      <c r="I314" t="s">
        <v>272</v>
      </c>
      <c r="J314" t="s">
        <v>109</v>
      </c>
    </row>
    <row r="315" spans="1:13" x14ac:dyDescent="0.45">
      <c r="A315">
        <v>29</v>
      </c>
      <c r="B315" t="s">
        <v>243</v>
      </c>
      <c r="C315" t="s">
        <v>105</v>
      </c>
      <c r="D315">
        <v>29</v>
      </c>
      <c r="E315" t="s">
        <v>272</v>
      </c>
      <c r="F315" s="284" t="s">
        <v>109</v>
      </c>
      <c r="I315" t="s">
        <v>295</v>
      </c>
      <c r="J315" t="s">
        <v>111</v>
      </c>
    </row>
    <row r="316" spans="1:13" x14ac:dyDescent="0.45">
      <c r="A316">
        <v>30</v>
      </c>
      <c r="B316" t="s">
        <v>270</v>
      </c>
      <c r="C316" t="s">
        <v>107</v>
      </c>
      <c r="D316">
        <v>30</v>
      </c>
      <c r="E316" t="s">
        <v>295</v>
      </c>
      <c r="F316" s="284" t="s">
        <v>111</v>
      </c>
      <c r="I316" t="s">
        <v>297</v>
      </c>
      <c r="J316" t="s">
        <v>113</v>
      </c>
    </row>
    <row r="317" spans="1:13" x14ac:dyDescent="0.45">
      <c r="A317">
        <v>31</v>
      </c>
      <c r="B317" t="s">
        <v>272</v>
      </c>
      <c r="C317" t="s">
        <v>109</v>
      </c>
      <c r="D317">
        <v>31</v>
      </c>
      <c r="E317" t="s">
        <v>297</v>
      </c>
      <c r="F317" s="284" t="s">
        <v>113</v>
      </c>
      <c r="I317" t="s">
        <v>281</v>
      </c>
      <c r="J317" t="s">
        <v>115</v>
      </c>
    </row>
    <row r="318" spans="1:13" x14ac:dyDescent="0.45">
      <c r="A318">
        <v>32</v>
      </c>
      <c r="B318" t="s">
        <v>295</v>
      </c>
      <c r="C318" t="s">
        <v>111</v>
      </c>
      <c r="D318">
        <v>32</v>
      </c>
      <c r="E318" t="s">
        <v>281</v>
      </c>
      <c r="F318" s="284" t="s">
        <v>115</v>
      </c>
      <c r="I318" t="s">
        <v>282</v>
      </c>
      <c r="J318" t="s">
        <v>117</v>
      </c>
    </row>
    <row r="319" spans="1:13" x14ac:dyDescent="0.45">
      <c r="A319">
        <v>33</v>
      </c>
      <c r="B319" t="s">
        <v>297</v>
      </c>
      <c r="C319" t="s">
        <v>113</v>
      </c>
      <c r="D319">
        <v>33</v>
      </c>
      <c r="E319" t="s">
        <v>282</v>
      </c>
      <c r="F319" s="284" t="s">
        <v>117</v>
      </c>
      <c r="I319" t="s">
        <v>2169</v>
      </c>
      <c r="J319" t="s">
        <v>2172</v>
      </c>
    </row>
    <row r="320" spans="1:13" x14ac:dyDescent="0.45">
      <c r="A320">
        <v>34</v>
      </c>
      <c r="B320" t="s">
        <v>281</v>
      </c>
      <c r="C320" t="s">
        <v>115</v>
      </c>
      <c r="D320">
        <v>35</v>
      </c>
      <c r="E320" t="s">
        <v>2169</v>
      </c>
      <c r="F320" s="284" t="s">
        <v>2172</v>
      </c>
      <c r="I320" t="s">
        <v>2174</v>
      </c>
      <c r="J320" t="s">
        <v>2173</v>
      </c>
    </row>
    <row r="321" spans="1:6" x14ac:dyDescent="0.45">
      <c r="A321">
        <v>35</v>
      </c>
      <c r="B321" t="s">
        <v>282</v>
      </c>
      <c r="C321" t="s">
        <v>117</v>
      </c>
      <c r="D321">
        <v>36</v>
      </c>
      <c r="E321" t="s">
        <v>2174</v>
      </c>
      <c r="F321" s="284" t="s">
        <v>2173</v>
      </c>
    </row>
    <row r="322" spans="1:6" x14ac:dyDescent="0.45">
      <c r="A322">
        <v>37</v>
      </c>
      <c r="B322" t="s">
        <v>2169</v>
      </c>
      <c r="C322" t="s">
        <v>2172</v>
      </c>
    </row>
    <row r="323" spans="1:6" x14ac:dyDescent="0.45">
      <c r="A323">
        <v>38</v>
      </c>
      <c r="B323" t="s">
        <v>2174</v>
      </c>
      <c r="C323" t="s">
        <v>2173</v>
      </c>
    </row>
  </sheetData>
  <phoneticPr fontId="40" type="noConversion"/>
  <dataValidations count="1">
    <dataValidation type="list" allowBlank="1" showInputMessage="1" showErrorMessage="1" sqref="B7" xr:uid="{49BA8EF2-C2DF-4944-A693-E4182284A3BF}">
      <formula1>"n95, n90, n86, n76"</formula1>
    </dataValidation>
  </dataValidations>
  <hyperlinks>
    <hyperlink ref="C33" r:id="rId1" xr:uid="{BC8E0476-B569-46B7-AA7C-1D9FA40FD37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A06D6-7A81-41FD-9D14-E1E07D630E37}">
  <sheetPr>
    <tabColor rgb="FF002060"/>
  </sheetPr>
  <dimension ref="A1:AV168"/>
  <sheetViews>
    <sheetView showZeros="0" zoomScale="70" zoomScaleNormal="70" workbookViewId="0">
      <pane ySplit="7" topLeftCell="A8" activePane="bottomLeft" state="frozen"/>
      <selection pane="bottomLeft" activeCell="C16" sqref="C16"/>
    </sheetView>
  </sheetViews>
  <sheetFormatPr defaultRowHeight="14.25" x14ac:dyDescent="0.45"/>
  <cols>
    <col min="4" max="4" width="10.265625" bestFit="1" customWidth="1"/>
    <col min="7" max="7" width="10.86328125" customWidth="1"/>
    <col min="8" max="8" width="10.59765625" customWidth="1"/>
    <col min="9" max="15" width="11.265625" customWidth="1"/>
    <col min="16" max="16" width="13" bestFit="1" customWidth="1"/>
    <col min="19" max="19" width="10.86328125" customWidth="1"/>
    <col min="20" max="20" width="13" customWidth="1"/>
    <col min="21" max="21" width="9.73046875" bestFit="1" customWidth="1"/>
    <col min="29" max="29" width="10" customWidth="1"/>
    <col min="32" max="32" width="10" customWidth="1"/>
    <col min="34" max="34" width="11.59765625" customWidth="1"/>
    <col min="35" max="36" width="9.1328125"/>
    <col min="37" max="37" width="11.265625" customWidth="1"/>
    <col min="38" max="38" width="9.86328125" customWidth="1"/>
    <col min="39" max="39" width="9.1328125"/>
    <col min="40" max="40" width="10.265625" customWidth="1"/>
    <col min="41" max="42" width="9.1328125"/>
    <col min="45" max="46" width="10.1328125" bestFit="1" customWidth="1"/>
    <col min="47" max="47" width="9.265625" bestFit="1" customWidth="1"/>
    <col min="48" max="48" width="10.1328125" bestFit="1" customWidth="1"/>
  </cols>
  <sheetData>
    <row r="1" spans="1:48" ht="18" x14ac:dyDescent="0.55000000000000004">
      <c r="A1" s="1" t="s">
        <v>2856</v>
      </c>
      <c r="B1" s="1"/>
      <c r="C1" s="1"/>
      <c r="D1" s="1"/>
      <c r="E1" s="1"/>
      <c r="F1" s="1"/>
      <c r="G1" s="1"/>
      <c r="H1" s="1"/>
      <c r="I1" s="1"/>
      <c r="J1" s="1"/>
      <c r="K1" s="1"/>
      <c r="L1" s="1"/>
      <c r="M1" s="1"/>
      <c r="N1" s="1"/>
      <c r="O1" s="1"/>
      <c r="P1" s="1"/>
      <c r="Q1" s="1"/>
      <c r="R1" s="1"/>
      <c r="S1" s="1"/>
      <c r="T1" s="1"/>
      <c r="U1" s="1"/>
      <c r="V1" s="1"/>
      <c r="W1" s="1"/>
      <c r="X1" s="1"/>
      <c r="Y1" s="74"/>
      <c r="Z1" s="74"/>
      <c r="AA1" s="19"/>
      <c r="AB1" s="19"/>
      <c r="AC1" s="20"/>
      <c r="AD1" s="20"/>
      <c r="AE1" s="20"/>
      <c r="AF1" s="20"/>
      <c r="AG1" s="20"/>
      <c r="AH1" s="20"/>
      <c r="AI1" s="20"/>
      <c r="AJ1" s="20"/>
    </row>
    <row r="2" spans="1:48" ht="18" x14ac:dyDescent="0.55000000000000004">
      <c r="A2" s="297" t="str">
        <f>Notes!$B$4</f>
        <v>IDN</v>
      </c>
      <c r="B2" s="74"/>
      <c r="C2" s="74"/>
      <c r="D2" s="74"/>
      <c r="E2" s="74"/>
      <c r="F2" s="74"/>
      <c r="G2" s="74"/>
      <c r="H2" s="74"/>
      <c r="I2" s="74"/>
      <c r="J2" s="74"/>
      <c r="K2" s="74"/>
      <c r="L2" s="74"/>
      <c r="M2" s="74"/>
      <c r="N2" s="74"/>
      <c r="O2" s="74"/>
      <c r="P2" s="74"/>
      <c r="Q2" s="74"/>
      <c r="R2" s="74"/>
      <c r="S2" s="74"/>
      <c r="T2" s="74"/>
      <c r="U2" s="74"/>
      <c r="V2" s="74"/>
      <c r="W2" s="74"/>
      <c r="X2" s="74"/>
      <c r="Y2" s="74"/>
      <c r="Z2" s="74"/>
      <c r="AA2" s="19"/>
      <c r="AB2" s="19"/>
      <c r="AC2" s="20"/>
      <c r="AD2" s="20"/>
      <c r="AE2" s="20"/>
      <c r="AF2" s="20"/>
      <c r="AG2" s="20"/>
      <c r="AH2" s="20"/>
      <c r="AI2" s="20"/>
      <c r="AJ2" s="20"/>
    </row>
    <row r="3" spans="1:48" ht="18" x14ac:dyDescent="0.55000000000000004">
      <c r="A3" s="158" t="s">
        <v>2804</v>
      </c>
      <c r="B3" s="144" t="s">
        <v>2800</v>
      </c>
      <c r="E3" s="74"/>
      <c r="F3" s="74"/>
      <c r="G3" s="74"/>
      <c r="I3" s="74"/>
      <c r="J3" s="74"/>
      <c r="K3" s="74"/>
      <c r="M3" s="74"/>
      <c r="N3" s="74"/>
      <c r="O3" s="74"/>
      <c r="P3" s="74"/>
      <c r="Q3" s="74"/>
      <c r="R3" s="74"/>
      <c r="S3" s="74"/>
      <c r="T3" s="74"/>
      <c r="U3" s="74"/>
      <c r="V3" s="74"/>
      <c r="W3" s="74"/>
      <c r="X3" s="74"/>
      <c r="Y3" s="74"/>
      <c r="Z3" s="74"/>
      <c r="AA3" s="19"/>
      <c r="AB3" s="19"/>
      <c r="AC3" s="20"/>
      <c r="AD3" s="20"/>
      <c r="AE3" s="20"/>
      <c r="AF3" s="20"/>
      <c r="AI3" s="20"/>
      <c r="AJ3" s="20"/>
    </row>
    <row r="4" spans="1:48" ht="18.399999999999999" thickBot="1" x14ac:dyDescent="0.6">
      <c r="A4" s="74"/>
      <c r="B4" s="227"/>
      <c r="D4" s="272" t="s">
        <v>2612</v>
      </c>
      <c r="E4" s="273"/>
      <c r="F4" s="273"/>
      <c r="G4" s="273"/>
      <c r="H4" s="272" t="s">
        <v>2613</v>
      </c>
      <c r="I4" s="273"/>
      <c r="J4" s="273"/>
      <c r="K4" s="273"/>
      <c r="L4" s="272" t="s">
        <v>2614</v>
      </c>
      <c r="M4" s="273"/>
      <c r="N4" s="273"/>
      <c r="O4" s="273"/>
      <c r="P4" s="74"/>
      <c r="Q4" s="74"/>
      <c r="R4" s="74"/>
      <c r="S4" s="74"/>
      <c r="T4" s="74"/>
      <c r="U4" s="74"/>
      <c r="V4" s="74"/>
      <c r="W4" s="74"/>
      <c r="X4" s="74"/>
      <c r="Y4" s="158"/>
      <c r="AA4" s="338" t="s">
        <v>2803</v>
      </c>
      <c r="AB4" s="324"/>
      <c r="AC4" s="391"/>
      <c r="AD4" s="323" t="s">
        <v>2805</v>
      </c>
      <c r="AE4" s="324"/>
      <c r="AF4" s="324"/>
      <c r="AG4" s="329"/>
      <c r="AH4" s="330"/>
      <c r="AK4" t="s">
        <v>2851</v>
      </c>
      <c r="AP4" t="s">
        <v>2803</v>
      </c>
    </row>
    <row r="5" spans="1:48" ht="18" x14ac:dyDescent="0.55000000000000004">
      <c r="A5" s="74"/>
      <c r="B5" s="319"/>
      <c r="C5" s="316" t="s">
        <v>1613</v>
      </c>
      <c r="D5" s="311">
        <v>2000</v>
      </c>
      <c r="E5" s="312"/>
      <c r="F5" s="312"/>
      <c r="G5" s="313"/>
      <c r="H5" s="311">
        <v>2010</v>
      </c>
      <c r="I5" s="312"/>
      <c r="J5" s="312"/>
      <c r="K5" s="314"/>
      <c r="L5" s="315">
        <v>2023</v>
      </c>
      <c r="M5" s="312"/>
      <c r="N5" s="312"/>
      <c r="O5" s="314"/>
      <c r="Y5" s="158"/>
      <c r="Z5" s="325" t="s">
        <v>0</v>
      </c>
      <c r="AA5" s="339">
        <f>Wat_Nexus!$D$5</f>
        <v>2000</v>
      </c>
      <c r="AB5" s="326">
        <f>Wat_Nexus!$H$5</f>
        <v>2010</v>
      </c>
      <c r="AC5" s="392">
        <f>Wat_Nexus!$L$5</f>
        <v>2023</v>
      </c>
      <c r="AD5" s="326">
        <f>Wat_Nexus!$D$5</f>
        <v>2000</v>
      </c>
      <c r="AE5" s="326">
        <f>Wat_Nexus!$H$5</f>
        <v>2010</v>
      </c>
      <c r="AF5" s="326">
        <f>Wat_Nexus!$L$5</f>
        <v>2023</v>
      </c>
      <c r="AG5" s="329"/>
      <c r="AH5" s="329"/>
      <c r="AK5" s="388" t="s">
        <v>2798</v>
      </c>
      <c r="AM5" s="64"/>
      <c r="AP5" t="s">
        <v>2796</v>
      </c>
    </row>
    <row r="6" spans="1:48" ht="14.65" thickBot="1" x14ac:dyDescent="0.5">
      <c r="B6" s="320"/>
      <c r="C6" s="320"/>
      <c r="D6" s="228"/>
      <c r="E6" s="305"/>
      <c r="F6" s="305"/>
      <c r="G6" s="306"/>
      <c r="H6" s="228"/>
      <c r="I6" s="305"/>
      <c r="J6" s="305"/>
      <c r="K6" s="307"/>
      <c r="L6" s="305"/>
      <c r="M6" s="305"/>
      <c r="N6" s="305"/>
      <c r="O6" s="307"/>
      <c r="P6" s="274" t="s">
        <v>2799</v>
      </c>
      <c r="Q6" s="274"/>
      <c r="R6" s="274"/>
      <c r="S6" s="274"/>
      <c r="T6" s="67"/>
      <c r="U6" s="246" t="s">
        <v>2810</v>
      </c>
      <c r="V6" s="67"/>
      <c r="W6" s="67"/>
      <c r="X6" s="67"/>
      <c r="Z6" s="327" t="s">
        <v>1</v>
      </c>
      <c r="AA6" s="340">
        <v>1000</v>
      </c>
      <c r="AB6" s="328">
        <v>1000</v>
      </c>
      <c r="AC6" s="393">
        <v>1000</v>
      </c>
      <c r="AD6" s="328">
        <v>1000</v>
      </c>
      <c r="AE6" s="328">
        <v>1000</v>
      </c>
      <c r="AF6" s="328">
        <v>1000</v>
      </c>
      <c r="AG6" s="331"/>
      <c r="AH6" s="19"/>
      <c r="AI6" s="64"/>
      <c r="AJ6" s="64"/>
      <c r="AK6" s="64"/>
      <c r="AL6" s="64"/>
      <c r="AM6" s="64"/>
      <c r="AP6" s="389" t="s">
        <v>2802</v>
      </c>
    </row>
    <row r="7" spans="1:48" x14ac:dyDescent="0.45">
      <c r="B7" s="317"/>
      <c r="C7" s="317" t="str">
        <f>Notes!B7</f>
        <v>n95</v>
      </c>
      <c r="D7" s="238" t="s">
        <v>361</v>
      </c>
      <c r="E7" s="239" t="s">
        <v>362</v>
      </c>
      <c r="F7" s="239" t="s">
        <v>364</v>
      </c>
      <c r="G7" s="239" t="s">
        <v>1611</v>
      </c>
      <c r="H7" s="238" t="s">
        <v>361</v>
      </c>
      <c r="I7" s="239" t="s">
        <v>362</v>
      </c>
      <c r="J7" s="239" t="s">
        <v>364</v>
      </c>
      <c r="K7" s="308" t="s">
        <v>1611</v>
      </c>
      <c r="L7" s="239" t="s">
        <v>361</v>
      </c>
      <c r="M7" s="239" t="s">
        <v>362</v>
      </c>
      <c r="N7" s="239" t="s">
        <v>364</v>
      </c>
      <c r="O7" s="308" t="s">
        <v>1611</v>
      </c>
      <c r="P7" s="275" t="str">
        <f>L7</f>
        <v>Green</v>
      </c>
      <c r="Q7" s="275" t="str">
        <f>M7</f>
        <v>Blue</v>
      </c>
      <c r="R7" s="275" t="str">
        <f>N7</f>
        <v>Grey</v>
      </c>
      <c r="S7" s="275" t="str">
        <f>O7</f>
        <v>Total</v>
      </c>
      <c r="T7" s="155"/>
      <c r="U7" s="155" t="str">
        <f>L7</f>
        <v>Green</v>
      </c>
      <c r="V7" s="155" t="str">
        <f>M7</f>
        <v>Blue</v>
      </c>
      <c r="W7" s="155" t="str">
        <f>N7</f>
        <v>Grey</v>
      </c>
      <c r="X7" s="155" t="str">
        <f>O7</f>
        <v>Total</v>
      </c>
      <c r="Y7" s="344"/>
      <c r="AA7" s="341" t="s">
        <v>2541</v>
      </c>
      <c r="AB7" s="155" t="s">
        <v>2541</v>
      </c>
      <c r="AC7" s="394" t="s">
        <v>2541</v>
      </c>
      <c r="AD7" s="155" t="s">
        <v>9</v>
      </c>
      <c r="AE7" s="155" t="s">
        <v>9</v>
      </c>
      <c r="AF7" s="155" t="s">
        <v>9</v>
      </c>
      <c r="AG7" s="60"/>
      <c r="AH7" s="60"/>
      <c r="AJ7" t="str">
        <f>Notes!B7</f>
        <v>n95</v>
      </c>
      <c r="AK7" s="155" t="s">
        <v>361</v>
      </c>
      <c r="AL7" s="155" t="s">
        <v>362</v>
      </c>
      <c r="AM7" s="155" t="s">
        <v>364</v>
      </c>
      <c r="AN7" s="155" t="s">
        <v>1611</v>
      </c>
      <c r="AO7" s="155"/>
      <c r="AP7" s="155" t="s">
        <v>2541</v>
      </c>
    </row>
    <row r="8" spans="1:48" x14ac:dyDescent="0.45">
      <c r="B8" s="381" t="str">
        <f>_xlfn.XLOOKUP(_xlfn.CONCAT($C$7,"_descriptions"),Notes!$B$286:$M$286,Notes!$B287:$M287)</f>
        <v>Maize</v>
      </c>
      <c r="C8" s="318" t="str">
        <f>_xlfn.XLOOKUP($C$7,Notes!$B$286:$M$286,Notes!$B287:$M287)</f>
        <v>maiz</v>
      </c>
      <c r="D8" s="82">
        <f>IFERROR(AA8*P8,0)</f>
        <v>13236233.373439062</v>
      </c>
      <c r="E8" s="226">
        <f>IFERROR(AA8*Q8,0)</f>
        <v>343536.35397271969</v>
      </c>
      <c r="F8" s="226">
        <f>IFERROR(AA8*R8,0)</f>
        <v>3168044.2609103424</v>
      </c>
      <c r="G8" s="226">
        <f t="shared" ref="G8" si="0">SUM(D8:F8)</f>
        <v>16747813.988322124</v>
      </c>
      <c r="H8" s="82">
        <f>IFERROR(AB8*P8,0)</f>
        <v>25030801.977258947</v>
      </c>
      <c r="I8" s="226">
        <f>IFERROR(AB8*Q8,0)</f>
        <v>649655.39709628711</v>
      </c>
      <c r="J8" s="226">
        <f>IFERROR(AB8*R8,0)</f>
        <v>5991031.3087381693</v>
      </c>
      <c r="K8" s="310">
        <f t="shared" ref="K8" si="1">SUM(H8:J8)</f>
        <v>31671488.683093403</v>
      </c>
      <c r="L8" s="226">
        <f>IFERROR(AC8*P8,0)</f>
        <v>27356067.734709233</v>
      </c>
      <c r="M8" s="226">
        <f>IFERROR(AC8*Q8,0)</f>
        <v>710005.89846588753</v>
      </c>
      <c r="N8" s="226">
        <f>IFERROR(AC8*R8,0)</f>
        <v>6547575.2008067425</v>
      </c>
      <c r="O8" s="309">
        <f>SUM(L8:N8)</f>
        <v>34613648.833981864</v>
      </c>
      <c r="P8" s="345">
        <f>IFERROR(AK8/$AP8,"")</f>
        <v>1367.8033867354616</v>
      </c>
      <c r="Q8" s="345">
        <f t="shared" ref="Q8:R8" si="2">IFERROR(AL8/$AP8,"")</f>
        <v>35.500294923294376</v>
      </c>
      <c r="R8" s="345">
        <f t="shared" si="2"/>
        <v>327.37876004033711</v>
      </c>
      <c r="S8" s="345">
        <f>SUM(P8:R8)</f>
        <v>1730.682441699093</v>
      </c>
      <c r="T8" s="156"/>
      <c r="U8" s="156">
        <f>GLB_Wat!F8</f>
        <v>947.1963480386853</v>
      </c>
      <c r="V8" s="156">
        <f>GLB_Wat!G8</f>
        <v>81.226395598640849</v>
      </c>
      <c r="W8" s="156">
        <f>GLB_Wat!H8</f>
        <v>193.93091967735265</v>
      </c>
      <c r="X8" s="156">
        <f>GLB_Wat!I8</f>
        <v>1222.3536633146789</v>
      </c>
      <c r="Y8" s="155"/>
      <c r="Z8" s="156" t="str">
        <f>C8</f>
        <v>maiz</v>
      </c>
      <c r="AA8" s="342">
        <f>SUMIF(Wat_FAO!$Z$8:$Z$263,$C8,Wat_FAO!S$8:S$263)</f>
        <v>9677</v>
      </c>
      <c r="AB8" s="156">
        <f>SUMIF(Wat_FAO!$Z$8:$Z$263,$C8,Wat_FAO!T$8:T$263)</f>
        <v>18300</v>
      </c>
      <c r="AC8" s="395">
        <f>SUMIF(Wat_FAO!$Z$8:$Z$263,$C8,Wat_FAO!U$8:U$263)</f>
        <v>20000</v>
      </c>
      <c r="AD8" s="156">
        <f>SUMIF(Wat_FAO!$Z$8:$Z$263,$C8,Wat_FAO!V$8:V$263)</f>
        <v>3500</v>
      </c>
      <c r="AE8" s="156">
        <f>SUMIF(Wat_FAO!$Z$8:$Z$263,$C8,Wat_FAO!W$8:W$263)</f>
        <v>4131.6760000000004</v>
      </c>
      <c r="AF8" s="156">
        <f>SUMIF(Wat_FAO!$Z$8:$Z$263,$C8,Wat_FAO!X$8:X$263)</f>
        <v>2476.0909999999999</v>
      </c>
      <c r="AG8" s="62"/>
      <c r="AH8" s="62"/>
      <c r="AI8" s="390" t="str">
        <f>_xlfn.XLOOKUP(_xlfn.CONCAT($AJ$7,"_descriptions"),Notes!$B$286:$M$286,Notes!$B287:$M287)</f>
        <v>Maize</v>
      </c>
      <c r="AJ8" t="str">
        <f>_xlfn.XLOOKUP($AJ$7,Notes!$B$286:$M$286,Notes!$B287:$M287)</f>
        <v>maiz</v>
      </c>
      <c r="AK8" s="156">
        <f>SUMIF(Wat_FAO!$Z$8:$Z$239,$AJ8,Wat_FAO!AF$8:AF$239)</f>
        <v>14409689.45239621</v>
      </c>
      <c r="AL8" s="156">
        <f>SUMIF(Wat_FAO!$Z$8:$Z$239,$AJ8,Wat_FAO!AG$8:AG$239)</f>
        <v>373992.51257453213</v>
      </c>
      <c r="AM8" s="156">
        <f>SUMIF(Wat_FAO!$Z$8:$Z$239,$AJ8,Wat_FAO!AH$8:AH$239)</f>
        <v>3448906.7005097014</v>
      </c>
      <c r="AN8" s="156">
        <f>SUM(AK8:AM8)</f>
        <v>18232588.665480446</v>
      </c>
      <c r="AO8" s="156"/>
      <c r="AP8" s="156">
        <f>SUMIF(Wat_FAO!$Z$8:$Z$240,$AJ8,Wat_FAO!$AJ$8:$AJ$240)</f>
        <v>10534.912833333334</v>
      </c>
      <c r="AS8" s="147"/>
      <c r="AT8" s="147"/>
      <c r="AU8" s="147"/>
      <c r="AV8" s="147"/>
    </row>
    <row r="9" spans="1:48" x14ac:dyDescent="0.45">
      <c r="B9" s="381" t="str">
        <f>_xlfn.XLOOKUP(_xlfn.CONCAT($C$7,"_descriptions"),Notes!$B$286:$M$286,Notes!$B288:$M288)</f>
        <v>Sorghum &amp; millet</v>
      </c>
      <c r="C9" s="318" t="str">
        <f>_xlfn.XLOOKUP($C$7,Notes!$B$286:$M$286,Notes!$B288:$M288)</f>
        <v>sorg</v>
      </c>
      <c r="D9" s="82">
        <f t="shared" ref="D9:D44" si="3">IFERROR(AA9*P9,0)</f>
        <v>0</v>
      </c>
      <c r="E9" s="226">
        <f t="shared" ref="E9:E44" si="4">IFERROR(AA9*Q9,0)</f>
        <v>0</v>
      </c>
      <c r="F9" s="226">
        <f t="shared" ref="F9:F44" si="5">IFERROR(AA9*R9,0)</f>
        <v>0</v>
      </c>
      <c r="G9" s="226">
        <f t="shared" ref="G9:G44" si="6">SUM(D9:F9)</f>
        <v>0</v>
      </c>
      <c r="H9" s="82">
        <f t="shared" ref="H9:H44" si="7">IFERROR(AB9*P9,0)</f>
        <v>0</v>
      </c>
      <c r="I9" s="226">
        <f t="shared" ref="I9:I44" si="8">IFERROR(AB9*Q9,0)</f>
        <v>0</v>
      </c>
      <c r="J9" s="226">
        <f t="shared" ref="J9:J44" si="9">IFERROR(AB9*R9,0)</f>
        <v>0</v>
      </c>
      <c r="K9" s="310">
        <f t="shared" ref="K9:K44" si="10">SUM(H9:J9)</f>
        <v>0</v>
      </c>
      <c r="L9" s="226">
        <f t="shared" ref="L9:L44" si="11">IFERROR(AC9*P9,0)</f>
        <v>0</v>
      </c>
      <c r="M9" s="226">
        <f t="shared" ref="M9:M44" si="12">IFERROR(AC9*Q9,0)</f>
        <v>0</v>
      </c>
      <c r="N9" s="226">
        <f t="shared" ref="N9:N44" si="13">IFERROR(AC9*R9,0)</f>
        <v>0</v>
      </c>
      <c r="O9" s="310">
        <f t="shared" ref="O9:O44" si="14">SUM(L9:N9)</f>
        <v>0</v>
      </c>
      <c r="P9" s="345" t="str">
        <f t="shared" ref="P9:P44" si="15">IFERROR(AK9/$AP9,"")</f>
        <v/>
      </c>
      <c r="Q9" s="345" t="str">
        <f t="shared" ref="Q9:Q44" si="16">IFERROR(AL9/$AP9,"")</f>
        <v/>
      </c>
      <c r="R9" s="345" t="str">
        <f t="shared" ref="R9:R44" si="17">IFERROR(AM9/$AP9,"")</f>
        <v/>
      </c>
      <c r="S9" s="345">
        <f t="shared" ref="S9:S44" si="18">SUM(P9:R9)</f>
        <v>0</v>
      </c>
      <c r="T9" s="156"/>
      <c r="U9" s="156">
        <f>GLB_Wat!F9</f>
        <v>0</v>
      </c>
      <c r="V9" s="156">
        <f>GLB_Wat!G9</f>
        <v>0</v>
      </c>
      <c r="W9" s="156">
        <f>GLB_Wat!H9</f>
        <v>0</v>
      </c>
      <c r="X9" s="156">
        <f>GLB_Wat!I9</f>
        <v>0</v>
      </c>
      <c r="Y9" s="155"/>
      <c r="Z9" s="156" t="str">
        <f t="shared" ref="Z9:Z44" si="19">C9</f>
        <v>sorg</v>
      </c>
      <c r="AA9" s="342">
        <f>SUMIF(Wat_FAO!$Z$8:$Z$263,$C9,Wat_FAO!S$8:S$263)</f>
        <v>0</v>
      </c>
      <c r="AB9" s="156">
        <f>SUMIF(Wat_FAO!$Z$8:$Z$263,$C9,Wat_FAO!T$8:T$263)</f>
        <v>0</v>
      </c>
      <c r="AC9" s="395">
        <f>SUMIF(Wat_FAO!$Z$8:$Z$263,$C9,Wat_FAO!U$8:U$263)</f>
        <v>0</v>
      </c>
      <c r="AD9" s="156">
        <f>SUMIF(Wat_FAO!$Z$8:$Z$263,$C9,Wat_FAO!V$8:V$263)</f>
        <v>0</v>
      </c>
      <c r="AE9" s="156">
        <f>SUMIF(Wat_FAO!$Z$8:$Z$263,$C9,Wat_FAO!W$8:W$263)</f>
        <v>0</v>
      </c>
      <c r="AF9" s="156">
        <f>SUMIF(Wat_FAO!$Z$8:$Z$263,$C9,Wat_FAO!X$8:X$263)</f>
        <v>0</v>
      </c>
      <c r="AG9" s="62"/>
      <c r="AH9" s="62"/>
      <c r="AI9" s="390" t="str">
        <f>_xlfn.XLOOKUP(_xlfn.CONCAT($AJ$7,"_descriptions"),Notes!$B$286:$M$286,Notes!$B288:$M288)</f>
        <v>Sorghum &amp; millet</v>
      </c>
      <c r="AJ9" t="str">
        <f>_xlfn.XLOOKUP($AJ$7,Notes!$B$286:$M$286,Notes!$B288:$M288)</f>
        <v>sorg</v>
      </c>
      <c r="AK9" s="156">
        <f>SUMIF(Wat_FAO!$Z$8:$Z$239,$AJ9,Wat_FAO!AF$8:AF$239)</f>
        <v>0</v>
      </c>
      <c r="AL9" s="156">
        <f>SUMIF(Wat_FAO!$Z$8:$Z$239,$AJ9,Wat_FAO!AG$8:AG$239)</f>
        <v>0</v>
      </c>
      <c r="AM9" s="156">
        <f>SUMIF(Wat_FAO!$Z$8:$Z$239,$AJ9,Wat_FAO!AH$8:AH$239)</f>
        <v>0</v>
      </c>
      <c r="AN9" s="156">
        <f t="shared" ref="AN9:AN44" si="20">SUM(AK9:AM9)</f>
        <v>0</v>
      </c>
      <c r="AO9" s="156"/>
      <c r="AP9" s="156">
        <f>SUMIF(Wat_FAO!$Z$8:$Z$240,$AJ9,Wat_FAO!$AJ$8:$AJ$240)</f>
        <v>0</v>
      </c>
      <c r="AS9" s="147"/>
      <c r="AT9" s="147"/>
      <c r="AU9" s="147"/>
      <c r="AV9" s="147"/>
    </row>
    <row r="10" spans="1:48" x14ac:dyDescent="0.45">
      <c r="B10" s="381" t="str">
        <f>_xlfn.XLOOKUP(_xlfn.CONCAT($C$7,"_descriptions"),Notes!$B$286:$M$286,Notes!$B289:$M289)</f>
        <v>Rice</v>
      </c>
      <c r="C10" s="318" t="str">
        <f>_xlfn.XLOOKUP($C$7,Notes!$B$286:$M$286,Notes!$B289:$M289)</f>
        <v>rice</v>
      </c>
      <c r="D10" s="82">
        <f t="shared" si="3"/>
        <v>77285080.447984666</v>
      </c>
      <c r="E10" s="226">
        <f t="shared" si="4"/>
        <v>9459686.4617299102</v>
      </c>
      <c r="F10" s="226">
        <f t="shared" si="5"/>
        <v>9392548.0734938905</v>
      </c>
      <c r="G10" s="226">
        <f t="shared" si="6"/>
        <v>96137314.983208477</v>
      </c>
      <c r="H10" s="82">
        <f t="shared" si="7"/>
        <v>88304533.151550889</v>
      </c>
      <c r="I10" s="226">
        <f t="shared" si="8"/>
        <v>10808466.419664426</v>
      </c>
      <c r="J10" s="226">
        <f t="shared" si="9"/>
        <v>10731755.313259879</v>
      </c>
      <c r="K10" s="310">
        <f t="shared" si="10"/>
        <v>109844754.8844752</v>
      </c>
      <c r="L10" s="226">
        <f t="shared" si="11"/>
        <v>80412222.431429133</v>
      </c>
      <c r="M10" s="226">
        <f t="shared" si="12"/>
        <v>9842448.3416843005</v>
      </c>
      <c r="N10" s="226">
        <f t="shared" si="13"/>
        <v>9772593.3712653201</v>
      </c>
      <c r="O10" s="310">
        <f t="shared" si="14"/>
        <v>100027264.14437875</v>
      </c>
      <c r="P10" s="345">
        <f t="shared" si="15"/>
        <v>1489.1152302116507</v>
      </c>
      <c r="Q10" s="345">
        <f t="shared" si="16"/>
        <v>182.26756188304259</v>
      </c>
      <c r="R10" s="345">
        <f t="shared" si="17"/>
        <v>180.97395131972814</v>
      </c>
      <c r="S10" s="345">
        <f t="shared" si="18"/>
        <v>1852.3567434144215</v>
      </c>
      <c r="T10" s="156"/>
      <c r="U10" s="156">
        <f>GLB_Wat!F10</f>
        <v>1145.5182165143665</v>
      </c>
      <c r="V10" s="156">
        <f>GLB_Wat!G10</f>
        <v>340.77994050636454</v>
      </c>
      <c r="W10" s="156">
        <f>GLB_Wat!H10</f>
        <v>186.50288911154422</v>
      </c>
      <c r="X10" s="156">
        <f>GLB_Wat!I10</f>
        <v>1672.8010461322751</v>
      </c>
      <c r="Y10" s="155"/>
      <c r="Z10" s="156" t="str">
        <f t="shared" si="19"/>
        <v>rice</v>
      </c>
      <c r="AA10" s="342">
        <f>SUMIF(Wat_FAO!$Z$8:$Z$263,$C10,Wat_FAO!S$8:S$263)</f>
        <v>51900</v>
      </c>
      <c r="AB10" s="156">
        <f>SUMIF(Wat_FAO!$Z$8:$Z$263,$C10,Wat_FAO!T$8:T$263)</f>
        <v>59300</v>
      </c>
      <c r="AC10" s="395">
        <f>SUMIF(Wat_FAO!$Z$8:$Z$263,$C10,Wat_FAO!U$8:U$263)</f>
        <v>54000</v>
      </c>
      <c r="AD10" s="156">
        <f>SUMIF(Wat_FAO!$Z$8:$Z$263,$C10,Wat_FAO!V$8:V$263)</f>
        <v>11800</v>
      </c>
      <c r="AE10" s="156">
        <f>SUMIF(Wat_FAO!$Z$8:$Z$263,$C10,Wat_FAO!W$8:W$263)</f>
        <v>11800</v>
      </c>
      <c r="AF10" s="156">
        <f>SUMIF(Wat_FAO!$Z$8:$Z$263,$C10,Wat_FAO!X$8:X$263)</f>
        <v>10200</v>
      </c>
      <c r="AG10" s="62"/>
      <c r="AH10" s="62"/>
      <c r="AI10" s="390" t="str">
        <f>_xlfn.XLOOKUP(_xlfn.CONCAT($AJ$7,"_descriptions"),Notes!$B$286:$M$286,Notes!$B289:$M289)</f>
        <v>Rice</v>
      </c>
      <c r="AJ10" t="str">
        <f>_xlfn.XLOOKUP($AJ$7,Notes!$B$286:$M$286,Notes!$B289:$M289)</f>
        <v>rice</v>
      </c>
      <c r="AK10" s="156">
        <f>SUMIF(Wat_FAO!$Z$8:$Z$239,$AJ10,Wat_FAO!AF$8:AF$239)</f>
        <v>78004819.475920305</v>
      </c>
      <c r="AL10" s="156">
        <f>SUMIF(Wat_FAO!$Z$8:$Z$239,$AJ10,Wat_FAO!AG$8:AG$239)</f>
        <v>9547782.4499733821</v>
      </c>
      <c r="AM10" s="156">
        <f>SUMIF(Wat_FAO!$Z$8:$Z$239,$AJ10,Wat_FAO!AH$8:AH$239)</f>
        <v>9480018.8166317604</v>
      </c>
      <c r="AN10" s="156">
        <f t="shared" si="20"/>
        <v>97032620.742525458</v>
      </c>
      <c r="AO10" s="156"/>
      <c r="AP10" s="156">
        <f>SUMIF(Wat_FAO!$Z$8:$Z$240,$AJ10,Wat_FAO!$AJ$8:$AJ$240)</f>
        <v>52383.333333333336</v>
      </c>
      <c r="AS10" s="147"/>
      <c r="AT10" s="147"/>
      <c r="AU10" s="147"/>
      <c r="AV10" s="147"/>
    </row>
    <row r="11" spans="1:48" x14ac:dyDescent="0.45">
      <c r="B11" s="381" t="str">
        <f>_xlfn.XLOOKUP(_xlfn.CONCAT($C$7,"_descriptions"),Notes!$B$286:$M$286,Notes!$B290:$M290)</f>
        <v>Wheat and barley</v>
      </c>
      <c r="C11" s="318" t="str">
        <f>_xlfn.XLOOKUP($C$7,Notes!$B$286:$M$286,Notes!$B290:$M290)</f>
        <v>whea</v>
      </c>
      <c r="D11" s="82">
        <f t="shared" si="3"/>
        <v>0</v>
      </c>
      <c r="E11" s="226">
        <f t="shared" si="4"/>
        <v>0</v>
      </c>
      <c r="F11" s="226">
        <f t="shared" si="5"/>
        <v>0</v>
      </c>
      <c r="G11" s="226">
        <f t="shared" si="6"/>
        <v>0</v>
      </c>
      <c r="H11" s="82">
        <f t="shared" si="7"/>
        <v>0</v>
      </c>
      <c r="I11" s="226">
        <f t="shared" si="8"/>
        <v>0</v>
      </c>
      <c r="J11" s="226">
        <f t="shared" si="9"/>
        <v>0</v>
      </c>
      <c r="K11" s="310">
        <f t="shared" si="10"/>
        <v>0</v>
      </c>
      <c r="L11" s="226">
        <f t="shared" si="11"/>
        <v>0</v>
      </c>
      <c r="M11" s="226">
        <f t="shared" si="12"/>
        <v>0</v>
      </c>
      <c r="N11" s="226">
        <f t="shared" si="13"/>
        <v>0</v>
      </c>
      <c r="O11" s="310">
        <f t="shared" si="14"/>
        <v>0</v>
      </c>
      <c r="P11" s="345" t="str">
        <f t="shared" si="15"/>
        <v/>
      </c>
      <c r="Q11" s="345" t="str">
        <f t="shared" si="16"/>
        <v/>
      </c>
      <c r="R11" s="345" t="str">
        <f t="shared" si="17"/>
        <v/>
      </c>
      <c r="S11" s="345">
        <f t="shared" si="18"/>
        <v>0</v>
      </c>
      <c r="T11" s="156"/>
      <c r="U11" s="156">
        <f>GLB_Wat!F11</f>
        <v>0</v>
      </c>
      <c r="V11" s="156">
        <f>GLB_Wat!G11</f>
        <v>0</v>
      </c>
      <c r="W11" s="156">
        <f>GLB_Wat!H11</f>
        <v>0</v>
      </c>
      <c r="X11" s="156">
        <f>GLB_Wat!I11</f>
        <v>0</v>
      </c>
      <c r="Y11" s="155"/>
      <c r="Z11" s="156" t="str">
        <f t="shared" si="19"/>
        <v>whea</v>
      </c>
      <c r="AA11" s="342">
        <f>SUMIF(Wat_FAO!$Z$8:$Z$263,$C11,Wat_FAO!S$8:S$263)</f>
        <v>0</v>
      </c>
      <c r="AB11" s="156">
        <f>SUMIF(Wat_FAO!$Z$8:$Z$263,$C11,Wat_FAO!T$8:T$263)</f>
        <v>0</v>
      </c>
      <c r="AC11" s="395">
        <f>SUMIF(Wat_FAO!$Z$8:$Z$263,$C11,Wat_FAO!U$8:U$263)</f>
        <v>0</v>
      </c>
      <c r="AD11" s="156">
        <f>SUMIF(Wat_FAO!$Z$8:$Z$263,$C11,Wat_FAO!V$8:V$263)</f>
        <v>0</v>
      </c>
      <c r="AE11" s="156">
        <f>SUMIF(Wat_FAO!$Z$8:$Z$263,$C11,Wat_FAO!W$8:W$263)</f>
        <v>0</v>
      </c>
      <c r="AF11" s="156">
        <f>SUMIF(Wat_FAO!$Z$8:$Z$263,$C11,Wat_FAO!X$8:X$263)</f>
        <v>0</v>
      </c>
      <c r="AG11" s="62"/>
      <c r="AH11" s="62"/>
      <c r="AI11" s="390" t="str">
        <f>_xlfn.XLOOKUP(_xlfn.CONCAT($AJ$7,"_descriptions"),Notes!$B$286:$M$286,Notes!$B290:$M290)</f>
        <v>Wheat and barley</v>
      </c>
      <c r="AJ11" t="str">
        <f>_xlfn.XLOOKUP($AJ$7,Notes!$B$286:$M$286,Notes!$B290:$M290)</f>
        <v>whea</v>
      </c>
      <c r="AK11" s="156">
        <f>SUMIF(Wat_FAO!$Z$8:$Z$239,$AJ11,Wat_FAO!AF$8:AF$239)</f>
        <v>0</v>
      </c>
      <c r="AL11" s="156">
        <f>SUMIF(Wat_FAO!$Z$8:$Z$239,$AJ11,Wat_FAO!AG$8:AG$239)</f>
        <v>0</v>
      </c>
      <c r="AM11" s="156">
        <f>SUMIF(Wat_FAO!$Z$8:$Z$239,$AJ11,Wat_FAO!AH$8:AH$239)</f>
        <v>0</v>
      </c>
      <c r="AN11" s="156">
        <f t="shared" si="20"/>
        <v>0</v>
      </c>
      <c r="AO11" s="156"/>
      <c r="AP11" s="156">
        <f>SUMIF(Wat_FAO!$Z$8:$Z$240,$AJ11,Wat_FAO!$AJ$8:$AJ$240)</f>
        <v>0</v>
      </c>
      <c r="AS11" s="147"/>
      <c r="AT11" s="147"/>
      <c r="AU11" s="147"/>
      <c r="AV11" s="147"/>
    </row>
    <row r="12" spans="1:48" x14ac:dyDescent="0.45">
      <c r="B12" s="381" t="str">
        <f>_xlfn.XLOOKUP(_xlfn.CONCAT($C$7,"_descriptions"),Notes!$B$286:$M$286,Notes!$B291:$M291)</f>
        <v>Other cereals</v>
      </c>
      <c r="C12" s="318" t="str">
        <f>_xlfn.XLOOKUP($C$7,Notes!$B$286:$M$286,Notes!$B291:$M291)</f>
        <v>ocer</v>
      </c>
      <c r="D12" s="82">
        <f t="shared" si="3"/>
        <v>0</v>
      </c>
      <c r="E12" s="226">
        <f t="shared" si="4"/>
        <v>0</v>
      </c>
      <c r="F12" s="226">
        <f t="shared" si="5"/>
        <v>0</v>
      </c>
      <c r="G12" s="226">
        <f t="shared" si="6"/>
        <v>0</v>
      </c>
      <c r="H12" s="82">
        <f t="shared" si="7"/>
        <v>0</v>
      </c>
      <c r="I12" s="226">
        <f t="shared" si="8"/>
        <v>0</v>
      </c>
      <c r="J12" s="226">
        <f t="shared" si="9"/>
        <v>0</v>
      </c>
      <c r="K12" s="310">
        <f t="shared" si="10"/>
        <v>0</v>
      </c>
      <c r="L12" s="226">
        <f t="shared" si="11"/>
        <v>0</v>
      </c>
      <c r="M12" s="226">
        <f t="shared" si="12"/>
        <v>0</v>
      </c>
      <c r="N12" s="226">
        <f t="shared" si="13"/>
        <v>0</v>
      </c>
      <c r="O12" s="310">
        <f t="shared" si="14"/>
        <v>0</v>
      </c>
      <c r="P12" s="345" t="str">
        <f t="shared" si="15"/>
        <v/>
      </c>
      <c r="Q12" s="345" t="str">
        <f t="shared" si="16"/>
        <v/>
      </c>
      <c r="R12" s="345" t="str">
        <f t="shared" si="17"/>
        <v/>
      </c>
      <c r="S12" s="345">
        <f t="shared" si="18"/>
        <v>0</v>
      </c>
      <c r="T12" s="156"/>
      <c r="U12" s="156">
        <f>GLB_Wat!F12</f>
        <v>0</v>
      </c>
      <c r="V12" s="156">
        <f>GLB_Wat!G12</f>
        <v>0</v>
      </c>
      <c r="W12" s="156">
        <f>GLB_Wat!H12</f>
        <v>0</v>
      </c>
      <c r="X12" s="156">
        <f>GLB_Wat!I12</f>
        <v>0</v>
      </c>
      <c r="Y12" s="155"/>
      <c r="Z12" s="156" t="str">
        <f t="shared" si="19"/>
        <v>ocer</v>
      </c>
      <c r="AA12" s="342">
        <f>SUMIF(Wat_FAO!$Z$8:$Z$263,$C12,Wat_FAO!S$8:S$263)</f>
        <v>0</v>
      </c>
      <c r="AB12" s="156">
        <f>SUMIF(Wat_FAO!$Z$8:$Z$263,$C12,Wat_FAO!T$8:T$263)</f>
        <v>0</v>
      </c>
      <c r="AC12" s="395">
        <f>SUMIF(Wat_FAO!$Z$8:$Z$263,$C12,Wat_FAO!U$8:U$263)</f>
        <v>0</v>
      </c>
      <c r="AD12" s="156">
        <f>SUMIF(Wat_FAO!$Z$8:$Z$263,$C12,Wat_FAO!V$8:V$263)</f>
        <v>0</v>
      </c>
      <c r="AE12" s="156">
        <f>SUMIF(Wat_FAO!$Z$8:$Z$263,$C12,Wat_FAO!W$8:W$263)</f>
        <v>0</v>
      </c>
      <c r="AF12" s="156">
        <f>SUMIF(Wat_FAO!$Z$8:$Z$263,$C12,Wat_FAO!X$8:X$263)</f>
        <v>0</v>
      </c>
      <c r="AG12" s="62"/>
      <c r="AH12" s="62"/>
      <c r="AI12" s="390" t="str">
        <f>_xlfn.XLOOKUP(_xlfn.CONCAT($AJ$7,"_descriptions"),Notes!$B$286:$M$286,Notes!$B291:$M291)</f>
        <v>Other cereals</v>
      </c>
      <c r="AJ12" t="str">
        <f>_xlfn.XLOOKUP($AJ$7,Notes!$B$286:$M$286,Notes!$B291:$M291)</f>
        <v>ocer</v>
      </c>
      <c r="AK12" s="156">
        <f>SUMIF(Wat_FAO!$Z$8:$Z$239,$AJ12,Wat_FAO!AF$8:AF$239)</f>
        <v>0</v>
      </c>
      <c r="AL12" s="156">
        <f>SUMIF(Wat_FAO!$Z$8:$Z$239,$AJ12,Wat_FAO!AG$8:AG$239)</f>
        <v>0</v>
      </c>
      <c r="AM12" s="156">
        <f>SUMIF(Wat_FAO!$Z$8:$Z$239,$AJ12,Wat_FAO!AH$8:AH$239)</f>
        <v>0</v>
      </c>
      <c r="AN12" s="156">
        <f t="shared" si="20"/>
        <v>0</v>
      </c>
      <c r="AO12" s="156"/>
      <c r="AP12" s="156">
        <f>SUMIF(Wat_FAO!$Z$8:$Z$240,$AJ12,Wat_FAO!$AJ$8:$AJ$240)</f>
        <v>0</v>
      </c>
      <c r="AS12" s="147"/>
      <c r="AT12" s="147"/>
      <c r="AU12" s="147"/>
      <c r="AV12" s="147"/>
    </row>
    <row r="13" spans="1:48" x14ac:dyDescent="0.45">
      <c r="B13" s="381" t="str">
        <f>_xlfn.XLOOKUP(_xlfn.CONCAT($C$7,"_descriptions"),Notes!$B$286:$M$286,Notes!$B292:$M292)</f>
        <v>Pulses</v>
      </c>
      <c r="C13" s="318" t="str">
        <f>_xlfn.XLOOKUP($C$7,Notes!$B$286:$M$286,Notes!$B292:$M292)</f>
        <v>puls</v>
      </c>
      <c r="D13" s="82">
        <f t="shared" si="3"/>
        <v>978564.32698025217</v>
      </c>
      <c r="E13" s="226">
        <f t="shared" si="4"/>
        <v>30577.644688727883</v>
      </c>
      <c r="F13" s="226">
        <f t="shared" si="5"/>
        <v>118337.99433904112</v>
      </c>
      <c r="G13" s="226">
        <f t="shared" si="6"/>
        <v>1127479.9660080213</v>
      </c>
      <c r="H13" s="82">
        <f t="shared" si="7"/>
        <v>985649.04074171057</v>
      </c>
      <c r="I13" s="226">
        <f t="shared" si="8"/>
        <v>30799.023962574625</v>
      </c>
      <c r="J13" s="226">
        <f t="shared" si="9"/>
        <v>119194.7502966023</v>
      </c>
      <c r="K13" s="310">
        <f t="shared" si="10"/>
        <v>1135642.8150008875</v>
      </c>
      <c r="L13" s="226">
        <f t="shared" si="11"/>
        <v>596344.48209706228</v>
      </c>
      <c r="M13" s="226">
        <f t="shared" si="12"/>
        <v>18634.24731812792</v>
      </c>
      <c r="N13" s="226">
        <f t="shared" si="13"/>
        <v>72116.066364582177</v>
      </c>
      <c r="O13" s="310">
        <f t="shared" si="14"/>
        <v>687094.79577977234</v>
      </c>
      <c r="P13" s="345">
        <f t="shared" si="15"/>
        <v>3363.9817485142294</v>
      </c>
      <c r="Q13" s="345">
        <f t="shared" si="16"/>
        <v>105.11586802153015</v>
      </c>
      <c r="R13" s="345">
        <f t="shared" si="17"/>
        <v>406.80703571196915</v>
      </c>
      <c r="S13" s="345">
        <f t="shared" si="18"/>
        <v>3875.9046522477288</v>
      </c>
      <c r="T13" s="156"/>
      <c r="U13" s="156">
        <f>GLB_Wat!F13</f>
        <v>3686.307664906662</v>
      </c>
      <c r="V13" s="156">
        <f>GLB_Wat!G13</f>
        <v>143.58044635874953</v>
      </c>
      <c r="W13" s="156">
        <f>GLB_Wat!H13</f>
        <v>933.34520530428017</v>
      </c>
      <c r="X13" s="156">
        <f>GLB_Wat!I13</f>
        <v>4763.2333165696919</v>
      </c>
      <c r="Y13" s="155"/>
      <c r="Z13" s="156" t="str">
        <f t="shared" si="19"/>
        <v>puls</v>
      </c>
      <c r="AA13" s="342">
        <f>SUMIF(Wat_FAO!$Z$8:$Z$263,$C13,Wat_FAO!S$8:S$263)</f>
        <v>290.89465999999999</v>
      </c>
      <c r="AB13" s="156">
        <f>SUMIF(Wat_FAO!$Z$8:$Z$263,$C13,Wat_FAO!T$8:T$263)</f>
        <v>293.00070999999997</v>
      </c>
      <c r="AC13" s="395">
        <f>SUMIF(Wat_FAO!$Z$8:$Z$263,$C13,Wat_FAO!U$8:U$263)</f>
        <v>177.27339999999998</v>
      </c>
      <c r="AD13" s="156">
        <f>SUMIF(Wat_FAO!$Z$8:$Z$263,$C13,Wat_FAO!V$8:V$263)</f>
        <v>341.214</v>
      </c>
      <c r="AE13" s="156">
        <f>SUMIF(Wat_FAO!$Z$8:$Z$263,$C13,Wat_FAO!W$8:W$263)</f>
        <v>260.40100000000001</v>
      </c>
      <c r="AF13" s="156">
        <f>SUMIF(Wat_FAO!$Z$8:$Z$263,$C13,Wat_FAO!X$8:X$263)</f>
        <v>158.71699999999998</v>
      </c>
      <c r="AG13" s="62"/>
      <c r="AH13" s="62"/>
      <c r="AI13" s="390" t="str">
        <f>_xlfn.XLOOKUP(_xlfn.CONCAT($AJ$7,"_descriptions"),Notes!$B$286:$M$286,Notes!$B292:$M292)</f>
        <v>Pulses</v>
      </c>
      <c r="AJ13" t="str">
        <f>_xlfn.XLOOKUP($AJ$7,Notes!$B$286:$M$286,Notes!$B292:$M292)</f>
        <v>puls</v>
      </c>
      <c r="AK13" s="156">
        <f>SUMIF(Wat_FAO!$Z$8:$Z$239,$AJ13,Wat_FAO!AF$8:AF$239)</f>
        <v>1038107.2132134002</v>
      </c>
      <c r="AL13" s="156">
        <f>SUMIF(Wat_FAO!$Z$8:$Z$239,$AJ13,Wat_FAO!AG$8:AG$239)</f>
        <v>32438.208341806247</v>
      </c>
      <c r="AM13" s="156">
        <f>SUMIF(Wat_FAO!$Z$8:$Z$239,$AJ13,Wat_FAO!AH$8:AH$239)</f>
        <v>125538.52836599899</v>
      </c>
      <c r="AN13" s="156">
        <f t="shared" si="20"/>
        <v>1196083.9499212054</v>
      </c>
      <c r="AO13" s="156"/>
      <c r="AP13" s="156">
        <f>SUMIF(Wat_FAO!$Z$8:$Z$240,$AJ13,Wat_FAO!$AJ$8:$AJ$240)</f>
        <v>308.59478166666668</v>
      </c>
      <c r="AS13" s="147"/>
      <c r="AT13" s="147"/>
      <c r="AU13" s="147"/>
      <c r="AV13" s="147"/>
    </row>
    <row r="14" spans="1:48" x14ac:dyDescent="0.45">
      <c r="B14" s="381" t="str">
        <f>_xlfn.XLOOKUP(_xlfn.CONCAT($C$7,"_descriptions"),Notes!$B$286:$M$286,Notes!$B293:$M293)</f>
        <v>Groundnuts</v>
      </c>
      <c r="C14" s="318" t="str">
        <f>_xlfn.XLOOKUP($C$7,Notes!$B$286:$M$286,Notes!$B293:$M293)</f>
        <v>gnut</v>
      </c>
      <c r="D14" s="82">
        <f t="shared" si="3"/>
        <v>3353755.0524543542</v>
      </c>
      <c r="E14" s="226">
        <f t="shared" si="4"/>
        <v>0</v>
      </c>
      <c r="F14" s="226">
        <f t="shared" si="5"/>
        <v>39030.665387513218</v>
      </c>
      <c r="G14" s="226">
        <f t="shared" si="6"/>
        <v>3392785.7178418674</v>
      </c>
      <c r="H14" s="82">
        <f t="shared" si="7"/>
        <v>3548438.9757779427</v>
      </c>
      <c r="I14" s="226">
        <f t="shared" si="8"/>
        <v>0</v>
      </c>
      <c r="J14" s="226">
        <f t="shared" si="9"/>
        <v>41296.377387562359</v>
      </c>
      <c r="K14" s="310">
        <f t="shared" si="10"/>
        <v>3589735.353165505</v>
      </c>
      <c r="L14" s="226">
        <f t="shared" si="11"/>
        <v>1661302.81236129</v>
      </c>
      <c r="M14" s="226">
        <f t="shared" si="12"/>
        <v>0</v>
      </c>
      <c r="N14" s="226">
        <f t="shared" si="13"/>
        <v>19334.075733752677</v>
      </c>
      <c r="O14" s="310">
        <f t="shared" si="14"/>
        <v>1680636.8880950427</v>
      </c>
      <c r="P14" s="345">
        <f t="shared" si="15"/>
        <v>2595.7856443145156</v>
      </c>
      <c r="Q14" s="345">
        <f t="shared" si="16"/>
        <v>0</v>
      </c>
      <c r="R14" s="345">
        <f t="shared" si="17"/>
        <v>30.209493333988558</v>
      </c>
      <c r="S14" s="345">
        <f t="shared" si="18"/>
        <v>2625.9951376485042</v>
      </c>
      <c r="T14" s="156"/>
      <c r="U14" s="156">
        <f>GLB_Wat!F14</f>
        <v>2468.5094607409137</v>
      </c>
      <c r="V14" s="156">
        <f>GLB_Wat!G14</f>
        <v>149.80792478728412</v>
      </c>
      <c r="W14" s="156">
        <f>GLB_Wat!H14</f>
        <v>163.4721813644569</v>
      </c>
      <c r="X14" s="156">
        <f>GLB_Wat!I14</f>
        <v>2781.7895668926549</v>
      </c>
      <c r="Y14" s="155"/>
      <c r="Z14" s="156" t="str">
        <f t="shared" si="19"/>
        <v>gnut</v>
      </c>
      <c r="AA14" s="342">
        <f>SUMIF(Wat_FAO!$Z$8:$Z$263,$C14,Wat_FAO!S$8:S$263)</f>
        <v>1292</v>
      </c>
      <c r="AB14" s="156">
        <f>SUMIF(Wat_FAO!$Z$8:$Z$263,$C14,Wat_FAO!T$8:T$263)</f>
        <v>1367</v>
      </c>
      <c r="AC14" s="395">
        <f>SUMIF(Wat_FAO!$Z$8:$Z$263,$C14,Wat_FAO!U$8:U$263)</f>
        <v>640</v>
      </c>
      <c r="AD14" s="156">
        <f>SUMIF(Wat_FAO!$Z$8:$Z$263,$C14,Wat_FAO!V$8:V$263)</f>
        <v>683.55399999999997</v>
      </c>
      <c r="AE14" s="156">
        <f>SUMIF(Wat_FAO!$Z$8:$Z$263,$C14,Wat_FAO!W$8:W$263)</f>
        <v>620.56299999999999</v>
      </c>
      <c r="AF14" s="156">
        <f>SUMIF(Wat_FAO!$Z$8:$Z$263,$C14,Wat_FAO!X$8:X$263)</f>
        <v>273.95299999999997</v>
      </c>
      <c r="AG14" s="62"/>
      <c r="AH14" s="62"/>
      <c r="AI14" s="390" t="str">
        <f>_xlfn.XLOOKUP(_xlfn.CONCAT($AJ$7,"_descriptions"),Notes!$B$286:$M$286,Notes!$B293:$M293)</f>
        <v>Groundnuts</v>
      </c>
      <c r="AJ14" t="str">
        <f>_xlfn.XLOOKUP($AJ$7,Notes!$B$286:$M$286,Notes!$B293:$M293)</f>
        <v>gnut</v>
      </c>
      <c r="AK14" s="156">
        <f>SUMIF(Wat_FAO!$Z$8:$Z$239,$AJ14,Wat_FAO!AF$8:AF$239)</f>
        <v>3508636.9292317871</v>
      </c>
      <c r="AL14" s="156">
        <f>SUMIF(Wat_FAO!$Z$8:$Z$239,$AJ14,Wat_FAO!AG$8:AG$239)</f>
        <v>0</v>
      </c>
      <c r="AM14" s="156">
        <f>SUMIF(Wat_FAO!$Z$8:$Z$239,$AJ14,Wat_FAO!AH$8:AH$239)</f>
        <v>40833.165156441202</v>
      </c>
      <c r="AN14" s="156">
        <f t="shared" si="20"/>
        <v>3549470.0943882284</v>
      </c>
      <c r="AO14" s="156"/>
      <c r="AP14" s="156">
        <f>SUMIF(Wat_FAO!$Z$8:$Z$240,$AJ14,Wat_FAO!$AJ$8:$AJ$240)</f>
        <v>1351.6666666666667</v>
      </c>
      <c r="AS14" s="147"/>
      <c r="AT14" s="147"/>
      <c r="AU14" s="147"/>
      <c r="AV14" s="147"/>
    </row>
    <row r="15" spans="1:48" x14ac:dyDescent="0.45">
      <c r="B15" s="381" t="str">
        <f>_xlfn.XLOOKUP(_xlfn.CONCAT($C$7,"_descriptions"),Notes!$B$286:$M$286,Notes!$B294:$M294)</f>
        <v>Palm</v>
      </c>
      <c r="C15" s="318" t="str">
        <f>_xlfn.XLOOKUP($C$7,Notes!$B$286:$M$286,Notes!$B294:$M294)</f>
        <v>palm</v>
      </c>
      <c r="D15" s="82">
        <f t="shared" si="3"/>
        <v>32949401.83024241</v>
      </c>
      <c r="E15" s="226">
        <f t="shared" si="4"/>
        <v>0</v>
      </c>
      <c r="F15" s="226">
        <f t="shared" si="5"/>
        <v>2305957.7971717529</v>
      </c>
      <c r="G15" s="226">
        <f t="shared" si="6"/>
        <v>35255359.627414167</v>
      </c>
      <c r="H15" s="82">
        <f t="shared" si="7"/>
        <v>101567252.98764773</v>
      </c>
      <c r="I15" s="226">
        <f t="shared" si="8"/>
        <v>0</v>
      </c>
      <c r="J15" s="226">
        <f t="shared" si="9"/>
        <v>7108165.4280356066</v>
      </c>
      <c r="K15" s="310">
        <f t="shared" si="10"/>
        <v>108675418.41568333</v>
      </c>
      <c r="L15" s="226">
        <f t="shared" si="11"/>
        <v>175494173.62876496</v>
      </c>
      <c r="M15" s="226">
        <f t="shared" si="12"/>
        <v>0</v>
      </c>
      <c r="N15" s="226">
        <f t="shared" si="13"/>
        <v>12281927.305461092</v>
      </c>
      <c r="O15" s="310">
        <f t="shared" si="14"/>
        <v>187776100.93422604</v>
      </c>
      <c r="P15" s="345">
        <f t="shared" si="15"/>
        <v>731.22572345318736</v>
      </c>
      <c r="Q15" s="345">
        <f t="shared" si="16"/>
        <v>0</v>
      </c>
      <c r="R15" s="345">
        <f t="shared" si="17"/>
        <v>51.174697106087883</v>
      </c>
      <c r="S15" s="345">
        <f t="shared" si="18"/>
        <v>782.40042055927529</v>
      </c>
      <c r="T15" s="156"/>
      <c r="U15" s="156">
        <f>GLB_Wat!F15</f>
        <v>851.35107992989663</v>
      </c>
      <c r="V15" s="156">
        <f>GLB_Wat!G15</f>
        <v>0.18805346139183454</v>
      </c>
      <c r="W15" s="156">
        <f>GLB_Wat!H15</f>
        <v>32.453372866963768</v>
      </c>
      <c r="X15" s="156">
        <f>GLB_Wat!I15</f>
        <v>883.99250625825221</v>
      </c>
      <c r="Y15" s="155"/>
      <c r="Z15" s="156" t="str">
        <f t="shared" si="19"/>
        <v>palm</v>
      </c>
      <c r="AA15" s="342">
        <f>SUMIF(Wat_FAO!$Z$8:$Z$263,$C15,Wat_FAO!S$8:S$263)</f>
        <v>45060.506999999998</v>
      </c>
      <c r="AB15" s="156">
        <f>SUMIF(Wat_FAO!$Z$8:$Z$263,$C15,Wat_FAO!T$8:T$263)</f>
        <v>138900</v>
      </c>
      <c r="AC15" s="395">
        <f>SUMIF(Wat_FAO!$Z$8:$Z$263,$C15,Wat_FAO!U$8:U$263)</f>
        <v>240000</v>
      </c>
      <c r="AD15" s="156">
        <f>SUMIF(Wat_FAO!$Z$8:$Z$263,$C15,Wat_FAO!V$8:V$263)</f>
        <v>2014</v>
      </c>
      <c r="AE15" s="156">
        <f>SUMIF(Wat_FAO!$Z$8:$Z$263,$C15,Wat_FAO!W$8:W$263)</f>
        <v>5780</v>
      </c>
      <c r="AF15" s="156">
        <f>SUMIF(Wat_FAO!$Z$8:$Z$263,$C15,Wat_FAO!X$8:X$263)</f>
        <v>14200</v>
      </c>
      <c r="AG15" s="62"/>
      <c r="AH15" s="62"/>
      <c r="AI15" s="390" t="str">
        <f>_xlfn.XLOOKUP(_xlfn.CONCAT($AJ$7,"_descriptions"),Notes!$B$286:$M$286,Notes!$B294:$M294)</f>
        <v>Palm</v>
      </c>
      <c r="AJ15" t="str">
        <f>_xlfn.XLOOKUP($AJ$7,Notes!$B$286:$M$286,Notes!$B294:$M294)</f>
        <v>palm</v>
      </c>
      <c r="AK15" s="156">
        <f>SUMIF(Wat_FAO!$Z$8:$Z$239,$AJ15,Wat_FAO!AF$8:AF$239)</f>
        <v>46302026.663286023</v>
      </c>
      <c r="AL15" s="156">
        <f>SUMIF(Wat_FAO!$Z$8:$Z$239,$AJ15,Wat_FAO!AG$8:AG$239)</f>
        <v>0</v>
      </c>
      <c r="AM15" s="156">
        <f>SUMIF(Wat_FAO!$Z$8:$Z$239,$AJ15,Wat_FAO!AH$8:AH$239)</f>
        <v>3240438.7781953639</v>
      </c>
      <c r="AN15" s="156">
        <f t="shared" si="20"/>
        <v>49542465.441481389</v>
      </c>
      <c r="AO15" s="156"/>
      <c r="AP15" s="156">
        <f>SUMIF(Wat_FAO!$Z$8:$Z$240,$AJ15,Wat_FAO!$AJ$8:$AJ$240)</f>
        <v>63321.112999999998</v>
      </c>
      <c r="AS15" s="147"/>
      <c r="AT15" s="147"/>
      <c r="AU15" s="147"/>
      <c r="AV15" s="147"/>
    </row>
    <row r="16" spans="1:48" x14ac:dyDescent="0.45">
      <c r="B16" s="381" t="str">
        <f>_xlfn.XLOOKUP(_xlfn.CONCAT($C$7,"_descriptions"),Notes!$B$286:$M$286,Notes!$B295:$M295)</f>
        <v>Sesame</v>
      </c>
      <c r="C16" s="318" t="str">
        <f>_xlfn.XLOOKUP($C$7,Notes!$B$286:$M$286,Notes!$B295:$M295)</f>
        <v>sesa</v>
      </c>
      <c r="D16" s="82">
        <f t="shared" si="3"/>
        <v>0</v>
      </c>
      <c r="E16" s="226">
        <f t="shared" si="4"/>
        <v>0</v>
      </c>
      <c r="F16" s="226">
        <f t="shared" si="5"/>
        <v>0</v>
      </c>
      <c r="G16" s="226">
        <f t="shared" si="6"/>
        <v>0</v>
      </c>
      <c r="H16" s="82">
        <f t="shared" si="7"/>
        <v>0</v>
      </c>
      <c r="I16" s="226">
        <f t="shared" si="8"/>
        <v>0</v>
      </c>
      <c r="J16" s="226">
        <f t="shared" si="9"/>
        <v>0</v>
      </c>
      <c r="K16" s="310">
        <f t="shared" si="10"/>
        <v>0</v>
      </c>
      <c r="L16" s="226">
        <f t="shared" si="11"/>
        <v>0</v>
      </c>
      <c r="M16" s="226">
        <f t="shared" si="12"/>
        <v>0</v>
      </c>
      <c r="N16" s="226">
        <f t="shared" si="13"/>
        <v>0</v>
      </c>
      <c r="O16" s="310">
        <f t="shared" si="14"/>
        <v>0</v>
      </c>
      <c r="P16" s="345" t="str">
        <f t="shared" si="15"/>
        <v/>
      </c>
      <c r="Q16" s="345" t="str">
        <f t="shared" si="16"/>
        <v/>
      </c>
      <c r="R16" s="345" t="str">
        <f t="shared" si="17"/>
        <v/>
      </c>
      <c r="S16" s="345">
        <f t="shared" si="18"/>
        <v>0</v>
      </c>
      <c r="T16" s="156"/>
      <c r="U16" s="156">
        <f>GLB_Wat!F16</f>
        <v>0</v>
      </c>
      <c r="V16" s="156">
        <f>GLB_Wat!G16</f>
        <v>0</v>
      </c>
      <c r="W16" s="156">
        <f>GLB_Wat!H16</f>
        <v>0</v>
      </c>
      <c r="X16" s="156">
        <f>GLB_Wat!I16</f>
        <v>0</v>
      </c>
      <c r="Y16" s="155"/>
      <c r="Z16" s="156" t="str">
        <f t="shared" si="19"/>
        <v>sesa</v>
      </c>
      <c r="AA16" s="342">
        <f>SUMIF(Wat_FAO!$Z$8:$Z$263,$C16,Wat_FAO!S$8:S$263)</f>
        <v>0</v>
      </c>
      <c r="AB16" s="156">
        <f>SUMIF(Wat_FAO!$Z$8:$Z$263,$C16,Wat_FAO!T$8:T$263)</f>
        <v>0</v>
      </c>
      <c r="AC16" s="395">
        <f>SUMIF(Wat_FAO!$Z$8:$Z$263,$C16,Wat_FAO!U$8:U$263)</f>
        <v>0</v>
      </c>
      <c r="AD16" s="156">
        <f>SUMIF(Wat_FAO!$Z$8:$Z$263,$C16,Wat_FAO!V$8:V$263)</f>
        <v>0</v>
      </c>
      <c r="AE16" s="156">
        <f>SUMIF(Wat_FAO!$Z$8:$Z$263,$C16,Wat_FAO!W$8:W$263)</f>
        <v>0</v>
      </c>
      <c r="AF16" s="156">
        <f>SUMIF(Wat_FAO!$Z$8:$Z$263,$C16,Wat_FAO!X$8:X$263)</f>
        <v>0</v>
      </c>
      <c r="AG16" s="62"/>
      <c r="AH16" s="62"/>
      <c r="AI16" s="390" t="str">
        <f>_xlfn.XLOOKUP(_xlfn.CONCAT($AJ$7,"_descriptions"),Notes!$B$286:$M$286,Notes!$B295:$M295)</f>
        <v>Sesame</v>
      </c>
      <c r="AJ16" t="str">
        <f>_xlfn.XLOOKUP($AJ$7,Notes!$B$286:$M$286,Notes!$B295:$M295)</f>
        <v>sesa</v>
      </c>
      <c r="AK16" s="156">
        <f>SUMIF(Wat_FAO!$Z$8:$Z$239,$AJ16,Wat_FAO!AF$8:AF$239)</f>
        <v>0</v>
      </c>
      <c r="AL16" s="156">
        <f>SUMIF(Wat_FAO!$Z$8:$Z$239,$AJ16,Wat_FAO!AG$8:AG$239)</f>
        <v>0</v>
      </c>
      <c r="AM16" s="156">
        <f>SUMIF(Wat_FAO!$Z$8:$Z$239,$AJ16,Wat_FAO!AH$8:AH$239)</f>
        <v>0</v>
      </c>
      <c r="AN16" s="156">
        <f t="shared" si="20"/>
        <v>0</v>
      </c>
      <c r="AO16" s="156"/>
      <c r="AP16" s="156">
        <f>SUMIF(Wat_FAO!$Z$8:$Z$240,$AJ16,Wat_FAO!$AJ$8:$AJ$240)</f>
        <v>0</v>
      </c>
      <c r="AS16" s="147"/>
      <c r="AT16" s="147"/>
      <c r="AU16" s="147"/>
      <c r="AV16" s="147"/>
    </row>
    <row r="17" spans="2:48" x14ac:dyDescent="0.45">
      <c r="B17" s="381" t="str">
        <f>_xlfn.XLOOKUP(_xlfn.CONCAT($C$7,"_descriptions"),Notes!$B$286:$M$286,Notes!$B296:$M296)</f>
        <v>Soyabeans</v>
      </c>
      <c r="C17" s="318" t="str">
        <f>_xlfn.XLOOKUP($C$7,Notes!$B$286:$M$286,Notes!$B296:$M296)</f>
        <v>soya</v>
      </c>
      <c r="D17" s="82">
        <f t="shared" si="3"/>
        <v>4006960.2416538741</v>
      </c>
      <c r="E17" s="226">
        <f t="shared" si="4"/>
        <v>213845.94900070428</v>
      </c>
      <c r="F17" s="226">
        <f t="shared" si="5"/>
        <v>83602.016160652245</v>
      </c>
      <c r="G17" s="226">
        <f t="shared" si="6"/>
        <v>4304408.2068152307</v>
      </c>
      <c r="H17" s="82">
        <f t="shared" si="7"/>
        <v>3571458.0634565619</v>
      </c>
      <c r="I17" s="226">
        <f t="shared" si="8"/>
        <v>190603.79760115893</v>
      </c>
      <c r="J17" s="226">
        <f t="shared" si="9"/>
        <v>74515.6120178891</v>
      </c>
      <c r="K17" s="310">
        <f t="shared" si="10"/>
        <v>3836577.4730756097</v>
      </c>
      <c r="L17" s="226">
        <f t="shared" si="11"/>
        <v>1285574.6468556458</v>
      </c>
      <c r="M17" s="226">
        <f t="shared" si="12"/>
        <v>68609.348181258625</v>
      </c>
      <c r="N17" s="226">
        <f t="shared" si="13"/>
        <v>26822.485355579542</v>
      </c>
      <c r="O17" s="310">
        <f t="shared" si="14"/>
        <v>1381006.480392484</v>
      </c>
      <c r="P17" s="345">
        <f t="shared" si="15"/>
        <v>3937.5259097611461</v>
      </c>
      <c r="Q17" s="345">
        <f t="shared" si="16"/>
        <v>210.14033434486689</v>
      </c>
      <c r="R17" s="345">
        <f t="shared" si="17"/>
        <v>82.153324437520993</v>
      </c>
      <c r="S17" s="345">
        <f t="shared" si="18"/>
        <v>4229.8195685435339</v>
      </c>
      <c r="T17" s="156"/>
      <c r="U17" s="156">
        <f>GLB_Wat!F17</f>
        <v>2037.0420908011138</v>
      </c>
      <c r="V17" s="156">
        <f>GLB_Wat!G17</f>
        <v>70.294011899631457</v>
      </c>
      <c r="W17" s="156">
        <f>GLB_Wat!H17</f>
        <v>37.303268414061762</v>
      </c>
      <c r="X17" s="156">
        <f>GLB_Wat!I17</f>
        <v>2144.6393711148071</v>
      </c>
      <c r="Y17" s="155"/>
      <c r="Z17" s="156" t="str">
        <f t="shared" si="19"/>
        <v>soya</v>
      </c>
      <c r="AA17" s="342">
        <f>SUMIF(Wat_FAO!$Z$8:$Z$263,$C17,Wat_FAO!S$8:S$263)</f>
        <v>1017.634</v>
      </c>
      <c r="AB17" s="156">
        <f>SUMIF(Wat_FAO!$Z$8:$Z$263,$C17,Wat_FAO!T$8:T$263)</f>
        <v>907.03099999999995</v>
      </c>
      <c r="AC17" s="395">
        <f>SUMIF(Wat_FAO!$Z$8:$Z$263,$C17,Wat_FAO!U$8:U$263)</f>
        <v>326.49299999999999</v>
      </c>
      <c r="AD17" s="156">
        <f>SUMIF(Wat_FAO!$Z$8:$Z$263,$C17,Wat_FAO!V$8:V$263)</f>
        <v>825</v>
      </c>
      <c r="AE17" s="156">
        <f>SUMIF(Wat_FAO!$Z$8:$Z$263,$C17,Wat_FAO!W$8:W$263)</f>
        <v>660.82299999999998</v>
      </c>
      <c r="AF17" s="156">
        <f>SUMIF(Wat_FAO!$Z$8:$Z$263,$C17,Wat_FAO!X$8:X$263)</f>
        <v>219.19300000000001</v>
      </c>
      <c r="AG17" s="62"/>
      <c r="AH17" s="62"/>
      <c r="AI17" s="390" t="str">
        <f>_xlfn.XLOOKUP(_xlfn.CONCAT($AJ$7,"_descriptions"),Notes!$B$286:$M$286,Notes!$B296:$M296)</f>
        <v>Soyabeans</v>
      </c>
      <c r="AJ17" t="str">
        <f>_xlfn.XLOOKUP($AJ$7,Notes!$B$286:$M$286,Notes!$B296:$M296)</f>
        <v>soya</v>
      </c>
      <c r="AK17" s="156">
        <f>SUMIF(Wat_FAO!$Z$8:$Z$239,$AJ17,Wat_FAO!AF$8:AF$239)</f>
        <v>3098214.6994141894</v>
      </c>
      <c r="AL17" s="156">
        <f>SUMIF(Wat_FAO!$Z$8:$Z$239,$AJ17,Wat_FAO!AG$8:AG$239)</f>
        <v>165347.45109691808</v>
      </c>
      <c r="AM17" s="156">
        <f>SUMIF(Wat_FAO!$Z$8:$Z$239,$AJ17,Wat_FAO!AH$8:AH$239)</f>
        <v>64641.768260392331</v>
      </c>
      <c r="AN17" s="156">
        <f t="shared" si="20"/>
        <v>3328203.9187714998</v>
      </c>
      <c r="AO17" s="156"/>
      <c r="AP17" s="156">
        <f>SUMIF(Wat_FAO!$Z$8:$Z$240,$AJ17,Wat_FAO!$AJ$8:$AJ$240)</f>
        <v>786.84299999999996</v>
      </c>
      <c r="AS17" s="147"/>
      <c r="AT17" s="147"/>
      <c r="AU17" s="147"/>
      <c r="AV17" s="147"/>
    </row>
    <row r="18" spans="2:48" x14ac:dyDescent="0.45">
      <c r="B18" s="381" t="str">
        <f>_xlfn.XLOOKUP(_xlfn.CONCAT($C$7,"_descriptions"),Notes!$B$286:$M$286,Notes!$B297:$M297)</f>
        <v>Other oilseeds</v>
      </c>
      <c r="C18" s="318" t="str">
        <f>_xlfn.XLOOKUP($C$7,Notes!$B$286:$M$286,Notes!$B297:$M297)</f>
        <v>oils</v>
      </c>
      <c r="D18" s="82">
        <f t="shared" si="3"/>
        <v>37952335.097071387</v>
      </c>
      <c r="E18" s="226">
        <f t="shared" si="4"/>
        <v>0</v>
      </c>
      <c r="F18" s="226">
        <f t="shared" si="5"/>
        <v>149840.66810923218</v>
      </c>
      <c r="G18" s="226">
        <f t="shared" si="6"/>
        <v>38102175.765180618</v>
      </c>
      <c r="H18" s="82">
        <f t="shared" si="7"/>
        <v>44523121.39768488</v>
      </c>
      <c r="I18" s="226">
        <f t="shared" si="8"/>
        <v>0</v>
      </c>
      <c r="J18" s="226">
        <f t="shared" si="9"/>
        <v>175782.97196928877</v>
      </c>
      <c r="K18" s="310">
        <f t="shared" si="10"/>
        <v>44698904.369654171</v>
      </c>
      <c r="L18" s="226">
        <f t="shared" si="11"/>
        <v>44621483.320893563</v>
      </c>
      <c r="M18" s="226">
        <f t="shared" si="12"/>
        <v>0</v>
      </c>
      <c r="N18" s="226">
        <f t="shared" si="13"/>
        <v>176171.31740975773</v>
      </c>
      <c r="O18" s="310">
        <f t="shared" si="14"/>
        <v>44797654.638303325</v>
      </c>
      <c r="P18" s="345">
        <f t="shared" si="15"/>
        <v>2450.7156470171312</v>
      </c>
      <c r="Q18" s="345">
        <f t="shared" si="16"/>
        <v>0</v>
      </c>
      <c r="R18" s="345">
        <f t="shared" si="17"/>
        <v>9.6757385008210655</v>
      </c>
      <c r="S18" s="345">
        <f t="shared" si="18"/>
        <v>2460.3913855179521</v>
      </c>
      <c r="T18" s="156"/>
      <c r="U18" s="156">
        <f>GLB_Wat!F18</f>
        <v>1645.7329325358548</v>
      </c>
      <c r="V18" s="156">
        <f>GLB_Wat!G18</f>
        <v>16.012575164010148</v>
      </c>
      <c r="W18" s="156">
        <f>GLB_Wat!H18</f>
        <v>12.999421881027015</v>
      </c>
      <c r="X18" s="156">
        <f>GLB_Wat!I18</f>
        <v>1674.7449295808919</v>
      </c>
      <c r="Y18" s="155"/>
      <c r="Z18" s="156" t="str">
        <f t="shared" si="19"/>
        <v>oils</v>
      </c>
      <c r="AA18" s="342">
        <f>SUMIF(Wat_FAO!$Z$8:$Z$263,$C18,Wat_FAO!S$8:S$263)</f>
        <v>15486.225480000001</v>
      </c>
      <c r="AB18" s="156">
        <f>SUMIF(Wat_FAO!$Z$8:$Z$263,$C18,Wat_FAO!T$8:T$263)</f>
        <v>18167.3959</v>
      </c>
      <c r="AC18" s="395">
        <f>SUMIF(Wat_FAO!$Z$8:$Z$263,$C18,Wat_FAO!U$8:U$263)</f>
        <v>18207.531900000002</v>
      </c>
      <c r="AD18" s="156">
        <f>SUMIF(Wat_FAO!$Z$8:$Z$263,$C18,Wat_FAO!V$8:V$263)</f>
        <v>2773.53</v>
      </c>
      <c r="AE18" s="156">
        <f>SUMIF(Wat_FAO!$Z$8:$Z$263,$C18,Wat_FAO!W$8:W$263)</f>
        <v>3152.1000000000004</v>
      </c>
      <c r="AF18" s="156">
        <f>SUMIF(Wat_FAO!$Z$8:$Z$263,$C18,Wat_FAO!X$8:X$263)</f>
        <v>2969.652</v>
      </c>
      <c r="AG18" s="62"/>
      <c r="AH18" s="62"/>
      <c r="AI18" s="390" t="str">
        <f>_xlfn.XLOOKUP(_xlfn.CONCAT($AJ$7,"_descriptions"),Notes!$B$286:$M$286,Notes!$B297:$M297)</f>
        <v>Other oilseeds</v>
      </c>
      <c r="AJ18" t="str">
        <f>_xlfn.XLOOKUP($AJ$7,Notes!$B$286:$M$286,Notes!$B297:$M297)</f>
        <v>oils</v>
      </c>
      <c r="AK18" s="156">
        <f>SUMIF(Wat_FAO!$Z$8:$Z$239,$AJ18,Wat_FAO!AF$8:AF$239)</f>
        <v>40340700.19209265</v>
      </c>
      <c r="AL18" s="156">
        <f>SUMIF(Wat_FAO!$Z$8:$Z$239,$AJ18,Wat_FAO!AG$8:AG$239)</f>
        <v>0</v>
      </c>
      <c r="AM18" s="156">
        <f>SUMIF(Wat_FAO!$Z$8:$Z$239,$AJ18,Wat_FAO!AH$8:AH$239)</f>
        <v>159270.23866428275</v>
      </c>
      <c r="AN18" s="156">
        <f t="shared" si="20"/>
        <v>40499970.430756934</v>
      </c>
      <c r="AO18" s="156"/>
      <c r="AP18" s="156">
        <f>SUMIF(Wat_FAO!$Z$8:$Z$240,$AJ18,Wat_FAO!$AJ$8:$AJ$240)</f>
        <v>16460.783706666665</v>
      </c>
      <c r="AS18" s="147"/>
      <c r="AT18" s="147"/>
      <c r="AU18" s="147"/>
      <c r="AV18" s="147"/>
    </row>
    <row r="19" spans="2:48" x14ac:dyDescent="0.45">
      <c r="B19" s="381" t="str">
        <f>_xlfn.XLOOKUP(_xlfn.CONCAT($C$7,"_descriptions"),Notes!$B$286:$M$286,Notes!$B298:$M298)</f>
        <v>Cassava</v>
      </c>
      <c r="C19" s="318" t="str">
        <f>_xlfn.XLOOKUP($C$7,Notes!$B$286:$M$286,Notes!$B298:$M298)</f>
        <v>cass</v>
      </c>
      <c r="D19" s="82">
        <f t="shared" si="3"/>
        <v>6768737.4314681822</v>
      </c>
      <c r="E19" s="226">
        <f t="shared" si="4"/>
        <v>0</v>
      </c>
      <c r="F19" s="226">
        <f t="shared" si="5"/>
        <v>448774.13991008169</v>
      </c>
      <c r="G19" s="226">
        <f t="shared" si="6"/>
        <v>7217511.5713782636</v>
      </c>
      <c r="H19" s="82">
        <f t="shared" si="7"/>
        <v>10048001.528701214</v>
      </c>
      <c r="I19" s="226">
        <f t="shared" si="8"/>
        <v>0</v>
      </c>
      <c r="J19" s="226">
        <f t="shared" si="9"/>
        <v>666192.66731993493</v>
      </c>
      <c r="K19" s="310">
        <f t="shared" si="10"/>
        <v>10714194.196021149</v>
      </c>
      <c r="L19" s="226">
        <f t="shared" si="11"/>
        <v>7231197.7528728405</v>
      </c>
      <c r="M19" s="226">
        <f t="shared" si="12"/>
        <v>0</v>
      </c>
      <c r="N19" s="226">
        <f t="shared" si="13"/>
        <v>479435.72710890713</v>
      </c>
      <c r="O19" s="310">
        <f t="shared" si="14"/>
        <v>7710633.4799817475</v>
      </c>
      <c r="P19" s="345">
        <f t="shared" si="15"/>
        <v>420.41847400423489</v>
      </c>
      <c r="Q19" s="345">
        <f t="shared" si="16"/>
        <v>0</v>
      </c>
      <c r="R19" s="345">
        <f t="shared" si="17"/>
        <v>27.874170180750415</v>
      </c>
      <c r="S19" s="345">
        <f t="shared" si="18"/>
        <v>448.29264418498531</v>
      </c>
      <c r="T19" s="156"/>
      <c r="U19" s="156">
        <f>GLB_Wat!F19</f>
        <v>549.98783398800629</v>
      </c>
      <c r="V19" s="156">
        <f>GLB_Wat!G19</f>
        <v>0.257647964009659</v>
      </c>
      <c r="W19" s="156">
        <f>GLB_Wat!H19</f>
        <v>13.269082882906897</v>
      </c>
      <c r="X19" s="156">
        <f>GLB_Wat!I19</f>
        <v>563.51456483492279</v>
      </c>
      <c r="Y19" s="155"/>
      <c r="Z19" s="156" t="str">
        <f t="shared" si="19"/>
        <v>cass</v>
      </c>
      <c r="AA19" s="342">
        <f>SUMIF(Wat_FAO!$Z$8:$Z$263,$C19,Wat_FAO!S$8:S$263)</f>
        <v>16100</v>
      </c>
      <c r="AB19" s="156">
        <f>SUMIF(Wat_FAO!$Z$8:$Z$263,$C19,Wat_FAO!T$8:T$263)</f>
        <v>23900</v>
      </c>
      <c r="AC19" s="395">
        <f>SUMIF(Wat_FAO!$Z$8:$Z$263,$C19,Wat_FAO!U$8:U$263)</f>
        <v>17200</v>
      </c>
      <c r="AD19" s="156">
        <f>SUMIF(Wat_FAO!$Z$8:$Z$263,$C19,Wat_FAO!V$8:V$263)</f>
        <v>1284</v>
      </c>
      <c r="AE19" s="156">
        <f>SUMIF(Wat_FAO!$Z$8:$Z$263,$C19,Wat_FAO!W$8:W$263)</f>
        <v>1183.047</v>
      </c>
      <c r="AF19" s="156">
        <f>SUMIF(Wat_FAO!$Z$8:$Z$263,$C19,Wat_FAO!X$8:X$263)</f>
        <v>647.93799999999999</v>
      </c>
      <c r="AG19" s="62"/>
      <c r="AH19" s="62"/>
      <c r="AI19" s="390" t="str">
        <f>_xlfn.XLOOKUP(_xlfn.CONCAT($AJ$7,"_descriptions"),Notes!$B$286:$M$286,Notes!$B298:$M298)</f>
        <v>Cassava</v>
      </c>
      <c r="AJ19" t="str">
        <f>_xlfn.XLOOKUP($AJ$7,Notes!$B$286:$M$286,Notes!$B298:$M298)</f>
        <v>cass</v>
      </c>
      <c r="AK19" s="156">
        <f>SUMIF(Wat_FAO!$Z$8:$Z$239,$AJ19,Wat_FAO!AF$8:AF$239)</f>
        <v>7518483.7101090671</v>
      </c>
      <c r="AL19" s="156">
        <f>SUMIF(Wat_FAO!$Z$8:$Z$239,$AJ19,Wat_FAO!AG$8:AG$239)</f>
        <v>0</v>
      </c>
      <c r="AM19" s="156">
        <f>SUMIF(Wat_FAO!$Z$8:$Z$239,$AJ19,Wat_FAO!AH$8:AH$239)</f>
        <v>498483.0767324199</v>
      </c>
      <c r="AN19" s="156">
        <f t="shared" si="20"/>
        <v>8016966.7868414875</v>
      </c>
      <c r="AO19" s="156"/>
      <c r="AP19" s="156">
        <f>SUMIF(Wat_FAO!$Z$8:$Z$240,$AJ19,Wat_FAO!$AJ$8:$AJ$240)</f>
        <v>17883.333333333332</v>
      </c>
      <c r="AS19" s="147"/>
      <c r="AT19" s="147"/>
      <c r="AU19" s="147"/>
      <c r="AV19" s="147"/>
    </row>
    <row r="20" spans="2:48" x14ac:dyDescent="0.45">
      <c r="B20" s="381" t="str">
        <f>_xlfn.XLOOKUP(_xlfn.CONCAT($C$7,"_descriptions"),Notes!$B$286:$M$286,Notes!$B299:$M299)</f>
        <v>Irish potatoes</v>
      </c>
      <c r="C20" s="318" t="str">
        <f>_xlfn.XLOOKUP($C$7,Notes!$B$286:$M$286,Notes!$B299:$M299)</f>
        <v>ipot</v>
      </c>
      <c r="D20" s="82">
        <f t="shared" si="3"/>
        <v>270420.38554856885</v>
      </c>
      <c r="E20" s="226">
        <f t="shared" si="4"/>
        <v>0</v>
      </c>
      <c r="F20" s="226">
        <f t="shared" si="5"/>
        <v>25083.874604623263</v>
      </c>
      <c r="G20" s="226">
        <f t="shared" si="6"/>
        <v>295504.2601531921</v>
      </c>
      <c r="H20" s="82">
        <f t="shared" si="7"/>
        <v>293511.62900033616</v>
      </c>
      <c r="I20" s="226">
        <f t="shared" si="8"/>
        <v>0</v>
      </c>
      <c r="J20" s="226">
        <f t="shared" si="9"/>
        <v>27225.790991710619</v>
      </c>
      <c r="K20" s="310">
        <f t="shared" si="10"/>
        <v>320737.41999204678</v>
      </c>
      <c r="L20" s="226">
        <f t="shared" si="11"/>
        <v>345448.38869511895</v>
      </c>
      <c r="M20" s="226">
        <f t="shared" si="12"/>
        <v>0</v>
      </c>
      <c r="N20" s="226">
        <f t="shared" si="13"/>
        <v>32043.383293088351</v>
      </c>
      <c r="O20" s="310">
        <f t="shared" si="14"/>
        <v>377491.7719882073</v>
      </c>
      <c r="P20" s="345">
        <f t="shared" si="15"/>
        <v>276.68763721922141</v>
      </c>
      <c r="Q20" s="345">
        <f t="shared" si="16"/>
        <v>0</v>
      </c>
      <c r="R20" s="345">
        <f t="shared" si="17"/>
        <v>25.665217444969262</v>
      </c>
      <c r="S20" s="345">
        <f t="shared" si="18"/>
        <v>302.35285466419066</v>
      </c>
      <c r="T20" s="156"/>
      <c r="U20" s="156">
        <f>GLB_Wat!F20</f>
        <v>190.91805742730932</v>
      </c>
      <c r="V20" s="156">
        <f>GLB_Wat!G20</f>
        <v>32.94297151583639</v>
      </c>
      <c r="W20" s="156">
        <f>GLB_Wat!H20</f>
        <v>63.327505951536189</v>
      </c>
      <c r="X20" s="156">
        <f>GLB_Wat!I20</f>
        <v>287.18853489468188</v>
      </c>
      <c r="Y20" s="155"/>
      <c r="Z20" s="156" t="str">
        <f t="shared" si="19"/>
        <v>ipot</v>
      </c>
      <c r="AA20" s="342">
        <f>SUMIF(Wat_FAO!$Z$8:$Z$263,$C20,Wat_FAO!S$8:S$263)</f>
        <v>977.34900000000005</v>
      </c>
      <c r="AB20" s="156">
        <f>SUMIF(Wat_FAO!$Z$8:$Z$263,$C20,Wat_FAO!T$8:T$263)</f>
        <v>1060.8050000000001</v>
      </c>
      <c r="AC20" s="395">
        <f>SUMIF(Wat_FAO!$Z$8:$Z$263,$C20,Wat_FAO!U$8:U$263)</f>
        <v>1248.5139999999999</v>
      </c>
      <c r="AD20" s="156">
        <f>SUMIF(Wat_FAO!$Z$8:$Z$263,$C20,Wat_FAO!V$8:V$263)</f>
        <v>73.067999999999998</v>
      </c>
      <c r="AE20" s="156">
        <f>SUMIF(Wat_FAO!$Z$8:$Z$263,$C20,Wat_FAO!W$8:W$263)</f>
        <v>66.531000000000006</v>
      </c>
      <c r="AF20" s="156">
        <f>SUMIF(Wat_FAO!$Z$8:$Z$263,$C20,Wat_FAO!X$8:X$263)</f>
        <v>63.606000000000002</v>
      </c>
      <c r="AG20" s="62"/>
      <c r="AH20" s="62"/>
      <c r="AI20" s="390" t="str">
        <f>_xlfn.XLOOKUP(_xlfn.CONCAT($AJ$7,"_descriptions"),Notes!$B$286:$M$286,Notes!$B299:$M299)</f>
        <v>Irish potatoes</v>
      </c>
      <c r="AJ20" t="str">
        <f>_xlfn.XLOOKUP($AJ$7,Notes!$B$286:$M$286,Notes!$B299:$M299)</f>
        <v>ipot</v>
      </c>
      <c r="AK20" s="156">
        <f>SUMIF(Wat_FAO!$Z$8:$Z$239,$AJ20,Wat_FAO!AF$8:AF$239)</f>
        <v>267185.76872565754</v>
      </c>
      <c r="AL20" s="156">
        <f>SUMIF(Wat_FAO!$Z$8:$Z$239,$AJ20,Wat_FAO!AG$8:AG$239)</f>
        <v>0</v>
      </c>
      <c r="AM20" s="156">
        <f>SUMIF(Wat_FAO!$Z$8:$Z$239,$AJ20,Wat_FAO!AH$8:AH$239)</f>
        <v>24783.835380082848</v>
      </c>
      <c r="AN20" s="156">
        <f t="shared" si="20"/>
        <v>291969.60410574038</v>
      </c>
      <c r="AO20" s="156"/>
      <c r="AP20" s="156">
        <f>SUMIF(Wat_FAO!$Z$8:$Z$240,$AJ20,Wat_FAO!$AJ$8:$AJ$240)</f>
        <v>965.6585</v>
      </c>
      <c r="AS20" s="147"/>
      <c r="AT20" s="147"/>
      <c r="AU20" s="147"/>
      <c r="AV20" s="147"/>
    </row>
    <row r="21" spans="2:48" x14ac:dyDescent="0.45">
      <c r="B21" s="381" t="str">
        <f>_xlfn.XLOOKUP(_xlfn.CONCAT($C$7,"_descriptions"),Notes!$B$286:$M$286,Notes!$B300:$M300)</f>
        <v>Sweet potatoes</v>
      </c>
      <c r="C21" s="318" t="str">
        <f>_xlfn.XLOOKUP($C$7,Notes!$B$286:$M$286,Notes!$B300:$M300)</f>
        <v>spot</v>
      </c>
      <c r="D21" s="82">
        <f t="shared" si="3"/>
        <v>1031580.2849504985</v>
      </c>
      <c r="E21" s="226">
        <f t="shared" si="4"/>
        <v>30751.096008488985</v>
      </c>
      <c r="F21" s="226">
        <f t="shared" si="5"/>
        <v>67493.226291673302</v>
      </c>
      <c r="G21" s="226">
        <f t="shared" si="6"/>
        <v>1129824.6072506607</v>
      </c>
      <c r="H21" s="82">
        <f t="shared" si="7"/>
        <v>1157648.2281301888</v>
      </c>
      <c r="I21" s="226">
        <f t="shared" si="8"/>
        <v>34509.143230666574</v>
      </c>
      <c r="J21" s="226">
        <f t="shared" si="9"/>
        <v>75741.476419447834</v>
      </c>
      <c r="K21" s="310">
        <f t="shared" si="10"/>
        <v>1267898.8477803033</v>
      </c>
      <c r="L21" s="226">
        <f t="shared" si="11"/>
        <v>880030.54148188583</v>
      </c>
      <c r="M21" s="226">
        <f t="shared" si="12"/>
        <v>26233.444033694974</v>
      </c>
      <c r="N21" s="226">
        <f t="shared" si="13"/>
        <v>57577.777848547084</v>
      </c>
      <c r="O21" s="310">
        <f t="shared" si="14"/>
        <v>963841.76336412784</v>
      </c>
      <c r="P21" s="345">
        <f t="shared" si="15"/>
        <v>564.41846166794346</v>
      </c>
      <c r="Q21" s="345">
        <f t="shared" si="16"/>
        <v>16.825143478335725</v>
      </c>
      <c r="R21" s="345">
        <f t="shared" si="17"/>
        <v>36.928219269313239</v>
      </c>
      <c r="S21" s="345">
        <f t="shared" si="18"/>
        <v>618.17182441559237</v>
      </c>
      <c r="T21" s="156"/>
      <c r="U21" s="156">
        <f>GLB_Wat!F21</f>
        <v>324.32494763179909</v>
      </c>
      <c r="V21" s="156">
        <f>GLB_Wat!G21</f>
        <v>5.3464306116255331</v>
      </c>
      <c r="W21" s="156">
        <f>GLB_Wat!H21</f>
        <v>53.18114188866079</v>
      </c>
      <c r="X21" s="156">
        <f>GLB_Wat!I21</f>
        <v>382.85252013208537</v>
      </c>
      <c r="Y21" s="155"/>
      <c r="Z21" s="156" t="str">
        <f t="shared" si="19"/>
        <v>spot</v>
      </c>
      <c r="AA21" s="342">
        <f>SUMIF(Wat_FAO!$Z$8:$Z$263,$C21,Wat_FAO!S$8:S$263)</f>
        <v>1827.6869999999999</v>
      </c>
      <c r="AB21" s="156">
        <f>SUMIF(Wat_FAO!$Z$8:$Z$263,$C21,Wat_FAO!T$8:T$263)</f>
        <v>2051.0459999999998</v>
      </c>
      <c r="AC21" s="395">
        <f>SUMIF(Wat_FAO!$Z$8:$Z$263,$C21,Wat_FAO!U$8:U$263)</f>
        <v>1559.181</v>
      </c>
      <c r="AD21" s="156">
        <f>SUMIF(Wat_FAO!$Z$8:$Z$263,$C21,Wat_FAO!V$8:V$263)</f>
        <v>194</v>
      </c>
      <c r="AE21" s="156">
        <f>SUMIF(Wat_FAO!$Z$8:$Z$263,$C21,Wat_FAO!W$8:W$263)</f>
        <v>181.07300000000001</v>
      </c>
      <c r="AF21" s="156">
        <f>SUMIF(Wat_FAO!$Z$8:$Z$263,$C21,Wat_FAO!X$8:X$263)</f>
        <v>73.149000000000001</v>
      </c>
      <c r="AG21" s="62"/>
      <c r="AH21" s="62"/>
      <c r="AI21" s="390" t="str">
        <f>_xlfn.XLOOKUP(_xlfn.CONCAT($AJ$7,"_descriptions"),Notes!$B$286:$M$286,Notes!$B300:$M300)</f>
        <v>Sweet potatoes</v>
      </c>
      <c r="AJ21" t="str">
        <f>_xlfn.XLOOKUP($AJ$7,Notes!$B$286:$M$286,Notes!$B300:$M300)</f>
        <v>spot</v>
      </c>
      <c r="AK21" s="156">
        <f>SUMIF(Wat_FAO!$Z$8:$Z$239,$AJ21,Wat_FAO!AF$8:AF$239)</f>
        <v>1044051.6752795134</v>
      </c>
      <c r="AL21" s="156">
        <f>SUMIF(Wat_FAO!$Z$8:$Z$239,$AJ21,Wat_FAO!AG$8:AG$239)</f>
        <v>31122.864378786293</v>
      </c>
      <c r="AM21" s="156">
        <f>SUMIF(Wat_FAO!$Z$8:$Z$239,$AJ21,Wat_FAO!AH$8:AH$239)</f>
        <v>68309.192224648054</v>
      </c>
      <c r="AN21" s="156">
        <f t="shared" si="20"/>
        <v>1143483.7318829477</v>
      </c>
      <c r="AO21" s="156"/>
      <c r="AP21" s="156">
        <f>SUMIF(Wat_FAO!$Z$8:$Z$240,$AJ21,Wat_FAO!$AJ$8:$AJ$240)</f>
        <v>1849.7829999999999</v>
      </c>
      <c r="AS21" s="147"/>
      <c r="AT21" s="147"/>
      <c r="AU21" s="147"/>
      <c r="AV21" s="147"/>
    </row>
    <row r="22" spans="2:48" x14ac:dyDescent="0.45">
      <c r="B22" s="381" t="str">
        <f>_xlfn.XLOOKUP(_xlfn.CONCAT($C$7,"_descriptions"),Notes!$B$286:$M$286,Notes!$B301:$M301)</f>
        <v>Other roots</v>
      </c>
      <c r="C22" s="318" t="str">
        <f>_xlfn.XLOOKUP($C$7,Notes!$B$286:$M$286,Notes!$B301:$M301)</f>
        <v>root</v>
      </c>
      <c r="D22" s="82">
        <f t="shared" si="3"/>
        <v>191203.13855691455</v>
      </c>
      <c r="E22" s="226">
        <f t="shared" si="4"/>
        <v>13235.454139030759</v>
      </c>
      <c r="F22" s="226">
        <f t="shared" si="5"/>
        <v>26141.701246820936</v>
      </c>
      <c r="G22" s="226">
        <f t="shared" si="6"/>
        <v>230580.29394276626</v>
      </c>
      <c r="H22" s="82">
        <f t="shared" si="7"/>
        <v>189662.04351946246</v>
      </c>
      <c r="I22" s="226">
        <f t="shared" si="8"/>
        <v>13128.776535064473</v>
      </c>
      <c r="J22" s="226">
        <f t="shared" si="9"/>
        <v>25930.999443670149</v>
      </c>
      <c r="K22" s="310">
        <f t="shared" si="10"/>
        <v>228721.81949819709</v>
      </c>
      <c r="L22" s="226">
        <f t="shared" si="11"/>
        <v>196417.13000097754</v>
      </c>
      <c r="M22" s="226">
        <f t="shared" si="12"/>
        <v>13596.376795217455</v>
      </c>
      <c r="N22" s="226">
        <f t="shared" si="13"/>
        <v>26854.569286869359</v>
      </c>
      <c r="O22" s="310">
        <f t="shared" si="14"/>
        <v>236868.07608306437</v>
      </c>
      <c r="P22" s="345">
        <f t="shared" si="15"/>
        <v>519.62203703962314</v>
      </c>
      <c r="Q22" s="345">
        <f t="shared" si="16"/>
        <v>35.969250780998557</v>
      </c>
      <c r="R22" s="345">
        <f t="shared" si="17"/>
        <v>71.043834092246982</v>
      </c>
      <c r="S22" s="345">
        <f t="shared" si="18"/>
        <v>626.63512191286873</v>
      </c>
      <c r="T22" s="156"/>
      <c r="U22" s="156">
        <f>GLB_Wat!F22</f>
        <v>348.09769865212536</v>
      </c>
      <c r="V22" s="156">
        <f>GLB_Wat!G22</f>
        <v>15.28278701165196</v>
      </c>
      <c r="W22" s="156">
        <f>GLB_Wat!H22</f>
        <v>21.890725878783229</v>
      </c>
      <c r="X22" s="156">
        <f>GLB_Wat!I22</f>
        <v>385.27121154256054</v>
      </c>
      <c r="Y22" s="155"/>
      <c r="Z22" s="156" t="str">
        <f t="shared" si="19"/>
        <v>root</v>
      </c>
      <c r="AA22" s="342">
        <f>SUMIF(Wat_FAO!$Z$8:$Z$263,$C22,Wat_FAO!S$8:S$263)</f>
        <v>367.9658</v>
      </c>
      <c r="AB22" s="156">
        <f>SUMIF(Wat_FAO!$Z$8:$Z$263,$C22,Wat_FAO!T$8:T$263)</f>
        <v>365</v>
      </c>
      <c r="AC22" s="395">
        <f>SUMIF(Wat_FAO!$Z$8:$Z$263,$C22,Wat_FAO!U$8:U$263)</f>
        <v>378</v>
      </c>
      <c r="AD22" s="156">
        <f>SUMIF(Wat_FAO!$Z$8:$Z$263,$C22,Wat_FAO!V$8:V$263)</f>
        <v>63.101999999999997</v>
      </c>
      <c r="AE22" s="156">
        <f>SUMIF(Wat_FAO!$Z$8:$Z$263,$C22,Wat_FAO!W$8:W$263)</f>
        <v>61.8</v>
      </c>
      <c r="AF22" s="156">
        <f>SUMIF(Wat_FAO!$Z$8:$Z$263,$C22,Wat_FAO!X$8:X$263)</f>
        <v>62.381999999999998</v>
      </c>
      <c r="AG22" s="62"/>
      <c r="AH22" s="62"/>
      <c r="AI22" s="390" t="str">
        <f>_xlfn.XLOOKUP(_xlfn.CONCAT($AJ$7,"_descriptions"),Notes!$B$286:$M$286,Notes!$B301:$M301)</f>
        <v>Other roots</v>
      </c>
      <c r="AJ22" t="str">
        <f>_xlfn.XLOOKUP($AJ$7,Notes!$B$286:$M$286,Notes!$B301:$M301)</f>
        <v>root</v>
      </c>
      <c r="AK22" s="156">
        <f>SUMIF(Wat_FAO!$Z$8:$Z$239,$AJ22,Wat_FAO!AF$8:AF$239)</f>
        <v>195548.13142696704</v>
      </c>
      <c r="AL22" s="156">
        <f>SUMIF(Wat_FAO!$Z$8:$Z$239,$AJ22,Wat_FAO!AG$8:AG$239)</f>
        <v>13536.223019186338</v>
      </c>
      <c r="AM22" s="156">
        <f>SUMIF(Wat_FAO!$Z$8:$Z$239,$AJ22,Wat_FAO!AH$8:AH$239)</f>
        <v>26735.757946861289</v>
      </c>
      <c r="AN22" s="156">
        <f t="shared" si="20"/>
        <v>235820.11239301469</v>
      </c>
      <c r="AO22" s="156"/>
      <c r="AP22" s="156">
        <f>SUMIF(Wat_FAO!$Z$8:$Z$240,$AJ22,Wat_FAO!$AJ$8:$AJ$240)</f>
        <v>376.32763333333332</v>
      </c>
      <c r="AS22" s="147"/>
      <c r="AT22" s="147"/>
      <c r="AU22" s="147"/>
      <c r="AV22" s="147"/>
    </row>
    <row r="23" spans="2:48" x14ac:dyDescent="0.45">
      <c r="B23" s="381" t="str">
        <f>_xlfn.XLOOKUP(_xlfn.CONCAT($C$7,"_descriptions"),Notes!$B$286:$M$286,Notes!$B302:$M302)</f>
        <v>Vegetables</v>
      </c>
      <c r="C23" s="318" t="str">
        <f>_xlfn.XLOOKUP($C$7,Notes!$B$286:$M$286,Notes!$B302:$M302)</f>
        <v>vege</v>
      </c>
      <c r="D23" s="82">
        <f t="shared" si="3"/>
        <v>4249650.2327279523</v>
      </c>
      <c r="E23" s="226">
        <f t="shared" si="4"/>
        <v>191356.6863566169</v>
      </c>
      <c r="F23" s="226">
        <f t="shared" si="5"/>
        <v>937009.75591004197</v>
      </c>
      <c r="G23" s="226">
        <f t="shared" si="6"/>
        <v>5378016.6749946112</v>
      </c>
      <c r="H23" s="82">
        <f t="shared" si="7"/>
        <v>6025070.4858294297</v>
      </c>
      <c r="I23" s="226">
        <f t="shared" si="8"/>
        <v>271301.7448716652</v>
      </c>
      <c r="J23" s="226">
        <f t="shared" si="9"/>
        <v>1328473.9957631333</v>
      </c>
      <c r="K23" s="310">
        <f t="shared" si="10"/>
        <v>7624846.2264642278</v>
      </c>
      <c r="L23" s="226">
        <f t="shared" si="11"/>
        <v>8388784.5674878377</v>
      </c>
      <c r="M23" s="226">
        <f t="shared" si="12"/>
        <v>377736.97351171181</v>
      </c>
      <c r="N23" s="226">
        <f t="shared" si="13"/>
        <v>1849651.747672877</v>
      </c>
      <c r="O23" s="310">
        <f t="shared" si="14"/>
        <v>10616173.288672427</v>
      </c>
      <c r="P23" s="345">
        <f t="shared" si="15"/>
        <v>628.28554152308061</v>
      </c>
      <c r="Q23" s="345">
        <f t="shared" si="16"/>
        <v>28.290949308186473</v>
      </c>
      <c r="R23" s="345">
        <f t="shared" si="17"/>
        <v>138.53132603019978</v>
      </c>
      <c r="S23" s="345">
        <f t="shared" si="18"/>
        <v>795.10781686146686</v>
      </c>
      <c r="T23" s="156"/>
      <c r="U23" s="156">
        <f>GLB_Wat!F23</f>
        <v>190.28265328284965</v>
      </c>
      <c r="V23" s="156">
        <f>GLB_Wat!G23</f>
        <v>44.574096078935959</v>
      </c>
      <c r="W23" s="156">
        <f>GLB_Wat!H23</f>
        <v>84.495683604131017</v>
      </c>
      <c r="X23" s="156">
        <f>GLB_Wat!I23</f>
        <v>319.35243296591659</v>
      </c>
      <c r="Y23" s="155"/>
      <c r="Z23" s="156" t="str">
        <f t="shared" si="19"/>
        <v>vege</v>
      </c>
      <c r="AA23" s="342">
        <f>SUMIF(Wat_FAO!$Z$8:$Z$263,$C23,Wat_FAO!S$8:S$263)</f>
        <v>6763.8835400000007</v>
      </c>
      <c r="AB23" s="156">
        <f>SUMIF(Wat_FAO!$Z$8:$Z$263,$C23,Wat_FAO!T$8:T$263)</f>
        <v>9589.7010000000028</v>
      </c>
      <c r="AC23" s="395">
        <f>SUMIF(Wat_FAO!$Z$8:$Z$263,$C23,Wat_FAO!U$8:U$263)</f>
        <v>13351.866330000001</v>
      </c>
      <c r="AD23" s="156">
        <f>SUMIF(Wat_FAO!$Z$8:$Z$263,$C23,Wat_FAO!V$8:V$263)</f>
        <v>951.83500000000004</v>
      </c>
      <c r="AE23" s="156">
        <f>SUMIF(Wat_FAO!$Z$8:$Z$263,$C23,Wat_FAO!W$8:W$263)</f>
        <v>1241.1120000000001</v>
      </c>
      <c r="AF23" s="156">
        <f>SUMIF(Wat_FAO!$Z$8:$Z$263,$C23,Wat_FAO!X$8:X$263)</f>
        <v>1360.6869999999999</v>
      </c>
      <c r="AG23" s="62"/>
      <c r="AH23" s="62"/>
      <c r="AI23" s="390" t="str">
        <f>_xlfn.XLOOKUP(_xlfn.CONCAT($AJ$7,"_descriptions"),Notes!$B$286:$M$286,Notes!$B302:$M302)</f>
        <v>Vegetables</v>
      </c>
      <c r="AJ23" t="str">
        <f>_xlfn.XLOOKUP($AJ$7,Notes!$B$286:$M$286,Notes!$B302:$M302)</f>
        <v>vege</v>
      </c>
      <c r="AK23" s="156">
        <f>SUMIF(Wat_FAO!$Z$8:$Z$239,$AJ23,Wat_FAO!AF$8:AF$239)</f>
        <v>4491579.5429635104</v>
      </c>
      <c r="AL23" s="156">
        <f>SUMIF(Wat_FAO!$Z$8:$Z$239,$AJ23,Wat_FAO!AG$8:AG$239)</f>
        <v>202250.47492836497</v>
      </c>
      <c r="AM23" s="156">
        <f>SUMIF(Wat_FAO!$Z$8:$Z$239,$AJ23,Wat_FAO!AH$8:AH$239)</f>
        <v>990352.99865164212</v>
      </c>
      <c r="AN23" s="156">
        <f t="shared" si="20"/>
        <v>5684183.0165435178</v>
      </c>
      <c r="AO23" s="156"/>
      <c r="AP23" s="156">
        <f>SUMIF(Wat_FAO!$Z$8:$Z$240,$AJ23,Wat_FAO!$AJ$8:$AJ$240)</f>
        <v>7148.9462133333336</v>
      </c>
      <c r="AS23" s="147"/>
      <c r="AT23" s="147"/>
      <c r="AU23" s="147"/>
      <c r="AV23" s="147"/>
    </row>
    <row r="24" spans="2:48" x14ac:dyDescent="0.45">
      <c r="B24" s="381" t="str">
        <f>_xlfn.XLOOKUP(_xlfn.CONCAT($C$7,"_descriptions"),Notes!$B$286:$M$286,Notes!$B303:$M303)</f>
        <v>Sugarcane</v>
      </c>
      <c r="C24" s="318" t="str">
        <f>_xlfn.XLOOKUP($C$7,Notes!$B$286:$M$286,Notes!$B303:$M303)</f>
        <v>sugr</v>
      </c>
      <c r="D24" s="82">
        <f t="shared" si="3"/>
        <v>4386771.2139061065</v>
      </c>
      <c r="E24" s="226">
        <f t="shared" si="4"/>
        <v>1095125.6529625023</v>
      </c>
      <c r="F24" s="226">
        <f t="shared" si="5"/>
        <v>378189.33331026265</v>
      </c>
      <c r="G24" s="226">
        <f t="shared" si="6"/>
        <v>5860086.2001788709</v>
      </c>
      <c r="H24" s="82">
        <f t="shared" si="7"/>
        <v>4873583.6178554464</v>
      </c>
      <c r="I24" s="226">
        <f t="shared" si="8"/>
        <v>1216654.8428266256</v>
      </c>
      <c r="J24" s="226">
        <f t="shared" si="9"/>
        <v>420158.07284998271</v>
      </c>
      <c r="K24" s="310">
        <f t="shared" si="10"/>
        <v>6510396.5335320542</v>
      </c>
      <c r="L24" s="226">
        <f t="shared" si="11"/>
        <v>6351147.7454083469</v>
      </c>
      <c r="M24" s="226">
        <f t="shared" si="12"/>
        <v>1585518.0228463379</v>
      </c>
      <c r="N24" s="226">
        <f t="shared" si="13"/>
        <v>547540.82546561793</v>
      </c>
      <c r="O24" s="310">
        <f t="shared" si="14"/>
        <v>8484206.593720302</v>
      </c>
      <c r="P24" s="345">
        <f t="shared" si="15"/>
        <v>181.98594540162236</v>
      </c>
      <c r="Q24" s="345">
        <f t="shared" si="16"/>
        <v>45.431472846401256</v>
      </c>
      <c r="R24" s="345">
        <f t="shared" si="17"/>
        <v>15.689248426063582</v>
      </c>
      <c r="S24" s="345">
        <f t="shared" si="18"/>
        <v>243.10666667408719</v>
      </c>
      <c r="T24" s="156"/>
      <c r="U24" s="156">
        <f>GLB_Wat!F24</f>
        <v>139.8087611918682</v>
      </c>
      <c r="V24" s="156">
        <f>GLB_Wat!G24</f>
        <v>57.199782099302183</v>
      </c>
      <c r="W24" s="156">
        <f>GLB_Wat!H24</f>
        <v>13.135104040374836</v>
      </c>
      <c r="X24" s="156">
        <f>GLB_Wat!I24</f>
        <v>210.14364733154522</v>
      </c>
      <c r="Y24" s="155"/>
      <c r="Z24" s="156" t="str">
        <f t="shared" si="19"/>
        <v>sugr</v>
      </c>
      <c r="AA24" s="342">
        <f>SUMIF(Wat_FAO!$Z$8:$Z$263,$C24,Wat_FAO!S$8:S$263)</f>
        <v>24105</v>
      </c>
      <c r="AB24" s="156">
        <f>SUMIF(Wat_FAO!$Z$8:$Z$263,$C24,Wat_FAO!T$8:T$263)</f>
        <v>26780</v>
      </c>
      <c r="AC24" s="395">
        <f>SUMIF(Wat_FAO!$Z$8:$Z$263,$C24,Wat_FAO!U$8:U$263)</f>
        <v>34899.111199999999</v>
      </c>
      <c r="AD24" s="156">
        <f>SUMIF(Wat_FAO!$Z$8:$Z$263,$C24,Wat_FAO!V$8:V$263)</f>
        <v>440.96199999999999</v>
      </c>
      <c r="AE24" s="156">
        <f>SUMIF(Wat_FAO!$Z$8:$Z$263,$C24,Wat_FAO!W$8:W$263)</f>
        <v>503.6</v>
      </c>
      <c r="AF24" s="156">
        <f>SUMIF(Wat_FAO!$Z$8:$Z$263,$C24,Wat_FAO!X$8:X$263)</f>
        <v>576.09100000000001</v>
      </c>
      <c r="AG24" s="62"/>
      <c r="AH24" s="62"/>
      <c r="AI24" s="390" t="str">
        <f>_xlfn.XLOOKUP(_xlfn.CONCAT($AJ$7,"_descriptions"),Notes!$B$286:$M$286,Notes!$B303:$M303)</f>
        <v>Sugarcane</v>
      </c>
      <c r="AJ24" t="str">
        <f>_xlfn.XLOOKUP($AJ$7,Notes!$B$286:$M$286,Notes!$B303:$M303)</f>
        <v>sugr</v>
      </c>
      <c r="AK24" s="156">
        <f>SUMIF(Wat_FAO!$Z$8:$Z$239,$AJ24,Wat_FAO!AF$8:AF$239)</f>
        <v>4744676.9065292981</v>
      </c>
      <c r="AL24" s="156">
        <f>SUMIF(Wat_FAO!$Z$8:$Z$239,$AJ24,Wat_FAO!AG$8:AG$239)</f>
        <v>1184474.2162270914</v>
      </c>
      <c r="AM24" s="156">
        <f>SUMIF(Wat_FAO!$Z$8:$Z$239,$AJ24,Wat_FAO!AH$8:AH$239)</f>
        <v>409044.85521485435</v>
      </c>
      <c r="AN24" s="156">
        <f t="shared" si="20"/>
        <v>6338195.9779712446</v>
      </c>
      <c r="AO24" s="156"/>
      <c r="AP24" s="156">
        <f>SUMIF(Wat_FAO!$Z$8:$Z$240,$AJ24,Wat_FAO!$AJ$8:$AJ$240)</f>
        <v>26071.666666666668</v>
      </c>
      <c r="AS24" s="147"/>
      <c r="AT24" s="147"/>
      <c r="AU24" s="147"/>
      <c r="AV24" s="147"/>
    </row>
    <row r="25" spans="2:48" x14ac:dyDescent="0.45">
      <c r="B25" s="381" t="str">
        <f>_xlfn.XLOOKUP(_xlfn.CONCAT($C$7,"_descriptions"),Notes!$B$286:$M$286,Notes!$B304:$M304)</f>
        <v>Tobacco</v>
      </c>
      <c r="C25" s="318" t="str">
        <f>_xlfn.XLOOKUP($C$7,Notes!$B$286:$M$286,Notes!$B304:$M304)</f>
        <v>toba</v>
      </c>
      <c r="D25" s="82">
        <f t="shared" si="3"/>
        <v>1180950.6834258852</v>
      </c>
      <c r="E25" s="226">
        <f t="shared" si="4"/>
        <v>0</v>
      </c>
      <c r="F25" s="226">
        <f t="shared" si="5"/>
        <v>96868.69548148269</v>
      </c>
      <c r="G25" s="226">
        <f t="shared" si="6"/>
        <v>1277819.3789073678</v>
      </c>
      <c r="H25" s="82">
        <f t="shared" si="7"/>
        <v>784298.88924671779</v>
      </c>
      <c r="I25" s="226">
        <f t="shared" si="8"/>
        <v>0</v>
      </c>
      <c r="J25" s="226">
        <f t="shared" si="9"/>
        <v>64332.923749625363</v>
      </c>
      <c r="K25" s="310">
        <f t="shared" si="10"/>
        <v>848631.81299634313</v>
      </c>
      <c r="L25" s="226">
        <f t="shared" si="11"/>
        <v>1380215.7741006021</v>
      </c>
      <c r="M25" s="226">
        <f t="shared" si="12"/>
        <v>0</v>
      </c>
      <c r="N25" s="226">
        <f t="shared" si="13"/>
        <v>113213.61966804006</v>
      </c>
      <c r="O25" s="310">
        <f t="shared" si="14"/>
        <v>1493429.3937686421</v>
      </c>
      <c r="P25" s="345">
        <f t="shared" si="15"/>
        <v>5779.6528315896676</v>
      </c>
      <c r="Q25" s="345">
        <f t="shared" si="16"/>
        <v>0</v>
      </c>
      <c r="R25" s="345">
        <f t="shared" si="17"/>
        <v>474.08197309967107</v>
      </c>
      <c r="S25" s="345">
        <f t="shared" si="18"/>
        <v>6253.7348046893385</v>
      </c>
      <c r="T25" s="156"/>
      <c r="U25" s="156">
        <f>GLB_Wat!F25</f>
        <v>2020.5631873233849</v>
      </c>
      <c r="V25" s="156">
        <f>GLB_Wat!G25</f>
        <v>204.90039031787364</v>
      </c>
      <c r="W25" s="156">
        <f>GLB_Wat!H25</f>
        <v>699.87754114477036</v>
      </c>
      <c r="X25" s="156">
        <f>GLB_Wat!I25</f>
        <v>2925.3411187860293</v>
      </c>
      <c r="Y25" s="155"/>
      <c r="Z25" s="156" t="str">
        <f t="shared" si="19"/>
        <v>toba</v>
      </c>
      <c r="AA25" s="342">
        <f>SUMIF(Wat_FAO!$Z$8:$Z$263,$C25,Wat_FAO!S$8:S$263)</f>
        <v>204.32900000000001</v>
      </c>
      <c r="AB25" s="156">
        <f>SUMIF(Wat_FAO!$Z$8:$Z$263,$C25,Wat_FAO!T$8:T$263)</f>
        <v>135.69999999999999</v>
      </c>
      <c r="AC25" s="395">
        <f>SUMIF(Wat_FAO!$Z$8:$Z$263,$C25,Wat_FAO!U$8:U$263)</f>
        <v>238.80600000000001</v>
      </c>
      <c r="AD25" s="156">
        <f>SUMIF(Wat_FAO!$Z$8:$Z$263,$C25,Wat_FAO!V$8:V$263)</f>
        <v>168.3</v>
      </c>
      <c r="AE25" s="156">
        <f>SUMIF(Wat_FAO!$Z$8:$Z$263,$C25,Wat_FAO!W$8:W$263)</f>
        <v>216.3</v>
      </c>
      <c r="AF25" s="156">
        <f>SUMIF(Wat_FAO!$Z$8:$Z$263,$C25,Wat_FAO!X$8:X$263)</f>
        <v>191.816</v>
      </c>
      <c r="AG25" s="62"/>
      <c r="AH25" s="62"/>
      <c r="AI25" s="390" t="str">
        <f>_xlfn.XLOOKUP(_xlfn.CONCAT($AJ$7,"_descriptions"),Notes!$B$286:$M$286,Notes!$B304:$M304)</f>
        <v>Tobacco</v>
      </c>
      <c r="AJ25" t="str">
        <f>_xlfn.XLOOKUP($AJ$7,Notes!$B$286:$M$286,Notes!$B304:$M304)</f>
        <v>toba</v>
      </c>
      <c r="AK25" s="156">
        <f>SUMIF(Wat_FAO!$Z$8:$Z$239,$AJ25,Wat_FAO!AF$8:AF$239)</f>
        <v>1074021.3263886448</v>
      </c>
      <c r="AL25" s="156">
        <f>SUMIF(Wat_FAO!$Z$8:$Z$239,$AJ25,Wat_FAO!AG$8:AG$239)</f>
        <v>0</v>
      </c>
      <c r="AM25" s="156">
        <f>SUMIF(Wat_FAO!$Z$8:$Z$239,$AJ25,Wat_FAO!AH$8:AH$239)</f>
        <v>88097.704897165677</v>
      </c>
      <c r="AN25" s="156">
        <f t="shared" si="20"/>
        <v>1162119.0312858105</v>
      </c>
      <c r="AO25" s="156"/>
      <c r="AP25" s="156">
        <f>SUMIF(Wat_FAO!$Z$8:$Z$240,$AJ25,Wat_FAO!$AJ$8:$AJ$240)</f>
        <v>185.828</v>
      </c>
      <c r="AS25" s="147"/>
      <c r="AT25" s="147"/>
      <c r="AU25" s="147"/>
      <c r="AV25" s="147"/>
    </row>
    <row r="26" spans="2:48" x14ac:dyDescent="0.45">
      <c r="B26" s="381" t="str">
        <f>_xlfn.XLOOKUP(_xlfn.CONCAT($C$7,"_descriptions"),Notes!$B$286:$M$286,Notes!$B305:$M305)</f>
        <v>Cotton and fibres</v>
      </c>
      <c r="C26" s="318" t="str">
        <f>_xlfn.XLOOKUP($C$7,Notes!$B$286:$M$286,Notes!$B305:$M305)</f>
        <v>cott</v>
      </c>
      <c r="D26" s="82">
        <f t="shared" si="3"/>
        <v>71925.146104756874</v>
      </c>
      <c r="E26" s="226">
        <f t="shared" si="4"/>
        <v>1056.1463855509778</v>
      </c>
      <c r="F26" s="226">
        <f t="shared" si="5"/>
        <v>6141.6821401595935</v>
      </c>
      <c r="G26" s="226">
        <f t="shared" si="6"/>
        <v>79122.974630467448</v>
      </c>
      <c r="H26" s="82">
        <f t="shared" si="7"/>
        <v>42375.246261388165</v>
      </c>
      <c r="I26" s="226">
        <f t="shared" si="8"/>
        <v>622.23666686215881</v>
      </c>
      <c r="J26" s="226">
        <f t="shared" si="9"/>
        <v>3618.4186928084659</v>
      </c>
      <c r="K26" s="310">
        <f t="shared" si="10"/>
        <v>46615.901621058794</v>
      </c>
      <c r="L26" s="226">
        <f t="shared" si="11"/>
        <v>23640.614427217173</v>
      </c>
      <c r="M26" s="226">
        <f t="shared" si="12"/>
        <v>347.13797373653756</v>
      </c>
      <c r="N26" s="226">
        <f t="shared" si="13"/>
        <v>2018.670065662006</v>
      </c>
      <c r="O26" s="310">
        <f t="shared" si="14"/>
        <v>26006.422466615717</v>
      </c>
      <c r="P26" s="345">
        <f t="shared" si="15"/>
        <v>5426.1915798017735</v>
      </c>
      <c r="Q26" s="345">
        <f t="shared" si="16"/>
        <v>79.67801158120659</v>
      </c>
      <c r="R26" s="345">
        <f t="shared" si="17"/>
        <v>463.34203987871865</v>
      </c>
      <c r="S26" s="345">
        <f t="shared" si="18"/>
        <v>5969.2116312616981</v>
      </c>
      <c r="T26" s="156"/>
      <c r="U26" s="156">
        <f>GLB_Wat!F26</f>
        <v>2337.2067727491076</v>
      </c>
      <c r="V26" s="156">
        <f>GLB_Wat!G26</f>
        <v>1294.6904760331186</v>
      </c>
      <c r="W26" s="156">
        <f>GLB_Wat!H26</f>
        <v>439.86077628509446</v>
      </c>
      <c r="X26" s="156">
        <f>GLB_Wat!I26</f>
        <v>4071.7580250673204</v>
      </c>
      <c r="Y26" s="155"/>
      <c r="Z26" s="156" t="str">
        <f t="shared" si="19"/>
        <v>cott</v>
      </c>
      <c r="AA26" s="342">
        <f>SUMIF(Wat_FAO!$Z$8:$Z$263,$C26,Wat_FAO!S$8:S$263)</f>
        <v>13.255179999999999</v>
      </c>
      <c r="AB26" s="156">
        <f>SUMIF(Wat_FAO!$Z$8:$Z$263,$C26,Wat_FAO!T$8:T$263)</f>
        <v>7.8093899999999987</v>
      </c>
      <c r="AC26" s="395">
        <f>SUMIF(Wat_FAO!$Z$8:$Z$263,$C26,Wat_FAO!U$8:U$263)</f>
        <v>4.3567599999999995</v>
      </c>
      <c r="AD26" s="156">
        <f>SUMIF(Wat_FAO!$Z$8:$Z$263,$C26,Wat_FAO!V$8:V$263)</f>
        <v>15.289000000000001</v>
      </c>
      <c r="AE26" s="156">
        <f>SUMIF(Wat_FAO!$Z$8:$Z$263,$C26,Wat_FAO!W$8:W$263)</f>
        <v>13.619000000000002</v>
      </c>
      <c r="AF26" s="156">
        <f>SUMIF(Wat_FAO!$Z$8:$Z$263,$C26,Wat_FAO!X$8:X$263)</f>
        <v>5.4369999999999994</v>
      </c>
      <c r="AG26" s="62"/>
      <c r="AH26" s="62"/>
      <c r="AI26" s="390" t="str">
        <f>_xlfn.XLOOKUP(_xlfn.CONCAT($AJ$7,"_descriptions"),Notes!$B$286:$M$286,Notes!$B305:$M305)</f>
        <v>Cotton and fibres</v>
      </c>
      <c r="AJ26" t="str">
        <f>_xlfn.XLOOKUP($AJ$7,Notes!$B$286:$M$286,Notes!$B305:$M305)</f>
        <v>cott</v>
      </c>
      <c r="AK26" s="156">
        <f>SUMIF(Wat_FAO!$Z$8:$Z$239,$AJ26,Wat_FAO!AF$8:AF$239)</f>
        <v>61403.706369605447</v>
      </c>
      <c r="AL26" s="156">
        <f>SUMIF(Wat_FAO!$Z$8:$Z$239,$AJ26,Wat_FAO!AG$8:AG$239)</f>
        <v>901.64992431490271</v>
      </c>
      <c r="AM26" s="156">
        <f>SUMIF(Wat_FAO!$Z$8:$Z$239,$AJ26,Wat_FAO!AH$8:AH$239)</f>
        <v>5243.2572914143602</v>
      </c>
      <c r="AN26" s="156">
        <f t="shared" si="20"/>
        <v>67548.613585334708</v>
      </c>
      <c r="AO26" s="156"/>
      <c r="AP26" s="156">
        <f>SUMIF(Wat_FAO!$Z$8:$Z$240,$AJ26,Wat_FAO!$AJ$8:$AJ$240)</f>
        <v>11.316170000000001</v>
      </c>
      <c r="AS26" s="147"/>
      <c r="AT26" s="147"/>
      <c r="AU26" s="147"/>
      <c r="AV26" s="147"/>
    </row>
    <row r="27" spans="2:48" x14ac:dyDescent="0.45">
      <c r="B27" s="381" t="str">
        <f>_xlfn.XLOOKUP(_xlfn.CONCAT($C$7,"_descriptions"),Notes!$B$286:$M$286,Notes!$B306:$M306)</f>
        <v>Tree nuts</v>
      </c>
      <c r="C27" s="318" t="str">
        <f>_xlfn.XLOOKUP($C$7,Notes!$B$286:$M$286,Notes!$B306:$M306)</f>
        <v>nuts</v>
      </c>
      <c r="D27" s="82">
        <f t="shared" si="3"/>
        <v>10721924.294789644</v>
      </c>
      <c r="E27" s="226">
        <f t="shared" si="4"/>
        <v>0</v>
      </c>
      <c r="F27" s="226">
        <f t="shared" si="5"/>
        <v>247980.77331359536</v>
      </c>
      <c r="G27" s="226">
        <f t="shared" si="6"/>
        <v>10969905.068103239</v>
      </c>
      <c r="H27" s="82">
        <f t="shared" si="7"/>
        <v>16510529.647565626</v>
      </c>
      <c r="I27" s="226">
        <f t="shared" si="8"/>
        <v>0</v>
      </c>
      <c r="J27" s="226">
        <f t="shared" si="9"/>
        <v>381861.85588066524</v>
      </c>
      <c r="K27" s="310">
        <f t="shared" si="10"/>
        <v>16892391.503446292</v>
      </c>
      <c r="L27" s="226">
        <f t="shared" si="11"/>
        <v>15163560.056693217</v>
      </c>
      <c r="M27" s="226">
        <f t="shared" si="12"/>
        <v>0</v>
      </c>
      <c r="N27" s="226">
        <f t="shared" si="13"/>
        <v>350708.62707669428</v>
      </c>
      <c r="O27" s="310">
        <f t="shared" si="14"/>
        <v>15514268.683769912</v>
      </c>
      <c r="P27" s="345">
        <f t="shared" si="15"/>
        <v>42602.431299179269</v>
      </c>
      <c r="Q27" s="345">
        <f t="shared" si="16"/>
        <v>0</v>
      </c>
      <c r="R27" s="345">
        <f t="shared" si="17"/>
        <v>985.32535467944774</v>
      </c>
      <c r="S27" s="345">
        <f t="shared" si="18"/>
        <v>43587.75665385872</v>
      </c>
      <c r="T27" s="156"/>
      <c r="U27" s="156">
        <f>GLB_Wat!F27</f>
        <v>11490.239583364873</v>
      </c>
      <c r="V27" s="156">
        <f>GLB_Wat!G27</f>
        <v>784.98551247494504</v>
      </c>
      <c r="W27" s="156">
        <f>GLB_Wat!H27</f>
        <v>519.78134424935377</v>
      </c>
      <c r="X27" s="156">
        <f>GLB_Wat!I27</f>
        <v>12795.006440089172</v>
      </c>
      <c r="Y27" s="155"/>
      <c r="Z27" s="156" t="str">
        <f t="shared" si="19"/>
        <v>nuts</v>
      </c>
      <c r="AA27" s="342">
        <f>SUMIF(Wat_FAO!$Z$8:$Z$263,$C27,Wat_FAO!S$8:S$263)</f>
        <v>251.67400000000004</v>
      </c>
      <c r="AB27" s="156">
        <f>SUMIF(Wat_FAO!$Z$8:$Z$263,$C27,Wat_FAO!T$8:T$263)</f>
        <v>387.54899999999998</v>
      </c>
      <c r="AC27" s="395">
        <f>SUMIF(Wat_FAO!$Z$8:$Z$263,$C27,Wat_FAO!U$8:U$263)</f>
        <v>355.93180000000001</v>
      </c>
      <c r="AD27" s="156">
        <f>SUMIF(Wat_FAO!$Z$8:$Z$263,$C27,Wat_FAO!V$8:V$263)</f>
        <v>849.44200000000001</v>
      </c>
      <c r="AE27" s="156">
        <f>SUMIF(Wat_FAO!$Z$8:$Z$263,$C27,Wat_FAO!W$8:W$263)</f>
        <v>930.9</v>
      </c>
      <c r="AF27" s="156">
        <f>SUMIF(Wat_FAO!$Z$8:$Z$263,$C27,Wat_FAO!X$8:X$263)</f>
        <v>836.16899999999998</v>
      </c>
      <c r="AG27" s="62"/>
      <c r="AH27" s="62"/>
      <c r="AI27" s="390" t="str">
        <f>_xlfn.XLOOKUP(_xlfn.CONCAT($AJ$7,"_descriptions"),Notes!$B$286:$M$286,Notes!$B306:$M306)</f>
        <v>Tree nuts</v>
      </c>
      <c r="AJ27" t="str">
        <f>_xlfn.XLOOKUP($AJ$7,Notes!$B$286:$M$286,Notes!$B306:$M306)</f>
        <v>nuts</v>
      </c>
      <c r="AK27" s="156">
        <f>SUMIF(Wat_FAO!$Z$8:$Z$239,$AJ27,Wat_FAO!AF$8:AF$239)</f>
        <v>13714894.202066535</v>
      </c>
      <c r="AL27" s="156">
        <f>SUMIF(Wat_FAO!$Z$8:$Z$239,$AJ27,Wat_FAO!AG$8:AG$239)</f>
        <v>0</v>
      </c>
      <c r="AM27" s="156">
        <f>SUMIF(Wat_FAO!$Z$8:$Z$239,$AJ27,Wat_FAO!AH$8:AH$239)</f>
        <v>317203.32811856794</v>
      </c>
      <c r="AN27" s="156">
        <f t="shared" si="20"/>
        <v>14032097.530185103</v>
      </c>
      <c r="AO27" s="156"/>
      <c r="AP27" s="156">
        <f>SUMIF(Wat_FAO!$Z$8:$Z$240,$AJ27,Wat_FAO!$AJ$8:$AJ$240)</f>
        <v>321.92750000000001</v>
      </c>
      <c r="AS27" s="147"/>
      <c r="AT27" s="147"/>
      <c r="AU27" s="147"/>
      <c r="AV27" s="147"/>
    </row>
    <row r="28" spans="2:48" x14ac:dyDescent="0.45">
      <c r="B28" s="381" t="str">
        <f>_xlfn.XLOOKUP(_xlfn.CONCAT($C$7,"_descriptions"),Notes!$B$286:$M$286,Notes!$B307:$M307)</f>
        <v>Bananas</v>
      </c>
      <c r="C28" s="318" t="str">
        <f>_xlfn.XLOOKUP($C$7,Notes!$B$286:$M$286,Notes!$B307:$M307)</f>
        <v>bana</v>
      </c>
      <c r="D28" s="82">
        <f t="shared" si="3"/>
        <v>4009310.5777745061</v>
      </c>
      <c r="E28" s="226">
        <f t="shared" si="4"/>
        <v>0</v>
      </c>
      <c r="F28" s="226">
        <f t="shared" si="5"/>
        <v>298509.93683529651</v>
      </c>
      <c r="G28" s="226">
        <f t="shared" si="6"/>
        <v>4307820.5146098025</v>
      </c>
      <c r="H28" s="82">
        <f t="shared" si="7"/>
        <v>6158022.1669620508</v>
      </c>
      <c r="I28" s="226">
        <f t="shared" si="8"/>
        <v>0</v>
      </c>
      <c r="J28" s="226">
        <f t="shared" si="9"/>
        <v>458490.49915972468</v>
      </c>
      <c r="K28" s="310">
        <f t="shared" si="10"/>
        <v>6616512.6661217753</v>
      </c>
      <c r="L28" s="226">
        <f t="shared" si="11"/>
        <v>9988850.8086228408</v>
      </c>
      <c r="M28" s="226">
        <f t="shared" si="12"/>
        <v>0</v>
      </c>
      <c r="N28" s="226">
        <f t="shared" si="13"/>
        <v>743711.70955639216</v>
      </c>
      <c r="O28" s="310">
        <f t="shared" si="14"/>
        <v>10732562.518179232</v>
      </c>
      <c r="P28" s="345">
        <f t="shared" si="15"/>
        <v>1070.0163433134646</v>
      </c>
      <c r="Q28" s="345">
        <f t="shared" si="16"/>
        <v>0</v>
      </c>
      <c r="R28" s="345">
        <f t="shared" si="17"/>
        <v>79.667190869642255</v>
      </c>
      <c r="S28" s="345">
        <f t="shared" si="18"/>
        <v>1149.683534183107</v>
      </c>
      <c r="T28" s="156"/>
      <c r="U28" s="156">
        <f>GLB_Wat!F28</f>
        <v>659.7268952846108</v>
      </c>
      <c r="V28" s="156">
        <f>GLB_Wat!G28</f>
        <v>96.633903538735623</v>
      </c>
      <c r="W28" s="156">
        <f>GLB_Wat!H28</f>
        <v>33.421734859560289</v>
      </c>
      <c r="X28" s="156">
        <f>GLB_Wat!I28</f>
        <v>789.78253368290666</v>
      </c>
      <c r="Y28" s="155"/>
      <c r="Z28" s="156" t="str">
        <f t="shared" si="19"/>
        <v>bana</v>
      </c>
      <c r="AA28" s="342">
        <f>SUMIF(Wat_FAO!$Z$8:$Z$263,$C28,Wat_FAO!S$8:S$263)</f>
        <v>3746.962</v>
      </c>
      <c r="AB28" s="156">
        <f>SUMIF(Wat_FAO!$Z$8:$Z$263,$C28,Wat_FAO!T$8:T$263)</f>
        <v>5755.0730000000003</v>
      </c>
      <c r="AC28" s="395">
        <f>SUMIF(Wat_FAO!$Z$8:$Z$263,$C28,Wat_FAO!U$8:U$263)</f>
        <v>9335.232</v>
      </c>
      <c r="AD28" s="156">
        <f>SUMIF(Wat_FAO!$Z$8:$Z$263,$C28,Wat_FAO!V$8:V$263)</f>
        <v>73.539000000000001</v>
      </c>
      <c r="AE28" s="156">
        <f>SUMIF(Wat_FAO!$Z$8:$Z$263,$C28,Wat_FAO!W$8:W$263)</f>
        <v>101.276</v>
      </c>
      <c r="AF28" s="156">
        <f>SUMIF(Wat_FAO!$Z$8:$Z$263,$C28,Wat_FAO!X$8:X$263)</f>
        <v>154.625</v>
      </c>
      <c r="AG28" s="62"/>
      <c r="AH28" s="62"/>
      <c r="AI28" s="390" t="str">
        <f>_xlfn.XLOOKUP(_xlfn.CONCAT($AJ$7,"_descriptions"),Notes!$B$286:$M$286,Notes!$B307:$M307)</f>
        <v>Bananas</v>
      </c>
      <c r="AJ28" t="str">
        <f>_xlfn.XLOOKUP($AJ$7,Notes!$B$286:$M$286,Notes!$B307:$M307)</f>
        <v>bana</v>
      </c>
      <c r="AK28" s="156">
        <f>SUMIF(Wat_FAO!$Z$8:$Z$239,$AJ28,Wat_FAO!AF$8:AF$239)</f>
        <v>4754612.0930956062</v>
      </c>
      <c r="AL28" s="156">
        <f>SUMIF(Wat_FAO!$Z$8:$Z$239,$AJ28,Wat_FAO!AG$8:AG$239)</f>
        <v>0</v>
      </c>
      <c r="AM28" s="156">
        <f>SUMIF(Wat_FAO!$Z$8:$Z$239,$AJ28,Wat_FAO!AH$8:AH$239)</f>
        <v>354000.75101543585</v>
      </c>
      <c r="AN28" s="156">
        <f t="shared" si="20"/>
        <v>5108612.8441110421</v>
      </c>
      <c r="AO28" s="156"/>
      <c r="AP28" s="156">
        <f>SUMIF(Wat_FAO!$Z$8:$Z$240,$AJ28,Wat_FAO!$AJ$8:$AJ$240)</f>
        <v>4443.4948333333332</v>
      </c>
      <c r="AS28" s="147"/>
      <c r="AT28" s="147"/>
      <c r="AU28" s="147"/>
      <c r="AV28" s="147"/>
    </row>
    <row r="29" spans="2:48" x14ac:dyDescent="0.45">
      <c r="B29" s="381" t="str">
        <f>_xlfn.XLOOKUP(_xlfn.CONCAT($C$7,"_descriptions"),Notes!$B$286:$M$286,Notes!$B308:$M308)</f>
        <v>Plantains</v>
      </c>
      <c r="C29" s="318" t="str">
        <f>_xlfn.XLOOKUP($C$7,Notes!$B$286:$M$286,Notes!$B308:$M308)</f>
        <v>plan</v>
      </c>
      <c r="D29" s="82">
        <f t="shared" si="3"/>
        <v>0</v>
      </c>
      <c r="E29" s="226">
        <f t="shared" si="4"/>
        <v>0</v>
      </c>
      <c r="F29" s="226">
        <f t="shared" si="5"/>
        <v>0</v>
      </c>
      <c r="G29" s="226">
        <f t="shared" si="6"/>
        <v>0</v>
      </c>
      <c r="H29" s="82">
        <f t="shared" si="7"/>
        <v>0</v>
      </c>
      <c r="I29" s="226">
        <f t="shared" si="8"/>
        <v>0</v>
      </c>
      <c r="J29" s="226">
        <f t="shared" si="9"/>
        <v>0</v>
      </c>
      <c r="K29" s="310">
        <f t="shared" si="10"/>
        <v>0</v>
      </c>
      <c r="L29" s="226">
        <f t="shared" si="11"/>
        <v>0</v>
      </c>
      <c r="M29" s="226">
        <f t="shared" si="12"/>
        <v>0</v>
      </c>
      <c r="N29" s="226">
        <f t="shared" si="13"/>
        <v>0</v>
      </c>
      <c r="O29" s="310">
        <f t="shared" si="14"/>
        <v>0</v>
      </c>
      <c r="P29" s="345" t="str">
        <f t="shared" si="15"/>
        <v/>
      </c>
      <c r="Q29" s="345" t="str">
        <f t="shared" si="16"/>
        <v/>
      </c>
      <c r="R29" s="345" t="str">
        <f t="shared" si="17"/>
        <v/>
      </c>
      <c r="S29" s="345">
        <f t="shared" si="18"/>
        <v>0</v>
      </c>
      <c r="T29" s="156"/>
      <c r="U29" s="156">
        <f>GLB_Wat!F29</f>
        <v>0</v>
      </c>
      <c r="V29" s="156">
        <f>GLB_Wat!G29</f>
        <v>0</v>
      </c>
      <c r="W29" s="156">
        <f>GLB_Wat!H29</f>
        <v>0</v>
      </c>
      <c r="X29" s="156">
        <f>GLB_Wat!I29</f>
        <v>0</v>
      </c>
      <c r="Y29" s="155"/>
      <c r="Z29" s="156" t="str">
        <f t="shared" si="19"/>
        <v>plan</v>
      </c>
      <c r="AA29" s="342">
        <f>SUMIF(Wat_FAO!$Z$8:$Z$263,$C29,Wat_FAO!S$8:S$263)</f>
        <v>0</v>
      </c>
      <c r="AB29" s="156">
        <f>SUMIF(Wat_FAO!$Z$8:$Z$263,$C29,Wat_FAO!T$8:T$263)</f>
        <v>0</v>
      </c>
      <c r="AC29" s="395">
        <f>SUMIF(Wat_FAO!$Z$8:$Z$263,$C29,Wat_FAO!U$8:U$263)</f>
        <v>0</v>
      </c>
      <c r="AD29" s="156">
        <f>SUMIF(Wat_FAO!$Z$8:$Z$263,$C29,Wat_FAO!V$8:V$263)</f>
        <v>0</v>
      </c>
      <c r="AE29" s="156">
        <f>SUMIF(Wat_FAO!$Z$8:$Z$263,$C29,Wat_FAO!W$8:W$263)</f>
        <v>0</v>
      </c>
      <c r="AF29" s="156">
        <f>SUMIF(Wat_FAO!$Z$8:$Z$263,$C29,Wat_FAO!X$8:X$263)</f>
        <v>0</v>
      </c>
      <c r="AG29" s="62"/>
      <c r="AH29" s="62"/>
      <c r="AI29" s="390" t="str">
        <f>_xlfn.XLOOKUP(_xlfn.CONCAT($AJ$7,"_descriptions"),Notes!$B$286:$M$286,Notes!$B308:$M308)</f>
        <v>Plantains</v>
      </c>
      <c r="AJ29" t="str">
        <f>_xlfn.XLOOKUP($AJ$7,Notes!$B$286:$M$286,Notes!$B308:$M308)</f>
        <v>plan</v>
      </c>
      <c r="AK29" s="156">
        <f>SUMIF(Wat_FAO!$Z$8:$Z$239,$AJ29,Wat_FAO!AF$8:AF$239)</f>
        <v>0</v>
      </c>
      <c r="AL29" s="156">
        <f>SUMIF(Wat_FAO!$Z$8:$Z$239,$AJ29,Wat_FAO!AG$8:AG$239)</f>
        <v>0</v>
      </c>
      <c r="AM29" s="156">
        <f>SUMIF(Wat_FAO!$Z$8:$Z$239,$AJ29,Wat_FAO!AH$8:AH$239)</f>
        <v>0</v>
      </c>
      <c r="AN29" s="156">
        <f t="shared" si="20"/>
        <v>0</v>
      </c>
      <c r="AO29" s="156"/>
      <c r="AP29" s="156">
        <f>SUMIF(Wat_FAO!$Z$8:$Z$240,$AJ29,Wat_FAO!$AJ$8:$AJ$240)</f>
        <v>0</v>
      </c>
      <c r="AS29" s="147"/>
      <c r="AT29" s="147"/>
      <c r="AU29" s="147"/>
      <c r="AV29" s="147"/>
    </row>
    <row r="30" spans="2:48" x14ac:dyDescent="0.45">
      <c r="B30" s="381" t="str">
        <f>_xlfn.XLOOKUP(_xlfn.CONCAT($C$7,"_descriptions"),Notes!$B$286:$M$286,Notes!$B309:$M309)</f>
        <v>Other fruits</v>
      </c>
      <c r="C30" s="318" t="str">
        <f>_xlfn.XLOOKUP($C$7,Notes!$B$286:$M$286,Notes!$B309:$M309)</f>
        <v>frui</v>
      </c>
      <c r="D30" s="82">
        <f t="shared" si="3"/>
        <v>5613520.4956506817</v>
      </c>
      <c r="E30" s="226">
        <f t="shared" si="4"/>
        <v>302.9622535544496</v>
      </c>
      <c r="F30" s="226">
        <f t="shared" si="5"/>
        <v>470338.36399948801</v>
      </c>
      <c r="G30" s="226">
        <f t="shared" si="6"/>
        <v>6084161.8219037242</v>
      </c>
      <c r="H30" s="82">
        <f t="shared" si="7"/>
        <v>11173545.920757677</v>
      </c>
      <c r="I30" s="226">
        <f t="shared" si="8"/>
        <v>603.03737288741979</v>
      </c>
      <c r="J30" s="226">
        <f t="shared" si="9"/>
        <v>936194.55251194444</v>
      </c>
      <c r="K30" s="310">
        <f t="shared" si="10"/>
        <v>12110343.51064251</v>
      </c>
      <c r="L30" s="226">
        <f t="shared" si="11"/>
        <v>18545767.867459733</v>
      </c>
      <c r="M30" s="226">
        <f t="shared" si="12"/>
        <v>1000.9169168219134</v>
      </c>
      <c r="N30" s="226">
        <f t="shared" si="13"/>
        <v>1553888.7093497994</v>
      </c>
      <c r="O30" s="310">
        <f t="shared" si="14"/>
        <v>20100657.493726354</v>
      </c>
      <c r="P30" s="345">
        <f t="shared" si="15"/>
        <v>1130.9740072660672</v>
      </c>
      <c r="Q30" s="345">
        <f t="shared" si="16"/>
        <v>6.1038778466794813E-2</v>
      </c>
      <c r="R30" s="345">
        <f t="shared" si="17"/>
        <v>94.760581121171825</v>
      </c>
      <c r="S30" s="345">
        <f t="shared" si="18"/>
        <v>1225.7956271657058</v>
      </c>
      <c r="T30" s="156"/>
      <c r="U30" s="156">
        <f>GLB_Wat!F30</f>
        <v>525.27354254489899</v>
      </c>
      <c r="V30" s="156">
        <f>GLB_Wat!G30</f>
        <v>109.43140130592543</v>
      </c>
      <c r="W30" s="156">
        <f>GLB_Wat!H30</f>
        <v>74.984760243652076</v>
      </c>
      <c r="X30" s="156">
        <f>GLB_Wat!I30</f>
        <v>709.6897040944765</v>
      </c>
      <c r="Y30" s="155"/>
      <c r="Z30" s="156" t="str">
        <f t="shared" si="19"/>
        <v>frui</v>
      </c>
      <c r="AA30" s="342">
        <f>SUMIF(Wat_FAO!$Z$8:$Z$263,$C30,Wat_FAO!S$8:S$263)</f>
        <v>4963.4390000000003</v>
      </c>
      <c r="AB30" s="156">
        <f>SUMIF(Wat_FAO!$Z$8:$Z$263,$C30,Wat_FAO!T$8:T$263)</f>
        <v>9879.5779999999995</v>
      </c>
      <c r="AC30" s="395">
        <f>SUMIF(Wat_FAO!$Z$8:$Z$263,$C30,Wat_FAO!U$8:U$263)</f>
        <v>16398.049600000002</v>
      </c>
      <c r="AD30" s="156">
        <f>SUMIF(Wat_FAO!$Z$8:$Z$263,$C30,Wat_FAO!V$8:V$263)</f>
        <v>449.46899999999994</v>
      </c>
      <c r="AE30" s="156">
        <f>SUMIF(Wat_FAO!$Z$8:$Z$263,$C30,Wat_FAO!W$8:W$263)</f>
        <v>569.06799999999998</v>
      </c>
      <c r="AF30" s="156">
        <f>SUMIF(Wat_FAO!$Z$8:$Z$263,$C30,Wat_FAO!X$8:X$263)</f>
        <v>796.28300000000002</v>
      </c>
      <c r="AG30" s="62"/>
      <c r="AH30" s="62"/>
      <c r="AI30" s="390" t="str">
        <f>_xlfn.XLOOKUP(_xlfn.CONCAT($AJ$7,"_descriptions"),Notes!$B$286:$M$286,Notes!$B309:$M309)</f>
        <v>Other fruits</v>
      </c>
      <c r="AJ30" t="str">
        <f>_xlfn.XLOOKUP($AJ$7,Notes!$B$286:$M$286,Notes!$B309:$M309)</f>
        <v>frui</v>
      </c>
      <c r="AK30" s="156">
        <f>SUMIF(Wat_FAO!$Z$8:$Z$239,$AJ30,Wat_FAO!AF$8:AF$239)</f>
        <v>8988926.7460070178</v>
      </c>
      <c r="AL30" s="156">
        <f>SUMIF(Wat_FAO!$Z$8:$Z$239,$AJ30,Wat_FAO!AG$8:AG$239)</f>
        <v>485.13326104645927</v>
      </c>
      <c r="AM30" s="156">
        <f>SUMIF(Wat_FAO!$Z$8:$Z$239,$AJ30,Wat_FAO!AH$8:AH$239)</f>
        <v>753152.51865631947</v>
      </c>
      <c r="AN30" s="156">
        <f t="shared" si="20"/>
        <v>9742564.3979243841</v>
      </c>
      <c r="AO30" s="156"/>
      <c r="AP30" s="156">
        <f>SUMIF(Wat_FAO!$Z$8:$Z$240,$AJ30,Wat_FAO!$AJ$8:$AJ$240)</f>
        <v>7947.9516666666668</v>
      </c>
      <c r="AS30" s="147"/>
      <c r="AT30" s="147"/>
      <c r="AU30" s="147"/>
      <c r="AV30" s="147"/>
    </row>
    <row r="31" spans="2:48" x14ac:dyDescent="0.45">
      <c r="B31" s="381" t="str">
        <f>_xlfn.XLOOKUP(_xlfn.CONCAT($C$7,"_descriptions"),Notes!$B$286:$M$286,Notes!$B310:$M310)</f>
        <v>Leaf tea</v>
      </c>
      <c r="C31" s="318" t="str">
        <f>_xlfn.XLOOKUP($C$7,Notes!$B$286:$M$286,Notes!$B310:$M310)</f>
        <v>teal</v>
      </c>
      <c r="D31" s="82">
        <f t="shared" si="3"/>
        <v>7898334.5355199808</v>
      </c>
      <c r="E31" s="226">
        <f t="shared" si="4"/>
        <v>0</v>
      </c>
      <c r="F31" s="226">
        <f t="shared" si="5"/>
        <v>181355.76232711249</v>
      </c>
      <c r="G31" s="226">
        <f t="shared" si="6"/>
        <v>8079690.2978470931</v>
      </c>
      <c r="H31" s="82">
        <f t="shared" si="7"/>
        <v>7306238.7358275354</v>
      </c>
      <c r="I31" s="226">
        <f t="shared" si="8"/>
        <v>0</v>
      </c>
      <c r="J31" s="226">
        <f t="shared" si="9"/>
        <v>167760.49301546192</v>
      </c>
      <c r="K31" s="310">
        <f t="shared" si="10"/>
        <v>7473999.228842997</v>
      </c>
      <c r="L31" s="226">
        <f t="shared" si="11"/>
        <v>7228037.403792684</v>
      </c>
      <c r="M31" s="226">
        <f t="shared" si="12"/>
        <v>0</v>
      </c>
      <c r="N31" s="226">
        <f t="shared" si="13"/>
        <v>165964.89140826277</v>
      </c>
      <c r="O31" s="310">
        <f t="shared" si="14"/>
        <v>7394002.2952009467</v>
      </c>
      <c r="P31" s="345">
        <f t="shared" si="15"/>
        <v>11171.618862121613</v>
      </c>
      <c r="Q31" s="345">
        <f t="shared" si="16"/>
        <v>0</v>
      </c>
      <c r="R31" s="345">
        <f t="shared" si="17"/>
        <v>256.51451531416194</v>
      </c>
      <c r="S31" s="345">
        <f t="shared" si="18"/>
        <v>11428.133377435775</v>
      </c>
      <c r="T31" s="156"/>
      <c r="U31" s="156">
        <f>GLB_Wat!F31</f>
        <v>7231.9220859995221</v>
      </c>
      <c r="V31" s="156">
        <f>GLB_Wat!G31</f>
        <v>898.26052521438214</v>
      </c>
      <c r="W31" s="156">
        <f>GLB_Wat!H31</f>
        <v>725.57161203935516</v>
      </c>
      <c r="X31" s="156">
        <f>GLB_Wat!I31</f>
        <v>8855.7542232532596</v>
      </c>
      <c r="Y31" s="155"/>
      <c r="Z31" s="156" t="str">
        <f t="shared" si="19"/>
        <v>teal</v>
      </c>
      <c r="AA31" s="342">
        <f>SUMIF(Wat_FAO!$Z$8:$Z$263,$C31,Wat_FAO!S$8:S$263)</f>
        <v>707</v>
      </c>
      <c r="AB31" s="156">
        <f>SUMIF(Wat_FAO!$Z$8:$Z$263,$C31,Wat_FAO!T$8:T$263)</f>
        <v>654</v>
      </c>
      <c r="AC31" s="395">
        <f>SUMIF(Wat_FAO!$Z$8:$Z$263,$C31,Wat_FAO!U$8:U$263)</f>
        <v>647</v>
      </c>
      <c r="AD31" s="156">
        <f>SUMIF(Wat_FAO!$Z$8:$Z$263,$C31,Wat_FAO!V$8:V$263)</f>
        <v>121.2</v>
      </c>
      <c r="AE31" s="156">
        <f>SUMIF(Wat_FAO!$Z$8:$Z$263,$C31,Wat_FAO!W$8:W$263)</f>
        <v>124.57299999999999</v>
      </c>
      <c r="AF31" s="156">
        <f>SUMIF(Wat_FAO!$Z$8:$Z$263,$C31,Wat_FAO!X$8:X$263)</f>
        <v>99.757000000000005</v>
      </c>
      <c r="AG31" s="62"/>
      <c r="AH31" s="62"/>
      <c r="AI31" s="390" t="str">
        <f>_xlfn.XLOOKUP(_xlfn.CONCAT($AJ$7,"_descriptions"),Notes!$B$286:$M$286,Notes!$B310:$M310)</f>
        <v>Leaf tea</v>
      </c>
      <c r="AJ31" t="str">
        <f>_xlfn.XLOOKUP($AJ$7,Notes!$B$286:$M$286,Notes!$B310:$M310)</f>
        <v>teal</v>
      </c>
      <c r="AK31" s="156">
        <f>SUMIF(Wat_FAO!$Z$8:$Z$239,$AJ31,Wat_FAO!AF$8:AF$239)</f>
        <v>8086390.1196990283</v>
      </c>
      <c r="AL31" s="156">
        <f>SUMIF(Wat_FAO!$Z$8:$Z$239,$AJ31,Wat_FAO!AG$8:AG$239)</f>
        <v>0</v>
      </c>
      <c r="AM31" s="156">
        <f>SUMIF(Wat_FAO!$Z$8:$Z$239,$AJ31,Wat_FAO!AH$8:AH$239)</f>
        <v>185673.75666823421</v>
      </c>
      <c r="AN31" s="156">
        <f t="shared" si="20"/>
        <v>8272063.8763672626</v>
      </c>
      <c r="AO31" s="156"/>
      <c r="AP31" s="156">
        <f>SUMIF(Wat_FAO!$Z$8:$Z$240,$AJ31,Wat_FAO!$AJ$8:$AJ$240)</f>
        <v>723.83333333333337</v>
      </c>
      <c r="AS31" s="147"/>
      <c r="AT31" s="147"/>
      <c r="AU31" s="147"/>
      <c r="AV31" s="147"/>
    </row>
    <row r="32" spans="2:48" x14ac:dyDescent="0.45">
      <c r="B32" s="381" t="str">
        <f>_xlfn.XLOOKUP(_xlfn.CONCAT($C$7,"_descriptions"),Notes!$B$286:$M$286,Notes!$B311:$M311)</f>
        <v>Coffee</v>
      </c>
      <c r="C32" s="318" t="str">
        <f>_xlfn.XLOOKUP($C$7,Notes!$B$286:$M$286,Notes!$B311:$M311)</f>
        <v>coff</v>
      </c>
      <c r="D32" s="82">
        <f t="shared" si="3"/>
        <v>15670543.045004196</v>
      </c>
      <c r="E32" s="226">
        <f t="shared" si="4"/>
        <v>0</v>
      </c>
      <c r="F32" s="226">
        <f t="shared" si="5"/>
        <v>417707.7277087546</v>
      </c>
      <c r="G32" s="226">
        <f t="shared" si="6"/>
        <v>16088250.772712952</v>
      </c>
      <c r="H32" s="82">
        <f t="shared" si="7"/>
        <v>19329868.338678502</v>
      </c>
      <c r="I32" s="226">
        <f t="shared" si="8"/>
        <v>0</v>
      </c>
      <c r="J32" s="226">
        <f t="shared" si="9"/>
        <v>515249.23912786035</v>
      </c>
      <c r="K32" s="310">
        <f t="shared" si="10"/>
        <v>19845117.577806361</v>
      </c>
      <c r="L32" s="226">
        <f t="shared" si="11"/>
        <v>21480676.325569607</v>
      </c>
      <c r="M32" s="226">
        <f t="shared" si="12"/>
        <v>0</v>
      </c>
      <c r="N32" s="226">
        <f t="shared" si="13"/>
        <v>572580.31657437806</v>
      </c>
      <c r="O32" s="310">
        <f t="shared" si="14"/>
        <v>22053256.642143987</v>
      </c>
      <c r="P32" s="345">
        <f t="shared" si="15"/>
        <v>28256.901775063739</v>
      </c>
      <c r="Q32" s="345">
        <f t="shared" si="16"/>
        <v>0</v>
      </c>
      <c r="R32" s="345">
        <f t="shared" si="17"/>
        <v>753.20467189005365</v>
      </c>
      <c r="S32" s="345">
        <f t="shared" si="18"/>
        <v>29010.106446953792</v>
      </c>
      <c r="T32" s="156"/>
      <c r="U32" s="156">
        <f>GLB_Wat!F32</f>
        <v>15248.520094295927</v>
      </c>
      <c r="V32" s="156">
        <f>GLB_Wat!G32</f>
        <v>116.4798529398322</v>
      </c>
      <c r="W32" s="156">
        <f>GLB_Wat!H32</f>
        <v>531.67333846255099</v>
      </c>
      <c r="X32" s="156">
        <f>GLB_Wat!I32</f>
        <v>15896.673285698311</v>
      </c>
      <c r="Y32" s="155"/>
      <c r="Z32" s="156" t="str">
        <f t="shared" si="19"/>
        <v>coff</v>
      </c>
      <c r="AA32" s="342">
        <f>SUMIF(Wat_FAO!$Z$8:$Z$263,$C32,Wat_FAO!S$8:S$263)</f>
        <v>554.57399999999996</v>
      </c>
      <c r="AB32" s="156">
        <f>SUMIF(Wat_FAO!$Z$8:$Z$263,$C32,Wat_FAO!T$8:T$263)</f>
        <v>684.07600000000002</v>
      </c>
      <c r="AC32" s="395">
        <f>SUMIF(Wat_FAO!$Z$8:$Z$263,$C32,Wat_FAO!U$8:U$263)</f>
        <v>760.19219999999996</v>
      </c>
      <c r="AD32" s="156">
        <f>SUMIF(Wat_FAO!$Z$8:$Z$263,$C32,Wat_FAO!V$8:V$263)</f>
        <v>1260.6869999999999</v>
      </c>
      <c r="AE32" s="156">
        <f>SUMIF(Wat_FAO!$Z$8:$Z$263,$C32,Wat_FAO!W$8:W$263)</f>
        <v>1268.4760000000001</v>
      </c>
      <c r="AF32" s="156">
        <f>SUMIF(Wat_FAO!$Z$8:$Z$263,$C32,Wat_FAO!X$8:X$263)</f>
        <v>1268.905</v>
      </c>
      <c r="AG32" s="62"/>
      <c r="AH32" s="62"/>
      <c r="AI32" s="390" t="str">
        <f>_xlfn.XLOOKUP(_xlfn.CONCAT($AJ$7,"_descriptions"),Notes!$B$286:$M$286,Notes!$B311:$M311)</f>
        <v>Coffee</v>
      </c>
      <c r="AJ32" t="str">
        <f>_xlfn.XLOOKUP($AJ$7,Notes!$B$286:$M$286,Notes!$B311:$M311)</f>
        <v>coff</v>
      </c>
      <c r="AK32" s="156">
        <f>SUMIF(Wat_FAO!$Z$8:$Z$239,$AJ32,Wat_FAO!AF$8:AF$239)</f>
        <v>17694226.998396195</v>
      </c>
      <c r="AL32" s="156">
        <f>SUMIF(Wat_FAO!$Z$8:$Z$239,$AJ32,Wat_FAO!AG$8:AG$239)</f>
        <v>0</v>
      </c>
      <c r="AM32" s="156">
        <f>SUMIF(Wat_FAO!$Z$8:$Z$239,$AJ32,Wat_FAO!AH$8:AH$239)</f>
        <v>471650.23776372854</v>
      </c>
      <c r="AN32" s="156">
        <f t="shared" si="20"/>
        <v>18165877.236159924</v>
      </c>
      <c r="AO32" s="156"/>
      <c r="AP32" s="156">
        <f>SUMIF(Wat_FAO!$Z$8:$Z$240,$AJ32,Wat_FAO!$AJ$8:$AJ$240)</f>
        <v>626.19133333333332</v>
      </c>
      <c r="AS32" s="147"/>
      <c r="AT32" s="147"/>
      <c r="AU32" s="147"/>
      <c r="AV32" s="147"/>
    </row>
    <row r="33" spans="2:48" x14ac:dyDescent="0.45">
      <c r="B33" s="381" t="str">
        <f>_xlfn.XLOOKUP(_xlfn.CONCAT($C$7,"_descriptions"),Notes!$B$286:$M$286,Notes!$B312:$M312)</f>
        <v>Cocoa</v>
      </c>
      <c r="C33" s="318" t="str">
        <f>_xlfn.XLOOKUP($C$7,Notes!$B$286:$M$286,Notes!$B312:$M312)</f>
        <v>coco</v>
      </c>
      <c r="D33" s="82">
        <f t="shared" si="3"/>
        <v>8417718.2499641944</v>
      </c>
      <c r="E33" s="226">
        <f t="shared" si="4"/>
        <v>0</v>
      </c>
      <c r="F33" s="226">
        <f t="shared" si="5"/>
        <v>231815.83105145968</v>
      </c>
      <c r="G33" s="226">
        <f t="shared" si="6"/>
        <v>8649534.0810156539</v>
      </c>
      <c r="H33" s="82">
        <f t="shared" si="7"/>
        <v>16882248.017519642</v>
      </c>
      <c r="I33" s="226">
        <f t="shared" si="8"/>
        <v>0</v>
      </c>
      <c r="J33" s="226">
        <f t="shared" si="9"/>
        <v>464920.8060883744</v>
      </c>
      <c r="K33" s="310">
        <f t="shared" si="10"/>
        <v>17347168.823608015</v>
      </c>
      <c r="L33" s="226">
        <f t="shared" si="11"/>
        <v>12827015.418671783</v>
      </c>
      <c r="M33" s="226">
        <f t="shared" si="12"/>
        <v>0</v>
      </c>
      <c r="N33" s="226">
        <f t="shared" si="13"/>
        <v>353243.61672498769</v>
      </c>
      <c r="O33" s="310">
        <f t="shared" si="14"/>
        <v>13180259.035396772</v>
      </c>
      <c r="P33" s="345">
        <f t="shared" si="15"/>
        <v>19987.838424959264</v>
      </c>
      <c r="Q33" s="345">
        <f t="shared" si="16"/>
        <v>0</v>
      </c>
      <c r="R33" s="345">
        <f t="shared" si="17"/>
        <v>550.44576663324881</v>
      </c>
      <c r="S33" s="345">
        <f t="shared" si="18"/>
        <v>20538.284191592513</v>
      </c>
      <c r="T33" s="156"/>
      <c r="U33" s="156">
        <f>GLB_Wat!F33</f>
        <v>19744.668669373863</v>
      </c>
      <c r="V33" s="156">
        <f>GLB_Wat!G33</f>
        <v>3.972254083418012</v>
      </c>
      <c r="W33" s="156">
        <f>GLB_Wat!H33</f>
        <v>179.1551485516859</v>
      </c>
      <c r="X33" s="156">
        <f>GLB_Wat!I33</f>
        <v>19927.796072008969</v>
      </c>
      <c r="Y33" s="155"/>
      <c r="Z33" s="156" t="str">
        <f t="shared" si="19"/>
        <v>coco</v>
      </c>
      <c r="AA33" s="342">
        <f>SUMIF(Wat_FAO!$Z$8:$Z$263,$C33,Wat_FAO!S$8:S$263)</f>
        <v>421.142</v>
      </c>
      <c r="AB33" s="156">
        <f>SUMIF(Wat_FAO!$Z$8:$Z$263,$C33,Wat_FAO!T$8:T$263)</f>
        <v>844.62599999999998</v>
      </c>
      <c r="AC33" s="395">
        <f>SUMIF(Wat_FAO!$Z$8:$Z$263,$C33,Wat_FAO!U$8:U$263)</f>
        <v>641.74099999999999</v>
      </c>
      <c r="AD33" s="156">
        <f>SUMIF(Wat_FAO!$Z$8:$Z$263,$C33,Wat_FAO!V$8:V$263)</f>
        <v>749.91700000000003</v>
      </c>
      <c r="AE33" s="156">
        <f>SUMIF(Wat_FAO!$Z$8:$Z$263,$C33,Wat_FAO!W$8:W$263)</f>
        <v>1651.539</v>
      </c>
      <c r="AF33" s="156">
        <f>SUMIF(Wat_FAO!$Z$8:$Z$263,$C33,Wat_FAO!X$8:X$263)</f>
        <v>1410.8710000000001</v>
      </c>
      <c r="AG33" s="62"/>
      <c r="AH33" s="62"/>
      <c r="AI33" s="390" t="str">
        <f>_xlfn.XLOOKUP(_xlfn.CONCAT($AJ$7,"_descriptions"),Notes!$B$286:$M$286,Notes!$B312:$M312)</f>
        <v>Cocoa</v>
      </c>
      <c r="AJ33" t="str">
        <f>_xlfn.XLOOKUP($AJ$7,Notes!$B$286:$M$286,Notes!$B312:$M312)</f>
        <v>coco</v>
      </c>
      <c r="AK33" s="156">
        <f>SUMIF(Wat_FAO!$Z$8:$Z$239,$AJ33,Wat_FAO!AF$8:AF$239)</f>
        <v>12369240.617837749</v>
      </c>
      <c r="AL33" s="156">
        <f>SUMIF(Wat_FAO!$Z$8:$Z$239,$AJ33,Wat_FAO!AG$8:AG$239)</f>
        <v>0</v>
      </c>
      <c r="AM33" s="156">
        <f>SUMIF(Wat_FAO!$Z$8:$Z$239,$AJ33,Wat_FAO!AH$8:AH$239)</f>
        <v>340636.94081370864</v>
      </c>
      <c r="AN33" s="156">
        <f t="shared" si="20"/>
        <v>12709877.558651458</v>
      </c>
      <c r="AO33" s="156"/>
      <c r="AP33" s="156">
        <f>SUMIF(Wat_FAO!$Z$8:$Z$240,$AJ33,Wat_FAO!$AJ$8:$AJ$240)</f>
        <v>618.83833333333337</v>
      </c>
      <c r="AS33" s="147"/>
      <c r="AT33" s="147"/>
      <c r="AU33" s="147"/>
      <c r="AV33" s="147"/>
    </row>
    <row r="34" spans="2:48" x14ac:dyDescent="0.45">
      <c r="B34" s="381" t="str">
        <f>_xlfn.XLOOKUP(_xlfn.CONCAT($C$7,"_descriptions"),Notes!$B$286:$M$286,Notes!$B313:$M313)</f>
        <v>Cut flowers</v>
      </c>
      <c r="C34" s="318" t="str">
        <f>_xlfn.XLOOKUP($C$7,Notes!$B$286:$M$286,Notes!$B313:$M313)</f>
        <v>flwr</v>
      </c>
      <c r="D34" s="82">
        <f t="shared" si="3"/>
        <v>0</v>
      </c>
      <c r="E34" s="226">
        <f t="shared" si="4"/>
        <v>0</v>
      </c>
      <c r="F34" s="226">
        <f t="shared" si="5"/>
        <v>0</v>
      </c>
      <c r="G34" s="226">
        <f t="shared" si="6"/>
        <v>0</v>
      </c>
      <c r="H34" s="82">
        <f t="shared" si="7"/>
        <v>0</v>
      </c>
      <c r="I34" s="226">
        <f t="shared" si="8"/>
        <v>0</v>
      </c>
      <c r="J34" s="226">
        <f t="shared" si="9"/>
        <v>0</v>
      </c>
      <c r="K34" s="310">
        <f t="shared" si="10"/>
        <v>0</v>
      </c>
      <c r="L34" s="226">
        <f t="shared" si="11"/>
        <v>0</v>
      </c>
      <c r="M34" s="226">
        <f t="shared" si="12"/>
        <v>0</v>
      </c>
      <c r="N34" s="226">
        <f t="shared" si="13"/>
        <v>0</v>
      </c>
      <c r="O34" s="310">
        <f t="shared" si="14"/>
        <v>0</v>
      </c>
      <c r="P34" s="345" t="str">
        <f t="shared" si="15"/>
        <v/>
      </c>
      <c r="Q34" s="345" t="str">
        <f t="shared" si="16"/>
        <v/>
      </c>
      <c r="R34" s="345" t="str">
        <f t="shared" si="17"/>
        <v/>
      </c>
      <c r="S34" s="345">
        <f t="shared" si="18"/>
        <v>0</v>
      </c>
      <c r="T34" s="156"/>
      <c r="U34" s="156">
        <f>GLB_Wat!F34</f>
        <v>0</v>
      </c>
      <c r="V34" s="156">
        <f>GLB_Wat!G34</f>
        <v>0</v>
      </c>
      <c r="W34" s="156">
        <f>GLB_Wat!H34</f>
        <v>0</v>
      </c>
      <c r="X34" s="156">
        <f>GLB_Wat!I34</f>
        <v>0</v>
      </c>
      <c r="Y34" s="155"/>
      <c r="Z34" s="156" t="str">
        <f t="shared" si="19"/>
        <v>flwr</v>
      </c>
      <c r="AA34" s="342">
        <f>SUMIF(Wat_FAO!$Z$8:$Z$263,$C34,Wat_FAO!S$8:S$263)</f>
        <v>0</v>
      </c>
      <c r="AB34" s="156">
        <f>SUMIF(Wat_FAO!$Z$8:$Z$263,$C34,Wat_FAO!T$8:T$263)</f>
        <v>0</v>
      </c>
      <c r="AC34" s="395">
        <f>SUMIF(Wat_FAO!$Z$8:$Z$263,$C34,Wat_FAO!U$8:U$263)</f>
        <v>0</v>
      </c>
      <c r="AD34" s="156">
        <f>SUMIF(Wat_FAO!$Z$8:$Z$263,$C34,Wat_FAO!V$8:V$263)</f>
        <v>0</v>
      </c>
      <c r="AE34" s="156">
        <f>SUMIF(Wat_FAO!$Z$8:$Z$263,$C34,Wat_FAO!W$8:W$263)</f>
        <v>0</v>
      </c>
      <c r="AF34" s="156">
        <f>SUMIF(Wat_FAO!$Z$8:$Z$263,$C34,Wat_FAO!X$8:X$263)</f>
        <v>0</v>
      </c>
      <c r="AG34" s="62"/>
      <c r="AH34" s="62"/>
      <c r="AI34" s="390" t="str">
        <f>_xlfn.XLOOKUP(_xlfn.CONCAT($AJ$7,"_descriptions"),Notes!$B$286:$M$286,Notes!$B313:$M313)</f>
        <v>Cut flowers</v>
      </c>
      <c r="AJ34" t="str">
        <f>_xlfn.XLOOKUP($AJ$7,Notes!$B$286:$M$286,Notes!$B313:$M313)</f>
        <v>flwr</v>
      </c>
      <c r="AK34" s="156">
        <f>SUMIF(Wat_FAO!$Z$8:$Z$239,$AJ34,Wat_FAO!AF$8:AF$239)</f>
        <v>0</v>
      </c>
      <c r="AL34" s="156">
        <f>SUMIF(Wat_FAO!$Z$8:$Z$239,$AJ34,Wat_FAO!AG$8:AG$239)</f>
        <v>0</v>
      </c>
      <c r="AM34" s="156">
        <f>SUMIF(Wat_FAO!$Z$8:$Z$239,$AJ34,Wat_FAO!AH$8:AH$239)</f>
        <v>0</v>
      </c>
      <c r="AN34" s="156">
        <f t="shared" si="20"/>
        <v>0</v>
      </c>
      <c r="AO34" s="156"/>
      <c r="AP34" s="156">
        <f>SUMIF(Wat_FAO!$Z$8:$Z$240,$AJ34,Wat_FAO!$AJ$8:$AJ$240)</f>
        <v>0</v>
      </c>
      <c r="AS34" s="147"/>
      <c r="AT34" s="147"/>
      <c r="AU34" s="147"/>
      <c r="AV34" s="147"/>
    </row>
    <row r="35" spans="2:48" x14ac:dyDescent="0.45">
      <c r="B35" s="381" t="str">
        <f>_xlfn.XLOOKUP(_xlfn.CONCAT($C$7,"_descriptions"),Notes!$B$286:$M$286,Notes!$B314:$M314)</f>
        <v>Rubber</v>
      </c>
      <c r="C35" s="318" t="str">
        <f>_xlfn.XLOOKUP($C$7,Notes!$B$286:$M$286,Notes!$B314:$M314)</f>
        <v>rubb</v>
      </c>
      <c r="D35" s="82">
        <f t="shared" si="3"/>
        <v>31100055.881541632</v>
      </c>
      <c r="E35" s="226">
        <f t="shared" si="4"/>
        <v>0</v>
      </c>
      <c r="F35" s="226">
        <f t="shared" si="5"/>
        <v>795274.70288825326</v>
      </c>
      <c r="G35" s="226">
        <f t="shared" si="6"/>
        <v>31895330.584429886</v>
      </c>
      <c r="H35" s="82">
        <f t="shared" si="7"/>
        <v>56649689.183264099</v>
      </c>
      <c r="I35" s="226">
        <f t="shared" si="8"/>
        <v>0</v>
      </c>
      <c r="J35" s="226">
        <f t="shared" si="9"/>
        <v>1448616.841896781</v>
      </c>
      <c r="K35" s="310">
        <f t="shared" si="10"/>
        <v>58098306.025160879</v>
      </c>
      <c r="L35" s="226">
        <f t="shared" si="11"/>
        <v>54916725.292028792</v>
      </c>
      <c r="M35" s="226">
        <f t="shared" si="12"/>
        <v>0</v>
      </c>
      <c r="N35" s="226">
        <f t="shared" si="13"/>
        <v>1404302.376708434</v>
      </c>
      <c r="O35" s="310">
        <f t="shared" si="14"/>
        <v>56321027.668737225</v>
      </c>
      <c r="P35" s="345">
        <f t="shared" si="15"/>
        <v>20713.623599862553</v>
      </c>
      <c r="Q35" s="345">
        <f t="shared" si="16"/>
        <v>0</v>
      </c>
      <c r="R35" s="345">
        <f t="shared" si="17"/>
        <v>529.67817539828911</v>
      </c>
      <c r="S35" s="345">
        <f t="shared" si="18"/>
        <v>21243.301775260843</v>
      </c>
      <c r="T35" s="156"/>
      <c r="U35" s="156">
        <f>GLB_Wat!F35</f>
        <v>12963.92673023426</v>
      </c>
      <c r="V35" s="156">
        <f>GLB_Wat!G35</f>
        <v>361.36251145926872</v>
      </c>
      <c r="W35" s="156">
        <f>GLB_Wat!H35</f>
        <v>422.36052696069612</v>
      </c>
      <c r="X35" s="156">
        <f>GLB_Wat!I35</f>
        <v>13747.649768654224</v>
      </c>
      <c r="Y35" s="155"/>
      <c r="Z35" s="156" t="str">
        <f t="shared" si="19"/>
        <v>rubb</v>
      </c>
      <c r="AA35" s="342">
        <f>SUMIF(Wat_FAO!$Z$8:$Z$263,$C35,Wat_FAO!S$8:S$263)</f>
        <v>1501.43</v>
      </c>
      <c r="AB35" s="156">
        <f>SUMIF(Wat_FAO!$Z$8:$Z$263,$C35,Wat_FAO!T$8:T$263)</f>
        <v>2734.9</v>
      </c>
      <c r="AC35" s="395">
        <f>SUMIF(Wat_FAO!$Z$8:$Z$263,$C35,Wat_FAO!U$8:U$263)</f>
        <v>2651.2370000000001</v>
      </c>
      <c r="AD35" s="156">
        <f>SUMIF(Wat_FAO!$Z$8:$Z$263,$C35,Wat_FAO!V$8:V$263)</f>
        <v>2400</v>
      </c>
      <c r="AE35" s="156">
        <f>SUMIF(Wat_FAO!$Z$8:$Z$263,$C35,Wat_FAO!W$8:W$263)</f>
        <v>3445.1210000000001</v>
      </c>
      <c r="AF35" s="156">
        <f>SUMIF(Wat_FAO!$Z$8:$Z$263,$C35,Wat_FAO!X$8:X$263)</f>
        <v>3546.2359999999999</v>
      </c>
      <c r="AG35" s="62"/>
      <c r="AH35" s="62"/>
      <c r="AI35" s="390" t="str">
        <f>_xlfn.XLOOKUP(_xlfn.CONCAT($AJ$7,"_descriptions"),Notes!$B$286:$M$286,Notes!$B314:$M314)</f>
        <v>Rubber</v>
      </c>
      <c r="AJ35" t="str">
        <f>_xlfn.XLOOKUP($AJ$7,Notes!$B$286:$M$286,Notes!$B314:$M314)</f>
        <v>rubb</v>
      </c>
      <c r="AK35" s="156">
        <f>SUMIF(Wat_FAO!$Z$8:$Z$239,$AJ35,Wat_FAO!AF$8:AF$239)</f>
        <v>37520350.536707632</v>
      </c>
      <c r="AL35" s="156">
        <f>SUMIF(Wat_FAO!$Z$8:$Z$239,$AJ35,Wat_FAO!AG$8:AG$239)</f>
        <v>0</v>
      </c>
      <c r="AM35" s="156">
        <f>SUMIF(Wat_FAO!$Z$8:$Z$239,$AJ35,Wat_FAO!AH$8:AH$239)</f>
        <v>959451.19002352585</v>
      </c>
      <c r="AN35" s="156">
        <f t="shared" si="20"/>
        <v>38479801.726731159</v>
      </c>
      <c r="AO35" s="156"/>
      <c r="AP35" s="156">
        <f>SUMIF(Wat_FAO!$Z$8:$Z$240,$AJ35,Wat_FAO!$AJ$8:$AJ$240)</f>
        <v>1811.3851666666667</v>
      </c>
      <c r="AS35" s="147"/>
      <c r="AT35" s="147"/>
      <c r="AU35" s="147"/>
      <c r="AV35" s="147"/>
    </row>
    <row r="36" spans="2:48" x14ac:dyDescent="0.45">
      <c r="B36" s="381" t="str">
        <f>_xlfn.XLOOKUP(_xlfn.CONCAT($C$7,"_descriptions"),Notes!$B$286:$M$286,Notes!$B315:$M315)</f>
        <v>Other crops</v>
      </c>
      <c r="C36" s="318" t="str">
        <f>_xlfn.XLOOKUP($C$7,Notes!$B$286:$M$286,Notes!$B315:$M315)</f>
        <v>ocrp</v>
      </c>
      <c r="D36" s="82">
        <f t="shared" si="3"/>
        <v>5537297.3701563366</v>
      </c>
      <c r="E36" s="226">
        <f t="shared" si="4"/>
        <v>23001.301690869172</v>
      </c>
      <c r="F36" s="226">
        <f t="shared" si="5"/>
        <v>154490.72522495163</v>
      </c>
      <c r="G36" s="226">
        <f t="shared" si="6"/>
        <v>5714789.3970721569</v>
      </c>
      <c r="H36" s="82">
        <f t="shared" si="7"/>
        <v>11324653.507222904</v>
      </c>
      <c r="I36" s="226">
        <f t="shared" si="8"/>
        <v>47041.318977752388</v>
      </c>
      <c r="J36" s="226">
        <f t="shared" si="9"/>
        <v>315958.09585403622</v>
      </c>
      <c r="K36" s="310">
        <f t="shared" si="10"/>
        <v>11687652.922054693</v>
      </c>
      <c r="L36" s="226">
        <f t="shared" si="11"/>
        <v>14348271.356054673</v>
      </c>
      <c r="M36" s="226">
        <f t="shared" si="12"/>
        <v>59601.082647607975</v>
      </c>
      <c r="N36" s="226">
        <f t="shared" si="13"/>
        <v>400317.10405661358</v>
      </c>
      <c r="O36" s="310">
        <f t="shared" si="14"/>
        <v>14808189.542758895</v>
      </c>
      <c r="P36" s="345">
        <f t="shared" si="15"/>
        <v>36276.572424421989</v>
      </c>
      <c r="Q36" s="345">
        <f t="shared" si="16"/>
        <v>150.68874414112193</v>
      </c>
      <c r="R36" s="345">
        <f t="shared" si="17"/>
        <v>1012.1172131245327</v>
      </c>
      <c r="S36" s="345">
        <f t="shared" si="18"/>
        <v>37439.378381687646</v>
      </c>
      <c r="T36" s="156"/>
      <c r="U36" s="156">
        <f>GLB_Wat!F36</f>
        <v>5798.4815496146912</v>
      </c>
      <c r="V36" s="156">
        <f>GLB_Wat!G36</f>
        <v>279.24258673102804</v>
      </c>
      <c r="W36" s="156">
        <f>GLB_Wat!H36</f>
        <v>326.00828755338813</v>
      </c>
      <c r="X36" s="156">
        <f>GLB_Wat!I36</f>
        <v>6403.7324238991077</v>
      </c>
      <c r="Y36" s="155"/>
      <c r="Z36" s="156" t="str">
        <f t="shared" si="19"/>
        <v>ocrp</v>
      </c>
      <c r="AA36" s="342">
        <f>SUMIF(Wat_FAO!$Z$8:$Z$263,$C36,Wat_FAO!S$8:S$263)</f>
        <v>152.64114000000001</v>
      </c>
      <c r="AB36" s="156">
        <f>SUMIF(Wat_FAO!$Z$8:$Z$263,$C36,Wat_FAO!T$8:T$263)</f>
        <v>312.17539999999997</v>
      </c>
      <c r="AC36" s="395">
        <f>SUMIF(Wat_FAO!$Z$8:$Z$263,$C36,Wat_FAO!U$8:U$263)</f>
        <v>395.52445</v>
      </c>
      <c r="AD36" s="156">
        <f>SUMIF(Wat_FAO!$Z$8:$Z$263,$C36,Wat_FAO!V$8:V$263)</f>
        <v>505.68899999999996</v>
      </c>
      <c r="AE36" s="156">
        <f>SUMIF(Wat_FAO!$Z$8:$Z$263,$C36,Wat_FAO!W$8:W$263)</f>
        <v>553.68700000000001</v>
      </c>
      <c r="AF36" s="156">
        <f>SUMIF(Wat_FAO!$Z$8:$Z$263,$C36,Wat_FAO!X$8:X$263)</f>
        <v>947.25200000000018</v>
      </c>
      <c r="AG36" s="62"/>
      <c r="AH36" s="62"/>
      <c r="AI36" s="390" t="str">
        <f>_xlfn.XLOOKUP(_xlfn.CONCAT($AJ$7,"_descriptions"),Notes!$B$286:$M$286,Notes!$B315:$M315)</f>
        <v>Other crops</v>
      </c>
      <c r="AJ36" t="str">
        <f>_xlfn.XLOOKUP($AJ$7,Notes!$B$286:$M$286,Notes!$B315:$M315)</f>
        <v>ocrp</v>
      </c>
      <c r="AK36" s="156">
        <f>SUMIF(Wat_FAO!$Z$8:$Z$239,$AJ36,Wat_FAO!AF$8:AF$239)</f>
        <v>7511496.1326103304</v>
      </c>
      <c r="AL36" s="156">
        <f>SUMIF(Wat_FAO!$Z$8:$Z$239,$AJ36,Wat_FAO!AG$8:AG$239)</f>
        <v>31201.898172770387</v>
      </c>
      <c r="AM36" s="156">
        <f>SUMIF(Wat_FAO!$Z$8:$Z$239,$AJ36,Wat_FAO!AH$8:AH$239)</f>
        <v>209570.9165459947</v>
      </c>
      <c r="AN36" s="156">
        <f t="shared" si="20"/>
        <v>7752268.9473290956</v>
      </c>
      <c r="AO36" s="156"/>
      <c r="AP36" s="156">
        <f>SUMIF(Wat_FAO!$Z$8:$Z$240,$AJ36,Wat_FAO!$AJ$8:$AJ$240)</f>
        <v>207.0619033333333</v>
      </c>
      <c r="AS36" s="147"/>
      <c r="AT36" s="147"/>
      <c r="AU36" s="147"/>
      <c r="AV36" s="147"/>
    </row>
    <row r="37" spans="2:48" x14ac:dyDescent="0.45">
      <c r="B37" s="381" t="str">
        <f>_xlfn.XLOOKUP(_xlfn.CONCAT($C$7,"_descriptions"),Notes!$B$286:$M$286,Notes!$B316:$M316)</f>
        <v>Cattle</v>
      </c>
      <c r="C37" s="318" t="str">
        <f>_xlfn.XLOOKUP($C$7,Notes!$B$286:$M$286,Notes!$B316:$M316)</f>
        <v>catt</v>
      </c>
      <c r="D37" s="82">
        <f t="shared" si="3"/>
        <v>2938157.0927962218</v>
      </c>
      <c r="E37" s="226">
        <f t="shared" si="4"/>
        <v>78927.403097843518</v>
      </c>
      <c r="F37" s="226">
        <f t="shared" si="5"/>
        <v>77786.267866572554</v>
      </c>
      <c r="G37" s="226">
        <f t="shared" si="6"/>
        <v>3094870.7637606375</v>
      </c>
      <c r="H37" s="82">
        <f t="shared" si="7"/>
        <v>3597453.6657592626</v>
      </c>
      <c r="I37" s="226">
        <f t="shared" si="8"/>
        <v>96638.017177282643</v>
      </c>
      <c r="J37" s="226">
        <f t="shared" si="9"/>
        <v>95240.821250989975</v>
      </c>
      <c r="K37" s="310">
        <f t="shared" si="10"/>
        <v>3789332.5041875355</v>
      </c>
      <c r="L37" s="226">
        <f t="shared" si="11"/>
        <v>4003025.4333643815</v>
      </c>
      <c r="M37" s="226">
        <f t="shared" si="12"/>
        <v>107532.8486569738</v>
      </c>
      <c r="N37" s="226">
        <f t="shared" si="13"/>
        <v>105978.13486550035</v>
      </c>
      <c r="O37" s="310">
        <f t="shared" si="14"/>
        <v>4216536.4168868558</v>
      </c>
      <c r="P37" s="345">
        <f t="shared" si="15"/>
        <v>7615.8506273959547</v>
      </c>
      <c r="Q37" s="345">
        <f t="shared" si="16"/>
        <v>204.58378957177652</v>
      </c>
      <c r="R37" s="345">
        <f t="shared" si="17"/>
        <v>201.62590978776956</v>
      </c>
      <c r="S37" s="345">
        <f t="shared" si="18"/>
        <v>8022.0603267555007</v>
      </c>
      <c r="T37" s="156"/>
      <c r="U37" s="156">
        <f>GLB_Wat!F37</f>
        <v>7002.0555365531363</v>
      </c>
      <c r="V37" s="156">
        <f>GLB_Wat!G37</f>
        <v>255.88695101900356</v>
      </c>
      <c r="W37" s="156">
        <f>GLB_Wat!H37</f>
        <v>219.03380321356443</v>
      </c>
      <c r="X37" s="156">
        <f>GLB_Wat!I37</f>
        <v>7476.9762907857039</v>
      </c>
      <c r="Y37" s="155"/>
      <c r="Z37" s="156" t="str">
        <f t="shared" si="19"/>
        <v>catt</v>
      </c>
      <c r="AA37" s="342">
        <f>SUMIF(Wat_FAO!$Z$8:$Z$263,$C37,Wat_FAO!S$8:S$263)</f>
        <v>385.79499999999996</v>
      </c>
      <c r="AB37" s="156">
        <f>SUMIF(Wat_FAO!$Z$8:$Z$263,$C37,Wat_FAO!T$8:T$263)</f>
        <v>472.36399999999998</v>
      </c>
      <c r="AC37" s="395">
        <f>SUMIF(Wat_FAO!$Z$8:$Z$263,$C37,Wat_FAO!U$8:U$263)</f>
        <v>525.61764000000005</v>
      </c>
      <c r="AD37" s="156"/>
      <c r="AE37" s="156"/>
      <c r="AF37" s="156"/>
      <c r="AG37" s="62"/>
      <c r="AH37" s="62"/>
      <c r="AI37" s="390" t="str">
        <f>_xlfn.XLOOKUP(_xlfn.CONCAT($AJ$7,"_descriptions"),Notes!$B$286:$M$286,Notes!$B316:$M316)</f>
        <v>Cattle</v>
      </c>
      <c r="AJ37" t="str">
        <f>_xlfn.XLOOKUP($AJ$7,Notes!$B$286:$M$286,Notes!$B316:$M316)</f>
        <v>catt</v>
      </c>
      <c r="AK37" s="156">
        <f>SUMIF(Wat_FAO!$Z$8:$Z$239,$AJ37,Wat_FAO!AF$8:AF$239)</f>
        <v>3091578.4036851143</v>
      </c>
      <c r="AL37" s="156">
        <f>SUMIF(Wat_FAO!$Z$8:$Z$239,$AJ37,Wat_FAO!AG$8:AG$239)</f>
        <v>83048.743538766968</v>
      </c>
      <c r="AM37" s="156">
        <f>SUMIF(Wat_FAO!$Z$8:$Z$239,$AJ37,Wat_FAO!AH$8:AH$239)</f>
        <v>81848.02181924718</v>
      </c>
      <c r="AN37" s="156">
        <f t="shared" si="20"/>
        <v>3256475.1690431288</v>
      </c>
      <c r="AO37" s="156"/>
      <c r="AP37" s="156">
        <f>SUMIF(Wat_FAO!$Z$8:$Z$240,$AJ37,Wat_FAO!$AJ$8:$AJ$240)</f>
        <v>405.94000000000005</v>
      </c>
      <c r="AS37" s="147"/>
      <c r="AT37" s="147"/>
      <c r="AU37" s="147"/>
      <c r="AV37" s="147"/>
    </row>
    <row r="38" spans="2:48" x14ac:dyDescent="0.45">
      <c r="B38" s="381" t="str">
        <f>_xlfn.XLOOKUP(_xlfn.CONCAT($C$7,"_descriptions"),Notes!$B$286:$M$286,Notes!$B317:$M317)</f>
        <v>Raw milk</v>
      </c>
      <c r="C38" s="318" t="str">
        <f>_xlfn.XLOOKUP($C$7,Notes!$B$286:$M$286,Notes!$B317:$M317)</f>
        <v>milk</v>
      </c>
      <c r="D38" s="82">
        <f t="shared" si="3"/>
        <v>1968285.6629987711</v>
      </c>
      <c r="E38" s="226">
        <f t="shared" si="4"/>
        <v>85527.658526395971</v>
      </c>
      <c r="F38" s="226">
        <f t="shared" si="5"/>
        <v>78602.185630237771</v>
      </c>
      <c r="G38" s="226">
        <f t="shared" si="6"/>
        <v>2132415.5071554049</v>
      </c>
      <c r="H38" s="82">
        <f t="shared" si="7"/>
        <v>2908885.3710530391</v>
      </c>
      <c r="I38" s="226">
        <f t="shared" si="8"/>
        <v>126399.41416268311</v>
      </c>
      <c r="J38" s="226">
        <f t="shared" si="9"/>
        <v>116164.41262100318</v>
      </c>
      <c r="K38" s="310">
        <f t="shared" si="10"/>
        <v>3151449.1978367255</v>
      </c>
      <c r="L38" s="226">
        <f t="shared" si="11"/>
        <v>2811370.2330346983</v>
      </c>
      <c r="M38" s="226">
        <f t="shared" si="12"/>
        <v>122162.10167173081</v>
      </c>
      <c r="N38" s="226">
        <f t="shared" si="13"/>
        <v>112270.2101053998</v>
      </c>
      <c r="O38" s="310">
        <f t="shared" si="14"/>
        <v>3045802.5448118285</v>
      </c>
      <c r="P38" s="345">
        <f t="shared" si="15"/>
        <v>1947.0908393182726</v>
      </c>
      <c r="Q38" s="345">
        <f t="shared" si="16"/>
        <v>84.606682635370561</v>
      </c>
      <c r="R38" s="345">
        <f t="shared" si="17"/>
        <v>77.755784370170403</v>
      </c>
      <c r="S38" s="345">
        <f t="shared" si="18"/>
        <v>2109.4533063238136</v>
      </c>
      <c r="T38" s="156"/>
      <c r="U38" s="156">
        <f>GLB_Wat!F38</f>
        <v>862.63832473888704</v>
      </c>
      <c r="V38" s="156">
        <f>GLB_Wat!G38</f>
        <v>85.524661896361522</v>
      </c>
      <c r="W38" s="156">
        <f>GLB_Wat!H38</f>
        <v>72.2724417123937</v>
      </c>
      <c r="X38" s="156">
        <f>GLB_Wat!I38</f>
        <v>1020.4354283476423</v>
      </c>
      <c r="Y38" s="155"/>
      <c r="Z38" s="156" t="str">
        <f t="shared" si="19"/>
        <v>milk</v>
      </c>
      <c r="AA38" s="342">
        <f>SUMIF(Wat_FAO!$Z$8:$Z$263,$C38,Wat_FAO!S$8:S$263)</f>
        <v>1010.8853800000001</v>
      </c>
      <c r="AB38" s="156">
        <f>SUMIF(Wat_FAO!$Z$8:$Z$263,$C38,Wat_FAO!T$8:T$263)</f>
        <v>1493.9648999999999</v>
      </c>
      <c r="AC38" s="395">
        <f>SUMIF(Wat_FAO!$Z$8:$Z$263,$C38,Wat_FAO!U$8:U$263)</f>
        <v>1443.8824199999999</v>
      </c>
      <c r="AD38" s="156"/>
      <c r="AE38" s="156"/>
      <c r="AF38" s="156"/>
      <c r="AG38" s="62"/>
      <c r="AH38" s="62"/>
      <c r="AI38" s="390" t="str">
        <f>_xlfn.XLOOKUP(_xlfn.CONCAT($AJ$7,"_descriptions"),Notes!$B$286:$M$286,Notes!$B317:$M317)</f>
        <v>Raw milk</v>
      </c>
      <c r="AJ38" t="str">
        <f>_xlfn.XLOOKUP($AJ$7,Notes!$B$286:$M$286,Notes!$B317:$M317)</f>
        <v>milk</v>
      </c>
      <c r="AK38" s="156">
        <f>SUMIF(Wat_FAO!$Z$8:$Z$239,$AJ38,Wat_FAO!AF$8:AF$239)</f>
        <v>2019959.5846670722</v>
      </c>
      <c r="AL38" s="156">
        <f>SUMIF(Wat_FAO!$Z$8:$Z$239,$AJ38,Wat_FAO!AG$8:AG$239)</f>
        <v>87773.038661123384</v>
      </c>
      <c r="AM38" s="156">
        <f>SUMIF(Wat_FAO!$Z$8:$Z$239,$AJ38,Wat_FAO!AH$8:AH$239)</f>
        <v>80665.749501869097</v>
      </c>
      <c r="AN38" s="156">
        <f t="shared" si="20"/>
        <v>2188398.3728300645</v>
      </c>
      <c r="AO38" s="156"/>
      <c r="AP38" s="156">
        <f>SUMIF(Wat_FAO!$Z$8:$Z$240,$AJ38,Wat_FAO!$AJ$8:$AJ$240)</f>
        <v>1037.4244200000001</v>
      </c>
      <c r="AS38" s="147"/>
      <c r="AT38" s="147"/>
      <c r="AU38" s="147"/>
      <c r="AV38" s="147"/>
    </row>
    <row r="39" spans="2:48" x14ac:dyDescent="0.45">
      <c r="B39" s="381" t="str">
        <f>_xlfn.XLOOKUP(_xlfn.CONCAT($C$7,"_descriptions"),Notes!$B$286:$M$286,Notes!$B318:$M318)</f>
        <v>Poultry</v>
      </c>
      <c r="C39" s="318" t="str">
        <f>_xlfn.XLOOKUP($C$7,Notes!$B$286:$M$286,Notes!$B318:$M318)</f>
        <v>poul</v>
      </c>
      <c r="D39" s="82">
        <f t="shared" si="3"/>
        <v>3210124.3055484155</v>
      </c>
      <c r="E39" s="226">
        <f t="shared" si="4"/>
        <v>219624.52025732663</v>
      </c>
      <c r="F39" s="226">
        <f t="shared" si="5"/>
        <v>326615.39601555665</v>
      </c>
      <c r="G39" s="226">
        <f t="shared" si="6"/>
        <v>3756364.2218212988</v>
      </c>
      <c r="H39" s="82">
        <f t="shared" si="7"/>
        <v>6145927.3274715673</v>
      </c>
      <c r="I39" s="226">
        <f t="shared" si="8"/>
        <v>420481.01953539089</v>
      </c>
      <c r="J39" s="226">
        <f t="shared" si="9"/>
        <v>625319.8620612364</v>
      </c>
      <c r="K39" s="310">
        <f t="shared" si="10"/>
        <v>7191728.209068194</v>
      </c>
      <c r="L39" s="226">
        <f t="shared" si="11"/>
        <v>17639786.707171727</v>
      </c>
      <c r="M39" s="226">
        <f t="shared" si="12"/>
        <v>1206847.2508394981</v>
      </c>
      <c r="N39" s="226">
        <f t="shared" si="13"/>
        <v>1794767.2341020349</v>
      </c>
      <c r="O39" s="310">
        <f t="shared" si="14"/>
        <v>20641401.192113258</v>
      </c>
      <c r="P39" s="345">
        <f t="shared" si="15"/>
        <v>3925.6050890850584</v>
      </c>
      <c r="Q39" s="345">
        <f t="shared" si="16"/>
        <v>268.57499970323897</v>
      </c>
      <c r="R39" s="345">
        <f t="shared" si="17"/>
        <v>399.41227776011522</v>
      </c>
      <c r="S39" s="345">
        <f t="shared" si="18"/>
        <v>4593.5923665484124</v>
      </c>
      <c r="T39" s="156"/>
      <c r="U39" s="156">
        <f>GLB_Wat!F39</f>
        <v>2765.4080608547938</v>
      </c>
      <c r="V39" s="156">
        <f>GLB_Wat!G39</f>
        <v>234.40562735907861</v>
      </c>
      <c r="W39" s="156">
        <f>GLB_Wat!H39</f>
        <v>363.90868549771784</v>
      </c>
      <c r="X39" s="156">
        <f>GLB_Wat!I39</f>
        <v>3363.7223737115901</v>
      </c>
      <c r="Y39" s="155"/>
      <c r="Z39" s="156" t="str">
        <f t="shared" si="19"/>
        <v>poul</v>
      </c>
      <c r="AA39" s="342">
        <f>SUMIF(Wat_FAO!$Z$8:$Z$263,$C39,Wat_FAO!S$8:S$263)</f>
        <v>817.74</v>
      </c>
      <c r="AB39" s="156">
        <f>SUMIF(Wat_FAO!$Z$8:$Z$263,$C39,Wat_FAO!T$8:T$263)</f>
        <v>1565.6</v>
      </c>
      <c r="AC39" s="395">
        <f>SUMIF(Wat_FAO!$Z$8:$Z$263,$C39,Wat_FAO!U$8:U$263)</f>
        <v>4493.5204399999993</v>
      </c>
      <c r="AD39" s="156"/>
      <c r="AE39" s="156"/>
      <c r="AF39" s="156"/>
      <c r="AG39" s="62"/>
      <c r="AH39" s="62"/>
      <c r="AI39" s="390" t="str">
        <f>_xlfn.XLOOKUP(_xlfn.CONCAT($AJ$7,"_descriptions"),Notes!$B$286:$M$286,Notes!$B318:$M318)</f>
        <v>Poultry</v>
      </c>
      <c r="AJ39" t="str">
        <f>_xlfn.XLOOKUP($AJ$7,Notes!$B$286:$M$286,Notes!$B318:$M318)</f>
        <v>poul</v>
      </c>
      <c r="AK39" s="156">
        <f>SUMIF(Wat_FAO!$Z$8:$Z$239,$AJ39,Wat_FAO!AF$8:AF$239)</f>
        <v>4151452.3468027846</v>
      </c>
      <c r="AL39" s="156">
        <f>SUMIF(Wat_FAO!$Z$8:$Z$239,$AJ39,Wat_FAO!AG$8:AG$239)</f>
        <v>284026.61182366573</v>
      </c>
      <c r="AM39" s="156">
        <f>SUMIF(Wat_FAO!$Z$8:$Z$239,$AJ39,Wat_FAO!AH$8:AH$239)</f>
        <v>422391.19835549715</v>
      </c>
      <c r="AN39" s="156">
        <f t="shared" si="20"/>
        <v>4857870.1569819469</v>
      </c>
      <c r="AO39" s="156"/>
      <c r="AP39" s="156">
        <f>SUMIF(Wat_FAO!$Z$8:$Z$240,$AJ39,Wat_FAO!$AJ$8:$AJ$240)</f>
        <v>1057.5318333333332</v>
      </c>
      <c r="AS39" s="147"/>
      <c r="AT39" s="147"/>
      <c r="AU39" s="147"/>
      <c r="AV39" s="147"/>
    </row>
    <row r="40" spans="2:48" x14ac:dyDescent="0.45">
      <c r="B40" s="381" t="str">
        <f>_xlfn.XLOOKUP(_xlfn.CONCAT($C$7,"_descriptions"),Notes!$B$286:$M$286,Notes!$B319:$M319)</f>
        <v>Eggs</v>
      </c>
      <c r="C40" s="318" t="str">
        <f>_xlfn.XLOOKUP($C$7,Notes!$B$286:$M$286,Notes!$B319:$M319)</f>
        <v>eggs</v>
      </c>
      <c r="D40" s="82">
        <f t="shared" si="3"/>
        <v>2687620.0261426759</v>
      </c>
      <c r="E40" s="226">
        <f t="shared" si="4"/>
        <v>199107.74289246841</v>
      </c>
      <c r="F40" s="226">
        <f t="shared" si="5"/>
        <v>271780.63027696946</v>
      </c>
      <c r="G40" s="226">
        <f t="shared" si="6"/>
        <v>3158508.3993121139</v>
      </c>
      <c r="H40" s="82">
        <f t="shared" si="7"/>
        <v>4691455.2846890446</v>
      </c>
      <c r="I40" s="226">
        <f t="shared" si="8"/>
        <v>347558.45823787228</v>
      </c>
      <c r="J40" s="226">
        <f t="shared" si="9"/>
        <v>474414.78400463448</v>
      </c>
      <c r="K40" s="310">
        <f t="shared" si="10"/>
        <v>5513428.5269315513</v>
      </c>
      <c r="L40" s="226">
        <f t="shared" si="11"/>
        <v>23639342.257050164</v>
      </c>
      <c r="M40" s="226">
        <f t="shared" si="12"/>
        <v>1751280.327754911</v>
      </c>
      <c r="N40" s="226">
        <f t="shared" si="13"/>
        <v>2390484.9924693285</v>
      </c>
      <c r="O40" s="310">
        <f t="shared" si="14"/>
        <v>27781107.577274404</v>
      </c>
      <c r="P40" s="345">
        <f t="shared" si="15"/>
        <v>3432.4649120596118</v>
      </c>
      <c r="Q40" s="345">
        <f t="shared" si="16"/>
        <v>254.28830509893794</v>
      </c>
      <c r="R40" s="345">
        <f t="shared" si="17"/>
        <v>347.10169894887542</v>
      </c>
      <c r="S40" s="345">
        <f t="shared" si="18"/>
        <v>4033.8549161074252</v>
      </c>
      <c r="T40" s="156"/>
      <c r="U40" s="156">
        <f>GLB_Wat!F40</f>
        <v>2592.1392471990312</v>
      </c>
      <c r="V40" s="156">
        <f>GLB_Wat!G40</f>
        <v>243.77320540361981</v>
      </c>
      <c r="W40" s="156">
        <f>GLB_Wat!H40</f>
        <v>428.6468436957901</v>
      </c>
      <c r="X40" s="156">
        <f>GLB_Wat!I40</f>
        <v>3264.559296298441</v>
      </c>
      <c r="Y40" s="155"/>
      <c r="Z40" s="156" t="str">
        <f t="shared" si="19"/>
        <v>eggs</v>
      </c>
      <c r="AA40" s="342">
        <f>SUMIF(Wat_FAO!$Z$8:$Z$263,$C40,Wat_FAO!S$8:S$263)</f>
        <v>783</v>
      </c>
      <c r="AB40" s="156">
        <f>SUMIF(Wat_FAO!$Z$8:$Z$263,$C40,Wat_FAO!T$8:T$263)</f>
        <v>1366.789</v>
      </c>
      <c r="AC40" s="395">
        <f>SUMIF(Wat_FAO!$Z$8:$Z$263,$C40,Wat_FAO!U$8:U$263)</f>
        <v>6886.9873000000007</v>
      </c>
      <c r="AD40" s="156"/>
      <c r="AE40" s="156"/>
      <c r="AF40" s="156"/>
      <c r="AG40" s="62"/>
      <c r="AH40" s="62"/>
      <c r="AI40" s="390" t="str">
        <f>_xlfn.XLOOKUP(_xlfn.CONCAT($AJ$7,"_descriptions"),Notes!$B$286:$M$286,Notes!$B319:$M319)</f>
        <v>Eggs</v>
      </c>
      <c r="AJ40" t="str">
        <f>_xlfn.XLOOKUP($AJ$7,Notes!$B$286:$M$286,Notes!$B319:$M319)</f>
        <v>eggs</v>
      </c>
      <c r="AK40" s="156">
        <f>SUMIF(Wat_FAO!$Z$8:$Z$239,$AJ40,Wat_FAO!AF$8:AF$239)</f>
        <v>3267602.4781784178</v>
      </c>
      <c r="AL40" s="156">
        <f>SUMIF(Wat_FAO!$Z$8:$Z$239,$AJ40,Wat_FAO!AG$8:AG$239)</f>
        <v>242074.75304226758</v>
      </c>
      <c r="AM40" s="156">
        <f>SUMIF(Wat_FAO!$Z$8:$Z$239,$AJ40,Wat_FAO!AH$8:AH$239)</f>
        <v>330430.28864779463</v>
      </c>
      <c r="AN40" s="156">
        <f t="shared" si="20"/>
        <v>3840107.51986848</v>
      </c>
      <c r="AO40" s="156"/>
      <c r="AP40" s="156">
        <f>SUMIF(Wat_FAO!$Z$8:$Z$240,$AJ40,Wat_FAO!$AJ$8:$AJ$240)</f>
        <v>951.96966666666663</v>
      </c>
      <c r="AS40" s="147"/>
      <c r="AT40" s="147"/>
      <c r="AU40" s="147"/>
      <c r="AV40" s="147"/>
    </row>
    <row r="41" spans="2:48" x14ac:dyDescent="0.45">
      <c r="B41" s="381" t="str">
        <f>_xlfn.XLOOKUP(_xlfn.CONCAT($C$7,"_descriptions"),Notes!$B$286:$M$286,Notes!$B320:$M320)</f>
        <v>Small ruminants</v>
      </c>
      <c r="C41" s="318" t="str">
        <f>_xlfn.XLOOKUP($C$7,Notes!$B$286:$M$286,Notes!$B320:$M320)</f>
        <v>smlr</v>
      </c>
      <c r="D41" s="82">
        <f t="shared" si="3"/>
        <v>373351.7678598974</v>
      </c>
      <c r="E41" s="226">
        <f t="shared" si="4"/>
        <v>22480.286091620044</v>
      </c>
      <c r="F41" s="226">
        <f t="shared" si="5"/>
        <v>137.58163098738169</v>
      </c>
      <c r="G41" s="226">
        <f t="shared" si="6"/>
        <v>395969.63558250485</v>
      </c>
      <c r="H41" s="82">
        <f t="shared" si="7"/>
        <v>536035.61481970269</v>
      </c>
      <c r="I41" s="226">
        <f t="shared" si="8"/>
        <v>32275.818715197001</v>
      </c>
      <c r="J41" s="226">
        <f t="shared" si="9"/>
        <v>197.53128417458908</v>
      </c>
      <c r="K41" s="310">
        <f t="shared" si="10"/>
        <v>568508.96481907426</v>
      </c>
      <c r="L41" s="226">
        <f t="shared" si="11"/>
        <v>515741.44333943143</v>
      </c>
      <c r="M41" s="226">
        <f t="shared" si="12"/>
        <v>31053.86446148072</v>
      </c>
      <c r="N41" s="226">
        <f t="shared" si="13"/>
        <v>190.05280020276257</v>
      </c>
      <c r="O41" s="310">
        <f t="shared" si="14"/>
        <v>546985.36060111492</v>
      </c>
      <c r="P41" s="345">
        <f t="shared" si="15"/>
        <v>3711.9523490367756</v>
      </c>
      <c r="Q41" s="345">
        <f t="shared" si="16"/>
        <v>223.50436759180238</v>
      </c>
      <c r="R41" s="345">
        <f t="shared" si="17"/>
        <v>1.367869399026294</v>
      </c>
      <c r="S41" s="345">
        <f t="shared" si="18"/>
        <v>3936.8245860276043</v>
      </c>
      <c r="T41" s="156"/>
      <c r="U41" s="156">
        <f>GLB_Wat!F41</f>
        <v>3856.4257107069525</v>
      </c>
      <c r="V41" s="156">
        <f>GLB_Wat!G41</f>
        <v>197.21162476380744</v>
      </c>
      <c r="W41" s="156">
        <f>GLB_Wat!H41</f>
        <v>24.090279735589991</v>
      </c>
      <c r="X41" s="156">
        <f>GLB_Wat!I41</f>
        <v>4077.7276152063496</v>
      </c>
      <c r="Y41" s="155"/>
      <c r="Z41" s="156" t="str">
        <f t="shared" si="19"/>
        <v>smlr</v>
      </c>
      <c r="AA41" s="342">
        <f>SUMIF(Wat_FAO!$Z$8:$Z$263,$C41,Wat_FAO!S$8:S$263)</f>
        <v>100.58096999999999</v>
      </c>
      <c r="AB41" s="156">
        <f>SUMIF(Wat_FAO!$Z$8:$Z$263,$C41,Wat_FAO!T$8:T$263)</f>
        <v>144.40800000000002</v>
      </c>
      <c r="AC41" s="395">
        <f>SUMIF(Wat_FAO!$Z$8:$Z$263,$C41,Wat_FAO!U$8:U$263)</f>
        <v>138.94075000000001</v>
      </c>
      <c r="AD41" s="156"/>
      <c r="AE41" s="156"/>
      <c r="AF41" s="156"/>
      <c r="AG41" s="62"/>
      <c r="AH41" s="62"/>
      <c r="AI41" s="390" t="str">
        <f>_xlfn.XLOOKUP(_xlfn.CONCAT($AJ$7,"_descriptions"),Notes!$B$286:$M$286,Notes!$B320:$M320)</f>
        <v>Small ruminants</v>
      </c>
      <c r="AJ41" t="str">
        <f>_xlfn.XLOOKUP($AJ$7,Notes!$B$286:$M$286,Notes!$B320:$M320)</f>
        <v>smlr</v>
      </c>
      <c r="AK41" s="156">
        <f>SUMIF(Wat_FAO!$Z$8:$Z$239,$AJ41,Wat_FAO!AF$8:AF$239)</f>
        <v>497596.47370949067</v>
      </c>
      <c r="AL41" s="156">
        <f>SUMIF(Wat_FAO!$Z$8:$Z$239,$AJ41,Wat_FAO!AG$8:AG$239)</f>
        <v>29961.318119078256</v>
      </c>
      <c r="AM41" s="156">
        <f>SUMIF(Wat_FAO!$Z$8:$Z$239,$AJ41,Wat_FAO!AH$8:AH$239)</f>
        <v>183.3663057736253</v>
      </c>
      <c r="AN41" s="156">
        <f t="shared" si="20"/>
        <v>527741.15813434252</v>
      </c>
      <c r="AO41" s="156"/>
      <c r="AP41" s="156">
        <f>SUMIF(Wat_FAO!$Z$8:$Z$240,$AJ41,Wat_FAO!$AJ$8:$AJ$240)</f>
        <v>134.05249500000002</v>
      </c>
      <c r="AS41" s="147"/>
      <c r="AT41" s="147"/>
      <c r="AU41" s="147"/>
      <c r="AV41" s="147"/>
    </row>
    <row r="42" spans="2:48" x14ac:dyDescent="0.45">
      <c r="B42" s="381" t="str">
        <f>_xlfn.XLOOKUP(_xlfn.CONCAT($C$7,"_descriptions"),Notes!$B$286:$M$286,Notes!$B321:$M321)</f>
        <v>Other livestock</v>
      </c>
      <c r="C42" s="318" t="str">
        <f>_xlfn.XLOOKUP($C$7,Notes!$B$286:$M$286,Notes!$B321:$M321)</f>
        <v>oliv</v>
      </c>
      <c r="D42" s="82">
        <f t="shared" si="3"/>
        <v>558710.51614435855</v>
      </c>
      <c r="E42" s="226">
        <f t="shared" si="4"/>
        <v>58604.518599348157</v>
      </c>
      <c r="F42" s="226">
        <f t="shared" si="5"/>
        <v>36987.907642900871</v>
      </c>
      <c r="G42" s="226">
        <f t="shared" si="6"/>
        <v>654302.94238660752</v>
      </c>
      <c r="H42" s="82">
        <f t="shared" si="7"/>
        <v>729314.58932529564</v>
      </c>
      <c r="I42" s="226">
        <f t="shared" si="8"/>
        <v>76499.598951251653</v>
      </c>
      <c r="J42" s="226">
        <f t="shared" si="9"/>
        <v>48282.285536244046</v>
      </c>
      <c r="K42" s="310">
        <f t="shared" si="10"/>
        <v>854096.47381279129</v>
      </c>
      <c r="L42" s="226">
        <f t="shared" si="11"/>
        <v>532962.2440545992</v>
      </c>
      <c r="M42" s="226">
        <f t="shared" si="12"/>
        <v>55903.719085140525</v>
      </c>
      <c r="N42" s="226">
        <f t="shared" si="13"/>
        <v>35283.313434449941</v>
      </c>
      <c r="O42" s="310">
        <f t="shared" si="14"/>
        <v>624149.27657418966</v>
      </c>
      <c r="P42" s="345">
        <f t="shared" si="15"/>
        <v>3406.3111724925379</v>
      </c>
      <c r="Q42" s="345">
        <f t="shared" si="16"/>
        <v>357.29634702620768</v>
      </c>
      <c r="R42" s="345">
        <f t="shared" si="17"/>
        <v>225.50555146268573</v>
      </c>
      <c r="S42" s="345">
        <f t="shared" si="18"/>
        <v>3989.1130709814311</v>
      </c>
      <c r="T42" s="156"/>
      <c r="U42" s="156">
        <f>GLB_Wat!F42</f>
        <v>3155.1538357268942</v>
      </c>
      <c r="V42" s="156">
        <f>GLB_Wat!G42</f>
        <v>276.34175639634714</v>
      </c>
      <c r="W42" s="156">
        <f>GLB_Wat!H42</f>
        <v>399.85666671904147</v>
      </c>
      <c r="X42" s="156">
        <f>GLB_Wat!I42</f>
        <v>3831.3522588422829</v>
      </c>
      <c r="Y42" s="155"/>
      <c r="Z42" s="156" t="str">
        <f t="shared" si="19"/>
        <v>oliv</v>
      </c>
      <c r="AA42" s="342">
        <f>SUMIF(Wat_FAO!$Z$8:$Z$263,$C42,Wat_FAO!S$8:S$263)</f>
        <v>164.02215999999999</v>
      </c>
      <c r="AB42" s="156">
        <f>SUMIF(Wat_FAO!$Z$8:$Z$263,$C42,Wat_FAO!T$8:T$263)</f>
        <v>214.10685999999998</v>
      </c>
      <c r="AC42" s="395">
        <f>SUMIF(Wat_FAO!$Z$8:$Z$263,$C42,Wat_FAO!U$8:U$263)</f>
        <v>156.46316999999999</v>
      </c>
      <c r="AD42" s="156"/>
      <c r="AE42" s="156"/>
      <c r="AF42" s="156"/>
      <c r="AG42" s="62"/>
      <c r="AH42" s="62"/>
      <c r="AI42" s="390" t="str">
        <f>_xlfn.XLOOKUP(_xlfn.CONCAT($AJ$7,"_descriptions"),Notes!$B$286:$M$286,Notes!$B321:$M321)</f>
        <v>Other livestock</v>
      </c>
      <c r="AJ42" t="str">
        <f>_xlfn.XLOOKUP($AJ$7,Notes!$B$286:$M$286,Notes!$B321:$M321)</f>
        <v>oliv</v>
      </c>
      <c r="AK42" s="156">
        <f>SUMIF(Wat_FAO!$Z$8:$Z$239,$AJ42,Wat_FAO!AF$8:AF$239)</f>
        <v>593348.66996705369</v>
      </c>
      <c r="AL42" s="156">
        <f>SUMIF(Wat_FAO!$Z$8:$Z$239,$AJ42,Wat_FAO!AG$8:AG$239)</f>
        <v>62237.799647927379</v>
      </c>
      <c r="AM42" s="156">
        <f>SUMIF(Wat_FAO!$Z$8:$Z$239,$AJ42,Wat_FAO!AH$8:AH$239)</f>
        <v>39281.032253040488</v>
      </c>
      <c r="AN42" s="156">
        <f t="shared" si="20"/>
        <v>694867.50186802156</v>
      </c>
      <c r="AO42" s="156"/>
      <c r="AP42" s="156">
        <f>SUMIF(Wat_FAO!$Z$8:$Z$240,$AJ42,Wat_FAO!$AJ$8:$AJ$240)</f>
        <v>174.19097666666667</v>
      </c>
      <c r="AS42" s="147"/>
      <c r="AT42" s="147"/>
      <c r="AU42" s="147"/>
      <c r="AV42" s="147"/>
    </row>
    <row r="43" spans="2:48" x14ac:dyDescent="0.45">
      <c r="B43" s="381" t="str">
        <f>_xlfn.XLOOKUP(_xlfn.CONCAT($C$7,"_descriptions"),Notes!$B$286:$M$286,Notes!$B322:$M322)</f>
        <v>Aquaculture</v>
      </c>
      <c r="C43" s="318" t="str">
        <f>_xlfn.XLOOKUP($C$7,Notes!$B$286:$M$286,Notes!$B322:$M322)</f>
        <v>aqua</v>
      </c>
      <c r="D43" s="82">
        <f t="shared" si="3"/>
        <v>12935344.358999999</v>
      </c>
      <c r="E43" s="226">
        <f t="shared" si="4"/>
        <v>7781876.1370000001</v>
      </c>
      <c r="F43" s="226">
        <f t="shared" si="5"/>
        <v>1861250.6710000001</v>
      </c>
      <c r="G43" s="226">
        <f t="shared" si="6"/>
        <v>22578471.166999999</v>
      </c>
      <c r="H43" s="82">
        <f t="shared" si="7"/>
        <v>81719736.708000004</v>
      </c>
      <c r="I43" s="226">
        <f t="shared" si="8"/>
        <v>49162422.843999997</v>
      </c>
      <c r="J43" s="226">
        <f t="shared" si="9"/>
        <v>11758551.652000001</v>
      </c>
      <c r="K43" s="310">
        <f t="shared" si="10"/>
        <v>142640711.204</v>
      </c>
      <c r="L43" s="226">
        <f t="shared" si="11"/>
        <v>190048200</v>
      </c>
      <c r="M43" s="226">
        <f t="shared" si="12"/>
        <v>114332600</v>
      </c>
      <c r="N43" s="226">
        <f t="shared" si="13"/>
        <v>27345800.000000004</v>
      </c>
      <c r="O43" s="310">
        <f t="shared" si="14"/>
        <v>331726600</v>
      </c>
      <c r="P43" s="345">
        <f t="shared" si="15"/>
        <v>13017</v>
      </c>
      <c r="Q43" s="345">
        <f t="shared" si="16"/>
        <v>7831</v>
      </c>
      <c r="R43" s="345">
        <f t="shared" si="17"/>
        <v>1873.0000000000002</v>
      </c>
      <c r="S43" s="345">
        <f t="shared" si="18"/>
        <v>22721</v>
      </c>
      <c r="T43" s="156"/>
      <c r="U43" s="156">
        <f>GLB_Wat!F43</f>
        <v>13017.000000000002</v>
      </c>
      <c r="V43" s="156">
        <f>GLB_Wat!G43</f>
        <v>7831</v>
      </c>
      <c r="W43" s="156">
        <f>GLB_Wat!H43</f>
        <v>1872.9999999999998</v>
      </c>
      <c r="X43" s="156">
        <f>GLB_Wat!I43</f>
        <v>22721</v>
      </c>
      <c r="Y43" s="155"/>
      <c r="Z43" s="156" t="str">
        <f t="shared" si="19"/>
        <v>aqua</v>
      </c>
      <c r="AA43" s="342">
        <f>SUMIF(Wat_FAO!$Z$8:$Z$263,$C43,Wat_FAO!S$8:S$263)</f>
        <v>993.72699999999998</v>
      </c>
      <c r="AB43" s="156">
        <f>SUMIF(Wat_FAO!$Z$8:$Z$263,$C43,Wat_FAO!T$8:T$263)</f>
        <v>6277.924</v>
      </c>
      <c r="AC43" s="395">
        <f>SUMIF(Wat_FAO!$Z$8:$Z$263,$C43,Wat_FAO!U$8:U$263)</f>
        <v>14600</v>
      </c>
      <c r="AD43" s="62"/>
      <c r="AE43" s="62"/>
      <c r="AF43" s="62"/>
      <c r="AG43" s="62"/>
      <c r="AH43" s="62"/>
      <c r="AI43" s="390" t="str">
        <f>_xlfn.XLOOKUP(_xlfn.CONCAT($AJ$7,"_descriptions"),Notes!$B$286:$M$286,Notes!$B322:$M322)</f>
        <v>Aquaculture</v>
      </c>
      <c r="AJ43" t="str">
        <f>_xlfn.XLOOKUP($AJ$7,Notes!$B$286:$M$286,Notes!$B322:$M322)</f>
        <v>aqua</v>
      </c>
      <c r="AK43" s="156">
        <f>SUMIF(Wat_FAO!$Z$8:$Z$239,$AJ43,Wat_FAO!AF$8:AF$239)</f>
        <v>17418679.024500001</v>
      </c>
      <c r="AL43" s="156">
        <f>SUMIF(Wat_FAO!$Z$8:$Z$239,$AJ43,Wat_FAO!AG$8:AG$239)</f>
        <v>10479040.9035</v>
      </c>
      <c r="AM43" s="156">
        <f>SUMIF(Wat_FAO!$Z$8:$Z$239,$AJ43,Wat_FAO!AH$8:AH$239)</f>
        <v>2506352.1405000002</v>
      </c>
      <c r="AN43" s="156">
        <f t="shared" si="20"/>
        <v>30404072.068500005</v>
      </c>
      <c r="AP43" s="156">
        <f>SUMIF(Wat_FAO!$Z$8:$Z$239,$AJ43,Wat_FAO!$AJ$8:$AJ$239)</f>
        <v>1338.1485</v>
      </c>
      <c r="AS43" s="147"/>
      <c r="AT43" s="147"/>
      <c r="AU43" s="147"/>
      <c r="AV43" s="147"/>
    </row>
    <row r="44" spans="2:48" x14ac:dyDescent="0.45">
      <c r="B44" s="381" t="str">
        <f>_xlfn.XLOOKUP(_xlfn.CONCAT($C$7,"_descriptions"),Notes!$B$286:$M$286,Notes!$B323:$M323)</f>
        <v>Capture fisheries</v>
      </c>
      <c r="C44" s="318" t="str">
        <f>_xlfn.XLOOKUP($C$7,Notes!$B$286:$M$286,Notes!$B323:$M323)</f>
        <v>fish</v>
      </c>
      <c r="D44" s="82">
        <f t="shared" si="3"/>
        <v>0</v>
      </c>
      <c r="E44" s="226">
        <f t="shared" si="4"/>
        <v>0</v>
      </c>
      <c r="F44" s="226">
        <f t="shared" si="5"/>
        <v>0</v>
      </c>
      <c r="G44" s="226">
        <f t="shared" si="6"/>
        <v>0</v>
      </c>
      <c r="H44" s="82">
        <f t="shared" si="7"/>
        <v>0</v>
      </c>
      <c r="I44" s="226">
        <f t="shared" si="8"/>
        <v>0</v>
      </c>
      <c r="J44" s="226">
        <f t="shared" si="9"/>
        <v>0</v>
      </c>
      <c r="K44" s="310">
        <f t="shared" si="10"/>
        <v>0</v>
      </c>
      <c r="L44" s="226">
        <f t="shared" si="11"/>
        <v>0</v>
      </c>
      <c r="M44" s="226">
        <f t="shared" si="12"/>
        <v>0</v>
      </c>
      <c r="N44" s="226">
        <f t="shared" si="13"/>
        <v>0</v>
      </c>
      <c r="O44" s="310">
        <f t="shared" si="14"/>
        <v>0</v>
      </c>
      <c r="P44" s="345" t="str">
        <f t="shared" si="15"/>
        <v/>
      </c>
      <c r="Q44" s="345" t="str">
        <f t="shared" si="16"/>
        <v/>
      </c>
      <c r="R44" s="345" t="str">
        <f t="shared" si="17"/>
        <v/>
      </c>
      <c r="S44" s="345">
        <f t="shared" si="18"/>
        <v>0</v>
      </c>
      <c r="T44" s="156"/>
      <c r="U44" s="156">
        <f>GLB_Wat!F44</f>
        <v>0</v>
      </c>
      <c r="V44" s="156">
        <f>GLB_Wat!G44</f>
        <v>0</v>
      </c>
      <c r="W44" s="156">
        <f>GLB_Wat!H44</f>
        <v>0</v>
      </c>
      <c r="X44" s="156">
        <f>GLB_Wat!I44</f>
        <v>0</v>
      </c>
      <c r="Y44" s="19"/>
      <c r="Z44" s="156" t="str">
        <f t="shared" si="19"/>
        <v>fish</v>
      </c>
      <c r="AA44" s="342">
        <f>SUMIF(Wat_FAO!$Z$8:$Z$263,$C44,Wat_FAO!S$8:S$263)</f>
        <v>4158.5349999999999</v>
      </c>
      <c r="AB44" s="156">
        <f>SUMIF(Wat_FAO!$Z$8:$Z$263,$C44,Wat_FAO!T$8:T$263)</f>
        <v>5390.4610000000002</v>
      </c>
      <c r="AC44" s="395">
        <f>SUMIF(Wat_FAO!$Z$8:$Z$263,$C44,Wat_FAO!U$8:U$263)</f>
        <v>7398.5550000000003</v>
      </c>
      <c r="AD44" s="62"/>
      <c r="AE44" s="62"/>
      <c r="AF44" s="62"/>
      <c r="AG44" s="62"/>
      <c r="AH44" s="62"/>
      <c r="AI44" s="390" t="str">
        <f>_xlfn.XLOOKUP(_xlfn.CONCAT($AJ$7,"_descriptions"),Notes!$B$286:$M$286,Notes!$B323:$M323)</f>
        <v>Capture fisheries</v>
      </c>
      <c r="AJ44" t="str">
        <f>_xlfn.XLOOKUP($AJ$7,Notes!$B$286:$M$286,Notes!$B323:$M323)</f>
        <v>fish</v>
      </c>
      <c r="AK44" s="156">
        <f>SUMIF(Wat_FAO!$Z$8:$Z$239,$AJ44,Wat_FAO!AF$8:AF$239)</f>
        <v>0</v>
      </c>
      <c r="AL44" s="156">
        <f>SUMIF(Wat_FAO!$Z$8:$Z$239,$AJ44,Wat_FAO!AG$8:AG$239)</f>
        <v>0</v>
      </c>
      <c r="AM44" s="156">
        <f>SUMIF(Wat_FAO!$Z$8:$Z$239,$AJ44,Wat_FAO!AH$8:AH$239)</f>
        <v>0</v>
      </c>
      <c r="AN44" s="156">
        <f t="shared" si="20"/>
        <v>0</v>
      </c>
      <c r="AO44" s="62"/>
      <c r="AP44" s="156">
        <f>SUMIF(Wat_FAO!$Z$8:$Z$239,$AJ44,Wat_FAO!$AJ$8:$AJ$239)</f>
        <v>0</v>
      </c>
      <c r="AS44" s="147"/>
      <c r="AT44" s="147"/>
      <c r="AU44" s="147"/>
      <c r="AV44" s="147"/>
    </row>
    <row r="45" spans="2:48" x14ac:dyDescent="0.45">
      <c r="B45" s="64"/>
      <c r="C45" s="64"/>
      <c r="D45" s="66"/>
      <c r="E45" s="66"/>
      <c r="F45" s="66"/>
      <c r="H45" s="66"/>
      <c r="I45" s="66"/>
      <c r="J45" s="66"/>
      <c r="L45" s="62"/>
      <c r="M45" s="62"/>
      <c r="N45" s="62"/>
      <c r="O45" s="62"/>
      <c r="P45" s="62"/>
      <c r="Q45" s="62"/>
      <c r="R45" s="62"/>
      <c r="S45" s="62"/>
      <c r="T45" s="62"/>
      <c r="U45" s="62"/>
      <c r="V45" s="62"/>
      <c r="W45" s="62"/>
      <c r="X45" s="62"/>
      <c r="Y45" s="19"/>
      <c r="Z45" s="19"/>
      <c r="AA45" s="19"/>
      <c r="AB45" s="19"/>
      <c r="AC45" s="19"/>
      <c r="AD45" s="62"/>
      <c r="AE45" s="62"/>
      <c r="AF45" s="62"/>
      <c r="AG45" s="62"/>
      <c r="AH45" s="62"/>
      <c r="AI45" s="62"/>
      <c r="AJ45" s="62"/>
    </row>
    <row r="46" spans="2:48" x14ac:dyDescent="0.45">
      <c r="B46" s="64"/>
      <c r="C46" s="64"/>
      <c r="D46" s="66"/>
      <c r="E46" s="66"/>
      <c r="F46" s="66"/>
      <c r="H46" s="66"/>
      <c r="I46" s="66"/>
      <c r="J46" s="66"/>
      <c r="L46" s="62"/>
      <c r="M46" s="62"/>
      <c r="N46" s="62"/>
      <c r="O46" s="62"/>
      <c r="P46" s="62"/>
      <c r="Q46" s="62"/>
      <c r="R46" s="62"/>
      <c r="S46" s="62"/>
      <c r="T46" s="62"/>
      <c r="U46" s="62"/>
      <c r="V46" s="62"/>
      <c r="W46" s="62"/>
      <c r="X46" s="62"/>
      <c r="Y46" s="19"/>
      <c r="Z46" s="19"/>
      <c r="AA46" s="19"/>
      <c r="AB46" s="19"/>
      <c r="AC46" s="19"/>
      <c r="AD46" s="62"/>
      <c r="AE46" s="62"/>
      <c r="AF46" s="62"/>
      <c r="AG46" s="62"/>
      <c r="AH46" s="62"/>
      <c r="AI46" s="62"/>
      <c r="AJ46" s="62"/>
    </row>
    <row r="47" spans="2:48" x14ac:dyDescent="0.45">
      <c r="B47" s="64"/>
      <c r="C47" s="64"/>
      <c r="D47" s="66"/>
      <c r="E47" s="66"/>
      <c r="F47" s="66"/>
      <c r="H47" s="66"/>
      <c r="I47" s="66"/>
      <c r="J47" s="66"/>
      <c r="L47" s="62"/>
      <c r="M47" s="62"/>
      <c r="N47" s="62"/>
      <c r="O47" s="62"/>
      <c r="P47" s="62"/>
      <c r="Q47" s="62"/>
      <c r="R47" s="62"/>
      <c r="S47" s="62"/>
      <c r="T47" s="62"/>
      <c r="U47" s="62"/>
      <c r="V47" s="62"/>
      <c r="W47" s="62"/>
      <c r="X47" s="62"/>
      <c r="Y47" s="19"/>
      <c r="Z47" s="19"/>
      <c r="AA47" s="19"/>
      <c r="AB47" s="19"/>
      <c r="AC47" s="19"/>
      <c r="AD47" s="62"/>
      <c r="AE47" s="62"/>
      <c r="AF47" s="62"/>
      <c r="AG47" s="62"/>
      <c r="AH47" s="62"/>
      <c r="AI47" s="62"/>
      <c r="AJ47" s="62"/>
    </row>
    <row r="48" spans="2:48" x14ac:dyDescent="0.45">
      <c r="B48" s="64"/>
      <c r="C48" s="64"/>
      <c r="D48" s="66"/>
      <c r="E48" s="66"/>
      <c r="F48" s="66"/>
      <c r="H48" s="66"/>
      <c r="I48" s="66"/>
      <c r="J48" s="66"/>
      <c r="L48" s="62"/>
      <c r="M48" s="62"/>
      <c r="N48" s="62"/>
      <c r="O48" s="62"/>
      <c r="P48" s="62"/>
      <c r="Q48" s="62"/>
      <c r="R48" s="62"/>
      <c r="S48" s="62"/>
      <c r="T48" s="62"/>
      <c r="U48" s="62"/>
      <c r="V48" s="62"/>
      <c r="W48" s="62"/>
      <c r="X48" s="62"/>
      <c r="Y48" s="19"/>
      <c r="Z48" s="19"/>
      <c r="AA48" s="19"/>
      <c r="AB48" s="19"/>
      <c r="AC48" s="19"/>
      <c r="AD48" s="62"/>
      <c r="AE48" s="62"/>
      <c r="AF48" s="62"/>
      <c r="AG48" s="62"/>
      <c r="AH48" s="62"/>
      <c r="AI48" s="62"/>
      <c r="AJ48" s="62"/>
    </row>
    <row r="49" spans="2:36" x14ac:dyDescent="0.45">
      <c r="B49" s="64"/>
      <c r="C49" s="64"/>
      <c r="D49" s="66"/>
      <c r="E49" s="66"/>
      <c r="F49" s="66"/>
      <c r="H49" s="66"/>
      <c r="I49" s="66"/>
      <c r="J49" s="66"/>
      <c r="L49" s="62"/>
      <c r="M49" s="62"/>
      <c r="N49" s="62"/>
      <c r="O49" s="62"/>
      <c r="P49" s="62"/>
      <c r="Q49" s="62"/>
      <c r="R49" s="62"/>
      <c r="S49" s="62"/>
      <c r="T49" s="62"/>
      <c r="U49" s="62"/>
      <c r="V49" s="62"/>
      <c r="W49" s="62"/>
      <c r="X49" s="62"/>
      <c r="Y49" s="19"/>
      <c r="Z49" s="19"/>
      <c r="AA49" s="19"/>
      <c r="AB49" s="19"/>
      <c r="AC49" s="19"/>
      <c r="AD49" s="62"/>
      <c r="AE49" s="62"/>
      <c r="AF49" s="62"/>
      <c r="AG49" s="62"/>
      <c r="AH49" s="62"/>
      <c r="AI49" s="62"/>
      <c r="AJ49" s="62"/>
    </row>
    <row r="50" spans="2:36" x14ac:dyDescent="0.45">
      <c r="B50" s="64"/>
      <c r="C50" s="211" t="s">
        <v>2427</v>
      </c>
      <c r="D50" s="212">
        <f>IF($C$7="n95",SUM(D8:D36),IF($C$7="n90",SUM(D8:D34),IF($C$7="n86",SUM(D8:D33))))</f>
        <v>276882273.33691603</v>
      </c>
      <c r="E50" s="212">
        <f t="shared" ref="E50:O50" si="21">IF($C$7="n95",SUM(E8:E36),IF($C$7="n90",SUM(E8:E34),IF($C$7="n86",SUM(E8:E33))))</f>
        <v>11402475.709188676</v>
      </c>
      <c r="F50" s="212">
        <f t="shared" si="21"/>
        <v>20040537.707816489</v>
      </c>
      <c r="G50" s="212">
        <f t="shared" si="21"/>
        <v>308325286.75392127</v>
      </c>
      <c r="H50" s="212">
        <f t="shared" si="21"/>
        <v>436280202.78046072</v>
      </c>
      <c r="I50" s="212">
        <f t="shared" si="21"/>
        <v>13263385.73880597</v>
      </c>
      <c r="J50" s="212">
        <f t="shared" si="21"/>
        <v>31542468.490470156</v>
      </c>
      <c r="K50" s="212">
        <f t="shared" si="21"/>
        <v>481086057.00973696</v>
      </c>
      <c r="L50" s="212">
        <f t="shared" si="21"/>
        <v>510722956.10047901</v>
      </c>
      <c r="M50" s="212">
        <f t="shared" si="21"/>
        <v>12703731.790374704</v>
      </c>
      <c r="N50" s="212">
        <f t="shared" si="21"/>
        <v>37549593.494262002</v>
      </c>
      <c r="O50" s="212">
        <f t="shared" si="21"/>
        <v>560976281.38511574</v>
      </c>
      <c r="P50" s="62">
        <f>L50/SUM(Wat_FAO!$U$8:$U$173)</f>
        <v>1178.3665278469111</v>
      </c>
      <c r="Q50" s="62">
        <f>M50/SUM(Wat_FAO!$U$8:$U$173)</f>
        <v>29.310709733551025</v>
      </c>
      <c r="R50" s="62">
        <f>N50/SUM(Wat_FAO!$U$8:$U$173)</f>
        <v>86.636372184514343</v>
      </c>
      <c r="S50" s="62">
        <f>SUM(P50:R50)</f>
        <v>1294.3136097649765</v>
      </c>
      <c r="T50" s="62"/>
      <c r="U50" s="62"/>
      <c r="V50" s="62"/>
      <c r="W50" s="62"/>
      <c r="X50" s="62"/>
      <c r="Y50" s="19"/>
      <c r="Z50" s="19"/>
      <c r="AA50" s="19"/>
      <c r="AB50" s="19"/>
      <c r="AC50" s="19"/>
      <c r="AD50" s="62"/>
      <c r="AE50" s="62"/>
      <c r="AF50" s="62"/>
      <c r="AG50" s="62"/>
      <c r="AH50" s="62"/>
      <c r="AI50" s="62"/>
      <c r="AJ50" s="62"/>
    </row>
    <row r="51" spans="2:36" x14ac:dyDescent="0.45">
      <c r="C51" s="211" t="s">
        <v>2533</v>
      </c>
      <c r="D51" s="212">
        <f>IF($C$7="n95",SUM(D8:D42),IF($C$7="n90",SUM(D8:D40),IF($C$7="n86",SUM(D8:D39))))</f>
        <v>288618522.70840633</v>
      </c>
      <c r="E51" s="212">
        <f t="shared" ref="E51:O51" si="22">IF($C$7="n95",SUM(E8:E42),IF($C$7="n90",SUM(E8:E40),IF($C$7="n86",SUM(E8:E39))))</f>
        <v>12066747.838653678</v>
      </c>
      <c r="F51" s="212">
        <f t="shared" si="22"/>
        <v>20832447.676879719</v>
      </c>
      <c r="G51" s="212">
        <f t="shared" si="22"/>
        <v>321517718.2239399</v>
      </c>
      <c r="H51" s="212">
        <f t="shared" si="22"/>
        <v>454889274.63357866</v>
      </c>
      <c r="I51" s="212">
        <f t="shared" si="22"/>
        <v>14363238.065585645</v>
      </c>
      <c r="J51" s="212">
        <f t="shared" si="22"/>
        <v>32902088.187228441</v>
      </c>
      <c r="K51" s="212">
        <f t="shared" si="22"/>
        <v>502154600.88639277</v>
      </c>
      <c r="L51" s="212">
        <f t="shared" si="22"/>
        <v>559865184.41849399</v>
      </c>
      <c r="M51" s="212">
        <f t="shared" si="22"/>
        <v>15978511.90284444</v>
      </c>
      <c r="N51" s="212">
        <f t="shared" si="22"/>
        <v>41988567.432038911</v>
      </c>
      <c r="O51" s="212">
        <f t="shared" si="22"/>
        <v>617832263.75337732</v>
      </c>
      <c r="P51" s="62">
        <f>L51/SUM(Wat_FAO!$U$8:$U$238)</f>
        <v>1252.3226509704423</v>
      </c>
      <c r="Q51" s="62">
        <f>M51/SUM(Wat_FAO!$U$8:$U$238)</f>
        <v>35.741197955569675</v>
      </c>
      <c r="R51" s="62">
        <f>N51/SUM(Wat_FAO!$U$8:$U$238)</f>
        <v>93.921243078470596</v>
      </c>
      <c r="S51" s="62">
        <f>SUM(P51:R51)</f>
        <v>1381.9850920044826</v>
      </c>
      <c r="T51" s="62"/>
      <c r="U51" s="62"/>
      <c r="V51" s="62"/>
      <c r="W51" s="62"/>
      <c r="X51" s="62"/>
      <c r="Y51" s="19"/>
      <c r="Z51" s="19"/>
      <c r="AA51" s="19"/>
      <c r="AB51" s="19"/>
      <c r="AC51" s="19"/>
      <c r="AD51" s="62"/>
      <c r="AE51" s="62"/>
      <c r="AF51" s="62"/>
      <c r="AG51" s="62"/>
      <c r="AH51" s="62"/>
      <c r="AI51" s="62"/>
      <c r="AJ51" s="62"/>
    </row>
    <row r="52" spans="2:36" x14ac:dyDescent="0.45">
      <c r="C52" s="2"/>
      <c r="D52" s="66"/>
      <c r="E52" s="66"/>
      <c r="F52" s="66"/>
      <c r="H52" s="66"/>
      <c r="I52" s="66"/>
      <c r="J52" s="66"/>
      <c r="L52" s="333"/>
      <c r="M52" s="66"/>
      <c r="N52" s="66"/>
      <c r="P52" s="62"/>
      <c r="Q52" s="62"/>
      <c r="R52" s="62"/>
      <c r="S52" s="62"/>
      <c r="T52" s="62"/>
      <c r="U52" s="62"/>
      <c r="V52" s="62"/>
      <c r="W52" s="62"/>
      <c r="X52" s="62"/>
      <c r="Y52" s="19"/>
      <c r="Z52" s="19"/>
      <c r="AA52" s="19"/>
      <c r="AB52" s="19"/>
      <c r="AC52" s="19"/>
      <c r="AD52" s="62"/>
      <c r="AE52" s="62"/>
      <c r="AF52" s="62"/>
      <c r="AG52" s="62"/>
      <c r="AH52" s="62"/>
      <c r="AI52" s="62"/>
      <c r="AJ52" s="62"/>
    </row>
    <row r="53" spans="2:36" ht="14.65" thickBot="1" x14ac:dyDescent="0.5">
      <c r="C53" s="2" t="s">
        <v>2534</v>
      </c>
      <c r="D53" s="66"/>
      <c r="E53" s="66"/>
      <c r="F53" s="66"/>
      <c r="H53" s="66"/>
      <c r="I53" s="66"/>
      <c r="J53" s="66"/>
      <c r="L53" s="66"/>
      <c r="M53" s="66"/>
      <c r="N53" s="66"/>
      <c r="P53" s="62" t="s">
        <v>2537</v>
      </c>
      <c r="Q53" s="62"/>
      <c r="R53" s="62"/>
      <c r="S53" s="62"/>
      <c r="T53" s="62"/>
      <c r="U53" s="62" t="s">
        <v>2536</v>
      </c>
      <c r="V53" s="62"/>
      <c r="W53" s="62"/>
      <c r="X53" s="62"/>
      <c r="Y53" s="19"/>
      <c r="Z53" s="19"/>
      <c r="AA53" s="19"/>
      <c r="AB53" s="19"/>
      <c r="AC53" s="19"/>
      <c r="AD53" s="62"/>
      <c r="AE53" s="62"/>
      <c r="AF53" s="62"/>
      <c r="AG53" s="62"/>
      <c r="AH53" s="62"/>
      <c r="AI53" s="62"/>
      <c r="AJ53" s="62"/>
    </row>
    <row r="54" spans="2:36" x14ac:dyDescent="0.45">
      <c r="C54" s="236"/>
      <c r="D54" s="231" t="str">
        <f t="shared" ref="D54:L54" si="23">D$7</f>
        <v>Green</v>
      </c>
      <c r="E54" s="232" t="str">
        <f t="shared" si="23"/>
        <v>Blue</v>
      </c>
      <c r="F54" s="232" t="str">
        <f t="shared" si="23"/>
        <v>Grey</v>
      </c>
      <c r="G54" s="233" t="str">
        <f t="shared" si="23"/>
        <v>Total</v>
      </c>
      <c r="H54" s="231" t="str">
        <f t="shared" si="23"/>
        <v>Green</v>
      </c>
      <c r="I54" s="232" t="str">
        <f t="shared" si="23"/>
        <v>Blue</v>
      </c>
      <c r="J54" s="232" t="str">
        <f t="shared" si="23"/>
        <v>Grey</v>
      </c>
      <c r="K54" s="233" t="str">
        <f t="shared" si="23"/>
        <v>Total</v>
      </c>
      <c r="L54" s="231" t="str">
        <f t="shared" si="23"/>
        <v>Green</v>
      </c>
      <c r="M54" s="232" t="str">
        <f t="shared" ref="M54:S54" si="24">M$7</f>
        <v>Blue</v>
      </c>
      <c r="N54" s="232" t="str">
        <f t="shared" si="24"/>
        <v>Grey</v>
      </c>
      <c r="O54" s="233" t="str">
        <f t="shared" si="24"/>
        <v>Total</v>
      </c>
      <c r="P54" s="230" t="str">
        <f>P$7</f>
        <v>Green</v>
      </c>
      <c r="Q54" s="66" t="str">
        <f t="shared" si="24"/>
        <v>Blue</v>
      </c>
      <c r="R54" s="66" t="str">
        <f t="shared" si="24"/>
        <v>Grey</v>
      </c>
      <c r="S54" s="66" t="str">
        <f t="shared" si="24"/>
        <v>Total</v>
      </c>
      <c r="T54" s="62"/>
      <c r="U54" s="66" t="str">
        <f>U$7</f>
        <v>Green</v>
      </c>
      <c r="V54" s="66" t="str">
        <f>V$7</f>
        <v>Blue</v>
      </c>
      <c r="W54" s="66" t="str">
        <f>W$7</f>
        <v>Grey</v>
      </c>
      <c r="X54" s="66" t="str">
        <f>X$7</f>
        <v>Total</v>
      </c>
      <c r="Y54" s="19"/>
      <c r="Z54" s="19"/>
      <c r="AA54" s="19"/>
      <c r="AB54" s="19"/>
      <c r="AC54" s="19"/>
      <c r="AD54" s="62"/>
      <c r="AE54" s="62"/>
      <c r="AF54" s="62"/>
      <c r="AG54" s="62"/>
      <c r="AH54" s="62"/>
      <c r="AI54" s="62"/>
      <c r="AJ54" s="62"/>
    </row>
    <row r="55" spans="2:36" x14ac:dyDescent="0.45">
      <c r="C55" s="318" t="str">
        <f>C8</f>
        <v>maiz</v>
      </c>
      <c r="D55" s="213">
        <f>100*D8/D$51</f>
        <v>4.5860651108701491</v>
      </c>
      <c r="E55" s="213">
        <f t="shared" ref="E55:O55" si="25">100*E8/E$51</f>
        <v>2.8469672074547057</v>
      </c>
      <c r="F55" s="213">
        <f t="shared" si="25"/>
        <v>15.207258935906525</v>
      </c>
      <c r="G55" s="235">
        <f t="shared" si="25"/>
        <v>5.2089863292252918</v>
      </c>
      <c r="H55" s="234">
        <f t="shared" si="25"/>
        <v>5.5026142345127171</v>
      </c>
      <c r="I55" s="213">
        <f t="shared" si="25"/>
        <v>4.5230427437728205</v>
      </c>
      <c r="J55" s="213">
        <f t="shared" si="25"/>
        <v>18.208665889673533</v>
      </c>
      <c r="K55" s="235">
        <f t="shared" si="25"/>
        <v>6.3071190878640877</v>
      </c>
      <c r="L55" s="234">
        <f t="shared" si="25"/>
        <v>4.8861884067898798</v>
      </c>
      <c r="M55" s="213">
        <f t="shared" si="25"/>
        <v>4.4435045189627118</v>
      </c>
      <c r="N55" s="213">
        <f t="shared" si="25"/>
        <v>15.593709433893876</v>
      </c>
      <c r="O55" s="235">
        <f t="shared" si="25"/>
        <v>5.6024346517129668</v>
      </c>
      <c r="P55" s="160">
        <f>IFERROR(P8/P$50,"")</f>
        <v>1.1607622538588955</v>
      </c>
      <c r="Q55" s="160">
        <f t="shared" ref="Q55:S55" si="26">IFERROR(Q8/Q$50,"")</f>
        <v>1.2111714539159839</v>
      </c>
      <c r="R55" s="160">
        <f t="shared" si="26"/>
        <v>3.7787681061148337</v>
      </c>
      <c r="S55" s="160">
        <f t="shared" si="26"/>
        <v>1.3371430452727397</v>
      </c>
      <c r="T55" s="62"/>
      <c r="U55" s="160">
        <f t="shared" ref="U55:U69" si="27">IF(U8=0,0,P8/U8)</f>
        <v>1.4440547512326323</v>
      </c>
      <c r="V55" s="160">
        <f t="shared" ref="V55:V69" si="28">IF(V8=0,0,Q8/V8)</f>
        <v>0.4370536777073043</v>
      </c>
      <c r="W55" s="160">
        <f t="shared" ref="W55:W69" si="29">IF(W8=0,0,R8/W8)</f>
        <v>1.6881204945812907</v>
      </c>
      <c r="X55" s="160">
        <f t="shared" ref="X55:X69" si="30">IF(X8=0,0,S8/X8)</f>
        <v>1.4158606413515133</v>
      </c>
      <c r="Y55" s="19"/>
      <c r="Z55" s="19"/>
      <c r="AA55" s="19"/>
      <c r="AB55" s="19"/>
      <c r="AC55" s="19"/>
      <c r="AD55" s="62"/>
      <c r="AE55" s="62"/>
      <c r="AF55" s="62"/>
      <c r="AG55" s="62"/>
      <c r="AH55" s="62"/>
      <c r="AI55" s="62"/>
      <c r="AJ55" s="62"/>
    </row>
    <row r="56" spans="2:36" x14ac:dyDescent="0.45">
      <c r="C56" s="318" t="str">
        <f t="shared" ref="C56:C89" si="31">C9</f>
        <v>sorg</v>
      </c>
      <c r="D56" s="234">
        <f t="shared" ref="D56:O56" si="32">100*D9/D$51</f>
        <v>0</v>
      </c>
      <c r="E56" s="213">
        <f t="shared" si="32"/>
        <v>0</v>
      </c>
      <c r="F56" s="213">
        <f t="shared" si="32"/>
        <v>0</v>
      </c>
      <c r="G56" s="235">
        <f t="shared" si="32"/>
        <v>0</v>
      </c>
      <c r="H56" s="234">
        <f t="shared" si="32"/>
        <v>0</v>
      </c>
      <c r="I56" s="213">
        <f t="shared" si="32"/>
        <v>0</v>
      </c>
      <c r="J56" s="213">
        <f t="shared" si="32"/>
        <v>0</v>
      </c>
      <c r="K56" s="235">
        <f t="shared" si="32"/>
        <v>0</v>
      </c>
      <c r="L56" s="234">
        <f t="shared" si="32"/>
        <v>0</v>
      </c>
      <c r="M56" s="213">
        <f t="shared" si="32"/>
        <v>0</v>
      </c>
      <c r="N56" s="213">
        <f t="shared" si="32"/>
        <v>0</v>
      </c>
      <c r="O56" s="235">
        <f t="shared" si="32"/>
        <v>0</v>
      </c>
      <c r="P56" s="160" t="str">
        <f t="shared" ref="P56:S56" si="33">IFERROR(P9/P$50,"")</f>
        <v/>
      </c>
      <c r="Q56" s="160" t="str">
        <f t="shared" si="33"/>
        <v/>
      </c>
      <c r="R56" s="160" t="str">
        <f t="shared" si="33"/>
        <v/>
      </c>
      <c r="S56" s="160">
        <f t="shared" si="33"/>
        <v>0</v>
      </c>
      <c r="T56" s="62"/>
      <c r="U56" s="160">
        <f t="shared" si="27"/>
        <v>0</v>
      </c>
      <c r="V56" s="160">
        <f t="shared" si="28"/>
        <v>0</v>
      </c>
      <c r="W56" s="160">
        <f t="shared" si="29"/>
        <v>0</v>
      </c>
      <c r="X56" s="160">
        <f t="shared" si="30"/>
        <v>0</v>
      </c>
      <c r="Y56" s="19"/>
      <c r="Z56" s="19"/>
      <c r="AA56" s="19"/>
      <c r="AB56" s="19"/>
      <c r="AC56" s="19"/>
      <c r="AD56" s="62"/>
      <c r="AE56" s="62"/>
      <c r="AF56" s="62"/>
      <c r="AG56" s="62"/>
      <c r="AH56" s="62"/>
      <c r="AI56" s="62"/>
      <c r="AJ56" s="62"/>
    </row>
    <row r="57" spans="2:36" x14ac:dyDescent="0.45">
      <c r="C57" s="318" t="str">
        <f t="shared" si="31"/>
        <v>rice</v>
      </c>
      <c r="D57" s="234">
        <f t="shared" ref="D57:O57" si="34">100*D10/D$51</f>
        <v>26.777588535461536</v>
      </c>
      <c r="E57" s="213">
        <f t="shared" si="34"/>
        <v>78.394664314004217</v>
      </c>
      <c r="F57" s="213">
        <f t="shared" si="34"/>
        <v>45.08614743296792</v>
      </c>
      <c r="G57" s="235">
        <f t="shared" si="34"/>
        <v>29.901093947254257</v>
      </c>
      <c r="H57" s="234">
        <f t="shared" si="34"/>
        <v>19.412313737817129</v>
      </c>
      <c r="I57" s="213">
        <f t="shared" si="34"/>
        <v>75.250903524056596</v>
      </c>
      <c r="J57" s="213">
        <f t="shared" si="34"/>
        <v>32.617246820904242</v>
      </c>
      <c r="K57" s="235">
        <f t="shared" si="34"/>
        <v>21.874688530301132</v>
      </c>
      <c r="L57" s="234">
        <f t="shared" si="34"/>
        <v>14.362783160904991</v>
      </c>
      <c r="M57" s="213">
        <f t="shared" si="34"/>
        <v>61.598028662056961</v>
      </c>
      <c r="N57" s="213">
        <f t="shared" si="34"/>
        <v>23.274414844190304</v>
      </c>
      <c r="O57" s="235">
        <f t="shared" si="34"/>
        <v>16.190035712396377</v>
      </c>
      <c r="P57" s="160">
        <f t="shared" ref="P57:S57" si="35">IFERROR(P10/P$50,"")</f>
        <v>1.2637114132328024</v>
      </c>
      <c r="Q57" s="160">
        <f t="shared" si="35"/>
        <v>6.2184629283953088</v>
      </c>
      <c r="R57" s="160">
        <f t="shared" si="35"/>
        <v>2.0888911522552878</v>
      </c>
      <c r="S57" s="160">
        <f t="shared" si="35"/>
        <v>1.4311498615476781</v>
      </c>
      <c r="T57" s="62"/>
      <c r="U57" s="160">
        <f t="shared" si="27"/>
        <v>1.2999489739611443</v>
      </c>
      <c r="V57" s="160">
        <f t="shared" si="28"/>
        <v>0.53485413963102235</v>
      </c>
      <c r="W57" s="160">
        <f t="shared" si="29"/>
        <v>0.9703546801974241</v>
      </c>
      <c r="X57" s="160">
        <f t="shared" si="30"/>
        <v>1.107338345882376</v>
      </c>
      <c r="Y57" s="19"/>
      <c r="Z57" s="19"/>
      <c r="AA57" s="19"/>
      <c r="AB57" s="19"/>
      <c r="AC57" s="19"/>
      <c r="AD57" s="62"/>
      <c r="AE57" s="62"/>
      <c r="AF57" s="62"/>
      <c r="AG57" s="62"/>
      <c r="AH57" s="62"/>
      <c r="AI57" s="62"/>
      <c r="AJ57" s="62"/>
    </row>
    <row r="58" spans="2:36" x14ac:dyDescent="0.45">
      <c r="C58" s="318" t="str">
        <f t="shared" si="31"/>
        <v>whea</v>
      </c>
      <c r="D58" s="234">
        <f t="shared" ref="D58:O58" si="36">100*D11/D$51</f>
        <v>0</v>
      </c>
      <c r="E58" s="213">
        <f t="shared" si="36"/>
        <v>0</v>
      </c>
      <c r="F58" s="213">
        <f t="shared" si="36"/>
        <v>0</v>
      </c>
      <c r="G58" s="235">
        <f t="shared" si="36"/>
        <v>0</v>
      </c>
      <c r="H58" s="234">
        <f t="shared" si="36"/>
        <v>0</v>
      </c>
      <c r="I58" s="213">
        <f t="shared" si="36"/>
        <v>0</v>
      </c>
      <c r="J58" s="213">
        <f t="shared" si="36"/>
        <v>0</v>
      </c>
      <c r="K58" s="235">
        <f t="shared" si="36"/>
        <v>0</v>
      </c>
      <c r="L58" s="234">
        <f t="shared" si="36"/>
        <v>0</v>
      </c>
      <c r="M58" s="213">
        <f t="shared" si="36"/>
        <v>0</v>
      </c>
      <c r="N58" s="213">
        <f t="shared" si="36"/>
        <v>0</v>
      </c>
      <c r="O58" s="235">
        <f t="shared" si="36"/>
        <v>0</v>
      </c>
      <c r="P58" s="160" t="str">
        <f t="shared" ref="P58:S58" si="37">IFERROR(P11/P$50,"")</f>
        <v/>
      </c>
      <c r="Q58" s="160" t="str">
        <f t="shared" si="37"/>
        <v/>
      </c>
      <c r="R58" s="160" t="str">
        <f t="shared" si="37"/>
        <v/>
      </c>
      <c r="S58" s="160">
        <f t="shared" si="37"/>
        <v>0</v>
      </c>
      <c r="T58" s="62"/>
      <c r="U58" s="160">
        <f t="shared" si="27"/>
        <v>0</v>
      </c>
      <c r="V58" s="160">
        <f t="shared" si="28"/>
        <v>0</v>
      </c>
      <c r="W58" s="160">
        <f t="shared" si="29"/>
        <v>0</v>
      </c>
      <c r="X58" s="160">
        <f t="shared" si="30"/>
        <v>0</v>
      </c>
      <c r="Y58" s="26"/>
      <c r="Z58" s="26"/>
      <c r="AA58" s="26"/>
      <c r="AB58" s="26"/>
      <c r="AC58" s="19"/>
      <c r="AD58" s="62"/>
      <c r="AE58" s="62"/>
      <c r="AF58" s="62"/>
      <c r="AG58" s="62"/>
      <c r="AH58" s="62"/>
      <c r="AI58" s="62"/>
      <c r="AJ58" s="62"/>
    </row>
    <row r="59" spans="2:36" x14ac:dyDescent="0.45">
      <c r="C59" s="318" t="str">
        <f t="shared" si="31"/>
        <v>ocer</v>
      </c>
      <c r="D59" s="234">
        <f t="shared" ref="D59:O59" si="38">100*D12/D$51</f>
        <v>0</v>
      </c>
      <c r="E59" s="213">
        <f t="shared" si="38"/>
        <v>0</v>
      </c>
      <c r="F59" s="213">
        <f t="shared" si="38"/>
        <v>0</v>
      </c>
      <c r="G59" s="235">
        <f t="shared" si="38"/>
        <v>0</v>
      </c>
      <c r="H59" s="234">
        <f t="shared" si="38"/>
        <v>0</v>
      </c>
      <c r="I59" s="213">
        <f t="shared" si="38"/>
        <v>0</v>
      </c>
      <c r="J59" s="213">
        <f t="shared" si="38"/>
        <v>0</v>
      </c>
      <c r="K59" s="235">
        <f t="shared" si="38"/>
        <v>0</v>
      </c>
      <c r="L59" s="234">
        <f t="shared" si="38"/>
        <v>0</v>
      </c>
      <c r="M59" s="213">
        <f t="shared" si="38"/>
        <v>0</v>
      </c>
      <c r="N59" s="213">
        <f t="shared" si="38"/>
        <v>0</v>
      </c>
      <c r="O59" s="235">
        <f t="shared" si="38"/>
        <v>0</v>
      </c>
      <c r="P59" s="160" t="str">
        <f t="shared" ref="P59:S59" si="39">IFERROR(P12/P$50,"")</f>
        <v/>
      </c>
      <c r="Q59" s="160" t="str">
        <f t="shared" si="39"/>
        <v/>
      </c>
      <c r="R59" s="160" t="str">
        <f t="shared" si="39"/>
        <v/>
      </c>
      <c r="S59" s="160">
        <f t="shared" si="39"/>
        <v>0</v>
      </c>
      <c r="T59" s="62"/>
      <c r="U59" s="160">
        <f t="shared" si="27"/>
        <v>0</v>
      </c>
      <c r="V59" s="160">
        <f t="shared" si="28"/>
        <v>0</v>
      </c>
      <c r="W59" s="160">
        <f t="shared" si="29"/>
        <v>0</v>
      </c>
      <c r="X59" s="160">
        <f t="shared" si="30"/>
        <v>0</v>
      </c>
      <c r="Y59" s="19"/>
      <c r="Z59" s="19"/>
      <c r="AA59" s="19"/>
      <c r="AB59" s="19"/>
      <c r="AC59" s="19"/>
      <c r="AD59" s="62"/>
      <c r="AE59" s="62"/>
      <c r="AF59" s="62"/>
      <c r="AG59" s="62"/>
      <c r="AH59" s="62"/>
      <c r="AI59" s="62"/>
      <c r="AJ59" s="62"/>
    </row>
    <row r="60" spans="2:36" x14ac:dyDescent="0.45">
      <c r="C60" s="318" t="str">
        <f t="shared" si="31"/>
        <v>puls</v>
      </c>
      <c r="D60" s="234">
        <f t="shared" ref="D60:O60" si="40">100*D13/D$51</f>
        <v>0.33905111764739498</v>
      </c>
      <c r="E60" s="213">
        <f t="shared" si="40"/>
        <v>0.25340419057053504</v>
      </c>
      <c r="F60" s="213">
        <f t="shared" si="40"/>
        <v>0.56804652134264122</v>
      </c>
      <c r="G60" s="235">
        <f t="shared" si="40"/>
        <v>0.35067428701478953</v>
      </c>
      <c r="H60" s="234">
        <f t="shared" si="40"/>
        <v>0.21667889214043751</v>
      </c>
      <c r="I60" s="213">
        <f t="shared" si="40"/>
        <v>0.21442953059706754</v>
      </c>
      <c r="J60" s="213">
        <f t="shared" si="40"/>
        <v>0.36227108023760624</v>
      </c>
      <c r="K60" s="235">
        <f t="shared" si="40"/>
        <v>0.22615401969757415</v>
      </c>
      <c r="L60" s="234">
        <f t="shared" si="40"/>
        <v>0.10651572891006925</v>
      </c>
      <c r="M60" s="213">
        <f t="shared" si="40"/>
        <v>0.11662066800357494</v>
      </c>
      <c r="N60" s="213">
        <f t="shared" si="40"/>
        <v>0.17175167140747655</v>
      </c>
      <c r="O60" s="235">
        <f t="shared" si="40"/>
        <v>0.11121057220379202</v>
      </c>
      <c r="P60" s="160">
        <f t="shared" ref="P60:S60" si="41">IFERROR(P13/P$50,"")</f>
        <v>2.8547838630997373</v>
      </c>
      <c r="Q60" s="160">
        <f t="shared" si="41"/>
        <v>3.5862614374433726</v>
      </c>
      <c r="R60" s="160">
        <f t="shared" si="41"/>
        <v>4.6955686792328901</v>
      </c>
      <c r="S60" s="160">
        <f t="shared" si="41"/>
        <v>2.99456377728387</v>
      </c>
      <c r="T60" s="62"/>
      <c r="U60" s="160">
        <f t="shared" si="27"/>
        <v>0.91256130912214728</v>
      </c>
      <c r="V60" s="160">
        <f t="shared" si="28"/>
        <v>0.73210434071842945</v>
      </c>
      <c r="W60" s="160">
        <f t="shared" si="29"/>
        <v>0.43585913700531181</v>
      </c>
      <c r="X60" s="160">
        <f t="shared" si="30"/>
        <v>0.81371295392244503</v>
      </c>
      <c r="Y60" s="19"/>
      <c r="Z60" s="19"/>
      <c r="AA60" s="19"/>
      <c r="AB60" s="19"/>
      <c r="AC60" s="19"/>
      <c r="AD60" s="62"/>
      <c r="AE60" s="62"/>
      <c r="AF60" s="62"/>
      <c r="AG60" s="62"/>
      <c r="AH60" s="62"/>
      <c r="AI60" s="62"/>
      <c r="AJ60" s="62"/>
    </row>
    <row r="61" spans="2:36" x14ac:dyDescent="0.45">
      <c r="C61" s="318" t="str">
        <f t="shared" si="31"/>
        <v>gnut</v>
      </c>
      <c r="D61" s="234">
        <f t="shared" ref="D61:O61" si="42">100*D14/D$51</f>
        <v>1.1620027089677403</v>
      </c>
      <c r="E61" s="213">
        <f t="shared" si="42"/>
        <v>0</v>
      </c>
      <c r="F61" s="213">
        <f t="shared" si="42"/>
        <v>0.18735515861071983</v>
      </c>
      <c r="G61" s="235">
        <f t="shared" si="42"/>
        <v>1.055240668098659</v>
      </c>
      <c r="H61" s="234">
        <f t="shared" si="42"/>
        <v>0.78006652907705354</v>
      </c>
      <c r="I61" s="213">
        <f t="shared" si="42"/>
        <v>0</v>
      </c>
      <c r="J61" s="213">
        <f t="shared" si="42"/>
        <v>0.12551293751498824</v>
      </c>
      <c r="K61" s="235">
        <f t="shared" si="42"/>
        <v>0.7148665663580458</v>
      </c>
      <c r="L61" s="234">
        <f t="shared" si="42"/>
        <v>0.29673265253791553</v>
      </c>
      <c r="M61" s="213">
        <f t="shared" si="42"/>
        <v>0</v>
      </c>
      <c r="N61" s="213">
        <f t="shared" si="42"/>
        <v>4.6046047570082196E-2</v>
      </c>
      <c r="O61" s="235">
        <f t="shared" si="42"/>
        <v>0.27202154803069811</v>
      </c>
      <c r="P61" s="160">
        <f t="shared" ref="P61:S61" si="43">IFERROR(P14/P$50,"")</f>
        <v>2.2028677690442255</v>
      </c>
      <c r="Q61" s="160">
        <f t="shared" si="43"/>
        <v>0</v>
      </c>
      <c r="R61" s="160">
        <f t="shared" si="43"/>
        <v>0.3486929631546633</v>
      </c>
      <c r="S61" s="160">
        <f t="shared" si="43"/>
        <v>2.0288708376676472</v>
      </c>
      <c r="T61" s="62"/>
      <c r="U61" s="160">
        <f t="shared" si="27"/>
        <v>1.0515599334731334</v>
      </c>
      <c r="V61" s="160">
        <f t="shared" si="28"/>
        <v>0</v>
      </c>
      <c r="W61" s="160">
        <f t="shared" si="29"/>
        <v>0.18479898586926721</v>
      </c>
      <c r="X61" s="160">
        <f t="shared" si="30"/>
        <v>0.94399489051999796</v>
      </c>
      <c r="Y61" s="19"/>
      <c r="Z61" s="19"/>
      <c r="AA61" s="19"/>
      <c r="AB61" s="19"/>
      <c r="AC61" s="19"/>
      <c r="AD61" s="62"/>
      <c r="AE61" s="62"/>
      <c r="AF61" s="62"/>
      <c r="AG61" s="62"/>
      <c r="AH61" s="62"/>
      <c r="AI61" s="62"/>
      <c r="AJ61" s="62"/>
    </row>
    <row r="62" spans="2:36" x14ac:dyDescent="0.45">
      <c r="C62" s="318" t="str">
        <f t="shared" si="31"/>
        <v>palm</v>
      </c>
      <c r="D62" s="234">
        <f t="shared" ref="D62:O62" si="44">100*D15/D$51</f>
        <v>11.416246442204772</v>
      </c>
      <c r="E62" s="213">
        <f t="shared" si="44"/>
        <v>0</v>
      </c>
      <c r="F62" s="213">
        <f t="shared" si="44"/>
        <v>11.069067989216421</v>
      </c>
      <c r="G62" s="235">
        <f t="shared" si="44"/>
        <v>10.965292930717586</v>
      </c>
      <c r="H62" s="234">
        <f t="shared" si="44"/>
        <v>22.327906734987749</v>
      </c>
      <c r="I62" s="213">
        <f t="shared" si="44"/>
        <v>0</v>
      </c>
      <c r="J62" s="213">
        <f t="shared" si="44"/>
        <v>21.603994821200356</v>
      </c>
      <c r="K62" s="235">
        <f t="shared" si="44"/>
        <v>21.64182469379983</v>
      </c>
      <c r="L62" s="234">
        <f t="shared" si="44"/>
        <v>31.345791542841269</v>
      </c>
      <c r="M62" s="213">
        <f t="shared" si="44"/>
        <v>0</v>
      </c>
      <c r="N62" s="213">
        <f t="shared" si="44"/>
        <v>29.250646203493723</v>
      </c>
      <c r="O62" s="235">
        <f t="shared" si="44"/>
        <v>30.392731482404649</v>
      </c>
      <c r="P62" s="160">
        <f t="shared" ref="P62:S62" si="45">IFERROR(P15/P$50,"")</f>
        <v>0.62054183157193799</v>
      </c>
      <c r="Q62" s="160">
        <f t="shared" si="45"/>
        <v>0</v>
      </c>
      <c r="R62" s="160">
        <f t="shared" si="45"/>
        <v>0.59068374881970198</v>
      </c>
      <c r="S62" s="160">
        <f t="shared" si="45"/>
        <v>0.60449060772940866</v>
      </c>
      <c r="T62" s="62"/>
      <c r="U62" s="160">
        <f t="shared" si="27"/>
        <v>0.85890032994778043</v>
      </c>
      <c r="V62" s="160">
        <f t="shared" si="28"/>
        <v>0</v>
      </c>
      <c r="W62" s="160">
        <f t="shared" si="29"/>
        <v>1.5768683679156712</v>
      </c>
      <c r="X62" s="160">
        <f t="shared" si="30"/>
        <v>0.88507585191078819</v>
      </c>
      <c r="Y62" s="19"/>
      <c r="Z62" s="19"/>
      <c r="AA62" s="19"/>
      <c r="AB62" s="19"/>
      <c r="AC62" s="19"/>
      <c r="AD62" s="62"/>
      <c r="AE62" s="62"/>
      <c r="AF62" s="62"/>
      <c r="AG62" s="62"/>
      <c r="AH62" s="62"/>
      <c r="AI62" s="62"/>
      <c r="AJ62" s="62"/>
    </row>
    <row r="63" spans="2:36" x14ac:dyDescent="0.45">
      <c r="C63" s="318" t="str">
        <f t="shared" si="31"/>
        <v>sesa</v>
      </c>
      <c r="D63" s="234">
        <f t="shared" ref="D63:O63" si="46">100*D16/D$51</f>
        <v>0</v>
      </c>
      <c r="E63" s="213">
        <f t="shared" si="46"/>
        <v>0</v>
      </c>
      <c r="F63" s="213">
        <f t="shared" si="46"/>
        <v>0</v>
      </c>
      <c r="G63" s="235">
        <f t="shared" si="46"/>
        <v>0</v>
      </c>
      <c r="H63" s="234">
        <f t="shared" si="46"/>
        <v>0</v>
      </c>
      <c r="I63" s="213">
        <f t="shared" si="46"/>
        <v>0</v>
      </c>
      <c r="J63" s="213">
        <f t="shared" si="46"/>
        <v>0</v>
      </c>
      <c r="K63" s="235">
        <f t="shared" si="46"/>
        <v>0</v>
      </c>
      <c r="L63" s="234">
        <f t="shared" si="46"/>
        <v>0</v>
      </c>
      <c r="M63" s="213">
        <f t="shared" si="46"/>
        <v>0</v>
      </c>
      <c r="N63" s="213">
        <f t="shared" si="46"/>
        <v>0</v>
      </c>
      <c r="O63" s="235">
        <f t="shared" si="46"/>
        <v>0</v>
      </c>
      <c r="P63" s="160" t="str">
        <f t="shared" ref="P63:S63" si="47">IFERROR(P16/P$50,"")</f>
        <v/>
      </c>
      <c r="Q63" s="160" t="str">
        <f t="shared" si="47"/>
        <v/>
      </c>
      <c r="R63" s="160" t="str">
        <f t="shared" si="47"/>
        <v/>
      </c>
      <c r="S63" s="160">
        <f t="shared" si="47"/>
        <v>0</v>
      </c>
      <c r="T63" s="62"/>
      <c r="U63" s="160">
        <f t="shared" si="27"/>
        <v>0</v>
      </c>
      <c r="V63" s="160">
        <f t="shared" si="28"/>
        <v>0</v>
      </c>
      <c r="W63" s="160">
        <f t="shared" si="29"/>
        <v>0</v>
      </c>
      <c r="X63" s="160">
        <f t="shared" si="30"/>
        <v>0</v>
      </c>
      <c r="Y63" s="19"/>
      <c r="Z63" s="19"/>
      <c r="AA63" s="19"/>
      <c r="AB63" s="19"/>
      <c r="AC63" s="19"/>
      <c r="AD63" s="62"/>
      <c r="AE63" s="62"/>
      <c r="AF63" s="62"/>
      <c r="AG63" s="62"/>
      <c r="AH63" s="62"/>
      <c r="AI63" s="62"/>
      <c r="AJ63" s="62"/>
    </row>
    <row r="64" spans="2:36" x14ac:dyDescent="0.45">
      <c r="C64" s="318" t="str">
        <f t="shared" si="31"/>
        <v>soya</v>
      </c>
      <c r="D64" s="234">
        <f t="shared" ref="D64:O64" si="48">100*D17/D$51</f>
        <v>1.3883240077776084</v>
      </c>
      <c r="E64" s="213">
        <f t="shared" si="48"/>
        <v>1.7721920757777574</v>
      </c>
      <c r="F64" s="213">
        <f t="shared" si="48"/>
        <v>0.40130673772643383</v>
      </c>
      <c r="G64" s="235">
        <f t="shared" si="48"/>
        <v>1.3387779157530513</v>
      </c>
      <c r="H64" s="234">
        <f t="shared" si="48"/>
        <v>0.78512690068004676</v>
      </c>
      <c r="I64" s="213">
        <f t="shared" si="48"/>
        <v>1.3270252622063412</v>
      </c>
      <c r="J64" s="213">
        <f t="shared" si="48"/>
        <v>0.22647684728659173</v>
      </c>
      <c r="K64" s="235">
        <f t="shared" si="48"/>
        <v>0.76402316463960773</v>
      </c>
      <c r="L64" s="234">
        <f t="shared" si="48"/>
        <v>0.22962218095252923</v>
      </c>
      <c r="M64" s="213">
        <f t="shared" si="48"/>
        <v>0.42938509291997978</v>
      </c>
      <c r="N64" s="213">
        <f t="shared" si="48"/>
        <v>6.3880448884076332E-2</v>
      </c>
      <c r="O64" s="235">
        <f t="shared" si="48"/>
        <v>0.2235245003235613</v>
      </c>
      <c r="P64" s="160">
        <f t="shared" ref="P64:S64" si="49">IFERROR(P17/P$50,"")</f>
        <v>3.3415120140553536</v>
      </c>
      <c r="Q64" s="160">
        <f t="shared" si="49"/>
        <v>7.1694045028301039</v>
      </c>
      <c r="R64" s="160">
        <f t="shared" si="49"/>
        <v>0.9482544382462651</v>
      </c>
      <c r="S64" s="160">
        <f t="shared" si="49"/>
        <v>3.2680020797367582</v>
      </c>
      <c r="T64" s="62"/>
      <c r="U64" s="160">
        <f t="shared" si="27"/>
        <v>1.9329624692303846</v>
      </c>
      <c r="V64" s="160">
        <f t="shared" si="28"/>
        <v>2.9894485841114529</v>
      </c>
      <c r="W64" s="160">
        <f t="shared" si="29"/>
        <v>2.2023090182240614</v>
      </c>
      <c r="X64" s="160">
        <f t="shared" si="30"/>
        <v>1.9722754443069033</v>
      </c>
      <c r="Y64" s="19"/>
      <c r="Z64" s="19"/>
      <c r="AA64" s="19"/>
      <c r="AB64" s="19"/>
      <c r="AC64" s="19"/>
      <c r="AD64" s="62"/>
      <c r="AE64" s="62"/>
      <c r="AF64" s="62"/>
      <c r="AG64" s="62"/>
      <c r="AH64" s="62"/>
      <c r="AI64" s="62"/>
      <c r="AJ64" s="62"/>
    </row>
    <row r="65" spans="3:36" x14ac:dyDescent="0.45">
      <c r="C65" s="318" t="str">
        <f t="shared" si="31"/>
        <v>oils</v>
      </c>
      <c r="D65" s="234">
        <f t="shared" ref="D65:O65" si="50">100*D18/D$51</f>
        <v>13.149653300462266</v>
      </c>
      <c r="E65" s="213">
        <f t="shared" si="50"/>
        <v>0</v>
      </c>
      <c r="F65" s="213">
        <f t="shared" si="50"/>
        <v>0.71926578399872065</v>
      </c>
      <c r="G65" s="235">
        <f t="shared" si="50"/>
        <v>11.850723492209571</v>
      </c>
      <c r="H65" s="234">
        <f t="shared" si="50"/>
        <v>9.7876832628223731</v>
      </c>
      <c r="I65" s="213">
        <f t="shared" si="50"/>
        <v>0</v>
      </c>
      <c r="J65" s="213">
        <f t="shared" si="50"/>
        <v>0.53426083769820487</v>
      </c>
      <c r="K65" s="235">
        <f t="shared" si="50"/>
        <v>8.901422846819008</v>
      </c>
      <c r="L65" s="234">
        <f t="shared" si="50"/>
        <v>7.9700407460127796</v>
      </c>
      <c r="M65" s="213">
        <f t="shared" si="50"/>
        <v>0</v>
      </c>
      <c r="N65" s="213">
        <f t="shared" si="50"/>
        <v>0.419569726199642</v>
      </c>
      <c r="O65" s="235">
        <f t="shared" si="50"/>
        <v>7.2507794212872954</v>
      </c>
      <c r="P65" s="160">
        <f t="shared" ref="P65:S65" si="51">IFERROR(P18/P$50,"")</f>
        <v>2.0797566708679618</v>
      </c>
      <c r="Q65" s="160">
        <f t="shared" si="51"/>
        <v>0</v>
      </c>
      <c r="R65" s="160">
        <f t="shared" si="51"/>
        <v>0.11168217524406611</v>
      </c>
      <c r="S65" s="160">
        <f t="shared" si="51"/>
        <v>1.9009236764223734</v>
      </c>
      <c r="T65" s="62"/>
      <c r="U65" s="160">
        <f t="shared" si="27"/>
        <v>1.4891332600611604</v>
      </c>
      <c r="V65" s="160">
        <f t="shared" si="28"/>
        <v>0</v>
      </c>
      <c r="W65" s="160">
        <f t="shared" si="29"/>
        <v>0.74432067744051378</v>
      </c>
      <c r="X65" s="160">
        <f t="shared" si="30"/>
        <v>1.4691140973531234</v>
      </c>
      <c r="Y65" s="19"/>
      <c r="Z65" s="19"/>
      <c r="AA65" s="19"/>
      <c r="AB65" s="19"/>
      <c r="AC65" s="19"/>
      <c r="AD65" s="62"/>
      <c r="AE65" s="62"/>
      <c r="AF65" s="62"/>
      <c r="AG65" s="62"/>
      <c r="AH65" s="62"/>
      <c r="AI65" s="62"/>
      <c r="AJ65" s="62"/>
    </row>
    <row r="66" spans="3:36" x14ac:dyDescent="0.45">
      <c r="C66" s="318" t="str">
        <f t="shared" si="31"/>
        <v>cass</v>
      </c>
      <c r="D66" s="234">
        <f t="shared" ref="D66:O66" si="52">100*D19/D$51</f>
        <v>2.345219346267216</v>
      </c>
      <c r="E66" s="213">
        <f t="shared" si="52"/>
        <v>0</v>
      </c>
      <c r="F66" s="213">
        <f t="shared" si="52"/>
        <v>2.1542074501794648</v>
      </c>
      <c r="G66" s="235">
        <f t="shared" si="52"/>
        <v>2.244825451999259</v>
      </c>
      <c r="H66" s="234">
        <f t="shared" si="52"/>
        <v>2.2088895230152561</v>
      </c>
      <c r="I66" s="213">
        <f t="shared" si="52"/>
        <v>0</v>
      </c>
      <c r="J66" s="213">
        <f t="shared" si="52"/>
        <v>2.0247732105299323</v>
      </c>
      <c r="K66" s="235">
        <f t="shared" si="52"/>
        <v>2.1336445343941244</v>
      </c>
      <c r="L66" s="234">
        <f t="shared" si="52"/>
        <v>1.2915962546203958</v>
      </c>
      <c r="M66" s="213">
        <f t="shared" si="52"/>
        <v>0</v>
      </c>
      <c r="N66" s="213">
        <f t="shared" si="52"/>
        <v>1.1418244451537991</v>
      </c>
      <c r="O66" s="235">
        <f t="shared" si="52"/>
        <v>1.2480140537075664</v>
      </c>
      <c r="P66" s="160">
        <f t="shared" ref="P66:S66" si="53">IFERROR(P19/P$50,"")</f>
        <v>0.35678073338727256</v>
      </c>
      <c r="Q66" s="160">
        <f t="shared" si="53"/>
        <v>0</v>
      </c>
      <c r="R66" s="160">
        <f t="shared" si="53"/>
        <v>0.32173750444426769</v>
      </c>
      <c r="S66" s="160">
        <f t="shared" si="53"/>
        <v>0.34635550519042058</v>
      </c>
      <c r="T66" s="62"/>
      <c r="U66" s="160">
        <f t="shared" si="27"/>
        <v>0.76441413431956584</v>
      </c>
      <c r="V66" s="160">
        <f t="shared" si="28"/>
        <v>0</v>
      </c>
      <c r="W66" s="160">
        <f t="shared" si="29"/>
        <v>2.1006855128365842</v>
      </c>
      <c r="X66" s="160">
        <f t="shared" si="30"/>
        <v>0.79552982684007312</v>
      </c>
      <c r="Y66" s="19"/>
      <c r="Z66" s="19"/>
      <c r="AA66" s="19"/>
      <c r="AB66" s="19"/>
      <c r="AC66" s="19"/>
      <c r="AD66" s="62"/>
      <c r="AE66" s="62"/>
      <c r="AF66" s="62"/>
      <c r="AG66" s="62"/>
      <c r="AH66" s="62"/>
      <c r="AI66" s="62"/>
      <c r="AJ66" s="62"/>
    </row>
    <row r="67" spans="3:36" x14ac:dyDescent="0.45">
      <c r="C67" s="318" t="str">
        <f t="shared" si="31"/>
        <v>ipot</v>
      </c>
      <c r="D67" s="234">
        <f t="shared" ref="D67:O67" si="54">100*D20/D$51</f>
        <v>9.3694743847669404E-2</v>
      </c>
      <c r="E67" s="213">
        <f t="shared" si="54"/>
        <v>0</v>
      </c>
      <c r="F67" s="213">
        <f t="shared" si="54"/>
        <v>0.12040771681602189</v>
      </c>
      <c r="G67" s="235">
        <f t="shared" si="54"/>
        <v>9.1909168112275175E-2</v>
      </c>
      <c r="H67" s="234">
        <f t="shared" si="54"/>
        <v>6.4523752343197127E-2</v>
      </c>
      <c r="I67" s="213">
        <f t="shared" si="54"/>
        <v>0</v>
      </c>
      <c r="J67" s="213">
        <f t="shared" si="54"/>
        <v>8.2747912037628116E-2</v>
      </c>
      <c r="K67" s="235">
        <f t="shared" si="54"/>
        <v>6.3872245604418995E-2</v>
      </c>
      <c r="L67" s="234">
        <f t="shared" si="54"/>
        <v>6.1702066552668418E-2</v>
      </c>
      <c r="M67" s="213">
        <f t="shared" si="54"/>
        <v>0</v>
      </c>
      <c r="N67" s="213">
        <f t="shared" si="54"/>
        <v>7.6314542869204915E-2</v>
      </c>
      <c r="O67" s="235">
        <f t="shared" si="54"/>
        <v>6.1099394469126059E-2</v>
      </c>
      <c r="P67" s="160">
        <f t="shared" ref="P67:S67" si="55">IFERROR(P20/P$50,"")</f>
        <v>0.23480609019400764</v>
      </c>
      <c r="Q67" s="160">
        <f t="shared" si="55"/>
        <v>0</v>
      </c>
      <c r="R67" s="160">
        <f t="shared" si="55"/>
        <v>0.29624067580194385</v>
      </c>
      <c r="S67" s="160">
        <f t="shared" si="55"/>
        <v>0.23360092359616952</v>
      </c>
      <c r="T67" s="62"/>
      <c r="U67" s="160">
        <f t="shared" si="27"/>
        <v>1.4492481274306295</v>
      </c>
      <c r="V67" s="160">
        <f t="shared" si="28"/>
        <v>0</v>
      </c>
      <c r="W67" s="160">
        <f t="shared" si="29"/>
        <v>0.40527756555911987</v>
      </c>
      <c r="X67" s="160">
        <f t="shared" si="30"/>
        <v>1.0528026641978234</v>
      </c>
      <c r="Y67" s="19"/>
      <c r="Z67" s="19"/>
      <c r="AA67" s="19"/>
      <c r="AB67" s="19"/>
      <c r="AC67" s="19"/>
      <c r="AD67" s="62"/>
      <c r="AE67" s="62"/>
      <c r="AF67" s="62"/>
      <c r="AG67" s="62"/>
      <c r="AH67" s="62"/>
      <c r="AI67" s="62"/>
      <c r="AJ67" s="62"/>
    </row>
    <row r="68" spans="3:36" x14ac:dyDescent="0.45">
      <c r="C68" s="318" t="str">
        <f t="shared" si="31"/>
        <v>spot</v>
      </c>
      <c r="D68" s="234">
        <f t="shared" ref="D68:O68" si="56">100*D21/D$51</f>
        <v>0.35741998651718987</v>
      </c>
      <c r="E68" s="213">
        <f t="shared" si="56"/>
        <v>0.25484162277745892</v>
      </c>
      <c r="F68" s="213">
        <f t="shared" si="56"/>
        <v>0.32398125913249592</v>
      </c>
      <c r="G68" s="235">
        <f t="shared" si="56"/>
        <v>0.35140352870498043</v>
      </c>
      <c r="H68" s="234">
        <f t="shared" si="56"/>
        <v>0.25449011280002037</v>
      </c>
      <c r="I68" s="213">
        <f t="shared" si="56"/>
        <v>0.24026019114276584</v>
      </c>
      <c r="J68" s="213">
        <f t="shared" si="56"/>
        <v>0.2302026424233107</v>
      </c>
      <c r="K68" s="235">
        <f t="shared" si="56"/>
        <v>0.2524917317380414</v>
      </c>
      <c r="L68" s="234">
        <f t="shared" si="56"/>
        <v>0.15718615230485045</v>
      </c>
      <c r="M68" s="213">
        <f t="shared" si="56"/>
        <v>0.16417951930195068</v>
      </c>
      <c r="N68" s="213">
        <f t="shared" si="56"/>
        <v>0.13712727385076967</v>
      </c>
      <c r="O68" s="235">
        <f t="shared" si="56"/>
        <v>0.15600379260039238</v>
      </c>
      <c r="P68" s="160">
        <f t="shared" ref="P68:S68" si="57">IFERROR(P21/P$50,"")</f>
        <v>0.47898378673335035</v>
      </c>
      <c r="Q68" s="160">
        <f t="shared" si="57"/>
        <v>0.57402716042309021</v>
      </c>
      <c r="R68" s="160">
        <f t="shared" si="57"/>
        <v>0.42624383198623711</v>
      </c>
      <c r="S68" s="160">
        <f t="shared" si="57"/>
        <v>0.47760590613571696</v>
      </c>
      <c r="T68" s="62"/>
      <c r="U68" s="160">
        <f t="shared" si="27"/>
        <v>1.7402869122134839</v>
      </c>
      <c r="V68" s="160">
        <f t="shared" si="28"/>
        <v>3.1469862232477746</v>
      </c>
      <c r="W68" s="160">
        <f t="shared" si="29"/>
        <v>0.69438560282563289</v>
      </c>
      <c r="X68" s="160">
        <f t="shared" si="30"/>
        <v>1.6146473953007312</v>
      </c>
      <c r="Y68" s="19"/>
      <c r="Z68" s="19"/>
      <c r="AA68" s="19"/>
      <c r="AB68" s="19"/>
      <c r="AC68" s="19"/>
      <c r="AD68" s="62"/>
      <c r="AE68" s="62"/>
      <c r="AF68" s="62"/>
      <c r="AG68" s="62"/>
      <c r="AH68" s="62"/>
      <c r="AI68" s="62"/>
      <c r="AJ68" s="62"/>
    </row>
    <row r="69" spans="3:36" x14ac:dyDescent="0.45">
      <c r="C69" s="318" t="str">
        <f t="shared" si="31"/>
        <v>root</v>
      </c>
      <c r="D69" s="234">
        <f t="shared" ref="D69:O69" si="58">100*D22/D$51</f>
        <v>6.6247701901685871E-2</v>
      </c>
      <c r="E69" s="213">
        <f t="shared" si="58"/>
        <v>0.10968534617615311</v>
      </c>
      <c r="F69" s="213">
        <f t="shared" si="58"/>
        <v>0.12548550056282409</v>
      </c>
      <c r="G69" s="235">
        <f t="shared" si="58"/>
        <v>7.1716201277021094E-2</v>
      </c>
      <c r="H69" s="234">
        <f t="shared" si="58"/>
        <v>4.1694111973125454E-2</v>
      </c>
      <c r="I69" s="213">
        <f t="shared" si="58"/>
        <v>9.1405409247661606E-2</v>
      </c>
      <c r="J69" s="213">
        <f t="shared" si="58"/>
        <v>7.8812625192998378E-2</v>
      </c>
      <c r="K69" s="235">
        <f t="shared" si="58"/>
        <v>4.5548087998091055E-2</v>
      </c>
      <c r="L69" s="234">
        <f t="shared" si="58"/>
        <v>3.508293343958991E-2</v>
      </c>
      <c r="M69" s="213">
        <f t="shared" si="58"/>
        <v>8.5091633550662973E-2</v>
      </c>
      <c r="N69" s="213">
        <f t="shared" si="58"/>
        <v>6.3956859996081403E-2</v>
      </c>
      <c r="O69" s="235">
        <f t="shared" si="58"/>
        <v>3.8338573425102968E-2</v>
      </c>
      <c r="P69" s="160">
        <f t="shared" ref="P69:S69" si="59">IFERROR(P22/P$50,"")</f>
        <v>0.44096808994487191</v>
      </c>
      <c r="Q69" s="160">
        <f t="shared" si="59"/>
        <v>1.2271709251661591</v>
      </c>
      <c r="R69" s="160">
        <f t="shared" si="59"/>
        <v>0.82002318773160243</v>
      </c>
      <c r="S69" s="160">
        <f t="shared" si="59"/>
        <v>0.48414473678187941</v>
      </c>
      <c r="T69" s="62"/>
      <c r="U69" s="160">
        <f t="shared" si="27"/>
        <v>1.4927476942584219</v>
      </c>
      <c r="V69" s="160">
        <f t="shared" si="28"/>
        <v>2.3535792754014531</v>
      </c>
      <c r="W69" s="160">
        <f t="shared" si="29"/>
        <v>3.2453850313435049</v>
      </c>
      <c r="X69" s="160">
        <f t="shared" si="30"/>
        <v>1.6264779281169959</v>
      </c>
      <c r="Y69" s="19"/>
      <c r="Z69" s="19"/>
      <c r="AA69" s="19"/>
      <c r="AB69" s="19"/>
      <c r="AC69" s="19"/>
      <c r="AD69" s="62"/>
      <c r="AE69" s="62"/>
      <c r="AF69" s="62"/>
      <c r="AG69" s="62"/>
      <c r="AH69" s="62"/>
      <c r="AI69" s="62"/>
      <c r="AJ69" s="62"/>
    </row>
    <row r="70" spans="3:36" x14ac:dyDescent="0.45">
      <c r="C70" s="318" t="str">
        <f t="shared" si="31"/>
        <v>vege</v>
      </c>
      <c r="D70" s="234">
        <f t="shared" ref="D70:O70" si="60">100*D23/D$51</f>
        <v>1.4724107769830868</v>
      </c>
      <c r="E70" s="213">
        <f t="shared" si="60"/>
        <v>1.5858182247219905</v>
      </c>
      <c r="F70" s="213">
        <f t="shared" si="60"/>
        <v>4.4978380382539243</v>
      </c>
      <c r="G70" s="235">
        <f t="shared" si="60"/>
        <v>1.6726968282503101</v>
      </c>
      <c r="H70" s="234">
        <f t="shared" si="60"/>
        <v>1.3245136392109333</v>
      </c>
      <c r="I70" s="213">
        <f t="shared" si="60"/>
        <v>1.8888619936036908</v>
      </c>
      <c r="J70" s="213">
        <f t="shared" si="60"/>
        <v>4.0376586075737446</v>
      </c>
      <c r="K70" s="235">
        <f t="shared" si="60"/>
        <v>1.5184260411046735</v>
      </c>
      <c r="L70" s="234">
        <f t="shared" si="60"/>
        <v>1.498357962051325</v>
      </c>
      <c r="M70" s="213">
        <f t="shared" si="60"/>
        <v>2.3640309924259491</v>
      </c>
      <c r="N70" s="213">
        <f t="shared" si="60"/>
        <v>4.4051318270542392</v>
      </c>
      <c r="O70" s="235">
        <f t="shared" si="60"/>
        <v>1.7182937686320197</v>
      </c>
      <c r="P70" s="160">
        <f t="shared" ref="P70:S70" si="61">IFERROR(P23/P$50,"")</f>
        <v>0.53318345920014543</v>
      </c>
      <c r="Q70" s="160">
        <f t="shared" si="61"/>
        <v>0.96520860686640875</v>
      </c>
      <c r="R70" s="160">
        <f t="shared" si="61"/>
        <v>1.5989973095267866</v>
      </c>
      <c r="S70" s="160">
        <f t="shared" si="61"/>
        <v>0.61430847274011424</v>
      </c>
      <c r="T70" s="62"/>
      <c r="U70" s="160">
        <f t="shared" ref="U70:U89" si="62">IF(U23=0,0,P23/U23)</f>
        <v>3.3018540086738875</v>
      </c>
      <c r="V70" s="160">
        <f t="shared" ref="V70:V89" si="63">IF(V23=0,0,Q23/V23)</f>
        <v>0.63469485187285068</v>
      </c>
      <c r="W70" s="160">
        <f t="shared" ref="W70:W89" si="64">IF(W23=0,0,R23/W23)</f>
        <v>1.6395077253795594</v>
      </c>
      <c r="X70" s="160">
        <f t="shared" ref="X70:X89" si="65">IF(X23=0,0,S23/X23)</f>
        <v>2.4897503033782304</v>
      </c>
      <c r="Y70" s="19"/>
      <c r="Z70" s="19"/>
      <c r="AA70" s="19"/>
      <c r="AB70" s="19"/>
      <c r="AC70" s="19"/>
      <c r="AD70" s="62"/>
      <c r="AE70" s="62"/>
      <c r="AF70" s="62"/>
      <c r="AG70" s="62"/>
      <c r="AH70" s="62"/>
      <c r="AI70" s="62"/>
      <c r="AJ70" s="62"/>
    </row>
    <row r="71" spans="3:36" x14ac:dyDescent="0.45">
      <c r="C71" s="318" t="str">
        <f t="shared" si="31"/>
        <v>sugr</v>
      </c>
      <c r="D71" s="234">
        <f t="shared" ref="D71:O71" si="66">100*D24/D$51</f>
        <v>1.5199201952599894</v>
      </c>
      <c r="E71" s="213">
        <f t="shared" si="66"/>
        <v>9.0755659072816819</v>
      </c>
      <c r="F71" s="213">
        <f t="shared" si="66"/>
        <v>1.8153859746878662</v>
      </c>
      <c r="G71" s="235">
        <f t="shared" si="66"/>
        <v>1.8226324298859542</v>
      </c>
      <c r="H71" s="234">
        <f t="shared" si="66"/>
        <v>1.0713780011149316</v>
      </c>
      <c r="I71" s="213">
        <f t="shared" si="66"/>
        <v>8.4706167040545939</v>
      </c>
      <c r="J71" s="213">
        <f t="shared" si="66"/>
        <v>1.2769951574474074</v>
      </c>
      <c r="K71" s="235">
        <f t="shared" si="66"/>
        <v>1.2964924591032401</v>
      </c>
      <c r="L71" s="234">
        <f t="shared" si="66"/>
        <v>1.134406625410185</v>
      </c>
      <c r="M71" s="213">
        <f t="shared" si="66"/>
        <v>9.9228140423019582</v>
      </c>
      <c r="N71" s="213">
        <f t="shared" si="66"/>
        <v>1.3040235924977592</v>
      </c>
      <c r="O71" s="235">
        <f t="shared" si="66"/>
        <v>1.373221680295249</v>
      </c>
      <c r="P71" s="160">
        <f t="shared" ref="P71:S71" si="67">IFERROR(P24/P$50,"")</f>
        <v>0.15443916735664887</v>
      </c>
      <c r="Q71" s="160">
        <f t="shared" si="67"/>
        <v>1.5499956589040664</v>
      </c>
      <c r="R71" s="160">
        <f t="shared" si="67"/>
        <v>0.18109309093240086</v>
      </c>
      <c r="S71" s="160">
        <f t="shared" si="67"/>
        <v>0.18782670972472498</v>
      </c>
      <c r="T71" s="62"/>
      <c r="U71" s="160">
        <f t="shared" si="62"/>
        <v>1.3016776906553933</v>
      </c>
      <c r="V71" s="160">
        <f t="shared" si="63"/>
        <v>0.79425954398793952</v>
      </c>
      <c r="W71" s="160">
        <f t="shared" si="64"/>
        <v>1.1944517818692404</v>
      </c>
      <c r="X71" s="160">
        <f t="shared" si="65"/>
        <v>1.1568594614260976</v>
      </c>
      <c r="Y71" s="19"/>
      <c r="Z71" s="19"/>
      <c r="AA71" s="19"/>
      <c r="AB71" s="19"/>
      <c r="AC71" s="19"/>
      <c r="AD71" s="62"/>
      <c r="AE71" s="62"/>
      <c r="AF71" s="62"/>
      <c r="AG71" s="62"/>
      <c r="AH71" s="62"/>
      <c r="AI71" s="62"/>
      <c r="AJ71" s="62"/>
    </row>
    <row r="72" spans="3:36" x14ac:dyDescent="0.45">
      <c r="C72" s="318" t="str">
        <f t="shared" si="31"/>
        <v>toba</v>
      </c>
      <c r="D72" s="234">
        <f t="shared" ref="D72:O72" si="68">100*D25/D$51</f>
        <v>0.4091735597368466</v>
      </c>
      <c r="E72" s="213">
        <f t="shared" si="68"/>
        <v>0</v>
      </c>
      <c r="F72" s="213">
        <f t="shared" si="68"/>
        <v>0.46498950571703379</v>
      </c>
      <c r="G72" s="235">
        <f t="shared" si="68"/>
        <v>0.39743358032211323</v>
      </c>
      <c r="H72" s="234">
        <f t="shared" si="68"/>
        <v>0.17241533994805316</v>
      </c>
      <c r="I72" s="213">
        <f t="shared" si="68"/>
        <v>0</v>
      </c>
      <c r="J72" s="213">
        <f t="shared" si="68"/>
        <v>0.19552839133960315</v>
      </c>
      <c r="K72" s="235">
        <f t="shared" si="68"/>
        <v>0.16899811561984218</v>
      </c>
      <c r="L72" s="234">
        <f t="shared" si="68"/>
        <v>0.24652645181610433</v>
      </c>
      <c r="M72" s="213">
        <f t="shared" si="68"/>
        <v>0</v>
      </c>
      <c r="N72" s="213">
        <f t="shared" si="68"/>
        <v>0.26962963156883901</v>
      </c>
      <c r="O72" s="235">
        <f t="shared" si="68"/>
        <v>0.24172084906928401</v>
      </c>
      <c r="P72" s="160">
        <f t="shared" ref="P72:S72" si="69">IFERROR(P25/P$50,"")</f>
        <v>4.9048005819973</v>
      </c>
      <c r="Q72" s="160">
        <f t="shared" si="69"/>
        <v>0</v>
      </c>
      <c r="R72" s="160">
        <f t="shared" si="69"/>
        <v>5.4720893909314681</v>
      </c>
      <c r="S72" s="160">
        <f t="shared" si="69"/>
        <v>4.8316997963305832</v>
      </c>
      <c r="T72" s="62"/>
      <c r="U72" s="160">
        <f t="shared" si="62"/>
        <v>2.8604167728334704</v>
      </c>
      <c r="V72" s="160">
        <f t="shared" si="63"/>
        <v>0</v>
      </c>
      <c r="W72" s="160">
        <f t="shared" si="64"/>
        <v>0.67737846298686522</v>
      </c>
      <c r="X72" s="160">
        <f t="shared" si="65"/>
        <v>2.137779681326375</v>
      </c>
      <c r="Y72" s="19"/>
      <c r="Z72" s="19"/>
      <c r="AA72" s="19"/>
      <c r="AB72" s="19"/>
      <c r="AC72" s="19"/>
      <c r="AD72" s="62"/>
      <c r="AE72" s="62"/>
      <c r="AF72" s="62"/>
      <c r="AG72" s="62"/>
      <c r="AH72" s="62"/>
      <c r="AI72" s="62"/>
      <c r="AJ72" s="62"/>
    </row>
    <row r="73" spans="3:36" x14ac:dyDescent="0.45">
      <c r="C73" s="318" t="str">
        <f t="shared" si="31"/>
        <v>cott</v>
      </c>
      <c r="D73" s="234">
        <f t="shared" ref="D73:O73" si="70">100*D26/D$51</f>
        <v>2.4920488619305781E-2</v>
      </c>
      <c r="E73" s="213">
        <f t="shared" si="70"/>
        <v>8.7525354774366047E-3</v>
      </c>
      <c r="F73" s="213">
        <f t="shared" si="70"/>
        <v>2.9481327568511111E-2</v>
      </c>
      <c r="G73" s="235">
        <f t="shared" si="70"/>
        <v>2.4609211295583282E-2</v>
      </c>
      <c r="H73" s="234">
        <f t="shared" si="70"/>
        <v>9.3155078882706504E-3</v>
      </c>
      <c r="I73" s="213">
        <f t="shared" si="70"/>
        <v>4.3321475562884352E-3</v>
      </c>
      <c r="J73" s="213">
        <f t="shared" si="70"/>
        <v>1.099753508718946E-2</v>
      </c>
      <c r="K73" s="235">
        <f t="shared" si="70"/>
        <v>9.2831772403903865E-3</v>
      </c>
      <c r="L73" s="234">
        <f t="shared" si="70"/>
        <v>4.2225548373349174E-3</v>
      </c>
      <c r="M73" s="213">
        <f t="shared" si="70"/>
        <v>2.1725300569118782E-3</v>
      </c>
      <c r="N73" s="213">
        <f t="shared" si="70"/>
        <v>4.8076659650971619E-3</v>
      </c>
      <c r="O73" s="235">
        <f t="shared" si="70"/>
        <v>4.2093014548357753E-3</v>
      </c>
      <c r="P73" s="160">
        <f t="shared" ref="P73:S73" si="71">IFERROR(P26/P$50,"")</f>
        <v>4.6048419159668486</v>
      </c>
      <c r="Q73" s="160">
        <f t="shared" si="71"/>
        <v>2.7183924342166894</v>
      </c>
      <c r="R73" s="160">
        <f t="shared" si="71"/>
        <v>5.3481237521339553</v>
      </c>
      <c r="S73" s="160">
        <f t="shared" si="71"/>
        <v>4.6118742677407196</v>
      </c>
      <c r="T73" s="62"/>
      <c r="U73" s="160">
        <f t="shared" si="62"/>
        <v>2.3216566215146166</v>
      </c>
      <c r="V73" s="160">
        <f t="shared" si="63"/>
        <v>6.1542131541229013E-2</v>
      </c>
      <c r="W73" s="160">
        <f t="shared" si="64"/>
        <v>1.0533833996109825</v>
      </c>
      <c r="X73" s="160">
        <f t="shared" si="65"/>
        <v>1.4660035283317225</v>
      </c>
      <c r="Y73" s="19"/>
      <c r="Z73" s="19"/>
      <c r="AA73" s="19"/>
      <c r="AB73" s="19"/>
      <c r="AC73" s="19"/>
      <c r="AD73" s="62"/>
      <c r="AE73" s="62"/>
      <c r="AF73" s="62"/>
      <c r="AG73" s="62"/>
      <c r="AH73" s="62"/>
      <c r="AI73" s="62"/>
      <c r="AJ73" s="62"/>
    </row>
    <row r="74" spans="3:36" x14ac:dyDescent="0.45">
      <c r="C74" s="318" t="str">
        <f t="shared" si="31"/>
        <v>nuts</v>
      </c>
      <c r="D74" s="234">
        <f t="shared" ref="D74:O74" si="72">100*D27/D$51</f>
        <v>3.7149120556001503</v>
      </c>
      <c r="E74" s="213">
        <f t="shared" si="72"/>
        <v>0</v>
      </c>
      <c r="F74" s="213">
        <f t="shared" si="72"/>
        <v>1.1903583158344353</v>
      </c>
      <c r="G74" s="235">
        <f t="shared" si="72"/>
        <v>3.4119130754911011</v>
      </c>
      <c r="H74" s="234">
        <f t="shared" si="72"/>
        <v>3.6295710996626922</v>
      </c>
      <c r="I74" s="213">
        <f t="shared" si="72"/>
        <v>0</v>
      </c>
      <c r="J74" s="213">
        <f t="shared" si="72"/>
        <v>1.160600669804575</v>
      </c>
      <c r="K74" s="235">
        <f t="shared" si="72"/>
        <v>3.3639822225323033</v>
      </c>
      <c r="L74" s="234">
        <f t="shared" si="72"/>
        <v>2.7084306148529143</v>
      </c>
      <c r="M74" s="213">
        <f t="shared" si="72"/>
        <v>0</v>
      </c>
      <c r="N74" s="213">
        <f t="shared" si="72"/>
        <v>0.83524789847697911</v>
      </c>
      <c r="O74" s="235">
        <f t="shared" si="72"/>
        <v>2.5110810156658974</v>
      </c>
      <c r="P74" s="160">
        <f>IFERROR(P27/P$50,"")</f>
        <v>36.153802991181038</v>
      </c>
      <c r="Q74" s="160">
        <f t="shared" ref="Q74:S74" si="73">IFERROR(Q27/Q$50,"")</f>
        <v>0</v>
      </c>
      <c r="R74" s="160">
        <f t="shared" si="73"/>
        <v>11.373114199437449</v>
      </c>
      <c r="S74" s="160">
        <f t="shared" si="73"/>
        <v>33.676348857811554</v>
      </c>
      <c r="T74" s="62"/>
      <c r="U74" s="160">
        <f t="shared" si="62"/>
        <v>3.7077060917735283</v>
      </c>
      <c r="V74" s="160">
        <f t="shared" si="63"/>
        <v>0</v>
      </c>
      <c r="W74" s="160">
        <f t="shared" si="64"/>
        <v>1.8956535581368603</v>
      </c>
      <c r="X74" s="160">
        <f t="shared" si="65"/>
        <v>3.4066224865108348</v>
      </c>
      <c r="Y74" s="19"/>
      <c r="Z74" s="19"/>
      <c r="AA74" s="19"/>
      <c r="AB74" s="19"/>
      <c r="AC74" s="19"/>
      <c r="AD74" s="62"/>
      <c r="AE74" s="62"/>
      <c r="AF74" s="62"/>
      <c r="AG74" s="62"/>
      <c r="AH74" s="62"/>
      <c r="AI74" s="62"/>
      <c r="AJ74" s="62"/>
    </row>
    <row r="75" spans="3:36" x14ac:dyDescent="0.45">
      <c r="C75" s="318" t="str">
        <f t="shared" si="31"/>
        <v>bana</v>
      </c>
      <c r="D75" s="234">
        <f t="shared" ref="D75:O75" si="74">100*D28/D$51</f>
        <v>1.3891383477924408</v>
      </c>
      <c r="E75" s="213">
        <f t="shared" si="74"/>
        <v>0</v>
      </c>
      <c r="F75" s="213">
        <f t="shared" si="74"/>
        <v>1.4329086119178833</v>
      </c>
      <c r="G75" s="235">
        <f t="shared" si="74"/>
        <v>1.3398392282721314</v>
      </c>
      <c r="H75" s="234">
        <f t="shared" si="74"/>
        <v>1.3537409014363873</v>
      </c>
      <c r="I75" s="213">
        <f t="shared" si="74"/>
        <v>0</v>
      </c>
      <c r="J75" s="213">
        <f t="shared" si="74"/>
        <v>1.3934996968906561</v>
      </c>
      <c r="K75" s="235">
        <f t="shared" si="74"/>
        <v>1.317624622863645</v>
      </c>
      <c r="L75" s="234">
        <f t="shared" si="74"/>
        <v>1.7841528794111028</v>
      </c>
      <c r="M75" s="213">
        <f t="shared" si="74"/>
        <v>0</v>
      </c>
      <c r="N75" s="213">
        <f t="shared" si="74"/>
        <v>1.7712242999481596</v>
      </c>
      <c r="O75" s="235">
        <f t="shared" si="74"/>
        <v>1.7371320903473233</v>
      </c>
      <c r="P75" s="160">
        <f t="shared" ref="P75:S75" si="75">IFERROR(P28/P$50,"")</f>
        <v>0.9080505242019884</v>
      </c>
      <c r="Q75" s="160">
        <f t="shared" si="75"/>
        <v>0</v>
      </c>
      <c r="R75" s="160">
        <f t="shared" si="75"/>
        <v>0.91955825089225307</v>
      </c>
      <c r="S75" s="160">
        <f t="shared" si="75"/>
        <v>0.88825731685836817</v>
      </c>
      <c r="T75" s="62"/>
      <c r="U75" s="160">
        <f t="shared" si="62"/>
        <v>1.6219080212757615</v>
      </c>
      <c r="V75" s="160">
        <f t="shared" si="63"/>
        <v>0</v>
      </c>
      <c r="W75" s="160">
        <f t="shared" si="64"/>
        <v>2.3836940602996091</v>
      </c>
      <c r="X75" s="160">
        <f t="shared" si="65"/>
        <v>1.4556963279776691</v>
      </c>
      <c r="Y75" s="19"/>
      <c r="Z75" s="19"/>
      <c r="AA75" s="19"/>
      <c r="AB75" s="19"/>
      <c r="AC75" s="19"/>
      <c r="AD75" s="62"/>
      <c r="AE75" s="62"/>
      <c r="AF75" s="62"/>
      <c r="AG75" s="62"/>
      <c r="AH75" s="62"/>
      <c r="AI75" s="62"/>
      <c r="AJ75" s="62"/>
    </row>
    <row r="76" spans="3:36" x14ac:dyDescent="0.45">
      <c r="C76" s="318" t="str">
        <f t="shared" si="31"/>
        <v>plan</v>
      </c>
      <c r="D76" s="234">
        <f t="shared" ref="D76:O76" si="76">100*D29/D$51</f>
        <v>0</v>
      </c>
      <c r="E76" s="213">
        <f t="shared" si="76"/>
        <v>0</v>
      </c>
      <c r="F76" s="213">
        <f t="shared" si="76"/>
        <v>0</v>
      </c>
      <c r="G76" s="235">
        <f t="shared" si="76"/>
        <v>0</v>
      </c>
      <c r="H76" s="234">
        <f t="shared" si="76"/>
        <v>0</v>
      </c>
      <c r="I76" s="213">
        <f t="shared" si="76"/>
        <v>0</v>
      </c>
      <c r="J76" s="213">
        <f t="shared" si="76"/>
        <v>0</v>
      </c>
      <c r="K76" s="235">
        <f t="shared" si="76"/>
        <v>0</v>
      </c>
      <c r="L76" s="234">
        <f t="shared" si="76"/>
        <v>0</v>
      </c>
      <c r="M76" s="213">
        <f t="shared" si="76"/>
        <v>0</v>
      </c>
      <c r="N76" s="213">
        <f t="shared" si="76"/>
        <v>0</v>
      </c>
      <c r="O76" s="235">
        <f t="shared" si="76"/>
        <v>0</v>
      </c>
      <c r="P76" s="160" t="str">
        <f t="shared" ref="P76:S76" si="77">IFERROR(P29/P$50,"")</f>
        <v/>
      </c>
      <c r="Q76" s="160" t="str">
        <f t="shared" si="77"/>
        <v/>
      </c>
      <c r="R76" s="160" t="str">
        <f t="shared" si="77"/>
        <v/>
      </c>
      <c r="S76" s="160">
        <f t="shared" si="77"/>
        <v>0</v>
      </c>
      <c r="T76" s="62"/>
      <c r="U76" s="160">
        <f t="shared" si="62"/>
        <v>0</v>
      </c>
      <c r="V76" s="160">
        <f t="shared" si="63"/>
        <v>0</v>
      </c>
      <c r="W76" s="160">
        <f t="shared" si="64"/>
        <v>0</v>
      </c>
      <c r="X76" s="160">
        <f t="shared" si="65"/>
        <v>0</v>
      </c>
      <c r="Y76" s="19"/>
      <c r="Z76" s="19"/>
      <c r="AA76" s="19"/>
      <c r="AB76" s="19"/>
      <c r="AC76" s="19"/>
      <c r="AD76" s="62"/>
      <c r="AE76" s="62"/>
      <c r="AF76" s="62"/>
      <c r="AG76" s="62"/>
      <c r="AH76" s="62"/>
      <c r="AI76" s="62"/>
      <c r="AJ76" s="62"/>
    </row>
    <row r="77" spans="3:36" x14ac:dyDescent="0.45">
      <c r="C77" s="318" t="str">
        <f t="shared" si="31"/>
        <v>frui</v>
      </c>
      <c r="D77" s="234">
        <f t="shared" ref="D77:O77" si="78">100*D30/D$51</f>
        <v>1.9449619667418461</v>
      </c>
      <c r="E77" s="213">
        <f t="shared" si="78"/>
        <v>2.5107200183960418E-3</v>
      </c>
      <c r="F77" s="213">
        <f t="shared" si="78"/>
        <v>2.2577201262887567</v>
      </c>
      <c r="G77" s="235">
        <f t="shared" si="78"/>
        <v>1.8923255164637778</v>
      </c>
      <c r="H77" s="234">
        <f t="shared" si="78"/>
        <v>2.4563221302058982</v>
      </c>
      <c r="I77" s="213">
        <f t="shared" si="78"/>
        <v>4.1984778789700555E-3</v>
      </c>
      <c r="J77" s="213">
        <f t="shared" si="78"/>
        <v>2.8453955481018554</v>
      </c>
      <c r="K77" s="235">
        <f t="shared" si="78"/>
        <v>2.4116763023311116</v>
      </c>
      <c r="L77" s="234">
        <f t="shared" si="78"/>
        <v>3.3125417303314482</v>
      </c>
      <c r="M77" s="213">
        <f t="shared" si="78"/>
        <v>6.2641435129120729E-3</v>
      </c>
      <c r="N77" s="213">
        <f t="shared" si="78"/>
        <v>3.7007423791365692</v>
      </c>
      <c r="O77" s="235">
        <f t="shared" si="78"/>
        <v>3.2534166104588569</v>
      </c>
      <c r="P77" s="160">
        <f t="shared" ref="P77:S77" si="79">IFERROR(P30/P$50,"")</f>
        <v>0.95978117210488101</v>
      </c>
      <c r="Q77" s="160">
        <f t="shared" si="79"/>
        <v>2.0824735743920145E-3</v>
      </c>
      <c r="R77" s="160">
        <f t="shared" si="79"/>
        <v>1.0937736510868079</v>
      </c>
      <c r="S77" s="160">
        <f t="shared" si="79"/>
        <v>0.94706230230267585</v>
      </c>
      <c r="T77" s="62"/>
      <c r="U77" s="160">
        <f t="shared" si="62"/>
        <v>2.1531143597802558</v>
      </c>
      <c r="V77" s="160">
        <f t="shared" si="63"/>
        <v>5.5778120117602585E-4</v>
      </c>
      <c r="W77" s="160">
        <f t="shared" si="64"/>
        <v>1.2637312010235293</v>
      </c>
      <c r="X77" s="160">
        <f t="shared" si="65"/>
        <v>1.7272275757892683</v>
      </c>
      <c r="Y77" s="19"/>
      <c r="Z77" s="19"/>
      <c r="AA77" s="19"/>
      <c r="AB77" s="19"/>
      <c r="AC77" s="19"/>
      <c r="AD77" s="62"/>
      <c r="AE77" s="62"/>
      <c r="AF77" s="62"/>
      <c r="AG77" s="62"/>
      <c r="AH77" s="62"/>
      <c r="AI77" s="62"/>
      <c r="AJ77" s="62"/>
    </row>
    <row r="78" spans="3:36" x14ac:dyDescent="0.45">
      <c r="C78" s="318" t="str">
        <f t="shared" si="31"/>
        <v>teal</v>
      </c>
      <c r="D78" s="234">
        <f t="shared" ref="D78:O78" si="80">100*D31/D$51</f>
        <v>2.7366000149268777</v>
      </c>
      <c r="E78" s="213">
        <f t="shared" si="80"/>
        <v>0</v>
      </c>
      <c r="F78" s="213">
        <f t="shared" si="80"/>
        <v>0.87054466733827374</v>
      </c>
      <c r="G78" s="235">
        <f t="shared" si="80"/>
        <v>2.5129844608499985</v>
      </c>
      <c r="H78" s="234">
        <f t="shared" si="80"/>
        <v>1.6061576175241414</v>
      </c>
      <c r="I78" s="213">
        <f t="shared" si="80"/>
        <v>0</v>
      </c>
      <c r="J78" s="213">
        <f t="shared" si="80"/>
        <v>0.50987795078788123</v>
      </c>
      <c r="K78" s="235">
        <f t="shared" si="80"/>
        <v>1.488386089791879</v>
      </c>
      <c r="L78" s="234">
        <f t="shared" si="80"/>
        <v>1.2910317706753121</v>
      </c>
      <c r="M78" s="213">
        <f t="shared" si="80"/>
        <v>0</v>
      </c>
      <c r="N78" s="213">
        <f t="shared" si="80"/>
        <v>0.39526209527602291</v>
      </c>
      <c r="O78" s="235">
        <f t="shared" si="80"/>
        <v>1.1967653243425374</v>
      </c>
      <c r="P78" s="160">
        <f t="shared" ref="P78:S78" si="81">IFERROR(P31/P$50,"")</f>
        <v>9.4805975883702178</v>
      </c>
      <c r="Q78" s="160">
        <f t="shared" si="81"/>
        <v>0</v>
      </c>
      <c r="R78" s="160">
        <f t="shared" si="81"/>
        <v>2.9608178279654713</v>
      </c>
      <c r="S78" s="160">
        <f t="shared" si="81"/>
        <v>8.8294933246594809</v>
      </c>
      <c r="T78" s="62"/>
      <c r="U78" s="160">
        <f t="shared" si="62"/>
        <v>1.5447648259027926</v>
      </c>
      <c r="V78" s="160">
        <f t="shared" si="63"/>
        <v>0</v>
      </c>
      <c r="W78" s="160">
        <f t="shared" si="64"/>
        <v>0.35353438731316922</v>
      </c>
      <c r="X78" s="160">
        <f t="shared" si="65"/>
        <v>1.2904754456066558</v>
      </c>
      <c r="Y78" s="19"/>
      <c r="Z78" s="19"/>
      <c r="AA78" s="19"/>
      <c r="AB78" s="19"/>
      <c r="AC78" s="19"/>
      <c r="AD78" s="62"/>
      <c r="AE78" s="62"/>
      <c r="AF78" s="62"/>
      <c r="AG78" s="62"/>
      <c r="AH78" s="62"/>
      <c r="AI78" s="62"/>
      <c r="AJ78" s="62"/>
    </row>
    <row r="79" spans="3:36" x14ac:dyDescent="0.45">
      <c r="C79" s="318" t="str">
        <f t="shared" si="31"/>
        <v>coff</v>
      </c>
      <c r="D79" s="234">
        <f t="shared" ref="D79:O79" si="82">100*D32/D$51</f>
        <v>5.4295001228442548</v>
      </c>
      <c r="E79" s="213">
        <f t="shared" si="82"/>
        <v>0</v>
      </c>
      <c r="F79" s="213">
        <f t="shared" si="82"/>
        <v>2.0050823320791791</v>
      </c>
      <c r="G79" s="235">
        <f t="shared" si="82"/>
        <v>5.003845779195081</v>
      </c>
      <c r="H79" s="234">
        <f t="shared" si="82"/>
        <v>4.2493568032020654</v>
      </c>
      <c r="I79" s="213">
        <f t="shared" si="82"/>
        <v>0</v>
      </c>
      <c r="J79" s="213">
        <f t="shared" si="82"/>
        <v>1.5660077141482587</v>
      </c>
      <c r="K79" s="235">
        <f t="shared" si="82"/>
        <v>3.9519935778296515</v>
      </c>
      <c r="L79" s="234">
        <f t="shared" si="82"/>
        <v>3.8367587275284118</v>
      </c>
      <c r="M79" s="213">
        <f t="shared" si="82"/>
        <v>0</v>
      </c>
      <c r="N79" s="213">
        <f t="shared" si="82"/>
        <v>1.3636576611029532</v>
      </c>
      <c r="O79" s="235">
        <f t="shared" si="82"/>
        <v>3.5694569442147293</v>
      </c>
      <c r="P79" s="160">
        <f t="shared" ref="P79:S79" si="83">IFERROR(P32/P$50,"")</f>
        <v>23.979722019679404</v>
      </c>
      <c r="Q79" s="160">
        <f t="shared" si="83"/>
        <v>0</v>
      </c>
      <c r="R79" s="160">
        <f t="shared" si="83"/>
        <v>8.6938620916156477</v>
      </c>
      <c r="S79" s="160">
        <f t="shared" si="83"/>
        <v>22.413506454762146</v>
      </c>
      <c r="T79" s="62"/>
      <c r="U79" s="160">
        <f t="shared" si="62"/>
        <v>1.8530914213526799</v>
      </c>
      <c r="V79" s="160">
        <f t="shared" si="63"/>
        <v>0</v>
      </c>
      <c r="W79" s="160">
        <f t="shared" si="64"/>
        <v>1.4166681257106264</v>
      </c>
      <c r="X79" s="160">
        <f t="shared" si="65"/>
        <v>1.8249168191091394</v>
      </c>
      <c r="Y79" s="19"/>
      <c r="Z79" s="19"/>
      <c r="AA79" s="19"/>
      <c r="AB79" s="19"/>
      <c r="AC79" s="19"/>
      <c r="AD79" s="62"/>
      <c r="AE79" s="62"/>
      <c r="AF79" s="62"/>
      <c r="AG79" s="62"/>
      <c r="AH79" s="62"/>
      <c r="AI79" s="62"/>
      <c r="AJ79" s="62"/>
    </row>
    <row r="80" spans="3:36" x14ac:dyDescent="0.45">
      <c r="C80" s="318" t="str">
        <f t="shared" si="31"/>
        <v>coco</v>
      </c>
      <c r="D80" s="234">
        <f t="shared" ref="D80:O80" si="84">100*D33/D$51</f>
        <v>2.9165551022062033</v>
      </c>
      <c r="E80" s="213">
        <f t="shared" si="84"/>
        <v>0</v>
      </c>
      <c r="F80" s="213">
        <f t="shared" si="84"/>
        <v>1.1127632942946675</v>
      </c>
      <c r="G80" s="235">
        <f t="shared" si="84"/>
        <v>2.6902200378864278</v>
      </c>
      <c r="H80" s="234">
        <f t="shared" si="84"/>
        <v>3.7112873305528229</v>
      </c>
      <c r="I80" s="213">
        <f t="shared" si="84"/>
        <v>0</v>
      </c>
      <c r="J80" s="213">
        <f t="shared" si="84"/>
        <v>1.4130434622956305</v>
      </c>
      <c r="K80" s="235">
        <f t="shared" si="84"/>
        <v>3.4545474228429165</v>
      </c>
      <c r="L80" s="234">
        <f t="shared" si="84"/>
        <v>2.2910900294674703</v>
      </c>
      <c r="M80" s="213">
        <f t="shared" si="84"/>
        <v>0</v>
      </c>
      <c r="N80" s="213">
        <f t="shared" si="84"/>
        <v>0.8412852315019661</v>
      </c>
      <c r="O80" s="235">
        <f t="shared" si="84"/>
        <v>2.1333070169119543</v>
      </c>
      <c r="P80" s="160">
        <f t="shared" ref="P80:S80" si="85">IFERROR(P33/P$50,"")</f>
        <v>16.962327045627017</v>
      </c>
      <c r="Q80" s="160">
        <f t="shared" si="85"/>
        <v>0</v>
      </c>
      <c r="R80" s="160">
        <f t="shared" si="85"/>
        <v>6.3535181905001004</v>
      </c>
      <c r="S80" s="160">
        <f t="shared" si="85"/>
        <v>15.868089492871738</v>
      </c>
      <c r="T80" s="62"/>
      <c r="U80" s="160">
        <f t="shared" si="62"/>
        <v>1.0123157172023141</v>
      </c>
      <c r="V80" s="160">
        <f t="shared" si="63"/>
        <v>0</v>
      </c>
      <c r="W80" s="160">
        <f t="shared" si="64"/>
        <v>3.0724529609287021</v>
      </c>
      <c r="X80" s="160">
        <f t="shared" si="65"/>
        <v>1.0306350043616237</v>
      </c>
      <c r="Y80" s="19"/>
      <c r="Z80" s="19"/>
      <c r="AA80" s="19"/>
      <c r="AB80" s="19"/>
      <c r="AC80" s="19"/>
      <c r="AD80" s="62"/>
      <c r="AE80" s="62"/>
      <c r="AF80" s="62"/>
      <c r="AG80" s="62"/>
      <c r="AH80" s="62"/>
      <c r="AI80" s="62"/>
      <c r="AJ80" s="62"/>
    </row>
    <row r="81" spans="3:36" x14ac:dyDescent="0.45">
      <c r="C81" s="318" t="str">
        <f t="shared" si="31"/>
        <v>flwr</v>
      </c>
      <c r="D81" s="234">
        <f t="shared" ref="D81:O81" si="86">100*D34/D$51</f>
        <v>0</v>
      </c>
      <c r="E81" s="213">
        <f t="shared" si="86"/>
        <v>0</v>
      </c>
      <c r="F81" s="213">
        <f t="shared" si="86"/>
        <v>0</v>
      </c>
      <c r="G81" s="235">
        <f t="shared" si="86"/>
        <v>0</v>
      </c>
      <c r="H81" s="234">
        <f t="shared" si="86"/>
        <v>0</v>
      </c>
      <c r="I81" s="213">
        <f t="shared" si="86"/>
        <v>0</v>
      </c>
      <c r="J81" s="213">
        <f t="shared" si="86"/>
        <v>0</v>
      </c>
      <c r="K81" s="235">
        <f t="shared" si="86"/>
        <v>0</v>
      </c>
      <c r="L81" s="234">
        <f t="shared" si="86"/>
        <v>0</v>
      </c>
      <c r="M81" s="213">
        <f t="shared" si="86"/>
        <v>0</v>
      </c>
      <c r="N81" s="213">
        <f t="shared" si="86"/>
        <v>0</v>
      </c>
      <c r="O81" s="235">
        <f t="shared" si="86"/>
        <v>0</v>
      </c>
      <c r="P81" s="160" t="str">
        <f t="shared" ref="P81:S81" si="87">IFERROR(P34/P$50,"")</f>
        <v/>
      </c>
      <c r="Q81" s="160" t="str">
        <f t="shared" si="87"/>
        <v/>
      </c>
      <c r="R81" s="160" t="str">
        <f t="shared" si="87"/>
        <v/>
      </c>
      <c r="S81" s="160">
        <f t="shared" si="87"/>
        <v>0</v>
      </c>
      <c r="T81" s="62"/>
      <c r="U81" s="160">
        <f t="shared" si="62"/>
        <v>0</v>
      </c>
      <c r="V81" s="160">
        <f t="shared" si="63"/>
        <v>0</v>
      </c>
      <c r="W81" s="160">
        <f t="shared" si="64"/>
        <v>0</v>
      </c>
      <c r="X81" s="160">
        <f t="shared" si="65"/>
        <v>0</v>
      </c>
      <c r="Y81" s="19"/>
      <c r="Z81" s="19"/>
      <c r="AA81" s="19"/>
      <c r="AB81" s="19"/>
      <c r="AC81" s="19"/>
      <c r="AD81" s="62"/>
      <c r="AE81" s="62"/>
      <c r="AF81" s="62"/>
      <c r="AG81" s="62"/>
      <c r="AH81" s="62"/>
      <c r="AI81" s="62"/>
      <c r="AJ81" s="62"/>
    </row>
    <row r="82" spans="3:36" x14ac:dyDescent="0.45">
      <c r="C82" s="318" t="str">
        <f t="shared" si="31"/>
        <v>rubb</v>
      </c>
      <c r="D82" s="234">
        <f t="shared" ref="D82:O82" si="88">100*D35/D$51</f>
        <v>10.775488554822338</v>
      </c>
      <c r="E82" s="213">
        <f t="shared" si="88"/>
        <v>0</v>
      </c>
      <c r="F82" s="213">
        <f t="shared" si="88"/>
        <v>3.8174808607385375</v>
      </c>
      <c r="G82" s="235">
        <f t="shared" si="88"/>
        <v>9.9202404024945547</v>
      </c>
      <c r="H82" s="234">
        <f t="shared" si="88"/>
        <v>12.453511731815711</v>
      </c>
      <c r="I82" s="213">
        <f t="shared" si="88"/>
        <v>0</v>
      </c>
      <c r="J82" s="213">
        <f t="shared" si="88"/>
        <v>4.4028112551807235</v>
      </c>
      <c r="K82" s="235">
        <f t="shared" si="88"/>
        <v>11.569804582613992</v>
      </c>
      <c r="L82" s="234">
        <f t="shared" si="88"/>
        <v>9.8089195078397751</v>
      </c>
      <c r="M82" s="213">
        <f t="shared" si="88"/>
        <v>0</v>
      </c>
      <c r="N82" s="213">
        <f t="shared" si="88"/>
        <v>3.3444874702652907</v>
      </c>
      <c r="O82" s="235">
        <f t="shared" si="88"/>
        <v>9.1159091185336862</v>
      </c>
      <c r="P82" s="160">
        <f t="shared" ref="P82:S82" si="89">IFERROR(P35/P$50,"")</f>
        <v>17.578251851493178</v>
      </c>
      <c r="Q82" s="160">
        <f t="shared" si="89"/>
        <v>0</v>
      </c>
      <c r="R82" s="160">
        <f t="shared" si="89"/>
        <v>6.1138083468015463</v>
      </c>
      <c r="S82" s="160">
        <f t="shared" si="89"/>
        <v>16.412793325350442</v>
      </c>
      <c r="T82" s="62"/>
      <c r="U82" s="160">
        <f t="shared" si="62"/>
        <v>1.5977893142171635</v>
      </c>
      <c r="V82" s="160">
        <f t="shared" si="63"/>
        <v>0</v>
      </c>
      <c r="W82" s="160">
        <f t="shared" si="64"/>
        <v>1.254090147130581</v>
      </c>
      <c r="X82" s="160">
        <f t="shared" si="65"/>
        <v>1.5452315219505608</v>
      </c>
      <c r="Y82" s="19"/>
      <c r="Z82" s="19"/>
      <c r="AA82" s="19"/>
      <c r="AB82" s="19"/>
      <c r="AC82" s="19"/>
      <c r="AD82" s="62"/>
      <c r="AE82" s="62"/>
      <c r="AF82" s="62"/>
      <c r="AG82" s="62"/>
      <c r="AH82" s="62"/>
      <c r="AI82" s="62"/>
      <c r="AJ82" s="62"/>
    </row>
    <row r="83" spans="3:36" x14ac:dyDescent="0.45">
      <c r="C83" s="352" t="str">
        <f t="shared" si="31"/>
        <v>ocrp</v>
      </c>
      <c r="D83" s="234">
        <f t="shared" ref="D83:O83" si="90">100*D36/D$51</f>
        <v>1.918552322350674</v>
      </c>
      <c r="E83" s="213">
        <f t="shared" si="90"/>
        <v>0.19061724002542424</v>
      </c>
      <c r="F83" s="213">
        <f t="shared" si="90"/>
        <v>0.74158700706306646</v>
      </c>
      <c r="G83" s="235">
        <f t="shared" si="90"/>
        <v>1.7774415135316917</v>
      </c>
      <c r="H83" s="234">
        <f t="shared" si="90"/>
        <v>2.489540672583479</v>
      </c>
      <c r="I83" s="213">
        <f t="shared" si="90"/>
        <v>0.32751193542118823</v>
      </c>
      <c r="J83" s="213">
        <f t="shared" si="90"/>
        <v>0.96029800314218727</v>
      </c>
      <c r="K83" s="235">
        <f t="shared" si="90"/>
        <v>2.3275009133489752</v>
      </c>
      <c r="L83" s="234">
        <f t="shared" si="90"/>
        <v>2.5628082894558908</v>
      </c>
      <c r="M83" s="213">
        <f t="shared" si="90"/>
        <v>0.37300771817804884</v>
      </c>
      <c r="N83" s="213">
        <f t="shared" si="90"/>
        <v>0.95339548010193853</v>
      </c>
      <c r="O83" s="235">
        <f t="shared" si="90"/>
        <v>2.3967977089441774</v>
      </c>
      <c r="P83" s="160">
        <f t="shared" ref="P83:S83" si="91">IFERROR(P36/P$50,"")</f>
        <v>30.785474270646375</v>
      </c>
      <c r="Q83" s="160">
        <f t="shared" si="91"/>
        <v>5.1410813832540319</v>
      </c>
      <c r="R83" s="160">
        <f t="shared" si="91"/>
        <v>11.682359124744627</v>
      </c>
      <c r="S83" s="160">
        <f t="shared" si="91"/>
        <v>28.926048601533246</v>
      </c>
      <c r="T83" s="62"/>
      <c r="U83" s="160">
        <f t="shared" si="62"/>
        <v>6.2562193419124643</v>
      </c>
      <c r="V83" s="160">
        <f t="shared" si="63"/>
        <v>0.53963382127765591</v>
      </c>
      <c r="W83" s="160">
        <f t="shared" si="64"/>
        <v>3.1045751036583242</v>
      </c>
      <c r="X83" s="160">
        <f t="shared" si="65"/>
        <v>5.8464932485251371</v>
      </c>
      <c r="Y83" s="19"/>
      <c r="Z83" s="19"/>
      <c r="AA83" s="19"/>
      <c r="AB83" s="19"/>
      <c r="AC83" s="19"/>
      <c r="AD83" s="62"/>
      <c r="AE83" s="62"/>
      <c r="AF83" s="62"/>
      <c r="AG83" s="62"/>
      <c r="AH83" s="62"/>
      <c r="AI83" s="62"/>
      <c r="AJ83" s="62"/>
    </row>
    <row r="84" spans="3:36" x14ac:dyDescent="0.45">
      <c r="C84" s="318" t="str">
        <f t="shared" si="31"/>
        <v>catt</v>
      </c>
      <c r="D84" s="234">
        <f t="shared" ref="D84:O84" si="92">100*D37/D$51</f>
        <v>1.0180071137584841</v>
      </c>
      <c r="E84" s="213">
        <f t="shared" si="92"/>
        <v>0.65409010077275032</v>
      </c>
      <c r="F84" s="213">
        <f t="shared" si="92"/>
        <v>0.37338995913044515</v>
      </c>
      <c r="G84" s="235">
        <f t="shared" si="92"/>
        <v>0.9625817142696419</v>
      </c>
      <c r="H84" s="234">
        <f t="shared" si="92"/>
        <v>0.79084161055612379</v>
      </c>
      <c r="I84" s="213">
        <f t="shared" si="92"/>
        <v>0.6728149790180501</v>
      </c>
      <c r="J84" s="213">
        <f t="shared" si="92"/>
        <v>0.28946740616894789</v>
      </c>
      <c r="K84" s="235">
        <f t="shared" si="92"/>
        <v>0.75461471377513722</v>
      </c>
      <c r="L84" s="234">
        <f t="shared" si="92"/>
        <v>0.71499810039485467</v>
      </c>
      <c r="M84" s="213">
        <f t="shared" si="92"/>
        <v>0.67298412587364387</v>
      </c>
      <c r="N84" s="213">
        <f t="shared" si="92"/>
        <v>0.25239759617194013</v>
      </c>
      <c r="O84" s="235">
        <f t="shared" si="92"/>
        <v>0.68247268138298267</v>
      </c>
      <c r="P84" s="160">
        <f t="shared" ref="P84:S84" si="93">IFERROR(P37/P$50,"")</f>
        <v>6.4630575015665892</v>
      </c>
      <c r="Q84" s="160">
        <f t="shared" si="93"/>
        <v>6.9798306295393466</v>
      </c>
      <c r="R84" s="160">
        <f t="shared" si="93"/>
        <v>2.3272663051767166</v>
      </c>
      <c r="S84" s="160">
        <f t="shared" si="93"/>
        <v>6.1979262724527473</v>
      </c>
      <c r="T84" s="62"/>
      <c r="U84" s="160">
        <f t="shared" si="62"/>
        <v>1.0876592720007143</v>
      </c>
      <c r="V84" s="160">
        <f t="shared" si="63"/>
        <v>0.79950848903031013</v>
      </c>
      <c r="W84" s="160">
        <f t="shared" si="64"/>
        <v>0.92052416946428284</v>
      </c>
      <c r="X84" s="160">
        <f t="shared" si="65"/>
        <v>1.072901667033709</v>
      </c>
      <c r="Y84" s="19"/>
      <c r="Z84" s="19"/>
      <c r="AA84" s="19"/>
      <c r="AB84" s="19"/>
      <c r="AC84" s="19"/>
      <c r="AD84" s="62"/>
      <c r="AE84" s="62"/>
      <c r="AF84" s="62"/>
      <c r="AG84" s="62"/>
      <c r="AH84" s="62"/>
      <c r="AI84" s="62"/>
      <c r="AJ84" s="62"/>
    </row>
    <row r="85" spans="3:36" x14ac:dyDescent="0.45">
      <c r="C85" s="318" t="str">
        <f t="shared" si="31"/>
        <v>milk</v>
      </c>
      <c r="D85" s="234">
        <f t="shared" ref="D85:O85" si="94">100*D38/D$51</f>
        <v>0.6819678946896095</v>
      </c>
      <c r="E85" s="213">
        <f t="shared" si="94"/>
        <v>0.70878798223016926</v>
      </c>
      <c r="F85" s="213">
        <f t="shared" si="94"/>
        <v>0.37730653089541705</v>
      </c>
      <c r="G85" s="235">
        <f t="shared" si="94"/>
        <v>0.66323421270057625</v>
      </c>
      <c r="H85" s="234">
        <f t="shared" si="94"/>
        <v>0.63947108302260969</v>
      </c>
      <c r="I85" s="213">
        <f t="shared" si="94"/>
        <v>0.88002032400713615</v>
      </c>
      <c r="J85" s="213">
        <f t="shared" si="94"/>
        <v>0.35306091200039569</v>
      </c>
      <c r="K85" s="235">
        <f t="shared" si="94"/>
        <v>0.62758544724550047</v>
      </c>
      <c r="L85" s="234">
        <f t="shared" si="94"/>
        <v>0.50215128771665596</v>
      </c>
      <c r="M85" s="213">
        <f t="shared" si="94"/>
        <v>0.76453991719957304</v>
      </c>
      <c r="N85" s="213">
        <f t="shared" si="94"/>
        <v>0.26738280672975107</v>
      </c>
      <c r="O85" s="235">
        <f t="shared" si="94"/>
        <v>0.49298211237923217</v>
      </c>
      <c r="P85" s="160">
        <f t="shared" ref="P85:S85" si="95">IFERROR(P38/P$50,"")</f>
        <v>1.6523643478536003</v>
      </c>
      <c r="Q85" s="160">
        <f t="shared" si="95"/>
        <v>2.8865450002571591</v>
      </c>
      <c r="R85" s="160">
        <f t="shared" si="95"/>
        <v>0.89749584856311326</v>
      </c>
      <c r="S85" s="160">
        <f t="shared" si="95"/>
        <v>1.6297853089150871</v>
      </c>
      <c r="T85" s="62"/>
      <c r="U85" s="160">
        <f t="shared" si="62"/>
        <v>2.2571346339239446</v>
      </c>
      <c r="V85" s="160">
        <f t="shared" si="63"/>
        <v>0.98926649646270026</v>
      </c>
      <c r="W85" s="160">
        <f t="shared" si="64"/>
        <v>1.0758704497572882</v>
      </c>
      <c r="X85" s="160">
        <f t="shared" si="65"/>
        <v>2.0672090048260889</v>
      </c>
      <c r="Y85" s="19"/>
      <c r="Z85" s="19"/>
      <c r="AA85" s="19"/>
      <c r="AB85" s="19"/>
      <c r="AC85" s="19"/>
      <c r="AD85" s="62"/>
      <c r="AE85" s="62"/>
      <c r="AF85" s="62"/>
      <c r="AG85" s="62"/>
      <c r="AH85" s="62"/>
      <c r="AI85" s="62"/>
      <c r="AJ85" s="62"/>
    </row>
    <row r="86" spans="3:36" x14ac:dyDescent="0.45">
      <c r="C86" s="318" t="str">
        <f t="shared" si="31"/>
        <v>poul</v>
      </c>
      <c r="D86" s="234">
        <f t="shared" ref="D86:O86" si="96">100*D39/D$51</f>
        <v>1.1122377993707739</v>
      </c>
      <c r="E86" s="213">
        <f t="shared" si="96"/>
        <v>1.8200804657059177</v>
      </c>
      <c r="F86" s="213">
        <f t="shared" si="96"/>
        <v>1.5678205512933612</v>
      </c>
      <c r="G86" s="235">
        <f t="shared" si="96"/>
        <v>1.1683226176682924</v>
      </c>
      <c r="H86" s="234">
        <f t="shared" si="96"/>
        <v>1.3510820479164343</v>
      </c>
      <c r="I86" s="213">
        <f t="shared" si="96"/>
        <v>2.9274806809953562</v>
      </c>
      <c r="J86" s="213">
        <f t="shared" si="96"/>
        <v>1.9005476445837441</v>
      </c>
      <c r="K86" s="235">
        <f t="shared" si="96"/>
        <v>1.4321741145801523</v>
      </c>
      <c r="L86" s="234">
        <f t="shared" si="96"/>
        <v>3.150720423077094</v>
      </c>
      <c r="M86" s="213">
        <f t="shared" si="96"/>
        <v>7.5529389606341208</v>
      </c>
      <c r="N86" s="213">
        <f t="shared" si="96"/>
        <v>4.2744188331906692</v>
      </c>
      <c r="O86" s="235">
        <f t="shared" si="96"/>
        <v>3.3409393460152437</v>
      </c>
      <c r="P86" s="160">
        <f>IFERROR(P39/P$50,"")</f>
        <v>3.3313956195427998</v>
      </c>
      <c r="Q86" s="160">
        <f t="shared" ref="Q86:S86" si="97">IFERROR(Q39/Q$50,"")</f>
        <v>9.163032971385535</v>
      </c>
      <c r="R86" s="160">
        <f t="shared" si="97"/>
        <v>4.6102147133938676</v>
      </c>
      <c r="S86" s="160">
        <f t="shared" si="97"/>
        <v>3.5490566829336858</v>
      </c>
      <c r="T86" s="62"/>
      <c r="U86" s="160">
        <f t="shared" si="62"/>
        <v>1.4195391792817893</v>
      </c>
      <c r="V86" s="160">
        <f t="shared" si="63"/>
        <v>1.145770273218814</v>
      </c>
      <c r="W86" s="160">
        <f t="shared" si="64"/>
        <v>1.0975618161293379</v>
      </c>
      <c r="X86" s="160">
        <f t="shared" si="65"/>
        <v>1.365627675591955</v>
      </c>
      <c r="Y86" s="19"/>
      <c r="Z86" s="19"/>
      <c r="AA86" s="19"/>
      <c r="AB86" s="19"/>
      <c r="AC86" s="19"/>
      <c r="AD86" s="62"/>
      <c r="AE86" s="62"/>
      <c r="AF86" s="62"/>
      <c r="AG86" s="62"/>
      <c r="AH86" s="62"/>
      <c r="AI86" s="62"/>
      <c r="AJ86" s="62"/>
    </row>
    <row r="87" spans="3:36" x14ac:dyDescent="0.45">
      <c r="C87" s="318" t="str">
        <f t="shared" si="31"/>
        <v>eggs</v>
      </c>
      <c r="D87" s="234">
        <f t="shared" ref="D87:O87" si="98">100*D40/D$51</f>
        <v>0.93120150464424645</v>
      </c>
      <c r="E87" s="213">
        <f t="shared" si="98"/>
        <v>1.650053067775745</v>
      </c>
      <c r="F87" s="213">
        <f t="shared" si="98"/>
        <v>1.3046024859507854</v>
      </c>
      <c r="G87" s="235">
        <f t="shared" si="98"/>
        <v>0.9823746003049777</v>
      </c>
      <c r="H87" s="234">
        <f t="shared" si="98"/>
        <v>1.0313400526904255</v>
      </c>
      <c r="I87" s="213">
        <f t="shared" si="98"/>
        <v>2.4197778847001308</v>
      </c>
      <c r="J87" s="213">
        <f t="shared" si="98"/>
        <v>1.4418987065653401</v>
      </c>
      <c r="K87" s="235">
        <f t="shared" si="98"/>
        <v>1.0979543983465179</v>
      </c>
      <c r="L87" s="234">
        <f t="shared" si="98"/>
        <v>4.2223276093874738</v>
      </c>
      <c r="M87" s="213">
        <f t="shared" si="98"/>
        <v>10.96022169275447</v>
      </c>
      <c r="N87" s="213">
        <f t="shared" si="98"/>
        <v>5.6931806409887074</v>
      </c>
      <c r="O87" s="235">
        <f t="shared" si="98"/>
        <v>4.4965452934591168</v>
      </c>
      <c r="P87" s="160">
        <f t="shared" ref="P87:S87" si="99">IFERROR(P40/P$50,"")</f>
        <v>2.9129008936899679</v>
      </c>
      <c r="Q87" s="160">
        <f t="shared" si="99"/>
        <v>8.6756106355166942</v>
      </c>
      <c r="R87" s="160">
        <f t="shared" si="99"/>
        <v>4.0064200542658162</v>
      </c>
      <c r="S87" s="160">
        <f t="shared" si="99"/>
        <v>3.1165977748158724</v>
      </c>
      <c r="T87" s="62"/>
      <c r="U87" s="160">
        <f t="shared" si="62"/>
        <v>1.3241823006879763</v>
      </c>
      <c r="V87" s="160">
        <f t="shared" si="63"/>
        <v>1.0431347640439321</v>
      </c>
      <c r="W87" s="160">
        <f t="shared" si="64"/>
        <v>0.80976147160251311</v>
      </c>
      <c r="X87" s="160">
        <f t="shared" si="65"/>
        <v>1.2356506805317518</v>
      </c>
      <c r="Y87" s="19"/>
      <c r="Z87" s="19"/>
      <c r="AA87" s="19"/>
      <c r="AB87" s="19"/>
      <c r="AC87" s="19"/>
      <c r="AD87" s="62"/>
      <c r="AE87" s="62"/>
      <c r="AF87" s="62"/>
      <c r="AG87" s="62"/>
      <c r="AH87" s="62"/>
      <c r="AI87" s="62"/>
      <c r="AJ87" s="62"/>
    </row>
    <row r="88" spans="3:36" x14ac:dyDescent="0.45">
      <c r="C88" s="318" t="str">
        <f t="shared" si="31"/>
        <v>smlr</v>
      </c>
      <c r="D88" s="234">
        <f t="shared" ref="D88:O88" si="100">100*D41/D$51</f>
        <v>0.1293582145582173</v>
      </c>
      <c r="E88" s="213">
        <f t="shared" si="100"/>
        <v>0.18629946023740093</v>
      </c>
      <c r="F88" s="213">
        <f t="shared" si="100"/>
        <v>6.6041990418664351E-4</v>
      </c>
      <c r="G88" s="235">
        <f t="shared" si="100"/>
        <v>0.12315639640945342</v>
      </c>
      <c r="H88" s="234">
        <f t="shared" si="100"/>
        <v>0.11783870157226477</v>
      </c>
      <c r="I88" s="213">
        <f t="shared" si="100"/>
        <v>0.22471129816144972</v>
      </c>
      <c r="J88" s="213">
        <f t="shared" si="100"/>
        <v>6.0036093469369688E-4</v>
      </c>
      <c r="K88" s="235">
        <f t="shared" si="100"/>
        <v>0.11321393129039427</v>
      </c>
      <c r="L88" s="234">
        <f t="shared" si="100"/>
        <v>9.2118863200094894E-2</v>
      </c>
      <c r="M88" s="213">
        <f t="shared" si="100"/>
        <v>0.19434766297575318</v>
      </c>
      <c r="N88" s="213">
        <f t="shared" si="100"/>
        <v>4.5262987481145848E-4</v>
      </c>
      <c r="O88" s="235">
        <f t="shared" si="100"/>
        <v>8.8532987461376306E-2</v>
      </c>
      <c r="P88" s="160">
        <f t="shared" ref="P88:S88" si="101">IFERROR(P41/P$50,"")</f>
        <v>3.1500829846373728</v>
      </c>
      <c r="Q88" s="160">
        <f t="shared" si="101"/>
        <v>7.6253481960542269</v>
      </c>
      <c r="R88" s="160">
        <f t="shared" si="101"/>
        <v>1.5788627392119624E-2</v>
      </c>
      <c r="S88" s="160">
        <f t="shared" si="101"/>
        <v>3.0416311443580195</v>
      </c>
      <c r="T88" s="62"/>
      <c r="U88" s="160">
        <f t="shared" si="62"/>
        <v>0.96253697788886161</v>
      </c>
      <c r="V88" s="160">
        <f t="shared" si="63"/>
        <v>1.1333224796433006</v>
      </c>
      <c r="W88" s="160">
        <f t="shared" si="64"/>
        <v>5.6780967844282021E-2</v>
      </c>
      <c r="X88" s="160">
        <f t="shared" si="65"/>
        <v>0.96544569856669671</v>
      </c>
      <c r="Y88" s="19"/>
      <c r="Z88" s="19"/>
      <c r="AA88" s="19"/>
      <c r="AB88" s="19"/>
      <c r="AC88" s="19"/>
      <c r="AD88" s="62"/>
      <c r="AE88" s="62"/>
      <c r="AF88" s="62"/>
      <c r="AG88" s="62"/>
      <c r="AH88" s="62"/>
      <c r="AI88" s="62"/>
      <c r="AJ88" s="62"/>
    </row>
    <row r="89" spans="3:36" x14ac:dyDescent="0.45">
      <c r="C89" s="318" t="str">
        <f t="shared" si="31"/>
        <v>oliv</v>
      </c>
      <c r="D89" s="234">
        <f t="shared" ref="D89:O89" si="102">100*D42/D$51</f>
        <v>0.19358096316944576</v>
      </c>
      <c r="E89" s="213">
        <f t="shared" si="102"/>
        <v>0.48566953899226284</v>
      </c>
      <c r="F89" s="213">
        <f t="shared" si="102"/>
        <v>0.17754950458342356</v>
      </c>
      <c r="G89" s="235">
        <f t="shared" si="102"/>
        <v>0.20350447434156019</v>
      </c>
      <c r="H89" s="234">
        <f t="shared" si="102"/>
        <v>0.16032793692767794</v>
      </c>
      <c r="I89" s="213">
        <f t="shared" si="102"/>
        <v>0.53260691357991818</v>
      </c>
      <c r="J89" s="213">
        <f t="shared" si="102"/>
        <v>0.14674535324777871</v>
      </c>
      <c r="K89" s="235">
        <f t="shared" si="102"/>
        <v>0.17008635832573435</v>
      </c>
      <c r="L89" s="234">
        <f t="shared" si="102"/>
        <v>9.5194746679624728E-2</v>
      </c>
      <c r="M89" s="213">
        <f t="shared" si="102"/>
        <v>0.34986811929081291</v>
      </c>
      <c r="N89" s="213">
        <f t="shared" si="102"/>
        <v>8.4030762639278334E-2</v>
      </c>
      <c r="O89" s="235">
        <f t="shared" si="102"/>
        <v>0.10102244786998271</v>
      </c>
      <c r="P89" s="160">
        <f t="shared" ref="P89:S89" si="103">IFERROR(P42/P$50,"")</f>
        <v>2.8907059832363746</v>
      </c>
      <c r="Q89" s="160">
        <f t="shared" si="103"/>
        <v>12.189958901514489</v>
      </c>
      <c r="R89" s="160">
        <f t="shared" si="103"/>
        <v>2.6028969793704415</v>
      </c>
      <c r="S89" s="160">
        <f t="shared" si="103"/>
        <v>3.0820297653408595</v>
      </c>
      <c r="T89" s="62"/>
      <c r="U89" s="160">
        <f t="shared" si="62"/>
        <v>1.0796022475740177</v>
      </c>
      <c r="V89" s="160">
        <f t="shared" si="63"/>
        <v>1.2929509882456933</v>
      </c>
      <c r="W89" s="160">
        <f t="shared" si="64"/>
        <v>0.56396596638749252</v>
      </c>
      <c r="X89" s="160">
        <f t="shared" si="65"/>
        <v>1.0411762744537665</v>
      </c>
      <c r="Y89" s="19"/>
      <c r="Z89" s="19"/>
      <c r="AA89" s="19"/>
      <c r="AB89" s="19"/>
      <c r="AC89" s="19"/>
      <c r="AD89" s="62"/>
      <c r="AE89" s="62"/>
      <c r="AF89" s="62"/>
      <c r="AG89" s="62"/>
      <c r="AH89" s="62"/>
      <c r="AI89" s="62"/>
      <c r="AJ89" s="62"/>
    </row>
    <row r="90" spans="3:36" x14ac:dyDescent="0.45">
      <c r="Y90" s="19"/>
      <c r="Z90" s="19"/>
      <c r="AA90" s="19"/>
      <c r="AB90" s="19"/>
      <c r="AC90" s="19"/>
      <c r="AD90" s="62"/>
      <c r="AE90" s="62"/>
      <c r="AF90" s="62"/>
      <c r="AG90" s="62"/>
      <c r="AH90" s="62"/>
      <c r="AI90" s="62"/>
      <c r="AJ90" s="62"/>
    </row>
    <row r="91" spans="3:36" x14ac:dyDescent="0.45">
      <c r="Y91" s="19"/>
      <c r="Z91" s="19"/>
      <c r="AA91" s="19"/>
      <c r="AB91" s="19"/>
      <c r="AC91" s="19"/>
      <c r="AD91" s="62"/>
      <c r="AE91" s="62"/>
      <c r="AF91" s="62"/>
      <c r="AG91" s="62"/>
      <c r="AH91" s="62"/>
      <c r="AI91" s="62"/>
      <c r="AJ91" s="62"/>
    </row>
    <row r="92" spans="3:36" ht="14.65" thickBot="1" x14ac:dyDescent="0.5">
      <c r="C92" s="2" t="s">
        <v>2535</v>
      </c>
      <c r="Y92" s="19"/>
      <c r="Z92" s="19"/>
      <c r="AA92" s="19"/>
      <c r="AB92" s="19"/>
      <c r="AC92" s="19"/>
      <c r="AD92" s="62"/>
      <c r="AE92" s="62"/>
      <c r="AF92" s="62"/>
      <c r="AG92" s="62"/>
      <c r="AH92" s="62"/>
      <c r="AI92" s="62"/>
      <c r="AJ92" s="62"/>
    </row>
    <row r="93" spans="3:36" x14ac:dyDescent="0.45">
      <c r="C93" s="236"/>
      <c r="D93" s="231" t="str">
        <f t="shared" ref="D93:O93" si="104">D$7</f>
        <v>Green</v>
      </c>
      <c r="E93" s="232" t="str">
        <f t="shared" si="104"/>
        <v>Blue</v>
      </c>
      <c r="F93" s="232" t="str">
        <f t="shared" si="104"/>
        <v>Grey</v>
      </c>
      <c r="G93" s="233" t="str">
        <f t="shared" si="104"/>
        <v>Total</v>
      </c>
      <c r="H93" s="231" t="str">
        <f t="shared" si="104"/>
        <v>Green</v>
      </c>
      <c r="I93" s="232" t="str">
        <f t="shared" si="104"/>
        <v>Blue</v>
      </c>
      <c r="J93" s="232" t="str">
        <f t="shared" si="104"/>
        <v>Grey</v>
      </c>
      <c r="K93" s="233" t="str">
        <f t="shared" si="104"/>
        <v>Total</v>
      </c>
      <c r="L93" s="231" t="str">
        <f t="shared" si="104"/>
        <v>Green</v>
      </c>
      <c r="M93" s="232" t="str">
        <f t="shared" si="104"/>
        <v>Blue</v>
      </c>
      <c r="N93" s="232" t="str">
        <f t="shared" si="104"/>
        <v>Grey</v>
      </c>
      <c r="O93" s="233" t="str">
        <f t="shared" si="104"/>
        <v>Total</v>
      </c>
      <c r="Y93" s="26"/>
      <c r="Z93" s="26"/>
      <c r="AA93" s="26"/>
      <c r="AB93" s="26"/>
      <c r="AC93" s="19"/>
      <c r="AD93" s="62"/>
      <c r="AE93" s="62"/>
      <c r="AF93" s="62"/>
      <c r="AG93" s="62"/>
      <c r="AH93" s="62"/>
      <c r="AI93" s="62"/>
      <c r="AJ93" s="62"/>
    </row>
    <row r="94" spans="3:36" x14ac:dyDescent="0.45">
      <c r="C94" s="318" t="str">
        <f>C55</f>
        <v>maiz</v>
      </c>
      <c r="D94" s="234">
        <f t="shared" ref="D94" si="105">100*D8/D$50</f>
        <v>4.7804553227331175</v>
      </c>
      <c r="E94" s="213">
        <f t="shared" ref="E94:O94" si="106">100*E8/E$50</f>
        <v>3.0128225021859172</v>
      </c>
      <c r="F94" s="213">
        <f t="shared" si="106"/>
        <v>15.80817993558475</v>
      </c>
      <c r="G94" s="235">
        <f t="shared" si="106"/>
        <v>5.4318652111361825</v>
      </c>
      <c r="H94" s="234">
        <f t="shared" si="106"/>
        <v>5.7373224404258885</v>
      </c>
      <c r="I94" s="213">
        <f t="shared" si="106"/>
        <v>4.8981113110171215</v>
      </c>
      <c r="J94" s="213">
        <f t="shared" si="106"/>
        <v>18.99353980665218</v>
      </c>
      <c r="K94" s="235">
        <f t="shared" si="106"/>
        <v>6.5833312401428401</v>
      </c>
      <c r="L94" s="234">
        <f t="shared" si="106"/>
        <v>5.3563419086506139</v>
      </c>
      <c r="M94" s="213">
        <f t="shared" si="106"/>
        <v>5.5889553572269293</v>
      </c>
      <c r="N94" s="213">
        <f t="shared" si="106"/>
        <v>17.437140036701823</v>
      </c>
      <c r="O94" s="235">
        <f t="shared" si="106"/>
        <v>6.1702517526261067</v>
      </c>
      <c r="Y94" s="19"/>
      <c r="Z94" s="19"/>
      <c r="AA94" s="19"/>
      <c r="AB94" s="19"/>
      <c r="AC94" s="19"/>
      <c r="AD94" s="62"/>
      <c r="AE94" s="62"/>
      <c r="AF94" s="62"/>
      <c r="AG94" s="62"/>
      <c r="AH94" s="62"/>
      <c r="AI94" s="62"/>
      <c r="AJ94" s="62"/>
    </row>
    <row r="95" spans="3:36" x14ac:dyDescent="0.45">
      <c r="C95" s="318" t="str">
        <f t="shared" ref="C95:C122" si="107">C56</f>
        <v>sorg</v>
      </c>
      <c r="D95" s="234">
        <f t="shared" ref="D95" si="108">100*D9/D$50</f>
        <v>0</v>
      </c>
      <c r="E95" s="213">
        <f t="shared" ref="E95:O95" si="109">100*E9/E$50</f>
        <v>0</v>
      </c>
      <c r="F95" s="213">
        <f t="shared" si="109"/>
        <v>0</v>
      </c>
      <c r="G95" s="235">
        <f t="shared" si="109"/>
        <v>0</v>
      </c>
      <c r="H95" s="234">
        <f t="shared" si="109"/>
        <v>0</v>
      </c>
      <c r="I95" s="213">
        <f t="shared" si="109"/>
        <v>0</v>
      </c>
      <c r="J95" s="213">
        <f t="shared" si="109"/>
        <v>0</v>
      </c>
      <c r="K95" s="235">
        <f t="shared" si="109"/>
        <v>0</v>
      </c>
      <c r="L95" s="234">
        <f t="shared" si="109"/>
        <v>0</v>
      </c>
      <c r="M95" s="213">
        <f t="shared" si="109"/>
        <v>0</v>
      </c>
      <c r="N95" s="213">
        <f t="shared" si="109"/>
        <v>0</v>
      </c>
      <c r="O95" s="235">
        <f t="shared" si="109"/>
        <v>0</v>
      </c>
      <c r="Y95" s="19"/>
      <c r="Z95" s="19"/>
      <c r="AA95" s="19"/>
      <c r="AB95" s="19"/>
      <c r="AC95" s="19"/>
      <c r="AD95" s="62"/>
      <c r="AE95" s="62"/>
      <c r="AF95" s="62"/>
      <c r="AG95" s="62"/>
      <c r="AH95" s="62"/>
      <c r="AI95" s="62"/>
      <c r="AJ95" s="62"/>
    </row>
    <row r="96" spans="3:36" x14ac:dyDescent="0.45">
      <c r="C96" s="318" t="str">
        <f t="shared" si="107"/>
        <v>rice</v>
      </c>
      <c r="D96" s="234">
        <f t="shared" ref="D96" si="110">100*D10/D$50</f>
        <v>27.912614092828758</v>
      </c>
      <c r="E96" s="213">
        <f t="shared" ref="E96:O96" si="111">100*E10/E$50</f>
        <v>82.961689224269335</v>
      </c>
      <c r="F96" s="213">
        <f t="shared" si="111"/>
        <v>46.86774482019252</v>
      </c>
      <c r="G96" s="235">
        <f t="shared" si="111"/>
        <v>31.180483441806388</v>
      </c>
      <c r="H96" s="234">
        <f t="shared" si="111"/>
        <v>20.240325503833681</v>
      </c>
      <c r="I96" s="213">
        <f t="shared" si="111"/>
        <v>81.491005633961549</v>
      </c>
      <c r="J96" s="213">
        <f t="shared" si="111"/>
        <v>34.023194210377788</v>
      </c>
      <c r="K96" s="235">
        <f t="shared" si="111"/>
        <v>22.832662323915986</v>
      </c>
      <c r="L96" s="234">
        <f t="shared" si="111"/>
        <v>15.744783247144451</v>
      </c>
      <c r="M96" s="213">
        <f t="shared" si="111"/>
        <v>77.476827314172951</v>
      </c>
      <c r="N96" s="213">
        <f t="shared" si="111"/>
        <v>26.02583000734397</v>
      </c>
      <c r="O96" s="235">
        <f t="shared" si="111"/>
        <v>17.830925738499996</v>
      </c>
      <c r="Y96" s="244"/>
      <c r="Z96" s="244"/>
      <c r="AA96" s="19"/>
      <c r="AB96" s="19"/>
      <c r="AC96" s="19"/>
      <c r="AD96" s="62"/>
      <c r="AE96" s="62"/>
      <c r="AF96" s="62"/>
      <c r="AG96" s="62"/>
      <c r="AH96" s="62"/>
      <c r="AI96" s="62"/>
      <c r="AJ96" s="62"/>
    </row>
    <row r="97" spans="3:36" x14ac:dyDescent="0.45">
      <c r="C97" s="318" t="str">
        <f t="shared" si="107"/>
        <v>whea</v>
      </c>
      <c r="D97" s="234">
        <f t="shared" ref="D97" si="112">100*D11/D$50</f>
        <v>0</v>
      </c>
      <c r="E97" s="213">
        <f t="shared" ref="E97:O97" si="113">100*E11/E$50</f>
        <v>0</v>
      </c>
      <c r="F97" s="213">
        <f t="shared" si="113"/>
        <v>0</v>
      </c>
      <c r="G97" s="235">
        <f t="shared" si="113"/>
        <v>0</v>
      </c>
      <c r="H97" s="234">
        <f t="shared" si="113"/>
        <v>0</v>
      </c>
      <c r="I97" s="213">
        <f t="shared" si="113"/>
        <v>0</v>
      </c>
      <c r="J97" s="213">
        <f t="shared" si="113"/>
        <v>0</v>
      </c>
      <c r="K97" s="235">
        <f t="shared" si="113"/>
        <v>0</v>
      </c>
      <c r="L97" s="234">
        <f t="shared" si="113"/>
        <v>0</v>
      </c>
      <c r="M97" s="213">
        <f t="shared" si="113"/>
        <v>0</v>
      </c>
      <c r="N97" s="213">
        <f t="shared" si="113"/>
        <v>0</v>
      </c>
      <c r="O97" s="235">
        <f t="shared" si="113"/>
        <v>0</v>
      </c>
      <c r="Y97" s="19"/>
      <c r="Z97" s="19"/>
      <c r="AA97" s="19"/>
      <c r="AB97" s="19"/>
      <c r="AC97" s="19"/>
      <c r="AD97" s="62"/>
      <c r="AE97" s="62"/>
      <c r="AF97" s="62"/>
      <c r="AG97" s="62"/>
      <c r="AH97" s="62"/>
      <c r="AI97" s="62"/>
      <c r="AJ97" s="62"/>
    </row>
    <row r="98" spans="3:36" x14ac:dyDescent="0.45">
      <c r="C98" s="318" t="str">
        <f t="shared" si="107"/>
        <v>ocer</v>
      </c>
      <c r="D98" s="234">
        <f t="shared" ref="D98" si="114">100*D12/D$50</f>
        <v>0</v>
      </c>
      <c r="E98" s="213">
        <f t="shared" ref="E98:O98" si="115">100*E12/E$50</f>
        <v>0</v>
      </c>
      <c r="F98" s="213">
        <f t="shared" si="115"/>
        <v>0</v>
      </c>
      <c r="G98" s="235">
        <f t="shared" si="115"/>
        <v>0</v>
      </c>
      <c r="H98" s="234">
        <f t="shared" si="115"/>
        <v>0</v>
      </c>
      <c r="I98" s="213">
        <f t="shared" si="115"/>
        <v>0</v>
      </c>
      <c r="J98" s="213">
        <f t="shared" si="115"/>
        <v>0</v>
      </c>
      <c r="K98" s="235">
        <f t="shared" si="115"/>
        <v>0</v>
      </c>
      <c r="L98" s="234">
        <f t="shared" si="115"/>
        <v>0</v>
      </c>
      <c r="M98" s="213">
        <f t="shared" si="115"/>
        <v>0</v>
      </c>
      <c r="N98" s="213">
        <f t="shared" si="115"/>
        <v>0</v>
      </c>
      <c r="O98" s="235">
        <f t="shared" si="115"/>
        <v>0</v>
      </c>
      <c r="Y98" s="19"/>
      <c r="Z98" s="19"/>
      <c r="AA98" s="19"/>
      <c r="AB98" s="19"/>
      <c r="AC98" s="19"/>
      <c r="AD98" s="62"/>
      <c r="AE98" s="62"/>
      <c r="AF98" s="62"/>
      <c r="AG98" s="62"/>
      <c r="AH98" s="62"/>
      <c r="AI98" s="62"/>
      <c r="AJ98" s="62"/>
    </row>
    <row r="99" spans="3:36" x14ac:dyDescent="0.45">
      <c r="C99" s="318" t="str">
        <f t="shared" si="107"/>
        <v>puls</v>
      </c>
      <c r="D99" s="234">
        <f t="shared" ref="D99" si="116">100*D13/D$50</f>
        <v>0.35342252690533027</v>
      </c>
      <c r="E99" s="213">
        <f t="shared" ref="E99:O99" si="117">100*E13/E$50</f>
        <v>0.2681667163218503</v>
      </c>
      <c r="F99" s="213">
        <f t="shared" si="117"/>
        <v>0.59049310983749348</v>
      </c>
      <c r="G99" s="235">
        <f t="shared" si="117"/>
        <v>0.36567872128758572</v>
      </c>
      <c r="H99" s="234">
        <f t="shared" si="117"/>
        <v>0.22592110172775731</v>
      </c>
      <c r="I99" s="213">
        <f t="shared" si="117"/>
        <v>0.23221087412441713</v>
      </c>
      <c r="J99" s="213">
        <f t="shared" si="117"/>
        <v>0.37788656373743956</v>
      </c>
      <c r="K99" s="235">
        <f t="shared" si="117"/>
        <v>0.23605814353873544</v>
      </c>
      <c r="L99" s="234">
        <f t="shared" si="117"/>
        <v>0.11676476942613448</v>
      </c>
      <c r="M99" s="213">
        <f t="shared" si="117"/>
        <v>0.14668325516952913</v>
      </c>
      <c r="N99" s="213">
        <f t="shared" si="117"/>
        <v>0.19205551819250005</v>
      </c>
      <c r="O99" s="235">
        <f t="shared" si="117"/>
        <v>0.12248196912768849</v>
      </c>
      <c r="Y99" s="19"/>
      <c r="Z99" s="19"/>
      <c r="AA99" s="19"/>
      <c r="AB99" s="19"/>
      <c r="AC99" s="19"/>
      <c r="AD99" s="62"/>
      <c r="AE99" s="62"/>
      <c r="AF99" s="62"/>
      <c r="AG99" s="62"/>
      <c r="AH99" s="62"/>
      <c r="AI99" s="62"/>
      <c r="AJ99" s="62"/>
    </row>
    <row r="100" spans="3:36" x14ac:dyDescent="0.45">
      <c r="C100" s="318" t="str">
        <f t="shared" si="107"/>
        <v>gnut</v>
      </c>
      <c r="D100" s="234">
        <f t="shared" ref="D100" si="118">100*D14/D$50</f>
        <v>1.2112566875573996</v>
      </c>
      <c r="E100" s="213">
        <f t="shared" ref="E100:O100" si="119">100*E14/E$50</f>
        <v>0</v>
      </c>
      <c r="F100" s="213">
        <f t="shared" si="119"/>
        <v>0.19475857362993776</v>
      </c>
      <c r="G100" s="235">
        <f t="shared" si="119"/>
        <v>1.1003916524529813</v>
      </c>
      <c r="H100" s="234">
        <f t="shared" si="119"/>
        <v>0.81333944404613334</v>
      </c>
      <c r="I100" s="213">
        <f t="shared" si="119"/>
        <v>0</v>
      </c>
      <c r="J100" s="213">
        <f t="shared" si="119"/>
        <v>0.13092309943985242</v>
      </c>
      <c r="K100" s="235">
        <f t="shared" si="119"/>
        <v>0.74617322636162997</v>
      </c>
      <c r="L100" s="234">
        <f t="shared" si="119"/>
        <v>0.32528453881255481</v>
      </c>
      <c r="M100" s="213">
        <f t="shared" si="119"/>
        <v>0</v>
      </c>
      <c r="N100" s="213">
        <f t="shared" si="119"/>
        <v>5.1489440855617088E-2</v>
      </c>
      <c r="O100" s="235">
        <f t="shared" si="119"/>
        <v>0.29959143440884073</v>
      </c>
      <c r="Y100" s="19"/>
      <c r="Z100" s="19"/>
      <c r="AA100" s="19"/>
      <c r="AB100" s="19"/>
      <c r="AC100" s="19"/>
      <c r="AD100" s="62"/>
      <c r="AE100" s="62"/>
      <c r="AF100" s="62"/>
      <c r="AG100" s="62"/>
      <c r="AH100" s="62"/>
      <c r="AI100" s="62"/>
      <c r="AJ100" s="62"/>
    </row>
    <row r="101" spans="3:36" x14ac:dyDescent="0.45">
      <c r="C101" s="318" t="str">
        <f t="shared" si="107"/>
        <v>palm</v>
      </c>
      <c r="D101" s="234">
        <f t="shared" ref="D101" si="120">100*D15/D$50</f>
        <v>11.900148548025284</v>
      </c>
      <c r="E101" s="213">
        <f t="shared" ref="E101:O101" si="121">100*E15/E$50</f>
        <v>0</v>
      </c>
      <c r="F101" s="213">
        <f t="shared" si="121"/>
        <v>11.506466696611396</v>
      </c>
      <c r="G101" s="235">
        <f t="shared" si="121"/>
        <v>11.434469095475768</v>
      </c>
      <c r="H101" s="234">
        <f t="shared" si="121"/>
        <v>23.280280044876822</v>
      </c>
      <c r="I101" s="213">
        <f t="shared" si="121"/>
        <v>0</v>
      </c>
      <c r="J101" s="213">
        <f t="shared" si="121"/>
        <v>22.535222410329673</v>
      </c>
      <c r="K101" s="235">
        <f t="shared" si="121"/>
        <v>22.589600515793745</v>
      </c>
      <c r="L101" s="234">
        <f t="shared" si="121"/>
        <v>34.361912174207895</v>
      </c>
      <c r="M101" s="213">
        <f t="shared" si="121"/>
        <v>0</v>
      </c>
      <c r="N101" s="213">
        <f t="shared" si="121"/>
        <v>32.708549314489673</v>
      </c>
      <c r="O101" s="235">
        <f t="shared" si="121"/>
        <v>33.473090960385164</v>
      </c>
      <c r="Y101" s="19"/>
      <c r="Z101" s="19"/>
      <c r="AA101" s="19"/>
      <c r="AB101" s="19"/>
      <c r="AC101" s="19"/>
      <c r="AD101" s="62"/>
      <c r="AE101" s="62"/>
      <c r="AF101" s="62"/>
      <c r="AG101" s="62"/>
      <c r="AH101" s="62"/>
      <c r="AI101" s="62"/>
      <c r="AJ101" s="62"/>
    </row>
    <row r="102" spans="3:36" x14ac:dyDescent="0.45">
      <c r="C102" s="318" t="str">
        <f t="shared" si="107"/>
        <v>sesa</v>
      </c>
      <c r="D102" s="234">
        <f t="shared" ref="D102" si="122">100*D16/D$50</f>
        <v>0</v>
      </c>
      <c r="E102" s="213">
        <f t="shared" ref="E102:O102" si="123">100*E16/E$50</f>
        <v>0</v>
      </c>
      <c r="F102" s="213">
        <f t="shared" si="123"/>
        <v>0</v>
      </c>
      <c r="G102" s="235">
        <f t="shared" si="123"/>
        <v>0</v>
      </c>
      <c r="H102" s="234">
        <f t="shared" si="123"/>
        <v>0</v>
      </c>
      <c r="I102" s="213">
        <f t="shared" si="123"/>
        <v>0</v>
      </c>
      <c r="J102" s="213">
        <f t="shared" si="123"/>
        <v>0</v>
      </c>
      <c r="K102" s="235">
        <f t="shared" si="123"/>
        <v>0</v>
      </c>
      <c r="L102" s="234">
        <f t="shared" si="123"/>
        <v>0</v>
      </c>
      <c r="M102" s="213">
        <f t="shared" si="123"/>
        <v>0</v>
      </c>
      <c r="N102" s="213">
        <f t="shared" si="123"/>
        <v>0</v>
      </c>
      <c r="O102" s="235">
        <f t="shared" si="123"/>
        <v>0</v>
      </c>
      <c r="Y102" s="19"/>
      <c r="Z102" s="19"/>
      <c r="AA102" s="19"/>
      <c r="AB102" s="19"/>
      <c r="AC102" s="19"/>
      <c r="AD102" s="62"/>
      <c r="AE102" s="62"/>
      <c r="AF102" s="62"/>
      <c r="AG102" s="62"/>
      <c r="AH102" s="62"/>
      <c r="AI102" s="62"/>
      <c r="AJ102" s="62"/>
    </row>
    <row r="103" spans="3:36" x14ac:dyDescent="0.45">
      <c r="C103" s="318" t="str">
        <f t="shared" si="107"/>
        <v>soya</v>
      </c>
      <c r="D103" s="234">
        <f t="shared" ref="D103" si="124">100*D17/D$50</f>
        <v>1.4471711003246939</v>
      </c>
      <c r="E103" s="213">
        <f t="shared" ref="E103:O103" si="125">100*E17/E$50</f>
        <v>1.8754343745575945</v>
      </c>
      <c r="F103" s="213">
        <f t="shared" si="125"/>
        <v>0.41716453609947113</v>
      </c>
      <c r="G103" s="235">
        <f t="shared" si="125"/>
        <v>1.3960607163079164</v>
      </c>
      <c r="H103" s="234">
        <f t="shared" si="125"/>
        <v>0.81861566046207812</v>
      </c>
      <c r="I103" s="213">
        <f t="shared" si="125"/>
        <v>1.4370674377922295</v>
      </c>
      <c r="J103" s="213">
        <f t="shared" si="125"/>
        <v>0.23623899962173953</v>
      </c>
      <c r="K103" s="235">
        <f t="shared" si="125"/>
        <v>0.79748257451534488</v>
      </c>
      <c r="L103" s="234">
        <f t="shared" si="125"/>
        <v>0.25171663648553982</v>
      </c>
      <c r="M103" s="213">
        <f t="shared" si="125"/>
        <v>0.54007239221818426</v>
      </c>
      <c r="N103" s="213">
        <f t="shared" si="125"/>
        <v>7.1432159071650986E-2</v>
      </c>
      <c r="O103" s="235">
        <f t="shared" si="125"/>
        <v>0.24617912133158612</v>
      </c>
      <c r="Y103" s="19"/>
      <c r="Z103" s="19"/>
      <c r="AA103" s="19"/>
      <c r="AB103" s="19"/>
      <c r="AC103" s="19"/>
      <c r="AD103" s="62"/>
      <c r="AE103" s="62"/>
      <c r="AF103" s="62"/>
      <c r="AG103" s="62"/>
      <c r="AH103" s="62"/>
      <c r="AI103" s="62"/>
      <c r="AJ103" s="62"/>
    </row>
    <row r="104" spans="3:36" x14ac:dyDescent="0.45">
      <c r="C104" s="318" t="str">
        <f t="shared" si="107"/>
        <v>oils</v>
      </c>
      <c r="D104" s="234">
        <f t="shared" ref="D104" si="126">100*D18/D$50</f>
        <v>13.707029576028583</v>
      </c>
      <c r="E104" s="213">
        <f t="shared" ref="E104:O104" si="127">100*E18/E$50</f>
        <v>0</v>
      </c>
      <c r="F104" s="213">
        <f t="shared" si="127"/>
        <v>0.74768786293987133</v>
      </c>
      <c r="G104" s="235">
        <f t="shared" si="127"/>
        <v>12.35778491161852</v>
      </c>
      <c r="H104" s="234">
        <f t="shared" si="127"/>
        <v>10.205166568167483</v>
      </c>
      <c r="I104" s="213">
        <f t="shared" si="127"/>
        <v>0</v>
      </c>
      <c r="J104" s="213">
        <f t="shared" si="127"/>
        <v>0.55728983932376008</v>
      </c>
      <c r="K104" s="235">
        <f t="shared" si="127"/>
        <v>9.29124918886383</v>
      </c>
      <c r="L104" s="234">
        <f t="shared" si="127"/>
        <v>8.7369253306316601</v>
      </c>
      <c r="M104" s="213">
        <f t="shared" si="127"/>
        <v>0</v>
      </c>
      <c r="N104" s="213">
        <f t="shared" si="127"/>
        <v>0.46916970602272606</v>
      </c>
      <c r="O104" s="235">
        <f t="shared" si="127"/>
        <v>7.9856593094618376</v>
      </c>
      <c r="Y104" s="19"/>
      <c r="Z104" s="19"/>
      <c r="AA104" s="19"/>
      <c r="AB104" s="19"/>
      <c r="AC104" s="19"/>
      <c r="AD104" s="62"/>
      <c r="AE104" s="62"/>
      <c r="AF104" s="62"/>
      <c r="AG104" s="62"/>
      <c r="AH104" s="62"/>
      <c r="AI104" s="62"/>
      <c r="AJ104" s="62"/>
    </row>
    <row r="105" spans="3:36" x14ac:dyDescent="0.45">
      <c r="C105" s="318" t="str">
        <f t="shared" si="107"/>
        <v>cass</v>
      </c>
      <c r="D105" s="234">
        <f t="shared" ref="D105" si="128">100*D19/D$50</f>
        <v>2.4446265013260144</v>
      </c>
      <c r="E105" s="213">
        <f t="shared" ref="E105:O105" si="129">100*E19/E$50</f>
        <v>0</v>
      </c>
      <c r="F105" s="213">
        <f t="shared" si="129"/>
        <v>2.2393318305778021</v>
      </c>
      <c r="G105" s="235">
        <f t="shared" si="129"/>
        <v>2.340875653555675</v>
      </c>
      <c r="H105" s="234">
        <f t="shared" si="129"/>
        <v>2.3031073756416673</v>
      </c>
      <c r="I105" s="213">
        <f t="shared" si="129"/>
        <v>0</v>
      </c>
      <c r="J105" s="213">
        <f t="shared" si="129"/>
        <v>2.1120498781546222</v>
      </c>
      <c r="K105" s="235">
        <f t="shared" si="129"/>
        <v>2.2270847470859665</v>
      </c>
      <c r="L105" s="234">
        <f t="shared" si="129"/>
        <v>1.4158748234238727</v>
      </c>
      <c r="M105" s="213">
        <f t="shared" si="129"/>
        <v>0</v>
      </c>
      <c r="N105" s="213">
        <f t="shared" si="129"/>
        <v>1.276806704131618</v>
      </c>
      <c r="O105" s="235">
        <f t="shared" si="129"/>
        <v>1.3745025834146314</v>
      </c>
      <c r="Y105" s="19"/>
      <c r="Z105" s="19"/>
      <c r="AA105" s="19"/>
      <c r="AB105" s="19"/>
      <c r="AC105" s="19"/>
      <c r="AD105" s="62"/>
      <c r="AE105" s="62"/>
      <c r="AF105" s="62"/>
      <c r="AG105" s="62"/>
      <c r="AH105" s="62"/>
      <c r="AI105" s="62"/>
      <c r="AJ105" s="62"/>
    </row>
    <row r="106" spans="3:36" x14ac:dyDescent="0.45">
      <c r="C106" s="318" t="str">
        <f t="shared" si="107"/>
        <v>ipot</v>
      </c>
      <c r="D106" s="234">
        <f t="shared" ref="D106" si="130">100*D20/D$50</f>
        <v>9.7666196643623984E-2</v>
      </c>
      <c r="E106" s="213">
        <f t="shared" ref="E106:O106" si="131">100*E20/E$50</f>
        <v>0</v>
      </c>
      <c r="F106" s="213">
        <f t="shared" si="131"/>
        <v>0.12516567654190086</v>
      </c>
      <c r="G106" s="235">
        <f t="shared" si="131"/>
        <v>9.5841720691899709E-2</v>
      </c>
      <c r="H106" s="234">
        <f t="shared" si="131"/>
        <v>6.7275944938540624E-2</v>
      </c>
      <c r="I106" s="213">
        <f t="shared" si="131"/>
        <v>0</v>
      </c>
      <c r="J106" s="213">
        <f t="shared" si="131"/>
        <v>8.6314712496063137E-2</v>
      </c>
      <c r="K106" s="235">
        <f t="shared" si="131"/>
        <v>6.6669448286578628E-2</v>
      </c>
      <c r="L106" s="234">
        <f t="shared" si="131"/>
        <v>6.7639095632732016E-2</v>
      </c>
      <c r="M106" s="213">
        <f t="shared" si="131"/>
        <v>0</v>
      </c>
      <c r="N106" s="213">
        <f t="shared" si="131"/>
        <v>8.5336165617838008E-2</v>
      </c>
      <c r="O106" s="235">
        <f t="shared" si="131"/>
        <v>6.7291930962951982E-2</v>
      </c>
      <c r="Y106" s="19"/>
      <c r="Z106" s="19"/>
      <c r="AA106" s="19"/>
      <c r="AB106" s="19"/>
      <c r="AC106" s="19"/>
      <c r="AD106" s="62"/>
      <c r="AE106" s="62"/>
      <c r="AF106" s="62"/>
      <c r="AG106" s="62"/>
      <c r="AH106" s="62"/>
      <c r="AI106" s="62"/>
      <c r="AJ106" s="62"/>
    </row>
    <row r="107" spans="3:36" x14ac:dyDescent="0.45">
      <c r="C107" s="318" t="str">
        <f t="shared" si="107"/>
        <v>spot</v>
      </c>
      <c r="D107" s="234">
        <f t="shared" ref="D107" si="132">100*D21/D$50</f>
        <v>0.37256999970353843</v>
      </c>
      <c r="E107" s="213">
        <f t="shared" ref="E107:O107" si="133">100*E21/E$50</f>
        <v>0.26968788877759448</v>
      </c>
      <c r="F107" s="213">
        <f t="shared" si="133"/>
        <v>0.33678350988231548</v>
      </c>
      <c r="G107" s="235">
        <f t="shared" si="133"/>
        <v>0.36643916531970649</v>
      </c>
      <c r="H107" s="234">
        <f t="shared" si="133"/>
        <v>0.26534512012059497</v>
      </c>
      <c r="I107" s="213">
        <f t="shared" si="133"/>
        <v>0.2601835150560376</v>
      </c>
      <c r="J107" s="213">
        <f t="shared" si="133"/>
        <v>0.24012539298353081</v>
      </c>
      <c r="K107" s="235">
        <f t="shared" si="133"/>
        <v>0.26354928173581255</v>
      </c>
      <c r="L107" s="234">
        <f t="shared" si="133"/>
        <v>0.17231074714189068</v>
      </c>
      <c r="M107" s="213">
        <f t="shared" si="133"/>
        <v>0.20650187257236802</v>
      </c>
      <c r="N107" s="213">
        <f t="shared" si="133"/>
        <v>0.15333795253294982</v>
      </c>
      <c r="O107" s="235">
        <f t="shared" si="133"/>
        <v>0.17181506515467826</v>
      </c>
      <c r="Y107" s="19"/>
      <c r="Z107" s="19"/>
      <c r="AA107" s="19"/>
      <c r="AB107" s="19"/>
      <c r="AC107" s="19"/>
      <c r="AD107" s="62"/>
      <c r="AE107" s="62"/>
      <c r="AF107" s="62"/>
      <c r="AG107" s="62"/>
      <c r="AH107" s="62"/>
      <c r="AI107" s="62"/>
      <c r="AJ107" s="62"/>
    </row>
    <row r="108" spans="3:36" x14ac:dyDescent="0.45">
      <c r="C108" s="318" t="str">
        <f t="shared" si="107"/>
        <v>root</v>
      </c>
      <c r="D108" s="234">
        <f t="shared" ref="D108" si="134">100*D22/D$50</f>
        <v>6.9055752920756566E-2</v>
      </c>
      <c r="E108" s="213">
        <f t="shared" ref="E108:O108" si="135">100*E22/E$50</f>
        <v>0.11607526713137375</v>
      </c>
      <c r="F108" s="213">
        <f t="shared" si="135"/>
        <v>0.13044411097125794</v>
      </c>
      <c r="G108" s="235">
        <f t="shared" si="135"/>
        <v>7.478474969417466E-2</v>
      </c>
      <c r="H108" s="234">
        <f t="shared" si="135"/>
        <v>4.3472530339613354E-2</v>
      </c>
      <c r="I108" s="213">
        <f t="shared" si="135"/>
        <v>9.8985106771435766E-2</v>
      </c>
      <c r="J108" s="213">
        <f t="shared" si="135"/>
        <v>8.2209797408546559E-2</v>
      </c>
      <c r="K108" s="235">
        <f t="shared" si="135"/>
        <v>4.7542807812775145E-2</v>
      </c>
      <c r="L108" s="234">
        <f t="shared" si="135"/>
        <v>3.8458645270359589E-2</v>
      </c>
      <c r="M108" s="213">
        <f t="shared" si="135"/>
        <v>0.10702663610640054</v>
      </c>
      <c r="N108" s="213">
        <f t="shared" si="135"/>
        <v>7.1517603222450432E-2</v>
      </c>
      <c r="O108" s="235">
        <f t="shared" si="135"/>
        <v>4.2224258661740482E-2</v>
      </c>
      <c r="Y108" s="19"/>
      <c r="Z108" s="19"/>
      <c r="AA108" s="19"/>
      <c r="AB108" s="19"/>
      <c r="AC108" s="19"/>
      <c r="AD108" s="62"/>
      <c r="AE108" s="62"/>
      <c r="AF108" s="62"/>
      <c r="AG108" s="62"/>
      <c r="AH108" s="62"/>
      <c r="AI108" s="62"/>
      <c r="AJ108" s="62"/>
    </row>
    <row r="109" spans="3:36" x14ac:dyDescent="0.45">
      <c r="C109" s="318" t="str">
        <f t="shared" si="107"/>
        <v>vege</v>
      </c>
      <c r="D109" s="234">
        <f t="shared" ref="D109" si="136">100*D23/D$50</f>
        <v>1.5348220677012754</v>
      </c>
      <c r="E109" s="213">
        <f t="shared" ref="E109:O109" si="137">100*E23/E$50</f>
        <v>1.6782029730825236</v>
      </c>
      <c r="F109" s="213">
        <f t="shared" si="137"/>
        <v>4.6755719311092951</v>
      </c>
      <c r="G109" s="235">
        <f t="shared" si="137"/>
        <v>1.7442671444872058</v>
      </c>
      <c r="H109" s="234">
        <f t="shared" si="137"/>
        <v>1.381009371369823</v>
      </c>
      <c r="I109" s="213">
        <f t="shared" si="137"/>
        <v>2.0454938898285335</v>
      </c>
      <c r="J109" s="213">
        <f t="shared" si="137"/>
        <v>4.2116995255602827</v>
      </c>
      <c r="K109" s="235">
        <f t="shared" si="137"/>
        <v>1.5849235527334986</v>
      </c>
      <c r="L109" s="234">
        <f t="shared" si="137"/>
        <v>1.6425313307901199</v>
      </c>
      <c r="M109" s="213">
        <f t="shared" si="137"/>
        <v>2.9734331592069156</v>
      </c>
      <c r="N109" s="213">
        <f t="shared" si="137"/>
        <v>4.9258902042588675</v>
      </c>
      <c r="O109" s="235">
        <f t="shared" si="137"/>
        <v>1.8924460161595174</v>
      </c>
      <c r="Y109" s="19"/>
      <c r="Z109" s="19"/>
      <c r="AA109" s="19"/>
      <c r="AB109" s="19"/>
      <c r="AC109" s="19"/>
      <c r="AD109" s="62"/>
      <c r="AE109" s="62"/>
      <c r="AF109" s="62"/>
      <c r="AG109" s="62"/>
      <c r="AH109" s="62"/>
      <c r="AI109" s="62"/>
      <c r="AJ109" s="62"/>
    </row>
    <row r="110" spans="3:36" x14ac:dyDescent="0.45">
      <c r="C110" s="318" t="str">
        <f t="shared" si="107"/>
        <v>sugr</v>
      </c>
      <c r="D110" s="234">
        <f t="shared" ref="D110" si="138">100*D24/D$50</f>
        <v>1.5843452746316458</v>
      </c>
      <c r="E110" s="213">
        <f t="shared" ref="E110:O110" si="139">100*E24/E$50</f>
        <v>9.6042796397276806</v>
      </c>
      <c r="F110" s="213">
        <f t="shared" si="139"/>
        <v>1.8871216871728744</v>
      </c>
      <c r="G110" s="235">
        <f t="shared" si="139"/>
        <v>1.9006180978130049</v>
      </c>
      <c r="H110" s="234">
        <f t="shared" si="139"/>
        <v>1.1170764996430214</v>
      </c>
      <c r="I110" s="213">
        <f t="shared" si="139"/>
        <v>9.1730336943073354</v>
      </c>
      <c r="J110" s="213">
        <f t="shared" si="139"/>
        <v>1.3320392884815719</v>
      </c>
      <c r="K110" s="235">
        <f t="shared" si="139"/>
        <v>1.3532706755208013</v>
      </c>
      <c r="L110" s="234">
        <f t="shared" si="139"/>
        <v>1.243560264825619</v>
      </c>
      <c r="M110" s="213">
        <f t="shared" si="139"/>
        <v>12.480726522010208</v>
      </c>
      <c r="N110" s="213">
        <f t="shared" si="139"/>
        <v>1.4581804342283713</v>
      </c>
      <c r="O110" s="235">
        <f t="shared" si="139"/>
        <v>1.5124002342437382</v>
      </c>
      <c r="Y110" s="19"/>
      <c r="Z110" s="19"/>
      <c r="AA110" s="19"/>
      <c r="AB110" s="19"/>
      <c r="AC110" s="19"/>
      <c r="AD110" s="62"/>
      <c r="AE110" s="62"/>
      <c r="AF110" s="62"/>
      <c r="AG110" s="62"/>
      <c r="AH110" s="62"/>
      <c r="AI110" s="62"/>
      <c r="AJ110" s="62"/>
    </row>
    <row r="111" spans="3:36" x14ac:dyDescent="0.45">
      <c r="C111" s="318" t="str">
        <f t="shared" si="107"/>
        <v>toba</v>
      </c>
      <c r="D111" s="234">
        <f t="shared" ref="D111" si="140">100*D25/D$50</f>
        <v>0.42651725919227779</v>
      </c>
      <c r="E111" s="213">
        <f t="shared" ref="E111:O111" si="141">100*E25/E$50</f>
        <v>0</v>
      </c>
      <c r="F111" s="213">
        <f t="shared" si="141"/>
        <v>0.48336375447501395</v>
      </c>
      <c r="G111" s="235">
        <f t="shared" si="141"/>
        <v>0.41443872228592571</v>
      </c>
      <c r="H111" s="234">
        <f t="shared" si="141"/>
        <v>0.17976953440662596</v>
      </c>
      <c r="I111" s="213">
        <f t="shared" si="141"/>
        <v>0</v>
      </c>
      <c r="J111" s="213">
        <f t="shared" si="141"/>
        <v>0.20395652854202614</v>
      </c>
      <c r="K111" s="235">
        <f t="shared" si="141"/>
        <v>0.17639917030045357</v>
      </c>
      <c r="L111" s="234">
        <f t="shared" si="141"/>
        <v>0.27024745169846259</v>
      </c>
      <c r="M111" s="213">
        <f t="shared" si="141"/>
        <v>0</v>
      </c>
      <c r="N111" s="213">
        <f t="shared" si="141"/>
        <v>0.30150424846900237</v>
      </c>
      <c r="O111" s="235">
        <f t="shared" si="141"/>
        <v>0.26621970363545333</v>
      </c>
      <c r="Y111" s="19"/>
      <c r="Z111" s="19"/>
      <c r="AA111" s="19"/>
      <c r="AB111" s="19"/>
      <c r="AC111" s="19"/>
      <c r="AD111" s="62"/>
      <c r="AE111" s="62"/>
      <c r="AF111" s="62"/>
      <c r="AG111" s="62"/>
      <c r="AH111" s="62"/>
      <c r="AI111" s="62"/>
      <c r="AJ111" s="62"/>
    </row>
    <row r="112" spans="3:36" x14ac:dyDescent="0.45">
      <c r="C112" s="318" t="str">
        <f t="shared" si="107"/>
        <v>cott</v>
      </c>
      <c r="D112" s="234">
        <f t="shared" ref="D112" si="142">100*D26/D$50</f>
        <v>2.5976797011210927E-2</v>
      </c>
      <c r="E112" s="213">
        <f t="shared" ref="E112:O112" si="143">100*E26/E$50</f>
        <v>9.2624304798990548E-3</v>
      </c>
      <c r="F112" s="213">
        <f t="shared" si="143"/>
        <v>3.0646294174852047E-2</v>
      </c>
      <c r="G112" s="235">
        <f t="shared" si="143"/>
        <v>2.5662174991704978E-2</v>
      </c>
      <c r="H112" s="234">
        <f t="shared" si="143"/>
        <v>9.7128510510736347E-3</v>
      </c>
      <c r="I112" s="213">
        <f t="shared" si="143"/>
        <v>4.6913863406808781E-3</v>
      </c>
      <c r="J112" s="213">
        <f t="shared" si="143"/>
        <v>1.147157741919181E-2</v>
      </c>
      <c r="K112" s="235">
        <f t="shared" si="143"/>
        <v>9.689722024123288E-3</v>
      </c>
      <c r="L112" s="234">
        <f t="shared" si="143"/>
        <v>4.6288529122952031E-3</v>
      </c>
      <c r="M112" s="213">
        <f t="shared" si="143"/>
        <v>2.7325669296604264E-3</v>
      </c>
      <c r="N112" s="213">
        <f t="shared" si="143"/>
        <v>5.3760104379571554E-3</v>
      </c>
      <c r="O112" s="235">
        <f t="shared" si="143"/>
        <v>4.6359219328137788E-3</v>
      </c>
      <c r="Y112" s="19"/>
      <c r="Z112" s="19"/>
      <c r="AA112" s="19"/>
      <c r="AB112" s="19"/>
      <c r="AC112" s="19"/>
      <c r="AD112" s="62"/>
      <c r="AE112" s="62"/>
      <c r="AF112" s="62"/>
      <c r="AG112" s="62"/>
      <c r="AH112" s="62"/>
      <c r="AI112" s="62"/>
      <c r="AJ112" s="62"/>
    </row>
    <row r="113" spans="3:36" x14ac:dyDescent="0.45">
      <c r="C113" s="318" t="str">
        <f t="shared" si="107"/>
        <v>nuts</v>
      </c>
      <c r="D113" s="234">
        <f t="shared" ref="D113" si="144">100*D27/D$50</f>
        <v>3.8723765756368906</v>
      </c>
      <c r="E113" s="213">
        <f t="shared" ref="E113:O113" si="145">100*E27/E$50</f>
        <v>0</v>
      </c>
      <c r="F113" s="213">
        <f t="shared" si="145"/>
        <v>1.2373958070839308</v>
      </c>
      <c r="G113" s="235">
        <f t="shared" si="145"/>
        <v>3.5578998996791573</v>
      </c>
      <c r="H113" s="234">
        <f t="shared" si="145"/>
        <v>3.7843866263796158</v>
      </c>
      <c r="I113" s="213">
        <f t="shared" si="145"/>
        <v>0</v>
      </c>
      <c r="J113" s="213">
        <f t="shared" si="145"/>
        <v>1.2106276843742785</v>
      </c>
      <c r="K113" s="235">
        <f t="shared" si="145"/>
        <v>3.5113034887029366</v>
      </c>
      <c r="L113" s="234">
        <f t="shared" si="145"/>
        <v>2.9690382771261135</v>
      </c>
      <c r="M113" s="213">
        <f t="shared" si="145"/>
        <v>0</v>
      </c>
      <c r="N113" s="213">
        <f t="shared" si="145"/>
        <v>0.9339878130246243</v>
      </c>
      <c r="O113" s="235">
        <f t="shared" si="145"/>
        <v>2.7655837151373635</v>
      </c>
      <c r="Y113" s="19"/>
      <c r="Z113" s="19"/>
      <c r="AA113" s="19"/>
      <c r="AB113" s="19"/>
      <c r="AC113" s="19"/>
      <c r="AD113" s="62"/>
      <c r="AE113" s="62"/>
      <c r="AF113" s="62"/>
      <c r="AG113" s="62"/>
      <c r="AH113" s="62"/>
      <c r="AI113" s="62"/>
      <c r="AJ113" s="62"/>
    </row>
    <row r="114" spans="3:36" x14ac:dyDescent="0.45">
      <c r="C114" s="318" t="str">
        <f t="shared" si="107"/>
        <v>bana</v>
      </c>
      <c r="D114" s="234">
        <f t="shared" ref="D114" si="146">100*D28/D$50</f>
        <v>1.448019957888707</v>
      </c>
      <c r="E114" s="213">
        <f t="shared" ref="E114:O114" si="147">100*E28/E$50</f>
        <v>0</v>
      </c>
      <c r="F114" s="213">
        <f t="shared" si="147"/>
        <v>1.4895305764119668</v>
      </c>
      <c r="G114" s="235">
        <f t="shared" si="147"/>
        <v>1.3971674396099514</v>
      </c>
      <c r="H114" s="234">
        <f t="shared" si="147"/>
        <v>1.4114832916360434</v>
      </c>
      <c r="I114" s="213">
        <f t="shared" si="147"/>
        <v>0</v>
      </c>
      <c r="J114" s="213">
        <f t="shared" si="147"/>
        <v>1.4535656881079146</v>
      </c>
      <c r="K114" s="235">
        <f t="shared" si="147"/>
        <v>1.3753282951594374</v>
      </c>
      <c r="L114" s="234">
        <f t="shared" si="147"/>
        <v>1.9558256955768494</v>
      </c>
      <c r="M114" s="213">
        <f t="shared" si="147"/>
        <v>0</v>
      </c>
      <c r="N114" s="213">
        <f t="shared" si="147"/>
        <v>1.9806118797798427</v>
      </c>
      <c r="O114" s="235">
        <f t="shared" si="147"/>
        <v>1.9131936365793016</v>
      </c>
      <c r="Y114" s="19"/>
      <c r="Z114" s="19"/>
      <c r="AA114" s="19"/>
      <c r="AB114" s="19"/>
      <c r="AC114" s="19"/>
      <c r="AD114" s="62"/>
      <c r="AE114" s="62"/>
      <c r="AF114" s="62"/>
      <c r="AG114" s="62"/>
      <c r="AH114" s="62"/>
      <c r="AI114" s="62"/>
      <c r="AJ114" s="62"/>
    </row>
    <row r="115" spans="3:36" x14ac:dyDescent="0.45">
      <c r="C115" s="318" t="str">
        <f t="shared" si="107"/>
        <v>plan</v>
      </c>
      <c r="D115" s="234">
        <f t="shared" ref="D115" si="148">100*D29/D$50</f>
        <v>0</v>
      </c>
      <c r="E115" s="213">
        <f t="shared" ref="E115:O115" si="149">100*E29/E$50</f>
        <v>0</v>
      </c>
      <c r="F115" s="213">
        <f t="shared" si="149"/>
        <v>0</v>
      </c>
      <c r="G115" s="235">
        <f t="shared" si="149"/>
        <v>0</v>
      </c>
      <c r="H115" s="234">
        <f t="shared" si="149"/>
        <v>0</v>
      </c>
      <c r="I115" s="213">
        <f t="shared" si="149"/>
        <v>0</v>
      </c>
      <c r="J115" s="213">
        <f t="shared" si="149"/>
        <v>0</v>
      </c>
      <c r="K115" s="235">
        <f t="shared" si="149"/>
        <v>0</v>
      </c>
      <c r="L115" s="234">
        <f t="shared" si="149"/>
        <v>0</v>
      </c>
      <c r="M115" s="213">
        <f t="shared" si="149"/>
        <v>0</v>
      </c>
      <c r="N115" s="213">
        <f t="shared" si="149"/>
        <v>0</v>
      </c>
      <c r="O115" s="235">
        <f t="shared" si="149"/>
        <v>0</v>
      </c>
      <c r="Y115" s="19"/>
      <c r="Z115" s="19"/>
      <c r="AA115" s="19"/>
      <c r="AB115" s="19"/>
      <c r="AC115" s="19"/>
      <c r="AD115" s="62"/>
      <c r="AE115" s="62"/>
      <c r="AF115" s="62"/>
      <c r="AG115" s="62"/>
      <c r="AH115" s="62"/>
      <c r="AI115" s="62"/>
      <c r="AJ115" s="62"/>
    </row>
    <row r="116" spans="3:36" x14ac:dyDescent="0.45">
      <c r="C116" s="318" t="str">
        <f t="shared" si="107"/>
        <v>frui</v>
      </c>
      <c r="D116" s="234">
        <f t="shared" ref="D116" si="150">100*D30/D$50</f>
        <v>2.0274033537784613</v>
      </c>
      <c r="E116" s="213">
        <f t="shared" ref="E116:O116" si="151">100*E30/E$50</f>
        <v>2.6569866166021097E-3</v>
      </c>
      <c r="F116" s="213">
        <f t="shared" si="151"/>
        <v>2.3469348520326383</v>
      </c>
      <c r="G116" s="235">
        <f t="shared" si="151"/>
        <v>1.9732931690288444</v>
      </c>
      <c r="H116" s="234">
        <f t="shared" si="151"/>
        <v>2.5610939596955045</v>
      </c>
      <c r="I116" s="213">
        <f t="shared" si="151"/>
        <v>4.5466322458152979E-3</v>
      </c>
      <c r="J116" s="213">
        <f t="shared" si="151"/>
        <v>2.968044662689588</v>
      </c>
      <c r="K116" s="235">
        <f t="shared" si="151"/>
        <v>2.5172925579918441</v>
      </c>
      <c r="L116" s="234">
        <f t="shared" si="151"/>
        <v>3.6312775147336556</v>
      </c>
      <c r="M116" s="213">
        <f t="shared" si="151"/>
        <v>7.8789204096727152E-3</v>
      </c>
      <c r="N116" s="213">
        <f t="shared" si="151"/>
        <v>4.1382304433928185</v>
      </c>
      <c r="O116" s="235">
        <f t="shared" si="151"/>
        <v>3.5831563937240789</v>
      </c>
      <c r="Y116" s="19"/>
      <c r="Z116" s="19"/>
      <c r="AA116" s="19"/>
      <c r="AB116" s="19"/>
      <c r="AC116" s="19"/>
      <c r="AD116" s="62"/>
      <c r="AE116" s="62"/>
      <c r="AF116" s="62"/>
      <c r="AG116" s="62"/>
      <c r="AH116" s="62"/>
      <c r="AI116" s="62"/>
      <c r="AJ116" s="62"/>
    </row>
    <row r="117" spans="3:36" x14ac:dyDescent="0.45">
      <c r="C117" s="318" t="str">
        <f t="shared" si="107"/>
        <v>teal</v>
      </c>
      <c r="D117" s="234">
        <f t="shared" ref="D117" si="152">100*D31/D$50</f>
        <v>2.8525966795675379</v>
      </c>
      <c r="E117" s="213">
        <f t="shared" ref="E117:O117" si="153">100*E31/E$50</f>
        <v>0</v>
      </c>
      <c r="F117" s="213">
        <f t="shared" si="153"/>
        <v>0.90494459266119187</v>
      </c>
      <c r="G117" s="235">
        <f t="shared" si="153"/>
        <v>2.6205084840464634</v>
      </c>
      <c r="H117" s="234">
        <f t="shared" si="153"/>
        <v>1.6746665764946678</v>
      </c>
      <c r="I117" s="213">
        <f t="shared" si="153"/>
        <v>0</v>
      </c>
      <c r="J117" s="213">
        <f t="shared" si="153"/>
        <v>0.53185594230250866</v>
      </c>
      <c r="K117" s="235">
        <f t="shared" si="153"/>
        <v>1.5535680404663499</v>
      </c>
      <c r="L117" s="234">
        <f t="shared" si="153"/>
        <v>1.4152560243191121</v>
      </c>
      <c r="M117" s="213">
        <f t="shared" si="153"/>
        <v>0</v>
      </c>
      <c r="N117" s="213">
        <f t="shared" si="153"/>
        <v>0.4419885169559134</v>
      </c>
      <c r="O117" s="235">
        <f t="shared" si="153"/>
        <v>1.3180597006604795</v>
      </c>
      <c r="Y117" s="19"/>
      <c r="Z117" s="19"/>
      <c r="AA117" s="19"/>
      <c r="AB117" s="19"/>
      <c r="AC117" s="19"/>
      <c r="AD117" s="62"/>
      <c r="AE117" s="62"/>
      <c r="AF117" s="62"/>
      <c r="AG117" s="62"/>
      <c r="AH117" s="62"/>
      <c r="AI117" s="62"/>
      <c r="AJ117" s="62"/>
    </row>
    <row r="118" spans="3:36" x14ac:dyDescent="0.45">
      <c r="C118" s="318" t="str">
        <f t="shared" si="107"/>
        <v>coff</v>
      </c>
      <c r="D118" s="234">
        <f t="shared" ref="D118" si="154">100*D32/D$50</f>
        <v>5.6596411377827565</v>
      </c>
      <c r="E118" s="213">
        <f t="shared" ref="E118:O118" si="155">100*E32/E$50</f>
        <v>0</v>
      </c>
      <c r="F118" s="213">
        <f t="shared" si="155"/>
        <v>2.0843139730020042</v>
      </c>
      <c r="G118" s="235">
        <f t="shared" si="155"/>
        <v>5.2179472342640549</v>
      </c>
      <c r="H118" s="234">
        <f t="shared" si="155"/>
        <v>4.4306086353419589</v>
      </c>
      <c r="I118" s="213">
        <f t="shared" si="155"/>
        <v>0</v>
      </c>
      <c r="J118" s="213">
        <f t="shared" si="155"/>
        <v>1.6335095627773435</v>
      </c>
      <c r="K118" s="235">
        <f t="shared" si="155"/>
        <v>4.1250660435175952</v>
      </c>
      <c r="L118" s="234">
        <f t="shared" si="155"/>
        <v>4.2059351491816486</v>
      </c>
      <c r="M118" s="213">
        <f t="shared" si="155"/>
        <v>0</v>
      </c>
      <c r="N118" s="213">
        <f t="shared" si="155"/>
        <v>1.5248642216642765</v>
      </c>
      <c r="O118" s="235">
        <f t="shared" si="155"/>
        <v>3.9312279991039785</v>
      </c>
      <c r="Y118" s="19"/>
      <c r="Z118" s="19"/>
      <c r="AA118" s="19"/>
      <c r="AB118" s="19"/>
      <c r="AC118" s="19"/>
      <c r="AD118" s="62"/>
      <c r="AE118" s="62"/>
      <c r="AF118" s="62"/>
      <c r="AG118" s="62"/>
      <c r="AH118" s="62"/>
      <c r="AI118" s="62"/>
      <c r="AJ118" s="62"/>
    </row>
    <row r="119" spans="3:36" x14ac:dyDescent="0.45">
      <c r="C119" s="318" t="str">
        <f t="shared" si="107"/>
        <v>coco</v>
      </c>
      <c r="D119" s="234">
        <f t="shared" ref="D119" si="156">100*D33/D$50</f>
        <v>3.0401795494221986</v>
      </c>
      <c r="E119" s="213">
        <f t="shared" ref="E119:O119" si="157">100*E33/E$50</f>
        <v>0</v>
      </c>
      <c r="F119" s="213">
        <f t="shared" si="157"/>
        <v>1.1567345868222072</v>
      </c>
      <c r="G119" s="235">
        <f t="shared" si="157"/>
        <v>2.805327507217716</v>
      </c>
      <c r="H119" s="234">
        <f t="shared" si="157"/>
        <v>3.8695883769025632</v>
      </c>
      <c r="I119" s="213">
        <f t="shared" si="157"/>
        <v>0</v>
      </c>
      <c r="J119" s="213">
        <f t="shared" si="157"/>
        <v>1.4739518761153387</v>
      </c>
      <c r="K119" s="235">
        <f t="shared" si="157"/>
        <v>3.6058348752470528</v>
      </c>
      <c r="L119" s="234">
        <f t="shared" si="157"/>
        <v>2.5115408002432167</v>
      </c>
      <c r="M119" s="213">
        <f t="shared" si="157"/>
        <v>0</v>
      </c>
      <c r="N119" s="213">
        <f t="shared" si="157"/>
        <v>0.94073885721017803</v>
      </c>
      <c r="O119" s="235">
        <f t="shared" si="157"/>
        <v>2.3495216237758179</v>
      </c>
      <c r="Y119" s="19"/>
      <c r="Z119" s="19"/>
      <c r="AA119" s="19"/>
      <c r="AB119" s="19"/>
      <c r="AC119" s="19"/>
      <c r="AD119" s="62"/>
      <c r="AE119" s="62"/>
      <c r="AF119" s="62"/>
      <c r="AG119" s="62"/>
      <c r="AH119" s="62"/>
      <c r="AI119" s="62"/>
      <c r="AJ119" s="62"/>
    </row>
    <row r="120" spans="3:36" x14ac:dyDescent="0.45">
      <c r="C120" s="318" t="str">
        <f t="shared" si="107"/>
        <v>flwr</v>
      </c>
      <c r="D120" s="234">
        <f t="shared" ref="D120" si="158">100*D34/D$50</f>
        <v>0</v>
      </c>
      <c r="E120" s="213">
        <f t="shared" ref="E120:O120" si="159">100*E34/E$50</f>
        <v>0</v>
      </c>
      <c r="F120" s="213">
        <f t="shared" si="159"/>
        <v>0</v>
      </c>
      <c r="G120" s="235">
        <f t="shared" si="159"/>
        <v>0</v>
      </c>
      <c r="H120" s="234">
        <f t="shared" si="159"/>
        <v>0</v>
      </c>
      <c r="I120" s="213">
        <f t="shared" si="159"/>
        <v>0</v>
      </c>
      <c r="J120" s="213">
        <f t="shared" si="159"/>
        <v>0</v>
      </c>
      <c r="K120" s="235">
        <f t="shared" si="159"/>
        <v>0</v>
      </c>
      <c r="L120" s="234">
        <f t="shared" si="159"/>
        <v>0</v>
      </c>
      <c r="M120" s="213">
        <f t="shared" si="159"/>
        <v>0</v>
      </c>
      <c r="N120" s="213">
        <f t="shared" si="159"/>
        <v>0</v>
      </c>
      <c r="O120" s="235">
        <f t="shared" si="159"/>
        <v>0</v>
      </c>
      <c r="Y120" s="19"/>
      <c r="Z120" s="19"/>
      <c r="AA120" s="19"/>
      <c r="AB120" s="19"/>
      <c r="AC120" s="19"/>
      <c r="AD120" s="62"/>
      <c r="AE120" s="62"/>
      <c r="AF120" s="62"/>
      <c r="AG120" s="62"/>
      <c r="AH120" s="62"/>
      <c r="AI120" s="62"/>
      <c r="AJ120" s="62"/>
    </row>
    <row r="121" spans="3:36" x14ac:dyDescent="0.45">
      <c r="C121" s="318" t="str">
        <f t="shared" si="107"/>
        <v>rubb</v>
      </c>
      <c r="D121" s="234">
        <f t="shared" ref="D121" si="160">100*D35/D$50</f>
        <v>11.232230762457823</v>
      </c>
      <c r="E121" s="213">
        <f t="shared" ref="E121:O121" si="161">100*E35/E$50</f>
        <v>0</v>
      </c>
      <c r="F121" s="213">
        <f t="shared" si="161"/>
        <v>3.968330164005875</v>
      </c>
      <c r="G121" s="235">
        <f t="shared" si="161"/>
        <v>10.344701506719426</v>
      </c>
      <c r="H121" s="234">
        <f t="shared" si="161"/>
        <v>12.984703138540217</v>
      </c>
      <c r="I121" s="213">
        <f t="shared" si="161"/>
        <v>0</v>
      </c>
      <c r="J121" s="213">
        <f t="shared" si="161"/>
        <v>4.5925918649469297</v>
      </c>
      <c r="K121" s="235">
        <f t="shared" si="161"/>
        <v>12.076489263954077</v>
      </c>
      <c r="L121" s="234">
        <f t="shared" si="161"/>
        <v>10.752742682908606</v>
      </c>
      <c r="M121" s="213">
        <f t="shared" si="161"/>
        <v>0</v>
      </c>
      <c r="N121" s="213">
        <f t="shared" si="161"/>
        <v>3.7398603980174299</v>
      </c>
      <c r="O121" s="235">
        <f t="shared" si="161"/>
        <v>10.039823346839913</v>
      </c>
      <c r="Y121" s="19"/>
      <c r="Z121" s="19"/>
      <c r="AA121" s="19"/>
      <c r="AB121" s="19"/>
      <c r="AC121" s="19"/>
      <c r="AD121" s="62"/>
      <c r="AE121" s="62"/>
      <c r="AF121" s="62"/>
      <c r="AG121" s="62"/>
      <c r="AH121" s="62"/>
      <c r="AI121" s="62"/>
      <c r="AJ121" s="62"/>
    </row>
    <row r="122" spans="3:36" x14ac:dyDescent="0.45">
      <c r="C122" s="318" t="str">
        <f t="shared" si="107"/>
        <v>ocrp</v>
      </c>
      <c r="D122" s="234">
        <f t="shared" ref="D122" si="162">100*D36/D$50</f>
        <v>1.9998742799321212</v>
      </c>
      <c r="E122" s="213">
        <f t="shared" ref="E122:O122" si="163">100*E36/E$50</f>
        <v>0.20172199684962797</v>
      </c>
      <c r="F122" s="213">
        <f t="shared" si="163"/>
        <v>0.77089111817940403</v>
      </c>
      <c r="G122" s="235">
        <f t="shared" si="163"/>
        <v>1.853493580509733</v>
      </c>
      <c r="H122" s="234">
        <f t="shared" si="163"/>
        <v>2.5957294039586638</v>
      </c>
      <c r="I122" s="213">
        <f t="shared" si="163"/>
        <v>0.35467051855484416</v>
      </c>
      <c r="J122" s="213">
        <f t="shared" si="163"/>
        <v>1.001691088157846</v>
      </c>
      <c r="K122" s="235">
        <f t="shared" si="163"/>
        <v>2.4294308163285931</v>
      </c>
      <c r="L122" s="234">
        <f t="shared" si="163"/>
        <v>2.8094040388565991</v>
      </c>
      <c r="M122" s="213">
        <f t="shared" si="163"/>
        <v>0.46916200397717944</v>
      </c>
      <c r="N122" s="213">
        <f t="shared" si="163"/>
        <v>1.06610236437789</v>
      </c>
      <c r="O122" s="235">
        <f t="shared" si="163"/>
        <v>2.6397175841723199</v>
      </c>
      <c r="Y122" s="19"/>
      <c r="Z122" s="19"/>
      <c r="AA122" s="19"/>
      <c r="AB122" s="19"/>
      <c r="AC122" s="19"/>
      <c r="AD122" s="62"/>
      <c r="AE122" s="62"/>
      <c r="AF122" s="62"/>
      <c r="AG122" s="62"/>
      <c r="AH122" s="62"/>
      <c r="AI122" s="62"/>
      <c r="AJ122" s="62"/>
    </row>
    <row r="123" spans="3:36" x14ac:dyDescent="0.45">
      <c r="Y123" s="19"/>
      <c r="Z123" s="19"/>
      <c r="AA123" s="19"/>
      <c r="AB123" s="19"/>
      <c r="AC123" s="19"/>
      <c r="AD123" s="62"/>
      <c r="AE123" s="62"/>
      <c r="AF123" s="62"/>
      <c r="AG123" s="62"/>
      <c r="AH123" s="62"/>
      <c r="AI123" s="62"/>
      <c r="AJ123" s="62"/>
    </row>
    <row r="124" spans="3:36" x14ac:dyDescent="0.45">
      <c r="Y124" s="19"/>
      <c r="Z124" s="19"/>
      <c r="AA124" s="19"/>
      <c r="AB124" s="19"/>
      <c r="AC124" s="19"/>
      <c r="AD124" s="62"/>
      <c r="AE124" s="62"/>
      <c r="AF124" s="62"/>
      <c r="AG124" s="62"/>
      <c r="AH124" s="62"/>
      <c r="AI124" s="62"/>
      <c r="AJ124" s="62"/>
    </row>
    <row r="125" spans="3:36" x14ac:dyDescent="0.45">
      <c r="Y125" s="19"/>
      <c r="Z125" s="19"/>
      <c r="AA125" s="19"/>
      <c r="AB125" s="19"/>
      <c r="AC125" s="19"/>
      <c r="AD125" s="62"/>
      <c r="AE125" s="62"/>
      <c r="AF125" s="62"/>
      <c r="AG125" s="62"/>
      <c r="AH125" s="62"/>
      <c r="AI125" s="62"/>
      <c r="AJ125" s="62"/>
    </row>
    <row r="126" spans="3:36" x14ac:dyDescent="0.45">
      <c r="Y126" s="19"/>
      <c r="Z126" s="19"/>
      <c r="AA126" s="19"/>
      <c r="AB126" s="19"/>
      <c r="AC126" s="19"/>
      <c r="AD126" s="62"/>
      <c r="AE126" s="62"/>
      <c r="AF126" s="62"/>
      <c r="AG126" s="62"/>
      <c r="AH126" s="62"/>
      <c r="AI126" s="62"/>
      <c r="AJ126" s="62"/>
    </row>
    <row r="127" spans="3:36" x14ac:dyDescent="0.45">
      <c r="Y127" s="19"/>
      <c r="Z127" s="19"/>
      <c r="AA127" s="19"/>
      <c r="AB127" s="19"/>
      <c r="AC127" s="19"/>
      <c r="AD127" s="62"/>
      <c r="AE127" s="62"/>
      <c r="AF127" s="62"/>
      <c r="AG127" s="62"/>
      <c r="AH127" s="62"/>
      <c r="AI127" s="62"/>
      <c r="AJ127" s="62"/>
    </row>
    <row r="128" spans="3:36" x14ac:dyDescent="0.45">
      <c r="Y128" s="19"/>
      <c r="Z128" s="19"/>
      <c r="AA128" s="19"/>
      <c r="AB128" s="19"/>
      <c r="AC128" s="19"/>
      <c r="AD128" s="62"/>
      <c r="AE128" s="62"/>
      <c r="AF128" s="62"/>
      <c r="AG128" s="62"/>
      <c r="AH128" s="62"/>
      <c r="AI128" s="62"/>
      <c r="AJ128" s="62"/>
    </row>
    <row r="129" spans="25:36" x14ac:dyDescent="0.45">
      <c r="Y129" s="19"/>
      <c r="Z129" s="19"/>
      <c r="AA129" s="19"/>
      <c r="AB129" s="19"/>
      <c r="AC129" s="19"/>
      <c r="AD129" s="62"/>
      <c r="AE129" s="62"/>
      <c r="AF129" s="62"/>
      <c r="AG129" s="62"/>
      <c r="AH129" s="62"/>
      <c r="AI129" s="62"/>
      <c r="AJ129" s="62"/>
    </row>
    <row r="130" spans="25:36" x14ac:dyDescent="0.45">
      <c r="Y130" s="19"/>
      <c r="Z130" s="19"/>
      <c r="AA130" s="19"/>
      <c r="AB130" s="19"/>
      <c r="AC130" s="19"/>
      <c r="AD130" s="62"/>
      <c r="AE130" s="62"/>
      <c r="AF130" s="62"/>
      <c r="AG130" s="62"/>
      <c r="AH130" s="62"/>
      <c r="AI130" s="62"/>
      <c r="AJ130" s="62"/>
    </row>
    <row r="131" spans="25:36" x14ac:dyDescent="0.45">
      <c r="Y131" s="19"/>
      <c r="Z131" s="19"/>
      <c r="AA131" s="19"/>
      <c r="AB131" s="19"/>
      <c r="AC131" s="19"/>
      <c r="AD131" s="62"/>
      <c r="AE131" s="62"/>
      <c r="AF131" s="62"/>
      <c r="AG131" s="62"/>
      <c r="AH131" s="62"/>
      <c r="AI131" s="62"/>
      <c r="AJ131" s="62"/>
    </row>
    <row r="132" spans="25:36" x14ac:dyDescent="0.45">
      <c r="Y132" s="19"/>
      <c r="Z132" s="19"/>
      <c r="AA132" s="26"/>
      <c r="AB132" s="26"/>
      <c r="AC132" s="19"/>
      <c r="AD132" s="62"/>
      <c r="AE132" s="62"/>
      <c r="AF132" s="62"/>
      <c r="AG132" s="62"/>
      <c r="AH132" s="62"/>
      <c r="AI132" s="62"/>
      <c r="AJ132" s="62"/>
    </row>
    <row r="133" spans="25:36" x14ac:dyDescent="0.45">
      <c r="Y133" s="26"/>
      <c r="Z133" s="26"/>
      <c r="AA133" s="26"/>
      <c r="AB133" s="26"/>
      <c r="AC133" s="19"/>
      <c r="AD133" s="62"/>
      <c r="AE133" s="62"/>
      <c r="AF133" s="62"/>
      <c r="AG133" s="62"/>
      <c r="AH133" s="62"/>
      <c r="AI133" s="62"/>
      <c r="AJ133" s="62"/>
    </row>
    <row r="134" spans="25:36" x14ac:dyDescent="0.45">
      <c r="Y134" s="26"/>
      <c r="Z134" s="26"/>
      <c r="AA134" s="26"/>
      <c r="AB134" s="26"/>
      <c r="AC134" s="19"/>
      <c r="AD134" s="62"/>
      <c r="AE134" s="62"/>
      <c r="AF134" s="62"/>
      <c r="AG134" s="62"/>
      <c r="AH134" s="62"/>
      <c r="AI134" s="62"/>
      <c r="AJ134" s="62"/>
    </row>
    <row r="135" spans="25:36" x14ac:dyDescent="0.45">
      <c r="Y135" s="244"/>
      <c r="Z135" s="244"/>
      <c r="AA135" s="244"/>
      <c r="AB135" s="244"/>
      <c r="AC135" s="19"/>
      <c r="AD135" s="62"/>
      <c r="AE135" s="62"/>
      <c r="AF135" s="62"/>
      <c r="AG135" s="62"/>
      <c r="AH135" s="62"/>
      <c r="AI135" s="62"/>
      <c r="AJ135" s="62"/>
    </row>
    <row r="136" spans="25:36" x14ac:dyDescent="0.45">
      <c r="Y136" s="26"/>
      <c r="Z136" s="26"/>
      <c r="AA136" s="26"/>
      <c r="AB136" s="26"/>
      <c r="AC136" s="19"/>
      <c r="AD136" s="62"/>
      <c r="AE136" s="62"/>
      <c r="AF136" s="62"/>
      <c r="AG136" s="62"/>
      <c r="AH136" s="62"/>
      <c r="AI136" s="62"/>
      <c r="AJ136" s="62"/>
    </row>
    <row r="137" spans="25:36" x14ac:dyDescent="0.45">
      <c r="Y137" s="26"/>
      <c r="Z137" s="26"/>
      <c r="AA137" s="26"/>
      <c r="AB137" s="26"/>
      <c r="AC137" s="19"/>
      <c r="AD137" s="62"/>
      <c r="AE137" s="62"/>
      <c r="AF137" s="62"/>
      <c r="AG137" s="62"/>
      <c r="AH137" s="62"/>
      <c r="AI137" s="62"/>
      <c r="AJ137" s="62"/>
    </row>
    <row r="138" spans="25:36" x14ac:dyDescent="0.45">
      <c r="Y138" s="19"/>
      <c r="Z138" s="19"/>
      <c r="AA138" s="19"/>
      <c r="AB138" s="19"/>
      <c r="AC138" s="19"/>
      <c r="AD138" s="62"/>
      <c r="AE138" s="62"/>
      <c r="AF138" s="62"/>
      <c r="AG138" s="62"/>
      <c r="AH138" s="62"/>
      <c r="AI138" s="62"/>
      <c r="AJ138" s="62"/>
    </row>
    <row r="139" spans="25:36" x14ac:dyDescent="0.45">
      <c r="Y139" s="19"/>
      <c r="Z139" s="19"/>
      <c r="AA139" s="19"/>
      <c r="AB139" s="19"/>
      <c r="AC139" s="19"/>
      <c r="AD139" s="62"/>
      <c r="AE139" s="62"/>
      <c r="AF139" s="62"/>
      <c r="AG139" s="62"/>
      <c r="AH139" s="62"/>
      <c r="AI139" s="62"/>
      <c r="AJ139" s="62"/>
    </row>
    <row r="140" spans="25:36" x14ac:dyDescent="0.45">
      <c r="Y140" s="19"/>
      <c r="Z140" s="19"/>
      <c r="AA140" s="19"/>
      <c r="AB140" s="19"/>
      <c r="AC140" s="19"/>
      <c r="AD140" s="62"/>
      <c r="AE140" s="62"/>
      <c r="AF140" s="62"/>
      <c r="AG140" s="62"/>
      <c r="AH140" s="62"/>
      <c r="AI140" s="62"/>
      <c r="AJ140" s="62"/>
    </row>
    <row r="141" spans="25:36" x14ac:dyDescent="0.45">
      <c r="Y141" s="244"/>
      <c r="Z141" s="244"/>
      <c r="AA141" s="244"/>
      <c r="AB141" s="244"/>
      <c r="AC141" s="19"/>
      <c r="AD141" s="62"/>
      <c r="AE141" s="62"/>
      <c r="AF141" s="62"/>
      <c r="AG141" s="62"/>
      <c r="AH141" s="62"/>
      <c r="AI141" s="62"/>
      <c r="AJ141" s="62"/>
    </row>
    <row r="142" spans="25:36" x14ac:dyDescent="0.45">
      <c r="Y142" s="19"/>
      <c r="Z142" s="19"/>
      <c r="AA142" s="19"/>
      <c r="AB142" s="19"/>
      <c r="AC142" s="19"/>
      <c r="AD142" s="62"/>
      <c r="AE142" s="62"/>
      <c r="AF142" s="62"/>
      <c r="AG142" s="62"/>
      <c r="AH142" s="62"/>
      <c r="AI142" s="62"/>
      <c r="AJ142" s="62"/>
    </row>
    <row r="143" spans="25:36" x14ac:dyDescent="0.45">
      <c r="Y143" s="26"/>
      <c r="Z143" s="26"/>
      <c r="AA143" s="26"/>
      <c r="AB143" s="26"/>
      <c r="AC143" s="19"/>
      <c r="AD143" s="62"/>
      <c r="AE143" s="62"/>
      <c r="AF143" s="62"/>
      <c r="AG143" s="62"/>
      <c r="AH143" s="62"/>
      <c r="AI143" s="62"/>
      <c r="AJ143" s="62"/>
    </row>
    <row r="144" spans="25:36" x14ac:dyDescent="0.45">
      <c r="Y144" s="19"/>
      <c r="Z144" s="19"/>
      <c r="AA144" s="19"/>
      <c r="AB144" s="19"/>
      <c r="AC144" s="19"/>
      <c r="AD144" s="62"/>
      <c r="AE144" s="62"/>
      <c r="AF144" s="62"/>
      <c r="AG144" s="62"/>
      <c r="AH144" s="62"/>
      <c r="AI144" s="62"/>
      <c r="AJ144" s="62"/>
    </row>
    <row r="145" spans="21:36" x14ac:dyDescent="0.45">
      <c r="Y145" s="19"/>
      <c r="Z145" s="19"/>
      <c r="AA145" s="19"/>
      <c r="AB145" s="19"/>
      <c r="AC145" s="19"/>
      <c r="AD145" s="62"/>
      <c r="AE145" s="62"/>
      <c r="AF145" s="62"/>
      <c r="AG145" s="62"/>
      <c r="AH145" s="62"/>
      <c r="AI145" s="62"/>
      <c r="AJ145" s="62"/>
    </row>
    <row r="146" spans="21:36" x14ac:dyDescent="0.45">
      <c r="Y146" s="19"/>
      <c r="Z146" s="19"/>
      <c r="AA146" s="19"/>
      <c r="AB146" s="19"/>
      <c r="AC146" s="19"/>
      <c r="AD146" s="62"/>
      <c r="AE146" s="62"/>
      <c r="AF146" s="62"/>
      <c r="AG146" s="62"/>
      <c r="AH146" s="62"/>
      <c r="AI146" s="62"/>
      <c r="AJ146" s="62"/>
    </row>
    <row r="147" spans="21:36" x14ac:dyDescent="0.45">
      <c r="Y147" s="19"/>
      <c r="Z147" s="19"/>
      <c r="AA147" s="19"/>
      <c r="AB147" s="19"/>
      <c r="AC147" s="19"/>
      <c r="AD147" s="62"/>
      <c r="AE147" s="62"/>
      <c r="AF147" s="62"/>
      <c r="AG147" s="62"/>
      <c r="AH147" s="62"/>
      <c r="AI147" s="62"/>
      <c r="AJ147" s="62"/>
    </row>
    <row r="148" spans="21:36" x14ac:dyDescent="0.45">
      <c r="Y148" s="19"/>
      <c r="Z148" s="19"/>
      <c r="AA148" s="19"/>
      <c r="AB148" s="19"/>
      <c r="AC148" s="19"/>
      <c r="AD148" s="62"/>
      <c r="AE148" s="62"/>
      <c r="AF148" s="62"/>
      <c r="AG148" s="62"/>
      <c r="AH148" s="62"/>
      <c r="AI148" s="62"/>
      <c r="AJ148" s="62"/>
    </row>
    <row r="149" spans="21:36" x14ac:dyDescent="0.45">
      <c r="Y149" s="19"/>
      <c r="Z149" s="19"/>
      <c r="AA149" s="19"/>
      <c r="AB149" s="19"/>
      <c r="AC149" s="19"/>
      <c r="AD149" s="62"/>
      <c r="AE149" s="62"/>
      <c r="AF149" s="62"/>
      <c r="AG149" s="62"/>
      <c r="AH149" s="62"/>
      <c r="AI149" s="62"/>
      <c r="AJ149" s="62"/>
    </row>
    <row r="150" spans="21:36" x14ac:dyDescent="0.45">
      <c r="Y150" s="19"/>
      <c r="Z150" s="19"/>
      <c r="AA150" s="19"/>
      <c r="AB150" s="19"/>
      <c r="AC150" s="19"/>
      <c r="AD150" s="62"/>
      <c r="AE150" s="62"/>
      <c r="AF150" s="62"/>
      <c r="AG150" s="62"/>
      <c r="AH150" s="62"/>
      <c r="AI150" s="62"/>
      <c r="AJ150" s="62"/>
    </row>
    <row r="151" spans="21:36" x14ac:dyDescent="0.45">
      <c r="Y151" s="19"/>
      <c r="Z151" s="19"/>
      <c r="AA151" s="19"/>
      <c r="AB151" s="19"/>
      <c r="AC151" s="19"/>
      <c r="AD151" s="62"/>
      <c r="AE151" s="62"/>
      <c r="AF151" s="62"/>
      <c r="AG151" s="62"/>
      <c r="AH151" s="62"/>
      <c r="AI151" s="62"/>
      <c r="AJ151" s="62"/>
    </row>
    <row r="152" spans="21:36" x14ac:dyDescent="0.45">
      <c r="Y152" s="19"/>
      <c r="Z152" s="19"/>
      <c r="AA152" s="19"/>
      <c r="AB152" s="19"/>
      <c r="AC152" s="19"/>
      <c r="AD152" s="62"/>
      <c r="AE152" s="62"/>
      <c r="AF152" s="62"/>
      <c r="AG152" s="62"/>
      <c r="AH152" s="62"/>
      <c r="AI152" s="62"/>
      <c r="AJ152" s="62"/>
    </row>
    <row r="153" spans="21:36" x14ac:dyDescent="0.45">
      <c r="Y153" s="19"/>
      <c r="Z153" s="19"/>
      <c r="AA153" s="19"/>
      <c r="AB153" s="19"/>
      <c r="AC153" s="19"/>
      <c r="AD153" s="62"/>
      <c r="AE153" s="62"/>
      <c r="AF153" s="62"/>
      <c r="AG153" s="62"/>
      <c r="AH153" s="62"/>
      <c r="AI153" s="62"/>
      <c r="AJ153" s="62"/>
    </row>
    <row r="154" spans="21:36" x14ac:dyDescent="0.45">
      <c r="Y154" s="26"/>
      <c r="Z154" s="26"/>
      <c r="AA154" s="26"/>
      <c r="AB154" s="26"/>
      <c r="AC154" s="19"/>
      <c r="AD154" s="62"/>
      <c r="AE154" s="62"/>
      <c r="AF154" s="62"/>
      <c r="AG154" s="62"/>
      <c r="AH154" s="62"/>
      <c r="AI154" s="62"/>
      <c r="AJ154" s="62"/>
    </row>
    <row r="155" spans="21:36" x14ac:dyDescent="0.45">
      <c r="W155" s="87"/>
      <c r="X155" s="26"/>
      <c r="Y155" s="26"/>
      <c r="Z155" s="26"/>
      <c r="AA155" s="26"/>
      <c r="AB155" s="26"/>
      <c r="AC155" s="332"/>
      <c r="AD155" s="60"/>
      <c r="AE155" s="60"/>
      <c r="AF155" s="60"/>
      <c r="AG155" s="60"/>
      <c r="AH155" s="60"/>
      <c r="AI155" s="60"/>
      <c r="AJ155" s="60"/>
    </row>
    <row r="156" spans="21:36" x14ac:dyDescent="0.45">
      <c r="W156" s="19"/>
      <c r="X156" s="19"/>
      <c r="Y156" s="19"/>
      <c r="Z156" s="19"/>
      <c r="AA156" s="19"/>
      <c r="AB156" s="19"/>
      <c r="AC156" s="321"/>
      <c r="AD156" s="62"/>
      <c r="AE156" s="62"/>
      <c r="AF156" s="62"/>
      <c r="AG156" s="62"/>
      <c r="AH156" s="62"/>
      <c r="AI156" s="62"/>
      <c r="AJ156" s="62"/>
    </row>
    <row r="157" spans="21:36" x14ac:dyDescent="0.45">
      <c r="W157" s="19"/>
      <c r="X157" s="19"/>
      <c r="Y157" s="19"/>
      <c r="Z157" s="19"/>
      <c r="AA157" s="19"/>
      <c r="AB157" s="19"/>
      <c r="AC157" s="321"/>
      <c r="AD157" s="62"/>
      <c r="AE157" s="62"/>
      <c r="AF157" s="62"/>
      <c r="AG157" s="62"/>
      <c r="AH157" s="62"/>
      <c r="AI157" s="62"/>
      <c r="AJ157" s="62"/>
    </row>
    <row r="158" spans="21:36" x14ac:dyDescent="0.45">
      <c r="W158" s="19"/>
      <c r="X158" s="19"/>
      <c r="Y158" s="19"/>
      <c r="Z158" s="19"/>
      <c r="AA158" s="19"/>
      <c r="AB158" s="19"/>
      <c r="AC158" s="321"/>
      <c r="AD158" s="62"/>
      <c r="AE158" s="62"/>
      <c r="AF158" s="62"/>
      <c r="AG158" s="62"/>
      <c r="AH158" s="62"/>
      <c r="AI158" s="62"/>
      <c r="AJ158" s="62"/>
    </row>
    <row r="159" spans="21:36" x14ac:dyDescent="0.45">
      <c r="U159" s="147"/>
      <c r="V159" s="147"/>
      <c r="W159" s="19"/>
      <c r="X159" s="19"/>
      <c r="Y159" s="19"/>
      <c r="Z159" s="19"/>
      <c r="AA159" s="19"/>
      <c r="AB159" s="19"/>
      <c r="AC159" s="321"/>
      <c r="AD159" s="62"/>
      <c r="AE159" s="62"/>
      <c r="AF159" s="62"/>
      <c r="AG159" s="62"/>
      <c r="AH159" s="62"/>
      <c r="AI159" s="62"/>
      <c r="AJ159" s="62"/>
    </row>
    <row r="160" spans="21:36" x14ac:dyDescent="0.45">
      <c r="W160" s="19"/>
      <c r="X160" s="19"/>
      <c r="Y160" s="19"/>
      <c r="Z160" s="19"/>
      <c r="AA160" s="19"/>
      <c r="AB160" s="19"/>
      <c r="AC160" s="321"/>
      <c r="AD160" s="62"/>
      <c r="AE160" s="62"/>
      <c r="AF160" s="62"/>
      <c r="AG160" s="62"/>
      <c r="AH160" s="62"/>
      <c r="AI160" s="62"/>
      <c r="AJ160" s="62"/>
    </row>
    <row r="161" spans="23:36" x14ac:dyDescent="0.45">
      <c r="W161" s="19"/>
      <c r="X161" s="19"/>
      <c r="Y161" s="19"/>
      <c r="Z161" s="19"/>
      <c r="AA161" s="19"/>
      <c r="AB161" s="19"/>
      <c r="AC161" s="321"/>
      <c r="AD161" s="62"/>
      <c r="AE161" s="62"/>
      <c r="AF161" s="62"/>
      <c r="AG161" s="62"/>
      <c r="AH161" s="62"/>
      <c r="AI161" s="62"/>
      <c r="AJ161" s="62"/>
    </row>
    <row r="162" spans="23:36" x14ac:dyDescent="0.45">
      <c r="W162" s="19"/>
      <c r="X162" s="19"/>
      <c r="Y162" s="19"/>
      <c r="Z162" s="19"/>
      <c r="AA162" s="19"/>
      <c r="AB162" s="19"/>
      <c r="AC162" s="321"/>
      <c r="AD162" s="62"/>
      <c r="AE162" s="62"/>
      <c r="AF162" s="62"/>
      <c r="AG162" s="62"/>
      <c r="AH162" s="62"/>
      <c r="AI162" s="62"/>
      <c r="AJ162" s="62"/>
    </row>
    <row r="163" spans="23:36" x14ac:dyDescent="0.45">
      <c r="W163" s="19"/>
      <c r="X163" s="19"/>
      <c r="Y163" s="19"/>
      <c r="Z163" s="19"/>
      <c r="AA163" s="19"/>
      <c r="AB163" s="19"/>
      <c r="AC163" s="321"/>
      <c r="AD163" s="62"/>
      <c r="AE163" s="62"/>
      <c r="AF163" s="62"/>
      <c r="AG163" s="62"/>
      <c r="AH163" s="62"/>
      <c r="AI163" s="62"/>
      <c r="AJ163" s="62"/>
    </row>
    <row r="164" spans="23:36" x14ac:dyDescent="0.45">
      <c r="W164" s="19"/>
      <c r="X164" s="19"/>
      <c r="Y164" s="19"/>
      <c r="Z164" s="19"/>
      <c r="AA164" s="19"/>
      <c r="AB164" s="19"/>
      <c r="AC164" s="321"/>
      <c r="AD164" s="62"/>
      <c r="AE164" s="62"/>
      <c r="AF164" s="62"/>
      <c r="AG164" s="62"/>
      <c r="AH164" s="62"/>
      <c r="AI164" s="62"/>
      <c r="AJ164" s="62"/>
    </row>
    <row r="165" spans="23:36" x14ac:dyDescent="0.45">
      <c r="W165" s="19"/>
      <c r="X165" s="19"/>
      <c r="Y165" s="19"/>
      <c r="Z165" s="19"/>
      <c r="AA165" s="19"/>
      <c r="AB165" s="19"/>
      <c r="AC165" s="321"/>
      <c r="AD165" s="62"/>
      <c r="AE165" s="62"/>
      <c r="AF165" s="62"/>
      <c r="AG165" s="62"/>
      <c r="AH165" s="62"/>
      <c r="AI165" s="62"/>
      <c r="AJ165" s="62"/>
    </row>
    <row r="166" spans="23:36" x14ac:dyDescent="0.45">
      <c r="W166" s="19"/>
      <c r="X166" s="19"/>
      <c r="Y166" s="19"/>
      <c r="Z166" s="19"/>
      <c r="AA166" s="19"/>
      <c r="AB166" s="19"/>
      <c r="AC166" s="321"/>
      <c r="AD166" s="62"/>
      <c r="AE166" s="62"/>
      <c r="AF166" s="62"/>
      <c r="AG166" s="62"/>
      <c r="AH166" s="62"/>
      <c r="AI166" s="62"/>
      <c r="AJ166" s="62"/>
    </row>
    <row r="167" spans="23:36" x14ac:dyDescent="0.45">
      <c r="W167" s="19"/>
      <c r="X167" s="19"/>
      <c r="Y167" s="19"/>
      <c r="Z167" s="19"/>
      <c r="AA167" s="19"/>
      <c r="AB167" s="19"/>
      <c r="AC167" s="321"/>
      <c r="AD167" s="62"/>
      <c r="AE167" s="62"/>
      <c r="AF167" s="62"/>
      <c r="AG167" s="62"/>
      <c r="AH167" s="62"/>
      <c r="AI167" s="62"/>
      <c r="AJ167" s="62"/>
    </row>
    <row r="168" spans="23:36" x14ac:dyDescent="0.45">
      <c r="W168" s="19"/>
      <c r="X168" s="19"/>
      <c r="Y168" s="19"/>
      <c r="Z168" s="19"/>
      <c r="AA168" s="19"/>
      <c r="AB168" s="19"/>
      <c r="AC168" s="321"/>
      <c r="AD168" s="62"/>
      <c r="AE168" s="62"/>
      <c r="AF168" s="62"/>
      <c r="AG168" s="62"/>
      <c r="AH168" s="62"/>
      <c r="AI168" s="62"/>
      <c r="AJ168" s="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02CE-0E9A-499B-A8DD-56E51AD10AD9}">
  <sheetPr>
    <tabColor rgb="FF002060"/>
  </sheetPr>
  <dimension ref="A1:AL240"/>
  <sheetViews>
    <sheetView showZeros="0" topLeftCell="M1" zoomScale="85" zoomScaleNormal="85" workbookViewId="0">
      <selection activeCell="R21" sqref="R21"/>
    </sheetView>
  </sheetViews>
  <sheetFormatPr defaultRowHeight="14.25" x14ac:dyDescent="0.45"/>
  <cols>
    <col min="2" max="2" width="7.1328125" customWidth="1"/>
    <col min="3" max="3" width="15.86328125" customWidth="1"/>
    <col min="4" max="4" width="12.265625" bestFit="1" customWidth="1"/>
    <col min="5" max="5" width="10.3984375" customWidth="1"/>
    <col min="6" max="6" width="9.86328125" bestFit="1" customWidth="1"/>
    <col min="7" max="7" width="10.73046875" customWidth="1"/>
    <col min="8" max="8" width="11.1328125" customWidth="1"/>
    <col min="9" max="9" width="13.86328125" customWidth="1"/>
    <col min="10" max="10" width="11" bestFit="1" customWidth="1"/>
    <col min="11" max="11" width="12" bestFit="1" customWidth="1"/>
    <col min="12" max="12" width="14.86328125" customWidth="1"/>
    <col min="13" max="13" width="10.86328125" customWidth="1"/>
    <col min="14" max="14" width="13" customWidth="1"/>
    <col min="15" max="15" width="12" bestFit="1" customWidth="1"/>
    <col min="16" max="16" width="11.265625" customWidth="1"/>
    <col min="17" max="17" width="19.1328125" customWidth="1"/>
    <col min="18" max="18" width="11.3984375" customWidth="1"/>
    <col min="27" max="27" width="10" customWidth="1"/>
    <col min="28" max="28" width="18" customWidth="1"/>
    <col min="29" max="29" width="10.86328125" bestFit="1" customWidth="1"/>
    <col min="31" max="35" width="10" customWidth="1"/>
    <col min="36" max="36" width="12.86328125" customWidth="1"/>
    <col min="38" max="38" width="10.73046875" bestFit="1" customWidth="1"/>
  </cols>
  <sheetData>
    <row r="1" spans="1:38" ht="18" x14ac:dyDescent="0.55000000000000004">
      <c r="A1" s="1" t="s">
        <v>2853</v>
      </c>
      <c r="B1" s="1"/>
      <c r="C1" s="1"/>
      <c r="D1" s="1"/>
      <c r="E1" s="1"/>
      <c r="F1" s="1"/>
      <c r="G1" s="1"/>
      <c r="H1" s="1"/>
      <c r="I1" s="1"/>
      <c r="J1" s="1"/>
      <c r="K1" s="1"/>
      <c r="L1" s="1"/>
      <c r="M1" s="1"/>
      <c r="N1" s="1"/>
      <c r="O1" s="1"/>
      <c r="P1" s="1"/>
      <c r="Q1" s="1"/>
      <c r="R1" s="1"/>
      <c r="S1" s="1"/>
      <c r="T1" s="1"/>
      <c r="U1" s="1"/>
      <c r="V1" s="1"/>
      <c r="W1" s="1"/>
      <c r="X1" s="1"/>
      <c r="Y1" s="1"/>
      <c r="Z1" s="1"/>
      <c r="AA1" s="20"/>
      <c r="AB1" s="20"/>
      <c r="AC1" s="358"/>
      <c r="AD1" s="358"/>
      <c r="AE1" s="358"/>
      <c r="AF1" s="20"/>
      <c r="AG1" s="20"/>
      <c r="AH1" s="20"/>
      <c r="AI1" s="20"/>
      <c r="AJ1" s="358"/>
    </row>
    <row r="2" spans="1:38" ht="18" x14ac:dyDescent="0.55000000000000004">
      <c r="A2" s="297" t="str">
        <f>Notes!$B$4</f>
        <v>IDN</v>
      </c>
      <c r="B2" s="74"/>
      <c r="C2" s="74"/>
      <c r="D2" s="74"/>
      <c r="E2" s="74"/>
      <c r="F2" s="74"/>
      <c r="G2" s="74"/>
      <c r="H2" s="74"/>
      <c r="I2" s="74"/>
      <c r="J2" s="74"/>
      <c r="K2" s="74"/>
      <c r="L2" s="74"/>
      <c r="M2" s="74"/>
      <c r="N2" s="74"/>
      <c r="O2" s="74"/>
      <c r="P2" s="74"/>
      <c r="Q2" s="74"/>
      <c r="Y2" s="74"/>
      <c r="Z2" s="74"/>
      <c r="AA2" s="20"/>
      <c r="AB2" s="20"/>
      <c r="AC2" s="358"/>
      <c r="AD2" s="358"/>
      <c r="AE2" s="358"/>
      <c r="AF2" s="20"/>
      <c r="AG2" s="20"/>
      <c r="AH2" s="20"/>
      <c r="AI2" s="20"/>
      <c r="AJ2" s="358"/>
      <c r="AK2" s="358"/>
      <c r="AL2" s="147"/>
    </row>
    <row r="3" spans="1:38" ht="18" x14ac:dyDescent="0.55000000000000004">
      <c r="A3" s="74"/>
      <c r="B3" s="144" t="s">
        <v>2855</v>
      </c>
      <c r="E3" s="74"/>
      <c r="F3" s="74"/>
      <c r="G3" s="74"/>
      <c r="H3" s="74"/>
      <c r="I3" s="74"/>
      <c r="J3" s="74"/>
      <c r="K3" s="74"/>
      <c r="L3" s="74"/>
      <c r="M3" s="74"/>
      <c r="N3" s="74"/>
      <c r="O3" s="74"/>
      <c r="P3" s="147"/>
      <c r="Q3" s="62"/>
      <c r="Y3" s="74"/>
      <c r="Z3" s="74"/>
      <c r="AA3" s="20"/>
      <c r="AB3" s="20"/>
      <c r="AC3" s="20"/>
      <c r="AD3" s="20"/>
      <c r="AE3" s="20"/>
      <c r="AF3" s="20"/>
      <c r="AG3" s="20"/>
      <c r="AH3" s="20"/>
      <c r="AI3" s="20"/>
    </row>
    <row r="4" spans="1:38" ht="18.399999999999999" thickBot="1" x14ac:dyDescent="0.6">
      <c r="A4" s="74"/>
      <c r="B4" s="227"/>
      <c r="D4" s="74"/>
      <c r="E4" s="74"/>
      <c r="F4" s="74"/>
      <c r="G4" s="74"/>
      <c r="H4" s="74"/>
      <c r="J4" s="74"/>
      <c r="K4" s="74"/>
      <c r="L4" s="74"/>
      <c r="M4" s="74"/>
      <c r="N4" s="74"/>
      <c r="O4" s="74"/>
      <c r="P4" s="147"/>
      <c r="Q4" s="62"/>
      <c r="S4" s="323" t="s">
        <v>2803</v>
      </c>
      <c r="T4" s="324"/>
      <c r="U4" s="324"/>
      <c r="V4" s="338" t="s">
        <v>2805</v>
      </c>
      <c r="W4" s="324"/>
      <c r="X4" s="324"/>
      <c r="Y4" s="74"/>
      <c r="Z4" s="158"/>
      <c r="AA4" s="20"/>
      <c r="AB4" s="20"/>
      <c r="AC4" s="144" t="s">
        <v>2869</v>
      </c>
      <c r="AD4" s="20"/>
      <c r="AE4" s="20"/>
      <c r="AF4" s="144" t="s">
        <v>2851</v>
      </c>
      <c r="AG4" s="20"/>
      <c r="AH4" s="20"/>
      <c r="AI4" s="20"/>
      <c r="AJ4" t="s">
        <v>2803</v>
      </c>
    </row>
    <row r="5" spans="1:38" ht="18" x14ac:dyDescent="0.55000000000000004">
      <c r="A5" s="74"/>
      <c r="B5" s="319"/>
      <c r="C5" s="316" t="s">
        <v>1613</v>
      </c>
      <c r="D5" s="311">
        <f>Wat_Nexus!D5</f>
        <v>2000</v>
      </c>
      <c r="E5" s="312"/>
      <c r="F5" s="312"/>
      <c r="G5" s="313"/>
      <c r="H5" s="311">
        <f>Wat_Nexus!H5</f>
        <v>2010</v>
      </c>
      <c r="I5" s="312"/>
      <c r="J5" s="312"/>
      <c r="K5" s="314"/>
      <c r="L5" s="311">
        <f>Wat_Nexus!L5</f>
        <v>2023</v>
      </c>
      <c r="M5" s="312"/>
      <c r="N5" s="312"/>
      <c r="O5" s="314"/>
      <c r="P5" s="147"/>
      <c r="Q5" s="62"/>
      <c r="R5" s="325" t="s">
        <v>0</v>
      </c>
      <c r="S5" s="326">
        <f>Wat_Nexus!$D$5</f>
        <v>2000</v>
      </c>
      <c r="T5" s="326">
        <f>Wat_Nexus!$H$5</f>
        <v>2010</v>
      </c>
      <c r="U5" s="326">
        <f>Wat_Nexus!$L$5</f>
        <v>2023</v>
      </c>
      <c r="V5" s="339">
        <f>Wat_Nexus!$D$5</f>
        <v>2000</v>
      </c>
      <c r="W5" s="326">
        <f>Wat_Nexus!$H$5</f>
        <v>2010</v>
      </c>
      <c r="X5" s="326">
        <f>Wat_Nexus!$L$5</f>
        <v>2023</v>
      </c>
      <c r="Z5" s="74"/>
      <c r="AA5" s="19"/>
      <c r="AB5" s="19"/>
      <c r="AC5" t="s">
        <v>2854</v>
      </c>
      <c r="AD5" s="20"/>
      <c r="AE5" s="20"/>
      <c r="AF5" t="s">
        <v>2798</v>
      </c>
      <c r="AG5" s="19"/>
      <c r="AH5" s="19"/>
      <c r="AI5" s="19"/>
      <c r="AJ5" t="s">
        <v>2796</v>
      </c>
    </row>
    <row r="6" spans="1:38" ht="14.65" thickBot="1" x14ac:dyDescent="0.5">
      <c r="B6" s="370"/>
      <c r="C6" s="317"/>
      <c r="D6" s="228"/>
      <c r="E6" s="305"/>
      <c r="F6" s="305"/>
      <c r="G6" s="306"/>
      <c r="H6" s="228"/>
      <c r="I6" s="305"/>
      <c r="J6" s="305"/>
      <c r="K6" s="307"/>
      <c r="L6" s="305"/>
      <c r="M6" s="305"/>
      <c r="N6" s="305"/>
      <c r="O6" s="307"/>
      <c r="P6" s="147"/>
      <c r="Q6" s="62"/>
      <c r="R6" s="327" t="s">
        <v>1</v>
      </c>
      <c r="S6" s="328">
        <v>1000</v>
      </c>
      <c r="T6" s="328">
        <v>1000</v>
      </c>
      <c r="U6" s="328">
        <v>1000</v>
      </c>
      <c r="V6" s="340">
        <v>1000</v>
      </c>
      <c r="W6" s="328">
        <v>1000</v>
      </c>
      <c r="X6" s="328">
        <v>1000</v>
      </c>
      <c r="Y6" s="67"/>
      <c r="Z6" s="57"/>
      <c r="AA6" s="277"/>
      <c r="AB6" s="277"/>
      <c r="AC6" s="304" t="s">
        <v>2850</v>
      </c>
      <c r="AD6" s="277"/>
      <c r="AE6" s="277"/>
      <c r="AF6" s="277" t="s">
        <v>2852</v>
      </c>
      <c r="AG6" s="277"/>
      <c r="AH6" s="277"/>
      <c r="AI6" s="277"/>
      <c r="AJ6" t="s">
        <v>2802</v>
      </c>
    </row>
    <row r="7" spans="1:38" x14ac:dyDescent="0.45">
      <c r="B7" s="371" t="str">
        <f>AA7</f>
        <v>FAO Product code</v>
      </c>
      <c r="C7" s="229"/>
      <c r="D7" s="238" t="s">
        <v>361</v>
      </c>
      <c r="E7" s="239" t="s">
        <v>362</v>
      </c>
      <c r="F7" s="239" t="s">
        <v>364</v>
      </c>
      <c r="G7" s="308" t="s">
        <v>1611</v>
      </c>
      <c r="H7" s="238" t="s">
        <v>361</v>
      </c>
      <c r="I7" s="239" t="s">
        <v>362</v>
      </c>
      <c r="J7" s="239" t="s">
        <v>364</v>
      </c>
      <c r="K7" s="308" t="s">
        <v>1611</v>
      </c>
      <c r="L7" s="238" t="s">
        <v>361</v>
      </c>
      <c r="M7" s="239" t="s">
        <v>362</v>
      </c>
      <c r="N7" s="239" t="s">
        <v>364</v>
      </c>
      <c r="O7" s="308" t="s">
        <v>1611</v>
      </c>
      <c r="P7" s="147"/>
      <c r="Q7" s="62"/>
      <c r="R7" s="155" t="str">
        <f t="shared" ref="R7:R70" si="0">AA7</f>
        <v>FAO Product code</v>
      </c>
      <c r="S7" s="155" t="s">
        <v>2541</v>
      </c>
      <c r="T7" s="155" t="s">
        <v>2541</v>
      </c>
      <c r="U7" s="155" t="s">
        <v>2541</v>
      </c>
      <c r="V7" s="341" t="s">
        <v>9</v>
      </c>
      <c r="W7" s="155" t="s">
        <v>9</v>
      </c>
      <c r="X7" s="155" t="s">
        <v>9</v>
      </c>
      <c r="Y7" s="155"/>
      <c r="Z7" s="26" t="str">
        <f>Notes!$B$7</f>
        <v>n95</v>
      </c>
      <c r="AA7" s="278" t="s">
        <v>2857</v>
      </c>
      <c r="AB7" s="279"/>
      <c r="AC7" s="279" t="s">
        <v>361</v>
      </c>
      <c r="AD7" s="279" t="s">
        <v>362</v>
      </c>
      <c r="AE7" s="279" t="s">
        <v>364</v>
      </c>
      <c r="AF7" s="279" t="s">
        <v>361</v>
      </c>
      <c r="AG7" s="279" t="s">
        <v>362</v>
      </c>
      <c r="AH7" s="279" t="s">
        <v>364</v>
      </c>
      <c r="AI7" s="279" t="s">
        <v>1611</v>
      </c>
      <c r="AJ7" s="63" t="s">
        <v>2541</v>
      </c>
    </row>
    <row r="8" spans="1:38" x14ac:dyDescent="0.45">
      <c r="B8" s="371">
        <f>AA8</f>
        <v>15</v>
      </c>
      <c r="C8" s="372" t="str">
        <f>AB8</f>
        <v>Wheat</v>
      </c>
      <c r="D8" s="375">
        <f t="shared" ref="D8:D71" si="1">IFERROR($S8*AC8,0)</f>
        <v>0</v>
      </c>
      <c r="E8" s="147">
        <f t="shared" ref="E8:E71" si="2">IFERROR($S8*AD8,0)</f>
        <v>0</v>
      </c>
      <c r="F8" s="147">
        <f t="shared" ref="F8:F71" si="3">IFERROR($S8*AE8,0)</f>
        <v>0</v>
      </c>
      <c r="G8" s="376">
        <f>SUM(D8:F8)</f>
        <v>0</v>
      </c>
      <c r="H8" s="375">
        <f t="shared" ref="H8:H71" si="4">IFERROR($T8*AC8,0)</f>
        <v>0</v>
      </c>
      <c r="I8" s="147">
        <f t="shared" ref="I8:I71" si="5">IFERROR($T8*AD8,0)</f>
        <v>0</v>
      </c>
      <c r="J8" s="147">
        <f t="shared" ref="J8:J71" si="6">IFERROR($T8*AE8,0)</f>
        <v>0</v>
      </c>
      <c r="K8" s="376">
        <f>SUM(H8:J8)</f>
        <v>0</v>
      </c>
      <c r="L8" s="375">
        <f t="shared" ref="L8:L71" si="7">IFERROR($U8*AC8,0)</f>
        <v>0</v>
      </c>
      <c r="M8" s="147">
        <f t="shared" ref="M8:M71" si="8">IFERROR($U8*AD8,0)</f>
        <v>0</v>
      </c>
      <c r="N8" s="147">
        <f t="shared" ref="N8:N71" si="9">IFERROR($U8*AE8,0)</f>
        <v>0</v>
      </c>
      <c r="O8" s="376">
        <f>SUM(L8:N8)</f>
        <v>0</v>
      </c>
      <c r="P8" s="147"/>
      <c r="Q8" s="62"/>
      <c r="R8" s="155">
        <f t="shared" si="0"/>
        <v>15</v>
      </c>
      <c r="S8" s="156" cm="1">
        <f t="array" ref="S8">_xlfn.XLOOKUP($R8,FAO_All!$P$8:$P$240,_xlfn.XLOOKUP(S$5,FAO_All!$W$6:$AT$6,FAO_All!$W$8:$AT$240))/S$6</f>
        <v>0</v>
      </c>
      <c r="T8" s="156" cm="1">
        <f t="array" ref="T8">_xlfn.XLOOKUP($R8,FAO_All!$P$8:$P$240,_xlfn.XLOOKUP(T$5,FAO_All!$W$6:$AT$6,FAO_All!$W$8:$AT$240))/T$6</f>
        <v>0</v>
      </c>
      <c r="U8" s="156" cm="1">
        <f t="array" ref="U8">_xlfn.XLOOKUP($R8,FAO_All!$P$8:$P$240,_xlfn.XLOOKUP(U$5,FAO_All!$W$6:$AT$6,FAO_All!$W$8:$AT$240))/U$6</f>
        <v>0</v>
      </c>
      <c r="V8" s="342" cm="1">
        <f t="array" ref="V8">_xlfn.XLOOKUP($R8,FAO_All!$P$8:$P$238,_xlfn.XLOOKUP(V$5,FAO_All!$W$6:$AT$6,FAO_All!$AU$8:$BR$238))/V$6</f>
        <v>0</v>
      </c>
      <c r="W8" s="156" cm="1">
        <f t="array" ref="W8">_xlfn.XLOOKUP($R8,FAO_All!$P$8:$P$238,_xlfn.XLOOKUP(W$5,FAO_All!$W$6:$AT$6,FAO_All!$AU$8:$BR$238))/W$6</f>
        <v>0</v>
      </c>
      <c r="X8" s="156" cm="1">
        <f t="array" ref="X8">_xlfn.XLOOKUP($R8,FAO_All!$P$8:$P$238,_xlfn.XLOOKUP(X$5,FAO_All!$W$6:$AT$6,FAO_All!$AU$8:$BR$238))/X$6</f>
        <v>0</v>
      </c>
      <c r="Y8" s="62"/>
      <c r="Z8" s="19" t="str">
        <f>_xlfn.XLOOKUP($Z$7,FAO_All!$R$7:$U$7,FAO_All!$R8:$U8)</f>
        <v>whea</v>
      </c>
      <c r="AA8" s="280">
        <f>FAO_All!P8</f>
        <v>15</v>
      </c>
      <c r="AB8" s="280" t="str">
        <f>FAO_All!Q8</f>
        <v>Wheat</v>
      </c>
      <c r="AC8" s="276" cm="1">
        <f t="array" ref="AC8">_xlfn.XLOOKUP(AC$7&amp;$AA8,('Water-CRP_filtered'!$S$8:$S$603)&amp;('Water-CRP_filtered'!$J$8:$J$603),'Water-CRP_filtered'!$U$8:$U$603,0)</f>
        <v>0</v>
      </c>
      <c r="AD8" s="276" cm="1">
        <f t="array" ref="AD8">_xlfn.XLOOKUP(AD$7&amp;$AA8,('Water-CRP_filtered'!$S$8:$S$603)&amp;('Water-CRP_filtered'!$J$8:$J$603),'Water-CRP_filtered'!$U$8:$U$603,0)</f>
        <v>0</v>
      </c>
      <c r="AE8" s="276" cm="1">
        <f t="array" ref="AE8">_xlfn.XLOOKUP(AE$7&amp;$AA8,('Water-CRP_filtered'!$S$8:$S$603)&amp;('Water-CRP_filtered'!$J$8:$J$603),'Water-CRP_filtered'!$U$8:$U$603,"")</f>
        <v>0</v>
      </c>
      <c r="AF8" s="276">
        <f t="shared" ref="AF8:AF71" si="10">IFERROR(AC8*$AJ8,0)</f>
        <v>0</v>
      </c>
      <c r="AG8" s="276">
        <f t="shared" ref="AG8:AG71" si="11">IFERROR(AD8*$AJ8,0)</f>
        <v>0</v>
      </c>
      <c r="AH8" s="276">
        <f t="shared" ref="AH8:AH71" si="12">IFERROR(AE8*$AJ8,0)</f>
        <v>0</v>
      </c>
      <c r="AI8" s="276">
        <f>SUM(AF8:AH8)</f>
        <v>0</v>
      </c>
      <c r="AJ8" s="63">
        <f>_xlfn.XLOOKUP($AA8,FAO_All!$P$8:$P$238,FAO_All!$N$8:$N$238)</f>
        <v>0</v>
      </c>
      <c r="AK8" s="147"/>
    </row>
    <row r="9" spans="1:38" x14ac:dyDescent="0.45">
      <c r="B9" s="371">
        <f t="shared" ref="B9:B72" si="13">AA9</f>
        <v>27</v>
      </c>
      <c r="C9" s="372" t="str">
        <f t="shared" ref="C9:C72" si="14">AB9</f>
        <v>Rice, paddy</v>
      </c>
      <c r="D9" s="375">
        <f t="shared" si="1"/>
        <v>77285080.447984666</v>
      </c>
      <c r="E9" s="147">
        <f t="shared" si="2"/>
        <v>9459686.4617299102</v>
      </c>
      <c r="F9" s="147">
        <f t="shared" si="3"/>
        <v>9392548.0734938923</v>
      </c>
      <c r="G9" s="376">
        <f t="shared" ref="G9:G72" si="15">SUM(D9:F9)</f>
        <v>96137314.983208477</v>
      </c>
      <c r="H9" s="375">
        <f t="shared" si="4"/>
        <v>88304533.151550889</v>
      </c>
      <c r="I9" s="147">
        <f t="shared" si="5"/>
        <v>10808466.419664426</v>
      </c>
      <c r="J9" s="147">
        <f t="shared" si="6"/>
        <v>10731755.313259881</v>
      </c>
      <c r="K9" s="376">
        <f t="shared" ref="K9:K72" si="16">SUM(H9:J9)</f>
        <v>109844754.8844752</v>
      </c>
      <c r="L9" s="375">
        <f t="shared" si="7"/>
        <v>80412222.431429133</v>
      </c>
      <c r="M9" s="147">
        <f t="shared" si="8"/>
        <v>9842448.3416843005</v>
      </c>
      <c r="N9" s="147">
        <f t="shared" si="9"/>
        <v>9772593.371265322</v>
      </c>
      <c r="O9" s="376">
        <f t="shared" ref="O9:O72" si="17">SUM(L9:N9)</f>
        <v>100027264.14437875</v>
      </c>
      <c r="P9" s="147"/>
      <c r="Q9" s="62"/>
      <c r="R9" s="155">
        <f t="shared" si="0"/>
        <v>27</v>
      </c>
      <c r="S9" s="156" cm="1">
        <f t="array" ref="S9">_xlfn.XLOOKUP($R9,FAO_All!$P$8:$P$240,_xlfn.XLOOKUP(S$5,FAO_All!$W$6:$AT$6,FAO_All!$W$8:$AT$240))/S$6</f>
        <v>51900</v>
      </c>
      <c r="T9" s="156" cm="1">
        <f t="array" ref="T9">_xlfn.XLOOKUP($R9,FAO_All!$P$8:$P$240,_xlfn.XLOOKUP(T$5,FAO_All!$W$6:$AT$6,FAO_All!$W$8:$AT$240))/T$6</f>
        <v>59300</v>
      </c>
      <c r="U9" s="156" cm="1">
        <f t="array" ref="U9">_xlfn.XLOOKUP($R9,FAO_All!$P$8:$P$240,_xlfn.XLOOKUP(U$5,FAO_All!$W$6:$AT$6,FAO_All!$W$8:$AT$240))/U$6</f>
        <v>54000</v>
      </c>
      <c r="V9" s="342" cm="1">
        <f t="array" ref="V9">_xlfn.XLOOKUP($R9,FAO_All!$P$8:$P$238,_xlfn.XLOOKUP(V$5,FAO_All!$W$6:$AT$6,FAO_All!$AU$8:$BR$238))/V$6</f>
        <v>11800</v>
      </c>
      <c r="W9" s="156" cm="1">
        <f t="array" ref="W9">_xlfn.XLOOKUP($R9,FAO_All!$P$8:$P$238,_xlfn.XLOOKUP(W$5,FAO_All!$W$6:$AT$6,FAO_All!$AU$8:$BR$238))/W$6</f>
        <v>11800</v>
      </c>
      <c r="X9" s="156" cm="1">
        <f t="array" ref="X9">_xlfn.XLOOKUP($R9,FAO_All!$P$8:$P$238,_xlfn.XLOOKUP(X$5,FAO_All!$W$6:$AT$6,FAO_All!$AU$8:$BR$238))/X$6</f>
        <v>10200</v>
      </c>
      <c r="Y9" s="62"/>
      <c r="Z9" s="19" t="str">
        <f>_xlfn.XLOOKUP($Z$7,FAO_All!$R$7:$U$7,FAO_All!$R9:$U9)</f>
        <v>rice</v>
      </c>
      <c r="AA9" s="280">
        <f>FAO_All!P9</f>
        <v>27</v>
      </c>
      <c r="AB9" s="280" t="str">
        <f>FAO_All!Q9</f>
        <v>Rice, paddy</v>
      </c>
      <c r="AC9" s="276" cm="1">
        <f t="array" ref="AC9">_xlfn.XLOOKUP(AC$7&amp;$AA9,('Water-CRP_filtered'!$S$8:$S$603)&amp;('Water-CRP_filtered'!$J$8:$J$603),'Water-CRP_filtered'!$U$8:$U$603,0)</f>
        <v>1489.1152302116507</v>
      </c>
      <c r="AD9" s="276" cm="1">
        <f t="array" ref="AD9">_xlfn.XLOOKUP(AD$7&amp;$AA9,('Water-CRP_filtered'!$S$8:$S$603)&amp;('Water-CRP_filtered'!$J$8:$J$603),'Water-CRP_filtered'!$U$8:$U$603,0)</f>
        <v>182.26756188304259</v>
      </c>
      <c r="AE9" s="276" cm="1">
        <f t="array" ref="AE9">_xlfn.XLOOKUP(AE$7&amp;$AA9,('Water-CRP_filtered'!$S$8:$S$603)&amp;('Water-CRP_filtered'!$J$8:$J$603),'Water-CRP_filtered'!$U$8:$U$603,"")</f>
        <v>180.97395131972817</v>
      </c>
      <c r="AF9" s="276">
        <f t="shared" si="10"/>
        <v>78004819.475920305</v>
      </c>
      <c r="AG9" s="276">
        <f t="shared" si="11"/>
        <v>9547782.4499733821</v>
      </c>
      <c r="AH9" s="276">
        <f t="shared" si="12"/>
        <v>9480018.8166317604</v>
      </c>
      <c r="AI9" s="276">
        <f t="shared" ref="AI9:AI72" si="18">SUM(AF9:AH9)</f>
        <v>97032620.742525458</v>
      </c>
      <c r="AJ9" s="63">
        <f>_xlfn.XLOOKUP($AA9,FAO_All!$P$8:$P$238,FAO_All!$N$8:$N$238)</f>
        <v>52383.333333333336</v>
      </c>
      <c r="AK9" s="147"/>
    </row>
    <row r="10" spans="1:38" x14ac:dyDescent="0.45">
      <c r="B10" s="371">
        <f t="shared" si="13"/>
        <v>44</v>
      </c>
      <c r="C10" s="372" t="str">
        <f t="shared" si="14"/>
        <v>Barley</v>
      </c>
      <c r="D10" s="375">
        <f t="shared" si="1"/>
        <v>0</v>
      </c>
      <c r="E10" s="147">
        <f t="shared" si="2"/>
        <v>0</v>
      </c>
      <c r="F10" s="147">
        <f t="shared" si="3"/>
        <v>0</v>
      </c>
      <c r="G10" s="376">
        <f t="shared" si="15"/>
        <v>0</v>
      </c>
      <c r="H10" s="375">
        <f t="shared" si="4"/>
        <v>0</v>
      </c>
      <c r="I10" s="147">
        <f t="shared" si="5"/>
        <v>0</v>
      </c>
      <c r="J10" s="147">
        <f t="shared" si="6"/>
        <v>0</v>
      </c>
      <c r="K10" s="376">
        <f t="shared" si="16"/>
        <v>0</v>
      </c>
      <c r="L10" s="375">
        <f t="shared" si="7"/>
        <v>0</v>
      </c>
      <c r="M10" s="147">
        <f t="shared" si="8"/>
        <v>0</v>
      </c>
      <c r="N10" s="147">
        <f t="shared" si="9"/>
        <v>0</v>
      </c>
      <c r="O10" s="376">
        <f t="shared" si="17"/>
        <v>0</v>
      </c>
      <c r="P10" s="147"/>
      <c r="Q10" s="62"/>
      <c r="R10" s="155">
        <f t="shared" si="0"/>
        <v>44</v>
      </c>
      <c r="S10" s="156" cm="1">
        <f t="array" ref="S10">_xlfn.XLOOKUP($R10,FAO_All!$P$8:$P$240,_xlfn.XLOOKUP(S$5,FAO_All!$W$6:$AT$6,FAO_All!$W$8:$AT$240))/S$6</f>
        <v>0</v>
      </c>
      <c r="T10" s="156" cm="1">
        <f t="array" ref="T10">_xlfn.XLOOKUP($R10,FAO_All!$P$8:$P$240,_xlfn.XLOOKUP(T$5,FAO_All!$W$6:$AT$6,FAO_All!$W$8:$AT$240))/T$6</f>
        <v>0</v>
      </c>
      <c r="U10" s="156" cm="1">
        <f t="array" ref="U10">_xlfn.XLOOKUP($R10,FAO_All!$P$8:$P$240,_xlfn.XLOOKUP(U$5,FAO_All!$W$6:$AT$6,FAO_All!$W$8:$AT$240))/U$6</f>
        <v>0</v>
      </c>
      <c r="V10" s="342" cm="1">
        <f t="array" ref="V10">_xlfn.XLOOKUP($R10,FAO_All!$P$8:$P$238,_xlfn.XLOOKUP(V$5,FAO_All!$W$6:$AT$6,FAO_All!$AU$8:$BR$238))/V$6</f>
        <v>0</v>
      </c>
      <c r="W10" s="156" cm="1">
        <f t="array" ref="W10">_xlfn.XLOOKUP($R10,FAO_All!$P$8:$P$238,_xlfn.XLOOKUP(W$5,FAO_All!$W$6:$AT$6,FAO_All!$AU$8:$BR$238))/W$6</f>
        <v>0</v>
      </c>
      <c r="X10" s="156" cm="1">
        <f t="array" ref="X10">_xlfn.XLOOKUP($R10,FAO_All!$P$8:$P$238,_xlfn.XLOOKUP(X$5,FAO_All!$W$6:$AT$6,FAO_All!$AU$8:$BR$238))/X$6</f>
        <v>0</v>
      </c>
      <c r="Y10" s="62"/>
      <c r="Z10" s="19" t="str">
        <f>_xlfn.XLOOKUP($Z$7,FAO_All!$R$7:$U$7,FAO_All!$R10:$U10)</f>
        <v>whea</v>
      </c>
      <c r="AA10" s="280">
        <f>FAO_All!P10</f>
        <v>44</v>
      </c>
      <c r="AB10" s="280" t="str">
        <f>FAO_All!Q10</f>
        <v>Barley</v>
      </c>
      <c r="AC10" s="276" cm="1">
        <f t="array" ref="AC10">_xlfn.XLOOKUP(AC$7&amp;$AA10,('Water-CRP_filtered'!$S$8:$S$603)&amp;('Water-CRP_filtered'!$J$8:$J$603),'Water-CRP_filtered'!$U$8:$U$603,0)</f>
        <v>0</v>
      </c>
      <c r="AD10" s="276" cm="1">
        <f t="array" ref="AD10">_xlfn.XLOOKUP(AD$7&amp;$AA10,('Water-CRP_filtered'!$S$8:$S$603)&amp;('Water-CRP_filtered'!$J$8:$J$603),'Water-CRP_filtered'!$U$8:$U$603,0)</f>
        <v>0</v>
      </c>
      <c r="AE10" s="276" cm="1">
        <f t="array" ref="AE10">_xlfn.XLOOKUP(AE$7&amp;$AA10,('Water-CRP_filtered'!$S$8:$S$603)&amp;('Water-CRP_filtered'!$J$8:$J$603),'Water-CRP_filtered'!$U$8:$U$603,"")</f>
        <v>0</v>
      </c>
      <c r="AF10" s="276">
        <f t="shared" si="10"/>
        <v>0</v>
      </c>
      <c r="AG10" s="276">
        <f t="shared" si="11"/>
        <v>0</v>
      </c>
      <c r="AH10" s="276">
        <f t="shared" si="12"/>
        <v>0</v>
      </c>
      <c r="AI10" s="276">
        <f t="shared" si="18"/>
        <v>0</v>
      </c>
      <c r="AJ10" s="63">
        <f>_xlfn.XLOOKUP($AA10,FAO_All!$P$8:$P$238,FAO_All!$N$8:$N$238)</f>
        <v>0</v>
      </c>
      <c r="AK10" s="147"/>
    </row>
    <row r="11" spans="1:38" x14ac:dyDescent="0.45">
      <c r="B11" s="371">
        <f t="shared" si="13"/>
        <v>56</v>
      </c>
      <c r="C11" s="372" t="str">
        <f t="shared" si="14"/>
        <v>Maize</v>
      </c>
      <c r="D11" s="375">
        <f t="shared" si="1"/>
        <v>13236233.373439062</v>
      </c>
      <c r="E11" s="147">
        <f t="shared" si="2"/>
        <v>343536.35397271969</v>
      </c>
      <c r="F11" s="147">
        <f t="shared" si="3"/>
        <v>3168044.2609103424</v>
      </c>
      <c r="G11" s="376">
        <f t="shared" si="15"/>
        <v>16747813.988322124</v>
      </c>
      <c r="H11" s="375">
        <f t="shared" si="4"/>
        <v>25030801.977258947</v>
      </c>
      <c r="I11" s="147">
        <f t="shared" si="5"/>
        <v>649655.39709628711</v>
      </c>
      <c r="J11" s="147">
        <f t="shared" si="6"/>
        <v>5991031.3087381693</v>
      </c>
      <c r="K11" s="376">
        <f t="shared" si="16"/>
        <v>31671488.683093403</v>
      </c>
      <c r="L11" s="375">
        <f t="shared" si="7"/>
        <v>27356067.734709233</v>
      </c>
      <c r="M11" s="147">
        <f t="shared" si="8"/>
        <v>710005.89846588753</v>
      </c>
      <c r="N11" s="147">
        <f t="shared" si="9"/>
        <v>6547575.2008067425</v>
      </c>
      <c r="O11" s="376">
        <f t="shared" si="17"/>
        <v>34613648.833981864</v>
      </c>
      <c r="P11" s="147"/>
      <c r="Q11" s="62"/>
      <c r="R11" s="155">
        <f t="shared" si="0"/>
        <v>56</v>
      </c>
      <c r="S11" s="156" cm="1">
        <f t="array" ref="S11">_xlfn.XLOOKUP($R11,FAO_All!$P$8:$P$240,_xlfn.XLOOKUP(S$5,FAO_All!$W$6:$AT$6,FAO_All!$W$8:$AT$240))/S$6</f>
        <v>9677</v>
      </c>
      <c r="T11" s="156" cm="1">
        <f t="array" ref="T11">_xlfn.XLOOKUP($R11,FAO_All!$P$8:$P$240,_xlfn.XLOOKUP(T$5,FAO_All!$W$6:$AT$6,FAO_All!$W$8:$AT$240))/T$6</f>
        <v>18300</v>
      </c>
      <c r="U11" s="156" cm="1">
        <f t="array" ref="U11">_xlfn.XLOOKUP($R11,FAO_All!$P$8:$P$240,_xlfn.XLOOKUP(U$5,FAO_All!$W$6:$AT$6,FAO_All!$W$8:$AT$240))/U$6</f>
        <v>20000</v>
      </c>
      <c r="V11" s="342" cm="1">
        <f t="array" ref="V11">_xlfn.XLOOKUP($R11,FAO_All!$P$8:$P$238,_xlfn.XLOOKUP(V$5,FAO_All!$W$6:$AT$6,FAO_All!$AU$8:$BR$238))/V$6</f>
        <v>3500</v>
      </c>
      <c r="W11" s="156" cm="1">
        <f t="array" ref="W11">_xlfn.XLOOKUP($R11,FAO_All!$P$8:$P$238,_xlfn.XLOOKUP(W$5,FAO_All!$W$6:$AT$6,FAO_All!$AU$8:$BR$238))/W$6</f>
        <v>4131.6760000000004</v>
      </c>
      <c r="X11" s="156" cm="1">
        <f t="array" ref="X11">_xlfn.XLOOKUP($R11,FAO_All!$P$8:$P$238,_xlfn.XLOOKUP(X$5,FAO_All!$W$6:$AT$6,FAO_All!$AU$8:$BR$238))/X$6</f>
        <v>2476.0909999999999</v>
      </c>
      <c r="Y11" s="62"/>
      <c r="Z11" s="19" t="str">
        <f>_xlfn.XLOOKUP($Z$7,FAO_All!$R$7:$U$7,FAO_All!$R11:$U11)</f>
        <v>maiz</v>
      </c>
      <c r="AA11" s="280">
        <f>FAO_All!P11</f>
        <v>56</v>
      </c>
      <c r="AB11" s="280" t="str">
        <f>FAO_All!Q11</f>
        <v>Maize</v>
      </c>
      <c r="AC11" s="276" cm="1">
        <f t="array" ref="AC11">_xlfn.XLOOKUP(AC$7&amp;$AA11,('Water-CRP_filtered'!$S$8:$S$603)&amp;('Water-CRP_filtered'!$J$8:$J$603),'Water-CRP_filtered'!$U$8:$U$603,0)</f>
        <v>1367.8033867354616</v>
      </c>
      <c r="AD11" s="276" cm="1">
        <f t="array" ref="AD11">_xlfn.XLOOKUP(AD$7&amp;$AA11,('Water-CRP_filtered'!$S$8:$S$603)&amp;('Water-CRP_filtered'!$J$8:$J$603),'Water-CRP_filtered'!$U$8:$U$603,0)</f>
        <v>35.500294923294376</v>
      </c>
      <c r="AE11" s="276" cm="1">
        <f t="array" ref="AE11">_xlfn.XLOOKUP(AE$7&amp;$AA11,('Water-CRP_filtered'!$S$8:$S$603)&amp;('Water-CRP_filtered'!$J$8:$J$603),'Water-CRP_filtered'!$U$8:$U$603,"")</f>
        <v>327.37876004033711</v>
      </c>
      <c r="AF11" s="276">
        <f t="shared" si="10"/>
        <v>14409689.45239621</v>
      </c>
      <c r="AG11" s="276">
        <f t="shared" si="11"/>
        <v>373992.51257453213</v>
      </c>
      <c r="AH11" s="276">
        <f t="shared" si="12"/>
        <v>3448906.7005097014</v>
      </c>
      <c r="AI11" s="276">
        <f t="shared" si="18"/>
        <v>18232588.665480446</v>
      </c>
      <c r="AJ11" s="63">
        <f>_xlfn.XLOOKUP($AA11,FAO_All!$P$8:$P$238,FAO_All!$N$8:$N$238)</f>
        <v>10534.912833333334</v>
      </c>
      <c r="AK11" s="147"/>
    </row>
    <row r="12" spans="1:38" x14ac:dyDescent="0.45">
      <c r="B12" s="371">
        <f t="shared" si="13"/>
        <v>71</v>
      </c>
      <c r="C12" s="372" t="str">
        <f t="shared" si="14"/>
        <v>Rye</v>
      </c>
      <c r="D12" s="375">
        <f t="shared" si="1"/>
        <v>0</v>
      </c>
      <c r="E12" s="147">
        <f t="shared" si="2"/>
        <v>0</v>
      </c>
      <c r="F12" s="147">
        <f t="shared" si="3"/>
        <v>0</v>
      </c>
      <c r="G12" s="376">
        <f t="shared" si="15"/>
        <v>0</v>
      </c>
      <c r="H12" s="375">
        <f t="shared" si="4"/>
        <v>0</v>
      </c>
      <c r="I12" s="147">
        <f t="shared" si="5"/>
        <v>0</v>
      </c>
      <c r="J12" s="147">
        <f t="shared" si="6"/>
        <v>0</v>
      </c>
      <c r="K12" s="376">
        <f t="shared" si="16"/>
        <v>0</v>
      </c>
      <c r="L12" s="375">
        <f t="shared" si="7"/>
        <v>0</v>
      </c>
      <c r="M12" s="147">
        <f t="shared" si="8"/>
        <v>0</v>
      </c>
      <c r="N12" s="147">
        <f t="shared" si="9"/>
        <v>0</v>
      </c>
      <c r="O12" s="376">
        <f t="shared" si="17"/>
        <v>0</v>
      </c>
      <c r="P12" s="147"/>
      <c r="Q12" s="62"/>
      <c r="R12" s="155">
        <f t="shared" si="0"/>
        <v>71</v>
      </c>
      <c r="S12" s="156" cm="1">
        <f t="array" ref="S12">_xlfn.XLOOKUP($R12,FAO_All!$P$8:$P$240,_xlfn.XLOOKUP(S$5,FAO_All!$W$6:$AT$6,FAO_All!$W$8:$AT$240))/S$6</f>
        <v>0</v>
      </c>
      <c r="T12" s="156" cm="1">
        <f t="array" ref="T12">_xlfn.XLOOKUP($R12,FAO_All!$P$8:$P$240,_xlfn.XLOOKUP(T$5,FAO_All!$W$6:$AT$6,FAO_All!$W$8:$AT$240))/T$6</f>
        <v>0</v>
      </c>
      <c r="U12" s="156" cm="1">
        <f t="array" ref="U12">_xlfn.XLOOKUP($R12,FAO_All!$P$8:$P$240,_xlfn.XLOOKUP(U$5,FAO_All!$W$6:$AT$6,FAO_All!$W$8:$AT$240))/U$6</f>
        <v>0</v>
      </c>
      <c r="V12" s="342" cm="1">
        <f t="array" ref="V12">_xlfn.XLOOKUP($R12,FAO_All!$P$8:$P$238,_xlfn.XLOOKUP(V$5,FAO_All!$W$6:$AT$6,FAO_All!$AU$8:$BR$238))/V$6</f>
        <v>0</v>
      </c>
      <c r="W12" s="156" cm="1">
        <f t="array" ref="W12">_xlfn.XLOOKUP($R12,FAO_All!$P$8:$P$238,_xlfn.XLOOKUP(W$5,FAO_All!$W$6:$AT$6,FAO_All!$AU$8:$BR$238))/W$6</f>
        <v>0</v>
      </c>
      <c r="X12" s="156" cm="1">
        <f t="array" ref="X12">_xlfn.XLOOKUP($R12,FAO_All!$P$8:$P$238,_xlfn.XLOOKUP(X$5,FAO_All!$W$6:$AT$6,FAO_All!$AU$8:$BR$238))/X$6</f>
        <v>0</v>
      </c>
      <c r="Y12" s="62"/>
      <c r="Z12" s="19" t="str">
        <f>_xlfn.XLOOKUP($Z$7,FAO_All!$R$7:$U$7,FAO_All!$R12:$U12)</f>
        <v>ocer</v>
      </c>
      <c r="AA12" s="280">
        <f>FAO_All!P12</f>
        <v>71</v>
      </c>
      <c r="AB12" s="280" t="str">
        <f>FAO_All!Q12</f>
        <v>Rye</v>
      </c>
      <c r="AC12" s="276" cm="1">
        <f t="array" ref="AC12">_xlfn.XLOOKUP(AC$7&amp;$AA12,('Water-CRP_filtered'!$S$8:$S$603)&amp;('Water-CRP_filtered'!$J$8:$J$603),'Water-CRP_filtered'!$U$8:$U$603,0)</f>
        <v>0</v>
      </c>
      <c r="AD12" s="281" cm="1">
        <f t="array" ref="AD12">_xlfn.XLOOKUP(AD$7&amp;$AA12,('Water-CRP_filtered'!$S$8:$S$603)&amp;('Water-CRP_filtered'!$J$8:$J$603),'Water-CRP_filtered'!$U$8:$U$603,0)</f>
        <v>0</v>
      </c>
      <c r="AE12" s="276" cm="1">
        <f t="array" ref="AE12">_xlfn.XLOOKUP(AE$7&amp;$AA12,('Water-CRP_filtered'!$S$8:$S$603)&amp;('Water-CRP_filtered'!$J$8:$J$603),'Water-CRP_filtered'!$U$8:$U$603,"")</f>
        <v>0</v>
      </c>
      <c r="AF12" s="276">
        <f t="shared" si="10"/>
        <v>0</v>
      </c>
      <c r="AG12" s="276">
        <f t="shared" si="11"/>
        <v>0</v>
      </c>
      <c r="AH12" s="276">
        <f t="shared" si="12"/>
        <v>0</v>
      </c>
      <c r="AI12" s="276">
        <f t="shared" si="18"/>
        <v>0</v>
      </c>
      <c r="AJ12" s="63">
        <f>_xlfn.XLOOKUP($AA12,FAO_All!$P$8:$P$238,FAO_All!$N$8:$N$238)</f>
        <v>0</v>
      </c>
      <c r="AK12" s="147"/>
    </row>
    <row r="13" spans="1:38" x14ac:dyDescent="0.45">
      <c r="B13" s="371">
        <f t="shared" si="13"/>
        <v>75</v>
      </c>
      <c r="C13" s="372" t="str">
        <f t="shared" si="14"/>
        <v>Oats</v>
      </c>
      <c r="D13" s="375">
        <f t="shared" si="1"/>
        <v>0</v>
      </c>
      <c r="E13" s="147">
        <f t="shared" si="2"/>
        <v>0</v>
      </c>
      <c r="F13" s="147">
        <f t="shared" si="3"/>
        <v>0</v>
      </c>
      <c r="G13" s="376">
        <f t="shared" si="15"/>
        <v>0</v>
      </c>
      <c r="H13" s="375">
        <f t="shared" si="4"/>
        <v>0</v>
      </c>
      <c r="I13" s="147">
        <f t="shared" si="5"/>
        <v>0</v>
      </c>
      <c r="J13" s="147">
        <f t="shared" si="6"/>
        <v>0</v>
      </c>
      <c r="K13" s="376">
        <f t="shared" si="16"/>
        <v>0</v>
      </c>
      <c r="L13" s="375">
        <f t="shared" si="7"/>
        <v>0</v>
      </c>
      <c r="M13" s="147">
        <f t="shared" si="8"/>
        <v>0</v>
      </c>
      <c r="N13" s="147">
        <f t="shared" si="9"/>
        <v>0</v>
      </c>
      <c r="O13" s="376">
        <f t="shared" si="17"/>
        <v>0</v>
      </c>
      <c r="P13" s="147"/>
      <c r="Q13" s="62"/>
      <c r="R13" s="155">
        <f t="shared" si="0"/>
        <v>75</v>
      </c>
      <c r="S13" s="156" cm="1">
        <f t="array" ref="S13">_xlfn.XLOOKUP($R13,FAO_All!$P$8:$P$240,_xlfn.XLOOKUP(S$5,FAO_All!$W$6:$AT$6,FAO_All!$W$8:$AT$240))/S$6</f>
        <v>0</v>
      </c>
      <c r="T13" s="156" cm="1">
        <f t="array" ref="T13">_xlfn.XLOOKUP($R13,FAO_All!$P$8:$P$240,_xlfn.XLOOKUP(T$5,FAO_All!$W$6:$AT$6,FAO_All!$W$8:$AT$240))/T$6</f>
        <v>0</v>
      </c>
      <c r="U13" s="156" cm="1">
        <f t="array" ref="U13">_xlfn.XLOOKUP($R13,FAO_All!$P$8:$P$240,_xlfn.XLOOKUP(U$5,FAO_All!$W$6:$AT$6,FAO_All!$W$8:$AT$240))/U$6</f>
        <v>0</v>
      </c>
      <c r="V13" s="342" cm="1">
        <f t="array" ref="V13">_xlfn.XLOOKUP($R13,FAO_All!$P$8:$P$238,_xlfn.XLOOKUP(V$5,FAO_All!$W$6:$AT$6,FAO_All!$AU$8:$BR$238))/V$6</f>
        <v>0</v>
      </c>
      <c r="W13" s="156" cm="1">
        <f t="array" ref="W13">_xlfn.XLOOKUP($R13,FAO_All!$P$8:$P$238,_xlfn.XLOOKUP(W$5,FAO_All!$W$6:$AT$6,FAO_All!$AU$8:$BR$238))/W$6</f>
        <v>0</v>
      </c>
      <c r="X13" s="156" cm="1">
        <f t="array" ref="X13">_xlfn.XLOOKUP($R13,FAO_All!$P$8:$P$238,_xlfn.XLOOKUP(X$5,FAO_All!$W$6:$AT$6,FAO_All!$AU$8:$BR$238))/X$6</f>
        <v>0</v>
      </c>
      <c r="Y13" s="62"/>
      <c r="Z13" s="19" t="str">
        <f>_xlfn.XLOOKUP($Z$7,FAO_All!$R$7:$U$7,FAO_All!$R13:$U13)</f>
        <v>ocer</v>
      </c>
      <c r="AA13" s="280">
        <f>FAO_All!P13</f>
        <v>75</v>
      </c>
      <c r="AB13" s="280" t="str">
        <f>FAO_All!Q13</f>
        <v>Oats</v>
      </c>
      <c r="AC13" s="276" cm="1">
        <f t="array" ref="AC13">_xlfn.XLOOKUP(AC$7&amp;$AA13,('Water-CRP_filtered'!$S$8:$S$603)&amp;('Water-CRP_filtered'!$J$8:$J$603),'Water-CRP_filtered'!$U$8:$U$603,0)</f>
        <v>0</v>
      </c>
      <c r="AD13" s="276" cm="1">
        <f t="array" ref="AD13">_xlfn.XLOOKUP(AD$7&amp;$AA13,('Water-CRP_filtered'!$S$8:$S$603)&amp;('Water-CRP_filtered'!$J$8:$J$603),'Water-CRP_filtered'!$U$8:$U$603,0)</f>
        <v>0</v>
      </c>
      <c r="AE13" s="276" cm="1">
        <f t="array" ref="AE13">_xlfn.XLOOKUP(AE$7&amp;$AA13,('Water-CRP_filtered'!$S$8:$S$603)&amp;('Water-CRP_filtered'!$J$8:$J$603),'Water-CRP_filtered'!$U$8:$U$603,"")</f>
        <v>0</v>
      </c>
      <c r="AF13" s="276">
        <f t="shared" si="10"/>
        <v>0</v>
      </c>
      <c r="AG13" s="276">
        <f t="shared" si="11"/>
        <v>0</v>
      </c>
      <c r="AH13" s="276">
        <f t="shared" si="12"/>
        <v>0</v>
      </c>
      <c r="AI13" s="276">
        <f t="shared" si="18"/>
        <v>0</v>
      </c>
      <c r="AJ13" s="63">
        <f>_xlfn.XLOOKUP($AA13,FAO_All!$P$8:$P$238,FAO_All!$N$8:$N$238)</f>
        <v>0</v>
      </c>
      <c r="AK13" s="147"/>
    </row>
    <row r="14" spans="1:38" x14ac:dyDescent="0.45">
      <c r="B14" s="371">
        <f t="shared" si="13"/>
        <v>79</v>
      </c>
      <c r="C14" s="372" t="str">
        <f t="shared" si="14"/>
        <v>Millet</v>
      </c>
      <c r="D14" s="375">
        <f t="shared" si="1"/>
        <v>0</v>
      </c>
      <c r="E14" s="147">
        <f t="shared" si="2"/>
        <v>0</v>
      </c>
      <c r="F14" s="147">
        <f t="shared" si="3"/>
        <v>0</v>
      </c>
      <c r="G14" s="376">
        <f t="shared" si="15"/>
        <v>0</v>
      </c>
      <c r="H14" s="375">
        <f t="shared" si="4"/>
        <v>0</v>
      </c>
      <c r="I14" s="147">
        <f t="shared" si="5"/>
        <v>0</v>
      </c>
      <c r="J14" s="147">
        <f t="shared" si="6"/>
        <v>0</v>
      </c>
      <c r="K14" s="376">
        <f t="shared" si="16"/>
        <v>0</v>
      </c>
      <c r="L14" s="375">
        <f t="shared" si="7"/>
        <v>0</v>
      </c>
      <c r="M14" s="147">
        <f t="shared" si="8"/>
        <v>0</v>
      </c>
      <c r="N14" s="147">
        <f t="shared" si="9"/>
        <v>0</v>
      </c>
      <c r="O14" s="376">
        <f t="shared" si="17"/>
        <v>0</v>
      </c>
      <c r="P14" s="147"/>
      <c r="Q14" s="62"/>
      <c r="R14" s="155">
        <f t="shared" si="0"/>
        <v>79</v>
      </c>
      <c r="S14" s="156" cm="1">
        <f t="array" ref="S14">_xlfn.XLOOKUP($R14,FAO_All!$P$8:$P$240,_xlfn.XLOOKUP(S$5,FAO_All!$W$6:$AT$6,FAO_All!$W$8:$AT$240))/S$6</f>
        <v>0</v>
      </c>
      <c r="T14" s="156" cm="1">
        <f t="array" ref="T14">_xlfn.XLOOKUP($R14,FAO_All!$P$8:$P$240,_xlfn.XLOOKUP(T$5,FAO_All!$W$6:$AT$6,FAO_All!$W$8:$AT$240))/T$6</f>
        <v>0</v>
      </c>
      <c r="U14" s="156" cm="1">
        <f t="array" ref="U14">_xlfn.XLOOKUP($R14,FAO_All!$P$8:$P$240,_xlfn.XLOOKUP(U$5,FAO_All!$W$6:$AT$6,FAO_All!$W$8:$AT$240))/U$6</f>
        <v>0</v>
      </c>
      <c r="V14" s="342" cm="1">
        <f t="array" ref="V14">_xlfn.XLOOKUP($R14,FAO_All!$P$8:$P$238,_xlfn.XLOOKUP(V$5,FAO_All!$W$6:$AT$6,FAO_All!$AU$8:$BR$238))/V$6</f>
        <v>0</v>
      </c>
      <c r="W14" s="156" cm="1">
        <f t="array" ref="W14">_xlfn.XLOOKUP($R14,FAO_All!$P$8:$P$238,_xlfn.XLOOKUP(W$5,FAO_All!$W$6:$AT$6,FAO_All!$AU$8:$BR$238))/W$6</f>
        <v>0</v>
      </c>
      <c r="X14" s="156" cm="1">
        <f t="array" ref="X14">_xlfn.XLOOKUP($R14,FAO_All!$P$8:$P$238,_xlfn.XLOOKUP(X$5,FAO_All!$W$6:$AT$6,FAO_All!$AU$8:$BR$238))/X$6</f>
        <v>0</v>
      </c>
      <c r="Y14" s="62"/>
      <c r="Z14" s="19" t="str">
        <f>_xlfn.XLOOKUP($Z$7,FAO_All!$R$7:$U$7,FAO_All!$R14:$U14)</f>
        <v>sorg</v>
      </c>
      <c r="AA14" s="280">
        <f>FAO_All!P14</f>
        <v>79</v>
      </c>
      <c r="AB14" s="280" t="str">
        <f>FAO_All!Q14</f>
        <v>Millet</v>
      </c>
      <c r="AC14" s="276" cm="1">
        <f t="array" ref="AC14">_xlfn.XLOOKUP(AC$7&amp;$AA14,('Water-CRP_filtered'!$S$8:$S$603)&amp;('Water-CRP_filtered'!$J$8:$J$603),'Water-CRP_filtered'!$U$8:$U$603,0)</f>
        <v>0</v>
      </c>
      <c r="AD14" s="276" cm="1">
        <f t="array" ref="AD14">_xlfn.XLOOKUP(AD$7&amp;$AA14,('Water-CRP_filtered'!$S$8:$S$603)&amp;('Water-CRP_filtered'!$J$8:$J$603),'Water-CRP_filtered'!$U$8:$U$603,0)</f>
        <v>0</v>
      </c>
      <c r="AE14" s="276" cm="1">
        <f t="array" ref="AE14">_xlfn.XLOOKUP(AE$7&amp;$AA14,('Water-CRP_filtered'!$S$8:$S$603)&amp;('Water-CRP_filtered'!$J$8:$J$603),'Water-CRP_filtered'!$U$8:$U$603,"")</f>
        <v>0</v>
      </c>
      <c r="AF14" s="276">
        <f t="shared" si="10"/>
        <v>0</v>
      </c>
      <c r="AG14" s="276">
        <f t="shared" si="11"/>
        <v>0</v>
      </c>
      <c r="AH14" s="276">
        <f t="shared" si="12"/>
        <v>0</v>
      </c>
      <c r="AI14" s="276">
        <f t="shared" si="18"/>
        <v>0</v>
      </c>
      <c r="AJ14" s="63">
        <f>_xlfn.XLOOKUP($AA14,FAO_All!$P$8:$P$238,FAO_All!$N$8:$N$238)</f>
        <v>0</v>
      </c>
      <c r="AK14" s="147"/>
    </row>
    <row r="15" spans="1:38" x14ac:dyDescent="0.45">
      <c r="B15" s="371">
        <f t="shared" si="13"/>
        <v>83</v>
      </c>
      <c r="C15" s="372" t="str">
        <f t="shared" si="14"/>
        <v>Sorghum</v>
      </c>
      <c r="D15" s="375">
        <f t="shared" si="1"/>
        <v>0</v>
      </c>
      <c r="E15" s="147">
        <f t="shared" si="2"/>
        <v>0</v>
      </c>
      <c r="F15" s="147">
        <f t="shared" si="3"/>
        <v>0</v>
      </c>
      <c r="G15" s="376">
        <f t="shared" si="15"/>
        <v>0</v>
      </c>
      <c r="H15" s="375">
        <f t="shared" si="4"/>
        <v>0</v>
      </c>
      <c r="I15" s="147">
        <f t="shared" si="5"/>
        <v>0</v>
      </c>
      <c r="J15" s="147">
        <f t="shared" si="6"/>
        <v>0</v>
      </c>
      <c r="K15" s="376">
        <f t="shared" si="16"/>
        <v>0</v>
      </c>
      <c r="L15" s="375">
        <f t="shared" si="7"/>
        <v>0</v>
      </c>
      <c r="M15" s="147">
        <f t="shared" si="8"/>
        <v>0</v>
      </c>
      <c r="N15" s="147">
        <f t="shared" si="9"/>
        <v>0</v>
      </c>
      <c r="O15" s="376">
        <f t="shared" si="17"/>
        <v>0</v>
      </c>
      <c r="P15" s="147"/>
      <c r="Q15" s="62"/>
      <c r="R15" s="155">
        <f t="shared" si="0"/>
        <v>83</v>
      </c>
      <c r="S15" s="156" cm="1">
        <f t="array" ref="S15">_xlfn.XLOOKUP($R15,FAO_All!$P$8:$P$240,_xlfn.XLOOKUP(S$5,FAO_All!$W$6:$AT$6,FAO_All!$W$8:$AT$240))/S$6</f>
        <v>0</v>
      </c>
      <c r="T15" s="156" cm="1">
        <f t="array" ref="T15">_xlfn.XLOOKUP($R15,FAO_All!$P$8:$P$240,_xlfn.XLOOKUP(T$5,FAO_All!$W$6:$AT$6,FAO_All!$W$8:$AT$240))/T$6</f>
        <v>0</v>
      </c>
      <c r="U15" s="156" cm="1">
        <f t="array" ref="U15">_xlfn.XLOOKUP($R15,FAO_All!$P$8:$P$240,_xlfn.XLOOKUP(U$5,FAO_All!$W$6:$AT$6,FAO_All!$W$8:$AT$240))/U$6</f>
        <v>0</v>
      </c>
      <c r="V15" s="342" cm="1">
        <f t="array" ref="V15">_xlfn.XLOOKUP($R15,FAO_All!$P$8:$P$238,_xlfn.XLOOKUP(V$5,FAO_All!$W$6:$AT$6,FAO_All!$AU$8:$BR$238))/V$6</f>
        <v>0</v>
      </c>
      <c r="W15" s="156" cm="1">
        <f t="array" ref="W15">_xlfn.XLOOKUP($R15,FAO_All!$P$8:$P$238,_xlfn.XLOOKUP(W$5,FAO_All!$W$6:$AT$6,FAO_All!$AU$8:$BR$238))/W$6</f>
        <v>0</v>
      </c>
      <c r="X15" s="156" cm="1">
        <f t="array" ref="X15">_xlfn.XLOOKUP($R15,FAO_All!$P$8:$P$238,_xlfn.XLOOKUP(X$5,FAO_All!$W$6:$AT$6,FAO_All!$AU$8:$BR$238))/X$6</f>
        <v>0</v>
      </c>
      <c r="Y15" s="62"/>
      <c r="Z15" s="19" t="str">
        <f>_xlfn.XLOOKUP($Z$7,FAO_All!$R$7:$U$7,FAO_All!$R15:$U15)</f>
        <v>sorg</v>
      </c>
      <c r="AA15" s="280">
        <f>FAO_All!P15</f>
        <v>83</v>
      </c>
      <c r="AB15" s="280" t="str">
        <f>FAO_All!Q15</f>
        <v>Sorghum</v>
      </c>
      <c r="AC15" s="276" cm="1">
        <f t="array" ref="AC15">_xlfn.XLOOKUP(AC$7&amp;$AA15,('Water-CRP_filtered'!$S$8:$S$603)&amp;('Water-CRP_filtered'!$J$8:$J$603),'Water-CRP_filtered'!$U$8:$U$603,0)</f>
        <v>0</v>
      </c>
      <c r="AD15" s="276" cm="1">
        <f t="array" ref="AD15">_xlfn.XLOOKUP(AD$7&amp;$AA15,('Water-CRP_filtered'!$S$8:$S$603)&amp;('Water-CRP_filtered'!$J$8:$J$603),'Water-CRP_filtered'!$U$8:$U$603,0)</f>
        <v>0</v>
      </c>
      <c r="AE15" s="276" cm="1">
        <f t="array" ref="AE15">_xlfn.XLOOKUP(AE$7&amp;$AA15,('Water-CRP_filtered'!$S$8:$S$603)&amp;('Water-CRP_filtered'!$J$8:$J$603),'Water-CRP_filtered'!$U$8:$U$603,"")</f>
        <v>0</v>
      </c>
      <c r="AF15" s="276">
        <f t="shared" si="10"/>
        <v>0</v>
      </c>
      <c r="AG15" s="276">
        <f t="shared" si="11"/>
        <v>0</v>
      </c>
      <c r="AH15" s="276">
        <f t="shared" si="12"/>
        <v>0</v>
      </c>
      <c r="AI15" s="276">
        <f t="shared" si="18"/>
        <v>0</v>
      </c>
      <c r="AJ15" s="63">
        <f>_xlfn.XLOOKUP($AA15,FAO_All!$P$8:$P$238,FAO_All!$N$8:$N$238)</f>
        <v>0</v>
      </c>
      <c r="AK15" s="147"/>
    </row>
    <row r="16" spans="1:38" x14ac:dyDescent="0.45">
      <c r="B16" s="371">
        <f t="shared" si="13"/>
        <v>89</v>
      </c>
      <c r="C16" s="372" t="str">
        <f t="shared" si="14"/>
        <v>Buckwheat</v>
      </c>
      <c r="D16" s="375">
        <f t="shared" si="1"/>
        <v>0</v>
      </c>
      <c r="E16" s="147">
        <f t="shared" si="2"/>
        <v>0</v>
      </c>
      <c r="F16" s="147">
        <f t="shared" si="3"/>
        <v>0</v>
      </c>
      <c r="G16" s="376">
        <f t="shared" si="15"/>
        <v>0</v>
      </c>
      <c r="H16" s="375">
        <f t="shared" si="4"/>
        <v>0</v>
      </c>
      <c r="I16" s="147">
        <f t="shared" si="5"/>
        <v>0</v>
      </c>
      <c r="J16" s="147">
        <f t="shared" si="6"/>
        <v>0</v>
      </c>
      <c r="K16" s="376">
        <f t="shared" si="16"/>
        <v>0</v>
      </c>
      <c r="L16" s="375">
        <f t="shared" si="7"/>
        <v>0</v>
      </c>
      <c r="M16" s="147">
        <f t="shared" si="8"/>
        <v>0</v>
      </c>
      <c r="N16" s="147">
        <f t="shared" si="9"/>
        <v>0</v>
      </c>
      <c r="O16" s="376">
        <f t="shared" si="17"/>
        <v>0</v>
      </c>
      <c r="P16" s="147"/>
      <c r="Q16" s="62"/>
      <c r="R16" s="155">
        <f t="shared" si="0"/>
        <v>89</v>
      </c>
      <c r="S16" s="156" cm="1">
        <f t="array" ref="S16">_xlfn.XLOOKUP($R16,FAO_All!$P$8:$P$240,_xlfn.XLOOKUP(S$5,FAO_All!$W$6:$AT$6,FAO_All!$W$8:$AT$240))/S$6</f>
        <v>0</v>
      </c>
      <c r="T16" s="156" cm="1">
        <f t="array" ref="T16">_xlfn.XLOOKUP($R16,FAO_All!$P$8:$P$240,_xlfn.XLOOKUP(T$5,FAO_All!$W$6:$AT$6,FAO_All!$W$8:$AT$240))/T$6</f>
        <v>0</v>
      </c>
      <c r="U16" s="156" cm="1">
        <f t="array" ref="U16">_xlfn.XLOOKUP($R16,FAO_All!$P$8:$P$240,_xlfn.XLOOKUP(U$5,FAO_All!$W$6:$AT$6,FAO_All!$W$8:$AT$240))/U$6</f>
        <v>0</v>
      </c>
      <c r="V16" s="342" cm="1">
        <f t="array" ref="V16">_xlfn.XLOOKUP($R16,FAO_All!$P$8:$P$238,_xlfn.XLOOKUP(V$5,FAO_All!$W$6:$AT$6,FAO_All!$AU$8:$BR$238))/V$6</f>
        <v>0</v>
      </c>
      <c r="W16" s="156" cm="1">
        <f t="array" ref="W16">_xlfn.XLOOKUP($R16,FAO_All!$P$8:$P$238,_xlfn.XLOOKUP(W$5,FAO_All!$W$6:$AT$6,FAO_All!$AU$8:$BR$238))/W$6</f>
        <v>0</v>
      </c>
      <c r="X16" s="156" cm="1">
        <f t="array" ref="X16">_xlfn.XLOOKUP($R16,FAO_All!$P$8:$P$238,_xlfn.XLOOKUP(X$5,FAO_All!$W$6:$AT$6,FAO_All!$AU$8:$BR$238))/X$6</f>
        <v>0</v>
      </c>
      <c r="Y16" s="62"/>
      <c r="Z16" s="19" t="str">
        <f>_xlfn.XLOOKUP($Z$7,FAO_All!$R$7:$U$7,FAO_All!$R16:$U16)</f>
        <v>ocer</v>
      </c>
      <c r="AA16" s="280">
        <f>FAO_All!P16</f>
        <v>89</v>
      </c>
      <c r="AB16" s="280" t="str">
        <f>FAO_All!Q16</f>
        <v>Buckwheat</v>
      </c>
      <c r="AC16" s="276" cm="1">
        <f t="array" ref="AC16">_xlfn.XLOOKUP(AC$7&amp;$AA16,('Water-CRP_filtered'!$S$8:$S$603)&amp;('Water-CRP_filtered'!$J$8:$J$603),'Water-CRP_filtered'!$U$8:$U$603,0)</f>
        <v>0</v>
      </c>
      <c r="AD16" s="276" cm="1">
        <f t="array" ref="AD16">_xlfn.XLOOKUP(AD$7&amp;$AA16,('Water-CRP_filtered'!$S$8:$S$603)&amp;('Water-CRP_filtered'!$J$8:$J$603),'Water-CRP_filtered'!$U$8:$U$603,0)</f>
        <v>0</v>
      </c>
      <c r="AE16" s="276" cm="1">
        <f t="array" ref="AE16">_xlfn.XLOOKUP(AE$7&amp;$AA16,('Water-CRP_filtered'!$S$8:$S$603)&amp;('Water-CRP_filtered'!$J$8:$J$603),'Water-CRP_filtered'!$U$8:$U$603,"")</f>
        <v>0</v>
      </c>
      <c r="AF16" s="276">
        <f t="shared" si="10"/>
        <v>0</v>
      </c>
      <c r="AG16" s="276">
        <f t="shared" si="11"/>
        <v>0</v>
      </c>
      <c r="AH16" s="276">
        <f t="shared" si="12"/>
        <v>0</v>
      </c>
      <c r="AI16" s="276">
        <f t="shared" si="18"/>
        <v>0</v>
      </c>
      <c r="AJ16" s="63">
        <f>_xlfn.XLOOKUP($AA16,FAO_All!$P$8:$P$238,FAO_All!$N$8:$N$238)</f>
        <v>0</v>
      </c>
      <c r="AK16" s="147"/>
    </row>
    <row r="17" spans="2:37" x14ac:dyDescent="0.45">
      <c r="B17" s="371">
        <f t="shared" si="13"/>
        <v>92</v>
      </c>
      <c r="C17" s="372" t="str">
        <f t="shared" si="14"/>
        <v>Quinoa</v>
      </c>
      <c r="D17" s="375">
        <f t="shared" si="1"/>
        <v>0</v>
      </c>
      <c r="E17" s="147">
        <f t="shared" si="2"/>
        <v>0</v>
      </c>
      <c r="F17" s="147">
        <f t="shared" si="3"/>
        <v>0</v>
      </c>
      <c r="G17" s="376">
        <f t="shared" si="15"/>
        <v>0</v>
      </c>
      <c r="H17" s="375">
        <f t="shared" si="4"/>
        <v>0</v>
      </c>
      <c r="I17" s="147">
        <f t="shared" si="5"/>
        <v>0</v>
      </c>
      <c r="J17" s="147">
        <f t="shared" si="6"/>
        <v>0</v>
      </c>
      <c r="K17" s="376">
        <f t="shared" si="16"/>
        <v>0</v>
      </c>
      <c r="L17" s="375">
        <f t="shared" si="7"/>
        <v>0</v>
      </c>
      <c r="M17" s="147">
        <f t="shared" si="8"/>
        <v>0</v>
      </c>
      <c r="N17" s="147">
        <f t="shared" si="9"/>
        <v>0</v>
      </c>
      <c r="O17" s="376">
        <f t="shared" si="17"/>
        <v>0</v>
      </c>
      <c r="P17" s="147"/>
      <c r="Q17" s="62"/>
      <c r="R17" s="155">
        <f t="shared" si="0"/>
        <v>92</v>
      </c>
      <c r="S17" s="156" cm="1">
        <f t="array" ref="S17">_xlfn.XLOOKUP($R17,FAO_All!$P$8:$P$240,_xlfn.XLOOKUP(S$5,FAO_All!$W$6:$AT$6,FAO_All!$W$8:$AT$240))/S$6</f>
        <v>0</v>
      </c>
      <c r="T17" s="156" cm="1">
        <f t="array" ref="T17">_xlfn.XLOOKUP($R17,FAO_All!$P$8:$P$240,_xlfn.XLOOKUP(T$5,FAO_All!$W$6:$AT$6,FAO_All!$W$8:$AT$240))/T$6</f>
        <v>0</v>
      </c>
      <c r="U17" s="156" cm="1">
        <f t="array" ref="U17">_xlfn.XLOOKUP($R17,FAO_All!$P$8:$P$240,_xlfn.XLOOKUP(U$5,FAO_All!$W$6:$AT$6,FAO_All!$W$8:$AT$240))/U$6</f>
        <v>0</v>
      </c>
      <c r="V17" s="342" cm="1">
        <f t="array" ref="V17">_xlfn.XLOOKUP($R17,FAO_All!$P$8:$P$238,_xlfn.XLOOKUP(V$5,FAO_All!$W$6:$AT$6,FAO_All!$AU$8:$BR$238))/V$6</f>
        <v>0</v>
      </c>
      <c r="W17" s="156" cm="1">
        <f t="array" ref="W17">_xlfn.XLOOKUP($R17,FAO_All!$P$8:$P$238,_xlfn.XLOOKUP(W$5,FAO_All!$W$6:$AT$6,FAO_All!$AU$8:$BR$238))/W$6</f>
        <v>0</v>
      </c>
      <c r="X17" s="156" cm="1">
        <f t="array" ref="X17">_xlfn.XLOOKUP($R17,FAO_All!$P$8:$P$238,_xlfn.XLOOKUP(X$5,FAO_All!$W$6:$AT$6,FAO_All!$AU$8:$BR$238))/X$6</f>
        <v>0</v>
      </c>
      <c r="Y17" s="62"/>
      <c r="Z17" s="19" t="str">
        <f>_xlfn.XLOOKUP($Z$7,FAO_All!$R$7:$U$7,FAO_All!$R17:$U17)</f>
        <v>ocer</v>
      </c>
      <c r="AA17" s="280">
        <f>FAO_All!P17</f>
        <v>92</v>
      </c>
      <c r="AB17" s="280" t="str">
        <f>FAO_All!Q17</f>
        <v>Quinoa</v>
      </c>
      <c r="AC17" s="276" cm="1">
        <f t="array" ref="AC17">_xlfn.XLOOKUP(AC$7&amp;$AA17,('Water-CRP_filtered'!$S$8:$S$603)&amp;('Water-CRP_filtered'!$J$8:$J$603),'Water-CRP_filtered'!$U$8:$U$603,0)</f>
        <v>0</v>
      </c>
      <c r="AD17" s="276" cm="1">
        <f t="array" ref="AD17">_xlfn.XLOOKUP(AD$7&amp;$AA17,('Water-CRP_filtered'!$S$8:$S$603)&amp;('Water-CRP_filtered'!$J$8:$J$603),'Water-CRP_filtered'!$U$8:$U$603,0)</f>
        <v>0</v>
      </c>
      <c r="AE17" s="276" cm="1">
        <f t="array" ref="AE17">_xlfn.XLOOKUP(AE$7&amp;$AA17,('Water-CRP_filtered'!$S$8:$S$603)&amp;('Water-CRP_filtered'!$J$8:$J$603),'Water-CRP_filtered'!$U$8:$U$603,"")</f>
        <v>0</v>
      </c>
      <c r="AF17" s="276">
        <f t="shared" si="10"/>
        <v>0</v>
      </c>
      <c r="AG17" s="276">
        <f t="shared" si="11"/>
        <v>0</v>
      </c>
      <c r="AH17" s="276">
        <f t="shared" si="12"/>
        <v>0</v>
      </c>
      <c r="AI17" s="276">
        <f t="shared" si="18"/>
        <v>0</v>
      </c>
      <c r="AJ17" s="63">
        <f>_xlfn.XLOOKUP($AA17,FAO_All!$P$8:$P$238,FAO_All!$N$8:$N$238)</f>
        <v>0</v>
      </c>
      <c r="AK17" s="147"/>
    </row>
    <row r="18" spans="2:37" x14ac:dyDescent="0.45">
      <c r="B18" s="371">
        <f t="shared" si="13"/>
        <v>94</v>
      </c>
      <c r="C18" s="372" t="str">
        <f t="shared" si="14"/>
        <v>Fonio</v>
      </c>
      <c r="D18" s="375">
        <f t="shared" si="1"/>
        <v>0</v>
      </c>
      <c r="E18" s="147">
        <f t="shared" si="2"/>
        <v>0</v>
      </c>
      <c r="F18" s="147">
        <f t="shared" si="3"/>
        <v>0</v>
      </c>
      <c r="G18" s="376">
        <f t="shared" si="15"/>
        <v>0</v>
      </c>
      <c r="H18" s="375">
        <f t="shared" si="4"/>
        <v>0</v>
      </c>
      <c r="I18" s="147">
        <f t="shared" si="5"/>
        <v>0</v>
      </c>
      <c r="J18" s="147">
        <f t="shared" si="6"/>
        <v>0</v>
      </c>
      <c r="K18" s="376">
        <f t="shared" si="16"/>
        <v>0</v>
      </c>
      <c r="L18" s="375">
        <f t="shared" si="7"/>
        <v>0</v>
      </c>
      <c r="M18" s="147">
        <f t="shared" si="8"/>
        <v>0</v>
      </c>
      <c r="N18" s="147">
        <f t="shared" si="9"/>
        <v>0</v>
      </c>
      <c r="O18" s="376">
        <f t="shared" si="17"/>
        <v>0</v>
      </c>
      <c r="P18" s="147"/>
      <c r="Q18" s="62"/>
      <c r="R18" s="155">
        <f t="shared" si="0"/>
        <v>94</v>
      </c>
      <c r="S18" s="156" cm="1">
        <f t="array" ref="S18">_xlfn.XLOOKUP($R18,FAO_All!$P$8:$P$240,_xlfn.XLOOKUP(S$5,FAO_All!$W$6:$AT$6,FAO_All!$W$8:$AT$240))/S$6</f>
        <v>0</v>
      </c>
      <c r="T18" s="156" cm="1">
        <f t="array" ref="T18">_xlfn.XLOOKUP($R18,FAO_All!$P$8:$P$240,_xlfn.XLOOKUP(T$5,FAO_All!$W$6:$AT$6,FAO_All!$W$8:$AT$240))/T$6</f>
        <v>0</v>
      </c>
      <c r="U18" s="156" cm="1">
        <f t="array" ref="U18">_xlfn.XLOOKUP($R18,FAO_All!$P$8:$P$240,_xlfn.XLOOKUP(U$5,FAO_All!$W$6:$AT$6,FAO_All!$W$8:$AT$240))/U$6</f>
        <v>0</v>
      </c>
      <c r="V18" s="342" cm="1">
        <f t="array" ref="V18">_xlfn.XLOOKUP($R18,FAO_All!$P$8:$P$238,_xlfn.XLOOKUP(V$5,FAO_All!$W$6:$AT$6,FAO_All!$AU$8:$BR$238))/V$6</f>
        <v>0</v>
      </c>
      <c r="W18" s="156" cm="1">
        <f t="array" ref="W18">_xlfn.XLOOKUP($R18,FAO_All!$P$8:$P$238,_xlfn.XLOOKUP(W$5,FAO_All!$W$6:$AT$6,FAO_All!$AU$8:$BR$238))/W$6</f>
        <v>0</v>
      </c>
      <c r="X18" s="156" cm="1">
        <f t="array" ref="X18">_xlfn.XLOOKUP($R18,FAO_All!$P$8:$P$238,_xlfn.XLOOKUP(X$5,FAO_All!$W$6:$AT$6,FAO_All!$AU$8:$BR$238))/X$6</f>
        <v>0</v>
      </c>
      <c r="Y18" s="62"/>
      <c r="Z18" s="19" t="str">
        <f>_xlfn.XLOOKUP($Z$7,FAO_All!$R$7:$U$7,FAO_All!$R18:$U18)</f>
        <v>ocer</v>
      </c>
      <c r="AA18" s="280">
        <f>FAO_All!P18</f>
        <v>94</v>
      </c>
      <c r="AB18" s="280" t="str">
        <f>FAO_All!Q18</f>
        <v>Fonio</v>
      </c>
      <c r="AC18" s="276" cm="1">
        <f t="array" ref="AC18">_xlfn.XLOOKUP(AC$7&amp;$AA18,('Water-CRP_filtered'!$S$8:$S$603)&amp;('Water-CRP_filtered'!$J$8:$J$603),'Water-CRP_filtered'!$U$8:$U$603,0)</f>
        <v>0</v>
      </c>
      <c r="AD18" s="276" cm="1">
        <f t="array" ref="AD18">_xlfn.XLOOKUP(AD$7&amp;$AA18,('Water-CRP_filtered'!$S$8:$S$603)&amp;('Water-CRP_filtered'!$J$8:$J$603),'Water-CRP_filtered'!$U$8:$U$603,0)</f>
        <v>0</v>
      </c>
      <c r="AE18" s="276" cm="1">
        <f t="array" ref="AE18">_xlfn.XLOOKUP(AE$7&amp;$AA18,('Water-CRP_filtered'!$S$8:$S$603)&amp;('Water-CRP_filtered'!$J$8:$J$603),'Water-CRP_filtered'!$U$8:$U$603,"")</f>
        <v>0</v>
      </c>
      <c r="AF18" s="276">
        <f t="shared" si="10"/>
        <v>0</v>
      </c>
      <c r="AG18" s="276">
        <f t="shared" si="11"/>
        <v>0</v>
      </c>
      <c r="AH18" s="276">
        <f t="shared" si="12"/>
        <v>0</v>
      </c>
      <c r="AI18" s="276">
        <f t="shared" si="18"/>
        <v>0</v>
      </c>
      <c r="AJ18" s="63">
        <f>_xlfn.XLOOKUP($AA18,FAO_All!$P$8:$P$238,FAO_All!$N$8:$N$238)</f>
        <v>0</v>
      </c>
      <c r="AK18" s="147"/>
    </row>
    <row r="19" spans="2:37" x14ac:dyDescent="0.45">
      <c r="B19" s="371">
        <f t="shared" si="13"/>
        <v>97</v>
      </c>
      <c r="C19" s="372" t="str">
        <f t="shared" si="14"/>
        <v>Triticale</v>
      </c>
      <c r="D19" s="375">
        <f t="shared" si="1"/>
        <v>0</v>
      </c>
      <c r="E19" s="147">
        <f t="shared" si="2"/>
        <v>0</v>
      </c>
      <c r="F19" s="147">
        <f t="shared" si="3"/>
        <v>0</v>
      </c>
      <c r="G19" s="376">
        <f t="shared" si="15"/>
        <v>0</v>
      </c>
      <c r="H19" s="375">
        <f t="shared" si="4"/>
        <v>0</v>
      </c>
      <c r="I19" s="147">
        <f t="shared" si="5"/>
        <v>0</v>
      </c>
      <c r="J19" s="147">
        <f t="shared" si="6"/>
        <v>0</v>
      </c>
      <c r="K19" s="376">
        <f t="shared" si="16"/>
        <v>0</v>
      </c>
      <c r="L19" s="375">
        <f t="shared" si="7"/>
        <v>0</v>
      </c>
      <c r="M19" s="147">
        <f t="shared" si="8"/>
        <v>0</v>
      </c>
      <c r="N19" s="147">
        <f t="shared" si="9"/>
        <v>0</v>
      </c>
      <c r="O19" s="376">
        <f t="shared" si="17"/>
        <v>0</v>
      </c>
      <c r="P19" s="147"/>
      <c r="Q19" s="62"/>
      <c r="R19" s="155">
        <f t="shared" si="0"/>
        <v>97</v>
      </c>
      <c r="S19" s="156" cm="1">
        <f t="array" ref="S19">_xlfn.XLOOKUP($R19,FAO_All!$P$8:$P$240,_xlfn.XLOOKUP(S$5,FAO_All!$W$6:$AT$6,FAO_All!$W$8:$AT$240))/S$6</f>
        <v>0</v>
      </c>
      <c r="T19" s="156" cm="1">
        <f t="array" ref="T19">_xlfn.XLOOKUP($R19,FAO_All!$P$8:$P$240,_xlfn.XLOOKUP(T$5,FAO_All!$W$6:$AT$6,FAO_All!$W$8:$AT$240))/T$6</f>
        <v>0</v>
      </c>
      <c r="U19" s="156" cm="1">
        <f t="array" ref="U19">_xlfn.XLOOKUP($R19,FAO_All!$P$8:$P$240,_xlfn.XLOOKUP(U$5,FAO_All!$W$6:$AT$6,FAO_All!$W$8:$AT$240))/U$6</f>
        <v>0</v>
      </c>
      <c r="V19" s="342" cm="1">
        <f t="array" ref="V19">_xlfn.XLOOKUP($R19,FAO_All!$P$8:$P$238,_xlfn.XLOOKUP(V$5,FAO_All!$W$6:$AT$6,FAO_All!$AU$8:$BR$238))/V$6</f>
        <v>0</v>
      </c>
      <c r="W19" s="156" cm="1">
        <f t="array" ref="W19">_xlfn.XLOOKUP($R19,FAO_All!$P$8:$P$238,_xlfn.XLOOKUP(W$5,FAO_All!$W$6:$AT$6,FAO_All!$AU$8:$BR$238))/W$6</f>
        <v>0</v>
      </c>
      <c r="X19" s="156" cm="1">
        <f t="array" ref="X19">_xlfn.XLOOKUP($R19,FAO_All!$P$8:$P$238,_xlfn.XLOOKUP(X$5,FAO_All!$W$6:$AT$6,FAO_All!$AU$8:$BR$238))/X$6</f>
        <v>0</v>
      </c>
      <c r="Y19" s="62"/>
      <c r="Z19" s="19" t="str">
        <f>_xlfn.XLOOKUP($Z$7,FAO_All!$R$7:$U$7,FAO_All!$R19:$U19)</f>
        <v>ocer</v>
      </c>
      <c r="AA19" s="280">
        <f>FAO_All!P19</f>
        <v>97</v>
      </c>
      <c r="AB19" s="280" t="str">
        <f>FAO_All!Q19</f>
        <v>Triticale</v>
      </c>
      <c r="AC19" s="276" cm="1">
        <f t="array" ref="AC19">_xlfn.XLOOKUP(AC$7&amp;$AA19,('Water-CRP_filtered'!$S$8:$S$603)&amp;('Water-CRP_filtered'!$J$8:$J$603),'Water-CRP_filtered'!$U$8:$U$603,0)</f>
        <v>0</v>
      </c>
      <c r="AD19" s="276" cm="1">
        <f t="array" ref="AD19">_xlfn.XLOOKUP(AD$7&amp;$AA19,('Water-CRP_filtered'!$S$8:$S$603)&amp;('Water-CRP_filtered'!$J$8:$J$603),'Water-CRP_filtered'!$U$8:$U$603,0)</f>
        <v>0</v>
      </c>
      <c r="AE19" s="276" cm="1">
        <f t="array" ref="AE19">_xlfn.XLOOKUP(AE$7&amp;$AA19,('Water-CRP_filtered'!$S$8:$S$603)&amp;('Water-CRP_filtered'!$J$8:$J$603),'Water-CRP_filtered'!$U$8:$U$603,"")</f>
        <v>0</v>
      </c>
      <c r="AF19" s="276">
        <f t="shared" si="10"/>
        <v>0</v>
      </c>
      <c r="AG19" s="276">
        <f t="shared" si="11"/>
        <v>0</v>
      </c>
      <c r="AH19" s="276">
        <f t="shared" si="12"/>
        <v>0</v>
      </c>
      <c r="AI19" s="276">
        <f t="shared" si="18"/>
        <v>0</v>
      </c>
      <c r="AJ19" s="63">
        <f>_xlfn.XLOOKUP($AA19,FAO_All!$P$8:$P$238,FAO_All!$N$8:$N$238)</f>
        <v>0</v>
      </c>
      <c r="AK19" s="147"/>
    </row>
    <row r="20" spans="2:37" x14ac:dyDescent="0.45">
      <c r="B20" s="371">
        <f t="shared" si="13"/>
        <v>101</v>
      </c>
      <c r="C20" s="372" t="str">
        <f t="shared" si="14"/>
        <v>Canary seed</v>
      </c>
      <c r="D20" s="375">
        <f t="shared" si="1"/>
        <v>0</v>
      </c>
      <c r="E20" s="147">
        <f t="shared" si="2"/>
        <v>0</v>
      </c>
      <c r="F20" s="147">
        <f t="shared" si="3"/>
        <v>0</v>
      </c>
      <c r="G20" s="376">
        <f t="shared" si="15"/>
        <v>0</v>
      </c>
      <c r="H20" s="375">
        <f t="shared" si="4"/>
        <v>0</v>
      </c>
      <c r="I20" s="147">
        <f t="shared" si="5"/>
        <v>0</v>
      </c>
      <c r="J20" s="147">
        <f t="shared" si="6"/>
        <v>0</v>
      </c>
      <c r="K20" s="376">
        <f t="shared" si="16"/>
        <v>0</v>
      </c>
      <c r="L20" s="375">
        <f t="shared" si="7"/>
        <v>0</v>
      </c>
      <c r="M20" s="147">
        <f t="shared" si="8"/>
        <v>0</v>
      </c>
      <c r="N20" s="147">
        <f t="shared" si="9"/>
        <v>0</v>
      </c>
      <c r="O20" s="376">
        <f t="shared" si="17"/>
        <v>0</v>
      </c>
      <c r="P20" s="147"/>
      <c r="Q20" s="62"/>
      <c r="R20" s="155">
        <f t="shared" si="0"/>
        <v>101</v>
      </c>
      <c r="S20" s="156" cm="1">
        <f t="array" ref="S20">_xlfn.XLOOKUP($R20,FAO_All!$P$8:$P$240,_xlfn.XLOOKUP(S$5,FAO_All!$W$6:$AT$6,FAO_All!$W$8:$AT$240))/S$6</f>
        <v>0</v>
      </c>
      <c r="T20" s="156" cm="1">
        <f t="array" ref="T20">_xlfn.XLOOKUP($R20,FAO_All!$P$8:$P$240,_xlfn.XLOOKUP(T$5,FAO_All!$W$6:$AT$6,FAO_All!$W$8:$AT$240))/T$6</f>
        <v>0</v>
      </c>
      <c r="U20" s="156" cm="1">
        <f t="array" ref="U20">_xlfn.XLOOKUP($R20,FAO_All!$P$8:$P$240,_xlfn.XLOOKUP(U$5,FAO_All!$W$6:$AT$6,FAO_All!$W$8:$AT$240))/U$6</f>
        <v>0</v>
      </c>
      <c r="V20" s="342" cm="1">
        <f t="array" ref="V20">_xlfn.XLOOKUP($R20,FAO_All!$P$8:$P$238,_xlfn.XLOOKUP(V$5,FAO_All!$W$6:$AT$6,FAO_All!$AU$8:$BR$238))/V$6</f>
        <v>0</v>
      </c>
      <c r="W20" s="156" cm="1">
        <f t="array" ref="W20">_xlfn.XLOOKUP($R20,FAO_All!$P$8:$P$238,_xlfn.XLOOKUP(W$5,FAO_All!$W$6:$AT$6,FAO_All!$AU$8:$BR$238))/W$6</f>
        <v>0</v>
      </c>
      <c r="X20" s="156" cm="1">
        <f t="array" ref="X20">_xlfn.XLOOKUP($R20,FAO_All!$P$8:$P$238,_xlfn.XLOOKUP(X$5,FAO_All!$W$6:$AT$6,FAO_All!$AU$8:$BR$238))/X$6</f>
        <v>0</v>
      </c>
      <c r="Y20" s="62"/>
      <c r="Z20" s="19" t="str">
        <f>_xlfn.XLOOKUP($Z$7,FAO_All!$R$7:$U$7,FAO_All!$R20:$U20)</f>
        <v>ocer</v>
      </c>
      <c r="AA20" s="280">
        <f>FAO_All!P20</f>
        <v>101</v>
      </c>
      <c r="AB20" s="280" t="str">
        <f>FAO_All!Q20</f>
        <v>Canary seed</v>
      </c>
      <c r="AC20" s="276" cm="1">
        <f t="array" ref="AC20">_xlfn.XLOOKUP(AC$7&amp;$AA20,('Water-CRP_filtered'!$S$8:$S$603)&amp;('Water-CRP_filtered'!$J$8:$J$603),'Water-CRP_filtered'!$U$8:$U$603,0)</f>
        <v>0</v>
      </c>
      <c r="AD20" s="276" cm="1">
        <f t="array" ref="AD20">_xlfn.XLOOKUP(AD$7&amp;$AA20,('Water-CRP_filtered'!$S$8:$S$603)&amp;('Water-CRP_filtered'!$J$8:$J$603),'Water-CRP_filtered'!$U$8:$U$603,0)</f>
        <v>0</v>
      </c>
      <c r="AE20" s="276" cm="1">
        <f t="array" ref="AE20">_xlfn.XLOOKUP(AE$7&amp;$AA20,('Water-CRP_filtered'!$S$8:$S$603)&amp;('Water-CRP_filtered'!$J$8:$J$603),'Water-CRP_filtered'!$U$8:$U$603,"")</f>
        <v>0</v>
      </c>
      <c r="AF20" s="276">
        <f t="shared" si="10"/>
        <v>0</v>
      </c>
      <c r="AG20" s="276">
        <f t="shared" si="11"/>
        <v>0</v>
      </c>
      <c r="AH20" s="276">
        <f t="shared" si="12"/>
        <v>0</v>
      </c>
      <c r="AI20" s="276">
        <f t="shared" si="18"/>
        <v>0</v>
      </c>
      <c r="AJ20" s="63">
        <f>_xlfn.XLOOKUP($AA20,FAO_All!$P$8:$P$238,FAO_All!$N$8:$N$238)</f>
        <v>0</v>
      </c>
      <c r="AK20" s="147"/>
    </row>
    <row r="21" spans="2:37" x14ac:dyDescent="0.45">
      <c r="B21" s="371">
        <f t="shared" si="13"/>
        <v>103</v>
      </c>
      <c r="C21" s="372" t="str">
        <f t="shared" si="14"/>
        <v>Grain, mixed</v>
      </c>
      <c r="D21" s="375">
        <f t="shared" si="1"/>
        <v>0</v>
      </c>
      <c r="E21" s="147">
        <f t="shared" si="2"/>
        <v>0</v>
      </c>
      <c r="F21" s="147">
        <f t="shared" si="3"/>
        <v>0</v>
      </c>
      <c r="G21" s="376">
        <f t="shared" si="15"/>
        <v>0</v>
      </c>
      <c r="H21" s="375">
        <f t="shared" si="4"/>
        <v>0</v>
      </c>
      <c r="I21" s="147">
        <f t="shared" si="5"/>
        <v>0</v>
      </c>
      <c r="J21" s="147">
        <f t="shared" si="6"/>
        <v>0</v>
      </c>
      <c r="K21" s="376">
        <f t="shared" si="16"/>
        <v>0</v>
      </c>
      <c r="L21" s="375">
        <f t="shared" si="7"/>
        <v>0</v>
      </c>
      <c r="M21" s="147">
        <f t="shared" si="8"/>
        <v>0</v>
      </c>
      <c r="N21" s="147">
        <f t="shared" si="9"/>
        <v>0</v>
      </c>
      <c r="O21" s="376">
        <f t="shared" si="17"/>
        <v>0</v>
      </c>
      <c r="P21" s="147"/>
      <c r="Q21" s="62"/>
      <c r="R21" s="155">
        <f t="shared" si="0"/>
        <v>103</v>
      </c>
      <c r="S21" s="156" cm="1">
        <f t="array" ref="S21">_xlfn.XLOOKUP($R21,FAO_All!$P$8:$P$240,_xlfn.XLOOKUP(S$5,FAO_All!$W$6:$AT$6,FAO_All!$W$8:$AT$240))/S$6</f>
        <v>0</v>
      </c>
      <c r="T21" s="156" cm="1">
        <f t="array" ref="T21">_xlfn.XLOOKUP($R21,FAO_All!$P$8:$P$240,_xlfn.XLOOKUP(T$5,FAO_All!$W$6:$AT$6,FAO_All!$W$8:$AT$240))/T$6</f>
        <v>0</v>
      </c>
      <c r="U21" s="156" cm="1">
        <f t="array" ref="U21">_xlfn.XLOOKUP($R21,FAO_All!$P$8:$P$240,_xlfn.XLOOKUP(U$5,FAO_All!$W$6:$AT$6,FAO_All!$W$8:$AT$240))/U$6</f>
        <v>0</v>
      </c>
      <c r="V21" s="342" cm="1">
        <f t="array" ref="V21">_xlfn.XLOOKUP($R21,FAO_All!$P$8:$P$238,_xlfn.XLOOKUP(V$5,FAO_All!$W$6:$AT$6,FAO_All!$AU$8:$BR$238))/V$6</f>
        <v>0</v>
      </c>
      <c r="W21" s="156" cm="1">
        <f t="array" ref="W21">_xlfn.XLOOKUP($R21,FAO_All!$P$8:$P$238,_xlfn.XLOOKUP(W$5,FAO_All!$W$6:$AT$6,FAO_All!$AU$8:$BR$238))/W$6</f>
        <v>0</v>
      </c>
      <c r="X21" s="156" cm="1">
        <f t="array" ref="X21">_xlfn.XLOOKUP($R21,FAO_All!$P$8:$P$238,_xlfn.XLOOKUP(X$5,FAO_All!$W$6:$AT$6,FAO_All!$AU$8:$BR$238))/X$6</f>
        <v>0</v>
      </c>
      <c r="Y21" s="62"/>
      <c r="Z21" s="19" t="str">
        <f>_xlfn.XLOOKUP($Z$7,FAO_All!$R$7:$U$7,FAO_All!$R21:$U21)</f>
        <v>ocer</v>
      </c>
      <c r="AA21" s="280">
        <f>FAO_All!P21</f>
        <v>103</v>
      </c>
      <c r="AB21" s="280" t="str">
        <f>FAO_All!Q21</f>
        <v>Grain, mixed</v>
      </c>
      <c r="AC21" s="276" cm="1">
        <f t="array" ref="AC21">_xlfn.XLOOKUP(AC$7&amp;$AA21,('Water-CRP_filtered'!$S$8:$S$603)&amp;('Water-CRP_filtered'!$J$8:$J$603),'Water-CRP_filtered'!$U$8:$U$603,0)</f>
        <v>0</v>
      </c>
      <c r="AD21" s="276" cm="1">
        <f t="array" ref="AD21">_xlfn.XLOOKUP(AD$7&amp;$AA21,('Water-CRP_filtered'!$S$8:$S$603)&amp;('Water-CRP_filtered'!$J$8:$J$603),'Water-CRP_filtered'!$U$8:$U$603,0)</f>
        <v>0</v>
      </c>
      <c r="AE21" s="276" cm="1">
        <f t="array" ref="AE21">_xlfn.XLOOKUP(AE$7&amp;$AA21,('Water-CRP_filtered'!$S$8:$S$603)&amp;('Water-CRP_filtered'!$J$8:$J$603),'Water-CRP_filtered'!$U$8:$U$603,"")</f>
        <v>0</v>
      </c>
      <c r="AF21" s="276">
        <f t="shared" si="10"/>
        <v>0</v>
      </c>
      <c r="AG21" s="276">
        <f t="shared" si="11"/>
        <v>0</v>
      </c>
      <c r="AH21" s="276">
        <f t="shared" si="12"/>
        <v>0</v>
      </c>
      <c r="AI21" s="276">
        <f t="shared" si="18"/>
        <v>0</v>
      </c>
      <c r="AJ21" s="63">
        <f>_xlfn.XLOOKUP($AA21,FAO_All!$P$8:$P$238,FAO_All!$N$8:$N$238)</f>
        <v>0</v>
      </c>
      <c r="AK21" s="147"/>
    </row>
    <row r="22" spans="2:37" x14ac:dyDescent="0.45">
      <c r="B22" s="371">
        <f t="shared" si="13"/>
        <v>108</v>
      </c>
      <c r="C22" s="372" t="str">
        <f t="shared" si="14"/>
        <v>Cereals, nes</v>
      </c>
      <c r="D22" s="375">
        <f t="shared" si="1"/>
        <v>0</v>
      </c>
      <c r="E22" s="147">
        <f t="shared" si="2"/>
        <v>0</v>
      </c>
      <c r="F22" s="147">
        <f t="shared" si="3"/>
        <v>0</v>
      </c>
      <c r="G22" s="376">
        <f t="shared" si="15"/>
        <v>0</v>
      </c>
      <c r="H22" s="375">
        <f t="shared" si="4"/>
        <v>0</v>
      </c>
      <c r="I22" s="147">
        <f t="shared" si="5"/>
        <v>0</v>
      </c>
      <c r="J22" s="147">
        <f t="shared" si="6"/>
        <v>0</v>
      </c>
      <c r="K22" s="376">
        <f t="shared" si="16"/>
        <v>0</v>
      </c>
      <c r="L22" s="375">
        <f t="shared" si="7"/>
        <v>0</v>
      </c>
      <c r="M22" s="147">
        <f t="shared" si="8"/>
        <v>0</v>
      </c>
      <c r="N22" s="147">
        <f t="shared" si="9"/>
        <v>0</v>
      </c>
      <c r="O22" s="376">
        <f t="shared" si="17"/>
        <v>0</v>
      </c>
      <c r="P22" s="147"/>
      <c r="Q22" s="62"/>
      <c r="R22" s="155">
        <f t="shared" si="0"/>
        <v>108</v>
      </c>
      <c r="S22" s="156" cm="1">
        <f t="array" ref="S22">_xlfn.XLOOKUP($R22,FAO_All!$P$8:$P$240,_xlfn.XLOOKUP(S$5,FAO_All!$W$6:$AT$6,FAO_All!$W$8:$AT$240))/S$6</f>
        <v>0</v>
      </c>
      <c r="T22" s="156" cm="1">
        <f t="array" ref="T22">_xlfn.XLOOKUP($R22,FAO_All!$P$8:$P$240,_xlfn.XLOOKUP(T$5,FAO_All!$W$6:$AT$6,FAO_All!$W$8:$AT$240))/T$6</f>
        <v>0</v>
      </c>
      <c r="U22" s="156" cm="1">
        <f t="array" ref="U22">_xlfn.XLOOKUP($R22,FAO_All!$P$8:$P$240,_xlfn.XLOOKUP(U$5,FAO_All!$W$6:$AT$6,FAO_All!$W$8:$AT$240))/U$6</f>
        <v>0</v>
      </c>
      <c r="V22" s="342" cm="1">
        <f t="array" ref="V22">_xlfn.XLOOKUP($R22,FAO_All!$P$8:$P$238,_xlfn.XLOOKUP(V$5,FAO_All!$W$6:$AT$6,FAO_All!$AU$8:$BR$238))/V$6</f>
        <v>0</v>
      </c>
      <c r="W22" s="156" cm="1">
        <f t="array" ref="W22">_xlfn.XLOOKUP($R22,FAO_All!$P$8:$P$238,_xlfn.XLOOKUP(W$5,FAO_All!$W$6:$AT$6,FAO_All!$AU$8:$BR$238))/W$6</f>
        <v>0</v>
      </c>
      <c r="X22" s="156" cm="1">
        <f t="array" ref="X22">_xlfn.XLOOKUP($R22,FAO_All!$P$8:$P$238,_xlfn.XLOOKUP(X$5,FAO_All!$W$6:$AT$6,FAO_All!$AU$8:$BR$238))/X$6</f>
        <v>0</v>
      </c>
      <c r="Y22" s="62"/>
      <c r="Z22" s="19" t="str">
        <f>_xlfn.XLOOKUP($Z$7,FAO_All!$R$7:$U$7,FAO_All!$R22:$U22)</f>
        <v>ocer</v>
      </c>
      <c r="AA22" s="280">
        <f>FAO_All!P22</f>
        <v>108</v>
      </c>
      <c r="AB22" s="280" t="str">
        <f>FAO_All!Q22</f>
        <v>Cereals, nes</v>
      </c>
      <c r="AC22" s="276" cm="1">
        <f t="array" ref="AC22">_xlfn.XLOOKUP(AC$7&amp;$AA22,('Water-CRP_filtered'!$S$8:$S$603)&amp;('Water-CRP_filtered'!$J$8:$J$603),'Water-CRP_filtered'!$U$8:$U$603,0)</f>
        <v>0</v>
      </c>
      <c r="AD22" s="276" cm="1">
        <f t="array" ref="AD22">_xlfn.XLOOKUP(AD$7&amp;$AA22,('Water-CRP_filtered'!$S$8:$S$603)&amp;('Water-CRP_filtered'!$J$8:$J$603),'Water-CRP_filtered'!$U$8:$U$603,0)</f>
        <v>0</v>
      </c>
      <c r="AE22" s="276" cm="1">
        <f t="array" ref="AE22">_xlfn.XLOOKUP(AE$7&amp;$AA22,('Water-CRP_filtered'!$S$8:$S$603)&amp;('Water-CRP_filtered'!$J$8:$J$603),'Water-CRP_filtered'!$U$8:$U$603,"")</f>
        <v>0</v>
      </c>
      <c r="AF22" s="276">
        <f t="shared" si="10"/>
        <v>0</v>
      </c>
      <c r="AG22" s="276">
        <f t="shared" si="11"/>
        <v>0</v>
      </c>
      <c r="AH22" s="276">
        <f t="shared" si="12"/>
        <v>0</v>
      </c>
      <c r="AI22" s="276">
        <f t="shared" si="18"/>
        <v>0</v>
      </c>
      <c r="AJ22" s="63">
        <f>_xlfn.XLOOKUP($AA22,FAO_All!$P$8:$P$238,FAO_All!$N$8:$N$238)</f>
        <v>0</v>
      </c>
      <c r="AK22" s="147"/>
    </row>
    <row r="23" spans="2:37" x14ac:dyDescent="0.45">
      <c r="B23" s="371">
        <f t="shared" si="13"/>
        <v>116</v>
      </c>
      <c r="C23" s="372" t="str">
        <f t="shared" si="14"/>
        <v>Potatoes</v>
      </c>
      <c r="D23" s="375">
        <f t="shared" si="1"/>
        <v>270420.38554856885</v>
      </c>
      <c r="E23" s="147">
        <f t="shared" si="2"/>
        <v>0</v>
      </c>
      <c r="F23" s="147">
        <f t="shared" si="3"/>
        <v>25083.874604623263</v>
      </c>
      <c r="G23" s="376">
        <f t="shared" si="15"/>
        <v>295504.2601531921</v>
      </c>
      <c r="H23" s="375">
        <f t="shared" si="4"/>
        <v>293511.62900033616</v>
      </c>
      <c r="I23" s="147">
        <f t="shared" si="5"/>
        <v>0</v>
      </c>
      <c r="J23" s="147">
        <f t="shared" si="6"/>
        <v>27225.790991710619</v>
      </c>
      <c r="K23" s="376">
        <f t="shared" si="16"/>
        <v>320737.41999204678</v>
      </c>
      <c r="L23" s="375">
        <f t="shared" si="7"/>
        <v>345448.38869511895</v>
      </c>
      <c r="M23" s="147">
        <f t="shared" si="8"/>
        <v>0</v>
      </c>
      <c r="N23" s="147">
        <f t="shared" si="9"/>
        <v>32043.383293088351</v>
      </c>
      <c r="O23" s="376">
        <f t="shared" si="17"/>
        <v>377491.7719882073</v>
      </c>
      <c r="P23" s="147"/>
      <c r="Q23" s="62"/>
      <c r="R23" s="155">
        <f t="shared" si="0"/>
        <v>116</v>
      </c>
      <c r="S23" s="156" cm="1">
        <f t="array" ref="S23">_xlfn.XLOOKUP($R23,FAO_All!$P$8:$P$240,_xlfn.XLOOKUP(S$5,FAO_All!$W$6:$AT$6,FAO_All!$W$8:$AT$240))/S$6</f>
        <v>977.34900000000005</v>
      </c>
      <c r="T23" s="156" cm="1">
        <f t="array" ref="T23">_xlfn.XLOOKUP($R23,FAO_All!$P$8:$P$240,_xlfn.XLOOKUP(T$5,FAO_All!$W$6:$AT$6,FAO_All!$W$8:$AT$240))/T$6</f>
        <v>1060.8050000000001</v>
      </c>
      <c r="U23" s="156" cm="1">
        <f t="array" ref="U23">_xlfn.XLOOKUP($R23,FAO_All!$P$8:$P$240,_xlfn.XLOOKUP(U$5,FAO_All!$W$6:$AT$6,FAO_All!$W$8:$AT$240))/U$6</f>
        <v>1248.5139999999999</v>
      </c>
      <c r="V23" s="342" cm="1">
        <f t="array" ref="V23">_xlfn.XLOOKUP($R23,FAO_All!$P$8:$P$238,_xlfn.XLOOKUP(V$5,FAO_All!$W$6:$AT$6,FAO_All!$AU$8:$BR$238))/V$6</f>
        <v>73.067999999999998</v>
      </c>
      <c r="W23" s="156" cm="1">
        <f t="array" ref="W23">_xlfn.XLOOKUP($R23,FAO_All!$P$8:$P$238,_xlfn.XLOOKUP(W$5,FAO_All!$W$6:$AT$6,FAO_All!$AU$8:$BR$238))/W$6</f>
        <v>66.531000000000006</v>
      </c>
      <c r="X23" s="156" cm="1">
        <f t="array" ref="X23">_xlfn.XLOOKUP($R23,FAO_All!$P$8:$P$238,_xlfn.XLOOKUP(X$5,FAO_All!$W$6:$AT$6,FAO_All!$AU$8:$BR$238))/X$6</f>
        <v>63.606000000000002</v>
      </c>
      <c r="Y23" s="62"/>
      <c r="Z23" s="19" t="str">
        <f>_xlfn.XLOOKUP($Z$7,FAO_All!$R$7:$U$7,FAO_All!$R23:$U23)</f>
        <v>ipot</v>
      </c>
      <c r="AA23" s="280">
        <f>FAO_All!P23</f>
        <v>116</v>
      </c>
      <c r="AB23" s="280" t="str">
        <f>FAO_All!Q23</f>
        <v>Potatoes</v>
      </c>
      <c r="AC23" s="276" cm="1">
        <f t="array" ref="AC23">_xlfn.XLOOKUP(AC$7&amp;$AA23,('Water-CRP_filtered'!$S$8:$S$603)&amp;('Water-CRP_filtered'!$J$8:$J$603),'Water-CRP_filtered'!$U$8:$U$603,0)</f>
        <v>276.68763721922141</v>
      </c>
      <c r="AD23" s="276" cm="1">
        <f t="array" ref="AD23">_xlfn.XLOOKUP(AD$7&amp;$AA23,('Water-CRP_filtered'!$S$8:$S$603)&amp;('Water-CRP_filtered'!$J$8:$J$603),'Water-CRP_filtered'!$U$8:$U$603,0)</f>
        <v>0</v>
      </c>
      <c r="AE23" s="276" cm="1">
        <f t="array" ref="AE23">_xlfn.XLOOKUP(AE$7&amp;$AA23,('Water-CRP_filtered'!$S$8:$S$603)&amp;('Water-CRP_filtered'!$J$8:$J$603),'Water-CRP_filtered'!$U$8:$U$603,"")</f>
        <v>25.665217444969262</v>
      </c>
      <c r="AF23" s="276">
        <f t="shared" si="10"/>
        <v>267185.76872565754</v>
      </c>
      <c r="AG23" s="276">
        <f t="shared" si="11"/>
        <v>0</v>
      </c>
      <c r="AH23" s="276">
        <f t="shared" si="12"/>
        <v>24783.835380082848</v>
      </c>
      <c r="AI23" s="276">
        <f t="shared" si="18"/>
        <v>291969.60410574038</v>
      </c>
      <c r="AJ23" s="63">
        <f>_xlfn.XLOOKUP($AA23,FAO_All!$P$8:$P$238,FAO_All!$N$8:$N$238)</f>
        <v>965.6585</v>
      </c>
      <c r="AK23" s="147"/>
    </row>
    <row r="24" spans="2:37" x14ac:dyDescent="0.45">
      <c r="B24" s="371">
        <f t="shared" si="13"/>
        <v>122</v>
      </c>
      <c r="C24" s="372" t="str">
        <f t="shared" si="14"/>
        <v>Sweet potatoes</v>
      </c>
      <c r="D24" s="375">
        <f t="shared" si="1"/>
        <v>1031580.2849504985</v>
      </c>
      <c r="E24" s="147">
        <f t="shared" si="2"/>
        <v>30751.096008488985</v>
      </c>
      <c r="F24" s="147">
        <f t="shared" si="3"/>
        <v>67493.226291673316</v>
      </c>
      <c r="G24" s="376">
        <f t="shared" si="15"/>
        <v>1129824.6072506607</v>
      </c>
      <c r="H24" s="375">
        <f t="shared" si="4"/>
        <v>1157648.2281301888</v>
      </c>
      <c r="I24" s="147">
        <f t="shared" si="5"/>
        <v>34509.143230666574</v>
      </c>
      <c r="J24" s="147">
        <f t="shared" si="6"/>
        <v>75741.476419447848</v>
      </c>
      <c r="K24" s="376">
        <f t="shared" si="16"/>
        <v>1267898.8477803033</v>
      </c>
      <c r="L24" s="375">
        <f t="shared" si="7"/>
        <v>880030.54148188583</v>
      </c>
      <c r="M24" s="147">
        <f t="shared" si="8"/>
        <v>26233.444033694974</v>
      </c>
      <c r="N24" s="147">
        <f t="shared" si="9"/>
        <v>57577.777848547099</v>
      </c>
      <c r="O24" s="376">
        <f t="shared" si="17"/>
        <v>963841.76336412784</v>
      </c>
      <c r="P24" s="147"/>
      <c r="Q24" s="62"/>
      <c r="R24" s="155">
        <f t="shared" si="0"/>
        <v>122</v>
      </c>
      <c r="S24" s="156" cm="1">
        <f t="array" ref="S24">_xlfn.XLOOKUP($R24,FAO_All!$P$8:$P$240,_xlfn.XLOOKUP(S$5,FAO_All!$W$6:$AT$6,FAO_All!$W$8:$AT$240))/S$6</f>
        <v>1827.6869999999999</v>
      </c>
      <c r="T24" s="156" cm="1">
        <f t="array" ref="T24">_xlfn.XLOOKUP($R24,FAO_All!$P$8:$P$240,_xlfn.XLOOKUP(T$5,FAO_All!$W$6:$AT$6,FAO_All!$W$8:$AT$240))/T$6</f>
        <v>2051.0459999999998</v>
      </c>
      <c r="U24" s="156" cm="1">
        <f t="array" ref="U24">_xlfn.XLOOKUP($R24,FAO_All!$P$8:$P$240,_xlfn.XLOOKUP(U$5,FAO_All!$W$6:$AT$6,FAO_All!$W$8:$AT$240))/U$6</f>
        <v>1559.181</v>
      </c>
      <c r="V24" s="342" cm="1">
        <f t="array" ref="V24">_xlfn.XLOOKUP($R24,FAO_All!$P$8:$P$238,_xlfn.XLOOKUP(V$5,FAO_All!$W$6:$AT$6,FAO_All!$AU$8:$BR$238))/V$6</f>
        <v>194</v>
      </c>
      <c r="W24" s="156" cm="1">
        <f t="array" ref="W24">_xlfn.XLOOKUP($R24,FAO_All!$P$8:$P$238,_xlfn.XLOOKUP(W$5,FAO_All!$W$6:$AT$6,FAO_All!$AU$8:$BR$238))/W$6</f>
        <v>181.07300000000001</v>
      </c>
      <c r="X24" s="156" cm="1">
        <f t="array" ref="X24">_xlfn.XLOOKUP($R24,FAO_All!$P$8:$P$238,_xlfn.XLOOKUP(X$5,FAO_All!$W$6:$AT$6,FAO_All!$AU$8:$BR$238))/X$6</f>
        <v>73.149000000000001</v>
      </c>
      <c r="Y24" s="62"/>
      <c r="Z24" s="19" t="str">
        <f>_xlfn.XLOOKUP($Z$7,FAO_All!$R$7:$U$7,FAO_All!$R24:$U24)</f>
        <v>spot</v>
      </c>
      <c r="AA24" s="280">
        <f>FAO_All!P24</f>
        <v>122</v>
      </c>
      <c r="AB24" s="280" t="str">
        <f>FAO_All!Q24</f>
        <v>Sweet potatoes</v>
      </c>
      <c r="AC24" s="276" cm="1">
        <f t="array" ref="AC24">_xlfn.XLOOKUP(AC$7&amp;$AA24,('Water-CRP_filtered'!$S$8:$S$603)&amp;('Water-CRP_filtered'!$J$8:$J$603),'Water-CRP_filtered'!$U$8:$U$603,0)</f>
        <v>564.41846166794346</v>
      </c>
      <c r="AD24" s="276" cm="1">
        <f t="array" ref="AD24">_xlfn.XLOOKUP(AD$7&amp;$AA24,('Water-CRP_filtered'!$S$8:$S$603)&amp;('Water-CRP_filtered'!$J$8:$J$603),'Water-CRP_filtered'!$U$8:$U$603,0)</f>
        <v>16.825143478335725</v>
      </c>
      <c r="AE24" s="276" cm="1">
        <f t="array" ref="AE24">_xlfn.XLOOKUP(AE$7&amp;$AA24,('Water-CRP_filtered'!$S$8:$S$603)&amp;('Water-CRP_filtered'!$J$8:$J$603),'Water-CRP_filtered'!$U$8:$U$603,"")</f>
        <v>36.928219269313246</v>
      </c>
      <c r="AF24" s="276">
        <f t="shared" si="10"/>
        <v>1044051.6752795134</v>
      </c>
      <c r="AG24" s="276">
        <f t="shared" si="11"/>
        <v>31122.864378786293</v>
      </c>
      <c r="AH24" s="276">
        <f t="shared" si="12"/>
        <v>68309.192224648054</v>
      </c>
      <c r="AI24" s="276">
        <f t="shared" si="18"/>
        <v>1143483.7318829477</v>
      </c>
      <c r="AJ24" s="63">
        <f>_xlfn.XLOOKUP($AA24,FAO_All!$P$8:$P$238,FAO_All!$N$8:$N$238)</f>
        <v>1849.7829999999999</v>
      </c>
      <c r="AK24" s="147"/>
    </row>
    <row r="25" spans="2:37" x14ac:dyDescent="0.45">
      <c r="B25" s="371">
        <f t="shared" si="13"/>
        <v>125</v>
      </c>
      <c r="C25" s="372" t="str">
        <f t="shared" si="14"/>
        <v>Cassava</v>
      </c>
      <c r="D25" s="375">
        <f t="shared" si="1"/>
        <v>6768737.4314681822</v>
      </c>
      <c r="E25" s="147">
        <f t="shared" si="2"/>
        <v>0</v>
      </c>
      <c r="F25" s="147">
        <f t="shared" si="3"/>
        <v>448774.13991008169</v>
      </c>
      <c r="G25" s="376">
        <f t="shared" si="15"/>
        <v>7217511.5713782636</v>
      </c>
      <c r="H25" s="375">
        <f t="shared" si="4"/>
        <v>10048001.528701214</v>
      </c>
      <c r="I25" s="147">
        <f t="shared" si="5"/>
        <v>0</v>
      </c>
      <c r="J25" s="147">
        <f t="shared" si="6"/>
        <v>666192.66731993493</v>
      </c>
      <c r="K25" s="376">
        <f t="shared" si="16"/>
        <v>10714194.196021149</v>
      </c>
      <c r="L25" s="375">
        <f t="shared" si="7"/>
        <v>7231197.7528728405</v>
      </c>
      <c r="M25" s="147">
        <f t="shared" si="8"/>
        <v>0</v>
      </c>
      <c r="N25" s="147">
        <f t="shared" si="9"/>
        <v>479435.72710890713</v>
      </c>
      <c r="O25" s="376">
        <f t="shared" si="17"/>
        <v>7710633.4799817475</v>
      </c>
      <c r="P25" s="147"/>
      <c r="Q25" s="62"/>
      <c r="R25" s="155">
        <f t="shared" si="0"/>
        <v>125</v>
      </c>
      <c r="S25" s="156" cm="1">
        <f t="array" ref="S25">_xlfn.XLOOKUP($R25,FAO_All!$P$8:$P$240,_xlfn.XLOOKUP(S$5,FAO_All!$W$6:$AT$6,FAO_All!$W$8:$AT$240))/S$6</f>
        <v>16100</v>
      </c>
      <c r="T25" s="156" cm="1">
        <f t="array" ref="T25">_xlfn.XLOOKUP($R25,FAO_All!$P$8:$P$240,_xlfn.XLOOKUP(T$5,FAO_All!$W$6:$AT$6,FAO_All!$W$8:$AT$240))/T$6</f>
        <v>23900</v>
      </c>
      <c r="U25" s="156" cm="1">
        <f t="array" ref="U25">_xlfn.XLOOKUP($R25,FAO_All!$P$8:$P$240,_xlfn.XLOOKUP(U$5,FAO_All!$W$6:$AT$6,FAO_All!$W$8:$AT$240))/U$6</f>
        <v>17200</v>
      </c>
      <c r="V25" s="342" cm="1">
        <f t="array" ref="V25">_xlfn.XLOOKUP($R25,FAO_All!$P$8:$P$238,_xlfn.XLOOKUP(V$5,FAO_All!$W$6:$AT$6,FAO_All!$AU$8:$BR$238))/V$6</f>
        <v>1284</v>
      </c>
      <c r="W25" s="156" cm="1">
        <f t="array" ref="W25">_xlfn.XLOOKUP($R25,FAO_All!$P$8:$P$238,_xlfn.XLOOKUP(W$5,FAO_All!$W$6:$AT$6,FAO_All!$AU$8:$BR$238))/W$6</f>
        <v>1183.047</v>
      </c>
      <c r="X25" s="156" cm="1">
        <f t="array" ref="X25">_xlfn.XLOOKUP($R25,FAO_All!$P$8:$P$238,_xlfn.XLOOKUP(X$5,FAO_All!$W$6:$AT$6,FAO_All!$AU$8:$BR$238))/X$6</f>
        <v>647.93799999999999</v>
      </c>
      <c r="Y25" s="62"/>
      <c r="Z25" s="19" t="str">
        <f>_xlfn.XLOOKUP($Z$7,FAO_All!$R$7:$U$7,FAO_All!$R25:$U25)</f>
        <v>cass</v>
      </c>
      <c r="AA25" s="280">
        <f>FAO_All!P25</f>
        <v>125</v>
      </c>
      <c r="AB25" s="280" t="str">
        <f>FAO_All!Q25</f>
        <v>Cassava</v>
      </c>
      <c r="AC25" s="276" cm="1">
        <f t="array" ref="AC25">_xlfn.XLOOKUP(AC$7&amp;$AA25,('Water-CRP_filtered'!$S$8:$S$603)&amp;('Water-CRP_filtered'!$J$8:$J$603),'Water-CRP_filtered'!$U$8:$U$603,0)</f>
        <v>420.41847400423489</v>
      </c>
      <c r="AD25" s="276" cm="1">
        <f t="array" ref="AD25">_xlfn.XLOOKUP(AD$7&amp;$AA25,('Water-CRP_filtered'!$S$8:$S$603)&amp;('Water-CRP_filtered'!$J$8:$J$603),'Water-CRP_filtered'!$U$8:$U$603,0)</f>
        <v>0</v>
      </c>
      <c r="AE25" s="276" cm="1">
        <f t="array" ref="AE25">_xlfn.XLOOKUP(AE$7&amp;$AA25,('Water-CRP_filtered'!$S$8:$S$603)&amp;('Water-CRP_filtered'!$J$8:$J$603),'Water-CRP_filtered'!$U$8:$U$603,"")</f>
        <v>27.874170180750415</v>
      </c>
      <c r="AF25" s="276">
        <f t="shared" si="10"/>
        <v>7518483.7101090671</v>
      </c>
      <c r="AG25" s="276">
        <f t="shared" si="11"/>
        <v>0</v>
      </c>
      <c r="AH25" s="276">
        <f t="shared" si="12"/>
        <v>498483.0767324199</v>
      </c>
      <c r="AI25" s="276">
        <f t="shared" si="18"/>
        <v>8016966.7868414875</v>
      </c>
      <c r="AJ25" s="63">
        <f>_xlfn.XLOOKUP($AA25,FAO_All!$P$8:$P$238,FAO_All!$N$8:$N$238)</f>
        <v>17883.333333333332</v>
      </c>
      <c r="AK25" s="147"/>
    </row>
    <row r="26" spans="2:37" x14ac:dyDescent="0.45">
      <c r="B26" s="371">
        <f t="shared" si="13"/>
        <v>135</v>
      </c>
      <c r="C26" s="372" t="str">
        <f t="shared" si="14"/>
        <v>Yautia (cocoyam)</v>
      </c>
      <c r="D26" s="375">
        <f t="shared" si="1"/>
        <v>0</v>
      </c>
      <c r="E26" s="147">
        <f t="shared" si="2"/>
        <v>0</v>
      </c>
      <c r="F26" s="147">
        <f t="shared" si="3"/>
        <v>0</v>
      </c>
      <c r="G26" s="376">
        <f t="shared" si="15"/>
        <v>0</v>
      </c>
      <c r="H26" s="375">
        <f t="shared" si="4"/>
        <v>0</v>
      </c>
      <c r="I26" s="147">
        <f t="shared" si="5"/>
        <v>0</v>
      </c>
      <c r="J26" s="147">
        <f t="shared" si="6"/>
        <v>0</v>
      </c>
      <c r="K26" s="376">
        <f t="shared" si="16"/>
        <v>0</v>
      </c>
      <c r="L26" s="375">
        <f t="shared" si="7"/>
        <v>0</v>
      </c>
      <c r="M26" s="147">
        <f t="shared" si="8"/>
        <v>0</v>
      </c>
      <c r="N26" s="147">
        <f t="shared" si="9"/>
        <v>0</v>
      </c>
      <c r="O26" s="376">
        <f t="shared" si="17"/>
        <v>0</v>
      </c>
      <c r="P26" s="147"/>
      <c r="Q26" s="62"/>
      <c r="R26" s="155">
        <f t="shared" si="0"/>
        <v>135</v>
      </c>
      <c r="S26" s="156" cm="1">
        <f t="array" ref="S26">_xlfn.XLOOKUP($R26,FAO_All!$P$8:$P$240,_xlfn.XLOOKUP(S$5,FAO_All!$W$6:$AT$6,FAO_All!$W$8:$AT$240))/S$6</f>
        <v>0</v>
      </c>
      <c r="T26" s="156" cm="1">
        <f t="array" ref="T26">_xlfn.XLOOKUP($R26,FAO_All!$P$8:$P$240,_xlfn.XLOOKUP(T$5,FAO_All!$W$6:$AT$6,FAO_All!$W$8:$AT$240))/T$6</f>
        <v>0</v>
      </c>
      <c r="U26" s="156" cm="1">
        <f t="array" ref="U26">_xlfn.XLOOKUP($R26,FAO_All!$P$8:$P$240,_xlfn.XLOOKUP(U$5,FAO_All!$W$6:$AT$6,FAO_All!$W$8:$AT$240))/U$6</f>
        <v>0</v>
      </c>
      <c r="V26" s="342" cm="1">
        <f t="array" ref="V26">_xlfn.XLOOKUP($R26,FAO_All!$P$8:$P$238,_xlfn.XLOOKUP(V$5,FAO_All!$W$6:$AT$6,FAO_All!$AU$8:$BR$238))/V$6</f>
        <v>0</v>
      </c>
      <c r="W26" s="156" cm="1">
        <f t="array" ref="W26">_xlfn.XLOOKUP($R26,FAO_All!$P$8:$P$238,_xlfn.XLOOKUP(W$5,FAO_All!$W$6:$AT$6,FAO_All!$AU$8:$BR$238))/W$6</f>
        <v>0</v>
      </c>
      <c r="X26" s="156" cm="1">
        <f t="array" ref="X26">_xlfn.XLOOKUP($R26,FAO_All!$P$8:$P$238,_xlfn.XLOOKUP(X$5,FAO_All!$W$6:$AT$6,FAO_All!$AU$8:$BR$238))/X$6</f>
        <v>0</v>
      </c>
      <c r="Y26" s="62"/>
      <c r="Z26" s="19" t="str">
        <f>_xlfn.XLOOKUP($Z$7,FAO_All!$R$7:$U$7,FAO_All!$R26:$U26)</f>
        <v>root</v>
      </c>
      <c r="AA26" s="280">
        <f>FAO_All!P26</f>
        <v>135</v>
      </c>
      <c r="AB26" s="280" t="str">
        <f>FAO_All!Q26</f>
        <v>Yautia (cocoyam)</v>
      </c>
      <c r="AC26" s="276" cm="1">
        <f t="array" ref="AC26">_xlfn.XLOOKUP(AC$7&amp;$AA26,('Water-CRP_filtered'!$S$8:$S$603)&amp;('Water-CRP_filtered'!$J$8:$J$603),'Water-CRP_filtered'!$U$8:$U$603,0)</f>
        <v>0</v>
      </c>
      <c r="AD26" s="276" cm="1">
        <f t="array" ref="AD26">_xlfn.XLOOKUP(AD$7&amp;$AA26,('Water-CRP_filtered'!$S$8:$S$603)&amp;('Water-CRP_filtered'!$J$8:$J$603),'Water-CRP_filtered'!$U$8:$U$603,0)</f>
        <v>0</v>
      </c>
      <c r="AE26" s="276" cm="1">
        <f t="array" ref="AE26">_xlfn.XLOOKUP(AE$7&amp;$AA26,('Water-CRP_filtered'!$S$8:$S$603)&amp;('Water-CRP_filtered'!$J$8:$J$603),'Water-CRP_filtered'!$U$8:$U$603,"")</f>
        <v>0</v>
      </c>
      <c r="AF26" s="276">
        <f t="shared" si="10"/>
        <v>0</v>
      </c>
      <c r="AG26" s="276">
        <f t="shared" si="11"/>
        <v>0</v>
      </c>
      <c r="AH26" s="276">
        <f t="shared" si="12"/>
        <v>0</v>
      </c>
      <c r="AI26" s="276">
        <f t="shared" si="18"/>
        <v>0</v>
      </c>
      <c r="AJ26" s="63">
        <f>_xlfn.XLOOKUP($AA26,FAO_All!$P$8:$P$238,FAO_All!$N$8:$N$238)</f>
        <v>0</v>
      </c>
      <c r="AK26" s="147"/>
    </row>
    <row r="27" spans="2:37" x14ac:dyDescent="0.45">
      <c r="B27" s="371">
        <f t="shared" si="13"/>
        <v>136</v>
      </c>
      <c r="C27" s="372" t="str">
        <f t="shared" si="14"/>
        <v>Taro (cocoyam)</v>
      </c>
      <c r="D27" s="375">
        <f t="shared" si="1"/>
        <v>0</v>
      </c>
      <c r="E27" s="147">
        <f t="shared" si="2"/>
        <v>0</v>
      </c>
      <c r="F27" s="147">
        <f t="shared" si="3"/>
        <v>0</v>
      </c>
      <c r="G27" s="376">
        <f t="shared" si="15"/>
        <v>0</v>
      </c>
      <c r="H27" s="375">
        <f t="shared" si="4"/>
        <v>0</v>
      </c>
      <c r="I27" s="147">
        <f t="shared" si="5"/>
        <v>0</v>
      </c>
      <c r="J27" s="147">
        <f t="shared" si="6"/>
        <v>0</v>
      </c>
      <c r="K27" s="376">
        <f t="shared" si="16"/>
        <v>0</v>
      </c>
      <c r="L27" s="375">
        <f t="shared" si="7"/>
        <v>0</v>
      </c>
      <c r="M27" s="147">
        <f t="shared" si="8"/>
        <v>0</v>
      </c>
      <c r="N27" s="147">
        <f t="shared" si="9"/>
        <v>0</v>
      </c>
      <c r="O27" s="376">
        <f t="shared" si="17"/>
        <v>0</v>
      </c>
      <c r="P27" s="147"/>
      <c r="Q27" s="62"/>
      <c r="R27" s="155">
        <f t="shared" si="0"/>
        <v>136</v>
      </c>
      <c r="S27" s="156" cm="1">
        <f t="array" ref="S27">_xlfn.XLOOKUP($R27,FAO_All!$P$8:$P$240,_xlfn.XLOOKUP(S$5,FAO_All!$W$6:$AT$6,FAO_All!$W$8:$AT$240))/S$6</f>
        <v>0</v>
      </c>
      <c r="T27" s="156" cm="1">
        <f t="array" ref="T27">_xlfn.XLOOKUP($R27,FAO_All!$P$8:$P$240,_xlfn.XLOOKUP(T$5,FAO_All!$W$6:$AT$6,FAO_All!$W$8:$AT$240))/T$6</f>
        <v>0</v>
      </c>
      <c r="U27" s="156" cm="1">
        <f t="array" ref="U27">_xlfn.XLOOKUP($R27,FAO_All!$P$8:$P$240,_xlfn.XLOOKUP(U$5,FAO_All!$W$6:$AT$6,FAO_All!$W$8:$AT$240))/U$6</f>
        <v>0</v>
      </c>
      <c r="V27" s="342" cm="1">
        <f t="array" ref="V27">_xlfn.XLOOKUP($R27,FAO_All!$P$8:$P$238,_xlfn.XLOOKUP(V$5,FAO_All!$W$6:$AT$6,FAO_All!$AU$8:$BR$238))/V$6</f>
        <v>0</v>
      </c>
      <c r="W27" s="156" cm="1">
        <f t="array" ref="W27">_xlfn.XLOOKUP($R27,FAO_All!$P$8:$P$238,_xlfn.XLOOKUP(W$5,FAO_All!$W$6:$AT$6,FAO_All!$AU$8:$BR$238))/W$6</f>
        <v>0</v>
      </c>
      <c r="X27" s="156" cm="1">
        <f t="array" ref="X27">_xlfn.XLOOKUP($R27,FAO_All!$P$8:$P$238,_xlfn.XLOOKUP(X$5,FAO_All!$W$6:$AT$6,FAO_All!$AU$8:$BR$238))/X$6</f>
        <v>0</v>
      </c>
      <c r="Y27" s="62"/>
      <c r="Z27" s="19" t="str">
        <f>_xlfn.XLOOKUP($Z$7,FAO_All!$R$7:$U$7,FAO_All!$R27:$U27)</f>
        <v>root</v>
      </c>
      <c r="AA27" s="280">
        <f>FAO_All!P27</f>
        <v>136</v>
      </c>
      <c r="AB27" s="280" t="str">
        <f>FAO_All!Q27</f>
        <v>Taro (cocoyam)</v>
      </c>
      <c r="AC27" s="276" cm="1">
        <f t="array" ref="AC27">_xlfn.XLOOKUP(AC$7&amp;$AA27,('Water-CRP_filtered'!$S$8:$S$603)&amp;('Water-CRP_filtered'!$J$8:$J$603),'Water-CRP_filtered'!$U$8:$U$603,0)</f>
        <v>0</v>
      </c>
      <c r="AD27" s="276" cm="1">
        <f t="array" ref="AD27">_xlfn.XLOOKUP(AD$7&amp;$AA27,('Water-CRP_filtered'!$S$8:$S$603)&amp;('Water-CRP_filtered'!$J$8:$J$603),'Water-CRP_filtered'!$U$8:$U$603,0)</f>
        <v>0</v>
      </c>
      <c r="AE27" s="276" cm="1">
        <f t="array" ref="AE27">_xlfn.XLOOKUP(AE$7&amp;$AA27,('Water-CRP_filtered'!$S$8:$S$603)&amp;('Water-CRP_filtered'!$J$8:$J$603),'Water-CRP_filtered'!$U$8:$U$603,"")</f>
        <v>0</v>
      </c>
      <c r="AF27" s="276">
        <f t="shared" si="10"/>
        <v>0</v>
      </c>
      <c r="AG27" s="276">
        <f t="shared" si="11"/>
        <v>0</v>
      </c>
      <c r="AH27" s="276">
        <f t="shared" si="12"/>
        <v>0</v>
      </c>
      <c r="AI27" s="276">
        <f t="shared" si="18"/>
        <v>0</v>
      </c>
      <c r="AJ27" s="63">
        <f>_xlfn.XLOOKUP($AA27,FAO_All!$P$8:$P$238,FAO_All!$N$8:$N$238)</f>
        <v>0</v>
      </c>
      <c r="AK27" s="147"/>
    </row>
    <row r="28" spans="2:37" x14ac:dyDescent="0.45">
      <c r="B28" s="371">
        <f t="shared" si="13"/>
        <v>137</v>
      </c>
      <c r="C28" s="372" t="str">
        <f t="shared" si="14"/>
        <v>Yams</v>
      </c>
      <c r="D28" s="375">
        <f t="shared" si="1"/>
        <v>0</v>
      </c>
      <c r="E28" s="147">
        <f t="shared" si="2"/>
        <v>0</v>
      </c>
      <c r="F28" s="147">
        <f t="shared" si="3"/>
        <v>0</v>
      </c>
      <c r="G28" s="376">
        <f t="shared" si="15"/>
        <v>0</v>
      </c>
      <c r="H28" s="375">
        <f t="shared" si="4"/>
        <v>0</v>
      </c>
      <c r="I28" s="147">
        <f t="shared" si="5"/>
        <v>0</v>
      </c>
      <c r="J28" s="147">
        <f t="shared" si="6"/>
        <v>0</v>
      </c>
      <c r="K28" s="376">
        <f t="shared" si="16"/>
        <v>0</v>
      </c>
      <c r="L28" s="375">
        <f t="shared" si="7"/>
        <v>0</v>
      </c>
      <c r="M28" s="147">
        <f t="shared" si="8"/>
        <v>0</v>
      </c>
      <c r="N28" s="147">
        <f t="shared" si="9"/>
        <v>0</v>
      </c>
      <c r="O28" s="376">
        <f t="shared" si="17"/>
        <v>0</v>
      </c>
      <c r="P28" s="147"/>
      <c r="Q28" s="62"/>
      <c r="R28" s="155">
        <f t="shared" si="0"/>
        <v>137</v>
      </c>
      <c r="S28" s="156" cm="1">
        <f t="array" ref="S28">_xlfn.XLOOKUP($R28,FAO_All!$P$8:$P$240,_xlfn.XLOOKUP(S$5,FAO_All!$W$6:$AT$6,FAO_All!$W$8:$AT$240))/S$6</f>
        <v>0</v>
      </c>
      <c r="T28" s="156" cm="1">
        <f t="array" ref="T28">_xlfn.XLOOKUP($R28,FAO_All!$P$8:$P$240,_xlfn.XLOOKUP(T$5,FAO_All!$W$6:$AT$6,FAO_All!$W$8:$AT$240))/T$6</f>
        <v>0</v>
      </c>
      <c r="U28" s="156" cm="1">
        <f t="array" ref="U28">_xlfn.XLOOKUP($R28,FAO_All!$P$8:$P$240,_xlfn.XLOOKUP(U$5,FAO_All!$W$6:$AT$6,FAO_All!$W$8:$AT$240))/U$6</f>
        <v>0</v>
      </c>
      <c r="V28" s="342" cm="1">
        <f t="array" ref="V28">_xlfn.XLOOKUP($R28,FAO_All!$P$8:$P$238,_xlfn.XLOOKUP(V$5,FAO_All!$W$6:$AT$6,FAO_All!$AU$8:$BR$238))/V$6</f>
        <v>0</v>
      </c>
      <c r="W28" s="156" cm="1">
        <f t="array" ref="W28">_xlfn.XLOOKUP($R28,FAO_All!$P$8:$P$238,_xlfn.XLOOKUP(W$5,FAO_All!$W$6:$AT$6,FAO_All!$AU$8:$BR$238))/W$6</f>
        <v>0</v>
      </c>
      <c r="X28" s="156" cm="1">
        <f t="array" ref="X28">_xlfn.XLOOKUP($R28,FAO_All!$P$8:$P$238,_xlfn.XLOOKUP(X$5,FAO_All!$W$6:$AT$6,FAO_All!$AU$8:$BR$238))/X$6</f>
        <v>0</v>
      </c>
      <c r="Y28" s="62"/>
      <c r="Z28" s="19" t="str">
        <f>_xlfn.XLOOKUP($Z$7,FAO_All!$R$7:$U$7,FAO_All!$R28:$U28)</f>
        <v>root</v>
      </c>
      <c r="AA28" s="280">
        <f>FAO_All!P28</f>
        <v>137</v>
      </c>
      <c r="AB28" s="280" t="str">
        <f>FAO_All!Q28</f>
        <v>Yams</v>
      </c>
      <c r="AC28" s="276" cm="1">
        <f t="array" ref="AC28">_xlfn.XLOOKUP(AC$7&amp;$AA28,('Water-CRP_filtered'!$S$8:$S$603)&amp;('Water-CRP_filtered'!$J$8:$J$603),'Water-CRP_filtered'!$U$8:$U$603,0)</f>
        <v>0</v>
      </c>
      <c r="AD28" s="276" cm="1">
        <f t="array" ref="AD28">_xlfn.XLOOKUP(AD$7&amp;$AA28,('Water-CRP_filtered'!$S$8:$S$603)&amp;('Water-CRP_filtered'!$J$8:$J$603),'Water-CRP_filtered'!$U$8:$U$603,0)</f>
        <v>0</v>
      </c>
      <c r="AE28" s="276" cm="1">
        <f t="array" ref="AE28">_xlfn.XLOOKUP(AE$7&amp;$AA28,('Water-CRP_filtered'!$S$8:$S$603)&amp;('Water-CRP_filtered'!$J$8:$J$603),'Water-CRP_filtered'!$U$8:$U$603,"")</f>
        <v>0</v>
      </c>
      <c r="AF28" s="276">
        <f t="shared" si="10"/>
        <v>0</v>
      </c>
      <c r="AG28" s="276">
        <f t="shared" si="11"/>
        <v>0</v>
      </c>
      <c r="AH28" s="276">
        <f t="shared" si="12"/>
        <v>0</v>
      </c>
      <c r="AI28" s="276">
        <f t="shared" si="18"/>
        <v>0</v>
      </c>
      <c r="AJ28" s="63">
        <f>_xlfn.XLOOKUP($AA28,FAO_All!$P$8:$P$238,FAO_All!$N$8:$N$238)</f>
        <v>0</v>
      </c>
      <c r="AK28" s="147"/>
    </row>
    <row r="29" spans="2:37" x14ac:dyDescent="0.45">
      <c r="B29" s="371">
        <f t="shared" si="13"/>
        <v>149</v>
      </c>
      <c r="C29" s="372" t="str">
        <f t="shared" si="14"/>
        <v>Roots and tubers, nes</v>
      </c>
      <c r="D29" s="375">
        <f t="shared" si="1"/>
        <v>191203.13855691455</v>
      </c>
      <c r="E29" s="147">
        <f t="shared" si="2"/>
        <v>13235.454139030759</v>
      </c>
      <c r="F29" s="147">
        <f t="shared" si="3"/>
        <v>26141.701246820936</v>
      </c>
      <c r="G29" s="376">
        <f t="shared" si="15"/>
        <v>230580.29394276626</v>
      </c>
      <c r="H29" s="375">
        <f t="shared" si="4"/>
        <v>189662.04351946246</v>
      </c>
      <c r="I29" s="147">
        <f t="shared" si="5"/>
        <v>13128.776535064473</v>
      </c>
      <c r="J29" s="147">
        <f t="shared" si="6"/>
        <v>25930.999443670149</v>
      </c>
      <c r="K29" s="376">
        <f t="shared" si="16"/>
        <v>228721.81949819709</v>
      </c>
      <c r="L29" s="375">
        <f t="shared" si="7"/>
        <v>196417.13000097754</v>
      </c>
      <c r="M29" s="147">
        <f t="shared" si="8"/>
        <v>13596.376795217455</v>
      </c>
      <c r="N29" s="147">
        <f t="shared" si="9"/>
        <v>26854.569286869359</v>
      </c>
      <c r="O29" s="376">
        <f t="shared" si="17"/>
        <v>236868.07608306437</v>
      </c>
      <c r="P29" s="147"/>
      <c r="Q29" s="62"/>
      <c r="R29" s="155">
        <f t="shared" si="0"/>
        <v>149</v>
      </c>
      <c r="S29" s="156" cm="1">
        <f t="array" ref="S29">_xlfn.XLOOKUP($R29,FAO_All!$P$8:$P$240,_xlfn.XLOOKUP(S$5,FAO_All!$W$6:$AT$6,FAO_All!$W$8:$AT$240))/S$6</f>
        <v>367.9658</v>
      </c>
      <c r="T29" s="156" cm="1">
        <f t="array" ref="T29">_xlfn.XLOOKUP($R29,FAO_All!$P$8:$P$240,_xlfn.XLOOKUP(T$5,FAO_All!$W$6:$AT$6,FAO_All!$W$8:$AT$240))/T$6</f>
        <v>365</v>
      </c>
      <c r="U29" s="156" cm="1">
        <f t="array" ref="U29">_xlfn.XLOOKUP($R29,FAO_All!$P$8:$P$240,_xlfn.XLOOKUP(U$5,FAO_All!$W$6:$AT$6,FAO_All!$W$8:$AT$240))/U$6</f>
        <v>378</v>
      </c>
      <c r="V29" s="342" cm="1">
        <f t="array" ref="V29">_xlfn.XLOOKUP($R29,FAO_All!$P$8:$P$238,_xlfn.XLOOKUP(V$5,FAO_All!$W$6:$AT$6,FAO_All!$AU$8:$BR$238))/V$6</f>
        <v>63.101999999999997</v>
      </c>
      <c r="W29" s="156" cm="1">
        <f t="array" ref="W29">_xlfn.XLOOKUP($R29,FAO_All!$P$8:$P$238,_xlfn.XLOOKUP(W$5,FAO_All!$W$6:$AT$6,FAO_All!$AU$8:$BR$238))/W$6</f>
        <v>61.8</v>
      </c>
      <c r="X29" s="156" cm="1">
        <f t="array" ref="X29">_xlfn.XLOOKUP($R29,FAO_All!$P$8:$P$238,_xlfn.XLOOKUP(X$5,FAO_All!$W$6:$AT$6,FAO_All!$AU$8:$BR$238))/X$6</f>
        <v>62.381999999999998</v>
      </c>
      <c r="Y29" s="62"/>
      <c r="Z29" s="19" t="str">
        <f>_xlfn.XLOOKUP($Z$7,FAO_All!$R$7:$U$7,FAO_All!$R29:$U29)</f>
        <v>root</v>
      </c>
      <c r="AA29" s="280">
        <f>FAO_All!P29</f>
        <v>149</v>
      </c>
      <c r="AB29" s="280" t="str">
        <f>FAO_All!Q29</f>
        <v>Roots and tubers, nes</v>
      </c>
      <c r="AC29" s="276" cm="1">
        <f t="array" ref="AC29">_xlfn.XLOOKUP(AC$7&amp;$AA29,('Water-CRP_filtered'!$S$8:$S$603)&amp;('Water-CRP_filtered'!$J$8:$J$603),'Water-CRP_filtered'!$U$8:$U$603,0)</f>
        <v>519.62203703962314</v>
      </c>
      <c r="AD29" s="276" cm="1">
        <f t="array" ref="AD29">_xlfn.XLOOKUP(AD$7&amp;$AA29,('Water-CRP_filtered'!$S$8:$S$603)&amp;('Water-CRP_filtered'!$J$8:$J$603),'Water-CRP_filtered'!$U$8:$U$603,0)</f>
        <v>35.969250780998557</v>
      </c>
      <c r="AE29" s="276" cm="1">
        <f t="array" ref="AE29">_xlfn.XLOOKUP(AE$7&amp;$AA29,('Water-CRP_filtered'!$S$8:$S$603)&amp;('Water-CRP_filtered'!$J$8:$J$603),'Water-CRP_filtered'!$U$8:$U$603,"")</f>
        <v>71.043834092246982</v>
      </c>
      <c r="AF29" s="276">
        <f t="shared" si="10"/>
        <v>195548.13142696704</v>
      </c>
      <c r="AG29" s="276">
        <f t="shared" si="11"/>
        <v>13536.223019186338</v>
      </c>
      <c r="AH29" s="276">
        <f t="shared" si="12"/>
        <v>26735.757946861289</v>
      </c>
      <c r="AI29" s="276">
        <f t="shared" si="18"/>
        <v>235820.11239301469</v>
      </c>
      <c r="AJ29" s="63">
        <f>_xlfn.XLOOKUP($AA29,FAO_All!$P$8:$P$238,FAO_All!$N$8:$N$238)</f>
        <v>376.32763333333332</v>
      </c>
      <c r="AK29" s="147"/>
    </row>
    <row r="30" spans="2:37" x14ac:dyDescent="0.45">
      <c r="B30" s="371">
        <f t="shared" si="13"/>
        <v>156</v>
      </c>
      <c r="C30" s="372" t="str">
        <f t="shared" si="14"/>
        <v>Sugar cane</v>
      </c>
      <c r="D30" s="375">
        <f t="shared" si="1"/>
        <v>3895599.2010945268</v>
      </c>
      <c r="E30" s="147">
        <f t="shared" si="2"/>
        <v>1094417.5425706501</v>
      </c>
      <c r="F30" s="147">
        <f t="shared" si="3"/>
        <v>312776.90421974042</v>
      </c>
      <c r="G30" s="376">
        <f t="shared" si="15"/>
        <v>5302793.6478849174</v>
      </c>
      <c r="H30" s="375">
        <f t="shared" si="4"/>
        <v>4335687.8137704777</v>
      </c>
      <c r="I30" s="147">
        <f t="shared" si="5"/>
        <v>1218054.6708108492</v>
      </c>
      <c r="J30" s="147">
        <f t="shared" si="6"/>
        <v>348111.5335667404</v>
      </c>
      <c r="K30" s="376">
        <f t="shared" si="16"/>
        <v>5901854.0181480674</v>
      </c>
      <c r="L30" s="375">
        <f t="shared" si="7"/>
        <v>5655953.6517983302</v>
      </c>
      <c r="M30" s="147">
        <f t="shared" si="8"/>
        <v>1588966.0555314461</v>
      </c>
      <c r="N30" s="147">
        <f t="shared" si="9"/>
        <v>454115.42160774028</v>
      </c>
      <c r="O30" s="376">
        <f t="shared" si="17"/>
        <v>7699035.1289375164</v>
      </c>
      <c r="P30" s="147"/>
      <c r="Q30" s="62"/>
      <c r="R30" s="155">
        <f t="shared" si="0"/>
        <v>156</v>
      </c>
      <c r="S30" s="156" cm="1">
        <f t="array" ref="S30">_xlfn.XLOOKUP($R30,FAO_All!$P$8:$P$240,_xlfn.XLOOKUP(S$5,FAO_All!$W$6:$AT$6,FAO_All!$W$8:$AT$240))/S$6</f>
        <v>23900</v>
      </c>
      <c r="T30" s="156" cm="1">
        <f t="array" ref="T30">_xlfn.XLOOKUP($R30,FAO_All!$P$8:$P$240,_xlfn.XLOOKUP(T$5,FAO_All!$W$6:$AT$6,FAO_All!$W$8:$AT$240))/T$6</f>
        <v>26600</v>
      </c>
      <c r="U30" s="156" cm="1">
        <f t="array" ref="U30">_xlfn.XLOOKUP($R30,FAO_All!$P$8:$P$240,_xlfn.XLOOKUP(U$5,FAO_All!$W$6:$AT$6,FAO_All!$W$8:$AT$240))/U$6</f>
        <v>34700</v>
      </c>
      <c r="V30" s="342" cm="1">
        <f t="array" ref="V30">_xlfn.XLOOKUP($R30,FAO_All!$P$8:$P$238,_xlfn.XLOOKUP(V$5,FAO_All!$W$6:$AT$6,FAO_All!$AU$8:$BR$238))/V$6</f>
        <v>365.96199999999999</v>
      </c>
      <c r="W30" s="156" cm="1">
        <f t="array" ref="W30">_xlfn.XLOOKUP($R30,FAO_All!$P$8:$P$238,_xlfn.XLOOKUP(W$5,FAO_All!$W$6:$AT$6,FAO_All!$AU$8:$BR$238))/W$6</f>
        <v>436.6</v>
      </c>
      <c r="X30" s="156" cm="1">
        <f t="array" ref="X30">_xlfn.XLOOKUP($R30,FAO_All!$P$8:$P$238,_xlfn.XLOOKUP(X$5,FAO_All!$W$6:$AT$6,FAO_All!$AU$8:$BR$238))/X$6</f>
        <v>504.77600000000001</v>
      </c>
      <c r="Y30" s="62"/>
      <c r="Z30" s="19" t="str">
        <f>_xlfn.XLOOKUP($Z$7,FAO_All!$R$7:$U$7,FAO_All!$R30:$U30)</f>
        <v>sugr</v>
      </c>
      <c r="AA30" s="280">
        <f>FAO_All!P30</f>
        <v>156</v>
      </c>
      <c r="AB30" s="280" t="str">
        <f>FAO_All!Q30</f>
        <v>Sugar cane</v>
      </c>
      <c r="AC30" s="276" cm="1">
        <f t="array" ref="AC30">_xlfn.XLOOKUP(AC$7&amp;$AA30,('Water-CRP_filtered'!$S$8:$S$603)&amp;('Water-CRP_filtered'!$J$8:$J$603),'Water-CRP_filtered'!$U$8:$U$603,0)</f>
        <v>162.99578247257435</v>
      </c>
      <c r="AD30" s="276" cm="1">
        <f t="array" ref="AD30">_xlfn.XLOOKUP(AD$7&amp;$AA30,('Water-CRP_filtered'!$S$8:$S$603)&amp;('Water-CRP_filtered'!$J$8:$J$603),'Water-CRP_filtered'!$U$8:$U$603,0)</f>
        <v>45.79152897785147</v>
      </c>
      <c r="AE30" s="276" cm="1">
        <f t="array" ref="AE30">_xlfn.XLOOKUP(AE$7&amp;$AA30,('Water-CRP_filtered'!$S$8:$S$603)&amp;('Water-CRP_filtered'!$J$8:$J$603),'Water-CRP_filtered'!$U$8:$U$603,"")</f>
        <v>13.086899758148135</v>
      </c>
      <c r="AF30" s="276">
        <f t="shared" si="10"/>
        <v>4216157.5732905902</v>
      </c>
      <c r="AG30" s="276">
        <f t="shared" si="11"/>
        <v>1184474.2162270914</v>
      </c>
      <c r="AH30" s="276">
        <f t="shared" si="12"/>
        <v>338514.47374409845</v>
      </c>
      <c r="AI30" s="276">
        <f t="shared" si="18"/>
        <v>5739146.2632617801</v>
      </c>
      <c r="AJ30" s="63">
        <f>_xlfn.XLOOKUP($AA30,FAO_All!$P$8:$P$238,FAO_All!$N$8:$N$238)</f>
        <v>25866.666666666668</v>
      </c>
      <c r="AK30" s="147"/>
    </row>
    <row r="31" spans="2:37" x14ac:dyDescent="0.45">
      <c r="B31" s="371">
        <f t="shared" si="13"/>
        <v>157</v>
      </c>
      <c r="C31" s="372" t="str">
        <f t="shared" si="14"/>
        <v>Sugar beet</v>
      </c>
      <c r="D31" s="375">
        <f t="shared" si="1"/>
        <v>0</v>
      </c>
      <c r="E31" s="147">
        <f t="shared" si="2"/>
        <v>0</v>
      </c>
      <c r="F31" s="147">
        <f t="shared" si="3"/>
        <v>0</v>
      </c>
      <c r="G31" s="376">
        <f t="shared" si="15"/>
        <v>0</v>
      </c>
      <c r="H31" s="375">
        <f t="shared" si="4"/>
        <v>0</v>
      </c>
      <c r="I31" s="147">
        <f t="shared" si="5"/>
        <v>0</v>
      </c>
      <c r="J31" s="147">
        <f t="shared" si="6"/>
        <v>0</v>
      </c>
      <c r="K31" s="376">
        <f t="shared" si="16"/>
        <v>0</v>
      </c>
      <c r="L31" s="375">
        <f t="shared" si="7"/>
        <v>0</v>
      </c>
      <c r="M31" s="147">
        <f t="shared" si="8"/>
        <v>0</v>
      </c>
      <c r="N31" s="147">
        <f t="shared" si="9"/>
        <v>0</v>
      </c>
      <c r="O31" s="376">
        <f t="shared" si="17"/>
        <v>0</v>
      </c>
      <c r="P31" s="147"/>
      <c r="Q31" s="62"/>
      <c r="R31" s="155">
        <f t="shared" si="0"/>
        <v>157</v>
      </c>
      <c r="S31" s="156" cm="1">
        <f t="array" ref="S31">_xlfn.XLOOKUP($R31,FAO_All!$P$8:$P$240,_xlfn.XLOOKUP(S$5,FAO_All!$W$6:$AT$6,FAO_All!$W$8:$AT$240))/S$6</f>
        <v>0</v>
      </c>
      <c r="T31" s="156" cm="1">
        <f t="array" ref="T31">_xlfn.XLOOKUP($R31,FAO_All!$P$8:$P$240,_xlfn.XLOOKUP(T$5,FAO_All!$W$6:$AT$6,FAO_All!$W$8:$AT$240))/T$6</f>
        <v>0</v>
      </c>
      <c r="U31" s="156" cm="1">
        <f t="array" ref="U31">_xlfn.XLOOKUP($R31,FAO_All!$P$8:$P$240,_xlfn.XLOOKUP(U$5,FAO_All!$W$6:$AT$6,FAO_All!$W$8:$AT$240))/U$6</f>
        <v>0</v>
      </c>
      <c r="V31" s="342" cm="1">
        <f t="array" ref="V31">_xlfn.XLOOKUP($R31,FAO_All!$P$8:$P$238,_xlfn.XLOOKUP(V$5,FAO_All!$W$6:$AT$6,FAO_All!$AU$8:$BR$238))/V$6</f>
        <v>0</v>
      </c>
      <c r="W31" s="156" cm="1">
        <f t="array" ref="W31">_xlfn.XLOOKUP($R31,FAO_All!$P$8:$P$238,_xlfn.XLOOKUP(W$5,FAO_All!$W$6:$AT$6,FAO_All!$AU$8:$BR$238))/W$6</f>
        <v>0</v>
      </c>
      <c r="X31" s="156" cm="1">
        <f t="array" ref="X31">_xlfn.XLOOKUP($R31,FAO_All!$P$8:$P$238,_xlfn.XLOOKUP(X$5,FAO_All!$W$6:$AT$6,FAO_All!$AU$8:$BR$238))/X$6</f>
        <v>0</v>
      </c>
      <c r="Y31" s="62"/>
      <c r="Z31" s="19" t="str">
        <f>_xlfn.XLOOKUP($Z$7,FAO_All!$R$7:$U$7,FAO_All!$R31:$U31)</f>
        <v>sugr</v>
      </c>
      <c r="AA31" s="280">
        <f>FAO_All!P31</f>
        <v>157</v>
      </c>
      <c r="AB31" s="280" t="str">
        <f>FAO_All!Q31</f>
        <v>Sugar beet</v>
      </c>
      <c r="AC31" s="276" cm="1">
        <f t="array" ref="AC31">_xlfn.XLOOKUP(AC$7&amp;$AA31,('Water-CRP_filtered'!$S$8:$S$603)&amp;('Water-CRP_filtered'!$J$8:$J$603),'Water-CRP_filtered'!$U$8:$U$603,0)</f>
        <v>0</v>
      </c>
      <c r="AD31" s="276" cm="1">
        <f t="array" ref="AD31">_xlfn.XLOOKUP(AD$7&amp;$AA31,('Water-CRP_filtered'!$S$8:$S$603)&amp;('Water-CRP_filtered'!$J$8:$J$603),'Water-CRP_filtered'!$U$8:$U$603,0)</f>
        <v>0</v>
      </c>
      <c r="AE31" s="276" cm="1">
        <f t="array" ref="AE31">_xlfn.XLOOKUP(AE$7&amp;$AA31,('Water-CRP_filtered'!$S$8:$S$603)&amp;('Water-CRP_filtered'!$J$8:$J$603),'Water-CRP_filtered'!$U$8:$U$603,"")</f>
        <v>0</v>
      </c>
      <c r="AF31" s="276">
        <f t="shared" si="10"/>
        <v>0</v>
      </c>
      <c r="AG31" s="276">
        <f t="shared" si="11"/>
        <v>0</v>
      </c>
      <c r="AH31" s="276">
        <f t="shared" si="12"/>
        <v>0</v>
      </c>
      <c r="AI31" s="276">
        <f t="shared" si="18"/>
        <v>0</v>
      </c>
      <c r="AJ31" s="63">
        <f>_xlfn.XLOOKUP($AA31,FAO_All!$P$8:$P$238,FAO_All!$N$8:$N$238)</f>
        <v>0</v>
      </c>
      <c r="AK31" s="147"/>
    </row>
    <row r="32" spans="2:37" x14ac:dyDescent="0.45">
      <c r="B32" s="371">
        <f t="shared" si="13"/>
        <v>161</v>
      </c>
      <c r="C32" s="372" t="str">
        <f t="shared" si="14"/>
        <v>Sugar crops, nes</v>
      </c>
      <c r="D32" s="375">
        <f t="shared" si="1"/>
        <v>528519.3332387082</v>
      </c>
      <c r="E32" s="147">
        <f t="shared" si="2"/>
        <v>0</v>
      </c>
      <c r="F32" s="147">
        <f t="shared" si="3"/>
        <v>70530.381470755936</v>
      </c>
      <c r="G32" s="376">
        <f t="shared" si="15"/>
        <v>599049.71470946411</v>
      </c>
      <c r="H32" s="375">
        <f t="shared" si="4"/>
        <v>464065.75601447548</v>
      </c>
      <c r="I32" s="147">
        <f t="shared" si="5"/>
        <v>0</v>
      </c>
      <c r="J32" s="147">
        <f t="shared" si="6"/>
        <v>61929.115437736917</v>
      </c>
      <c r="K32" s="376">
        <f t="shared" si="16"/>
        <v>525994.87145221245</v>
      </c>
      <c r="L32" s="375">
        <f t="shared" si="7"/>
        <v>513337.16421638581</v>
      </c>
      <c r="M32" s="147">
        <f t="shared" si="8"/>
        <v>0</v>
      </c>
      <c r="N32" s="147">
        <f t="shared" si="9"/>
        <v>68504.336054146246</v>
      </c>
      <c r="O32" s="376">
        <f t="shared" si="17"/>
        <v>581841.50027053209</v>
      </c>
      <c r="P32" s="147"/>
      <c r="Q32" s="62"/>
      <c r="R32" s="155">
        <f t="shared" si="0"/>
        <v>161</v>
      </c>
      <c r="S32" s="156" cm="1">
        <f t="array" ref="S32">_xlfn.XLOOKUP($R32,FAO_All!$P$8:$P$240,_xlfn.XLOOKUP(S$5,FAO_All!$W$6:$AT$6,FAO_All!$W$8:$AT$240))/S$6</f>
        <v>205</v>
      </c>
      <c r="T32" s="156" cm="1">
        <f t="array" ref="T32">_xlfn.XLOOKUP($R32,FAO_All!$P$8:$P$240,_xlfn.XLOOKUP(T$5,FAO_All!$W$6:$AT$6,FAO_All!$W$8:$AT$240))/T$6</f>
        <v>180</v>
      </c>
      <c r="U32" s="156" cm="1">
        <f t="array" ref="U32">_xlfn.XLOOKUP($R32,FAO_All!$P$8:$P$240,_xlfn.XLOOKUP(U$5,FAO_All!$W$6:$AT$6,FAO_All!$W$8:$AT$240))/U$6</f>
        <v>199.11120000000003</v>
      </c>
      <c r="V32" s="342" cm="1">
        <f t="array" ref="V32">_xlfn.XLOOKUP($R32,FAO_All!$P$8:$P$238,_xlfn.XLOOKUP(V$5,FAO_All!$W$6:$AT$6,FAO_All!$AU$8:$BR$238))/V$6</f>
        <v>75</v>
      </c>
      <c r="W32" s="156" cm="1">
        <f t="array" ref="W32">_xlfn.XLOOKUP($R32,FAO_All!$P$8:$P$238,_xlfn.XLOOKUP(W$5,FAO_All!$W$6:$AT$6,FAO_All!$AU$8:$BR$238))/W$6</f>
        <v>67</v>
      </c>
      <c r="X32" s="156" cm="1">
        <f t="array" ref="X32">_xlfn.XLOOKUP($R32,FAO_All!$P$8:$P$238,_xlfn.XLOOKUP(X$5,FAO_All!$W$6:$AT$6,FAO_All!$AU$8:$BR$238))/X$6</f>
        <v>71.314999999999998</v>
      </c>
      <c r="Y32" s="62"/>
      <c r="Z32" s="19" t="str">
        <f>_xlfn.XLOOKUP($Z$7,FAO_All!$R$7:$U$7,FAO_All!$R32:$U32)</f>
        <v>sugr</v>
      </c>
      <c r="AA32" s="280">
        <f>FAO_All!P32</f>
        <v>161</v>
      </c>
      <c r="AB32" s="280" t="str">
        <f>FAO_All!Q32</f>
        <v>Sugar crops, nes</v>
      </c>
      <c r="AC32" s="276" cm="1">
        <f t="array" ref="AC32">_xlfn.XLOOKUP(AC$7&amp;$AA32,('Water-CRP_filtered'!$S$8:$S$603)&amp;('Water-CRP_filtered'!$J$8:$J$603),'Water-CRP_filtered'!$U$8:$U$603,0)</f>
        <v>2578.1430889693083</v>
      </c>
      <c r="AD32" s="276" cm="1">
        <f t="array" ref="AD32">_xlfn.XLOOKUP(AD$7&amp;$AA32,('Water-CRP_filtered'!$S$8:$S$603)&amp;('Water-CRP_filtered'!$J$8:$J$603),'Water-CRP_filtered'!$U$8:$U$603,0)</f>
        <v>0</v>
      </c>
      <c r="AE32" s="276" cm="1">
        <f t="array" ref="AE32">_xlfn.XLOOKUP(AE$7&amp;$AA32,('Water-CRP_filtered'!$S$8:$S$603)&amp;('Water-CRP_filtered'!$J$8:$J$603),'Water-CRP_filtered'!$U$8:$U$603,"")</f>
        <v>344.05064132076063</v>
      </c>
      <c r="AF32" s="276">
        <f t="shared" si="10"/>
        <v>528519.3332387082</v>
      </c>
      <c r="AG32" s="276">
        <f t="shared" si="11"/>
        <v>0</v>
      </c>
      <c r="AH32" s="276">
        <f t="shared" si="12"/>
        <v>70530.381470755936</v>
      </c>
      <c r="AI32" s="276">
        <f t="shared" si="18"/>
        <v>599049.71470946411</v>
      </c>
      <c r="AJ32" s="63">
        <f>_xlfn.XLOOKUP($AA32,FAO_All!$P$8:$P$238,FAO_All!$N$8:$N$238)</f>
        <v>205</v>
      </c>
      <c r="AK32" s="147"/>
    </row>
    <row r="33" spans="2:37" x14ac:dyDescent="0.45">
      <c r="B33" s="371">
        <f t="shared" si="13"/>
        <v>176</v>
      </c>
      <c r="C33" s="372" t="str">
        <f t="shared" si="14"/>
        <v>Beans, dry</v>
      </c>
      <c r="D33" s="375">
        <f t="shared" si="1"/>
        <v>970732.43560397078</v>
      </c>
      <c r="E33" s="147">
        <f t="shared" si="2"/>
        <v>30541.71458869231</v>
      </c>
      <c r="F33" s="147">
        <f t="shared" si="3"/>
        <v>117636.04287926188</v>
      </c>
      <c r="G33" s="376">
        <f t="shared" si="15"/>
        <v>1118910.1930719248</v>
      </c>
      <c r="H33" s="375">
        <f t="shared" si="4"/>
        <v>976857.36358945316</v>
      </c>
      <c r="I33" s="147">
        <f t="shared" si="5"/>
        <v>30734.420421471561</v>
      </c>
      <c r="J33" s="147">
        <f t="shared" si="6"/>
        <v>118378.27860221297</v>
      </c>
      <c r="K33" s="376">
        <f t="shared" si="16"/>
        <v>1125970.0626131378</v>
      </c>
      <c r="L33" s="375">
        <f t="shared" si="7"/>
        <v>588662.84363040887</v>
      </c>
      <c r="M33" s="147">
        <f t="shared" si="8"/>
        <v>18520.832208457028</v>
      </c>
      <c r="N33" s="147">
        <f t="shared" si="9"/>
        <v>71335.792412921975</v>
      </c>
      <c r="O33" s="376">
        <f t="shared" si="17"/>
        <v>678519.46825178794</v>
      </c>
      <c r="P33" s="147"/>
      <c r="Q33" s="62"/>
      <c r="R33" s="155">
        <f t="shared" si="0"/>
        <v>176</v>
      </c>
      <c r="S33" s="156" cm="1">
        <f t="array" ref="S33">_xlfn.XLOOKUP($R33,FAO_All!$P$8:$P$240,_xlfn.XLOOKUP(S$5,FAO_All!$W$6:$AT$6,FAO_All!$W$8:$AT$240))/S$6</f>
        <v>289.87599999999998</v>
      </c>
      <c r="T33" s="156" cm="1">
        <f t="array" ref="T33">_xlfn.XLOOKUP($R33,FAO_All!$P$8:$P$240,_xlfn.XLOOKUP(T$5,FAO_All!$W$6:$AT$6,FAO_All!$W$8:$AT$240))/T$6</f>
        <v>291.70499999999998</v>
      </c>
      <c r="U33" s="156" cm="1">
        <f t="array" ref="U33">_xlfn.XLOOKUP($R33,FAO_All!$P$8:$P$240,_xlfn.XLOOKUP(U$5,FAO_All!$W$6:$AT$6,FAO_All!$W$8:$AT$240))/U$6</f>
        <v>175.78399999999999</v>
      </c>
      <c r="V33" s="342" cm="1">
        <f t="array" ref="V33">_xlfn.XLOOKUP($R33,FAO_All!$P$8:$P$238,_xlfn.XLOOKUP(V$5,FAO_All!$W$6:$AT$6,FAO_All!$AU$8:$BR$238))/V$6</f>
        <v>339.25200000000001</v>
      </c>
      <c r="W33" s="156" cm="1">
        <f t="array" ref="W33">_xlfn.XLOOKUP($R33,FAO_All!$P$8:$P$238,_xlfn.XLOOKUP(W$5,FAO_All!$W$6:$AT$6,FAO_All!$AU$8:$BR$238))/W$6</f>
        <v>258.15699999999998</v>
      </c>
      <c r="X33" s="156" cm="1">
        <f t="array" ref="X33">_xlfn.XLOOKUP($R33,FAO_All!$P$8:$P$238,_xlfn.XLOOKUP(X$5,FAO_All!$W$6:$AT$6,FAO_All!$AU$8:$BR$238))/X$6</f>
        <v>156.267</v>
      </c>
      <c r="Y33" s="62"/>
      <c r="Z33" s="19" t="str">
        <f>_xlfn.XLOOKUP($Z$7,FAO_All!$R$7:$U$7,FAO_All!$R33:$U33)</f>
        <v>puls</v>
      </c>
      <c r="AA33" s="280">
        <f>FAO_All!P33</f>
        <v>176</v>
      </c>
      <c r="AB33" s="280" t="str">
        <f>FAO_All!Q33</f>
        <v>Beans, dry</v>
      </c>
      <c r="AC33" s="276" cm="1">
        <f t="array" ref="AC33">_xlfn.XLOOKUP(AC$7&amp;$AA33,('Water-CRP_filtered'!$S$8:$S$603)&amp;('Water-CRP_filtered'!$J$8:$J$603),'Water-CRP_filtered'!$U$8:$U$603,0)</f>
        <v>3348.785120547996</v>
      </c>
      <c r="AD33" s="276" cm="1">
        <f t="array" ref="AD33">_xlfn.XLOOKUP(AD$7&amp;$AA33,('Water-CRP_filtered'!$S$8:$S$603)&amp;('Water-CRP_filtered'!$J$8:$J$603),'Water-CRP_filtered'!$U$8:$U$603,0)</f>
        <v>105.36130824453322</v>
      </c>
      <c r="AE33" s="276" cm="1">
        <f t="array" ref="AE33">_xlfn.XLOOKUP(AE$7&amp;$AA33,('Water-CRP_filtered'!$S$8:$S$603)&amp;('Water-CRP_filtered'!$J$8:$J$603),'Water-CRP_filtered'!$U$8:$U$603,"")</f>
        <v>405.81504808698162</v>
      </c>
      <c r="AF33" s="276">
        <f t="shared" si="10"/>
        <v>1030077.9311177623</v>
      </c>
      <c r="AG33" s="276">
        <f t="shared" si="11"/>
        <v>32408.875012747809</v>
      </c>
      <c r="AH33" s="276">
        <f t="shared" si="12"/>
        <v>124827.69425393533</v>
      </c>
      <c r="AI33" s="276">
        <f t="shared" si="18"/>
        <v>1187314.5003844453</v>
      </c>
      <c r="AJ33" s="63">
        <f>_xlfn.XLOOKUP($AA33,FAO_All!$P$8:$P$238,FAO_All!$N$8:$N$238)</f>
        <v>307.59750000000003</v>
      </c>
      <c r="AK33" s="147"/>
    </row>
    <row r="34" spans="2:37" x14ac:dyDescent="0.45">
      <c r="B34" s="371">
        <f t="shared" si="13"/>
        <v>181</v>
      </c>
      <c r="C34" s="372" t="str">
        <f t="shared" si="14"/>
        <v>Broad beans, horse beans, dry</v>
      </c>
      <c r="D34" s="375">
        <f t="shared" si="1"/>
        <v>0</v>
      </c>
      <c r="E34" s="147">
        <f t="shared" si="2"/>
        <v>0</v>
      </c>
      <c r="F34" s="147">
        <f t="shared" si="3"/>
        <v>0</v>
      </c>
      <c r="G34" s="376">
        <f t="shared" si="15"/>
        <v>0</v>
      </c>
      <c r="H34" s="375">
        <f t="shared" si="4"/>
        <v>0</v>
      </c>
      <c r="I34" s="147">
        <f t="shared" si="5"/>
        <v>0</v>
      </c>
      <c r="J34" s="147">
        <f t="shared" si="6"/>
        <v>0</v>
      </c>
      <c r="K34" s="376">
        <f t="shared" si="16"/>
        <v>0</v>
      </c>
      <c r="L34" s="375">
        <f t="shared" si="7"/>
        <v>0</v>
      </c>
      <c r="M34" s="147">
        <f t="shared" si="8"/>
        <v>0</v>
      </c>
      <c r="N34" s="147">
        <f t="shared" si="9"/>
        <v>0</v>
      </c>
      <c r="O34" s="376">
        <f t="shared" si="17"/>
        <v>0</v>
      </c>
      <c r="P34" s="147"/>
      <c r="Q34" s="62"/>
      <c r="R34" s="155">
        <f t="shared" si="0"/>
        <v>181</v>
      </c>
      <c r="S34" s="156" cm="1">
        <f t="array" ref="S34">_xlfn.XLOOKUP($R34,FAO_All!$P$8:$P$240,_xlfn.XLOOKUP(S$5,FAO_All!$W$6:$AT$6,FAO_All!$W$8:$AT$240))/S$6</f>
        <v>0</v>
      </c>
      <c r="T34" s="156" cm="1">
        <f t="array" ref="T34">_xlfn.XLOOKUP($R34,FAO_All!$P$8:$P$240,_xlfn.XLOOKUP(T$5,FAO_All!$W$6:$AT$6,FAO_All!$W$8:$AT$240))/T$6</f>
        <v>0</v>
      </c>
      <c r="U34" s="156" cm="1">
        <f t="array" ref="U34">_xlfn.XLOOKUP($R34,FAO_All!$P$8:$P$240,_xlfn.XLOOKUP(U$5,FAO_All!$W$6:$AT$6,FAO_All!$W$8:$AT$240))/U$6</f>
        <v>0</v>
      </c>
      <c r="V34" s="342" cm="1">
        <f t="array" ref="V34">_xlfn.XLOOKUP($R34,FAO_All!$P$8:$P$238,_xlfn.XLOOKUP(V$5,FAO_All!$W$6:$AT$6,FAO_All!$AU$8:$BR$238))/V$6</f>
        <v>0</v>
      </c>
      <c r="W34" s="156" cm="1">
        <f t="array" ref="W34">_xlfn.XLOOKUP($R34,FAO_All!$P$8:$P$238,_xlfn.XLOOKUP(W$5,FAO_All!$W$6:$AT$6,FAO_All!$AU$8:$BR$238))/W$6</f>
        <v>0</v>
      </c>
      <c r="X34" s="156" cm="1">
        <f t="array" ref="X34">_xlfn.XLOOKUP($R34,FAO_All!$P$8:$P$238,_xlfn.XLOOKUP(X$5,FAO_All!$W$6:$AT$6,FAO_All!$AU$8:$BR$238))/X$6</f>
        <v>0</v>
      </c>
      <c r="Y34" s="62"/>
      <c r="Z34" s="19" t="str">
        <f>_xlfn.XLOOKUP($Z$7,FAO_All!$R$7:$U$7,FAO_All!$R34:$U34)</f>
        <v>puls</v>
      </c>
      <c r="AA34" s="280">
        <f>FAO_All!P34</f>
        <v>181</v>
      </c>
      <c r="AB34" s="280" t="str">
        <f>FAO_All!Q34</f>
        <v>Broad beans, horse beans, dry</v>
      </c>
      <c r="AC34" s="276" cm="1">
        <f t="array" ref="AC34">_xlfn.XLOOKUP(AC$7&amp;$AA34,('Water-CRP_filtered'!$S$8:$S$603)&amp;('Water-CRP_filtered'!$J$8:$J$603),'Water-CRP_filtered'!$U$8:$U$603,0)</f>
        <v>0</v>
      </c>
      <c r="AD34" s="276" cm="1">
        <f t="array" ref="AD34">_xlfn.XLOOKUP(AD$7&amp;$AA34,('Water-CRP_filtered'!$S$8:$S$603)&amp;('Water-CRP_filtered'!$J$8:$J$603),'Water-CRP_filtered'!$U$8:$U$603,0)</f>
        <v>0</v>
      </c>
      <c r="AE34" s="276" cm="1">
        <f t="array" ref="AE34">_xlfn.XLOOKUP(AE$7&amp;$AA34,('Water-CRP_filtered'!$S$8:$S$603)&amp;('Water-CRP_filtered'!$J$8:$J$603),'Water-CRP_filtered'!$U$8:$U$603,"")</f>
        <v>0</v>
      </c>
      <c r="AF34" s="276">
        <f t="shared" si="10"/>
        <v>0</v>
      </c>
      <c r="AG34" s="276">
        <f t="shared" si="11"/>
        <v>0</v>
      </c>
      <c r="AH34" s="276">
        <f t="shared" si="12"/>
        <v>0</v>
      </c>
      <c r="AI34" s="276">
        <f t="shared" si="18"/>
        <v>0</v>
      </c>
      <c r="AJ34" s="63">
        <f>_xlfn.XLOOKUP($AA34,FAO_All!$P$8:$P$238,FAO_All!$N$8:$N$238)</f>
        <v>0</v>
      </c>
      <c r="AK34" s="147"/>
    </row>
    <row r="35" spans="2:37" x14ac:dyDescent="0.45">
      <c r="B35" s="371">
        <f t="shared" si="13"/>
        <v>187</v>
      </c>
      <c r="C35" s="372" t="str">
        <f t="shared" si="14"/>
        <v>Peas, dry</v>
      </c>
      <c r="D35" s="375">
        <f t="shared" si="1"/>
        <v>0</v>
      </c>
      <c r="E35" s="147">
        <f t="shared" si="2"/>
        <v>0</v>
      </c>
      <c r="F35" s="147">
        <f t="shared" si="3"/>
        <v>0</v>
      </c>
      <c r="G35" s="376">
        <f t="shared" si="15"/>
        <v>0</v>
      </c>
      <c r="H35" s="375">
        <f t="shared" si="4"/>
        <v>0</v>
      </c>
      <c r="I35" s="147">
        <f t="shared" si="5"/>
        <v>0</v>
      </c>
      <c r="J35" s="147">
        <f t="shared" si="6"/>
        <v>0</v>
      </c>
      <c r="K35" s="376">
        <f t="shared" si="16"/>
        <v>0</v>
      </c>
      <c r="L35" s="375">
        <f t="shared" si="7"/>
        <v>0</v>
      </c>
      <c r="M35" s="147">
        <f t="shared" si="8"/>
        <v>0</v>
      </c>
      <c r="N35" s="147">
        <f t="shared" si="9"/>
        <v>0</v>
      </c>
      <c r="O35" s="376">
        <f t="shared" si="17"/>
        <v>0</v>
      </c>
      <c r="P35" s="147"/>
      <c r="Q35" s="62"/>
      <c r="R35" s="155">
        <f t="shared" si="0"/>
        <v>187</v>
      </c>
      <c r="S35" s="156" cm="1">
        <f t="array" ref="S35">_xlfn.XLOOKUP($R35,FAO_All!$P$8:$P$240,_xlfn.XLOOKUP(S$5,FAO_All!$W$6:$AT$6,FAO_All!$W$8:$AT$240))/S$6</f>
        <v>0</v>
      </c>
      <c r="T35" s="156" cm="1">
        <f t="array" ref="T35">_xlfn.XLOOKUP($R35,FAO_All!$P$8:$P$240,_xlfn.XLOOKUP(T$5,FAO_All!$W$6:$AT$6,FAO_All!$W$8:$AT$240))/T$6</f>
        <v>0</v>
      </c>
      <c r="U35" s="156" cm="1">
        <f t="array" ref="U35">_xlfn.XLOOKUP($R35,FAO_All!$P$8:$P$240,_xlfn.XLOOKUP(U$5,FAO_All!$W$6:$AT$6,FAO_All!$W$8:$AT$240))/U$6</f>
        <v>0</v>
      </c>
      <c r="V35" s="342" cm="1">
        <f t="array" ref="V35">_xlfn.XLOOKUP($R35,FAO_All!$P$8:$P$238,_xlfn.XLOOKUP(V$5,FAO_All!$W$6:$AT$6,FAO_All!$AU$8:$BR$238))/V$6</f>
        <v>0</v>
      </c>
      <c r="W35" s="156" cm="1">
        <f t="array" ref="W35">_xlfn.XLOOKUP($R35,FAO_All!$P$8:$P$238,_xlfn.XLOOKUP(W$5,FAO_All!$W$6:$AT$6,FAO_All!$AU$8:$BR$238))/W$6</f>
        <v>0</v>
      </c>
      <c r="X35" s="156" cm="1">
        <f t="array" ref="X35">_xlfn.XLOOKUP($R35,FAO_All!$P$8:$P$238,_xlfn.XLOOKUP(X$5,FAO_All!$W$6:$AT$6,FAO_All!$AU$8:$BR$238))/X$6</f>
        <v>0</v>
      </c>
      <c r="Y35" s="62"/>
      <c r="Z35" s="19" t="str">
        <f>_xlfn.XLOOKUP($Z$7,FAO_All!$R$7:$U$7,FAO_All!$R35:$U35)</f>
        <v>puls</v>
      </c>
      <c r="AA35" s="280">
        <f>FAO_All!P35</f>
        <v>187</v>
      </c>
      <c r="AB35" s="280" t="str">
        <f>FAO_All!Q35</f>
        <v>Peas, dry</v>
      </c>
      <c r="AC35" s="276" cm="1">
        <f t="array" ref="AC35">_xlfn.XLOOKUP(AC$7&amp;$AA35,('Water-CRP_filtered'!$S$8:$S$603)&amp;('Water-CRP_filtered'!$J$8:$J$603),'Water-CRP_filtered'!$U$8:$U$603,0)</f>
        <v>0</v>
      </c>
      <c r="AD35" s="276" cm="1">
        <f t="array" ref="AD35">_xlfn.XLOOKUP(AD$7&amp;$AA35,('Water-CRP_filtered'!$S$8:$S$603)&amp;('Water-CRP_filtered'!$J$8:$J$603),'Water-CRP_filtered'!$U$8:$U$603,0)</f>
        <v>0</v>
      </c>
      <c r="AE35" s="276" cm="1">
        <f t="array" ref="AE35">_xlfn.XLOOKUP(AE$7&amp;$AA35,('Water-CRP_filtered'!$S$8:$S$603)&amp;('Water-CRP_filtered'!$J$8:$J$603),'Water-CRP_filtered'!$U$8:$U$603,"")</f>
        <v>0</v>
      </c>
      <c r="AF35" s="276">
        <f t="shared" si="10"/>
        <v>0</v>
      </c>
      <c r="AG35" s="276">
        <f t="shared" si="11"/>
        <v>0</v>
      </c>
      <c r="AH35" s="276">
        <f t="shared" si="12"/>
        <v>0</v>
      </c>
      <c r="AI35" s="276">
        <f t="shared" si="18"/>
        <v>0</v>
      </c>
      <c r="AJ35" s="63">
        <f>_xlfn.XLOOKUP($AA35,FAO_All!$P$8:$P$238,FAO_All!$N$8:$N$238)</f>
        <v>0</v>
      </c>
      <c r="AK35" s="147"/>
    </row>
    <row r="36" spans="2:37" x14ac:dyDescent="0.45">
      <c r="B36" s="371">
        <f t="shared" si="13"/>
        <v>191</v>
      </c>
      <c r="C36" s="372" t="str">
        <f t="shared" si="14"/>
        <v>Chick peas</v>
      </c>
      <c r="D36" s="375">
        <f t="shared" si="1"/>
        <v>0</v>
      </c>
      <c r="E36" s="147">
        <f t="shared" si="2"/>
        <v>0</v>
      </c>
      <c r="F36" s="147">
        <f t="shared" si="3"/>
        <v>0</v>
      </c>
      <c r="G36" s="376">
        <f t="shared" si="15"/>
        <v>0</v>
      </c>
      <c r="H36" s="375">
        <f t="shared" si="4"/>
        <v>0</v>
      </c>
      <c r="I36" s="147">
        <f t="shared" si="5"/>
        <v>0</v>
      </c>
      <c r="J36" s="147">
        <f t="shared" si="6"/>
        <v>0</v>
      </c>
      <c r="K36" s="376">
        <f t="shared" si="16"/>
        <v>0</v>
      </c>
      <c r="L36" s="375">
        <f t="shared" si="7"/>
        <v>0</v>
      </c>
      <c r="M36" s="147">
        <f t="shared" si="8"/>
        <v>0</v>
      </c>
      <c r="N36" s="147">
        <f t="shared" si="9"/>
        <v>0</v>
      </c>
      <c r="O36" s="376">
        <f t="shared" si="17"/>
        <v>0</v>
      </c>
      <c r="P36" s="147"/>
      <c r="Q36" s="62"/>
      <c r="R36" s="155">
        <f t="shared" si="0"/>
        <v>191</v>
      </c>
      <c r="S36" s="156" cm="1">
        <f t="array" ref="S36">_xlfn.XLOOKUP($R36,FAO_All!$P$8:$P$240,_xlfn.XLOOKUP(S$5,FAO_All!$W$6:$AT$6,FAO_All!$W$8:$AT$240))/S$6</f>
        <v>0</v>
      </c>
      <c r="T36" s="156" cm="1">
        <f t="array" ref="T36">_xlfn.XLOOKUP($R36,FAO_All!$P$8:$P$240,_xlfn.XLOOKUP(T$5,FAO_All!$W$6:$AT$6,FAO_All!$W$8:$AT$240))/T$6</f>
        <v>0</v>
      </c>
      <c r="U36" s="156" cm="1">
        <f t="array" ref="U36">_xlfn.XLOOKUP($R36,FAO_All!$P$8:$P$240,_xlfn.XLOOKUP(U$5,FAO_All!$W$6:$AT$6,FAO_All!$W$8:$AT$240))/U$6</f>
        <v>0</v>
      </c>
      <c r="V36" s="342" cm="1">
        <f t="array" ref="V36">_xlfn.XLOOKUP($R36,FAO_All!$P$8:$P$238,_xlfn.XLOOKUP(V$5,FAO_All!$W$6:$AT$6,FAO_All!$AU$8:$BR$238))/V$6</f>
        <v>0</v>
      </c>
      <c r="W36" s="156" cm="1">
        <f t="array" ref="W36">_xlfn.XLOOKUP($R36,FAO_All!$P$8:$P$238,_xlfn.XLOOKUP(W$5,FAO_All!$W$6:$AT$6,FAO_All!$AU$8:$BR$238))/W$6</f>
        <v>0</v>
      </c>
      <c r="X36" s="156" cm="1">
        <f t="array" ref="X36">_xlfn.XLOOKUP($R36,FAO_All!$P$8:$P$238,_xlfn.XLOOKUP(X$5,FAO_All!$W$6:$AT$6,FAO_All!$AU$8:$BR$238))/X$6</f>
        <v>0</v>
      </c>
      <c r="Y36" s="62"/>
      <c r="Z36" s="19" t="str">
        <f>_xlfn.XLOOKUP($Z$7,FAO_All!$R$7:$U$7,FAO_All!$R36:$U36)</f>
        <v>puls</v>
      </c>
      <c r="AA36" s="280">
        <f>FAO_All!P36</f>
        <v>191</v>
      </c>
      <c r="AB36" s="280" t="str">
        <f>FAO_All!Q36</f>
        <v>Chick peas</v>
      </c>
      <c r="AC36" s="276" cm="1">
        <f t="array" ref="AC36">_xlfn.XLOOKUP(AC$7&amp;$AA36,('Water-CRP_filtered'!$S$8:$S$603)&amp;('Water-CRP_filtered'!$J$8:$J$603),'Water-CRP_filtered'!$U$8:$U$603,0)</f>
        <v>0</v>
      </c>
      <c r="AD36" s="276" cm="1">
        <f t="array" ref="AD36">_xlfn.XLOOKUP(AD$7&amp;$AA36,('Water-CRP_filtered'!$S$8:$S$603)&amp;('Water-CRP_filtered'!$J$8:$J$603),'Water-CRP_filtered'!$U$8:$U$603,0)</f>
        <v>0</v>
      </c>
      <c r="AE36" s="276" cm="1">
        <f t="array" ref="AE36">_xlfn.XLOOKUP(AE$7&amp;$AA36,('Water-CRP_filtered'!$S$8:$S$603)&amp;('Water-CRP_filtered'!$J$8:$J$603),'Water-CRP_filtered'!$U$8:$U$603,"")</f>
        <v>0</v>
      </c>
      <c r="AF36" s="276">
        <f t="shared" si="10"/>
        <v>0</v>
      </c>
      <c r="AG36" s="276">
        <f t="shared" si="11"/>
        <v>0</v>
      </c>
      <c r="AH36" s="276">
        <f t="shared" si="12"/>
        <v>0</v>
      </c>
      <c r="AI36" s="276">
        <f t="shared" si="18"/>
        <v>0</v>
      </c>
      <c r="AJ36" s="63">
        <f>_xlfn.XLOOKUP($AA36,FAO_All!$P$8:$P$238,FAO_All!$N$8:$N$238)</f>
        <v>0</v>
      </c>
      <c r="AK36" s="147"/>
    </row>
    <row r="37" spans="2:37" x14ac:dyDescent="0.45">
      <c r="B37" s="371">
        <f t="shared" si="13"/>
        <v>195</v>
      </c>
      <c r="C37" s="372" t="str">
        <f t="shared" si="14"/>
        <v>Cow peas, dry</v>
      </c>
      <c r="D37" s="375">
        <f t="shared" si="1"/>
        <v>0</v>
      </c>
      <c r="E37" s="147">
        <f t="shared" si="2"/>
        <v>0</v>
      </c>
      <c r="F37" s="147">
        <f t="shared" si="3"/>
        <v>0</v>
      </c>
      <c r="G37" s="376">
        <f t="shared" si="15"/>
        <v>0</v>
      </c>
      <c r="H37" s="375">
        <f t="shared" si="4"/>
        <v>0</v>
      </c>
      <c r="I37" s="147">
        <f t="shared" si="5"/>
        <v>0</v>
      </c>
      <c r="J37" s="147">
        <f t="shared" si="6"/>
        <v>0</v>
      </c>
      <c r="K37" s="376">
        <f t="shared" si="16"/>
        <v>0</v>
      </c>
      <c r="L37" s="375">
        <f t="shared" si="7"/>
        <v>0</v>
      </c>
      <c r="M37" s="147">
        <f t="shared" si="8"/>
        <v>0</v>
      </c>
      <c r="N37" s="147">
        <f t="shared" si="9"/>
        <v>0</v>
      </c>
      <c r="O37" s="376">
        <f t="shared" si="17"/>
        <v>0</v>
      </c>
      <c r="P37" s="147"/>
      <c r="Q37" s="62"/>
      <c r="R37" s="155">
        <f t="shared" si="0"/>
        <v>195</v>
      </c>
      <c r="S37" s="156" cm="1">
        <f t="array" ref="S37">_xlfn.XLOOKUP($R37,FAO_All!$P$8:$P$240,_xlfn.XLOOKUP(S$5,FAO_All!$W$6:$AT$6,FAO_All!$W$8:$AT$240))/S$6</f>
        <v>0</v>
      </c>
      <c r="T37" s="156" cm="1">
        <f t="array" ref="T37">_xlfn.XLOOKUP($R37,FAO_All!$P$8:$P$240,_xlfn.XLOOKUP(T$5,FAO_All!$W$6:$AT$6,FAO_All!$W$8:$AT$240))/T$6</f>
        <v>0</v>
      </c>
      <c r="U37" s="156" cm="1">
        <f t="array" ref="U37">_xlfn.XLOOKUP($R37,FAO_All!$P$8:$P$240,_xlfn.XLOOKUP(U$5,FAO_All!$W$6:$AT$6,FAO_All!$W$8:$AT$240))/U$6</f>
        <v>0</v>
      </c>
      <c r="V37" s="342" cm="1">
        <f t="array" ref="V37">_xlfn.XLOOKUP($R37,FAO_All!$P$8:$P$238,_xlfn.XLOOKUP(V$5,FAO_All!$W$6:$AT$6,FAO_All!$AU$8:$BR$238))/V$6</f>
        <v>0</v>
      </c>
      <c r="W37" s="156" cm="1">
        <f t="array" ref="W37">_xlfn.XLOOKUP($R37,FAO_All!$P$8:$P$238,_xlfn.XLOOKUP(W$5,FAO_All!$W$6:$AT$6,FAO_All!$AU$8:$BR$238))/W$6</f>
        <v>0</v>
      </c>
      <c r="X37" s="156" cm="1">
        <f t="array" ref="X37">_xlfn.XLOOKUP($R37,FAO_All!$P$8:$P$238,_xlfn.XLOOKUP(X$5,FAO_All!$W$6:$AT$6,FAO_All!$AU$8:$BR$238))/X$6</f>
        <v>0</v>
      </c>
      <c r="Y37" s="62"/>
      <c r="Z37" s="19" t="str">
        <f>_xlfn.XLOOKUP($Z$7,FAO_All!$R$7:$U$7,FAO_All!$R37:$U37)</f>
        <v>puls</v>
      </c>
      <c r="AA37" s="280">
        <f>FAO_All!P37</f>
        <v>195</v>
      </c>
      <c r="AB37" s="280" t="str">
        <f>FAO_All!Q37</f>
        <v>Cow peas, dry</v>
      </c>
      <c r="AC37" s="276" cm="1">
        <f t="array" ref="AC37">_xlfn.XLOOKUP(AC$7&amp;$AA37,('Water-CRP_filtered'!$S$8:$S$603)&amp;('Water-CRP_filtered'!$J$8:$J$603),'Water-CRP_filtered'!$U$8:$U$603,0)</f>
        <v>0</v>
      </c>
      <c r="AD37" s="276" cm="1">
        <f t="array" ref="AD37">_xlfn.XLOOKUP(AD$7&amp;$AA37,('Water-CRP_filtered'!$S$8:$S$603)&amp;('Water-CRP_filtered'!$J$8:$J$603),'Water-CRP_filtered'!$U$8:$U$603,0)</f>
        <v>0</v>
      </c>
      <c r="AE37" s="276" cm="1">
        <f t="array" ref="AE37">_xlfn.XLOOKUP(AE$7&amp;$AA37,('Water-CRP_filtered'!$S$8:$S$603)&amp;('Water-CRP_filtered'!$J$8:$J$603),'Water-CRP_filtered'!$U$8:$U$603,"")</f>
        <v>0</v>
      </c>
      <c r="AF37" s="276">
        <f t="shared" si="10"/>
        <v>0</v>
      </c>
      <c r="AG37" s="276">
        <f t="shared" si="11"/>
        <v>0</v>
      </c>
      <c r="AH37" s="276">
        <f t="shared" si="12"/>
        <v>0</v>
      </c>
      <c r="AI37" s="276">
        <f t="shared" si="18"/>
        <v>0</v>
      </c>
      <c r="AJ37" s="63">
        <f>_xlfn.XLOOKUP($AA37,FAO_All!$P$8:$P$238,FAO_All!$N$8:$N$238)</f>
        <v>0</v>
      </c>
      <c r="AK37" s="147"/>
    </row>
    <row r="38" spans="2:37" x14ac:dyDescent="0.45">
      <c r="B38" s="371">
        <f t="shared" si="13"/>
        <v>197</v>
      </c>
      <c r="C38" s="372" t="str">
        <f t="shared" si="14"/>
        <v>Pigeon peas</v>
      </c>
      <c r="D38" s="375">
        <f t="shared" si="1"/>
        <v>0</v>
      </c>
      <c r="E38" s="147">
        <f t="shared" si="2"/>
        <v>0</v>
      </c>
      <c r="F38" s="147">
        <f t="shared" si="3"/>
        <v>0</v>
      </c>
      <c r="G38" s="376">
        <f t="shared" si="15"/>
        <v>0</v>
      </c>
      <c r="H38" s="375">
        <f t="shared" si="4"/>
        <v>0</v>
      </c>
      <c r="I38" s="147">
        <f t="shared" si="5"/>
        <v>0</v>
      </c>
      <c r="J38" s="147">
        <f t="shared" si="6"/>
        <v>0</v>
      </c>
      <c r="K38" s="376">
        <f t="shared" si="16"/>
        <v>0</v>
      </c>
      <c r="L38" s="375">
        <f t="shared" si="7"/>
        <v>0</v>
      </c>
      <c r="M38" s="147">
        <f t="shared" si="8"/>
        <v>0</v>
      </c>
      <c r="N38" s="147">
        <f t="shared" si="9"/>
        <v>0</v>
      </c>
      <c r="O38" s="376">
        <f t="shared" si="17"/>
        <v>0</v>
      </c>
      <c r="P38" s="147"/>
      <c r="Q38" s="62"/>
      <c r="R38" s="155">
        <f t="shared" si="0"/>
        <v>197</v>
      </c>
      <c r="S38" s="156" cm="1">
        <f t="array" ref="S38">_xlfn.XLOOKUP($R38,FAO_All!$P$8:$P$240,_xlfn.XLOOKUP(S$5,FAO_All!$W$6:$AT$6,FAO_All!$W$8:$AT$240))/S$6</f>
        <v>0</v>
      </c>
      <c r="T38" s="156" cm="1">
        <f t="array" ref="T38">_xlfn.XLOOKUP($R38,FAO_All!$P$8:$P$240,_xlfn.XLOOKUP(T$5,FAO_All!$W$6:$AT$6,FAO_All!$W$8:$AT$240))/T$6</f>
        <v>0</v>
      </c>
      <c r="U38" s="156" cm="1">
        <f t="array" ref="U38">_xlfn.XLOOKUP($R38,FAO_All!$P$8:$P$240,_xlfn.XLOOKUP(U$5,FAO_All!$W$6:$AT$6,FAO_All!$W$8:$AT$240))/U$6</f>
        <v>0</v>
      </c>
      <c r="V38" s="342" cm="1">
        <f t="array" ref="V38">_xlfn.XLOOKUP($R38,FAO_All!$P$8:$P$238,_xlfn.XLOOKUP(V$5,FAO_All!$W$6:$AT$6,FAO_All!$AU$8:$BR$238))/V$6</f>
        <v>0</v>
      </c>
      <c r="W38" s="156" cm="1">
        <f t="array" ref="W38">_xlfn.XLOOKUP($R38,FAO_All!$P$8:$P$238,_xlfn.XLOOKUP(W$5,FAO_All!$W$6:$AT$6,FAO_All!$AU$8:$BR$238))/W$6</f>
        <v>0</v>
      </c>
      <c r="X38" s="156" cm="1">
        <f t="array" ref="X38">_xlfn.XLOOKUP($R38,FAO_All!$P$8:$P$238,_xlfn.XLOOKUP(X$5,FAO_All!$W$6:$AT$6,FAO_All!$AU$8:$BR$238))/X$6</f>
        <v>0</v>
      </c>
      <c r="Y38" s="62"/>
      <c r="Z38" s="19" t="str">
        <f>_xlfn.XLOOKUP($Z$7,FAO_All!$R$7:$U$7,FAO_All!$R38:$U38)</f>
        <v>puls</v>
      </c>
      <c r="AA38" s="280">
        <f>FAO_All!P38</f>
        <v>197</v>
      </c>
      <c r="AB38" s="280" t="str">
        <f>FAO_All!Q38</f>
        <v>Pigeon peas</v>
      </c>
      <c r="AC38" s="276" cm="1">
        <f t="array" ref="AC38">_xlfn.XLOOKUP(AC$7&amp;$AA38,('Water-CRP_filtered'!$S$8:$S$603)&amp;('Water-CRP_filtered'!$J$8:$J$603),'Water-CRP_filtered'!$U$8:$U$603,0)</f>
        <v>0</v>
      </c>
      <c r="AD38" s="276" cm="1">
        <f t="array" ref="AD38">_xlfn.XLOOKUP(AD$7&amp;$AA38,('Water-CRP_filtered'!$S$8:$S$603)&amp;('Water-CRP_filtered'!$J$8:$J$603),'Water-CRP_filtered'!$U$8:$U$603,0)</f>
        <v>0</v>
      </c>
      <c r="AE38" s="276" cm="1">
        <f t="array" ref="AE38">_xlfn.XLOOKUP(AE$7&amp;$AA38,('Water-CRP_filtered'!$S$8:$S$603)&amp;('Water-CRP_filtered'!$J$8:$J$603),'Water-CRP_filtered'!$U$8:$U$603,"")</f>
        <v>0</v>
      </c>
      <c r="AF38" s="276">
        <f t="shared" si="10"/>
        <v>0</v>
      </c>
      <c r="AG38" s="276">
        <f t="shared" si="11"/>
        <v>0</v>
      </c>
      <c r="AH38" s="276">
        <f t="shared" si="12"/>
        <v>0</v>
      </c>
      <c r="AI38" s="276">
        <f t="shared" si="18"/>
        <v>0</v>
      </c>
      <c r="AJ38" s="63">
        <f>_xlfn.XLOOKUP($AA38,FAO_All!$P$8:$P$238,FAO_All!$N$8:$N$238)</f>
        <v>0</v>
      </c>
      <c r="AK38" s="147"/>
    </row>
    <row r="39" spans="2:37" x14ac:dyDescent="0.45">
      <c r="B39" s="371">
        <f t="shared" si="13"/>
        <v>201</v>
      </c>
      <c r="C39" s="372" t="str">
        <f t="shared" si="14"/>
        <v>Lentils</v>
      </c>
      <c r="D39" s="375">
        <f t="shared" si="1"/>
        <v>0</v>
      </c>
      <c r="E39" s="147">
        <f t="shared" si="2"/>
        <v>0</v>
      </c>
      <c r="F39" s="147">
        <f t="shared" si="3"/>
        <v>0</v>
      </c>
      <c r="G39" s="376">
        <f t="shared" si="15"/>
        <v>0</v>
      </c>
      <c r="H39" s="375">
        <f t="shared" si="4"/>
        <v>0</v>
      </c>
      <c r="I39" s="147">
        <f t="shared" si="5"/>
        <v>0</v>
      </c>
      <c r="J39" s="147">
        <f t="shared" si="6"/>
        <v>0</v>
      </c>
      <c r="K39" s="376">
        <f t="shared" si="16"/>
        <v>0</v>
      </c>
      <c r="L39" s="375">
        <f t="shared" si="7"/>
        <v>0</v>
      </c>
      <c r="M39" s="147">
        <f t="shared" si="8"/>
        <v>0</v>
      </c>
      <c r="N39" s="147">
        <f t="shared" si="9"/>
        <v>0</v>
      </c>
      <c r="O39" s="376">
        <f t="shared" si="17"/>
        <v>0</v>
      </c>
      <c r="P39" s="147"/>
      <c r="Q39" s="62"/>
      <c r="R39" s="155">
        <f t="shared" si="0"/>
        <v>201</v>
      </c>
      <c r="S39" s="156" cm="1">
        <f t="array" ref="S39">_xlfn.XLOOKUP($R39,FAO_All!$P$8:$P$240,_xlfn.XLOOKUP(S$5,FAO_All!$W$6:$AT$6,FAO_All!$W$8:$AT$240))/S$6</f>
        <v>0</v>
      </c>
      <c r="T39" s="156" cm="1">
        <f t="array" ref="T39">_xlfn.XLOOKUP($R39,FAO_All!$P$8:$P$240,_xlfn.XLOOKUP(T$5,FAO_All!$W$6:$AT$6,FAO_All!$W$8:$AT$240))/T$6</f>
        <v>0</v>
      </c>
      <c r="U39" s="156" cm="1">
        <f t="array" ref="U39">_xlfn.XLOOKUP($R39,FAO_All!$P$8:$P$240,_xlfn.XLOOKUP(U$5,FAO_All!$W$6:$AT$6,FAO_All!$W$8:$AT$240))/U$6</f>
        <v>0</v>
      </c>
      <c r="V39" s="342" cm="1">
        <f t="array" ref="V39">_xlfn.XLOOKUP($R39,FAO_All!$P$8:$P$238,_xlfn.XLOOKUP(V$5,FAO_All!$W$6:$AT$6,FAO_All!$AU$8:$BR$238))/V$6</f>
        <v>0</v>
      </c>
      <c r="W39" s="156" cm="1">
        <f t="array" ref="W39">_xlfn.XLOOKUP($R39,FAO_All!$P$8:$P$238,_xlfn.XLOOKUP(W$5,FAO_All!$W$6:$AT$6,FAO_All!$AU$8:$BR$238))/W$6</f>
        <v>0</v>
      </c>
      <c r="X39" s="156" cm="1">
        <f t="array" ref="X39">_xlfn.XLOOKUP($R39,FAO_All!$P$8:$P$238,_xlfn.XLOOKUP(X$5,FAO_All!$W$6:$AT$6,FAO_All!$AU$8:$BR$238))/X$6</f>
        <v>0</v>
      </c>
      <c r="Y39" s="62"/>
      <c r="Z39" s="19" t="str">
        <f>_xlfn.XLOOKUP($Z$7,FAO_All!$R$7:$U$7,FAO_All!$R39:$U39)</f>
        <v>puls</v>
      </c>
      <c r="AA39" s="280">
        <f>FAO_All!P39</f>
        <v>201</v>
      </c>
      <c r="AB39" s="280" t="str">
        <f>FAO_All!Q39</f>
        <v>Lentils</v>
      </c>
      <c r="AC39" s="276" cm="1">
        <f t="array" ref="AC39">_xlfn.XLOOKUP(AC$7&amp;$AA39,('Water-CRP_filtered'!$S$8:$S$603)&amp;('Water-CRP_filtered'!$J$8:$J$603),'Water-CRP_filtered'!$U$8:$U$603,0)</f>
        <v>0</v>
      </c>
      <c r="AD39" s="276" cm="1">
        <f t="array" ref="AD39">_xlfn.XLOOKUP(AD$7&amp;$AA39,('Water-CRP_filtered'!$S$8:$S$603)&amp;('Water-CRP_filtered'!$J$8:$J$603),'Water-CRP_filtered'!$U$8:$U$603,0)</f>
        <v>0</v>
      </c>
      <c r="AE39" s="276" cm="1">
        <f t="array" ref="AE39">_xlfn.XLOOKUP(AE$7&amp;$AA39,('Water-CRP_filtered'!$S$8:$S$603)&amp;('Water-CRP_filtered'!$J$8:$J$603),'Water-CRP_filtered'!$U$8:$U$603,"")</f>
        <v>0</v>
      </c>
      <c r="AF39" s="276">
        <f t="shared" si="10"/>
        <v>0</v>
      </c>
      <c r="AG39" s="276">
        <f t="shared" si="11"/>
        <v>0</v>
      </c>
      <c r="AH39" s="276">
        <f t="shared" si="12"/>
        <v>0</v>
      </c>
      <c r="AI39" s="276">
        <f t="shared" si="18"/>
        <v>0</v>
      </c>
      <c r="AJ39" s="63">
        <f>_xlfn.XLOOKUP($AA39,FAO_All!$P$8:$P$238,FAO_All!$N$8:$N$238)</f>
        <v>0</v>
      </c>
      <c r="AK39" s="147"/>
    </row>
    <row r="40" spans="2:37" x14ac:dyDescent="0.45">
      <c r="B40" s="371">
        <f t="shared" si="13"/>
        <v>203</v>
      </c>
      <c r="C40" s="372" t="str">
        <f t="shared" si="14"/>
        <v>Bambara beans</v>
      </c>
      <c r="D40" s="375">
        <f t="shared" si="1"/>
        <v>0</v>
      </c>
      <c r="E40" s="147">
        <f t="shared" si="2"/>
        <v>0</v>
      </c>
      <c r="F40" s="147">
        <f t="shared" si="3"/>
        <v>0</v>
      </c>
      <c r="G40" s="376">
        <f t="shared" si="15"/>
        <v>0</v>
      </c>
      <c r="H40" s="375">
        <f t="shared" si="4"/>
        <v>0</v>
      </c>
      <c r="I40" s="147">
        <f t="shared" si="5"/>
        <v>0</v>
      </c>
      <c r="J40" s="147">
        <f t="shared" si="6"/>
        <v>0</v>
      </c>
      <c r="K40" s="376">
        <f t="shared" si="16"/>
        <v>0</v>
      </c>
      <c r="L40" s="375">
        <f t="shared" si="7"/>
        <v>0</v>
      </c>
      <c r="M40" s="147">
        <f t="shared" si="8"/>
        <v>0</v>
      </c>
      <c r="N40" s="147">
        <f t="shared" si="9"/>
        <v>0</v>
      </c>
      <c r="O40" s="376">
        <f t="shared" si="17"/>
        <v>0</v>
      </c>
      <c r="P40" s="147"/>
      <c r="Q40" s="62"/>
      <c r="R40" s="155">
        <f t="shared" si="0"/>
        <v>203</v>
      </c>
      <c r="S40" s="156" cm="1">
        <f t="array" ref="S40">_xlfn.XLOOKUP($R40,FAO_All!$P$8:$P$240,_xlfn.XLOOKUP(S$5,FAO_All!$W$6:$AT$6,FAO_All!$W$8:$AT$240))/S$6</f>
        <v>0</v>
      </c>
      <c r="T40" s="156" cm="1">
        <f t="array" ref="T40">_xlfn.XLOOKUP($R40,FAO_All!$P$8:$P$240,_xlfn.XLOOKUP(T$5,FAO_All!$W$6:$AT$6,FAO_All!$W$8:$AT$240))/T$6</f>
        <v>0</v>
      </c>
      <c r="U40" s="156" cm="1">
        <f t="array" ref="U40">_xlfn.XLOOKUP($R40,FAO_All!$P$8:$P$240,_xlfn.XLOOKUP(U$5,FAO_All!$W$6:$AT$6,FAO_All!$W$8:$AT$240))/U$6</f>
        <v>0</v>
      </c>
      <c r="V40" s="342" cm="1">
        <f t="array" ref="V40">_xlfn.XLOOKUP($R40,FAO_All!$P$8:$P$238,_xlfn.XLOOKUP(V$5,FAO_All!$W$6:$AT$6,FAO_All!$AU$8:$BR$238))/V$6</f>
        <v>0</v>
      </c>
      <c r="W40" s="156" cm="1">
        <f t="array" ref="W40">_xlfn.XLOOKUP($R40,FAO_All!$P$8:$P$238,_xlfn.XLOOKUP(W$5,FAO_All!$W$6:$AT$6,FAO_All!$AU$8:$BR$238))/W$6</f>
        <v>0</v>
      </c>
      <c r="X40" s="156" cm="1">
        <f t="array" ref="X40">_xlfn.XLOOKUP($R40,FAO_All!$P$8:$P$238,_xlfn.XLOOKUP(X$5,FAO_All!$W$6:$AT$6,FAO_All!$AU$8:$BR$238))/X$6</f>
        <v>0</v>
      </c>
      <c r="Y40" s="62"/>
      <c r="Z40" s="19" t="str">
        <f>_xlfn.XLOOKUP($Z$7,FAO_All!$R$7:$U$7,FAO_All!$R40:$U40)</f>
        <v>puls</v>
      </c>
      <c r="AA40" s="280">
        <f>FAO_All!P40</f>
        <v>203</v>
      </c>
      <c r="AB40" s="280" t="str">
        <f>FAO_All!Q40</f>
        <v>Bambara beans</v>
      </c>
      <c r="AC40" s="276" cm="1">
        <f t="array" ref="AC40">_xlfn.XLOOKUP(AC$7&amp;$AA40,('Water-CRP_filtered'!$S$8:$S$603)&amp;('Water-CRP_filtered'!$J$8:$J$603),'Water-CRP_filtered'!$U$8:$U$603,0)</f>
        <v>0</v>
      </c>
      <c r="AD40" s="276" cm="1">
        <f t="array" ref="AD40">_xlfn.XLOOKUP(AD$7&amp;$AA40,('Water-CRP_filtered'!$S$8:$S$603)&amp;('Water-CRP_filtered'!$J$8:$J$603),'Water-CRP_filtered'!$U$8:$U$603,0)</f>
        <v>0</v>
      </c>
      <c r="AE40" s="276" cm="1">
        <f t="array" ref="AE40">_xlfn.XLOOKUP(AE$7&amp;$AA40,('Water-CRP_filtered'!$S$8:$S$603)&amp;('Water-CRP_filtered'!$J$8:$J$603),'Water-CRP_filtered'!$U$8:$U$603,"")</f>
        <v>0</v>
      </c>
      <c r="AF40" s="276">
        <f t="shared" si="10"/>
        <v>0</v>
      </c>
      <c r="AG40" s="276">
        <f t="shared" si="11"/>
        <v>0</v>
      </c>
      <c r="AH40" s="276">
        <f t="shared" si="12"/>
        <v>0</v>
      </c>
      <c r="AI40" s="276">
        <f t="shared" si="18"/>
        <v>0</v>
      </c>
      <c r="AJ40" s="63">
        <f>_xlfn.XLOOKUP($AA40,FAO_All!$P$8:$P$238,FAO_All!$N$8:$N$238)</f>
        <v>0</v>
      </c>
      <c r="AK40" s="147"/>
    </row>
    <row r="41" spans="2:37" x14ac:dyDescent="0.45">
      <c r="B41" s="371">
        <f t="shared" si="13"/>
        <v>205</v>
      </c>
      <c r="C41" s="372" t="str">
        <f t="shared" si="14"/>
        <v>Vetches</v>
      </c>
      <c r="D41" s="375">
        <f t="shared" si="1"/>
        <v>0</v>
      </c>
      <c r="E41" s="147">
        <f t="shared" si="2"/>
        <v>0</v>
      </c>
      <c r="F41" s="147">
        <f t="shared" si="3"/>
        <v>0</v>
      </c>
      <c r="G41" s="376">
        <f t="shared" si="15"/>
        <v>0</v>
      </c>
      <c r="H41" s="375">
        <f t="shared" si="4"/>
        <v>0</v>
      </c>
      <c r="I41" s="147">
        <f t="shared" si="5"/>
        <v>0</v>
      </c>
      <c r="J41" s="147">
        <f t="shared" si="6"/>
        <v>0</v>
      </c>
      <c r="K41" s="376">
        <f t="shared" si="16"/>
        <v>0</v>
      </c>
      <c r="L41" s="375">
        <f t="shared" si="7"/>
        <v>0</v>
      </c>
      <c r="M41" s="147">
        <f t="shared" si="8"/>
        <v>0</v>
      </c>
      <c r="N41" s="147">
        <f t="shared" si="9"/>
        <v>0</v>
      </c>
      <c r="O41" s="376">
        <f t="shared" si="17"/>
        <v>0</v>
      </c>
      <c r="P41" s="147"/>
      <c r="Q41" s="62"/>
      <c r="R41" s="155">
        <f t="shared" si="0"/>
        <v>205</v>
      </c>
      <c r="S41" s="156" cm="1">
        <f t="array" ref="S41">_xlfn.XLOOKUP($R41,FAO_All!$P$8:$P$240,_xlfn.XLOOKUP(S$5,FAO_All!$W$6:$AT$6,FAO_All!$W$8:$AT$240))/S$6</f>
        <v>0</v>
      </c>
      <c r="T41" s="156" cm="1">
        <f t="array" ref="T41">_xlfn.XLOOKUP($R41,FAO_All!$P$8:$P$240,_xlfn.XLOOKUP(T$5,FAO_All!$W$6:$AT$6,FAO_All!$W$8:$AT$240))/T$6</f>
        <v>0</v>
      </c>
      <c r="U41" s="156" cm="1">
        <f t="array" ref="U41">_xlfn.XLOOKUP($R41,FAO_All!$P$8:$P$240,_xlfn.XLOOKUP(U$5,FAO_All!$W$6:$AT$6,FAO_All!$W$8:$AT$240))/U$6</f>
        <v>0</v>
      </c>
      <c r="V41" s="342" cm="1">
        <f t="array" ref="V41">_xlfn.XLOOKUP($R41,FAO_All!$P$8:$P$238,_xlfn.XLOOKUP(V$5,FAO_All!$W$6:$AT$6,FAO_All!$AU$8:$BR$238))/V$6</f>
        <v>0</v>
      </c>
      <c r="W41" s="156" cm="1">
        <f t="array" ref="W41">_xlfn.XLOOKUP($R41,FAO_All!$P$8:$P$238,_xlfn.XLOOKUP(W$5,FAO_All!$W$6:$AT$6,FAO_All!$AU$8:$BR$238))/W$6</f>
        <v>0</v>
      </c>
      <c r="X41" s="156" cm="1">
        <f t="array" ref="X41">_xlfn.XLOOKUP($R41,FAO_All!$P$8:$P$238,_xlfn.XLOOKUP(X$5,FAO_All!$W$6:$AT$6,FAO_All!$AU$8:$BR$238))/X$6</f>
        <v>0</v>
      </c>
      <c r="Y41" s="62"/>
      <c r="Z41" s="19" t="str">
        <f>_xlfn.XLOOKUP($Z$7,FAO_All!$R$7:$U$7,FAO_All!$R41:$U41)</f>
        <v>puls</v>
      </c>
      <c r="AA41" s="280">
        <f>FAO_All!P41</f>
        <v>205</v>
      </c>
      <c r="AB41" s="280" t="str">
        <f>FAO_All!Q41</f>
        <v>Vetches</v>
      </c>
      <c r="AC41" s="276" cm="1">
        <f t="array" ref="AC41">_xlfn.XLOOKUP(AC$7&amp;$AA41,('Water-CRP_filtered'!$S$8:$S$603)&amp;('Water-CRP_filtered'!$J$8:$J$603),'Water-CRP_filtered'!$U$8:$U$603,0)</f>
        <v>0</v>
      </c>
      <c r="AD41" s="276" cm="1">
        <f t="array" ref="AD41">_xlfn.XLOOKUP(AD$7&amp;$AA41,('Water-CRP_filtered'!$S$8:$S$603)&amp;('Water-CRP_filtered'!$J$8:$J$603),'Water-CRP_filtered'!$U$8:$U$603,0)</f>
        <v>0</v>
      </c>
      <c r="AE41" s="276" cm="1">
        <f t="array" ref="AE41">_xlfn.XLOOKUP(AE$7&amp;$AA41,('Water-CRP_filtered'!$S$8:$S$603)&amp;('Water-CRP_filtered'!$J$8:$J$603),'Water-CRP_filtered'!$U$8:$U$603,"")</f>
        <v>0</v>
      </c>
      <c r="AF41" s="276">
        <f t="shared" si="10"/>
        <v>0</v>
      </c>
      <c r="AG41" s="276">
        <f t="shared" si="11"/>
        <v>0</v>
      </c>
      <c r="AH41" s="276">
        <f t="shared" si="12"/>
        <v>0</v>
      </c>
      <c r="AI41" s="276">
        <f t="shared" si="18"/>
        <v>0</v>
      </c>
      <c r="AJ41" s="63">
        <f>_xlfn.XLOOKUP($AA41,FAO_All!$P$8:$P$238,FAO_All!$N$8:$N$238)</f>
        <v>0</v>
      </c>
      <c r="AK41" s="147"/>
    </row>
    <row r="42" spans="2:37" x14ac:dyDescent="0.45">
      <c r="B42" s="371">
        <f t="shared" si="13"/>
        <v>210</v>
      </c>
      <c r="C42" s="372" t="str">
        <f t="shared" si="14"/>
        <v>Lupins</v>
      </c>
      <c r="D42" s="375">
        <f t="shared" si="1"/>
        <v>0</v>
      </c>
      <c r="E42" s="147">
        <f t="shared" si="2"/>
        <v>0</v>
      </c>
      <c r="F42" s="147">
        <f t="shared" si="3"/>
        <v>0</v>
      </c>
      <c r="G42" s="376">
        <f t="shared" si="15"/>
        <v>0</v>
      </c>
      <c r="H42" s="375">
        <f t="shared" si="4"/>
        <v>0</v>
      </c>
      <c r="I42" s="147">
        <f t="shared" si="5"/>
        <v>0</v>
      </c>
      <c r="J42" s="147">
        <f t="shared" si="6"/>
        <v>0</v>
      </c>
      <c r="K42" s="376">
        <f t="shared" si="16"/>
        <v>0</v>
      </c>
      <c r="L42" s="375">
        <f t="shared" si="7"/>
        <v>0</v>
      </c>
      <c r="M42" s="147">
        <f t="shared" si="8"/>
        <v>0</v>
      </c>
      <c r="N42" s="147">
        <f t="shared" si="9"/>
        <v>0</v>
      </c>
      <c r="O42" s="376">
        <f t="shared" si="17"/>
        <v>0</v>
      </c>
      <c r="P42" s="147"/>
      <c r="Q42" s="62"/>
      <c r="R42" s="155">
        <f t="shared" si="0"/>
        <v>210</v>
      </c>
      <c r="S42" s="156" cm="1">
        <f t="array" ref="S42">_xlfn.XLOOKUP($R42,FAO_All!$P$8:$P$240,_xlfn.XLOOKUP(S$5,FAO_All!$W$6:$AT$6,FAO_All!$W$8:$AT$240))/S$6</f>
        <v>0</v>
      </c>
      <c r="T42" s="156" cm="1">
        <f t="array" ref="T42">_xlfn.XLOOKUP($R42,FAO_All!$P$8:$P$240,_xlfn.XLOOKUP(T$5,FAO_All!$W$6:$AT$6,FAO_All!$W$8:$AT$240))/T$6</f>
        <v>0</v>
      </c>
      <c r="U42" s="156" cm="1">
        <f t="array" ref="U42">_xlfn.XLOOKUP($R42,FAO_All!$P$8:$P$240,_xlfn.XLOOKUP(U$5,FAO_All!$W$6:$AT$6,FAO_All!$W$8:$AT$240))/U$6</f>
        <v>0</v>
      </c>
      <c r="V42" s="342" cm="1">
        <f t="array" ref="V42">_xlfn.XLOOKUP($R42,FAO_All!$P$8:$P$238,_xlfn.XLOOKUP(V$5,FAO_All!$W$6:$AT$6,FAO_All!$AU$8:$BR$238))/V$6</f>
        <v>0</v>
      </c>
      <c r="W42" s="156" cm="1">
        <f t="array" ref="W42">_xlfn.XLOOKUP($R42,FAO_All!$P$8:$P$238,_xlfn.XLOOKUP(W$5,FAO_All!$W$6:$AT$6,FAO_All!$AU$8:$BR$238))/W$6</f>
        <v>0</v>
      </c>
      <c r="X42" s="156" cm="1">
        <f t="array" ref="X42">_xlfn.XLOOKUP($R42,FAO_All!$P$8:$P$238,_xlfn.XLOOKUP(X$5,FAO_All!$W$6:$AT$6,FAO_All!$AU$8:$BR$238))/X$6</f>
        <v>0</v>
      </c>
      <c r="Y42" s="62"/>
      <c r="Z42" s="19" t="str">
        <f>_xlfn.XLOOKUP($Z$7,FAO_All!$R$7:$U$7,FAO_All!$R42:$U42)</f>
        <v>puls</v>
      </c>
      <c r="AA42" s="280">
        <f>FAO_All!P42</f>
        <v>210</v>
      </c>
      <c r="AB42" s="280" t="str">
        <f>FAO_All!Q42</f>
        <v>Lupins</v>
      </c>
      <c r="AC42" s="276" cm="1">
        <f t="array" ref="AC42">_xlfn.XLOOKUP(AC$7&amp;$AA42,('Water-CRP_filtered'!$S$8:$S$603)&amp;('Water-CRP_filtered'!$J$8:$J$603),'Water-CRP_filtered'!$U$8:$U$603,0)</f>
        <v>0</v>
      </c>
      <c r="AD42" s="276" cm="1">
        <f t="array" ref="AD42">_xlfn.XLOOKUP(AD$7&amp;$AA42,('Water-CRP_filtered'!$S$8:$S$603)&amp;('Water-CRP_filtered'!$J$8:$J$603),'Water-CRP_filtered'!$U$8:$U$603,0)</f>
        <v>0</v>
      </c>
      <c r="AE42" s="276" cm="1">
        <f t="array" ref="AE42">_xlfn.XLOOKUP(AE$7&amp;$AA42,('Water-CRP_filtered'!$S$8:$S$603)&amp;('Water-CRP_filtered'!$J$8:$J$603),'Water-CRP_filtered'!$U$8:$U$603,"")</f>
        <v>0</v>
      </c>
      <c r="AF42" s="276">
        <f t="shared" si="10"/>
        <v>0</v>
      </c>
      <c r="AG42" s="276">
        <f t="shared" si="11"/>
        <v>0</v>
      </c>
      <c r="AH42" s="276">
        <f t="shared" si="12"/>
        <v>0</v>
      </c>
      <c r="AI42" s="276">
        <f t="shared" si="18"/>
        <v>0</v>
      </c>
      <c r="AJ42" s="63">
        <f>_xlfn.XLOOKUP($AA42,FAO_All!$P$8:$P$238,FAO_All!$N$8:$N$238)</f>
        <v>0</v>
      </c>
      <c r="AK42" s="147"/>
    </row>
    <row r="43" spans="2:37" x14ac:dyDescent="0.45">
      <c r="B43" s="371">
        <f t="shared" si="13"/>
        <v>211</v>
      </c>
      <c r="C43" s="372" t="str">
        <f t="shared" si="14"/>
        <v>Pulses, nes</v>
      </c>
      <c r="D43" s="375">
        <f t="shared" si="1"/>
        <v>8201.4026457344553</v>
      </c>
      <c r="E43" s="147">
        <f t="shared" si="2"/>
        <v>29.962136051834293</v>
      </c>
      <c r="F43" s="147">
        <f t="shared" si="3"/>
        <v>726.07198226655896</v>
      </c>
      <c r="G43" s="376">
        <f t="shared" si="15"/>
        <v>8957.436764052849</v>
      </c>
      <c r="H43" s="375">
        <f t="shared" si="4"/>
        <v>10431.978699570605</v>
      </c>
      <c r="I43" s="147">
        <f t="shared" si="5"/>
        <v>38.111086430921226</v>
      </c>
      <c r="J43" s="147">
        <f t="shared" si="6"/>
        <v>923.54537151022259</v>
      </c>
      <c r="K43" s="376">
        <f t="shared" si="16"/>
        <v>11393.63515751175</v>
      </c>
      <c r="L43" s="375">
        <f t="shared" si="7"/>
        <v>11991.409401131779</v>
      </c>
      <c r="M43" s="147">
        <f t="shared" si="8"/>
        <v>43.808145441660614</v>
      </c>
      <c r="N43" s="147">
        <f t="shared" si="9"/>
        <v>1061.6021149233436</v>
      </c>
      <c r="O43" s="376">
        <f t="shared" si="17"/>
        <v>13096.819661496784</v>
      </c>
      <c r="P43" s="147"/>
      <c r="Q43" s="62"/>
      <c r="R43" s="155">
        <f t="shared" si="0"/>
        <v>211</v>
      </c>
      <c r="S43" s="156" cm="1">
        <f t="array" ref="S43">_xlfn.XLOOKUP($R43,FAO_All!$P$8:$P$240,_xlfn.XLOOKUP(S$5,FAO_All!$W$6:$AT$6,FAO_All!$W$8:$AT$240))/S$6</f>
        <v>1.0186599999999999</v>
      </c>
      <c r="T43" s="156" cm="1">
        <f t="array" ref="T43">_xlfn.XLOOKUP($R43,FAO_All!$P$8:$P$240,_xlfn.XLOOKUP(T$5,FAO_All!$W$6:$AT$6,FAO_All!$W$8:$AT$240))/T$6</f>
        <v>1.2957100000000001</v>
      </c>
      <c r="U43" s="156" cm="1">
        <f t="array" ref="U43">_xlfn.XLOOKUP($R43,FAO_All!$P$8:$P$240,_xlfn.XLOOKUP(U$5,FAO_All!$W$6:$AT$6,FAO_All!$W$8:$AT$240))/U$6</f>
        <v>1.4894000000000001</v>
      </c>
      <c r="V43" s="342" cm="1">
        <f t="array" ref="V43">_xlfn.XLOOKUP($R43,FAO_All!$P$8:$P$238,_xlfn.XLOOKUP(V$5,FAO_All!$W$6:$AT$6,FAO_All!$AU$8:$BR$238))/V$6</f>
        <v>1.962</v>
      </c>
      <c r="W43" s="156" cm="1">
        <f t="array" ref="W43">_xlfn.XLOOKUP($R43,FAO_All!$P$8:$P$238,_xlfn.XLOOKUP(W$5,FAO_All!$W$6:$AT$6,FAO_All!$AU$8:$BR$238))/W$6</f>
        <v>2.2440000000000002</v>
      </c>
      <c r="X43" s="156" cm="1">
        <f t="array" ref="X43">_xlfn.XLOOKUP($R43,FAO_All!$P$8:$P$238,_xlfn.XLOOKUP(X$5,FAO_All!$W$6:$AT$6,FAO_All!$AU$8:$BR$238))/X$6</f>
        <v>2.4500000000000002</v>
      </c>
      <c r="Y43" s="62"/>
      <c r="Z43" s="19" t="str">
        <f>_xlfn.XLOOKUP($Z$7,FAO_All!$R$7:$U$7,FAO_All!$R43:$U43)</f>
        <v>puls</v>
      </c>
      <c r="AA43" s="280">
        <f>FAO_All!P43</f>
        <v>211</v>
      </c>
      <c r="AB43" s="280" t="str">
        <f>FAO_All!Q43</f>
        <v>Pulses, nes</v>
      </c>
      <c r="AC43" s="276" cm="1">
        <f t="array" ref="AC43">_xlfn.XLOOKUP(AC$7&amp;$AA43,('Water-CRP_filtered'!$S$8:$S$603)&amp;('Water-CRP_filtered'!$J$8:$J$603),'Water-CRP_filtered'!$U$8:$U$603,0)</f>
        <v>8051.1678535865312</v>
      </c>
      <c r="AD43" s="276" cm="1">
        <f t="array" ref="AD43">_xlfn.XLOOKUP(AD$7&amp;$AA43,('Water-CRP_filtered'!$S$8:$S$603)&amp;('Water-CRP_filtered'!$J$8:$J$603),'Water-CRP_filtered'!$U$8:$U$603,0)</f>
        <v>29.413284169236345</v>
      </c>
      <c r="AE43" s="276" cm="1">
        <f t="array" ref="AE43">_xlfn.XLOOKUP(AE$7&amp;$AA43,('Water-CRP_filtered'!$S$8:$S$603)&amp;('Water-CRP_filtered'!$J$8:$J$603),'Water-CRP_filtered'!$U$8:$U$603,"")</f>
        <v>712.7716630343383</v>
      </c>
      <c r="AF43" s="276">
        <f t="shared" si="10"/>
        <v>8029.2820956378646</v>
      </c>
      <c r="AG43" s="276">
        <f t="shared" si="11"/>
        <v>29.333329058436302</v>
      </c>
      <c r="AH43" s="276">
        <f t="shared" si="12"/>
        <v>710.83411206365656</v>
      </c>
      <c r="AI43" s="276">
        <f t="shared" si="18"/>
        <v>8769.4495367599575</v>
      </c>
      <c r="AJ43" s="63">
        <f>_xlfn.XLOOKUP($AA43,FAO_All!$P$8:$P$238,FAO_All!$N$8:$N$238)</f>
        <v>0.99728166666666662</v>
      </c>
      <c r="AK43" s="147"/>
    </row>
    <row r="44" spans="2:37" x14ac:dyDescent="0.45">
      <c r="B44" s="371">
        <f t="shared" si="13"/>
        <v>216</v>
      </c>
      <c r="C44" s="372" t="str">
        <f t="shared" si="14"/>
        <v>Brazil nuts, with shell</v>
      </c>
      <c r="D44" s="375">
        <f t="shared" si="1"/>
        <v>0</v>
      </c>
      <c r="E44" s="147">
        <f t="shared" si="2"/>
        <v>0</v>
      </c>
      <c r="F44" s="147">
        <f t="shared" si="3"/>
        <v>0</v>
      </c>
      <c r="G44" s="376">
        <f t="shared" si="15"/>
        <v>0</v>
      </c>
      <c r="H44" s="375">
        <f t="shared" si="4"/>
        <v>0</v>
      </c>
      <c r="I44" s="147">
        <f t="shared" si="5"/>
        <v>0</v>
      </c>
      <c r="J44" s="147">
        <f t="shared" si="6"/>
        <v>0</v>
      </c>
      <c r="K44" s="376">
        <f t="shared" si="16"/>
        <v>0</v>
      </c>
      <c r="L44" s="375">
        <f t="shared" si="7"/>
        <v>0</v>
      </c>
      <c r="M44" s="147">
        <f t="shared" si="8"/>
        <v>0</v>
      </c>
      <c r="N44" s="147">
        <f t="shared" si="9"/>
        <v>0</v>
      </c>
      <c r="O44" s="376">
        <f t="shared" si="17"/>
        <v>0</v>
      </c>
      <c r="P44" s="147"/>
      <c r="Q44" s="62"/>
      <c r="R44" s="155">
        <f t="shared" si="0"/>
        <v>216</v>
      </c>
      <c r="S44" s="156" cm="1">
        <f t="array" ref="S44">_xlfn.XLOOKUP($R44,FAO_All!$P$8:$P$240,_xlfn.XLOOKUP(S$5,FAO_All!$W$6:$AT$6,FAO_All!$W$8:$AT$240))/S$6</f>
        <v>0</v>
      </c>
      <c r="T44" s="156" cm="1">
        <f t="array" ref="T44">_xlfn.XLOOKUP($R44,FAO_All!$P$8:$P$240,_xlfn.XLOOKUP(T$5,FAO_All!$W$6:$AT$6,FAO_All!$W$8:$AT$240))/T$6</f>
        <v>0</v>
      </c>
      <c r="U44" s="156" cm="1">
        <f t="array" ref="U44">_xlfn.XLOOKUP($R44,FAO_All!$P$8:$P$240,_xlfn.XLOOKUP(U$5,FAO_All!$W$6:$AT$6,FAO_All!$W$8:$AT$240))/U$6</f>
        <v>0</v>
      </c>
      <c r="V44" s="342" cm="1">
        <f t="array" ref="V44">_xlfn.XLOOKUP($R44,FAO_All!$P$8:$P$238,_xlfn.XLOOKUP(V$5,FAO_All!$W$6:$AT$6,FAO_All!$AU$8:$BR$238))/V$6</f>
        <v>0</v>
      </c>
      <c r="W44" s="156" cm="1">
        <f t="array" ref="W44">_xlfn.XLOOKUP($R44,FAO_All!$P$8:$P$238,_xlfn.XLOOKUP(W$5,FAO_All!$W$6:$AT$6,FAO_All!$AU$8:$BR$238))/W$6</f>
        <v>0</v>
      </c>
      <c r="X44" s="156" cm="1">
        <f t="array" ref="X44">_xlfn.XLOOKUP($R44,FAO_All!$P$8:$P$238,_xlfn.XLOOKUP(X$5,FAO_All!$W$6:$AT$6,FAO_All!$AU$8:$BR$238))/X$6</f>
        <v>0</v>
      </c>
      <c r="Y44" s="62"/>
      <c r="Z44" s="19" t="str">
        <f>_xlfn.XLOOKUP($Z$7,FAO_All!$R$7:$U$7,FAO_All!$R44:$U44)</f>
        <v>nuts</v>
      </c>
      <c r="AA44" s="280">
        <f>FAO_All!P44</f>
        <v>216</v>
      </c>
      <c r="AB44" s="280" t="str">
        <f>FAO_All!Q44</f>
        <v>Brazil nuts, with shell</v>
      </c>
      <c r="AC44" s="276" cm="1">
        <f t="array" ref="AC44">_xlfn.XLOOKUP(AC$7&amp;$AA44,('Water-CRP_filtered'!$S$8:$S$603)&amp;('Water-CRP_filtered'!$J$8:$J$603),'Water-CRP_filtered'!$U$8:$U$603,0)</f>
        <v>0</v>
      </c>
      <c r="AD44" s="276" cm="1">
        <f t="array" ref="AD44">_xlfn.XLOOKUP(AD$7&amp;$AA44,('Water-CRP_filtered'!$S$8:$S$603)&amp;('Water-CRP_filtered'!$J$8:$J$603),'Water-CRP_filtered'!$U$8:$U$603,0)</f>
        <v>0</v>
      </c>
      <c r="AE44" s="276" cm="1">
        <f t="array" ref="AE44">_xlfn.XLOOKUP(AE$7&amp;$AA44,('Water-CRP_filtered'!$S$8:$S$603)&amp;('Water-CRP_filtered'!$J$8:$J$603),'Water-CRP_filtered'!$U$8:$U$603,"")</f>
        <v>0</v>
      </c>
      <c r="AF44" s="276">
        <f t="shared" si="10"/>
        <v>0</v>
      </c>
      <c r="AG44" s="276">
        <f t="shared" si="11"/>
        <v>0</v>
      </c>
      <c r="AH44" s="276">
        <f t="shared" si="12"/>
        <v>0</v>
      </c>
      <c r="AI44" s="276">
        <f t="shared" si="18"/>
        <v>0</v>
      </c>
      <c r="AJ44" s="63">
        <f>_xlfn.XLOOKUP($AA44,FAO_All!$P$8:$P$238,FAO_All!$N$8:$N$238)</f>
        <v>0</v>
      </c>
      <c r="AK44" s="147"/>
    </row>
    <row r="45" spans="2:37" x14ac:dyDescent="0.45">
      <c r="B45" s="371">
        <f t="shared" si="13"/>
        <v>217</v>
      </c>
      <c r="C45" s="372" t="str">
        <f t="shared" si="14"/>
        <v>Cashew nuts, with shell</v>
      </c>
      <c r="D45" s="375">
        <f t="shared" si="1"/>
        <v>4357030.6201030677</v>
      </c>
      <c r="E45" s="147">
        <f t="shared" si="2"/>
        <v>0</v>
      </c>
      <c r="F45" s="147">
        <f t="shared" si="3"/>
        <v>135442.56511732645</v>
      </c>
      <c r="G45" s="376">
        <f t="shared" si="15"/>
        <v>4492473.1852203943</v>
      </c>
      <c r="H45" s="375">
        <f t="shared" si="4"/>
        <v>7174735.350783647</v>
      </c>
      <c r="I45" s="147">
        <f t="shared" si="5"/>
        <v>0</v>
      </c>
      <c r="J45" s="147">
        <f t="shared" si="6"/>
        <v>223033.67698735857</v>
      </c>
      <c r="K45" s="376">
        <f t="shared" si="16"/>
        <v>7397769.0277710054</v>
      </c>
      <c r="L45" s="375">
        <f t="shared" si="7"/>
        <v>10228008.96995399</v>
      </c>
      <c r="M45" s="147">
        <f t="shared" si="8"/>
        <v>0</v>
      </c>
      <c r="N45" s="147">
        <f t="shared" si="9"/>
        <v>317947.67852717603</v>
      </c>
      <c r="O45" s="376">
        <f t="shared" si="17"/>
        <v>10545956.648481166</v>
      </c>
      <c r="P45" s="147"/>
      <c r="Q45" s="62"/>
      <c r="R45" s="155">
        <f t="shared" si="0"/>
        <v>217</v>
      </c>
      <c r="S45" s="156" cm="1">
        <f t="array" ref="S45">_xlfn.XLOOKUP($R45,FAO_All!$P$8:$P$240,_xlfn.XLOOKUP(S$5,FAO_All!$W$6:$AT$6,FAO_All!$W$8:$AT$240))/S$6</f>
        <v>69.927000000000007</v>
      </c>
      <c r="T45" s="156" cm="1">
        <f t="array" ref="T45">_xlfn.XLOOKUP($R45,FAO_All!$P$8:$P$240,_xlfn.XLOOKUP(T$5,FAO_All!$W$6:$AT$6,FAO_All!$W$8:$AT$240))/T$6</f>
        <v>115.149</v>
      </c>
      <c r="U45" s="156" cm="1">
        <f t="array" ref="U45">_xlfn.XLOOKUP($R45,FAO_All!$P$8:$P$240,_xlfn.XLOOKUP(U$5,FAO_All!$W$6:$AT$6,FAO_All!$W$8:$AT$240))/U$6</f>
        <v>164.15170000000001</v>
      </c>
      <c r="V45" s="342" cm="1">
        <f t="array" ref="V45">_xlfn.XLOOKUP($R45,FAO_All!$P$8:$P$238,_xlfn.XLOOKUP(V$5,FAO_All!$W$6:$AT$6,FAO_All!$AU$8:$BR$238))/V$6</f>
        <v>561.30999999999995</v>
      </c>
      <c r="W45" s="156" cm="1">
        <f t="array" ref="W45">_xlfn.XLOOKUP($R45,FAO_All!$P$8:$P$238,_xlfn.XLOOKUP(W$5,FAO_All!$W$6:$AT$6,FAO_All!$AU$8:$BR$238))/W$6</f>
        <v>569.9</v>
      </c>
      <c r="X45" s="156" cm="1">
        <f t="array" ref="X45">_xlfn.XLOOKUP($R45,FAO_All!$P$8:$P$238,_xlfn.XLOOKUP(X$5,FAO_All!$W$6:$AT$6,FAO_All!$AU$8:$BR$238))/X$6</f>
        <v>448.721</v>
      </c>
      <c r="Y45" s="62"/>
      <c r="Z45" s="19" t="str">
        <f>_xlfn.XLOOKUP($Z$7,FAO_All!$R$7:$U$7,FAO_All!$R45:$U45)</f>
        <v>nuts</v>
      </c>
      <c r="AA45" s="280">
        <f>FAO_All!P45</f>
        <v>217</v>
      </c>
      <c r="AB45" s="280" t="str">
        <f>FAO_All!Q45</f>
        <v>Cashew nuts, with shell</v>
      </c>
      <c r="AC45" s="276" cm="1">
        <f t="array" ref="AC45">_xlfn.XLOOKUP(AC$7&amp;$AA45,('Water-CRP_filtered'!$S$8:$S$603)&amp;('Water-CRP_filtered'!$J$8:$J$603),'Water-CRP_filtered'!$U$8:$U$603,0)</f>
        <v>62308.273200667369</v>
      </c>
      <c r="AD45" s="276" cm="1">
        <f t="array" ref="AD45">_xlfn.XLOOKUP(AD$7&amp;$AA45,('Water-CRP_filtered'!$S$8:$S$603)&amp;('Water-CRP_filtered'!$J$8:$J$603),'Water-CRP_filtered'!$U$8:$U$603,0)</f>
        <v>0</v>
      </c>
      <c r="AE45" s="276" cm="1">
        <f t="array" ref="AE45">_xlfn.XLOOKUP(AE$7&amp;$AA45,('Water-CRP_filtered'!$S$8:$S$603)&amp;('Water-CRP_filtered'!$J$8:$J$603),'Water-CRP_filtered'!$U$8:$U$603,"")</f>
        <v>1936.9137116897114</v>
      </c>
      <c r="AF45" s="276">
        <f t="shared" si="10"/>
        <v>6695709.3464169158</v>
      </c>
      <c r="AG45" s="276">
        <f t="shared" si="11"/>
        <v>0</v>
      </c>
      <c r="AH45" s="276">
        <f t="shared" si="12"/>
        <v>208142.68437188806</v>
      </c>
      <c r="AI45" s="276">
        <f t="shared" si="18"/>
        <v>6903852.0307888035</v>
      </c>
      <c r="AJ45" s="63">
        <f>_xlfn.XLOOKUP($AA45,FAO_All!$P$8:$P$238,FAO_All!$N$8:$N$238)</f>
        <v>107.461</v>
      </c>
      <c r="AK45" s="147"/>
    </row>
    <row r="46" spans="2:37" x14ac:dyDescent="0.45">
      <c r="B46" s="371">
        <f t="shared" si="13"/>
        <v>220</v>
      </c>
      <c r="C46" s="372" t="str">
        <f t="shared" si="14"/>
        <v>Chestnut</v>
      </c>
      <c r="D46" s="375">
        <f t="shared" si="1"/>
        <v>0</v>
      </c>
      <c r="E46" s="147">
        <f t="shared" si="2"/>
        <v>0</v>
      </c>
      <c r="F46" s="147">
        <f t="shared" si="3"/>
        <v>0</v>
      </c>
      <c r="G46" s="376">
        <f t="shared" si="15"/>
        <v>0</v>
      </c>
      <c r="H46" s="375">
        <f t="shared" si="4"/>
        <v>0</v>
      </c>
      <c r="I46" s="147">
        <f t="shared" si="5"/>
        <v>0</v>
      </c>
      <c r="J46" s="147">
        <f t="shared" si="6"/>
        <v>0</v>
      </c>
      <c r="K46" s="376">
        <f t="shared" si="16"/>
        <v>0</v>
      </c>
      <c r="L46" s="375">
        <f t="shared" si="7"/>
        <v>0</v>
      </c>
      <c r="M46" s="147">
        <f t="shared" si="8"/>
        <v>0</v>
      </c>
      <c r="N46" s="147">
        <f t="shared" si="9"/>
        <v>0</v>
      </c>
      <c r="O46" s="376">
        <f t="shared" si="17"/>
        <v>0</v>
      </c>
      <c r="P46" s="147"/>
      <c r="Q46" s="62"/>
      <c r="R46" s="155">
        <f t="shared" si="0"/>
        <v>220</v>
      </c>
      <c r="S46" s="156" cm="1">
        <f t="array" ref="S46">_xlfn.XLOOKUP($R46,FAO_All!$P$8:$P$240,_xlfn.XLOOKUP(S$5,FAO_All!$W$6:$AT$6,FAO_All!$W$8:$AT$240))/S$6</f>
        <v>0</v>
      </c>
      <c r="T46" s="156" cm="1">
        <f t="array" ref="T46">_xlfn.XLOOKUP($R46,FAO_All!$P$8:$P$240,_xlfn.XLOOKUP(T$5,FAO_All!$W$6:$AT$6,FAO_All!$W$8:$AT$240))/T$6</f>
        <v>0</v>
      </c>
      <c r="U46" s="156" cm="1">
        <f t="array" ref="U46">_xlfn.XLOOKUP($R46,FAO_All!$P$8:$P$240,_xlfn.XLOOKUP(U$5,FAO_All!$W$6:$AT$6,FAO_All!$W$8:$AT$240))/U$6</f>
        <v>0</v>
      </c>
      <c r="V46" s="342" cm="1">
        <f t="array" ref="V46">_xlfn.XLOOKUP($R46,FAO_All!$P$8:$P$238,_xlfn.XLOOKUP(V$5,FAO_All!$W$6:$AT$6,FAO_All!$AU$8:$BR$238))/V$6</f>
        <v>0</v>
      </c>
      <c r="W46" s="156" cm="1">
        <f t="array" ref="W46">_xlfn.XLOOKUP($R46,FAO_All!$P$8:$P$238,_xlfn.XLOOKUP(W$5,FAO_All!$W$6:$AT$6,FAO_All!$AU$8:$BR$238))/W$6</f>
        <v>0</v>
      </c>
      <c r="X46" s="156" cm="1">
        <f t="array" ref="X46">_xlfn.XLOOKUP($R46,FAO_All!$P$8:$P$238,_xlfn.XLOOKUP(X$5,FAO_All!$W$6:$AT$6,FAO_All!$AU$8:$BR$238))/X$6</f>
        <v>0</v>
      </c>
      <c r="Y46" s="62"/>
      <c r="Z46" s="19" t="str">
        <f>_xlfn.XLOOKUP($Z$7,FAO_All!$R$7:$U$7,FAO_All!$R46:$U46)</f>
        <v>nuts</v>
      </c>
      <c r="AA46" s="280">
        <f>FAO_All!P46</f>
        <v>220</v>
      </c>
      <c r="AB46" s="280" t="str">
        <f>FAO_All!Q46</f>
        <v>Chestnut</v>
      </c>
      <c r="AC46" s="276" cm="1">
        <f t="array" ref="AC46">_xlfn.XLOOKUP(AC$7&amp;$AA46,('Water-CRP_filtered'!$S$8:$S$603)&amp;('Water-CRP_filtered'!$J$8:$J$603),'Water-CRP_filtered'!$U$8:$U$603,0)</f>
        <v>0</v>
      </c>
      <c r="AD46" s="276" cm="1">
        <f t="array" ref="AD46">_xlfn.XLOOKUP(AD$7&amp;$AA46,('Water-CRP_filtered'!$S$8:$S$603)&amp;('Water-CRP_filtered'!$J$8:$J$603),'Water-CRP_filtered'!$U$8:$U$603,0)</f>
        <v>0</v>
      </c>
      <c r="AE46" s="276" cm="1">
        <f t="array" ref="AE46">_xlfn.XLOOKUP(AE$7&amp;$AA46,('Water-CRP_filtered'!$S$8:$S$603)&amp;('Water-CRP_filtered'!$J$8:$J$603),'Water-CRP_filtered'!$U$8:$U$603,"")</f>
        <v>0</v>
      </c>
      <c r="AF46" s="276">
        <f t="shared" si="10"/>
        <v>0</v>
      </c>
      <c r="AG46" s="276">
        <f t="shared" si="11"/>
        <v>0</v>
      </c>
      <c r="AH46" s="276">
        <f t="shared" si="12"/>
        <v>0</v>
      </c>
      <c r="AI46" s="276">
        <f t="shared" si="18"/>
        <v>0</v>
      </c>
      <c r="AJ46" s="63">
        <f>_xlfn.XLOOKUP($AA46,FAO_All!$P$8:$P$238,FAO_All!$N$8:$N$238)</f>
        <v>0</v>
      </c>
      <c r="AK46" s="147"/>
    </row>
    <row r="47" spans="2:37" x14ac:dyDescent="0.45">
      <c r="B47" s="371">
        <f t="shared" si="13"/>
        <v>221</v>
      </c>
      <c r="C47" s="372" t="str">
        <f t="shared" si="14"/>
        <v>Almonds, with shell</v>
      </c>
      <c r="D47" s="375">
        <f t="shared" si="1"/>
        <v>0</v>
      </c>
      <c r="E47" s="147">
        <f t="shared" si="2"/>
        <v>0</v>
      </c>
      <c r="F47" s="147">
        <f t="shared" si="3"/>
        <v>0</v>
      </c>
      <c r="G47" s="376">
        <f t="shared" si="15"/>
        <v>0</v>
      </c>
      <c r="H47" s="375">
        <f t="shared" si="4"/>
        <v>0</v>
      </c>
      <c r="I47" s="147">
        <f t="shared" si="5"/>
        <v>0</v>
      </c>
      <c r="J47" s="147">
        <f t="shared" si="6"/>
        <v>0</v>
      </c>
      <c r="K47" s="376">
        <f t="shared" si="16"/>
        <v>0</v>
      </c>
      <c r="L47" s="375">
        <f t="shared" si="7"/>
        <v>0</v>
      </c>
      <c r="M47" s="147">
        <f t="shared" si="8"/>
        <v>0</v>
      </c>
      <c r="N47" s="147">
        <f t="shared" si="9"/>
        <v>0</v>
      </c>
      <c r="O47" s="376">
        <f t="shared" si="17"/>
        <v>0</v>
      </c>
      <c r="P47" s="147"/>
      <c r="Q47" s="62"/>
      <c r="R47" s="155">
        <f t="shared" si="0"/>
        <v>221</v>
      </c>
      <c r="S47" s="156" cm="1">
        <f t="array" ref="S47">_xlfn.XLOOKUP($R47,FAO_All!$P$8:$P$240,_xlfn.XLOOKUP(S$5,FAO_All!$W$6:$AT$6,FAO_All!$W$8:$AT$240))/S$6</f>
        <v>0</v>
      </c>
      <c r="T47" s="156" cm="1">
        <f t="array" ref="T47">_xlfn.XLOOKUP($R47,FAO_All!$P$8:$P$240,_xlfn.XLOOKUP(T$5,FAO_All!$W$6:$AT$6,FAO_All!$W$8:$AT$240))/T$6</f>
        <v>0</v>
      </c>
      <c r="U47" s="156" cm="1">
        <f t="array" ref="U47">_xlfn.XLOOKUP($R47,FAO_All!$P$8:$P$240,_xlfn.XLOOKUP(U$5,FAO_All!$W$6:$AT$6,FAO_All!$W$8:$AT$240))/U$6</f>
        <v>0</v>
      </c>
      <c r="V47" s="342" cm="1">
        <f t="array" ref="V47">_xlfn.XLOOKUP($R47,FAO_All!$P$8:$P$238,_xlfn.XLOOKUP(V$5,FAO_All!$W$6:$AT$6,FAO_All!$AU$8:$BR$238))/V$6</f>
        <v>0</v>
      </c>
      <c r="W47" s="156" cm="1">
        <f t="array" ref="W47">_xlfn.XLOOKUP($R47,FAO_All!$P$8:$P$238,_xlfn.XLOOKUP(W$5,FAO_All!$W$6:$AT$6,FAO_All!$AU$8:$BR$238))/W$6</f>
        <v>0</v>
      </c>
      <c r="X47" s="156" cm="1">
        <f t="array" ref="X47">_xlfn.XLOOKUP($R47,FAO_All!$P$8:$P$238,_xlfn.XLOOKUP(X$5,FAO_All!$W$6:$AT$6,FAO_All!$AU$8:$BR$238))/X$6</f>
        <v>0</v>
      </c>
      <c r="Y47" s="62"/>
      <c r="Z47" s="19" t="str">
        <f>_xlfn.XLOOKUP($Z$7,FAO_All!$R$7:$U$7,FAO_All!$R47:$U47)</f>
        <v>nuts</v>
      </c>
      <c r="AA47" s="280">
        <f>FAO_All!P47</f>
        <v>221</v>
      </c>
      <c r="AB47" s="280" t="str">
        <f>FAO_All!Q47</f>
        <v>Almonds, with shell</v>
      </c>
      <c r="AC47" s="276" cm="1">
        <f t="array" ref="AC47">_xlfn.XLOOKUP(AC$7&amp;$AA47,('Water-CRP_filtered'!$S$8:$S$603)&amp;('Water-CRP_filtered'!$J$8:$J$603),'Water-CRP_filtered'!$U$8:$U$603,0)</f>
        <v>0</v>
      </c>
      <c r="AD47" s="276" cm="1">
        <f t="array" ref="AD47">_xlfn.XLOOKUP(AD$7&amp;$AA47,('Water-CRP_filtered'!$S$8:$S$603)&amp;('Water-CRP_filtered'!$J$8:$J$603),'Water-CRP_filtered'!$U$8:$U$603,0)</f>
        <v>0</v>
      </c>
      <c r="AE47" s="276" cm="1">
        <f t="array" ref="AE47">_xlfn.XLOOKUP(AE$7&amp;$AA47,('Water-CRP_filtered'!$S$8:$S$603)&amp;('Water-CRP_filtered'!$J$8:$J$603),'Water-CRP_filtered'!$U$8:$U$603,"")</f>
        <v>0</v>
      </c>
      <c r="AF47" s="276">
        <f t="shared" si="10"/>
        <v>0</v>
      </c>
      <c r="AG47" s="276">
        <f t="shared" si="11"/>
        <v>0</v>
      </c>
      <c r="AH47" s="276">
        <f t="shared" si="12"/>
        <v>0</v>
      </c>
      <c r="AI47" s="276">
        <f t="shared" si="18"/>
        <v>0</v>
      </c>
      <c r="AJ47" s="63">
        <f>_xlfn.XLOOKUP($AA47,FAO_All!$P$8:$P$238,FAO_All!$N$8:$N$238)</f>
        <v>0</v>
      </c>
      <c r="AK47" s="147"/>
    </row>
    <row r="48" spans="2:37" x14ac:dyDescent="0.45">
      <c r="B48" s="371">
        <f t="shared" si="13"/>
        <v>222</v>
      </c>
      <c r="C48" s="372" t="str">
        <f t="shared" si="14"/>
        <v>Walnuts, with shell</v>
      </c>
      <c r="D48" s="375">
        <f t="shared" si="1"/>
        <v>0</v>
      </c>
      <c r="E48" s="147">
        <f t="shared" si="2"/>
        <v>0</v>
      </c>
      <c r="F48" s="147">
        <f t="shared" si="3"/>
        <v>0</v>
      </c>
      <c r="G48" s="376">
        <f t="shared" si="15"/>
        <v>0</v>
      </c>
      <c r="H48" s="375">
        <f t="shared" si="4"/>
        <v>0</v>
      </c>
      <c r="I48" s="147">
        <f t="shared" si="5"/>
        <v>0</v>
      </c>
      <c r="J48" s="147">
        <f t="shared" si="6"/>
        <v>0</v>
      </c>
      <c r="K48" s="376">
        <f t="shared" si="16"/>
        <v>0</v>
      </c>
      <c r="L48" s="375">
        <f t="shared" si="7"/>
        <v>0</v>
      </c>
      <c r="M48" s="147">
        <f t="shared" si="8"/>
        <v>0</v>
      </c>
      <c r="N48" s="147">
        <f t="shared" si="9"/>
        <v>0</v>
      </c>
      <c r="O48" s="376">
        <f t="shared" si="17"/>
        <v>0</v>
      </c>
      <c r="P48" s="147"/>
      <c r="Q48" s="62"/>
      <c r="R48" s="155">
        <f t="shared" si="0"/>
        <v>222</v>
      </c>
      <c r="S48" s="156" cm="1">
        <f t="array" ref="S48">_xlfn.XLOOKUP($R48,FAO_All!$P$8:$P$240,_xlfn.XLOOKUP(S$5,FAO_All!$W$6:$AT$6,FAO_All!$W$8:$AT$240))/S$6</f>
        <v>0</v>
      </c>
      <c r="T48" s="156" cm="1">
        <f t="array" ref="T48">_xlfn.XLOOKUP($R48,FAO_All!$P$8:$P$240,_xlfn.XLOOKUP(T$5,FAO_All!$W$6:$AT$6,FAO_All!$W$8:$AT$240))/T$6</f>
        <v>0</v>
      </c>
      <c r="U48" s="156" cm="1">
        <f t="array" ref="U48">_xlfn.XLOOKUP($R48,FAO_All!$P$8:$P$240,_xlfn.XLOOKUP(U$5,FAO_All!$W$6:$AT$6,FAO_All!$W$8:$AT$240))/U$6</f>
        <v>0</v>
      </c>
      <c r="V48" s="342" cm="1">
        <f t="array" ref="V48">_xlfn.XLOOKUP($R48,FAO_All!$P$8:$P$238,_xlfn.XLOOKUP(V$5,FAO_All!$W$6:$AT$6,FAO_All!$AU$8:$BR$238))/V$6</f>
        <v>0</v>
      </c>
      <c r="W48" s="156" cm="1">
        <f t="array" ref="W48">_xlfn.XLOOKUP($R48,FAO_All!$P$8:$P$238,_xlfn.XLOOKUP(W$5,FAO_All!$W$6:$AT$6,FAO_All!$AU$8:$BR$238))/W$6</f>
        <v>0</v>
      </c>
      <c r="X48" s="156" cm="1">
        <f t="array" ref="X48">_xlfn.XLOOKUP($R48,FAO_All!$P$8:$P$238,_xlfn.XLOOKUP(X$5,FAO_All!$W$6:$AT$6,FAO_All!$AU$8:$BR$238))/X$6</f>
        <v>0</v>
      </c>
      <c r="Y48" s="62"/>
      <c r="Z48" s="19" t="str">
        <f>_xlfn.XLOOKUP($Z$7,FAO_All!$R$7:$U$7,FAO_All!$R48:$U48)</f>
        <v>nuts</v>
      </c>
      <c r="AA48" s="280">
        <f>FAO_All!P48</f>
        <v>222</v>
      </c>
      <c r="AB48" s="280" t="str">
        <f>FAO_All!Q48</f>
        <v>Walnuts, with shell</v>
      </c>
      <c r="AC48" s="276" cm="1">
        <f t="array" ref="AC48">_xlfn.XLOOKUP(AC$7&amp;$AA48,('Water-CRP_filtered'!$S$8:$S$603)&amp;('Water-CRP_filtered'!$J$8:$J$603),'Water-CRP_filtered'!$U$8:$U$603,0)</f>
        <v>0</v>
      </c>
      <c r="AD48" s="276" cm="1">
        <f t="array" ref="AD48">_xlfn.XLOOKUP(AD$7&amp;$AA48,('Water-CRP_filtered'!$S$8:$S$603)&amp;('Water-CRP_filtered'!$J$8:$J$603),'Water-CRP_filtered'!$U$8:$U$603,0)</f>
        <v>0</v>
      </c>
      <c r="AE48" s="276" cm="1">
        <f t="array" ref="AE48">_xlfn.XLOOKUP(AE$7&amp;$AA48,('Water-CRP_filtered'!$S$8:$S$603)&amp;('Water-CRP_filtered'!$J$8:$J$603),'Water-CRP_filtered'!$U$8:$U$603,"")</f>
        <v>0</v>
      </c>
      <c r="AF48" s="276">
        <f t="shared" si="10"/>
        <v>0</v>
      </c>
      <c r="AG48" s="276">
        <f t="shared" si="11"/>
        <v>0</v>
      </c>
      <c r="AH48" s="276">
        <f t="shared" si="12"/>
        <v>0</v>
      </c>
      <c r="AI48" s="276">
        <f t="shared" si="18"/>
        <v>0</v>
      </c>
      <c r="AJ48" s="63">
        <f>_xlfn.XLOOKUP($AA48,FAO_All!$P$8:$P$238,FAO_All!$N$8:$N$238)</f>
        <v>0</v>
      </c>
      <c r="AK48" s="147"/>
    </row>
    <row r="49" spans="2:37" x14ac:dyDescent="0.45">
      <c r="B49" s="371">
        <f t="shared" si="13"/>
        <v>223</v>
      </c>
      <c r="C49" s="372" t="str">
        <f t="shared" si="14"/>
        <v>Pistachios</v>
      </c>
      <c r="D49" s="375">
        <f t="shared" si="1"/>
        <v>0</v>
      </c>
      <c r="E49" s="147">
        <f t="shared" si="2"/>
        <v>0</v>
      </c>
      <c r="F49" s="147">
        <f t="shared" si="3"/>
        <v>0</v>
      </c>
      <c r="G49" s="376">
        <f t="shared" si="15"/>
        <v>0</v>
      </c>
      <c r="H49" s="375">
        <f t="shared" si="4"/>
        <v>0</v>
      </c>
      <c r="I49" s="147">
        <f t="shared" si="5"/>
        <v>0</v>
      </c>
      <c r="J49" s="147">
        <f t="shared" si="6"/>
        <v>0</v>
      </c>
      <c r="K49" s="376">
        <f t="shared" si="16"/>
        <v>0</v>
      </c>
      <c r="L49" s="375">
        <f t="shared" si="7"/>
        <v>0</v>
      </c>
      <c r="M49" s="147">
        <f t="shared" si="8"/>
        <v>0</v>
      </c>
      <c r="N49" s="147">
        <f t="shared" si="9"/>
        <v>0</v>
      </c>
      <c r="O49" s="376">
        <f t="shared" si="17"/>
        <v>0</v>
      </c>
      <c r="P49" s="147"/>
      <c r="Q49" s="62"/>
      <c r="R49" s="155">
        <f t="shared" si="0"/>
        <v>223</v>
      </c>
      <c r="S49" s="156" cm="1">
        <f t="array" ref="S49">_xlfn.XLOOKUP($R49,FAO_All!$P$8:$P$240,_xlfn.XLOOKUP(S$5,FAO_All!$W$6:$AT$6,FAO_All!$W$8:$AT$240))/S$6</f>
        <v>0</v>
      </c>
      <c r="T49" s="156" cm="1">
        <f t="array" ref="T49">_xlfn.XLOOKUP($R49,FAO_All!$P$8:$P$240,_xlfn.XLOOKUP(T$5,FAO_All!$W$6:$AT$6,FAO_All!$W$8:$AT$240))/T$6</f>
        <v>0</v>
      </c>
      <c r="U49" s="156" cm="1">
        <f t="array" ref="U49">_xlfn.XLOOKUP($R49,FAO_All!$P$8:$P$240,_xlfn.XLOOKUP(U$5,FAO_All!$W$6:$AT$6,FAO_All!$W$8:$AT$240))/U$6</f>
        <v>0</v>
      </c>
      <c r="V49" s="342" cm="1">
        <f t="array" ref="V49">_xlfn.XLOOKUP($R49,FAO_All!$P$8:$P$238,_xlfn.XLOOKUP(V$5,FAO_All!$W$6:$AT$6,FAO_All!$AU$8:$BR$238))/V$6</f>
        <v>0</v>
      </c>
      <c r="W49" s="156" cm="1">
        <f t="array" ref="W49">_xlfn.XLOOKUP($R49,FAO_All!$P$8:$P$238,_xlfn.XLOOKUP(W$5,FAO_All!$W$6:$AT$6,FAO_All!$AU$8:$BR$238))/W$6</f>
        <v>0</v>
      </c>
      <c r="X49" s="156" cm="1">
        <f t="array" ref="X49">_xlfn.XLOOKUP($R49,FAO_All!$P$8:$P$238,_xlfn.XLOOKUP(X$5,FAO_All!$W$6:$AT$6,FAO_All!$AU$8:$BR$238))/X$6</f>
        <v>0</v>
      </c>
      <c r="Y49" s="62"/>
      <c r="Z49" s="19" t="str">
        <f>_xlfn.XLOOKUP($Z$7,FAO_All!$R$7:$U$7,FAO_All!$R49:$U49)</f>
        <v>nuts</v>
      </c>
      <c r="AA49" s="280">
        <f>FAO_All!P49</f>
        <v>223</v>
      </c>
      <c r="AB49" s="280" t="str">
        <f>FAO_All!Q49</f>
        <v>Pistachios</v>
      </c>
      <c r="AC49" s="276" cm="1">
        <f t="array" ref="AC49">_xlfn.XLOOKUP(AC$7&amp;$AA49,('Water-CRP_filtered'!$S$8:$S$603)&amp;('Water-CRP_filtered'!$J$8:$J$603),'Water-CRP_filtered'!$U$8:$U$603,0)</f>
        <v>0</v>
      </c>
      <c r="AD49" s="276" cm="1">
        <f t="array" ref="AD49">_xlfn.XLOOKUP(AD$7&amp;$AA49,('Water-CRP_filtered'!$S$8:$S$603)&amp;('Water-CRP_filtered'!$J$8:$J$603),'Water-CRP_filtered'!$U$8:$U$603,0)</f>
        <v>0</v>
      </c>
      <c r="AE49" s="276" cm="1">
        <f t="array" ref="AE49">_xlfn.XLOOKUP(AE$7&amp;$AA49,('Water-CRP_filtered'!$S$8:$S$603)&amp;('Water-CRP_filtered'!$J$8:$J$603),'Water-CRP_filtered'!$U$8:$U$603,"")</f>
        <v>0</v>
      </c>
      <c r="AF49" s="276">
        <f t="shared" si="10"/>
        <v>0</v>
      </c>
      <c r="AG49" s="276">
        <f t="shared" si="11"/>
        <v>0</v>
      </c>
      <c r="AH49" s="276">
        <f t="shared" si="12"/>
        <v>0</v>
      </c>
      <c r="AI49" s="276">
        <f t="shared" si="18"/>
        <v>0</v>
      </c>
      <c r="AJ49" s="63">
        <f>_xlfn.XLOOKUP($AA49,FAO_All!$P$8:$P$238,FAO_All!$N$8:$N$238)</f>
        <v>0</v>
      </c>
      <c r="AK49" s="147"/>
    </row>
    <row r="50" spans="2:37" x14ac:dyDescent="0.45">
      <c r="B50" s="371">
        <f t="shared" si="13"/>
        <v>224</v>
      </c>
      <c r="C50" s="372" t="str">
        <f t="shared" si="14"/>
        <v>Kola nuts</v>
      </c>
      <c r="D50" s="375">
        <f t="shared" si="1"/>
        <v>0</v>
      </c>
      <c r="E50" s="147">
        <f t="shared" si="2"/>
        <v>0</v>
      </c>
      <c r="F50" s="147">
        <f t="shared" si="3"/>
        <v>0</v>
      </c>
      <c r="G50" s="376">
        <f t="shared" si="15"/>
        <v>0</v>
      </c>
      <c r="H50" s="375">
        <f t="shared" si="4"/>
        <v>0</v>
      </c>
      <c r="I50" s="147">
        <f t="shared" si="5"/>
        <v>0</v>
      </c>
      <c r="J50" s="147">
        <f t="shared" si="6"/>
        <v>0</v>
      </c>
      <c r="K50" s="376">
        <f t="shared" si="16"/>
        <v>0</v>
      </c>
      <c r="L50" s="375">
        <f t="shared" si="7"/>
        <v>0</v>
      </c>
      <c r="M50" s="147">
        <f t="shared" si="8"/>
        <v>0</v>
      </c>
      <c r="N50" s="147">
        <f t="shared" si="9"/>
        <v>0</v>
      </c>
      <c r="O50" s="376">
        <f t="shared" si="17"/>
        <v>0</v>
      </c>
      <c r="P50" s="147"/>
      <c r="Q50" s="62"/>
      <c r="R50" s="155">
        <f t="shared" si="0"/>
        <v>224</v>
      </c>
      <c r="S50" s="156" cm="1">
        <f t="array" ref="S50">_xlfn.XLOOKUP($R50,FAO_All!$P$8:$P$240,_xlfn.XLOOKUP(S$5,FAO_All!$W$6:$AT$6,FAO_All!$W$8:$AT$240))/S$6</f>
        <v>0</v>
      </c>
      <c r="T50" s="156" cm="1">
        <f t="array" ref="T50">_xlfn.XLOOKUP($R50,FAO_All!$P$8:$P$240,_xlfn.XLOOKUP(T$5,FAO_All!$W$6:$AT$6,FAO_All!$W$8:$AT$240))/T$6</f>
        <v>0</v>
      </c>
      <c r="U50" s="156" cm="1">
        <f t="array" ref="U50">_xlfn.XLOOKUP($R50,FAO_All!$P$8:$P$240,_xlfn.XLOOKUP(U$5,FAO_All!$W$6:$AT$6,FAO_All!$W$8:$AT$240))/U$6</f>
        <v>0</v>
      </c>
      <c r="V50" s="342" cm="1">
        <f t="array" ref="V50">_xlfn.XLOOKUP($R50,FAO_All!$P$8:$P$238,_xlfn.XLOOKUP(V$5,FAO_All!$W$6:$AT$6,FAO_All!$AU$8:$BR$238))/V$6</f>
        <v>0</v>
      </c>
      <c r="W50" s="156" cm="1">
        <f t="array" ref="W50">_xlfn.XLOOKUP($R50,FAO_All!$P$8:$P$238,_xlfn.XLOOKUP(W$5,FAO_All!$W$6:$AT$6,FAO_All!$AU$8:$BR$238))/W$6</f>
        <v>0</v>
      </c>
      <c r="X50" s="156" cm="1">
        <f t="array" ref="X50">_xlfn.XLOOKUP($R50,FAO_All!$P$8:$P$238,_xlfn.XLOOKUP(X$5,FAO_All!$W$6:$AT$6,FAO_All!$AU$8:$BR$238))/X$6</f>
        <v>0</v>
      </c>
      <c r="Y50" s="62"/>
      <c r="Z50" s="19" t="str">
        <f>_xlfn.XLOOKUP($Z$7,FAO_All!$R$7:$U$7,FAO_All!$R50:$U50)</f>
        <v>nuts</v>
      </c>
      <c r="AA50" s="280">
        <f>FAO_All!P50</f>
        <v>224</v>
      </c>
      <c r="AB50" s="280" t="str">
        <f>FAO_All!Q50</f>
        <v>Kola nuts</v>
      </c>
      <c r="AC50" s="276" cm="1">
        <f t="array" ref="AC50">_xlfn.XLOOKUP(AC$7&amp;$AA50,('Water-CRP_filtered'!$S$8:$S$603)&amp;('Water-CRP_filtered'!$J$8:$J$603),'Water-CRP_filtered'!$U$8:$U$603,0)</f>
        <v>0</v>
      </c>
      <c r="AD50" s="276" cm="1">
        <f t="array" ref="AD50">_xlfn.XLOOKUP(AD$7&amp;$AA50,('Water-CRP_filtered'!$S$8:$S$603)&amp;('Water-CRP_filtered'!$J$8:$J$603),'Water-CRP_filtered'!$U$8:$U$603,0)</f>
        <v>0</v>
      </c>
      <c r="AE50" s="276" cm="1">
        <f t="array" ref="AE50">_xlfn.XLOOKUP(AE$7&amp;$AA50,('Water-CRP_filtered'!$S$8:$S$603)&amp;('Water-CRP_filtered'!$J$8:$J$603),'Water-CRP_filtered'!$U$8:$U$603,"")</f>
        <v>0</v>
      </c>
      <c r="AF50" s="276">
        <f t="shared" si="10"/>
        <v>0</v>
      </c>
      <c r="AG50" s="276">
        <f t="shared" si="11"/>
        <v>0</v>
      </c>
      <c r="AH50" s="276">
        <f t="shared" si="12"/>
        <v>0</v>
      </c>
      <c r="AI50" s="276">
        <f t="shared" si="18"/>
        <v>0</v>
      </c>
      <c r="AJ50" s="63">
        <f>_xlfn.XLOOKUP($AA50,FAO_All!$P$8:$P$238,FAO_All!$N$8:$N$238)</f>
        <v>0</v>
      </c>
      <c r="AK50" s="147"/>
    </row>
    <row r="51" spans="2:37" x14ac:dyDescent="0.45">
      <c r="B51" s="371">
        <f t="shared" si="13"/>
        <v>225</v>
      </c>
      <c r="C51" s="372" t="str">
        <f t="shared" si="14"/>
        <v>Hazelnuts, with shell</v>
      </c>
      <c r="D51" s="375">
        <f t="shared" si="1"/>
        <v>0</v>
      </c>
      <c r="E51" s="147">
        <f t="shared" si="2"/>
        <v>0</v>
      </c>
      <c r="F51" s="147">
        <f t="shared" si="3"/>
        <v>0</v>
      </c>
      <c r="G51" s="376">
        <f t="shared" si="15"/>
        <v>0</v>
      </c>
      <c r="H51" s="375">
        <f t="shared" si="4"/>
        <v>0</v>
      </c>
      <c r="I51" s="147">
        <f t="shared" si="5"/>
        <v>0</v>
      </c>
      <c r="J51" s="147">
        <f t="shared" si="6"/>
        <v>0</v>
      </c>
      <c r="K51" s="376">
        <f t="shared" si="16"/>
        <v>0</v>
      </c>
      <c r="L51" s="375">
        <f t="shared" si="7"/>
        <v>0</v>
      </c>
      <c r="M51" s="147">
        <f t="shared" si="8"/>
        <v>0</v>
      </c>
      <c r="N51" s="147">
        <f t="shared" si="9"/>
        <v>0</v>
      </c>
      <c r="O51" s="376">
        <f t="shared" si="17"/>
        <v>0</v>
      </c>
      <c r="P51" s="147"/>
      <c r="Q51" s="62"/>
      <c r="R51" s="155">
        <f t="shared" si="0"/>
        <v>225</v>
      </c>
      <c r="S51" s="156" cm="1">
        <f t="array" ref="S51">_xlfn.XLOOKUP($R51,FAO_All!$P$8:$P$240,_xlfn.XLOOKUP(S$5,FAO_All!$W$6:$AT$6,FAO_All!$W$8:$AT$240))/S$6</f>
        <v>0</v>
      </c>
      <c r="T51" s="156" cm="1">
        <f t="array" ref="T51">_xlfn.XLOOKUP($R51,FAO_All!$P$8:$P$240,_xlfn.XLOOKUP(T$5,FAO_All!$W$6:$AT$6,FAO_All!$W$8:$AT$240))/T$6</f>
        <v>0</v>
      </c>
      <c r="U51" s="156" cm="1">
        <f t="array" ref="U51">_xlfn.XLOOKUP($R51,FAO_All!$P$8:$P$240,_xlfn.XLOOKUP(U$5,FAO_All!$W$6:$AT$6,FAO_All!$W$8:$AT$240))/U$6</f>
        <v>0</v>
      </c>
      <c r="V51" s="342" cm="1">
        <f t="array" ref="V51">_xlfn.XLOOKUP($R51,FAO_All!$P$8:$P$238,_xlfn.XLOOKUP(V$5,FAO_All!$W$6:$AT$6,FAO_All!$AU$8:$BR$238))/V$6</f>
        <v>0</v>
      </c>
      <c r="W51" s="156" cm="1">
        <f t="array" ref="W51">_xlfn.XLOOKUP($R51,FAO_All!$P$8:$P$238,_xlfn.XLOOKUP(W$5,FAO_All!$W$6:$AT$6,FAO_All!$AU$8:$BR$238))/W$6</f>
        <v>0</v>
      </c>
      <c r="X51" s="156" cm="1">
        <f t="array" ref="X51">_xlfn.XLOOKUP($R51,FAO_All!$P$8:$P$238,_xlfn.XLOOKUP(X$5,FAO_All!$W$6:$AT$6,FAO_All!$AU$8:$BR$238))/X$6</f>
        <v>0</v>
      </c>
      <c r="Y51" s="62"/>
      <c r="Z51" s="19" t="str">
        <f>_xlfn.XLOOKUP($Z$7,FAO_All!$R$7:$U$7,FAO_All!$R51:$U51)</f>
        <v>nuts</v>
      </c>
      <c r="AA51" s="280">
        <f>FAO_All!P51</f>
        <v>225</v>
      </c>
      <c r="AB51" s="280" t="str">
        <f>FAO_All!Q51</f>
        <v>Hazelnuts, with shell</v>
      </c>
      <c r="AC51" s="276" cm="1">
        <f t="array" ref="AC51">_xlfn.XLOOKUP(AC$7&amp;$AA51,('Water-CRP_filtered'!$S$8:$S$603)&amp;('Water-CRP_filtered'!$J$8:$J$603),'Water-CRP_filtered'!$U$8:$U$603,0)</f>
        <v>0</v>
      </c>
      <c r="AD51" s="276" cm="1">
        <f t="array" ref="AD51">_xlfn.XLOOKUP(AD$7&amp;$AA51,('Water-CRP_filtered'!$S$8:$S$603)&amp;('Water-CRP_filtered'!$J$8:$J$603),'Water-CRP_filtered'!$U$8:$U$603,0)</f>
        <v>0</v>
      </c>
      <c r="AE51" s="276" cm="1">
        <f t="array" ref="AE51">_xlfn.XLOOKUP(AE$7&amp;$AA51,('Water-CRP_filtered'!$S$8:$S$603)&amp;('Water-CRP_filtered'!$J$8:$J$603),'Water-CRP_filtered'!$U$8:$U$603,"")</f>
        <v>0</v>
      </c>
      <c r="AF51" s="276">
        <f t="shared" si="10"/>
        <v>0</v>
      </c>
      <c r="AG51" s="276">
        <f t="shared" si="11"/>
        <v>0</v>
      </c>
      <c r="AH51" s="276">
        <f t="shared" si="12"/>
        <v>0</v>
      </c>
      <c r="AI51" s="276">
        <f t="shared" si="18"/>
        <v>0</v>
      </c>
      <c r="AJ51" s="63">
        <f>_xlfn.XLOOKUP($AA51,FAO_All!$P$8:$P$238,FAO_All!$N$8:$N$238)</f>
        <v>0</v>
      </c>
      <c r="AK51" s="147"/>
    </row>
    <row r="52" spans="2:37" x14ac:dyDescent="0.45">
      <c r="B52" s="371">
        <f t="shared" si="13"/>
        <v>226</v>
      </c>
      <c r="C52" s="372" t="str">
        <f t="shared" si="14"/>
        <v>Areca nuts</v>
      </c>
      <c r="D52" s="375">
        <f t="shared" si="1"/>
        <v>3355322.1198867541</v>
      </c>
      <c r="E52" s="147">
        <f t="shared" si="2"/>
        <v>0</v>
      </c>
      <c r="F52" s="147">
        <f t="shared" si="3"/>
        <v>92328.768820846904</v>
      </c>
      <c r="G52" s="376">
        <f t="shared" si="15"/>
        <v>3447650.888707601</v>
      </c>
      <c r="H52" s="375">
        <f t="shared" si="4"/>
        <v>5756282.0372261312</v>
      </c>
      <c r="I52" s="147">
        <f t="shared" si="5"/>
        <v>0</v>
      </c>
      <c r="J52" s="147">
        <f t="shared" si="6"/>
        <v>158396.24766059208</v>
      </c>
      <c r="K52" s="376">
        <f t="shared" si="16"/>
        <v>5914678.2848867234</v>
      </c>
      <c r="L52" s="375">
        <f t="shared" si="7"/>
        <v>2598947.2848595958</v>
      </c>
      <c r="M52" s="147">
        <f t="shared" si="8"/>
        <v>0</v>
      </c>
      <c r="N52" s="147">
        <f t="shared" si="9"/>
        <v>71515.519067203073</v>
      </c>
      <c r="O52" s="376">
        <f t="shared" si="17"/>
        <v>2670462.803926799</v>
      </c>
      <c r="P52" s="147"/>
      <c r="Q52" s="230"/>
      <c r="R52" s="155">
        <f t="shared" si="0"/>
        <v>226</v>
      </c>
      <c r="S52" s="156" cm="1">
        <f t="array" ref="S52">_xlfn.XLOOKUP($R52,FAO_All!$P$8:$P$240,_xlfn.XLOOKUP(S$5,FAO_All!$W$6:$AT$6,FAO_All!$W$8:$AT$240))/S$6</f>
        <v>107.428</v>
      </c>
      <c r="T52" s="156" cm="1">
        <f t="array" ref="T52">_xlfn.XLOOKUP($R52,FAO_All!$P$8:$P$240,_xlfn.XLOOKUP(T$5,FAO_All!$W$6:$AT$6,FAO_All!$W$8:$AT$240))/T$6</f>
        <v>184.3</v>
      </c>
      <c r="U52" s="156" cm="1">
        <f t="array" ref="U52">_xlfn.XLOOKUP($R52,FAO_All!$P$8:$P$240,_xlfn.XLOOKUP(U$5,FAO_All!$W$6:$AT$6,FAO_All!$W$8:$AT$240))/U$6</f>
        <v>83.210999999999999</v>
      </c>
      <c r="V52" s="342" cm="1">
        <f t="array" ref="V52">_xlfn.XLOOKUP($R52,FAO_All!$P$8:$P$238,_xlfn.XLOOKUP(V$5,FAO_All!$W$6:$AT$6,FAO_All!$AU$8:$BR$238))/V$6</f>
        <v>82.6</v>
      </c>
      <c r="W52" s="156" cm="1">
        <f t="array" ref="W52">_xlfn.XLOOKUP($R52,FAO_All!$P$8:$P$238,_xlfn.XLOOKUP(W$5,FAO_All!$W$6:$AT$6,FAO_All!$AU$8:$BR$238))/W$6</f>
        <v>146</v>
      </c>
      <c r="X52" s="156" cm="1">
        <f t="array" ref="X52">_xlfn.XLOOKUP($R52,FAO_All!$P$8:$P$238,_xlfn.XLOOKUP(X$5,FAO_All!$W$6:$AT$6,FAO_All!$AU$8:$BR$238))/X$6</f>
        <v>163.36699999999999</v>
      </c>
      <c r="Y52" s="230"/>
      <c r="Z52" s="19" t="str">
        <f>_xlfn.XLOOKUP($Z$7,FAO_All!$R$7:$U$7,FAO_All!$R52:$U52)</f>
        <v>nuts</v>
      </c>
      <c r="AA52" s="280">
        <f>FAO_All!P52</f>
        <v>226</v>
      </c>
      <c r="AB52" s="280" t="str">
        <f>FAO_All!Q52</f>
        <v>Areca nuts</v>
      </c>
      <c r="AC52" s="276" cm="1">
        <f t="array" ref="AC52">_xlfn.XLOOKUP(AC$7&amp;$AA52,('Water-CRP_filtered'!$S$8:$S$603)&amp;('Water-CRP_filtered'!$J$8:$J$603),'Water-CRP_filtered'!$U$8:$U$603,0)</f>
        <v>31233.217782019157</v>
      </c>
      <c r="AD52" s="276" cm="1">
        <f t="array" ref="AD52">_xlfn.XLOOKUP(AD$7&amp;$AA52,('Water-CRP_filtered'!$S$8:$S$603)&amp;('Water-CRP_filtered'!$J$8:$J$603),'Water-CRP_filtered'!$U$8:$U$603,0)</f>
        <v>0</v>
      </c>
      <c r="AE52" s="276" cm="1">
        <f t="array" ref="AE52">_xlfn.XLOOKUP(AE$7&amp;$AA52,('Water-CRP_filtered'!$S$8:$S$603)&amp;('Water-CRP_filtered'!$J$8:$J$603),'Water-CRP_filtered'!$U$8:$U$603,"")</f>
        <v>859.44789832117237</v>
      </c>
      <c r="AF52" s="276">
        <f t="shared" si="10"/>
        <v>3963375.6092034001</v>
      </c>
      <c r="AG52" s="276">
        <f t="shared" si="11"/>
        <v>0</v>
      </c>
      <c r="AH52" s="276">
        <f t="shared" si="12"/>
        <v>109060.64374667988</v>
      </c>
      <c r="AI52" s="276">
        <f t="shared" si="18"/>
        <v>4072436.2529500797</v>
      </c>
      <c r="AJ52" s="63">
        <f>_xlfn.XLOOKUP($AA52,FAO_All!$P$8:$P$238,FAO_All!$N$8:$N$238)</f>
        <v>126.89616666666667</v>
      </c>
      <c r="AK52" s="147"/>
    </row>
    <row r="53" spans="2:37" x14ac:dyDescent="0.45">
      <c r="B53" s="371">
        <f t="shared" si="13"/>
        <v>234</v>
      </c>
      <c r="C53" s="372" t="str">
        <f t="shared" si="14"/>
        <v>Nuts, nes</v>
      </c>
      <c r="D53" s="375">
        <f t="shared" si="1"/>
        <v>2593397.5439167377</v>
      </c>
      <c r="E53" s="147">
        <f t="shared" si="2"/>
        <v>0</v>
      </c>
      <c r="F53" s="147">
        <f t="shared" si="3"/>
        <v>0</v>
      </c>
      <c r="G53" s="376">
        <f t="shared" si="15"/>
        <v>2593397.5439167377</v>
      </c>
      <c r="H53" s="375">
        <f t="shared" si="4"/>
        <v>3074292.2216265635</v>
      </c>
      <c r="I53" s="147">
        <f t="shared" si="5"/>
        <v>0</v>
      </c>
      <c r="J53" s="147">
        <f t="shared" si="6"/>
        <v>0</v>
      </c>
      <c r="K53" s="376">
        <f t="shared" si="16"/>
        <v>3074292.2216265635</v>
      </c>
      <c r="L53" s="375">
        <f t="shared" si="7"/>
        <v>3788571.3920430942</v>
      </c>
      <c r="M53" s="147">
        <f t="shared" si="8"/>
        <v>0</v>
      </c>
      <c r="N53" s="147">
        <f t="shared" si="9"/>
        <v>0</v>
      </c>
      <c r="O53" s="376">
        <f t="shared" si="17"/>
        <v>3788571.3920430942</v>
      </c>
      <c r="P53" s="147"/>
      <c r="Q53" s="160"/>
      <c r="R53" s="155">
        <f t="shared" si="0"/>
        <v>234</v>
      </c>
      <c r="S53" s="156" cm="1">
        <f t="array" ref="S53">_xlfn.XLOOKUP($R53,FAO_All!$P$8:$P$240,_xlfn.XLOOKUP(S$5,FAO_All!$W$6:$AT$6,FAO_All!$W$8:$AT$240))/S$6</f>
        <v>74.319000000000003</v>
      </c>
      <c r="T53" s="156" cm="1">
        <f t="array" ref="T53">_xlfn.XLOOKUP($R53,FAO_All!$P$8:$P$240,_xlfn.XLOOKUP(T$5,FAO_All!$W$6:$AT$6,FAO_All!$W$8:$AT$240))/T$6</f>
        <v>88.1</v>
      </c>
      <c r="U53" s="156" cm="1">
        <f t="array" ref="U53">_xlfn.XLOOKUP($R53,FAO_All!$P$8:$P$240,_xlfn.XLOOKUP(U$5,FAO_All!$W$6:$AT$6,FAO_All!$W$8:$AT$240))/U$6</f>
        <v>108.56910000000001</v>
      </c>
      <c r="V53" s="342" cm="1">
        <f t="array" ref="V53">_xlfn.XLOOKUP($R53,FAO_All!$P$8:$P$238,_xlfn.XLOOKUP(V$5,FAO_All!$W$6:$AT$6,FAO_All!$AU$8:$BR$238))/V$6</f>
        <v>205.53200000000001</v>
      </c>
      <c r="W53" s="156" cm="1">
        <f t="array" ref="W53">_xlfn.XLOOKUP($R53,FAO_All!$P$8:$P$238,_xlfn.XLOOKUP(W$5,FAO_All!$W$6:$AT$6,FAO_All!$AU$8:$BR$238))/W$6</f>
        <v>215</v>
      </c>
      <c r="X53" s="156" cm="1">
        <f t="array" ref="X53">_xlfn.XLOOKUP($R53,FAO_All!$P$8:$P$238,_xlfn.XLOOKUP(X$5,FAO_All!$W$6:$AT$6,FAO_All!$AU$8:$BR$238))/X$6</f>
        <v>224.08099999999999</v>
      </c>
      <c r="Y53" s="160"/>
      <c r="Z53" s="19" t="str">
        <f>_xlfn.XLOOKUP($Z$7,FAO_All!$R$7:$U$7,FAO_All!$R53:$U53)</f>
        <v>nuts</v>
      </c>
      <c r="AA53" s="280">
        <f>FAO_All!P53</f>
        <v>234</v>
      </c>
      <c r="AB53" s="280" t="str">
        <f>FAO_All!Q53</f>
        <v>Nuts, nes</v>
      </c>
      <c r="AC53" s="276" cm="1">
        <f t="array" ref="AC53">_xlfn.XLOOKUP(AC$7&amp;$AA53,('Water-CRP_filtered'!$S$8:$S$603)&amp;('Water-CRP_filtered'!$J$8:$J$603),'Water-CRP_filtered'!$U$8:$U$603,0)</f>
        <v>34895.484921981428</v>
      </c>
      <c r="AD53" s="276" cm="1">
        <f t="array" ref="AD53">_xlfn.XLOOKUP(AD$7&amp;$AA53,('Water-CRP_filtered'!$S$8:$S$603)&amp;('Water-CRP_filtered'!$J$8:$J$603),'Water-CRP_filtered'!$U$8:$U$603,0)</f>
        <v>0</v>
      </c>
      <c r="AE53" s="276" cm="1">
        <f t="array" ref="AE53">_xlfn.XLOOKUP(AE$7&amp;$AA53,('Water-CRP_filtered'!$S$8:$S$603)&amp;('Water-CRP_filtered'!$J$8:$J$603),'Water-CRP_filtered'!$U$8:$U$603,"")</f>
        <v>0</v>
      </c>
      <c r="AF53" s="276">
        <f t="shared" si="10"/>
        <v>3055809.2464462207</v>
      </c>
      <c r="AG53" s="276">
        <f t="shared" si="11"/>
        <v>0</v>
      </c>
      <c r="AH53" s="276">
        <f t="shared" si="12"/>
        <v>0</v>
      </c>
      <c r="AI53" s="276">
        <f t="shared" si="18"/>
        <v>3055809.2464462207</v>
      </c>
      <c r="AJ53" s="63">
        <f>_xlfn.XLOOKUP($AA53,FAO_All!$P$8:$P$238,FAO_All!$N$8:$N$238)</f>
        <v>87.570333333333323</v>
      </c>
      <c r="AK53" s="147"/>
    </row>
    <row r="54" spans="2:37" x14ac:dyDescent="0.45">
      <c r="B54" s="371">
        <f t="shared" si="13"/>
        <v>236</v>
      </c>
      <c r="C54" s="372" t="str">
        <f t="shared" si="14"/>
        <v>Soybeans</v>
      </c>
      <c r="D54" s="375">
        <f t="shared" si="1"/>
        <v>4006960.2416538745</v>
      </c>
      <c r="E54" s="147">
        <f t="shared" si="2"/>
        <v>213845.94900070428</v>
      </c>
      <c r="F54" s="147">
        <f t="shared" si="3"/>
        <v>83602.016160652245</v>
      </c>
      <c r="G54" s="376">
        <f t="shared" si="15"/>
        <v>4304408.2068152307</v>
      </c>
      <c r="H54" s="375">
        <f t="shared" si="4"/>
        <v>3571458.0634565623</v>
      </c>
      <c r="I54" s="147">
        <f t="shared" si="5"/>
        <v>190603.79760115893</v>
      </c>
      <c r="J54" s="147">
        <f t="shared" si="6"/>
        <v>74515.6120178891</v>
      </c>
      <c r="K54" s="376">
        <f t="shared" si="16"/>
        <v>3836577.4730756101</v>
      </c>
      <c r="L54" s="375">
        <f t="shared" si="7"/>
        <v>1285574.646855646</v>
      </c>
      <c r="M54" s="147">
        <f t="shared" si="8"/>
        <v>68609.348181258625</v>
      </c>
      <c r="N54" s="147">
        <f t="shared" si="9"/>
        <v>26822.485355579542</v>
      </c>
      <c r="O54" s="376">
        <f t="shared" si="17"/>
        <v>1381006.4803924842</v>
      </c>
      <c r="P54" s="147"/>
      <c r="Q54" s="160"/>
      <c r="R54" s="155">
        <f t="shared" si="0"/>
        <v>236</v>
      </c>
      <c r="S54" s="156" cm="1">
        <f t="array" ref="S54">_xlfn.XLOOKUP($R54,FAO_All!$P$8:$P$240,_xlfn.XLOOKUP(S$5,FAO_All!$W$6:$AT$6,FAO_All!$W$8:$AT$240))/S$6</f>
        <v>1017.634</v>
      </c>
      <c r="T54" s="156" cm="1">
        <f t="array" ref="T54">_xlfn.XLOOKUP($R54,FAO_All!$P$8:$P$240,_xlfn.XLOOKUP(T$5,FAO_All!$W$6:$AT$6,FAO_All!$W$8:$AT$240))/T$6</f>
        <v>907.03099999999995</v>
      </c>
      <c r="U54" s="156" cm="1">
        <f t="array" ref="U54">_xlfn.XLOOKUP($R54,FAO_All!$P$8:$P$240,_xlfn.XLOOKUP(U$5,FAO_All!$W$6:$AT$6,FAO_All!$W$8:$AT$240))/U$6</f>
        <v>326.49299999999999</v>
      </c>
      <c r="V54" s="342" cm="1">
        <f t="array" ref="V54">_xlfn.XLOOKUP($R54,FAO_All!$P$8:$P$238,_xlfn.XLOOKUP(V$5,FAO_All!$W$6:$AT$6,FAO_All!$AU$8:$BR$238))/V$6</f>
        <v>825</v>
      </c>
      <c r="W54" s="156" cm="1">
        <f t="array" ref="W54">_xlfn.XLOOKUP($R54,FAO_All!$P$8:$P$238,_xlfn.XLOOKUP(W$5,FAO_All!$W$6:$AT$6,FAO_All!$AU$8:$BR$238))/W$6</f>
        <v>660.82299999999998</v>
      </c>
      <c r="X54" s="156" cm="1">
        <f t="array" ref="X54">_xlfn.XLOOKUP($R54,FAO_All!$P$8:$P$238,_xlfn.XLOOKUP(X$5,FAO_All!$W$6:$AT$6,FAO_All!$AU$8:$BR$238))/X$6</f>
        <v>219.19300000000001</v>
      </c>
      <c r="Y54" s="160"/>
      <c r="Z54" s="19" t="str">
        <f>_xlfn.XLOOKUP($Z$7,FAO_All!$R$7:$U$7,FAO_All!$R54:$U54)</f>
        <v>soya</v>
      </c>
      <c r="AA54" s="280">
        <f>FAO_All!P54</f>
        <v>236</v>
      </c>
      <c r="AB54" s="280" t="str">
        <f>FAO_All!Q54</f>
        <v>Soybeans</v>
      </c>
      <c r="AC54" s="276" cm="1">
        <f t="array" ref="AC54">_xlfn.XLOOKUP(AC$7&amp;$AA54,('Water-CRP_filtered'!$S$8:$S$603)&amp;('Water-CRP_filtered'!$J$8:$J$603),'Water-CRP_filtered'!$U$8:$U$603,0)</f>
        <v>3937.5259097611465</v>
      </c>
      <c r="AD54" s="276" cm="1">
        <f t="array" ref="AD54">_xlfn.XLOOKUP(AD$7&amp;$AA54,('Water-CRP_filtered'!$S$8:$S$603)&amp;('Water-CRP_filtered'!$J$8:$J$603),'Water-CRP_filtered'!$U$8:$U$603,0)</f>
        <v>210.14033434486689</v>
      </c>
      <c r="AE54" s="276" cm="1">
        <f t="array" ref="AE54">_xlfn.XLOOKUP(AE$7&amp;$AA54,('Water-CRP_filtered'!$S$8:$S$603)&amp;('Water-CRP_filtered'!$J$8:$J$603),'Water-CRP_filtered'!$U$8:$U$603,"")</f>
        <v>82.153324437520993</v>
      </c>
      <c r="AF54" s="276">
        <f t="shared" si="10"/>
        <v>3098214.6994141894</v>
      </c>
      <c r="AG54" s="276">
        <f t="shared" si="11"/>
        <v>165347.45109691808</v>
      </c>
      <c r="AH54" s="276">
        <f t="shared" si="12"/>
        <v>64641.768260392331</v>
      </c>
      <c r="AI54" s="276">
        <f t="shared" si="18"/>
        <v>3328203.9187714998</v>
      </c>
      <c r="AJ54" s="63">
        <f>_xlfn.XLOOKUP($AA54,FAO_All!$P$8:$P$238,FAO_All!$N$8:$N$238)</f>
        <v>786.84299999999996</v>
      </c>
      <c r="AK54" s="147"/>
    </row>
    <row r="55" spans="2:37" x14ac:dyDescent="0.45">
      <c r="B55" s="371">
        <f t="shared" si="13"/>
        <v>242</v>
      </c>
      <c r="C55" s="372" t="str">
        <f t="shared" si="14"/>
        <v>Groundnuts, with shell</v>
      </c>
      <c r="D55" s="375">
        <f t="shared" si="1"/>
        <v>3353755.0524543542</v>
      </c>
      <c r="E55" s="147">
        <f t="shared" si="2"/>
        <v>0</v>
      </c>
      <c r="F55" s="147">
        <f t="shared" si="3"/>
        <v>39030.665387513218</v>
      </c>
      <c r="G55" s="376">
        <f t="shared" si="15"/>
        <v>3392785.7178418674</v>
      </c>
      <c r="H55" s="375">
        <f t="shared" si="4"/>
        <v>3548438.9757779427</v>
      </c>
      <c r="I55" s="147">
        <f t="shared" si="5"/>
        <v>0</v>
      </c>
      <c r="J55" s="147">
        <f t="shared" si="6"/>
        <v>41296.377387562359</v>
      </c>
      <c r="K55" s="376">
        <f t="shared" si="16"/>
        <v>3589735.353165505</v>
      </c>
      <c r="L55" s="375">
        <f t="shared" si="7"/>
        <v>1661302.81236129</v>
      </c>
      <c r="M55" s="147">
        <f t="shared" si="8"/>
        <v>0</v>
      </c>
      <c r="N55" s="147">
        <f t="shared" si="9"/>
        <v>19334.075733752677</v>
      </c>
      <c r="O55" s="376">
        <f t="shared" si="17"/>
        <v>1680636.8880950427</v>
      </c>
      <c r="P55" s="147"/>
      <c r="Q55" s="160"/>
      <c r="R55" s="155">
        <f t="shared" si="0"/>
        <v>242</v>
      </c>
      <c r="S55" s="156" cm="1">
        <f t="array" ref="S55">_xlfn.XLOOKUP($R55,FAO_All!$P$8:$P$240,_xlfn.XLOOKUP(S$5,FAO_All!$W$6:$AT$6,FAO_All!$W$8:$AT$240))/S$6</f>
        <v>1292</v>
      </c>
      <c r="T55" s="156" cm="1">
        <f t="array" ref="T55">_xlfn.XLOOKUP($R55,FAO_All!$P$8:$P$240,_xlfn.XLOOKUP(T$5,FAO_All!$W$6:$AT$6,FAO_All!$W$8:$AT$240))/T$6</f>
        <v>1367</v>
      </c>
      <c r="U55" s="156" cm="1">
        <f t="array" ref="U55">_xlfn.XLOOKUP($R55,FAO_All!$P$8:$P$240,_xlfn.XLOOKUP(U$5,FAO_All!$W$6:$AT$6,FAO_All!$W$8:$AT$240))/U$6</f>
        <v>640</v>
      </c>
      <c r="V55" s="342" cm="1">
        <f t="array" ref="V55">_xlfn.XLOOKUP($R55,FAO_All!$P$8:$P$238,_xlfn.XLOOKUP(V$5,FAO_All!$W$6:$AT$6,FAO_All!$AU$8:$BR$238))/V$6</f>
        <v>683.55399999999997</v>
      </c>
      <c r="W55" s="156" cm="1">
        <f t="array" ref="W55">_xlfn.XLOOKUP($R55,FAO_All!$P$8:$P$238,_xlfn.XLOOKUP(W$5,FAO_All!$W$6:$AT$6,FAO_All!$AU$8:$BR$238))/W$6</f>
        <v>620.56299999999999</v>
      </c>
      <c r="X55" s="156" cm="1">
        <f t="array" ref="X55">_xlfn.XLOOKUP($R55,FAO_All!$P$8:$P$238,_xlfn.XLOOKUP(X$5,FAO_All!$W$6:$AT$6,FAO_All!$AU$8:$BR$238))/X$6</f>
        <v>273.95299999999997</v>
      </c>
      <c r="Y55" s="160"/>
      <c r="Z55" s="19" t="str">
        <f>_xlfn.XLOOKUP($Z$7,FAO_All!$R$7:$U$7,FAO_All!$R55:$U55)</f>
        <v>gnut</v>
      </c>
      <c r="AA55" s="280">
        <f>FAO_All!P55</f>
        <v>242</v>
      </c>
      <c r="AB55" s="280" t="str">
        <f>FAO_All!Q55</f>
        <v>Groundnuts, with shell</v>
      </c>
      <c r="AC55" s="276" cm="1">
        <f t="array" ref="AC55">_xlfn.XLOOKUP(AC$7&amp;$AA55,('Water-CRP_filtered'!$S$8:$S$603)&amp;('Water-CRP_filtered'!$J$8:$J$603),'Water-CRP_filtered'!$U$8:$U$603,0)</f>
        <v>2595.7856443145156</v>
      </c>
      <c r="AD55" s="276" cm="1">
        <f t="array" ref="AD55">_xlfn.XLOOKUP(AD$7&amp;$AA55,('Water-CRP_filtered'!$S$8:$S$603)&amp;('Water-CRP_filtered'!$J$8:$J$603),'Water-CRP_filtered'!$U$8:$U$603,0)</f>
        <v>0</v>
      </c>
      <c r="AE55" s="276" cm="1">
        <f t="array" ref="AE55">_xlfn.XLOOKUP(AE$7&amp;$AA55,('Water-CRP_filtered'!$S$8:$S$603)&amp;('Water-CRP_filtered'!$J$8:$J$603),'Water-CRP_filtered'!$U$8:$U$603,"")</f>
        <v>30.209493333988558</v>
      </c>
      <c r="AF55" s="276">
        <f t="shared" si="10"/>
        <v>3508636.9292317871</v>
      </c>
      <c r="AG55" s="276">
        <f t="shared" si="11"/>
        <v>0</v>
      </c>
      <c r="AH55" s="276">
        <f t="shared" si="12"/>
        <v>40833.165156441202</v>
      </c>
      <c r="AI55" s="276">
        <f t="shared" si="18"/>
        <v>3549470.0943882284</v>
      </c>
      <c r="AJ55" s="63">
        <f>_xlfn.XLOOKUP($AA55,FAO_All!$P$8:$P$238,FAO_All!$N$8:$N$238)</f>
        <v>1351.6666666666667</v>
      </c>
      <c r="AK55" s="147"/>
    </row>
    <row r="56" spans="2:37" x14ac:dyDescent="0.45">
      <c r="B56" s="371">
        <f t="shared" si="13"/>
        <v>249</v>
      </c>
      <c r="C56" s="372" t="str">
        <f t="shared" si="14"/>
        <v>Coconuts</v>
      </c>
      <c r="D56" s="375">
        <f t="shared" si="1"/>
        <v>37747098.55747471</v>
      </c>
      <c r="E56" s="147">
        <f t="shared" si="2"/>
        <v>0</v>
      </c>
      <c r="F56" s="147">
        <f t="shared" si="3"/>
        <v>148969.56041051832</v>
      </c>
      <c r="G56" s="376">
        <f t="shared" si="15"/>
        <v>37896068.117885232</v>
      </c>
      <c r="H56" s="375">
        <f t="shared" si="4"/>
        <v>44700511.449641101</v>
      </c>
      <c r="I56" s="147">
        <f t="shared" si="5"/>
        <v>0</v>
      </c>
      <c r="J56" s="147">
        <f t="shared" si="6"/>
        <v>176411.32153877168</v>
      </c>
      <c r="K56" s="376">
        <f t="shared" si="16"/>
        <v>44876922.77117987</v>
      </c>
      <c r="L56" s="375">
        <f t="shared" si="7"/>
        <v>44700511.449641101</v>
      </c>
      <c r="M56" s="147">
        <f t="shared" si="8"/>
        <v>0</v>
      </c>
      <c r="N56" s="147">
        <f t="shared" si="9"/>
        <v>176411.32153877168</v>
      </c>
      <c r="O56" s="376">
        <f t="shared" si="17"/>
        <v>44876922.77117987</v>
      </c>
      <c r="P56" s="147"/>
      <c r="Q56" s="160"/>
      <c r="R56" s="155">
        <f t="shared" si="0"/>
        <v>249</v>
      </c>
      <c r="S56" s="156" cm="1">
        <f t="array" ref="S56">_xlfn.XLOOKUP($R56,FAO_All!$P$8:$P$240,_xlfn.XLOOKUP(S$5,FAO_All!$W$6:$AT$6,FAO_All!$W$8:$AT$240))/S$6</f>
        <v>15200</v>
      </c>
      <c r="T56" s="156" cm="1">
        <f t="array" ref="T56">_xlfn.XLOOKUP($R56,FAO_All!$P$8:$P$240,_xlfn.XLOOKUP(T$5,FAO_All!$W$6:$AT$6,FAO_All!$W$8:$AT$240))/T$6</f>
        <v>18000</v>
      </c>
      <c r="U56" s="156" cm="1">
        <f t="array" ref="U56">_xlfn.XLOOKUP($R56,FAO_All!$P$8:$P$240,_xlfn.XLOOKUP(U$5,FAO_All!$W$6:$AT$6,FAO_All!$W$8:$AT$240))/U$6</f>
        <v>18000</v>
      </c>
      <c r="V56" s="342" cm="1">
        <f t="array" ref="V56">_xlfn.XLOOKUP($R56,FAO_All!$P$8:$P$238,_xlfn.XLOOKUP(V$5,FAO_All!$W$6:$AT$6,FAO_All!$AU$8:$BR$238))/V$6</f>
        <v>2591.5300000000002</v>
      </c>
      <c r="W56" s="156" cm="1">
        <f t="array" ref="W56">_xlfn.XLOOKUP($R56,FAO_All!$P$8:$P$238,_xlfn.XLOOKUP(W$5,FAO_All!$W$6:$AT$6,FAO_All!$AU$8:$BR$238))/W$6</f>
        <v>2980</v>
      </c>
      <c r="X56" s="156" cm="1">
        <f t="array" ref="X56">_xlfn.XLOOKUP($R56,FAO_All!$P$8:$P$238,_xlfn.XLOOKUP(X$5,FAO_All!$W$6:$AT$6,FAO_All!$AU$8:$BR$238))/X$6</f>
        <v>2810</v>
      </c>
      <c r="Y56" s="160"/>
      <c r="Z56" s="19" t="str">
        <f>_xlfn.XLOOKUP($Z$7,FAO_All!$R$7:$U$7,FAO_All!$R56:$U56)</f>
        <v>oils</v>
      </c>
      <c r="AA56" s="280">
        <f>FAO_All!P56</f>
        <v>249</v>
      </c>
      <c r="AB56" s="280" t="str">
        <f>FAO_All!Q56</f>
        <v>Coconuts</v>
      </c>
      <c r="AC56" s="276" cm="1">
        <f t="array" ref="AC56">_xlfn.XLOOKUP(AC$7&amp;$AA56,('Water-CRP_filtered'!$S$8:$S$603)&amp;('Water-CRP_filtered'!$J$8:$J$603),'Water-CRP_filtered'!$U$8:$U$603,0)</f>
        <v>2483.3617472022834</v>
      </c>
      <c r="AD56" s="276" cm="1">
        <f t="array" ref="AD56">_xlfn.XLOOKUP(AD$7&amp;$AA56,('Water-CRP_filtered'!$S$8:$S$603)&amp;('Water-CRP_filtered'!$J$8:$J$603),'Water-CRP_filtered'!$U$8:$U$603,0)</f>
        <v>0</v>
      </c>
      <c r="AE56" s="276" cm="1">
        <f t="array" ref="AE56">_xlfn.XLOOKUP(AE$7&amp;$AA56,('Water-CRP_filtered'!$S$8:$S$603)&amp;('Water-CRP_filtered'!$J$8:$J$603),'Water-CRP_filtered'!$U$8:$U$603,"")</f>
        <v>9.8006289743762043</v>
      </c>
      <c r="AF56" s="276">
        <f t="shared" si="10"/>
        <v>40230460.304676987</v>
      </c>
      <c r="AG56" s="276">
        <f t="shared" si="11"/>
        <v>0</v>
      </c>
      <c r="AH56" s="276">
        <f t="shared" si="12"/>
        <v>158770.1893848945</v>
      </c>
      <c r="AI56" s="276">
        <f t="shared" si="18"/>
        <v>40389230.49406188</v>
      </c>
      <c r="AJ56" s="63">
        <f>_xlfn.XLOOKUP($AA56,FAO_All!$P$8:$P$238,FAO_All!$N$8:$N$238)</f>
        <v>16200</v>
      </c>
      <c r="AK56" s="147"/>
    </row>
    <row r="57" spans="2:37" x14ac:dyDescent="0.45">
      <c r="B57" s="371">
        <f t="shared" si="13"/>
        <v>254</v>
      </c>
      <c r="C57" s="372" t="str">
        <f t="shared" si="14"/>
        <v>Oil, palm fruit</v>
      </c>
      <c r="D57" s="375">
        <f t="shared" si="1"/>
        <v>32907135.122882094</v>
      </c>
      <c r="E57" s="147">
        <f t="shared" si="2"/>
        <v>0</v>
      </c>
      <c r="F57" s="147">
        <f t="shared" si="3"/>
        <v>2302999.7694691424</v>
      </c>
      <c r="G57" s="376">
        <f t="shared" si="15"/>
        <v>35210134.89235124</v>
      </c>
      <c r="H57" s="375">
        <f t="shared" si="4"/>
        <v>100348681.28131628</v>
      </c>
      <c r="I57" s="147">
        <f t="shared" si="5"/>
        <v>0</v>
      </c>
      <c r="J57" s="147">
        <f t="shared" si="6"/>
        <v>7022883.9123921655</v>
      </c>
      <c r="K57" s="376">
        <f t="shared" si="16"/>
        <v>107371565.19370845</v>
      </c>
      <c r="L57" s="375">
        <f t="shared" si="7"/>
        <v>216970121.68933249</v>
      </c>
      <c r="M57" s="147">
        <f t="shared" si="8"/>
        <v>0</v>
      </c>
      <c r="N57" s="147">
        <f t="shared" si="9"/>
        <v>15184613.864631709</v>
      </c>
      <c r="O57" s="376">
        <f t="shared" si="17"/>
        <v>232154735.5539642</v>
      </c>
      <c r="P57" s="147"/>
      <c r="Q57" s="160"/>
      <c r="R57" s="155">
        <f t="shared" si="0"/>
        <v>254</v>
      </c>
      <c r="S57" s="156" cm="1">
        <f t="array" ref="S57">_xlfn.XLOOKUP($R57,FAO_All!$P$8:$P$240,_xlfn.XLOOKUP(S$5,FAO_All!$W$6:$AT$6,FAO_All!$W$8:$AT$240))/S$6</f>
        <v>36400</v>
      </c>
      <c r="T57" s="156" cm="1">
        <f t="array" ref="T57">_xlfn.XLOOKUP($R57,FAO_All!$P$8:$P$240,_xlfn.XLOOKUP(T$5,FAO_All!$W$6:$AT$6,FAO_All!$W$8:$AT$240))/T$6</f>
        <v>111000</v>
      </c>
      <c r="U57" s="156" cm="1">
        <f t="array" ref="U57">_xlfn.XLOOKUP($R57,FAO_All!$P$8:$P$240,_xlfn.XLOOKUP(U$5,FAO_All!$W$6:$AT$6,FAO_All!$W$8:$AT$240))/U$6</f>
        <v>240000</v>
      </c>
      <c r="V57" s="342" cm="1">
        <f t="array" ref="V57">_xlfn.XLOOKUP($R57,FAO_All!$P$8:$P$238,_xlfn.XLOOKUP(V$5,FAO_All!$W$6:$AT$6,FAO_All!$AU$8:$BR$238))/V$6</f>
        <v>2014</v>
      </c>
      <c r="W57" s="156" cm="1">
        <f t="array" ref="W57">_xlfn.XLOOKUP($R57,FAO_All!$P$8:$P$238,_xlfn.XLOOKUP(W$5,FAO_All!$W$6:$AT$6,FAO_All!$AU$8:$BR$238))/W$6</f>
        <v>5780</v>
      </c>
      <c r="X57" s="156" cm="1">
        <f t="array" ref="X57">_xlfn.XLOOKUP($R57,FAO_All!$P$8:$P$238,_xlfn.XLOOKUP(X$5,FAO_All!$W$6:$AT$6,FAO_All!$AU$8:$BR$238))/X$6</f>
        <v>14200</v>
      </c>
      <c r="Y57" s="160"/>
      <c r="Z57" s="19" t="str">
        <f>_xlfn.XLOOKUP($Z$7,FAO_All!$R$7:$U$7,FAO_All!$R57:$U57)</f>
        <v>palm</v>
      </c>
      <c r="AA57" s="280">
        <f>FAO_All!P57</f>
        <v>254</v>
      </c>
      <c r="AB57" s="280" t="str">
        <f>FAO_All!Q57</f>
        <v>Oil, palm fruit</v>
      </c>
      <c r="AC57" s="276" cm="1">
        <f t="array" ref="AC57">_xlfn.XLOOKUP(AC$7&amp;$AA57,('Water-CRP_filtered'!$S$8:$S$603)&amp;('Water-CRP_filtered'!$J$8:$J$603),'Water-CRP_filtered'!$U$8:$U$603,0)</f>
        <v>904.04217370555205</v>
      </c>
      <c r="AD57" s="276" cm="1">
        <f t="array" ref="AD57">_xlfn.XLOOKUP(AD$7&amp;$AA57,('Water-CRP_filtered'!$S$8:$S$603)&amp;('Water-CRP_filtered'!$J$8:$J$603),'Water-CRP_filtered'!$U$8:$U$603,0)</f>
        <v>0</v>
      </c>
      <c r="AE57" s="276" cm="1">
        <f t="array" ref="AE57">_xlfn.XLOOKUP(AE$7&amp;$AA57,('Water-CRP_filtered'!$S$8:$S$603)&amp;('Water-CRP_filtered'!$J$8:$J$603),'Water-CRP_filtered'!$U$8:$U$603,"")</f>
        <v>63.269224435965455</v>
      </c>
      <c r="AF57" s="276">
        <f t="shared" si="10"/>
        <v>46302026.663286023</v>
      </c>
      <c r="AG57" s="276">
        <f t="shared" si="11"/>
        <v>0</v>
      </c>
      <c r="AH57" s="276">
        <f t="shared" si="12"/>
        <v>3240438.7781953639</v>
      </c>
      <c r="AI57" s="276">
        <f t="shared" si="18"/>
        <v>49542465.441481389</v>
      </c>
      <c r="AJ57" s="63">
        <f>_xlfn.XLOOKUP($AA57,FAO_All!$P$8:$P$238,FAO_All!$N$8:$N$238)</f>
        <v>51216.666666666664</v>
      </c>
      <c r="AK57" s="147"/>
    </row>
    <row r="58" spans="2:37" x14ac:dyDescent="0.45">
      <c r="B58" s="371">
        <f t="shared" si="13"/>
        <v>256</v>
      </c>
      <c r="C58" s="372" t="str">
        <f t="shared" si="14"/>
        <v>Palm kernels</v>
      </c>
      <c r="D58" s="375">
        <f t="shared" si="1"/>
        <v>0</v>
      </c>
      <c r="E58" s="147">
        <f t="shared" si="2"/>
        <v>0</v>
      </c>
      <c r="F58" s="147">
        <f t="shared" si="3"/>
        <v>0</v>
      </c>
      <c r="G58" s="376">
        <f t="shared" si="15"/>
        <v>0</v>
      </c>
      <c r="H58" s="375">
        <f t="shared" si="4"/>
        <v>0</v>
      </c>
      <c r="I58" s="147">
        <f t="shared" si="5"/>
        <v>0</v>
      </c>
      <c r="J58" s="147">
        <f t="shared" si="6"/>
        <v>0</v>
      </c>
      <c r="K58" s="376">
        <f t="shared" si="16"/>
        <v>0</v>
      </c>
      <c r="L58" s="375">
        <f t="shared" si="7"/>
        <v>0</v>
      </c>
      <c r="M58" s="147">
        <f t="shared" si="8"/>
        <v>0</v>
      </c>
      <c r="N58" s="147">
        <f t="shared" si="9"/>
        <v>0</v>
      </c>
      <c r="O58" s="376">
        <f t="shared" si="17"/>
        <v>0</v>
      </c>
      <c r="P58" s="147"/>
      <c r="Q58" s="160"/>
      <c r="R58" s="155">
        <f t="shared" si="0"/>
        <v>256</v>
      </c>
      <c r="S58" s="156" cm="1">
        <f t="array" ref="S58">_xlfn.XLOOKUP($R58,FAO_All!$P$8:$P$240,_xlfn.XLOOKUP(S$5,FAO_All!$W$6:$AT$6,FAO_All!$W$8:$AT$240))/S$6</f>
        <v>1660</v>
      </c>
      <c r="T58" s="156" cm="1">
        <f t="array" ref="T58">_xlfn.XLOOKUP($R58,FAO_All!$P$8:$P$240,_xlfn.XLOOKUP(T$5,FAO_All!$W$6:$AT$6,FAO_All!$W$8:$AT$240))/T$6</f>
        <v>5900</v>
      </c>
      <c r="U58" s="156" cm="1">
        <f t="array" ref="U58">_xlfn.XLOOKUP($R58,FAO_All!$P$8:$P$240,_xlfn.XLOOKUP(U$5,FAO_All!$W$6:$AT$6,FAO_All!$W$8:$AT$240))/U$6</f>
        <v>0</v>
      </c>
      <c r="V58" s="342" cm="1">
        <f t="array" ref="V58">_xlfn.XLOOKUP($R58,FAO_All!$P$8:$P$238,_xlfn.XLOOKUP(V$5,FAO_All!$W$6:$AT$6,FAO_All!$AU$8:$BR$238))/V$6</f>
        <v>0</v>
      </c>
      <c r="W58" s="156" cm="1">
        <f t="array" ref="W58">_xlfn.XLOOKUP($R58,FAO_All!$P$8:$P$238,_xlfn.XLOOKUP(W$5,FAO_All!$W$6:$AT$6,FAO_All!$AU$8:$BR$238))/W$6</f>
        <v>0</v>
      </c>
      <c r="X58" s="156" cm="1">
        <f t="array" ref="X58">_xlfn.XLOOKUP($R58,FAO_All!$P$8:$P$238,_xlfn.XLOOKUP(X$5,FAO_All!$W$6:$AT$6,FAO_All!$AU$8:$BR$238))/X$6</f>
        <v>0</v>
      </c>
      <c r="Y58" s="160"/>
      <c r="Z58" s="19" t="str">
        <f>_xlfn.XLOOKUP($Z$7,FAO_All!$R$7:$U$7,FAO_All!$R58:$U58)</f>
        <v>palm</v>
      </c>
      <c r="AA58" s="280">
        <f>FAO_All!P58</f>
        <v>256</v>
      </c>
      <c r="AB58" s="280" t="str">
        <f>FAO_All!Q58</f>
        <v>Palm kernels</v>
      </c>
      <c r="AC58" s="276" cm="1">
        <f t="array" ref="AC58">_xlfn.XLOOKUP(AC$7&amp;$AA58,('Water-CRP_filtered'!$S$8:$S$603)&amp;('Water-CRP_filtered'!$J$8:$J$603),'Water-CRP_filtered'!$U$8:$U$603,0)</f>
        <v>0</v>
      </c>
      <c r="AD58" s="276" cm="1">
        <f t="array" ref="AD58">_xlfn.XLOOKUP(AD$7&amp;$AA58,('Water-CRP_filtered'!$S$8:$S$603)&amp;('Water-CRP_filtered'!$J$8:$J$603),'Water-CRP_filtered'!$U$8:$U$603,0)</f>
        <v>0</v>
      </c>
      <c r="AE58" s="276" t="str" cm="1">
        <f t="array" ref="AE58">_xlfn.XLOOKUP(AE$7&amp;$AA58,('Water-CRP_filtered'!$S$8:$S$603)&amp;('Water-CRP_filtered'!$J$8:$J$603),'Water-CRP_filtered'!$U$8:$U$603,"")</f>
        <v/>
      </c>
      <c r="AF58" s="276">
        <f t="shared" si="10"/>
        <v>0</v>
      </c>
      <c r="AG58" s="276">
        <f t="shared" si="11"/>
        <v>0</v>
      </c>
      <c r="AH58" s="276">
        <f t="shared" si="12"/>
        <v>0</v>
      </c>
      <c r="AI58" s="276">
        <f t="shared" si="18"/>
        <v>0</v>
      </c>
      <c r="AJ58" s="63">
        <f>_xlfn.XLOOKUP($AA58,FAO_All!$P$8:$P$238,FAO_All!$N$8:$N$238)</f>
        <v>2417.8924999999999</v>
      </c>
      <c r="AK58" s="147"/>
    </row>
    <row r="59" spans="2:37" x14ac:dyDescent="0.45">
      <c r="B59" s="371">
        <f t="shared" si="13"/>
        <v>257</v>
      </c>
      <c r="C59" s="372" t="str">
        <f t="shared" si="14"/>
        <v>Oil, palm</v>
      </c>
      <c r="D59" s="375">
        <f t="shared" si="1"/>
        <v>0</v>
      </c>
      <c r="E59" s="147">
        <f t="shared" si="2"/>
        <v>0</v>
      </c>
      <c r="F59" s="147">
        <f t="shared" si="3"/>
        <v>0</v>
      </c>
      <c r="G59" s="376">
        <f t="shared" si="15"/>
        <v>0</v>
      </c>
      <c r="H59" s="375">
        <f t="shared" si="4"/>
        <v>0</v>
      </c>
      <c r="I59" s="147">
        <f t="shared" si="5"/>
        <v>0</v>
      </c>
      <c r="J59" s="147">
        <f t="shared" si="6"/>
        <v>0</v>
      </c>
      <c r="K59" s="376">
        <f t="shared" si="16"/>
        <v>0</v>
      </c>
      <c r="L59" s="375">
        <f t="shared" si="7"/>
        <v>0</v>
      </c>
      <c r="M59" s="147">
        <f t="shared" si="8"/>
        <v>0</v>
      </c>
      <c r="N59" s="147">
        <f t="shared" si="9"/>
        <v>0</v>
      </c>
      <c r="O59" s="376">
        <f t="shared" si="17"/>
        <v>0</v>
      </c>
      <c r="P59" s="147"/>
      <c r="Q59" s="160"/>
      <c r="R59" s="155">
        <f t="shared" si="0"/>
        <v>257</v>
      </c>
      <c r="S59" s="156" cm="1">
        <f t="array" ref="S59">_xlfn.XLOOKUP($R59,FAO_All!$P$8:$P$240,_xlfn.XLOOKUP(S$5,FAO_All!$W$6:$AT$6,FAO_All!$W$8:$AT$240))/S$6</f>
        <v>7000.5069999999996</v>
      </c>
      <c r="T59" s="156" cm="1">
        <f t="array" ref="T59">_xlfn.XLOOKUP($R59,FAO_All!$P$8:$P$240,_xlfn.XLOOKUP(T$5,FAO_All!$W$6:$AT$6,FAO_All!$W$8:$AT$240))/T$6</f>
        <v>22000</v>
      </c>
      <c r="U59" s="156" cm="1">
        <f t="array" ref="U59">_xlfn.XLOOKUP($R59,FAO_All!$P$8:$P$240,_xlfn.XLOOKUP(U$5,FAO_All!$W$6:$AT$6,FAO_All!$W$8:$AT$240))/U$6</f>
        <v>0</v>
      </c>
      <c r="V59" s="342" cm="1">
        <f t="array" ref="V59">_xlfn.XLOOKUP($R59,FAO_All!$P$8:$P$238,_xlfn.XLOOKUP(V$5,FAO_All!$W$6:$AT$6,FAO_All!$AU$8:$BR$238))/V$6</f>
        <v>0</v>
      </c>
      <c r="W59" s="156" cm="1">
        <f t="array" ref="W59">_xlfn.XLOOKUP($R59,FAO_All!$P$8:$P$238,_xlfn.XLOOKUP(W$5,FAO_All!$W$6:$AT$6,FAO_All!$AU$8:$BR$238))/W$6</f>
        <v>0</v>
      </c>
      <c r="X59" s="156" cm="1">
        <f t="array" ref="X59">_xlfn.XLOOKUP($R59,FAO_All!$P$8:$P$238,_xlfn.XLOOKUP(X$5,FAO_All!$W$6:$AT$6,FAO_All!$AU$8:$BR$238))/X$6</f>
        <v>0</v>
      </c>
      <c r="Y59" s="160"/>
      <c r="Z59" s="19" t="str">
        <f>_xlfn.XLOOKUP($Z$7,FAO_All!$R$7:$U$7,FAO_All!$R59:$U59)</f>
        <v>palm</v>
      </c>
      <c r="AA59" s="280">
        <f>FAO_All!P59</f>
        <v>257</v>
      </c>
      <c r="AB59" s="280" t="str">
        <f>FAO_All!Q59</f>
        <v>Oil, palm</v>
      </c>
      <c r="AC59" s="276" cm="1">
        <f t="array" ref="AC59">_xlfn.XLOOKUP(AC$7&amp;$AA59,('Water-CRP_filtered'!$S$8:$S$603)&amp;('Water-CRP_filtered'!$J$8:$J$603),'Water-CRP_filtered'!$U$8:$U$603,0)</f>
        <v>0</v>
      </c>
      <c r="AD59" s="276" cm="1">
        <f t="array" ref="AD59">_xlfn.XLOOKUP(AD$7&amp;$AA59,('Water-CRP_filtered'!$S$8:$S$603)&amp;('Water-CRP_filtered'!$J$8:$J$603),'Water-CRP_filtered'!$U$8:$U$603,0)</f>
        <v>0</v>
      </c>
      <c r="AE59" s="276" t="str" cm="1">
        <f t="array" ref="AE59">_xlfn.XLOOKUP(AE$7&amp;$AA59,('Water-CRP_filtered'!$S$8:$S$603)&amp;('Water-CRP_filtered'!$J$8:$J$603),'Water-CRP_filtered'!$U$8:$U$603,"")</f>
        <v/>
      </c>
      <c r="AF59" s="276">
        <f t="shared" si="10"/>
        <v>0</v>
      </c>
      <c r="AG59" s="276">
        <f t="shared" si="11"/>
        <v>0</v>
      </c>
      <c r="AH59" s="276">
        <f t="shared" si="12"/>
        <v>0</v>
      </c>
      <c r="AI59" s="276">
        <f t="shared" si="18"/>
        <v>0</v>
      </c>
      <c r="AJ59" s="63">
        <f>_xlfn.XLOOKUP($AA59,FAO_All!$P$8:$P$238,FAO_All!$N$8:$N$238)</f>
        <v>9686.5538333333334</v>
      </c>
      <c r="AK59" s="147"/>
    </row>
    <row r="60" spans="2:37" x14ac:dyDescent="0.45">
      <c r="B60" s="371">
        <f t="shared" si="13"/>
        <v>260</v>
      </c>
      <c r="C60" s="372" t="str">
        <f t="shared" si="14"/>
        <v>Olives</v>
      </c>
      <c r="D60" s="375">
        <f t="shared" si="1"/>
        <v>0</v>
      </c>
      <c r="E60" s="147">
        <f t="shared" si="2"/>
        <v>0</v>
      </c>
      <c r="F60" s="147">
        <f t="shared" si="3"/>
        <v>0</v>
      </c>
      <c r="G60" s="376">
        <f t="shared" si="15"/>
        <v>0</v>
      </c>
      <c r="H60" s="375">
        <f t="shared" si="4"/>
        <v>0</v>
      </c>
      <c r="I60" s="147">
        <f t="shared" si="5"/>
        <v>0</v>
      </c>
      <c r="J60" s="147">
        <f t="shared" si="6"/>
        <v>0</v>
      </c>
      <c r="K60" s="376">
        <f t="shared" si="16"/>
        <v>0</v>
      </c>
      <c r="L60" s="375">
        <f t="shared" si="7"/>
        <v>0</v>
      </c>
      <c r="M60" s="147">
        <f t="shared" si="8"/>
        <v>0</v>
      </c>
      <c r="N60" s="147">
        <f t="shared" si="9"/>
        <v>0</v>
      </c>
      <c r="O60" s="376">
        <f t="shared" si="17"/>
        <v>0</v>
      </c>
      <c r="P60" s="147"/>
      <c r="Q60" s="160"/>
      <c r="R60" s="155">
        <f t="shared" si="0"/>
        <v>260</v>
      </c>
      <c r="S60" s="156" cm="1">
        <f t="array" ref="S60">_xlfn.XLOOKUP($R60,FAO_All!$P$8:$P$240,_xlfn.XLOOKUP(S$5,FAO_All!$W$6:$AT$6,FAO_All!$W$8:$AT$240))/S$6</f>
        <v>0</v>
      </c>
      <c r="T60" s="156" cm="1">
        <f t="array" ref="T60">_xlfn.XLOOKUP($R60,FAO_All!$P$8:$P$240,_xlfn.XLOOKUP(T$5,FAO_All!$W$6:$AT$6,FAO_All!$W$8:$AT$240))/T$6</f>
        <v>0</v>
      </c>
      <c r="U60" s="156" cm="1">
        <f t="array" ref="U60">_xlfn.XLOOKUP($R60,FAO_All!$P$8:$P$240,_xlfn.XLOOKUP(U$5,FAO_All!$W$6:$AT$6,FAO_All!$W$8:$AT$240))/U$6</f>
        <v>0</v>
      </c>
      <c r="V60" s="342" cm="1">
        <f t="array" ref="V60">_xlfn.XLOOKUP($R60,FAO_All!$P$8:$P$238,_xlfn.XLOOKUP(V$5,FAO_All!$W$6:$AT$6,FAO_All!$AU$8:$BR$238))/V$6</f>
        <v>0</v>
      </c>
      <c r="W60" s="156" cm="1">
        <f t="array" ref="W60">_xlfn.XLOOKUP($R60,FAO_All!$P$8:$P$238,_xlfn.XLOOKUP(W$5,FAO_All!$W$6:$AT$6,FAO_All!$AU$8:$BR$238))/W$6</f>
        <v>0</v>
      </c>
      <c r="X60" s="156" cm="1">
        <f t="array" ref="X60">_xlfn.XLOOKUP($R60,FAO_All!$P$8:$P$238,_xlfn.XLOOKUP(X$5,FAO_All!$W$6:$AT$6,FAO_All!$AU$8:$BR$238))/X$6</f>
        <v>0</v>
      </c>
      <c r="Y60" s="160"/>
      <c r="Z60" s="19" t="str">
        <f>_xlfn.XLOOKUP($Z$7,FAO_All!$R$7:$U$7,FAO_All!$R60:$U60)</f>
        <v>oils</v>
      </c>
      <c r="AA60" s="280">
        <f>FAO_All!P60</f>
        <v>260</v>
      </c>
      <c r="AB60" s="280" t="str">
        <f>FAO_All!Q60</f>
        <v>Olives</v>
      </c>
      <c r="AC60" s="276" cm="1">
        <f t="array" ref="AC60">_xlfn.XLOOKUP(AC$7&amp;$AA60,('Water-CRP_filtered'!$S$8:$S$603)&amp;('Water-CRP_filtered'!$J$8:$J$603),'Water-CRP_filtered'!$U$8:$U$603,0)</f>
        <v>0</v>
      </c>
      <c r="AD60" s="276" cm="1">
        <f t="array" ref="AD60">_xlfn.XLOOKUP(AD$7&amp;$AA60,('Water-CRP_filtered'!$S$8:$S$603)&amp;('Water-CRP_filtered'!$J$8:$J$603),'Water-CRP_filtered'!$U$8:$U$603,0)</f>
        <v>0</v>
      </c>
      <c r="AE60" s="276" cm="1">
        <f t="array" ref="AE60">_xlfn.XLOOKUP(AE$7&amp;$AA60,('Water-CRP_filtered'!$S$8:$S$603)&amp;('Water-CRP_filtered'!$J$8:$J$603),'Water-CRP_filtered'!$U$8:$U$603,"")</f>
        <v>0</v>
      </c>
      <c r="AF60" s="276">
        <f t="shared" si="10"/>
        <v>0</v>
      </c>
      <c r="AG60" s="276">
        <f t="shared" si="11"/>
        <v>0</v>
      </c>
      <c r="AH60" s="276">
        <f t="shared" si="12"/>
        <v>0</v>
      </c>
      <c r="AI60" s="276">
        <f t="shared" si="18"/>
        <v>0</v>
      </c>
      <c r="AJ60" s="63">
        <f>_xlfn.XLOOKUP($AA60,FAO_All!$P$8:$P$238,FAO_All!$N$8:$N$238)</f>
        <v>0</v>
      </c>
      <c r="AK60" s="147"/>
    </row>
    <row r="61" spans="2:37" x14ac:dyDescent="0.45">
      <c r="B61" s="371">
        <f t="shared" si="13"/>
        <v>263</v>
      </c>
      <c r="C61" s="372" t="str">
        <f t="shared" si="14"/>
        <v>Karite nuts (sheanuts)</v>
      </c>
      <c r="D61" s="375">
        <f t="shared" si="1"/>
        <v>0</v>
      </c>
      <c r="E61" s="147">
        <f t="shared" si="2"/>
        <v>0</v>
      </c>
      <c r="F61" s="147">
        <f t="shared" si="3"/>
        <v>0</v>
      </c>
      <c r="G61" s="376">
        <f t="shared" si="15"/>
        <v>0</v>
      </c>
      <c r="H61" s="375">
        <f t="shared" si="4"/>
        <v>0</v>
      </c>
      <c r="I61" s="147">
        <f t="shared" si="5"/>
        <v>0</v>
      </c>
      <c r="J61" s="147">
        <f t="shared" si="6"/>
        <v>0</v>
      </c>
      <c r="K61" s="376">
        <f t="shared" si="16"/>
        <v>0</v>
      </c>
      <c r="L61" s="375">
        <f t="shared" si="7"/>
        <v>0</v>
      </c>
      <c r="M61" s="147">
        <f t="shared" si="8"/>
        <v>0</v>
      </c>
      <c r="N61" s="147">
        <f t="shared" si="9"/>
        <v>0</v>
      </c>
      <c r="O61" s="376">
        <f t="shared" si="17"/>
        <v>0</v>
      </c>
      <c r="P61" s="147"/>
      <c r="Q61" s="160"/>
      <c r="R61" s="155">
        <f t="shared" si="0"/>
        <v>263</v>
      </c>
      <c r="S61" s="156" cm="1">
        <f t="array" ref="S61">_xlfn.XLOOKUP($R61,FAO_All!$P$8:$P$240,_xlfn.XLOOKUP(S$5,FAO_All!$W$6:$AT$6,FAO_All!$W$8:$AT$240))/S$6</f>
        <v>0</v>
      </c>
      <c r="T61" s="156" cm="1">
        <f t="array" ref="T61">_xlfn.XLOOKUP($R61,FAO_All!$P$8:$P$240,_xlfn.XLOOKUP(T$5,FAO_All!$W$6:$AT$6,FAO_All!$W$8:$AT$240))/T$6</f>
        <v>0</v>
      </c>
      <c r="U61" s="156" cm="1">
        <f t="array" ref="U61">_xlfn.XLOOKUP($R61,FAO_All!$P$8:$P$240,_xlfn.XLOOKUP(U$5,FAO_All!$W$6:$AT$6,FAO_All!$W$8:$AT$240))/U$6</f>
        <v>0</v>
      </c>
      <c r="V61" s="342" cm="1">
        <f t="array" ref="V61">_xlfn.XLOOKUP($R61,FAO_All!$P$8:$P$238,_xlfn.XLOOKUP(V$5,FAO_All!$W$6:$AT$6,FAO_All!$AU$8:$BR$238))/V$6</f>
        <v>0</v>
      </c>
      <c r="W61" s="156" cm="1">
        <f t="array" ref="W61">_xlfn.XLOOKUP($R61,FAO_All!$P$8:$P$238,_xlfn.XLOOKUP(W$5,FAO_All!$W$6:$AT$6,FAO_All!$AU$8:$BR$238))/W$6</f>
        <v>0</v>
      </c>
      <c r="X61" s="156" cm="1">
        <f t="array" ref="X61">_xlfn.XLOOKUP($R61,FAO_All!$P$8:$P$238,_xlfn.XLOOKUP(X$5,FAO_All!$W$6:$AT$6,FAO_All!$AU$8:$BR$238))/X$6</f>
        <v>0</v>
      </c>
      <c r="Y61" s="160"/>
      <c r="Z61" s="19" t="str">
        <f>_xlfn.XLOOKUP($Z$7,FAO_All!$R$7:$U$7,FAO_All!$R61:$U61)</f>
        <v>oils</v>
      </c>
      <c r="AA61" s="280">
        <f>FAO_All!P61</f>
        <v>263</v>
      </c>
      <c r="AB61" s="280" t="str">
        <f>FAO_All!Q61</f>
        <v>Karite nuts (sheanuts)</v>
      </c>
      <c r="AC61" s="276" cm="1">
        <f t="array" ref="AC61">_xlfn.XLOOKUP(AC$7&amp;$AA61,('Water-CRP_filtered'!$S$8:$S$603)&amp;('Water-CRP_filtered'!$J$8:$J$603),'Water-CRP_filtered'!$U$8:$U$603,0)</f>
        <v>0</v>
      </c>
      <c r="AD61" s="276" cm="1">
        <f t="array" ref="AD61">_xlfn.XLOOKUP(AD$7&amp;$AA61,('Water-CRP_filtered'!$S$8:$S$603)&amp;('Water-CRP_filtered'!$J$8:$J$603),'Water-CRP_filtered'!$U$8:$U$603,0)</f>
        <v>0</v>
      </c>
      <c r="AE61" s="276" t="str" cm="1">
        <f t="array" ref="AE61">_xlfn.XLOOKUP(AE$7&amp;$AA61,('Water-CRP_filtered'!$S$8:$S$603)&amp;('Water-CRP_filtered'!$J$8:$J$603),'Water-CRP_filtered'!$U$8:$U$603,"")</f>
        <v/>
      </c>
      <c r="AF61" s="276">
        <f t="shared" si="10"/>
        <v>0</v>
      </c>
      <c r="AG61" s="276">
        <f t="shared" si="11"/>
        <v>0</v>
      </c>
      <c r="AH61" s="276">
        <f t="shared" si="12"/>
        <v>0</v>
      </c>
      <c r="AI61" s="276">
        <f t="shared" si="18"/>
        <v>0</v>
      </c>
      <c r="AJ61" s="63">
        <f>_xlfn.XLOOKUP($AA61,FAO_All!$P$8:$P$238,FAO_All!$N$8:$N$238)</f>
        <v>0</v>
      </c>
      <c r="AK61" s="147"/>
    </row>
    <row r="62" spans="2:37" x14ac:dyDescent="0.45">
      <c r="B62" s="371">
        <f t="shared" si="13"/>
        <v>265</v>
      </c>
      <c r="C62" s="372" t="str">
        <f t="shared" si="14"/>
        <v>Castor oil seed</v>
      </c>
      <c r="D62" s="375">
        <f t="shared" si="1"/>
        <v>85951.679975713356</v>
      </c>
      <c r="E62" s="147">
        <f t="shared" si="2"/>
        <v>0</v>
      </c>
      <c r="F62" s="147">
        <f t="shared" si="3"/>
        <v>389.8777170554352</v>
      </c>
      <c r="G62" s="376">
        <f t="shared" si="15"/>
        <v>86341.557692768794</v>
      </c>
      <c r="H62" s="375">
        <f t="shared" si="4"/>
        <v>97152.829759782384</v>
      </c>
      <c r="I62" s="147">
        <f t="shared" si="5"/>
        <v>0</v>
      </c>
      <c r="J62" s="147">
        <f t="shared" si="6"/>
        <v>440.68624933127643</v>
      </c>
      <c r="K62" s="376">
        <f t="shared" si="16"/>
        <v>97593.516009113664</v>
      </c>
      <c r="L62" s="375">
        <f t="shared" si="7"/>
        <v>80956.881551592771</v>
      </c>
      <c r="M62" s="147">
        <f t="shared" si="8"/>
        <v>0</v>
      </c>
      <c r="N62" s="147">
        <f t="shared" si="9"/>
        <v>367.22125929569773</v>
      </c>
      <c r="O62" s="376">
        <f t="shared" si="17"/>
        <v>81324.102810888464</v>
      </c>
      <c r="P62" s="147"/>
      <c r="Q62" s="160"/>
      <c r="R62" s="155">
        <f t="shared" si="0"/>
        <v>265</v>
      </c>
      <c r="S62" s="156" cm="1">
        <f t="array" ref="S62">_xlfn.XLOOKUP($R62,FAO_All!$P$8:$P$240,_xlfn.XLOOKUP(S$5,FAO_All!$W$6:$AT$6,FAO_All!$W$8:$AT$240))/S$6</f>
        <v>1.504</v>
      </c>
      <c r="T62" s="156" cm="1">
        <f t="array" ref="T62">_xlfn.XLOOKUP($R62,FAO_All!$P$8:$P$240,_xlfn.XLOOKUP(T$5,FAO_All!$W$6:$AT$6,FAO_All!$W$8:$AT$240))/T$6</f>
        <v>1.7</v>
      </c>
      <c r="U62" s="156" cm="1">
        <f t="array" ref="U62">_xlfn.XLOOKUP($R62,FAO_All!$P$8:$P$240,_xlfn.XLOOKUP(U$5,FAO_All!$W$6:$AT$6,FAO_All!$W$8:$AT$240))/U$6</f>
        <v>1.4165999999999999</v>
      </c>
      <c r="V62" s="342" cm="1">
        <f t="array" ref="V62">_xlfn.XLOOKUP($R62,FAO_All!$P$8:$P$238,_xlfn.XLOOKUP(V$5,FAO_All!$W$6:$AT$6,FAO_All!$AU$8:$BR$238))/V$6</f>
        <v>8</v>
      </c>
      <c r="W62" s="156" cm="1">
        <f t="array" ref="W62">_xlfn.XLOOKUP($R62,FAO_All!$P$8:$P$238,_xlfn.XLOOKUP(W$5,FAO_All!$W$6:$AT$6,FAO_All!$AU$8:$BR$238))/W$6</f>
        <v>3.8</v>
      </c>
      <c r="X62" s="156" cm="1">
        <f t="array" ref="X62">_xlfn.XLOOKUP($R62,FAO_All!$P$8:$P$238,_xlfn.XLOOKUP(X$5,FAO_All!$W$6:$AT$6,FAO_All!$AU$8:$BR$238))/X$6</f>
        <v>3.4430000000000001</v>
      </c>
      <c r="Y62" s="160"/>
      <c r="Z62" s="19" t="str">
        <f>_xlfn.XLOOKUP($Z$7,FAO_All!$R$7:$U$7,FAO_All!$R62:$U62)</f>
        <v>oils</v>
      </c>
      <c r="AA62" s="280">
        <f>FAO_All!P62</f>
        <v>265</v>
      </c>
      <c r="AB62" s="280" t="str">
        <f>FAO_All!Q62</f>
        <v>Castor oil seed</v>
      </c>
      <c r="AC62" s="276" cm="1">
        <f t="array" ref="AC62">_xlfn.XLOOKUP(AC$7&amp;$AA62,('Water-CRP_filtered'!$S$8:$S$603)&amp;('Water-CRP_filtered'!$J$8:$J$603),'Water-CRP_filtered'!$U$8:$U$603,0)</f>
        <v>57148.723388107283</v>
      </c>
      <c r="AD62" s="276" cm="1">
        <f t="array" ref="AD62">_xlfn.XLOOKUP(AD$7&amp;$AA62,('Water-CRP_filtered'!$S$8:$S$603)&amp;('Water-CRP_filtered'!$J$8:$J$603),'Water-CRP_filtered'!$U$8:$U$603,0)</f>
        <v>0</v>
      </c>
      <c r="AE62" s="276" cm="1">
        <f t="array" ref="AE62">_xlfn.XLOOKUP(AE$7&amp;$AA62,('Water-CRP_filtered'!$S$8:$S$603)&amp;('Water-CRP_filtered'!$J$8:$J$603),'Water-CRP_filtered'!$U$8:$U$603,"")</f>
        <v>259.22720548898616</v>
      </c>
      <c r="AF62" s="276">
        <f t="shared" si="10"/>
        <v>110239.88741565894</v>
      </c>
      <c r="AG62" s="276">
        <f t="shared" si="11"/>
        <v>0</v>
      </c>
      <c r="AH62" s="276">
        <f t="shared" si="12"/>
        <v>500.04927938825432</v>
      </c>
      <c r="AI62" s="276">
        <f t="shared" si="18"/>
        <v>110739.9366950472</v>
      </c>
      <c r="AJ62" s="63">
        <f>_xlfn.XLOOKUP($AA62,FAO_All!$P$8:$P$238,FAO_All!$N$8:$N$238)</f>
        <v>1.929</v>
      </c>
      <c r="AK62" s="147"/>
    </row>
    <row r="63" spans="2:37" x14ac:dyDescent="0.45">
      <c r="B63" s="371">
        <f t="shared" si="13"/>
        <v>267</v>
      </c>
      <c r="C63" s="372" t="str">
        <f t="shared" si="14"/>
        <v>Sunflower seed</v>
      </c>
      <c r="D63" s="375">
        <f t="shared" si="1"/>
        <v>0</v>
      </c>
      <c r="E63" s="147">
        <f t="shared" si="2"/>
        <v>0</v>
      </c>
      <c r="F63" s="147">
        <f t="shared" si="3"/>
        <v>0</v>
      </c>
      <c r="G63" s="376">
        <f t="shared" si="15"/>
        <v>0</v>
      </c>
      <c r="H63" s="375">
        <f t="shared" si="4"/>
        <v>0</v>
      </c>
      <c r="I63" s="147">
        <f t="shared" si="5"/>
        <v>0</v>
      </c>
      <c r="J63" s="147">
        <f t="shared" si="6"/>
        <v>0</v>
      </c>
      <c r="K63" s="376">
        <f t="shared" si="16"/>
        <v>0</v>
      </c>
      <c r="L63" s="375">
        <f t="shared" si="7"/>
        <v>0</v>
      </c>
      <c r="M63" s="147">
        <f t="shared" si="8"/>
        <v>0</v>
      </c>
      <c r="N63" s="147">
        <f t="shared" si="9"/>
        <v>0</v>
      </c>
      <c r="O63" s="376">
        <f t="shared" si="17"/>
        <v>0</v>
      </c>
      <c r="P63" s="147"/>
      <c r="Q63" s="160"/>
      <c r="R63" s="155">
        <f t="shared" si="0"/>
        <v>267</v>
      </c>
      <c r="S63" s="156" cm="1">
        <f t="array" ref="S63">_xlfn.XLOOKUP($R63,FAO_All!$P$8:$P$240,_xlfn.XLOOKUP(S$5,FAO_All!$W$6:$AT$6,FAO_All!$W$8:$AT$240))/S$6</f>
        <v>0</v>
      </c>
      <c r="T63" s="156" cm="1">
        <f t="array" ref="T63">_xlfn.XLOOKUP($R63,FAO_All!$P$8:$P$240,_xlfn.XLOOKUP(T$5,FAO_All!$W$6:$AT$6,FAO_All!$W$8:$AT$240))/T$6</f>
        <v>0</v>
      </c>
      <c r="U63" s="156" cm="1">
        <f t="array" ref="U63">_xlfn.XLOOKUP($R63,FAO_All!$P$8:$P$240,_xlfn.XLOOKUP(U$5,FAO_All!$W$6:$AT$6,FAO_All!$W$8:$AT$240))/U$6</f>
        <v>0</v>
      </c>
      <c r="V63" s="342" cm="1">
        <f t="array" ref="V63">_xlfn.XLOOKUP($R63,FAO_All!$P$8:$P$238,_xlfn.XLOOKUP(V$5,FAO_All!$W$6:$AT$6,FAO_All!$AU$8:$BR$238))/V$6</f>
        <v>0</v>
      </c>
      <c r="W63" s="156" cm="1">
        <f t="array" ref="W63">_xlfn.XLOOKUP($R63,FAO_All!$P$8:$P$238,_xlfn.XLOOKUP(W$5,FAO_All!$W$6:$AT$6,FAO_All!$AU$8:$BR$238))/W$6</f>
        <v>0</v>
      </c>
      <c r="X63" s="156" cm="1">
        <f t="array" ref="X63">_xlfn.XLOOKUP($R63,FAO_All!$P$8:$P$238,_xlfn.XLOOKUP(X$5,FAO_All!$W$6:$AT$6,FAO_All!$AU$8:$BR$238))/X$6</f>
        <v>0</v>
      </c>
      <c r="Y63" s="160"/>
      <c r="Z63" s="19" t="str">
        <f>_xlfn.XLOOKUP($Z$7,FAO_All!$R$7:$U$7,FAO_All!$R63:$U63)</f>
        <v>oils</v>
      </c>
      <c r="AA63" s="280">
        <f>FAO_All!P63</f>
        <v>267</v>
      </c>
      <c r="AB63" s="280" t="str">
        <f>FAO_All!Q63</f>
        <v>Sunflower seed</v>
      </c>
      <c r="AC63" s="276" cm="1">
        <f t="array" ref="AC63">_xlfn.XLOOKUP(AC$7&amp;$AA63,('Water-CRP_filtered'!$S$8:$S$603)&amp;('Water-CRP_filtered'!$J$8:$J$603),'Water-CRP_filtered'!$U$8:$U$603,0)</f>
        <v>0</v>
      </c>
      <c r="AD63" s="276" cm="1">
        <f t="array" ref="AD63">_xlfn.XLOOKUP(AD$7&amp;$AA63,('Water-CRP_filtered'!$S$8:$S$603)&amp;('Water-CRP_filtered'!$J$8:$J$603),'Water-CRP_filtered'!$U$8:$U$603,0)</f>
        <v>0</v>
      </c>
      <c r="AE63" s="276" cm="1">
        <f t="array" ref="AE63">_xlfn.XLOOKUP(AE$7&amp;$AA63,('Water-CRP_filtered'!$S$8:$S$603)&amp;('Water-CRP_filtered'!$J$8:$J$603),'Water-CRP_filtered'!$U$8:$U$603,"")</f>
        <v>0</v>
      </c>
      <c r="AF63" s="276">
        <f t="shared" si="10"/>
        <v>0</v>
      </c>
      <c r="AG63" s="276">
        <f t="shared" si="11"/>
        <v>0</v>
      </c>
      <c r="AH63" s="276">
        <f t="shared" si="12"/>
        <v>0</v>
      </c>
      <c r="AI63" s="276">
        <f t="shared" si="18"/>
        <v>0</v>
      </c>
      <c r="AJ63" s="63">
        <f>_xlfn.XLOOKUP($AA63,FAO_All!$P$8:$P$238,FAO_All!$N$8:$N$238)</f>
        <v>0</v>
      </c>
      <c r="AK63" s="147"/>
    </row>
    <row r="64" spans="2:37" x14ac:dyDescent="0.45">
      <c r="B64" s="371">
        <f t="shared" si="13"/>
        <v>270</v>
      </c>
      <c r="C64" s="372" t="str">
        <f t="shared" si="14"/>
        <v>Rapeseed</v>
      </c>
      <c r="D64" s="375">
        <f t="shared" si="1"/>
        <v>0</v>
      </c>
      <c r="E64" s="147">
        <f t="shared" si="2"/>
        <v>0</v>
      </c>
      <c r="F64" s="147">
        <f t="shared" si="3"/>
        <v>0</v>
      </c>
      <c r="G64" s="376">
        <f t="shared" si="15"/>
        <v>0</v>
      </c>
      <c r="H64" s="375">
        <f t="shared" si="4"/>
        <v>0</v>
      </c>
      <c r="I64" s="147">
        <f t="shared" si="5"/>
        <v>0</v>
      </c>
      <c r="J64" s="147">
        <f t="shared" si="6"/>
        <v>0</v>
      </c>
      <c r="K64" s="376">
        <f t="shared" si="16"/>
        <v>0</v>
      </c>
      <c r="L64" s="375">
        <f t="shared" si="7"/>
        <v>0</v>
      </c>
      <c r="M64" s="147">
        <f t="shared" si="8"/>
        <v>0</v>
      </c>
      <c r="N64" s="147">
        <f t="shared" si="9"/>
        <v>0</v>
      </c>
      <c r="O64" s="376">
        <f t="shared" si="17"/>
        <v>0</v>
      </c>
      <c r="P64" s="147"/>
      <c r="Q64" s="160"/>
      <c r="R64" s="155">
        <f t="shared" si="0"/>
        <v>270</v>
      </c>
      <c r="S64" s="156" cm="1">
        <f t="array" ref="S64">_xlfn.XLOOKUP($R64,FAO_All!$P$8:$P$240,_xlfn.XLOOKUP(S$5,FAO_All!$W$6:$AT$6,FAO_All!$W$8:$AT$240))/S$6</f>
        <v>0</v>
      </c>
      <c r="T64" s="156" cm="1">
        <f t="array" ref="T64">_xlfn.XLOOKUP($R64,FAO_All!$P$8:$P$240,_xlfn.XLOOKUP(T$5,FAO_All!$W$6:$AT$6,FAO_All!$W$8:$AT$240))/T$6</f>
        <v>0</v>
      </c>
      <c r="U64" s="156" cm="1">
        <f t="array" ref="U64">_xlfn.XLOOKUP($R64,FAO_All!$P$8:$P$240,_xlfn.XLOOKUP(U$5,FAO_All!$W$6:$AT$6,FAO_All!$W$8:$AT$240))/U$6</f>
        <v>0</v>
      </c>
      <c r="V64" s="342" cm="1">
        <f t="array" ref="V64">_xlfn.XLOOKUP($R64,FAO_All!$P$8:$P$238,_xlfn.XLOOKUP(V$5,FAO_All!$W$6:$AT$6,FAO_All!$AU$8:$BR$238))/V$6</f>
        <v>0</v>
      </c>
      <c r="W64" s="156" cm="1">
        <f t="array" ref="W64">_xlfn.XLOOKUP($R64,FAO_All!$P$8:$P$238,_xlfn.XLOOKUP(W$5,FAO_All!$W$6:$AT$6,FAO_All!$AU$8:$BR$238))/W$6</f>
        <v>0</v>
      </c>
      <c r="X64" s="156" cm="1">
        <f t="array" ref="X64">_xlfn.XLOOKUP($R64,FAO_All!$P$8:$P$238,_xlfn.XLOOKUP(X$5,FAO_All!$W$6:$AT$6,FAO_All!$AU$8:$BR$238))/X$6</f>
        <v>0</v>
      </c>
      <c r="Y64" s="160"/>
      <c r="Z64" s="19" t="str">
        <f>_xlfn.XLOOKUP($Z$7,FAO_All!$R$7:$U$7,FAO_All!$R64:$U64)</f>
        <v>oils</v>
      </c>
      <c r="AA64" s="280">
        <f>FAO_All!P64</f>
        <v>270</v>
      </c>
      <c r="AB64" s="280" t="str">
        <f>FAO_All!Q64</f>
        <v>Rapeseed</v>
      </c>
      <c r="AC64" s="276" cm="1">
        <f t="array" ref="AC64">_xlfn.XLOOKUP(AC$7&amp;$AA64,('Water-CRP_filtered'!$S$8:$S$603)&amp;('Water-CRP_filtered'!$J$8:$J$603),'Water-CRP_filtered'!$U$8:$U$603,0)</f>
        <v>0</v>
      </c>
      <c r="AD64" s="276" cm="1">
        <f t="array" ref="AD64">_xlfn.XLOOKUP(AD$7&amp;$AA64,('Water-CRP_filtered'!$S$8:$S$603)&amp;('Water-CRP_filtered'!$J$8:$J$603),'Water-CRP_filtered'!$U$8:$U$603,0)</f>
        <v>0</v>
      </c>
      <c r="AE64" s="276" cm="1">
        <f t="array" ref="AE64">_xlfn.XLOOKUP(AE$7&amp;$AA64,('Water-CRP_filtered'!$S$8:$S$603)&amp;('Water-CRP_filtered'!$J$8:$J$603),'Water-CRP_filtered'!$U$8:$U$603,"")</f>
        <v>0</v>
      </c>
      <c r="AF64" s="276">
        <f t="shared" si="10"/>
        <v>0</v>
      </c>
      <c r="AG64" s="276">
        <f t="shared" si="11"/>
        <v>0</v>
      </c>
      <c r="AH64" s="276">
        <f t="shared" si="12"/>
        <v>0</v>
      </c>
      <c r="AI64" s="276">
        <f t="shared" si="18"/>
        <v>0</v>
      </c>
      <c r="AJ64" s="63">
        <f>_xlfn.XLOOKUP($AA64,FAO_All!$P$8:$P$238,FAO_All!$N$8:$N$238)</f>
        <v>0</v>
      </c>
      <c r="AK64" s="147"/>
    </row>
    <row r="65" spans="2:37" x14ac:dyDescent="0.45">
      <c r="B65" s="371">
        <f t="shared" si="13"/>
        <v>275</v>
      </c>
      <c r="C65" s="372" t="str">
        <f t="shared" si="14"/>
        <v>Tung nuts</v>
      </c>
      <c r="D65" s="375">
        <f t="shared" si="1"/>
        <v>0</v>
      </c>
      <c r="E65" s="147">
        <f t="shared" si="2"/>
        <v>0</v>
      </c>
      <c r="F65" s="147">
        <f t="shared" si="3"/>
        <v>0</v>
      </c>
      <c r="G65" s="376">
        <f t="shared" si="15"/>
        <v>0</v>
      </c>
      <c r="H65" s="375">
        <f t="shared" si="4"/>
        <v>0</v>
      </c>
      <c r="I65" s="147">
        <f t="shared" si="5"/>
        <v>0</v>
      </c>
      <c r="J65" s="147">
        <f t="shared" si="6"/>
        <v>0</v>
      </c>
      <c r="K65" s="376">
        <f t="shared" si="16"/>
        <v>0</v>
      </c>
      <c r="L65" s="375">
        <f t="shared" si="7"/>
        <v>0</v>
      </c>
      <c r="M65" s="147">
        <f t="shared" si="8"/>
        <v>0</v>
      </c>
      <c r="N65" s="147">
        <f t="shared" si="9"/>
        <v>0</v>
      </c>
      <c r="O65" s="376">
        <f t="shared" si="17"/>
        <v>0</v>
      </c>
      <c r="P65" s="147"/>
      <c r="Q65" s="160"/>
      <c r="R65" s="155">
        <f t="shared" si="0"/>
        <v>275</v>
      </c>
      <c r="S65" s="156" cm="1">
        <f t="array" ref="S65">_xlfn.XLOOKUP($R65,FAO_All!$P$8:$P$240,_xlfn.XLOOKUP(S$5,FAO_All!$W$6:$AT$6,FAO_All!$W$8:$AT$240))/S$6</f>
        <v>0</v>
      </c>
      <c r="T65" s="156" cm="1">
        <f t="array" ref="T65">_xlfn.XLOOKUP($R65,FAO_All!$P$8:$P$240,_xlfn.XLOOKUP(T$5,FAO_All!$W$6:$AT$6,FAO_All!$W$8:$AT$240))/T$6</f>
        <v>0</v>
      </c>
      <c r="U65" s="156" cm="1">
        <f t="array" ref="U65">_xlfn.XLOOKUP($R65,FAO_All!$P$8:$P$240,_xlfn.XLOOKUP(U$5,FAO_All!$W$6:$AT$6,FAO_All!$W$8:$AT$240))/U$6</f>
        <v>0</v>
      </c>
      <c r="V65" s="342" cm="1">
        <f t="array" ref="V65">_xlfn.XLOOKUP($R65,FAO_All!$P$8:$P$238,_xlfn.XLOOKUP(V$5,FAO_All!$W$6:$AT$6,FAO_All!$AU$8:$BR$238))/V$6</f>
        <v>0</v>
      </c>
      <c r="W65" s="156" cm="1">
        <f t="array" ref="W65">_xlfn.XLOOKUP($R65,FAO_All!$P$8:$P$238,_xlfn.XLOOKUP(W$5,FAO_All!$W$6:$AT$6,FAO_All!$AU$8:$BR$238))/W$6</f>
        <v>0</v>
      </c>
      <c r="X65" s="156" cm="1">
        <f t="array" ref="X65">_xlfn.XLOOKUP($R65,FAO_All!$P$8:$P$238,_xlfn.XLOOKUP(X$5,FAO_All!$W$6:$AT$6,FAO_All!$AU$8:$BR$238))/X$6</f>
        <v>0</v>
      </c>
      <c r="Y65" s="160"/>
      <c r="Z65" s="19" t="str">
        <f>_xlfn.XLOOKUP($Z$7,FAO_All!$R$7:$U$7,FAO_All!$R65:$U65)</f>
        <v>oils</v>
      </c>
      <c r="AA65" s="280">
        <f>FAO_All!P65</f>
        <v>275</v>
      </c>
      <c r="AB65" s="280" t="str">
        <f>FAO_All!Q65</f>
        <v>Tung nuts</v>
      </c>
      <c r="AC65" s="276" cm="1">
        <f t="array" ref="AC65">_xlfn.XLOOKUP(AC$7&amp;$AA65,('Water-CRP_filtered'!$S$8:$S$603)&amp;('Water-CRP_filtered'!$J$8:$J$603),'Water-CRP_filtered'!$U$8:$U$603,0)</f>
        <v>0</v>
      </c>
      <c r="AD65" s="276" cm="1">
        <f t="array" ref="AD65">_xlfn.XLOOKUP(AD$7&amp;$AA65,('Water-CRP_filtered'!$S$8:$S$603)&amp;('Water-CRP_filtered'!$J$8:$J$603),'Water-CRP_filtered'!$U$8:$U$603,0)</f>
        <v>0</v>
      </c>
      <c r="AE65" s="276" t="str" cm="1">
        <f t="array" ref="AE65">_xlfn.XLOOKUP(AE$7&amp;$AA65,('Water-CRP_filtered'!$S$8:$S$603)&amp;('Water-CRP_filtered'!$J$8:$J$603),'Water-CRP_filtered'!$U$8:$U$603,"")</f>
        <v/>
      </c>
      <c r="AF65" s="276">
        <f t="shared" si="10"/>
        <v>0</v>
      </c>
      <c r="AG65" s="276">
        <f t="shared" si="11"/>
        <v>0</v>
      </c>
      <c r="AH65" s="276">
        <f t="shared" si="12"/>
        <v>0</v>
      </c>
      <c r="AI65" s="276">
        <f t="shared" si="18"/>
        <v>0</v>
      </c>
      <c r="AJ65" s="63">
        <f>_xlfn.XLOOKUP($AA65,FAO_All!$P$8:$P$238,FAO_All!$N$8:$N$238)</f>
        <v>0</v>
      </c>
      <c r="AK65" s="147"/>
    </row>
    <row r="66" spans="2:37" x14ac:dyDescent="0.45">
      <c r="B66" s="371">
        <f t="shared" si="13"/>
        <v>277</v>
      </c>
      <c r="C66" s="372" t="str">
        <f t="shared" si="14"/>
        <v>Jojoba seed</v>
      </c>
      <c r="D66" s="375">
        <f t="shared" si="1"/>
        <v>0</v>
      </c>
      <c r="E66" s="147">
        <f t="shared" si="2"/>
        <v>0</v>
      </c>
      <c r="F66" s="147">
        <f t="shared" si="3"/>
        <v>0</v>
      </c>
      <c r="G66" s="376">
        <f t="shared" si="15"/>
        <v>0</v>
      </c>
      <c r="H66" s="375">
        <f t="shared" si="4"/>
        <v>0</v>
      </c>
      <c r="I66" s="147">
        <f t="shared" si="5"/>
        <v>0</v>
      </c>
      <c r="J66" s="147">
        <f t="shared" si="6"/>
        <v>0</v>
      </c>
      <c r="K66" s="376">
        <f t="shared" si="16"/>
        <v>0</v>
      </c>
      <c r="L66" s="375">
        <f t="shared" si="7"/>
        <v>0</v>
      </c>
      <c r="M66" s="147">
        <f t="shared" si="8"/>
        <v>0</v>
      </c>
      <c r="N66" s="147">
        <f t="shared" si="9"/>
        <v>0</v>
      </c>
      <c r="O66" s="376">
        <f t="shared" si="17"/>
        <v>0</v>
      </c>
      <c r="P66" s="147"/>
      <c r="Q66" s="160"/>
      <c r="R66" s="155">
        <f t="shared" si="0"/>
        <v>277</v>
      </c>
      <c r="S66" s="156" cm="1">
        <f t="array" ref="S66">_xlfn.XLOOKUP($R66,FAO_All!$P$8:$P$240,_xlfn.XLOOKUP(S$5,FAO_All!$W$6:$AT$6,FAO_All!$W$8:$AT$240))/S$6</f>
        <v>0</v>
      </c>
      <c r="T66" s="156" cm="1">
        <f t="array" ref="T66">_xlfn.XLOOKUP($R66,FAO_All!$P$8:$P$240,_xlfn.XLOOKUP(T$5,FAO_All!$W$6:$AT$6,FAO_All!$W$8:$AT$240))/T$6</f>
        <v>0</v>
      </c>
      <c r="U66" s="156" cm="1">
        <f t="array" ref="U66">_xlfn.XLOOKUP($R66,FAO_All!$P$8:$P$240,_xlfn.XLOOKUP(U$5,FAO_All!$W$6:$AT$6,FAO_All!$W$8:$AT$240))/U$6</f>
        <v>0</v>
      </c>
      <c r="V66" s="342" cm="1">
        <f t="array" ref="V66">_xlfn.XLOOKUP($R66,FAO_All!$P$8:$P$238,_xlfn.XLOOKUP(V$5,FAO_All!$W$6:$AT$6,FAO_All!$AU$8:$BR$238))/V$6</f>
        <v>0</v>
      </c>
      <c r="W66" s="156" cm="1">
        <f t="array" ref="W66">_xlfn.XLOOKUP($R66,FAO_All!$P$8:$P$238,_xlfn.XLOOKUP(W$5,FAO_All!$W$6:$AT$6,FAO_All!$AU$8:$BR$238))/W$6</f>
        <v>0</v>
      </c>
      <c r="X66" s="156" cm="1">
        <f t="array" ref="X66">_xlfn.XLOOKUP($R66,FAO_All!$P$8:$P$238,_xlfn.XLOOKUP(X$5,FAO_All!$W$6:$AT$6,FAO_All!$AU$8:$BR$238))/X$6</f>
        <v>0</v>
      </c>
      <c r="Y66" s="160"/>
      <c r="Z66" s="19" t="str">
        <f>_xlfn.XLOOKUP($Z$7,FAO_All!$R$7:$U$7,FAO_All!$R66:$U66)</f>
        <v>oils</v>
      </c>
      <c r="AA66" s="280">
        <f>FAO_All!P66</f>
        <v>277</v>
      </c>
      <c r="AB66" s="280" t="str">
        <f>FAO_All!Q66</f>
        <v>Jojoba seed</v>
      </c>
      <c r="AC66" s="276" cm="1">
        <f t="array" ref="AC66">_xlfn.XLOOKUP(AC$7&amp;$AA66,('Water-CRP_filtered'!$S$8:$S$603)&amp;('Water-CRP_filtered'!$J$8:$J$603),'Water-CRP_filtered'!$U$8:$U$603,0)</f>
        <v>0</v>
      </c>
      <c r="AD66" s="276" cm="1">
        <f t="array" ref="AD66">_xlfn.XLOOKUP(AD$7&amp;$AA66,('Water-CRP_filtered'!$S$8:$S$603)&amp;('Water-CRP_filtered'!$J$8:$J$603),'Water-CRP_filtered'!$U$8:$U$603,0)</f>
        <v>0</v>
      </c>
      <c r="AE66" s="276" t="str" cm="1">
        <f t="array" ref="AE66">_xlfn.XLOOKUP(AE$7&amp;$AA66,('Water-CRP_filtered'!$S$8:$S$603)&amp;('Water-CRP_filtered'!$J$8:$J$603),'Water-CRP_filtered'!$U$8:$U$603,"")</f>
        <v/>
      </c>
      <c r="AF66" s="276">
        <f t="shared" si="10"/>
        <v>0</v>
      </c>
      <c r="AG66" s="276">
        <f t="shared" si="11"/>
        <v>0</v>
      </c>
      <c r="AH66" s="276">
        <f t="shared" si="12"/>
        <v>0</v>
      </c>
      <c r="AI66" s="276">
        <f t="shared" si="18"/>
        <v>0</v>
      </c>
      <c r="AJ66" s="63">
        <f>_xlfn.XLOOKUP($AA66,FAO_All!$P$8:$P$238,FAO_All!$N$8:$N$238)</f>
        <v>0</v>
      </c>
      <c r="AK66" s="147"/>
    </row>
    <row r="67" spans="2:37" x14ac:dyDescent="0.45">
      <c r="B67" s="371">
        <f t="shared" si="13"/>
        <v>280</v>
      </c>
      <c r="C67" s="372" t="str">
        <f t="shared" si="14"/>
        <v>Safflower seed</v>
      </c>
      <c r="D67" s="375">
        <f t="shared" si="1"/>
        <v>0</v>
      </c>
      <c r="E67" s="147">
        <f t="shared" si="2"/>
        <v>0</v>
      </c>
      <c r="F67" s="147">
        <f t="shared" si="3"/>
        <v>0</v>
      </c>
      <c r="G67" s="376">
        <f t="shared" si="15"/>
        <v>0</v>
      </c>
      <c r="H67" s="375">
        <f t="shared" si="4"/>
        <v>0</v>
      </c>
      <c r="I67" s="147">
        <f t="shared" si="5"/>
        <v>0</v>
      </c>
      <c r="J67" s="147">
        <f t="shared" si="6"/>
        <v>0</v>
      </c>
      <c r="K67" s="376">
        <f t="shared" si="16"/>
        <v>0</v>
      </c>
      <c r="L67" s="375">
        <f t="shared" si="7"/>
        <v>0</v>
      </c>
      <c r="M67" s="147">
        <f t="shared" si="8"/>
        <v>0</v>
      </c>
      <c r="N67" s="147">
        <f t="shared" si="9"/>
        <v>0</v>
      </c>
      <c r="O67" s="376">
        <f t="shared" si="17"/>
        <v>0</v>
      </c>
      <c r="P67" s="147"/>
      <c r="Q67" s="160"/>
      <c r="R67" s="155">
        <f t="shared" si="0"/>
        <v>280</v>
      </c>
      <c r="S67" s="156" cm="1">
        <f t="array" ref="S67">_xlfn.XLOOKUP($R67,FAO_All!$P$8:$P$240,_xlfn.XLOOKUP(S$5,FAO_All!$W$6:$AT$6,FAO_All!$W$8:$AT$240))/S$6</f>
        <v>0</v>
      </c>
      <c r="T67" s="156" cm="1">
        <f t="array" ref="T67">_xlfn.XLOOKUP($R67,FAO_All!$P$8:$P$240,_xlfn.XLOOKUP(T$5,FAO_All!$W$6:$AT$6,FAO_All!$W$8:$AT$240))/T$6</f>
        <v>0</v>
      </c>
      <c r="U67" s="156" cm="1">
        <f t="array" ref="U67">_xlfn.XLOOKUP($R67,FAO_All!$P$8:$P$240,_xlfn.XLOOKUP(U$5,FAO_All!$W$6:$AT$6,FAO_All!$W$8:$AT$240))/U$6</f>
        <v>0</v>
      </c>
      <c r="V67" s="342" cm="1">
        <f t="array" ref="V67">_xlfn.XLOOKUP($R67,FAO_All!$P$8:$P$238,_xlfn.XLOOKUP(V$5,FAO_All!$W$6:$AT$6,FAO_All!$AU$8:$BR$238))/V$6</f>
        <v>0</v>
      </c>
      <c r="W67" s="156" cm="1">
        <f t="array" ref="W67">_xlfn.XLOOKUP($R67,FAO_All!$P$8:$P$238,_xlfn.XLOOKUP(W$5,FAO_All!$W$6:$AT$6,FAO_All!$AU$8:$BR$238))/W$6</f>
        <v>0</v>
      </c>
      <c r="X67" s="156" cm="1">
        <f t="array" ref="X67">_xlfn.XLOOKUP($R67,FAO_All!$P$8:$P$238,_xlfn.XLOOKUP(X$5,FAO_All!$W$6:$AT$6,FAO_All!$AU$8:$BR$238))/X$6</f>
        <v>0</v>
      </c>
      <c r="Y67" s="160"/>
      <c r="Z67" s="19" t="str">
        <f>_xlfn.XLOOKUP($Z$7,FAO_All!$R$7:$U$7,FAO_All!$R67:$U67)</f>
        <v>oils</v>
      </c>
      <c r="AA67" s="280">
        <f>FAO_All!P67</f>
        <v>280</v>
      </c>
      <c r="AB67" s="280" t="str">
        <f>FAO_All!Q67</f>
        <v>Safflower seed</v>
      </c>
      <c r="AC67" s="276" cm="1">
        <f t="array" ref="AC67">_xlfn.XLOOKUP(AC$7&amp;$AA67,('Water-CRP_filtered'!$S$8:$S$603)&amp;('Water-CRP_filtered'!$J$8:$J$603),'Water-CRP_filtered'!$U$8:$U$603,0)</f>
        <v>0</v>
      </c>
      <c r="AD67" s="276" cm="1">
        <f t="array" ref="AD67">_xlfn.XLOOKUP(AD$7&amp;$AA67,('Water-CRP_filtered'!$S$8:$S$603)&amp;('Water-CRP_filtered'!$J$8:$J$603),'Water-CRP_filtered'!$U$8:$U$603,0)</f>
        <v>0</v>
      </c>
      <c r="AE67" s="276" cm="1">
        <f t="array" ref="AE67">_xlfn.XLOOKUP(AE$7&amp;$AA67,('Water-CRP_filtered'!$S$8:$S$603)&amp;('Water-CRP_filtered'!$J$8:$J$603),'Water-CRP_filtered'!$U$8:$U$603,"")</f>
        <v>0</v>
      </c>
      <c r="AF67" s="276">
        <f t="shared" si="10"/>
        <v>0</v>
      </c>
      <c r="AG67" s="276">
        <f t="shared" si="11"/>
        <v>0</v>
      </c>
      <c r="AH67" s="276">
        <f t="shared" si="12"/>
        <v>0</v>
      </c>
      <c r="AI67" s="276">
        <f t="shared" si="18"/>
        <v>0</v>
      </c>
      <c r="AJ67" s="63">
        <f>_xlfn.XLOOKUP($AA67,FAO_All!$P$8:$P$238,FAO_All!$N$8:$N$238)</f>
        <v>0</v>
      </c>
      <c r="AK67" s="147"/>
    </row>
    <row r="68" spans="2:37" x14ac:dyDescent="0.45">
      <c r="B68" s="371">
        <f t="shared" si="13"/>
        <v>289</v>
      </c>
      <c r="C68" s="372" t="str">
        <f t="shared" si="14"/>
        <v>Sesame seed</v>
      </c>
      <c r="D68" s="375">
        <f t="shared" si="1"/>
        <v>0</v>
      </c>
      <c r="E68" s="147">
        <f t="shared" si="2"/>
        <v>0</v>
      </c>
      <c r="F68" s="147">
        <f t="shared" si="3"/>
        <v>0</v>
      </c>
      <c r="G68" s="376">
        <f t="shared" si="15"/>
        <v>0</v>
      </c>
      <c r="H68" s="375">
        <f t="shared" si="4"/>
        <v>0</v>
      </c>
      <c r="I68" s="147">
        <f t="shared" si="5"/>
        <v>0</v>
      </c>
      <c r="J68" s="147">
        <f t="shared" si="6"/>
        <v>0</v>
      </c>
      <c r="K68" s="376">
        <f t="shared" si="16"/>
        <v>0</v>
      </c>
      <c r="L68" s="375">
        <f t="shared" si="7"/>
        <v>0</v>
      </c>
      <c r="M68" s="147">
        <f t="shared" si="8"/>
        <v>0</v>
      </c>
      <c r="N68" s="147">
        <f t="shared" si="9"/>
        <v>0</v>
      </c>
      <c r="O68" s="376">
        <f t="shared" si="17"/>
        <v>0</v>
      </c>
      <c r="P68" s="147"/>
      <c r="Q68" s="160"/>
      <c r="R68" s="155">
        <f t="shared" si="0"/>
        <v>289</v>
      </c>
      <c r="S68" s="156" cm="1">
        <f t="array" ref="S68">_xlfn.XLOOKUP($R68,FAO_All!$P$8:$P$240,_xlfn.XLOOKUP(S$5,FAO_All!$W$6:$AT$6,FAO_All!$W$8:$AT$240))/S$6</f>
        <v>0</v>
      </c>
      <c r="T68" s="156" cm="1">
        <f t="array" ref="T68">_xlfn.XLOOKUP($R68,FAO_All!$P$8:$P$240,_xlfn.XLOOKUP(T$5,FAO_All!$W$6:$AT$6,FAO_All!$W$8:$AT$240))/T$6</f>
        <v>0</v>
      </c>
      <c r="U68" s="156" cm="1">
        <f t="array" ref="U68">_xlfn.XLOOKUP($R68,FAO_All!$P$8:$P$240,_xlfn.XLOOKUP(U$5,FAO_All!$W$6:$AT$6,FAO_All!$W$8:$AT$240))/U$6</f>
        <v>0</v>
      </c>
      <c r="V68" s="342" cm="1">
        <f t="array" ref="V68">_xlfn.XLOOKUP($R68,FAO_All!$P$8:$P$238,_xlfn.XLOOKUP(V$5,FAO_All!$W$6:$AT$6,FAO_All!$AU$8:$BR$238))/V$6</f>
        <v>0</v>
      </c>
      <c r="W68" s="156" cm="1">
        <f t="array" ref="W68">_xlfn.XLOOKUP($R68,FAO_All!$P$8:$P$238,_xlfn.XLOOKUP(W$5,FAO_All!$W$6:$AT$6,FAO_All!$AU$8:$BR$238))/W$6</f>
        <v>0</v>
      </c>
      <c r="X68" s="156" cm="1">
        <f t="array" ref="X68">_xlfn.XLOOKUP($R68,FAO_All!$P$8:$P$238,_xlfn.XLOOKUP(X$5,FAO_All!$W$6:$AT$6,FAO_All!$AU$8:$BR$238))/X$6</f>
        <v>0</v>
      </c>
      <c r="Y68" s="160"/>
      <c r="Z68" s="19" t="str">
        <f>_xlfn.XLOOKUP($Z$7,FAO_All!$R$7:$U$7,FAO_All!$R68:$U68)</f>
        <v>sesa</v>
      </c>
      <c r="AA68" s="280">
        <f>FAO_All!P68</f>
        <v>289</v>
      </c>
      <c r="AB68" s="280" t="str">
        <f>FAO_All!Q68</f>
        <v>Sesame seed</v>
      </c>
      <c r="AC68" s="276" cm="1">
        <f t="array" ref="AC68">_xlfn.XLOOKUP(AC$7&amp;$AA68,('Water-CRP_filtered'!$S$8:$S$603)&amp;('Water-CRP_filtered'!$J$8:$J$603),'Water-CRP_filtered'!$U$8:$U$603,0)</f>
        <v>0</v>
      </c>
      <c r="AD68" s="276" cm="1">
        <f t="array" ref="AD68">_xlfn.XLOOKUP(AD$7&amp;$AA68,('Water-CRP_filtered'!$S$8:$S$603)&amp;('Water-CRP_filtered'!$J$8:$J$603),'Water-CRP_filtered'!$U$8:$U$603,0)</f>
        <v>0</v>
      </c>
      <c r="AE68" s="276" cm="1">
        <f t="array" ref="AE68">_xlfn.XLOOKUP(AE$7&amp;$AA68,('Water-CRP_filtered'!$S$8:$S$603)&amp;('Water-CRP_filtered'!$J$8:$J$603),'Water-CRP_filtered'!$U$8:$U$603,"")</f>
        <v>0</v>
      </c>
      <c r="AF68" s="276">
        <f t="shared" si="10"/>
        <v>0</v>
      </c>
      <c r="AG68" s="276">
        <f t="shared" si="11"/>
        <v>0</v>
      </c>
      <c r="AH68" s="276">
        <f t="shared" si="12"/>
        <v>0</v>
      </c>
      <c r="AI68" s="276">
        <f t="shared" si="18"/>
        <v>0</v>
      </c>
      <c r="AJ68" s="63">
        <f>_xlfn.XLOOKUP($AA68,FAO_All!$P$8:$P$238,FAO_All!$N$8:$N$238)</f>
        <v>0</v>
      </c>
      <c r="AK68" s="147"/>
    </row>
    <row r="69" spans="2:37" x14ac:dyDescent="0.45">
      <c r="B69" s="371">
        <f t="shared" si="13"/>
        <v>292</v>
      </c>
      <c r="C69" s="372" t="str">
        <f t="shared" si="14"/>
        <v>Mustard seed</v>
      </c>
      <c r="D69" s="375">
        <f t="shared" si="1"/>
        <v>0</v>
      </c>
      <c r="E69" s="147">
        <f t="shared" si="2"/>
        <v>0</v>
      </c>
      <c r="F69" s="147">
        <f t="shared" si="3"/>
        <v>0</v>
      </c>
      <c r="G69" s="376">
        <f t="shared" si="15"/>
        <v>0</v>
      </c>
      <c r="H69" s="375">
        <f t="shared" si="4"/>
        <v>0</v>
      </c>
      <c r="I69" s="147">
        <f t="shared" si="5"/>
        <v>0</v>
      </c>
      <c r="J69" s="147">
        <f t="shared" si="6"/>
        <v>0</v>
      </c>
      <c r="K69" s="376">
        <f t="shared" si="16"/>
        <v>0</v>
      </c>
      <c r="L69" s="375">
        <f t="shared" si="7"/>
        <v>0</v>
      </c>
      <c r="M69" s="147">
        <f t="shared" si="8"/>
        <v>0</v>
      </c>
      <c r="N69" s="147">
        <f t="shared" si="9"/>
        <v>0</v>
      </c>
      <c r="O69" s="376">
        <f t="shared" si="17"/>
        <v>0</v>
      </c>
      <c r="P69" s="147"/>
      <c r="Q69" s="160"/>
      <c r="R69" s="155">
        <f t="shared" si="0"/>
        <v>292</v>
      </c>
      <c r="S69" s="156" cm="1">
        <f t="array" ref="S69">_xlfn.XLOOKUP($R69,FAO_All!$P$8:$P$240,_xlfn.XLOOKUP(S$5,FAO_All!$W$6:$AT$6,FAO_All!$W$8:$AT$240))/S$6</f>
        <v>0</v>
      </c>
      <c r="T69" s="156" cm="1">
        <f t="array" ref="T69">_xlfn.XLOOKUP($R69,FAO_All!$P$8:$P$240,_xlfn.XLOOKUP(T$5,FAO_All!$W$6:$AT$6,FAO_All!$W$8:$AT$240))/T$6</f>
        <v>0</v>
      </c>
      <c r="U69" s="156" cm="1">
        <f t="array" ref="U69">_xlfn.XLOOKUP($R69,FAO_All!$P$8:$P$240,_xlfn.XLOOKUP(U$5,FAO_All!$W$6:$AT$6,FAO_All!$W$8:$AT$240))/U$6</f>
        <v>0</v>
      </c>
      <c r="V69" s="342" cm="1">
        <f t="array" ref="V69">_xlfn.XLOOKUP($R69,FAO_All!$P$8:$P$238,_xlfn.XLOOKUP(V$5,FAO_All!$W$6:$AT$6,FAO_All!$AU$8:$BR$238))/V$6</f>
        <v>0</v>
      </c>
      <c r="W69" s="156" cm="1">
        <f t="array" ref="W69">_xlfn.XLOOKUP($R69,FAO_All!$P$8:$P$238,_xlfn.XLOOKUP(W$5,FAO_All!$W$6:$AT$6,FAO_All!$AU$8:$BR$238))/W$6</f>
        <v>0</v>
      </c>
      <c r="X69" s="156" cm="1">
        <f t="array" ref="X69">_xlfn.XLOOKUP($R69,FAO_All!$P$8:$P$238,_xlfn.XLOOKUP(X$5,FAO_All!$W$6:$AT$6,FAO_All!$AU$8:$BR$238))/X$6</f>
        <v>0</v>
      </c>
      <c r="Y69" s="160"/>
      <c r="Z69" s="19" t="str">
        <f>_xlfn.XLOOKUP($Z$7,FAO_All!$R$7:$U$7,FAO_All!$R69:$U69)</f>
        <v>oils</v>
      </c>
      <c r="AA69" s="280">
        <f>FAO_All!P69</f>
        <v>292</v>
      </c>
      <c r="AB69" s="280" t="str">
        <f>FAO_All!Q69</f>
        <v>Mustard seed</v>
      </c>
      <c r="AC69" s="276" cm="1">
        <f t="array" ref="AC69">_xlfn.XLOOKUP(AC$7&amp;$AA69,('Water-CRP_filtered'!$S$8:$S$603)&amp;('Water-CRP_filtered'!$J$8:$J$603),'Water-CRP_filtered'!$U$8:$U$603,0)</f>
        <v>0</v>
      </c>
      <c r="AD69" s="276" cm="1">
        <f t="array" ref="AD69">_xlfn.XLOOKUP(AD$7&amp;$AA69,('Water-CRP_filtered'!$S$8:$S$603)&amp;('Water-CRP_filtered'!$J$8:$J$603),'Water-CRP_filtered'!$U$8:$U$603,0)</f>
        <v>0</v>
      </c>
      <c r="AE69" s="276" cm="1">
        <f t="array" ref="AE69">_xlfn.XLOOKUP(AE$7&amp;$AA69,('Water-CRP_filtered'!$S$8:$S$603)&amp;('Water-CRP_filtered'!$J$8:$J$603),'Water-CRP_filtered'!$U$8:$U$603,"")</f>
        <v>0</v>
      </c>
      <c r="AF69" s="276">
        <f t="shared" si="10"/>
        <v>0</v>
      </c>
      <c r="AG69" s="276">
        <f t="shared" si="11"/>
        <v>0</v>
      </c>
      <c r="AH69" s="276">
        <f t="shared" si="12"/>
        <v>0</v>
      </c>
      <c r="AI69" s="276">
        <f t="shared" si="18"/>
        <v>0</v>
      </c>
      <c r="AJ69" s="63">
        <f>_xlfn.XLOOKUP($AA69,FAO_All!$P$8:$P$238,FAO_All!$N$8:$N$238)</f>
        <v>0</v>
      </c>
      <c r="AK69" s="147"/>
    </row>
    <row r="70" spans="2:37" x14ac:dyDescent="0.45">
      <c r="B70" s="371">
        <f t="shared" si="13"/>
        <v>296</v>
      </c>
      <c r="C70" s="372" t="str">
        <f t="shared" si="14"/>
        <v>Poppy seed</v>
      </c>
      <c r="D70" s="375">
        <f t="shared" si="1"/>
        <v>0</v>
      </c>
      <c r="E70" s="147">
        <f t="shared" si="2"/>
        <v>0</v>
      </c>
      <c r="F70" s="147">
        <f t="shared" si="3"/>
        <v>0</v>
      </c>
      <c r="G70" s="376">
        <f t="shared" si="15"/>
        <v>0</v>
      </c>
      <c r="H70" s="375">
        <f t="shared" si="4"/>
        <v>0</v>
      </c>
      <c r="I70" s="147">
        <f t="shared" si="5"/>
        <v>0</v>
      </c>
      <c r="J70" s="147">
        <f t="shared" si="6"/>
        <v>0</v>
      </c>
      <c r="K70" s="376">
        <f t="shared" si="16"/>
        <v>0</v>
      </c>
      <c r="L70" s="375">
        <f t="shared" si="7"/>
        <v>0</v>
      </c>
      <c r="M70" s="147">
        <f t="shared" si="8"/>
        <v>0</v>
      </c>
      <c r="N70" s="147">
        <f t="shared" si="9"/>
        <v>0</v>
      </c>
      <c r="O70" s="376">
        <f t="shared" si="17"/>
        <v>0</v>
      </c>
      <c r="P70" s="147"/>
      <c r="Q70" s="160"/>
      <c r="R70" s="155">
        <f t="shared" si="0"/>
        <v>296</v>
      </c>
      <c r="S70" s="156" cm="1">
        <f t="array" ref="S70">_xlfn.XLOOKUP($R70,FAO_All!$P$8:$P$240,_xlfn.XLOOKUP(S$5,FAO_All!$W$6:$AT$6,FAO_All!$W$8:$AT$240))/S$6</f>
        <v>0</v>
      </c>
      <c r="T70" s="156" cm="1">
        <f t="array" ref="T70">_xlfn.XLOOKUP($R70,FAO_All!$P$8:$P$240,_xlfn.XLOOKUP(T$5,FAO_All!$W$6:$AT$6,FAO_All!$W$8:$AT$240))/T$6</f>
        <v>0</v>
      </c>
      <c r="U70" s="156" cm="1">
        <f t="array" ref="U70">_xlfn.XLOOKUP($R70,FAO_All!$P$8:$P$240,_xlfn.XLOOKUP(U$5,FAO_All!$W$6:$AT$6,FAO_All!$W$8:$AT$240))/U$6</f>
        <v>0</v>
      </c>
      <c r="V70" s="342" cm="1">
        <f t="array" ref="V70">_xlfn.XLOOKUP($R70,FAO_All!$P$8:$P$238,_xlfn.XLOOKUP(V$5,FAO_All!$W$6:$AT$6,FAO_All!$AU$8:$BR$238))/V$6</f>
        <v>0</v>
      </c>
      <c r="W70" s="156" cm="1">
        <f t="array" ref="W70">_xlfn.XLOOKUP($R70,FAO_All!$P$8:$P$238,_xlfn.XLOOKUP(W$5,FAO_All!$W$6:$AT$6,FAO_All!$AU$8:$BR$238))/W$6</f>
        <v>0</v>
      </c>
      <c r="X70" s="156" cm="1">
        <f t="array" ref="X70">_xlfn.XLOOKUP($R70,FAO_All!$P$8:$P$238,_xlfn.XLOOKUP(X$5,FAO_All!$W$6:$AT$6,FAO_All!$AU$8:$BR$238))/X$6</f>
        <v>0</v>
      </c>
      <c r="Y70" s="160"/>
      <c r="Z70" s="19" t="str">
        <f>_xlfn.XLOOKUP($Z$7,FAO_All!$R$7:$U$7,FAO_All!$R70:$U70)</f>
        <v>oils</v>
      </c>
      <c r="AA70" s="280">
        <f>FAO_All!P70</f>
        <v>296</v>
      </c>
      <c r="AB70" s="280" t="str">
        <f>FAO_All!Q70</f>
        <v>Poppy seed</v>
      </c>
      <c r="AC70" s="276" cm="1">
        <f t="array" ref="AC70">_xlfn.XLOOKUP(AC$7&amp;$AA70,('Water-CRP_filtered'!$S$8:$S$603)&amp;('Water-CRP_filtered'!$J$8:$J$603),'Water-CRP_filtered'!$U$8:$U$603,0)</f>
        <v>0</v>
      </c>
      <c r="AD70" s="276" cm="1">
        <f t="array" ref="AD70">_xlfn.XLOOKUP(AD$7&amp;$AA70,('Water-CRP_filtered'!$S$8:$S$603)&amp;('Water-CRP_filtered'!$J$8:$J$603),'Water-CRP_filtered'!$U$8:$U$603,0)</f>
        <v>0</v>
      </c>
      <c r="AE70" s="276" cm="1">
        <f t="array" ref="AE70">_xlfn.XLOOKUP(AE$7&amp;$AA70,('Water-CRP_filtered'!$S$8:$S$603)&amp;('Water-CRP_filtered'!$J$8:$J$603),'Water-CRP_filtered'!$U$8:$U$603,"")</f>
        <v>0</v>
      </c>
      <c r="AF70" s="276">
        <f t="shared" si="10"/>
        <v>0</v>
      </c>
      <c r="AG70" s="276">
        <f t="shared" si="11"/>
        <v>0</v>
      </c>
      <c r="AH70" s="276">
        <f t="shared" si="12"/>
        <v>0</v>
      </c>
      <c r="AI70" s="276">
        <f t="shared" si="18"/>
        <v>0</v>
      </c>
      <c r="AJ70" s="63">
        <f>_xlfn.XLOOKUP($AA70,FAO_All!$P$8:$P$238,FAO_All!$N$8:$N$238)</f>
        <v>0</v>
      </c>
      <c r="AK70" s="147"/>
    </row>
    <row r="71" spans="2:37" x14ac:dyDescent="0.45">
      <c r="B71" s="371">
        <f t="shared" si="13"/>
        <v>299</v>
      </c>
      <c r="C71" s="372" t="str">
        <f t="shared" si="14"/>
        <v>Melonseed</v>
      </c>
      <c r="D71" s="375">
        <f t="shared" si="1"/>
        <v>0</v>
      </c>
      <c r="E71" s="147">
        <f t="shared" si="2"/>
        <v>0</v>
      </c>
      <c r="F71" s="147">
        <f t="shared" si="3"/>
        <v>0</v>
      </c>
      <c r="G71" s="376">
        <f t="shared" si="15"/>
        <v>0</v>
      </c>
      <c r="H71" s="375">
        <f t="shared" si="4"/>
        <v>0</v>
      </c>
      <c r="I71" s="147">
        <f t="shared" si="5"/>
        <v>0</v>
      </c>
      <c r="J71" s="147">
        <f t="shared" si="6"/>
        <v>0</v>
      </c>
      <c r="K71" s="376">
        <f t="shared" si="16"/>
        <v>0</v>
      </c>
      <c r="L71" s="375">
        <f t="shared" si="7"/>
        <v>0</v>
      </c>
      <c r="M71" s="147">
        <f t="shared" si="8"/>
        <v>0</v>
      </c>
      <c r="N71" s="147">
        <f t="shared" si="9"/>
        <v>0</v>
      </c>
      <c r="O71" s="376">
        <f t="shared" si="17"/>
        <v>0</v>
      </c>
      <c r="P71" s="147"/>
      <c r="Q71" s="160"/>
      <c r="R71" s="155">
        <f t="shared" ref="R71:R134" si="19">AA71</f>
        <v>299</v>
      </c>
      <c r="S71" s="156" cm="1">
        <f t="array" ref="S71">_xlfn.XLOOKUP($R71,FAO_All!$P$8:$P$240,_xlfn.XLOOKUP(S$5,FAO_All!$W$6:$AT$6,FAO_All!$W$8:$AT$240))/S$6</f>
        <v>0</v>
      </c>
      <c r="T71" s="156" cm="1">
        <f t="array" ref="T71">_xlfn.XLOOKUP($R71,FAO_All!$P$8:$P$240,_xlfn.XLOOKUP(T$5,FAO_All!$W$6:$AT$6,FAO_All!$W$8:$AT$240))/T$6</f>
        <v>0</v>
      </c>
      <c r="U71" s="156" cm="1">
        <f t="array" ref="U71">_xlfn.XLOOKUP($R71,FAO_All!$P$8:$P$240,_xlfn.XLOOKUP(U$5,FAO_All!$W$6:$AT$6,FAO_All!$W$8:$AT$240))/U$6</f>
        <v>0</v>
      </c>
      <c r="V71" s="342" cm="1">
        <f t="array" ref="V71">_xlfn.XLOOKUP($R71,FAO_All!$P$8:$P$238,_xlfn.XLOOKUP(V$5,FAO_All!$W$6:$AT$6,FAO_All!$AU$8:$BR$238))/V$6</f>
        <v>0</v>
      </c>
      <c r="W71" s="156" cm="1">
        <f t="array" ref="W71">_xlfn.XLOOKUP($R71,FAO_All!$P$8:$P$238,_xlfn.XLOOKUP(W$5,FAO_All!$W$6:$AT$6,FAO_All!$AU$8:$BR$238))/W$6</f>
        <v>0</v>
      </c>
      <c r="X71" s="156" cm="1">
        <f t="array" ref="X71">_xlfn.XLOOKUP($R71,FAO_All!$P$8:$P$238,_xlfn.XLOOKUP(X$5,FAO_All!$W$6:$AT$6,FAO_All!$AU$8:$BR$238))/X$6</f>
        <v>0</v>
      </c>
      <c r="Y71" s="160"/>
      <c r="Z71" s="19" t="str">
        <f>_xlfn.XLOOKUP($Z$7,FAO_All!$R$7:$U$7,FAO_All!$R71:$U71)</f>
        <v>oils</v>
      </c>
      <c r="AA71" s="280">
        <f>FAO_All!P71</f>
        <v>299</v>
      </c>
      <c r="AB71" s="280" t="str">
        <f>FAO_All!Q71</f>
        <v>Melonseed</v>
      </c>
      <c r="AC71" s="276" cm="1">
        <f t="array" ref="AC71">_xlfn.XLOOKUP(AC$7&amp;$AA71,('Water-CRP_filtered'!$S$8:$S$603)&amp;('Water-CRP_filtered'!$J$8:$J$603),'Water-CRP_filtered'!$U$8:$U$603,0)</f>
        <v>0</v>
      </c>
      <c r="AD71" s="276" cm="1">
        <f t="array" ref="AD71">_xlfn.XLOOKUP(AD$7&amp;$AA71,('Water-CRP_filtered'!$S$8:$S$603)&amp;('Water-CRP_filtered'!$J$8:$J$603),'Water-CRP_filtered'!$U$8:$U$603,0)</f>
        <v>0</v>
      </c>
      <c r="AE71" s="276" cm="1">
        <f t="array" ref="AE71">_xlfn.XLOOKUP(AE$7&amp;$AA71,('Water-CRP_filtered'!$S$8:$S$603)&amp;('Water-CRP_filtered'!$J$8:$J$603),'Water-CRP_filtered'!$U$8:$U$603,"")</f>
        <v>0</v>
      </c>
      <c r="AF71" s="276">
        <f t="shared" si="10"/>
        <v>0</v>
      </c>
      <c r="AG71" s="276">
        <f t="shared" si="11"/>
        <v>0</v>
      </c>
      <c r="AH71" s="276">
        <f t="shared" si="12"/>
        <v>0</v>
      </c>
      <c r="AI71" s="276">
        <f t="shared" si="18"/>
        <v>0</v>
      </c>
      <c r="AJ71" s="63">
        <f>_xlfn.XLOOKUP($AA71,FAO_All!$P$8:$P$238,FAO_All!$N$8:$N$238)</f>
        <v>0</v>
      </c>
      <c r="AK71" s="147"/>
    </row>
    <row r="72" spans="2:37" x14ac:dyDescent="0.45">
      <c r="B72" s="371">
        <f t="shared" si="13"/>
        <v>305</v>
      </c>
      <c r="C72" s="372" t="str">
        <f t="shared" si="14"/>
        <v>Tallowtree seed</v>
      </c>
      <c r="D72" s="375">
        <f t="shared" ref="D72:D135" si="20">IFERROR($S72*AC72,0)</f>
        <v>0</v>
      </c>
      <c r="E72" s="147">
        <f t="shared" ref="E72:E135" si="21">IFERROR($S72*AD72,0)</f>
        <v>0</v>
      </c>
      <c r="F72" s="147">
        <f t="shared" ref="F72:F135" si="22">IFERROR($S72*AE72,0)</f>
        <v>0</v>
      </c>
      <c r="G72" s="376">
        <f t="shared" si="15"/>
        <v>0</v>
      </c>
      <c r="H72" s="375">
        <f t="shared" ref="H72:H135" si="23">IFERROR($T72*AC72,0)</f>
        <v>0</v>
      </c>
      <c r="I72" s="147">
        <f t="shared" ref="I72:I135" si="24">IFERROR($T72*AD72,0)</f>
        <v>0</v>
      </c>
      <c r="J72" s="147">
        <f t="shared" ref="J72:J135" si="25">IFERROR($T72*AE72,0)</f>
        <v>0</v>
      </c>
      <c r="K72" s="376">
        <f t="shared" si="16"/>
        <v>0</v>
      </c>
      <c r="L72" s="375">
        <f t="shared" ref="L72:L135" si="26">IFERROR($U72*AC72,0)</f>
        <v>0</v>
      </c>
      <c r="M72" s="147">
        <f t="shared" ref="M72:M135" si="27">IFERROR($U72*AD72,0)</f>
        <v>0</v>
      </c>
      <c r="N72" s="147">
        <f t="shared" ref="N72:N135" si="28">IFERROR($U72*AE72,0)</f>
        <v>0</v>
      </c>
      <c r="O72" s="376">
        <f t="shared" si="17"/>
        <v>0</v>
      </c>
      <c r="P72" s="147"/>
      <c r="Q72" s="160"/>
      <c r="R72" s="155">
        <f t="shared" si="19"/>
        <v>305</v>
      </c>
      <c r="S72" s="156" cm="1">
        <f t="array" ref="S72">_xlfn.XLOOKUP($R72,FAO_All!$P$8:$P$240,_xlfn.XLOOKUP(S$5,FAO_All!$W$6:$AT$6,FAO_All!$W$8:$AT$240))/S$6</f>
        <v>0</v>
      </c>
      <c r="T72" s="156" cm="1">
        <f t="array" ref="T72">_xlfn.XLOOKUP($R72,FAO_All!$P$8:$P$240,_xlfn.XLOOKUP(T$5,FAO_All!$W$6:$AT$6,FAO_All!$W$8:$AT$240))/T$6</f>
        <v>0</v>
      </c>
      <c r="U72" s="156" cm="1">
        <f t="array" ref="U72">_xlfn.XLOOKUP($R72,FAO_All!$P$8:$P$240,_xlfn.XLOOKUP(U$5,FAO_All!$W$6:$AT$6,FAO_All!$W$8:$AT$240))/U$6</f>
        <v>0</v>
      </c>
      <c r="V72" s="342" cm="1">
        <f t="array" ref="V72">_xlfn.XLOOKUP($R72,FAO_All!$P$8:$P$238,_xlfn.XLOOKUP(V$5,FAO_All!$W$6:$AT$6,FAO_All!$AU$8:$BR$238))/V$6</f>
        <v>0</v>
      </c>
      <c r="W72" s="156" cm="1">
        <f t="array" ref="W72">_xlfn.XLOOKUP($R72,FAO_All!$P$8:$P$238,_xlfn.XLOOKUP(W$5,FAO_All!$W$6:$AT$6,FAO_All!$AU$8:$BR$238))/W$6</f>
        <v>0</v>
      </c>
      <c r="X72" s="156" cm="1">
        <f t="array" ref="X72">_xlfn.XLOOKUP($R72,FAO_All!$P$8:$P$238,_xlfn.XLOOKUP(X$5,FAO_All!$W$6:$AT$6,FAO_All!$AU$8:$BR$238))/X$6</f>
        <v>0</v>
      </c>
      <c r="Y72" s="160"/>
      <c r="Z72" s="19" t="str">
        <f>_xlfn.XLOOKUP($Z$7,FAO_All!$R$7:$U$7,FAO_All!$R72:$U72)</f>
        <v>oils</v>
      </c>
      <c r="AA72" s="280">
        <f>FAO_All!P72</f>
        <v>305</v>
      </c>
      <c r="AB72" s="280" t="str">
        <f>FAO_All!Q72</f>
        <v>Tallowtree seed</v>
      </c>
      <c r="AC72" s="276" cm="1">
        <f t="array" ref="AC72">_xlfn.XLOOKUP(AC$7&amp;$AA72,('Water-CRP_filtered'!$S$8:$S$603)&amp;('Water-CRP_filtered'!$J$8:$J$603),'Water-CRP_filtered'!$U$8:$U$603,0)</f>
        <v>0</v>
      </c>
      <c r="AD72" s="276" cm="1">
        <f t="array" ref="AD72">_xlfn.XLOOKUP(AD$7&amp;$AA72,('Water-CRP_filtered'!$S$8:$S$603)&amp;('Water-CRP_filtered'!$J$8:$J$603),'Water-CRP_filtered'!$U$8:$U$603,0)</f>
        <v>0</v>
      </c>
      <c r="AE72" s="276" t="str" cm="1">
        <f t="array" ref="AE72">_xlfn.XLOOKUP(AE$7&amp;$AA72,('Water-CRP_filtered'!$S$8:$S$603)&amp;('Water-CRP_filtered'!$J$8:$J$603),'Water-CRP_filtered'!$U$8:$U$603,"")</f>
        <v/>
      </c>
      <c r="AF72" s="276">
        <f t="shared" ref="AF72:AF135" si="29">IFERROR(AC72*$AJ72,0)</f>
        <v>0</v>
      </c>
      <c r="AG72" s="276">
        <f t="shared" ref="AG72:AG135" si="30">IFERROR(AD72*$AJ72,0)</f>
        <v>0</v>
      </c>
      <c r="AH72" s="276">
        <f t="shared" ref="AH72:AH135" si="31">IFERROR(AE72*$AJ72,0)</f>
        <v>0</v>
      </c>
      <c r="AI72" s="276">
        <f t="shared" si="18"/>
        <v>0</v>
      </c>
      <c r="AJ72" s="63">
        <f>_xlfn.XLOOKUP($AA72,FAO_All!$P$8:$P$238,FAO_All!$N$8:$N$238)</f>
        <v>0</v>
      </c>
      <c r="AK72" s="147"/>
    </row>
    <row r="73" spans="2:37" x14ac:dyDescent="0.45">
      <c r="B73" s="371">
        <f t="shared" ref="B73:B136" si="32">AA73</f>
        <v>306</v>
      </c>
      <c r="C73" s="372" t="str">
        <f t="shared" ref="C73:C136" si="33">AB73</f>
        <v>Vegetable tallow</v>
      </c>
      <c r="D73" s="375">
        <f t="shared" si="20"/>
        <v>0</v>
      </c>
      <c r="E73" s="147">
        <f t="shared" si="21"/>
        <v>0</v>
      </c>
      <c r="F73" s="147">
        <f t="shared" si="22"/>
        <v>0</v>
      </c>
      <c r="G73" s="376">
        <f t="shared" ref="G73:G136" si="34">SUM(D73:F73)</f>
        <v>0</v>
      </c>
      <c r="H73" s="375">
        <f t="shared" si="23"/>
        <v>0</v>
      </c>
      <c r="I73" s="147">
        <f t="shared" si="24"/>
        <v>0</v>
      </c>
      <c r="J73" s="147">
        <f t="shared" si="25"/>
        <v>0</v>
      </c>
      <c r="K73" s="376">
        <f t="shared" ref="K73:K136" si="35">SUM(H73:J73)</f>
        <v>0</v>
      </c>
      <c r="L73" s="375">
        <f t="shared" si="26"/>
        <v>0</v>
      </c>
      <c r="M73" s="147">
        <f t="shared" si="27"/>
        <v>0</v>
      </c>
      <c r="N73" s="147">
        <f t="shared" si="28"/>
        <v>0</v>
      </c>
      <c r="O73" s="376">
        <f t="shared" ref="O73:O136" si="36">SUM(L73:N73)</f>
        <v>0</v>
      </c>
      <c r="P73" s="147"/>
      <c r="Q73" s="160"/>
      <c r="R73" s="155">
        <f t="shared" si="19"/>
        <v>306</v>
      </c>
      <c r="S73" s="156" cm="1">
        <f t="array" ref="S73">_xlfn.XLOOKUP($R73,FAO_All!$P$8:$P$240,_xlfn.XLOOKUP(S$5,FAO_All!$W$6:$AT$6,FAO_All!$W$8:$AT$240))/S$6</f>
        <v>0</v>
      </c>
      <c r="T73" s="156" cm="1">
        <f t="array" ref="T73">_xlfn.XLOOKUP($R73,FAO_All!$P$8:$P$240,_xlfn.XLOOKUP(T$5,FAO_All!$W$6:$AT$6,FAO_All!$W$8:$AT$240))/T$6</f>
        <v>0</v>
      </c>
      <c r="U73" s="156" cm="1">
        <f t="array" ref="U73">_xlfn.XLOOKUP($R73,FAO_All!$P$8:$P$240,_xlfn.XLOOKUP(U$5,FAO_All!$W$6:$AT$6,FAO_All!$W$8:$AT$240))/U$6</f>
        <v>0</v>
      </c>
      <c r="V73" s="342" cm="1">
        <f t="array" ref="V73">_xlfn.XLOOKUP($R73,FAO_All!$P$8:$P$238,_xlfn.XLOOKUP(V$5,FAO_All!$W$6:$AT$6,FAO_All!$AU$8:$BR$238))/V$6</f>
        <v>0</v>
      </c>
      <c r="W73" s="156" cm="1">
        <f t="array" ref="W73">_xlfn.XLOOKUP($R73,FAO_All!$P$8:$P$238,_xlfn.XLOOKUP(W$5,FAO_All!$W$6:$AT$6,FAO_All!$AU$8:$BR$238))/W$6</f>
        <v>0</v>
      </c>
      <c r="X73" s="156" cm="1">
        <f t="array" ref="X73">_xlfn.XLOOKUP($R73,FAO_All!$P$8:$P$238,_xlfn.XLOOKUP(X$5,FAO_All!$W$6:$AT$6,FAO_All!$AU$8:$BR$238))/X$6</f>
        <v>0</v>
      </c>
      <c r="Y73" s="160"/>
      <c r="Z73" s="19" t="str">
        <f>_xlfn.XLOOKUP($Z$7,FAO_All!$R$7:$U$7,FAO_All!$R73:$U73)</f>
        <v>oils</v>
      </c>
      <c r="AA73" s="280">
        <f>FAO_All!P73</f>
        <v>306</v>
      </c>
      <c r="AB73" s="280" t="str">
        <f>FAO_All!Q73</f>
        <v>Vegetable tallow</v>
      </c>
      <c r="AC73" s="276" cm="1">
        <f t="array" ref="AC73">_xlfn.XLOOKUP(AC$7&amp;$AA73,('Water-CRP_filtered'!$S$8:$S$603)&amp;('Water-CRP_filtered'!$J$8:$J$603),'Water-CRP_filtered'!$U$8:$U$603,0)</f>
        <v>0</v>
      </c>
      <c r="AD73" s="276" cm="1">
        <f t="array" ref="AD73">_xlfn.XLOOKUP(AD$7&amp;$AA73,('Water-CRP_filtered'!$S$8:$S$603)&amp;('Water-CRP_filtered'!$J$8:$J$603),'Water-CRP_filtered'!$U$8:$U$603,0)</f>
        <v>0</v>
      </c>
      <c r="AE73" s="276" t="str" cm="1">
        <f t="array" ref="AE73">_xlfn.XLOOKUP(AE$7&amp;$AA73,('Water-CRP_filtered'!$S$8:$S$603)&amp;('Water-CRP_filtered'!$J$8:$J$603),'Water-CRP_filtered'!$U$8:$U$603,"")</f>
        <v/>
      </c>
      <c r="AF73" s="276">
        <f t="shared" si="29"/>
        <v>0</v>
      </c>
      <c r="AG73" s="276">
        <f t="shared" si="30"/>
        <v>0</v>
      </c>
      <c r="AH73" s="276">
        <f t="shared" si="31"/>
        <v>0</v>
      </c>
      <c r="AI73" s="276">
        <f t="shared" ref="AI73:AI136" si="37">SUM(AF73:AH73)</f>
        <v>0</v>
      </c>
      <c r="AJ73" s="63">
        <f>_xlfn.XLOOKUP($AA73,FAO_All!$P$8:$P$238,FAO_All!$N$8:$N$238)</f>
        <v>0</v>
      </c>
      <c r="AK73" s="147"/>
    </row>
    <row r="74" spans="2:37" x14ac:dyDescent="0.45">
      <c r="B74" s="371">
        <f t="shared" si="32"/>
        <v>307</v>
      </c>
      <c r="C74" s="372" t="str">
        <f t="shared" si="33"/>
        <v>Oil, stillingia</v>
      </c>
      <c r="D74" s="375">
        <f t="shared" si="20"/>
        <v>0</v>
      </c>
      <c r="E74" s="147">
        <f t="shared" si="21"/>
        <v>0</v>
      </c>
      <c r="F74" s="147">
        <f t="shared" si="22"/>
        <v>0</v>
      </c>
      <c r="G74" s="376">
        <f t="shared" si="34"/>
        <v>0</v>
      </c>
      <c r="H74" s="375">
        <f t="shared" si="23"/>
        <v>0</v>
      </c>
      <c r="I74" s="147">
        <f t="shared" si="24"/>
        <v>0</v>
      </c>
      <c r="J74" s="147">
        <f t="shared" si="25"/>
        <v>0</v>
      </c>
      <c r="K74" s="376">
        <f t="shared" si="35"/>
        <v>0</v>
      </c>
      <c r="L74" s="375">
        <f t="shared" si="26"/>
        <v>0</v>
      </c>
      <c r="M74" s="147">
        <f t="shared" si="27"/>
        <v>0</v>
      </c>
      <c r="N74" s="147">
        <f t="shared" si="28"/>
        <v>0</v>
      </c>
      <c r="O74" s="376">
        <f t="shared" si="36"/>
        <v>0</v>
      </c>
      <c r="P74" s="147"/>
      <c r="Q74" s="160"/>
      <c r="R74" s="155">
        <f t="shared" si="19"/>
        <v>307</v>
      </c>
      <c r="S74" s="156" cm="1">
        <f t="array" ref="S74">_xlfn.XLOOKUP($R74,FAO_All!$P$8:$P$240,_xlfn.XLOOKUP(S$5,FAO_All!$W$6:$AT$6,FAO_All!$W$8:$AT$240))/S$6</f>
        <v>0</v>
      </c>
      <c r="T74" s="156" cm="1">
        <f t="array" ref="T74">_xlfn.XLOOKUP($R74,FAO_All!$P$8:$P$240,_xlfn.XLOOKUP(T$5,FAO_All!$W$6:$AT$6,FAO_All!$W$8:$AT$240))/T$6</f>
        <v>0</v>
      </c>
      <c r="U74" s="156" cm="1">
        <f t="array" ref="U74">_xlfn.XLOOKUP($R74,FAO_All!$P$8:$P$240,_xlfn.XLOOKUP(U$5,FAO_All!$W$6:$AT$6,FAO_All!$W$8:$AT$240))/U$6</f>
        <v>0</v>
      </c>
      <c r="V74" s="342" cm="1">
        <f t="array" ref="V74">_xlfn.XLOOKUP($R74,FAO_All!$P$8:$P$238,_xlfn.XLOOKUP(V$5,FAO_All!$W$6:$AT$6,FAO_All!$AU$8:$BR$238))/V$6</f>
        <v>0</v>
      </c>
      <c r="W74" s="156" cm="1">
        <f t="array" ref="W74">_xlfn.XLOOKUP($R74,FAO_All!$P$8:$P$238,_xlfn.XLOOKUP(W$5,FAO_All!$W$6:$AT$6,FAO_All!$AU$8:$BR$238))/W$6</f>
        <v>0</v>
      </c>
      <c r="X74" s="156" cm="1">
        <f t="array" ref="X74">_xlfn.XLOOKUP($R74,FAO_All!$P$8:$P$238,_xlfn.XLOOKUP(X$5,FAO_All!$W$6:$AT$6,FAO_All!$AU$8:$BR$238))/X$6</f>
        <v>0</v>
      </c>
      <c r="Y74" s="160"/>
      <c r="Z74" s="19" t="str">
        <f>_xlfn.XLOOKUP($Z$7,FAO_All!$R$7:$U$7,FAO_All!$R74:$U74)</f>
        <v>oils</v>
      </c>
      <c r="AA74" s="280">
        <f>FAO_All!P74</f>
        <v>307</v>
      </c>
      <c r="AB74" s="280" t="str">
        <f>FAO_All!Q74</f>
        <v>Oil, stillingia</v>
      </c>
      <c r="AC74" s="276" cm="1">
        <f t="array" ref="AC74">_xlfn.XLOOKUP(AC$7&amp;$AA74,('Water-CRP_filtered'!$S$8:$S$603)&amp;('Water-CRP_filtered'!$J$8:$J$603),'Water-CRP_filtered'!$U$8:$U$603,0)</f>
        <v>0</v>
      </c>
      <c r="AD74" s="276" cm="1">
        <f t="array" ref="AD74">_xlfn.XLOOKUP(AD$7&amp;$AA74,('Water-CRP_filtered'!$S$8:$S$603)&amp;('Water-CRP_filtered'!$J$8:$J$603),'Water-CRP_filtered'!$U$8:$U$603,0)</f>
        <v>0</v>
      </c>
      <c r="AE74" s="276" t="str" cm="1">
        <f t="array" ref="AE74">_xlfn.XLOOKUP(AE$7&amp;$AA74,('Water-CRP_filtered'!$S$8:$S$603)&amp;('Water-CRP_filtered'!$J$8:$J$603),'Water-CRP_filtered'!$U$8:$U$603,"")</f>
        <v/>
      </c>
      <c r="AF74" s="276">
        <f t="shared" si="29"/>
        <v>0</v>
      </c>
      <c r="AG74" s="276">
        <f t="shared" si="30"/>
        <v>0</v>
      </c>
      <c r="AH74" s="276">
        <f t="shared" si="31"/>
        <v>0</v>
      </c>
      <c r="AI74" s="276">
        <f t="shared" si="37"/>
        <v>0</v>
      </c>
      <c r="AJ74" s="63">
        <f>_xlfn.XLOOKUP($AA74,FAO_All!$P$8:$P$238,FAO_All!$N$8:$N$238)</f>
        <v>0</v>
      </c>
      <c r="AK74" s="147"/>
    </row>
    <row r="75" spans="2:37" x14ac:dyDescent="0.45">
      <c r="B75" s="371">
        <f t="shared" si="32"/>
        <v>310</v>
      </c>
      <c r="C75" s="372" t="str">
        <f t="shared" si="33"/>
        <v>Kapok fruit</v>
      </c>
      <c r="D75" s="375">
        <f t="shared" si="20"/>
        <v>0</v>
      </c>
      <c r="E75" s="147">
        <f t="shared" si="21"/>
        <v>0</v>
      </c>
      <c r="F75" s="147">
        <f t="shared" si="22"/>
        <v>0</v>
      </c>
      <c r="G75" s="376">
        <f t="shared" si="34"/>
        <v>0</v>
      </c>
      <c r="H75" s="375">
        <f t="shared" si="23"/>
        <v>0</v>
      </c>
      <c r="I75" s="147">
        <f t="shared" si="24"/>
        <v>0</v>
      </c>
      <c r="J75" s="147">
        <f t="shared" si="25"/>
        <v>0</v>
      </c>
      <c r="K75" s="376">
        <f t="shared" si="35"/>
        <v>0</v>
      </c>
      <c r="L75" s="375">
        <f t="shared" si="26"/>
        <v>0</v>
      </c>
      <c r="M75" s="147">
        <f t="shared" si="27"/>
        <v>0</v>
      </c>
      <c r="N75" s="147">
        <f t="shared" si="28"/>
        <v>0</v>
      </c>
      <c r="O75" s="376">
        <f t="shared" si="36"/>
        <v>0</v>
      </c>
      <c r="P75" s="147"/>
      <c r="Q75" s="160"/>
      <c r="R75" s="155">
        <f t="shared" si="19"/>
        <v>310</v>
      </c>
      <c r="S75" s="156" cm="1">
        <f t="array" ref="S75">_xlfn.XLOOKUP($R75,FAO_All!$P$8:$P$240,_xlfn.XLOOKUP(S$5,FAO_All!$W$6:$AT$6,FAO_All!$W$8:$AT$240))/S$6</f>
        <v>282.2</v>
      </c>
      <c r="T75" s="156" cm="1">
        <f t="array" ref="T75">_xlfn.XLOOKUP($R75,FAO_All!$P$8:$P$240,_xlfn.XLOOKUP(T$5,FAO_All!$W$6:$AT$6,FAO_All!$W$8:$AT$240))/T$6</f>
        <v>163.6</v>
      </c>
      <c r="U75" s="156" cm="1">
        <f t="array" ref="U75">_xlfn.XLOOKUP($R75,FAO_All!$P$8:$P$240,_xlfn.XLOOKUP(U$5,FAO_All!$W$6:$AT$6,FAO_All!$W$8:$AT$240))/U$6</f>
        <v>206.11529999999999</v>
      </c>
      <c r="V75" s="342" cm="1">
        <f t="array" ref="V75">_xlfn.XLOOKUP($R75,FAO_All!$P$8:$P$238,_xlfn.XLOOKUP(V$5,FAO_All!$W$6:$AT$6,FAO_All!$AU$8:$BR$238))/V$6</f>
        <v>174</v>
      </c>
      <c r="W75" s="156" cm="1">
        <f t="array" ref="W75">_xlfn.XLOOKUP($R75,FAO_All!$P$8:$P$238,_xlfn.XLOOKUP(W$5,FAO_All!$W$6:$AT$6,FAO_All!$AU$8:$BR$238))/W$6</f>
        <v>168.3</v>
      </c>
      <c r="X75" s="156" cm="1">
        <f t="array" ref="X75">_xlfn.XLOOKUP($R75,FAO_All!$P$8:$P$238,_xlfn.XLOOKUP(X$5,FAO_All!$W$6:$AT$6,FAO_All!$AU$8:$BR$238))/X$6</f>
        <v>156.209</v>
      </c>
      <c r="Y75" s="160"/>
      <c r="Z75" s="19" t="str">
        <f>_xlfn.XLOOKUP($Z$7,FAO_All!$R$7:$U$7,FAO_All!$R75:$U75)</f>
        <v>oils</v>
      </c>
      <c r="AA75" s="280">
        <f>FAO_All!P75</f>
        <v>310</v>
      </c>
      <c r="AB75" s="280" t="str">
        <f>FAO_All!Q75</f>
        <v>Kapok fruit</v>
      </c>
      <c r="AC75" s="276" cm="1">
        <f t="array" ref="AC75">_xlfn.XLOOKUP(AC$7&amp;$AA75,('Water-CRP_filtered'!$S$8:$S$603)&amp;('Water-CRP_filtered'!$J$8:$J$603),'Water-CRP_filtered'!$U$8:$U$603,0)</f>
        <v>0</v>
      </c>
      <c r="AD75" s="276" cm="1">
        <f t="array" ref="AD75">_xlfn.XLOOKUP(AD$7&amp;$AA75,('Water-CRP_filtered'!$S$8:$S$603)&amp;('Water-CRP_filtered'!$J$8:$J$603),'Water-CRP_filtered'!$U$8:$U$603,0)</f>
        <v>0</v>
      </c>
      <c r="AE75" s="276" t="str" cm="1">
        <f t="array" ref="AE75">_xlfn.XLOOKUP(AE$7&amp;$AA75,('Water-CRP_filtered'!$S$8:$S$603)&amp;('Water-CRP_filtered'!$J$8:$J$603),'Water-CRP_filtered'!$U$8:$U$603,"")</f>
        <v/>
      </c>
      <c r="AF75" s="276">
        <f t="shared" si="29"/>
        <v>0</v>
      </c>
      <c r="AG75" s="276">
        <f t="shared" si="30"/>
        <v>0</v>
      </c>
      <c r="AH75" s="276">
        <f t="shared" si="31"/>
        <v>0</v>
      </c>
      <c r="AI75" s="276">
        <f t="shared" si="37"/>
        <v>0</v>
      </c>
      <c r="AJ75" s="63">
        <f>_xlfn.XLOOKUP($AA75,FAO_All!$P$8:$P$238,FAO_All!$N$8:$N$238)</f>
        <v>255.95283333333333</v>
      </c>
      <c r="AK75" s="147"/>
    </row>
    <row r="76" spans="2:37" x14ac:dyDescent="0.45">
      <c r="B76" s="371">
        <f t="shared" si="32"/>
        <v>328</v>
      </c>
      <c r="C76" s="372" t="str">
        <f t="shared" si="33"/>
        <v>Seed cotton</v>
      </c>
      <c r="D76" s="375">
        <f t="shared" si="20"/>
        <v>19826.001841955087</v>
      </c>
      <c r="E76" s="147">
        <f t="shared" si="21"/>
        <v>0</v>
      </c>
      <c r="F76" s="147">
        <f t="shared" si="22"/>
        <v>2704.7214512990713</v>
      </c>
      <c r="G76" s="376">
        <f t="shared" si="34"/>
        <v>22530.723293254159</v>
      </c>
      <c r="H76" s="375">
        <f t="shared" si="23"/>
        <v>16479.774906664727</v>
      </c>
      <c r="I76" s="147">
        <f t="shared" si="24"/>
        <v>0</v>
      </c>
      <c r="J76" s="147">
        <f t="shared" si="25"/>
        <v>2248.2193363016841</v>
      </c>
      <c r="K76" s="376">
        <f t="shared" si="35"/>
        <v>18727.994242966412</v>
      </c>
      <c r="L76" s="375">
        <f t="shared" si="26"/>
        <v>644.10941007936503</v>
      </c>
      <c r="M76" s="147">
        <f t="shared" si="27"/>
        <v>0</v>
      </c>
      <c r="N76" s="147">
        <f t="shared" si="28"/>
        <v>87.871299130952394</v>
      </c>
      <c r="O76" s="376">
        <f t="shared" si="36"/>
        <v>731.9807092103174</v>
      </c>
      <c r="P76" s="147"/>
      <c r="Q76" s="160"/>
      <c r="R76" s="155">
        <f t="shared" si="19"/>
        <v>328</v>
      </c>
      <c r="S76" s="156" cm="1">
        <f t="array" ref="S76">_xlfn.XLOOKUP($R76,FAO_All!$P$8:$P$240,_xlfn.XLOOKUP(S$5,FAO_All!$W$6:$AT$6,FAO_All!$W$8:$AT$240))/S$6</f>
        <v>3.786</v>
      </c>
      <c r="T76" s="156" cm="1">
        <f t="array" ref="T76">_xlfn.XLOOKUP($R76,FAO_All!$P$8:$P$240,_xlfn.XLOOKUP(T$5,FAO_All!$W$6:$AT$6,FAO_All!$W$8:$AT$240))/T$6</f>
        <v>3.1469999999999998</v>
      </c>
      <c r="U76" s="156" cm="1">
        <f t="array" ref="U76">_xlfn.XLOOKUP($R76,FAO_All!$P$8:$P$240,_xlfn.XLOOKUP(U$5,FAO_All!$W$6:$AT$6,FAO_All!$W$8:$AT$240))/U$6</f>
        <v>0.123</v>
      </c>
      <c r="V76" s="342" cm="1">
        <f t="array" ref="V76">_xlfn.XLOOKUP($R76,FAO_All!$P$8:$P$238,_xlfn.XLOOKUP(V$5,FAO_All!$W$6:$AT$6,FAO_All!$AU$8:$BR$238))/V$6</f>
        <v>11.553000000000001</v>
      </c>
      <c r="W76" s="156" cm="1">
        <f t="array" ref="W76">_xlfn.XLOOKUP($R76,FAO_All!$P$8:$P$238,_xlfn.XLOOKUP(W$5,FAO_All!$W$6:$AT$6,FAO_All!$AU$8:$BR$238))/W$6</f>
        <v>10.194000000000001</v>
      </c>
      <c r="X76" s="156" cm="1">
        <f t="array" ref="X76">_xlfn.XLOOKUP($R76,FAO_All!$P$8:$P$238,_xlfn.XLOOKUP(X$5,FAO_All!$W$6:$AT$6,FAO_All!$AU$8:$BR$238))/X$6</f>
        <v>0.53200000000000003</v>
      </c>
      <c r="Y76" s="160"/>
      <c r="Z76" s="19" t="str">
        <f>_xlfn.XLOOKUP($Z$7,FAO_All!$R$7:$U$7,FAO_All!$R76:$U76)</f>
        <v>cott</v>
      </c>
      <c r="AA76" s="280">
        <f>FAO_All!P76</f>
        <v>328</v>
      </c>
      <c r="AB76" s="280" t="str">
        <f>FAO_All!Q76</f>
        <v>Seed cotton</v>
      </c>
      <c r="AC76" s="276" cm="1">
        <f t="array" ref="AC76">_xlfn.XLOOKUP(AC$7&amp;$AA76,('Water-CRP_filtered'!$S$8:$S$603)&amp;('Water-CRP_filtered'!$J$8:$J$603),'Water-CRP_filtered'!$U$8:$U$603,0)</f>
        <v>5236.661870563943</v>
      </c>
      <c r="AD76" s="276" cm="1">
        <f t="array" ref="AD76">_xlfn.XLOOKUP(AD$7&amp;$AA76,('Water-CRP_filtered'!$S$8:$S$603)&amp;('Water-CRP_filtered'!$J$8:$J$603),'Water-CRP_filtered'!$U$8:$U$603,0)</f>
        <v>0</v>
      </c>
      <c r="AE76" s="276" cm="1">
        <f t="array" ref="AE76">_xlfn.XLOOKUP(AE$7&amp;$AA76,('Water-CRP_filtered'!$S$8:$S$603)&amp;('Water-CRP_filtered'!$J$8:$J$603),'Water-CRP_filtered'!$U$8:$U$603,"")</f>
        <v>714.40080594270239</v>
      </c>
      <c r="AF76" s="276">
        <f t="shared" si="29"/>
        <v>22817.008547025529</v>
      </c>
      <c r="AG76" s="276">
        <f t="shared" si="30"/>
        <v>0</v>
      </c>
      <c r="AH76" s="276">
        <f t="shared" si="31"/>
        <v>3112.7633782933449</v>
      </c>
      <c r="AI76" s="276">
        <f t="shared" si="37"/>
        <v>25929.771925318873</v>
      </c>
      <c r="AJ76" s="63">
        <f>_xlfn.XLOOKUP($AA76,FAO_All!$P$8:$P$238,FAO_All!$N$8:$N$238)</f>
        <v>4.3571666666666671</v>
      </c>
      <c r="AK76" s="147"/>
    </row>
    <row r="77" spans="2:37" x14ac:dyDescent="0.45">
      <c r="B77" s="371">
        <f t="shared" si="32"/>
        <v>329</v>
      </c>
      <c r="C77" s="372" t="str">
        <f t="shared" si="33"/>
        <v>Cottonseed</v>
      </c>
      <c r="D77" s="375">
        <f t="shared" si="20"/>
        <v>0</v>
      </c>
      <c r="E77" s="147">
        <f t="shared" si="21"/>
        <v>0</v>
      </c>
      <c r="F77" s="147">
        <f t="shared" si="22"/>
        <v>0</v>
      </c>
      <c r="G77" s="376">
        <f t="shared" si="34"/>
        <v>0</v>
      </c>
      <c r="H77" s="375">
        <f t="shared" si="23"/>
        <v>0</v>
      </c>
      <c r="I77" s="147">
        <f t="shared" si="24"/>
        <v>0</v>
      </c>
      <c r="J77" s="147">
        <f t="shared" si="25"/>
        <v>0</v>
      </c>
      <c r="K77" s="376">
        <f t="shared" si="35"/>
        <v>0</v>
      </c>
      <c r="L77" s="375">
        <f t="shared" si="26"/>
        <v>0</v>
      </c>
      <c r="M77" s="147">
        <f t="shared" si="27"/>
        <v>0</v>
      </c>
      <c r="N77" s="147">
        <f t="shared" si="28"/>
        <v>0</v>
      </c>
      <c r="O77" s="376">
        <f t="shared" si="36"/>
        <v>0</v>
      </c>
      <c r="P77" s="147"/>
      <c r="Q77" s="160"/>
      <c r="R77" s="155">
        <f t="shared" si="19"/>
        <v>329</v>
      </c>
      <c r="S77" s="156" cm="1">
        <f t="array" ref="S77">_xlfn.XLOOKUP($R77,FAO_All!$P$8:$P$240,_xlfn.XLOOKUP(S$5,FAO_All!$W$6:$AT$6,FAO_All!$W$8:$AT$240))/S$6</f>
        <v>2.5214799999999999</v>
      </c>
      <c r="T77" s="156" cm="1">
        <f t="array" ref="T77">_xlfn.XLOOKUP($R77,FAO_All!$P$8:$P$240,_xlfn.XLOOKUP(T$5,FAO_All!$W$6:$AT$6,FAO_All!$W$8:$AT$240))/T$6</f>
        <v>2.0958999999999999</v>
      </c>
      <c r="U77" s="156" cm="1">
        <f t="array" ref="U77">_xlfn.XLOOKUP($R77,FAO_All!$P$8:$P$240,_xlfn.XLOOKUP(U$5,FAO_All!$W$6:$AT$6,FAO_All!$W$8:$AT$240))/U$6</f>
        <v>0</v>
      </c>
      <c r="V77" s="342" cm="1">
        <f t="array" ref="V77">_xlfn.XLOOKUP($R77,FAO_All!$P$8:$P$238,_xlfn.XLOOKUP(V$5,FAO_All!$W$6:$AT$6,FAO_All!$AU$8:$BR$238))/V$6</f>
        <v>0</v>
      </c>
      <c r="W77" s="156" cm="1">
        <f t="array" ref="W77">_xlfn.XLOOKUP($R77,FAO_All!$P$8:$P$238,_xlfn.XLOOKUP(W$5,FAO_All!$W$6:$AT$6,FAO_All!$AU$8:$BR$238))/W$6</f>
        <v>0</v>
      </c>
      <c r="X77" s="156" cm="1">
        <f t="array" ref="X77">_xlfn.XLOOKUP($R77,FAO_All!$P$8:$P$238,_xlfn.XLOOKUP(X$5,FAO_All!$W$6:$AT$6,FAO_All!$AU$8:$BR$238))/X$6</f>
        <v>0</v>
      </c>
      <c r="Y77" s="160"/>
      <c r="Z77" s="19" t="str">
        <f>_xlfn.XLOOKUP($Z$7,FAO_All!$R$7:$U$7,FAO_All!$R77:$U77)</f>
        <v>oils</v>
      </c>
      <c r="AA77" s="280">
        <f>FAO_All!P77</f>
        <v>329</v>
      </c>
      <c r="AB77" s="280" t="str">
        <f>FAO_All!Q77</f>
        <v>Cottonseed</v>
      </c>
      <c r="AC77" s="276" cm="1">
        <f t="array" ref="AC77">_xlfn.XLOOKUP(AC$7&amp;$AA77,('Water-CRP_filtered'!$S$8:$S$603)&amp;('Water-CRP_filtered'!$J$8:$J$603),'Water-CRP_filtered'!$U$8:$U$603,0)</f>
        <v>0</v>
      </c>
      <c r="AD77" s="276" cm="1">
        <f t="array" ref="AD77">_xlfn.XLOOKUP(AD$7&amp;$AA77,('Water-CRP_filtered'!$S$8:$S$603)&amp;('Water-CRP_filtered'!$J$8:$J$603),'Water-CRP_filtered'!$U$8:$U$603,0)</f>
        <v>0</v>
      </c>
      <c r="AE77" s="276" t="str" cm="1">
        <f t="array" ref="AE77">_xlfn.XLOOKUP(AE$7&amp;$AA77,('Water-CRP_filtered'!$S$8:$S$603)&amp;('Water-CRP_filtered'!$J$8:$J$603),'Water-CRP_filtered'!$U$8:$U$603,"")</f>
        <v/>
      </c>
      <c r="AF77" s="276">
        <f t="shared" si="29"/>
        <v>0</v>
      </c>
      <c r="AG77" s="276">
        <f t="shared" si="30"/>
        <v>0</v>
      </c>
      <c r="AH77" s="276">
        <f t="shared" si="31"/>
        <v>0</v>
      </c>
      <c r="AI77" s="276">
        <f t="shared" si="37"/>
        <v>0</v>
      </c>
      <c r="AJ77" s="63">
        <f>_xlfn.XLOOKUP($AA77,FAO_All!$P$8:$P$238,FAO_All!$N$8:$N$238)</f>
        <v>2.9018733333333335</v>
      </c>
      <c r="AK77" s="147"/>
    </row>
    <row r="78" spans="2:37" x14ac:dyDescent="0.45">
      <c r="B78" s="371">
        <f t="shared" si="32"/>
        <v>333</v>
      </c>
      <c r="C78" s="372" t="str">
        <f t="shared" si="33"/>
        <v>Linseed</v>
      </c>
      <c r="D78" s="375">
        <f t="shared" si="20"/>
        <v>0</v>
      </c>
      <c r="E78" s="147">
        <f t="shared" si="21"/>
        <v>0</v>
      </c>
      <c r="F78" s="147">
        <f t="shared" si="22"/>
        <v>0</v>
      </c>
      <c r="G78" s="376">
        <f t="shared" si="34"/>
        <v>0</v>
      </c>
      <c r="H78" s="375">
        <f t="shared" si="23"/>
        <v>0</v>
      </c>
      <c r="I78" s="147">
        <f t="shared" si="24"/>
        <v>0</v>
      </c>
      <c r="J78" s="147">
        <f t="shared" si="25"/>
        <v>0</v>
      </c>
      <c r="K78" s="376">
        <f t="shared" si="35"/>
        <v>0</v>
      </c>
      <c r="L78" s="375">
        <f t="shared" si="26"/>
        <v>0</v>
      </c>
      <c r="M78" s="147">
        <f t="shared" si="27"/>
        <v>0</v>
      </c>
      <c r="N78" s="147">
        <f t="shared" si="28"/>
        <v>0</v>
      </c>
      <c r="O78" s="376">
        <f t="shared" si="36"/>
        <v>0</v>
      </c>
      <c r="P78" s="147"/>
      <c r="Q78" s="160"/>
      <c r="R78" s="155">
        <f t="shared" si="19"/>
        <v>333</v>
      </c>
      <c r="S78" s="156" cm="1">
        <f t="array" ref="S78">_xlfn.XLOOKUP($R78,FAO_All!$P$8:$P$240,_xlfn.XLOOKUP(S$5,FAO_All!$W$6:$AT$6,FAO_All!$W$8:$AT$240))/S$6</f>
        <v>0</v>
      </c>
      <c r="T78" s="156" cm="1">
        <f t="array" ref="T78">_xlfn.XLOOKUP($R78,FAO_All!$P$8:$P$240,_xlfn.XLOOKUP(T$5,FAO_All!$W$6:$AT$6,FAO_All!$W$8:$AT$240))/T$6</f>
        <v>0</v>
      </c>
      <c r="U78" s="156" cm="1">
        <f t="array" ref="U78">_xlfn.XLOOKUP($R78,FAO_All!$P$8:$P$240,_xlfn.XLOOKUP(U$5,FAO_All!$W$6:$AT$6,FAO_All!$W$8:$AT$240))/U$6</f>
        <v>0</v>
      </c>
      <c r="V78" s="342" cm="1">
        <f t="array" ref="V78">_xlfn.XLOOKUP($R78,FAO_All!$P$8:$P$238,_xlfn.XLOOKUP(V$5,FAO_All!$W$6:$AT$6,FAO_All!$AU$8:$BR$238))/V$6</f>
        <v>0</v>
      </c>
      <c r="W78" s="156" cm="1">
        <f t="array" ref="W78">_xlfn.XLOOKUP($R78,FAO_All!$P$8:$P$238,_xlfn.XLOOKUP(W$5,FAO_All!$W$6:$AT$6,FAO_All!$AU$8:$BR$238))/W$6</f>
        <v>0</v>
      </c>
      <c r="X78" s="156" cm="1">
        <f t="array" ref="X78">_xlfn.XLOOKUP($R78,FAO_All!$P$8:$P$238,_xlfn.XLOOKUP(X$5,FAO_All!$W$6:$AT$6,FAO_All!$AU$8:$BR$238))/X$6</f>
        <v>0</v>
      </c>
      <c r="Y78" s="160"/>
      <c r="Z78" s="19" t="str">
        <f>_xlfn.XLOOKUP($Z$7,FAO_All!$R$7:$U$7,FAO_All!$R78:$U78)</f>
        <v>oils</v>
      </c>
      <c r="AA78" s="280">
        <f>FAO_All!P78</f>
        <v>333</v>
      </c>
      <c r="AB78" s="280" t="str">
        <f>FAO_All!Q78</f>
        <v>Linseed</v>
      </c>
      <c r="AC78" s="276" cm="1">
        <f t="array" ref="AC78">_xlfn.XLOOKUP(AC$7&amp;$AA78,('Water-CRP_filtered'!$S$8:$S$603)&amp;('Water-CRP_filtered'!$J$8:$J$603),'Water-CRP_filtered'!$U$8:$U$603,0)</f>
        <v>0</v>
      </c>
      <c r="AD78" s="276" cm="1">
        <f t="array" ref="AD78">_xlfn.XLOOKUP(AD$7&amp;$AA78,('Water-CRP_filtered'!$S$8:$S$603)&amp;('Water-CRP_filtered'!$J$8:$J$603),'Water-CRP_filtered'!$U$8:$U$603,0)</f>
        <v>0</v>
      </c>
      <c r="AE78" s="276" cm="1">
        <f t="array" ref="AE78">_xlfn.XLOOKUP(AE$7&amp;$AA78,('Water-CRP_filtered'!$S$8:$S$603)&amp;('Water-CRP_filtered'!$J$8:$J$603),'Water-CRP_filtered'!$U$8:$U$603,"")</f>
        <v>0</v>
      </c>
      <c r="AF78" s="276">
        <f t="shared" si="29"/>
        <v>0</v>
      </c>
      <c r="AG78" s="276">
        <f t="shared" si="30"/>
        <v>0</v>
      </c>
      <c r="AH78" s="276">
        <f t="shared" si="31"/>
        <v>0</v>
      </c>
      <c r="AI78" s="276">
        <f t="shared" si="37"/>
        <v>0</v>
      </c>
      <c r="AJ78" s="63">
        <f>_xlfn.XLOOKUP($AA78,FAO_All!$P$8:$P$238,FAO_All!$N$8:$N$238)</f>
        <v>0</v>
      </c>
      <c r="AK78" s="147"/>
    </row>
    <row r="79" spans="2:37" x14ac:dyDescent="0.45">
      <c r="B79" s="371">
        <f t="shared" si="32"/>
        <v>336</v>
      </c>
      <c r="C79" s="372" t="str">
        <f t="shared" si="33"/>
        <v>Hempseed</v>
      </c>
      <c r="D79" s="375">
        <f t="shared" si="20"/>
        <v>0</v>
      </c>
      <c r="E79" s="147">
        <f t="shared" si="21"/>
        <v>0</v>
      </c>
      <c r="F79" s="147">
        <f t="shared" si="22"/>
        <v>0</v>
      </c>
      <c r="G79" s="376">
        <f t="shared" si="34"/>
        <v>0</v>
      </c>
      <c r="H79" s="375">
        <f t="shared" si="23"/>
        <v>0</v>
      </c>
      <c r="I79" s="147">
        <f t="shared" si="24"/>
        <v>0</v>
      </c>
      <c r="J79" s="147">
        <f t="shared" si="25"/>
        <v>0</v>
      </c>
      <c r="K79" s="376">
        <f t="shared" si="35"/>
        <v>0</v>
      </c>
      <c r="L79" s="375">
        <f t="shared" si="26"/>
        <v>0</v>
      </c>
      <c r="M79" s="147">
        <f t="shared" si="27"/>
        <v>0</v>
      </c>
      <c r="N79" s="147">
        <f t="shared" si="28"/>
        <v>0</v>
      </c>
      <c r="O79" s="376">
        <f t="shared" si="36"/>
        <v>0</v>
      </c>
      <c r="P79" s="147"/>
      <c r="Q79" s="160"/>
      <c r="R79" s="155">
        <f t="shared" si="19"/>
        <v>336</v>
      </c>
      <c r="S79" s="156" cm="1">
        <f t="array" ref="S79">_xlfn.XLOOKUP($R79,FAO_All!$P$8:$P$240,_xlfn.XLOOKUP(S$5,FAO_All!$W$6:$AT$6,FAO_All!$W$8:$AT$240))/S$6</f>
        <v>0</v>
      </c>
      <c r="T79" s="156" cm="1">
        <f t="array" ref="T79">_xlfn.XLOOKUP($R79,FAO_All!$P$8:$P$240,_xlfn.XLOOKUP(T$5,FAO_All!$W$6:$AT$6,FAO_All!$W$8:$AT$240))/T$6</f>
        <v>0</v>
      </c>
      <c r="U79" s="156" cm="1">
        <f t="array" ref="U79">_xlfn.XLOOKUP($R79,FAO_All!$P$8:$P$240,_xlfn.XLOOKUP(U$5,FAO_All!$W$6:$AT$6,FAO_All!$W$8:$AT$240))/U$6</f>
        <v>0</v>
      </c>
      <c r="V79" s="342" cm="1">
        <f t="array" ref="V79">_xlfn.XLOOKUP($R79,FAO_All!$P$8:$P$238,_xlfn.XLOOKUP(V$5,FAO_All!$W$6:$AT$6,FAO_All!$AU$8:$BR$238))/V$6</f>
        <v>0</v>
      </c>
      <c r="W79" s="156" cm="1">
        <f t="array" ref="W79">_xlfn.XLOOKUP($R79,FAO_All!$P$8:$P$238,_xlfn.XLOOKUP(W$5,FAO_All!$W$6:$AT$6,FAO_All!$AU$8:$BR$238))/W$6</f>
        <v>0</v>
      </c>
      <c r="X79" s="156" cm="1">
        <f t="array" ref="X79">_xlfn.XLOOKUP($R79,FAO_All!$P$8:$P$238,_xlfn.XLOOKUP(X$5,FAO_All!$W$6:$AT$6,FAO_All!$AU$8:$BR$238))/X$6</f>
        <v>0</v>
      </c>
      <c r="Y79" s="160"/>
      <c r="Z79" s="19" t="str">
        <f>_xlfn.XLOOKUP($Z$7,FAO_All!$R$7:$U$7,FAO_All!$R79:$U79)</f>
        <v>oils</v>
      </c>
      <c r="AA79" s="280">
        <f>FAO_All!P79</f>
        <v>336</v>
      </c>
      <c r="AB79" s="280" t="str">
        <f>FAO_All!Q79</f>
        <v>Hempseed</v>
      </c>
      <c r="AC79" s="276" cm="1">
        <f t="array" ref="AC79">_xlfn.XLOOKUP(AC$7&amp;$AA79,('Water-CRP_filtered'!$S$8:$S$603)&amp;('Water-CRP_filtered'!$J$8:$J$603),'Water-CRP_filtered'!$U$8:$U$603,0)</f>
        <v>0</v>
      </c>
      <c r="AD79" s="276" cm="1">
        <f t="array" ref="AD79">_xlfn.XLOOKUP(AD$7&amp;$AA79,('Water-CRP_filtered'!$S$8:$S$603)&amp;('Water-CRP_filtered'!$J$8:$J$603),'Water-CRP_filtered'!$U$8:$U$603,0)</f>
        <v>0</v>
      </c>
      <c r="AE79" s="276" cm="1">
        <f t="array" ref="AE79">_xlfn.XLOOKUP(AE$7&amp;$AA79,('Water-CRP_filtered'!$S$8:$S$603)&amp;('Water-CRP_filtered'!$J$8:$J$603),'Water-CRP_filtered'!$U$8:$U$603,"")</f>
        <v>0</v>
      </c>
      <c r="AF79" s="276">
        <f t="shared" si="29"/>
        <v>0</v>
      </c>
      <c r="AG79" s="276">
        <f t="shared" si="30"/>
        <v>0</v>
      </c>
      <c r="AH79" s="276">
        <f t="shared" si="31"/>
        <v>0</v>
      </c>
      <c r="AI79" s="276">
        <f t="shared" si="37"/>
        <v>0</v>
      </c>
      <c r="AJ79" s="63">
        <f>_xlfn.XLOOKUP($AA79,FAO_All!$P$8:$P$238,FAO_All!$N$8:$N$238)</f>
        <v>0</v>
      </c>
      <c r="AK79" s="147"/>
    </row>
    <row r="80" spans="2:37" x14ac:dyDescent="0.45">
      <c r="B80" s="371">
        <f t="shared" si="32"/>
        <v>339</v>
      </c>
      <c r="C80" s="372" t="str">
        <f t="shared" si="33"/>
        <v>Oilseeds nes</v>
      </c>
      <c r="D80" s="375">
        <f t="shared" si="20"/>
        <v>0</v>
      </c>
      <c r="E80" s="147">
        <f t="shared" si="21"/>
        <v>0</v>
      </c>
      <c r="F80" s="147">
        <f t="shared" si="22"/>
        <v>0</v>
      </c>
      <c r="G80" s="376">
        <f t="shared" si="34"/>
        <v>0</v>
      </c>
      <c r="H80" s="375">
        <f t="shared" si="23"/>
        <v>0</v>
      </c>
      <c r="I80" s="147">
        <f t="shared" si="24"/>
        <v>0</v>
      </c>
      <c r="J80" s="147">
        <f t="shared" si="25"/>
        <v>0</v>
      </c>
      <c r="K80" s="376">
        <f t="shared" si="35"/>
        <v>0</v>
      </c>
      <c r="L80" s="375">
        <f t="shared" si="26"/>
        <v>0</v>
      </c>
      <c r="M80" s="147">
        <f t="shared" si="27"/>
        <v>0</v>
      </c>
      <c r="N80" s="147">
        <f t="shared" si="28"/>
        <v>0</v>
      </c>
      <c r="O80" s="376">
        <f t="shared" si="36"/>
        <v>0</v>
      </c>
      <c r="P80" s="147"/>
      <c r="Q80" s="160"/>
      <c r="R80" s="155">
        <f t="shared" si="19"/>
        <v>339</v>
      </c>
      <c r="S80" s="156" cm="1">
        <f t="array" ref="S80">_xlfn.XLOOKUP($R80,FAO_All!$P$8:$P$240,_xlfn.XLOOKUP(S$5,FAO_All!$W$6:$AT$6,FAO_All!$W$8:$AT$240))/S$6</f>
        <v>0</v>
      </c>
      <c r="T80" s="156" cm="1">
        <f t="array" ref="T80">_xlfn.XLOOKUP($R80,FAO_All!$P$8:$P$240,_xlfn.XLOOKUP(T$5,FAO_All!$W$6:$AT$6,FAO_All!$W$8:$AT$240))/T$6</f>
        <v>0</v>
      </c>
      <c r="U80" s="156" cm="1">
        <f t="array" ref="U80">_xlfn.XLOOKUP($R80,FAO_All!$P$8:$P$240,_xlfn.XLOOKUP(U$5,FAO_All!$W$6:$AT$6,FAO_All!$W$8:$AT$240))/U$6</f>
        <v>0</v>
      </c>
      <c r="V80" s="342" cm="1">
        <f t="array" ref="V80">_xlfn.XLOOKUP($R80,FAO_All!$P$8:$P$238,_xlfn.XLOOKUP(V$5,FAO_All!$W$6:$AT$6,FAO_All!$AU$8:$BR$238))/V$6</f>
        <v>0</v>
      </c>
      <c r="W80" s="156" cm="1">
        <f t="array" ref="W80">_xlfn.XLOOKUP($R80,FAO_All!$P$8:$P$238,_xlfn.XLOOKUP(W$5,FAO_All!$W$6:$AT$6,FAO_All!$AU$8:$BR$238))/W$6</f>
        <v>0</v>
      </c>
      <c r="X80" s="156" cm="1">
        <f t="array" ref="X80">_xlfn.XLOOKUP($R80,FAO_All!$P$8:$P$238,_xlfn.XLOOKUP(X$5,FAO_All!$W$6:$AT$6,FAO_All!$AU$8:$BR$238))/X$6</f>
        <v>0</v>
      </c>
      <c r="Y80" s="160"/>
      <c r="Z80" s="19" t="str">
        <f>_xlfn.XLOOKUP($Z$7,FAO_All!$R$7:$U$7,FAO_All!$R80:$U80)</f>
        <v>oils</v>
      </c>
      <c r="AA80" s="280">
        <f>FAO_All!P80</f>
        <v>339</v>
      </c>
      <c r="AB80" s="280" t="str">
        <f>FAO_All!Q80</f>
        <v>Oilseeds nes</v>
      </c>
      <c r="AC80" s="276" cm="1">
        <f t="array" ref="AC80">_xlfn.XLOOKUP(AC$7&amp;$AA80,('Water-CRP_filtered'!$S$8:$S$603)&amp;('Water-CRP_filtered'!$J$8:$J$603),'Water-CRP_filtered'!$U$8:$U$603,0)</f>
        <v>0</v>
      </c>
      <c r="AD80" s="276" cm="1">
        <f t="array" ref="AD80">_xlfn.XLOOKUP(AD$7&amp;$AA80,('Water-CRP_filtered'!$S$8:$S$603)&amp;('Water-CRP_filtered'!$J$8:$J$603),'Water-CRP_filtered'!$U$8:$U$603,0)</f>
        <v>0</v>
      </c>
      <c r="AE80" s="276" cm="1">
        <f t="array" ref="AE80">_xlfn.XLOOKUP(AE$7&amp;$AA80,('Water-CRP_filtered'!$S$8:$S$603)&amp;('Water-CRP_filtered'!$J$8:$J$603),'Water-CRP_filtered'!$U$8:$U$603,"")</f>
        <v>0</v>
      </c>
      <c r="AF80" s="276">
        <f t="shared" si="29"/>
        <v>0</v>
      </c>
      <c r="AG80" s="276">
        <f t="shared" si="30"/>
        <v>0</v>
      </c>
      <c r="AH80" s="276">
        <f t="shared" si="31"/>
        <v>0</v>
      </c>
      <c r="AI80" s="276">
        <f t="shared" si="37"/>
        <v>0</v>
      </c>
      <c r="AJ80" s="63">
        <f>_xlfn.XLOOKUP($AA80,FAO_All!$P$8:$P$238,FAO_All!$N$8:$N$238)</f>
        <v>0</v>
      </c>
      <c r="AK80" s="147"/>
    </row>
    <row r="81" spans="2:37" x14ac:dyDescent="0.45">
      <c r="B81" s="371">
        <f t="shared" si="32"/>
        <v>358</v>
      </c>
      <c r="C81" s="372" t="str">
        <f t="shared" si="33"/>
        <v>Cabbages and other brassicas</v>
      </c>
      <c r="D81" s="375">
        <f t="shared" si="20"/>
        <v>426458.91303928551</v>
      </c>
      <c r="E81" s="147">
        <f t="shared" si="21"/>
        <v>26411.206277645</v>
      </c>
      <c r="F81" s="147">
        <f t="shared" si="22"/>
        <v>80175.108155073176</v>
      </c>
      <c r="G81" s="376">
        <f t="shared" si="34"/>
        <v>533045.22747200367</v>
      </c>
      <c r="H81" s="375">
        <f t="shared" si="23"/>
        <v>441978.40389669652</v>
      </c>
      <c r="I81" s="147">
        <f t="shared" si="24"/>
        <v>27372.35039218095</v>
      </c>
      <c r="J81" s="147">
        <f t="shared" si="25"/>
        <v>83092.802732346492</v>
      </c>
      <c r="K81" s="376">
        <f t="shared" si="35"/>
        <v>552443.55702122394</v>
      </c>
      <c r="L81" s="375">
        <f t="shared" si="26"/>
        <v>446433.46849883319</v>
      </c>
      <c r="M81" s="147">
        <f t="shared" si="27"/>
        <v>27648.258871496579</v>
      </c>
      <c r="N81" s="147">
        <f t="shared" si="28"/>
        <v>83930.363574418137</v>
      </c>
      <c r="O81" s="376">
        <f t="shared" si="36"/>
        <v>558012.09094474791</v>
      </c>
      <c r="P81" s="147"/>
      <c r="Q81" s="160"/>
      <c r="R81" s="155">
        <f t="shared" si="19"/>
        <v>358</v>
      </c>
      <c r="S81" s="156" cm="1">
        <f t="array" ref="S81">_xlfn.XLOOKUP($R81,FAO_All!$P$8:$P$240,_xlfn.XLOOKUP(S$5,FAO_All!$W$6:$AT$6,FAO_All!$W$8:$AT$240))/S$6</f>
        <v>1336.41</v>
      </c>
      <c r="T81" s="156" cm="1">
        <f t="array" ref="T81">_xlfn.XLOOKUP($R81,FAO_All!$P$8:$P$240,_xlfn.XLOOKUP(T$5,FAO_All!$W$6:$AT$6,FAO_All!$W$8:$AT$240))/T$6</f>
        <v>1385.0440000000001</v>
      </c>
      <c r="U81" s="156" cm="1">
        <f t="array" ref="U81">_xlfn.XLOOKUP($R81,FAO_All!$P$8:$P$240,_xlfn.XLOOKUP(U$5,FAO_All!$W$6:$AT$6,FAO_All!$W$8:$AT$240))/U$6</f>
        <v>1399.0050000000001</v>
      </c>
      <c r="V81" s="342" cm="1">
        <f t="array" ref="V81">_xlfn.XLOOKUP($R81,FAO_All!$P$8:$P$238,_xlfn.XLOOKUP(V$5,FAO_All!$W$6:$AT$6,FAO_All!$AU$8:$BR$238))/V$6</f>
        <v>66.914000000000001</v>
      </c>
      <c r="W81" s="156" cm="1">
        <f t="array" ref="W81">_xlfn.XLOOKUP($R81,FAO_All!$P$8:$P$238,_xlfn.XLOOKUP(W$5,FAO_All!$W$6:$AT$6,FAO_All!$AU$8:$BR$238))/W$6</f>
        <v>67.531000000000006</v>
      </c>
      <c r="X81" s="156" cm="1">
        <f t="array" ref="X81">_xlfn.XLOOKUP($R81,FAO_All!$P$8:$P$238,_xlfn.XLOOKUP(X$5,FAO_All!$W$6:$AT$6,FAO_All!$AU$8:$BR$238))/X$6</f>
        <v>61.932000000000002</v>
      </c>
      <c r="Y81" s="160"/>
      <c r="Z81" s="19" t="str">
        <f>_xlfn.XLOOKUP($Z$7,FAO_All!$R$7:$U$7,FAO_All!$R81:$U81)</f>
        <v>vege</v>
      </c>
      <c r="AA81" s="280">
        <f>FAO_All!P81</f>
        <v>358</v>
      </c>
      <c r="AB81" s="280" t="str">
        <f>FAO_All!Q81</f>
        <v>Cabbages and other brassicas</v>
      </c>
      <c r="AC81" s="276" cm="1">
        <f t="array" ref="AC81">_xlfn.XLOOKUP(AC$7&amp;$AA81,('Water-CRP_filtered'!$S$8:$S$603)&amp;('Water-CRP_filtered'!$J$8:$J$603),'Water-CRP_filtered'!$U$8:$U$603,0)</f>
        <v>319.10784343074766</v>
      </c>
      <c r="AD81" s="276" cm="1">
        <f t="array" ref="AD81">_xlfn.XLOOKUP(AD$7&amp;$AA81,('Water-CRP_filtered'!$S$8:$S$603)&amp;('Water-CRP_filtered'!$J$8:$J$603),'Water-CRP_filtered'!$U$8:$U$603,0)</f>
        <v>19.762802042520633</v>
      </c>
      <c r="AE81" s="276" cm="1">
        <f t="array" ref="AE81">_xlfn.XLOOKUP(AE$7&amp;$AA81,('Water-CRP_filtered'!$S$8:$S$603)&amp;('Water-CRP_filtered'!$J$8:$J$603),'Water-CRP_filtered'!$U$8:$U$603,"")</f>
        <v>59.992897505311369</v>
      </c>
      <c r="AF81" s="276">
        <f t="shared" si="29"/>
        <v>417440.28716824565</v>
      </c>
      <c r="AG81" s="276">
        <f t="shared" si="30"/>
        <v>25852.669966319278</v>
      </c>
      <c r="AH81" s="276">
        <f t="shared" si="31"/>
        <v>78479.588885778052</v>
      </c>
      <c r="AI81" s="276">
        <f t="shared" si="37"/>
        <v>521772.54602034297</v>
      </c>
      <c r="AJ81" s="63">
        <f>_xlfn.XLOOKUP($AA81,FAO_All!$P$8:$P$238,FAO_All!$N$8:$N$238)</f>
        <v>1308.1479999999999</v>
      </c>
      <c r="AK81" s="147"/>
    </row>
    <row r="82" spans="2:37" x14ac:dyDescent="0.45">
      <c r="B82" s="371">
        <f t="shared" si="32"/>
        <v>366</v>
      </c>
      <c r="C82" s="372" t="str">
        <f t="shared" si="33"/>
        <v>Artichokes</v>
      </c>
      <c r="D82" s="375">
        <f t="shared" si="20"/>
        <v>0</v>
      </c>
      <c r="E82" s="147">
        <f t="shared" si="21"/>
        <v>0</v>
      </c>
      <c r="F82" s="147">
        <f t="shared" si="22"/>
        <v>0</v>
      </c>
      <c r="G82" s="376">
        <f t="shared" si="34"/>
        <v>0</v>
      </c>
      <c r="H82" s="375">
        <f t="shared" si="23"/>
        <v>0</v>
      </c>
      <c r="I82" s="147">
        <f t="shared" si="24"/>
        <v>0</v>
      </c>
      <c r="J82" s="147">
        <f t="shared" si="25"/>
        <v>0</v>
      </c>
      <c r="K82" s="376">
        <f t="shared" si="35"/>
        <v>0</v>
      </c>
      <c r="L82" s="375">
        <f t="shared" si="26"/>
        <v>0</v>
      </c>
      <c r="M82" s="147">
        <f t="shared" si="27"/>
        <v>0</v>
      </c>
      <c r="N82" s="147">
        <f t="shared" si="28"/>
        <v>0</v>
      </c>
      <c r="O82" s="376">
        <f t="shared" si="36"/>
        <v>0</v>
      </c>
      <c r="P82" s="147"/>
      <c r="Q82" s="160"/>
      <c r="R82" s="155">
        <f t="shared" si="19"/>
        <v>366</v>
      </c>
      <c r="S82" s="156" cm="1">
        <f t="array" ref="S82">_xlfn.XLOOKUP($R82,FAO_All!$P$8:$P$240,_xlfn.XLOOKUP(S$5,FAO_All!$W$6:$AT$6,FAO_All!$W$8:$AT$240))/S$6</f>
        <v>0</v>
      </c>
      <c r="T82" s="156" cm="1">
        <f t="array" ref="T82">_xlfn.XLOOKUP($R82,FAO_All!$P$8:$P$240,_xlfn.XLOOKUP(T$5,FAO_All!$W$6:$AT$6,FAO_All!$W$8:$AT$240))/T$6</f>
        <v>0</v>
      </c>
      <c r="U82" s="156" cm="1">
        <f t="array" ref="U82">_xlfn.XLOOKUP($R82,FAO_All!$P$8:$P$240,_xlfn.XLOOKUP(U$5,FAO_All!$W$6:$AT$6,FAO_All!$W$8:$AT$240))/U$6</f>
        <v>0</v>
      </c>
      <c r="V82" s="342" cm="1">
        <f t="array" ref="V82">_xlfn.XLOOKUP($R82,FAO_All!$P$8:$P$238,_xlfn.XLOOKUP(V$5,FAO_All!$W$6:$AT$6,FAO_All!$AU$8:$BR$238))/V$6</f>
        <v>0</v>
      </c>
      <c r="W82" s="156" cm="1">
        <f t="array" ref="W82">_xlfn.XLOOKUP($R82,FAO_All!$P$8:$P$238,_xlfn.XLOOKUP(W$5,FAO_All!$W$6:$AT$6,FAO_All!$AU$8:$BR$238))/W$6</f>
        <v>0</v>
      </c>
      <c r="X82" s="156" cm="1">
        <f t="array" ref="X82">_xlfn.XLOOKUP($R82,FAO_All!$P$8:$P$238,_xlfn.XLOOKUP(X$5,FAO_All!$W$6:$AT$6,FAO_All!$AU$8:$BR$238))/X$6</f>
        <v>0</v>
      </c>
      <c r="Y82" s="160"/>
      <c r="Z82" s="19" t="str">
        <f>_xlfn.XLOOKUP($Z$7,FAO_All!$R$7:$U$7,FAO_All!$R82:$U82)</f>
        <v>vege</v>
      </c>
      <c r="AA82" s="280">
        <f>FAO_All!P82</f>
        <v>366</v>
      </c>
      <c r="AB82" s="280" t="str">
        <f>FAO_All!Q82</f>
        <v>Artichokes</v>
      </c>
      <c r="AC82" s="276" cm="1">
        <f t="array" ref="AC82">_xlfn.XLOOKUP(AC$7&amp;$AA82,('Water-CRP_filtered'!$S$8:$S$603)&amp;('Water-CRP_filtered'!$J$8:$J$603),'Water-CRP_filtered'!$U$8:$U$603,0)</f>
        <v>0</v>
      </c>
      <c r="AD82" s="276" cm="1">
        <f t="array" ref="AD82">_xlfn.XLOOKUP(AD$7&amp;$AA82,('Water-CRP_filtered'!$S$8:$S$603)&amp;('Water-CRP_filtered'!$J$8:$J$603),'Water-CRP_filtered'!$U$8:$U$603,0)</f>
        <v>0</v>
      </c>
      <c r="AE82" s="276" cm="1">
        <f t="array" ref="AE82">_xlfn.XLOOKUP(AE$7&amp;$AA82,('Water-CRP_filtered'!$S$8:$S$603)&amp;('Water-CRP_filtered'!$J$8:$J$603),'Water-CRP_filtered'!$U$8:$U$603,"")</f>
        <v>0</v>
      </c>
      <c r="AF82" s="276">
        <f t="shared" si="29"/>
        <v>0</v>
      </c>
      <c r="AG82" s="276">
        <f t="shared" si="30"/>
        <v>0</v>
      </c>
      <c r="AH82" s="276">
        <f t="shared" si="31"/>
        <v>0</v>
      </c>
      <c r="AI82" s="276">
        <f t="shared" si="37"/>
        <v>0</v>
      </c>
      <c r="AJ82" s="63">
        <f>_xlfn.XLOOKUP($AA82,FAO_All!$P$8:$P$238,FAO_All!$N$8:$N$238)</f>
        <v>0</v>
      </c>
      <c r="AK82" s="147"/>
    </row>
    <row r="83" spans="2:37" x14ac:dyDescent="0.45">
      <c r="B83" s="371">
        <f t="shared" si="32"/>
        <v>367</v>
      </c>
      <c r="C83" s="372" t="str">
        <f t="shared" si="33"/>
        <v>Asparagus</v>
      </c>
      <c r="D83" s="375">
        <f t="shared" si="20"/>
        <v>0</v>
      </c>
      <c r="E83" s="147">
        <f t="shared" si="21"/>
        <v>0</v>
      </c>
      <c r="F83" s="147">
        <f t="shared" si="22"/>
        <v>0</v>
      </c>
      <c r="G83" s="376">
        <f t="shared" si="34"/>
        <v>0</v>
      </c>
      <c r="H83" s="375">
        <f t="shared" si="23"/>
        <v>0</v>
      </c>
      <c r="I83" s="147">
        <f t="shared" si="24"/>
        <v>0</v>
      </c>
      <c r="J83" s="147">
        <f t="shared" si="25"/>
        <v>0</v>
      </c>
      <c r="K83" s="376">
        <f t="shared" si="35"/>
        <v>0</v>
      </c>
      <c r="L83" s="375">
        <f t="shared" si="26"/>
        <v>0</v>
      </c>
      <c r="M83" s="147">
        <f t="shared" si="27"/>
        <v>0</v>
      </c>
      <c r="N83" s="147">
        <f t="shared" si="28"/>
        <v>0</v>
      </c>
      <c r="O83" s="376">
        <f t="shared" si="36"/>
        <v>0</v>
      </c>
      <c r="P83" s="147"/>
      <c r="Q83" s="160"/>
      <c r="R83" s="155">
        <f t="shared" si="19"/>
        <v>367</v>
      </c>
      <c r="S83" s="156" cm="1">
        <f t="array" ref="S83">_xlfn.XLOOKUP($R83,FAO_All!$P$8:$P$240,_xlfn.XLOOKUP(S$5,FAO_All!$W$6:$AT$6,FAO_All!$W$8:$AT$240))/S$6</f>
        <v>0</v>
      </c>
      <c r="T83" s="156" cm="1">
        <f t="array" ref="T83">_xlfn.XLOOKUP($R83,FAO_All!$P$8:$P$240,_xlfn.XLOOKUP(T$5,FAO_All!$W$6:$AT$6,FAO_All!$W$8:$AT$240))/T$6</f>
        <v>0</v>
      </c>
      <c r="U83" s="156" cm="1">
        <f t="array" ref="U83">_xlfn.XLOOKUP($R83,FAO_All!$P$8:$P$240,_xlfn.XLOOKUP(U$5,FAO_All!$W$6:$AT$6,FAO_All!$W$8:$AT$240))/U$6</f>
        <v>0</v>
      </c>
      <c r="V83" s="342" cm="1">
        <f t="array" ref="V83">_xlfn.XLOOKUP($R83,FAO_All!$P$8:$P$238,_xlfn.XLOOKUP(V$5,FAO_All!$W$6:$AT$6,FAO_All!$AU$8:$BR$238))/V$6</f>
        <v>0</v>
      </c>
      <c r="W83" s="156" cm="1">
        <f t="array" ref="W83">_xlfn.XLOOKUP($R83,FAO_All!$P$8:$P$238,_xlfn.XLOOKUP(W$5,FAO_All!$W$6:$AT$6,FAO_All!$AU$8:$BR$238))/W$6</f>
        <v>0</v>
      </c>
      <c r="X83" s="156" cm="1">
        <f t="array" ref="X83">_xlfn.XLOOKUP($R83,FAO_All!$P$8:$P$238,_xlfn.XLOOKUP(X$5,FAO_All!$W$6:$AT$6,FAO_All!$AU$8:$BR$238))/X$6</f>
        <v>0</v>
      </c>
      <c r="Y83" s="160"/>
      <c r="Z83" s="19" t="str">
        <f>_xlfn.XLOOKUP($Z$7,FAO_All!$R$7:$U$7,FAO_All!$R83:$U83)</f>
        <v>vege</v>
      </c>
      <c r="AA83" s="280">
        <f>FAO_All!P83</f>
        <v>367</v>
      </c>
      <c r="AB83" s="280" t="str">
        <f>FAO_All!Q83</f>
        <v>Asparagus</v>
      </c>
      <c r="AC83" s="276" cm="1">
        <f t="array" ref="AC83">_xlfn.XLOOKUP(AC$7&amp;$AA83,('Water-CRP_filtered'!$S$8:$S$603)&amp;('Water-CRP_filtered'!$J$8:$J$603),'Water-CRP_filtered'!$U$8:$U$603,0)</f>
        <v>0</v>
      </c>
      <c r="AD83" s="276" cm="1">
        <f t="array" ref="AD83">_xlfn.XLOOKUP(AD$7&amp;$AA83,('Water-CRP_filtered'!$S$8:$S$603)&amp;('Water-CRP_filtered'!$J$8:$J$603),'Water-CRP_filtered'!$U$8:$U$603,0)</f>
        <v>0</v>
      </c>
      <c r="AE83" s="276" cm="1">
        <f t="array" ref="AE83">_xlfn.XLOOKUP(AE$7&amp;$AA83,('Water-CRP_filtered'!$S$8:$S$603)&amp;('Water-CRP_filtered'!$J$8:$J$603),'Water-CRP_filtered'!$U$8:$U$603,"")</f>
        <v>0</v>
      </c>
      <c r="AF83" s="276">
        <f t="shared" si="29"/>
        <v>0</v>
      </c>
      <c r="AG83" s="276">
        <f t="shared" si="30"/>
        <v>0</v>
      </c>
      <c r="AH83" s="276">
        <f t="shared" si="31"/>
        <v>0</v>
      </c>
      <c r="AI83" s="276">
        <f t="shared" si="37"/>
        <v>0</v>
      </c>
      <c r="AJ83" s="63">
        <f>_xlfn.XLOOKUP($AA83,FAO_All!$P$8:$P$238,FAO_All!$N$8:$N$238)</f>
        <v>0</v>
      </c>
      <c r="AK83" s="147"/>
    </row>
    <row r="84" spans="2:37" x14ac:dyDescent="0.45">
      <c r="B84" s="371">
        <f t="shared" si="32"/>
        <v>372</v>
      </c>
      <c r="C84" s="372" t="str">
        <f t="shared" si="33"/>
        <v>Lettuce and chicory</v>
      </c>
      <c r="D84" s="375">
        <f t="shared" si="20"/>
        <v>0</v>
      </c>
      <c r="E84" s="147">
        <f t="shared" si="21"/>
        <v>0</v>
      </c>
      <c r="F84" s="147">
        <f t="shared" si="22"/>
        <v>0</v>
      </c>
      <c r="G84" s="376">
        <f t="shared" si="34"/>
        <v>0</v>
      </c>
      <c r="H84" s="375">
        <f t="shared" si="23"/>
        <v>0</v>
      </c>
      <c r="I84" s="147">
        <f t="shared" si="24"/>
        <v>0</v>
      </c>
      <c r="J84" s="147">
        <f t="shared" si="25"/>
        <v>0</v>
      </c>
      <c r="K84" s="376">
        <f t="shared" si="35"/>
        <v>0</v>
      </c>
      <c r="L84" s="375">
        <f t="shared" si="26"/>
        <v>0</v>
      </c>
      <c r="M84" s="147">
        <f t="shared" si="27"/>
        <v>0</v>
      </c>
      <c r="N84" s="147">
        <f t="shared" si="28"/>
        <v>0</v>
      </c>
      <c r="O84" s="376">
        <f t="shared" si="36"/>
        <v>0</v>
      </c>
      <c r="P84" s="147"/>
      <c r="Q84" s="160"/>
      <c r="R84" s="155">
        <f t="shared" si="19"/>
        <v>372</v>
      </c>
      <c r="S84" s="156" cm="1">
        <f t="array" ref="S84">_xlfn.XLOOKUP($R84,FAO_All!$P$8:$P$240,_xlfn.XLOOKUP(S$5,FAO_All!$W$6:$AT$6,FAO_All!$W$8:$AT$240))/S$6</f>
        <v>0</v>
      </c>
      <c r="T84" s="156" cm="1">
        <f t="array" ref="T84">_xlfn.XLOOKUP($R84,FAO_All!$P$8:$P$240,_xlfn.XLOOKUP(T$5,FAO_All!$W$6:$AT$6,FAO_All!$W$8:$AT$240))/T$6</f>
        <v>0</v>
      </c>
      <c r="U84" s="156" cm="1">
        <f t="array" ref="U84">_xlfn.XLOOKUP($R84,FAO_All!$P$8:$P$240,_xlfn.XLOOKUP(U$5,FAO_All!$W$6:$AT$6,FAO_All!$W$8:$AT$240))/U$6</f>
        <v>0</v>
      </c>
      <c r="V84" s="342" cm="1">
        <f t="array" ref="V84">_xlfn.XLOOKUP($R84,FAO_All!$P$8:$P$238,_xlfn.XLOOKUP(V$5,FAO_All!$W$6:$AT$6,FAO_All!$AU$8:$BR$238))/V$6</f>
        <v>0</v>
      </c>
      <c r="W84" s="156" cm="1">
        <f t="array" ref="W84">_xlfn.XLOOKUP($R84,FAO_All!$P$8:$P$238,_xlfn.XLOOKUP(W$5,FAO_All!$W$6:$AT$6,FAO_All!$AU$8:$BR$238))/W$6</f>
        <v>0</v>
      </c>
      <c r="X84" s="156" cm="1">
        <f t="array" ref="X84">_xlfn.XLOOKUP($R84,FAO_All!$P$8:$P$238,_xlfn.XLOOKUP(X$5,FAO_All!$W$6:$AT$6,FAO_All!$AU$8:$BR$238))/X$6</f>
        <v>0</v>
      </c>
      <c r="Y84" s="160"/>
      <c r="Z84" s="19" t="str">
        <f>_xlfn.XLOOKUP($Z$7,FAO_All!$R$7:$U$7,FAO_All!$R84:$U84)</f>
        <v>vege</v>
      </c>
      <c r="AA84" s="280">
        <f>FAO_All!P84</f>
        <v>372</v>
      </c>
      <c r="AB84" s="280" t="str">
        <f>FAO_All!Q84</f>
        <v>Lettuce and chicory</v>
      </c>
      <c r="AC84" s="276" cm="1">
        <f t="array" ref="AC84">_xlfn.XLOOKUP(AC$7&amp;$AA84,('Water-CRP_filtered'!$S$8:$S$603)&amp;('Water-CRP_filtered'!$J$8:$J$603),'Water-CRP_filtered'!$U$8:$U$603,0)</f>
        <v>0</v>
      </c>
      <c r="AD84" s="276" cm="1">
        <f t="array" ref="AD84">_xlfn.XLOOKUP(AD$7&amp;$AA84,('Water-CRP_filtered'!$S$8:$S$603)&amp;('Water-CRP_filtered'!$J$8:$J$603),'Water-CRP_filtered'!$U$8:$U$603,0)</f>
        <v>0</v>
      </c>
      <c r="AE84" s="276" cm="1">
        <f t="array" ref="AE84">_xlfn.XLOOKUP(AE$7&amp;$AA84,('Water-CRP_filtered'!$S$8:$S$603)&amp;('Water-CRP_filtered'!$J$8:$J$603),'Water-CRP_filtered'!$U$8:$U$603,"")</f>
        <v>0</v>
      </c>
      <c r="AF84" s="276">
        <f t="shared" si="29"/>
        <v>0</v>
      </c>
      <c r="AG84" s="276">
        <f t="shared" si="30"/>
        <v>0</v>
      </c>
      <c r="AH84" s="276">
        <f t="shared" si="31"/>
        <v>0</v>
      </c>
      <c r="AI84" s="276">
        <f t="shared" si="37"/>
        <v>0</v>
      </c>
      <c r="AJ84" s="63">
        <f>_xlfn.XLOOKUP($AA84,FAO_All!$P$8:$P$238,FAO_All!$N$8:$N$238)</f>
        <v>0</v>
      </c>
      <c r="AK84" s="147"/>
    </row>
    <row r="85" spans="2:37" x14ac:dyDescent="0.45">
      <c r="B85" s="371">
        <f t="shared" si="32"/>
        <v>373</v>
      </c>
      <c r="C85" s="372" t="str">
        <f t="shared" si="33"/>
        <v>Spinach</v>
      </c>
      <c r="D85" s="375">
        <f t="shared" si="20"/>
        <v>68799.115077493087</v>
      </c>
      <c r="E85" s="147">
        <f t="shared" si="21"/>
        <v>6849.8480817198551</v>
      </c>
      <c r="F85" s="147">
        <f t="shared" si="22"/>
        <v>28341.207387854596</v>
      </c>
      <c r="G85" s="376">
        <f t="shared" si="34"/>
        <v>103990.17054706754</v>
      </c>
      <c r="H85" s="375">
        <f t="shared" si="23"/>
        <v>159463.87712391143</v>
      </c>
      <c r="I85" s="147">
        <f t="shared" si="24"/>
        <v>15876.706140631322</v>
      </c>
      <c r="J85" s="147">
        <f t="shared" si="25"/>
        <v>65689.781145435278</v>
      </c>
      <c r="K85" s="376">
        <f t="shared" si="35"/>
        <v>241030.36440997804</v>
      </c>
      <c r="L85" s="375">
        <f t="shared" si="26"/>
        <v>178676.50342651899</v>
      </c>
      <c r="M85" s="147">
        <f t="shared" si="27"/>
        <v>17789.57335230233</v>
      </c>
      <c r="N85" s="147">
        <f t="shared" si="28"/>
        <v>73604.258328669879</v>
      </c>
      <c r="O85" s="376">
        <f t="shared" si="36"/>
        <v>270070.33510749124</v>
      </c>
      <c r="P85" s="147"/>
      <c r="Q85" s="160"/>
      <c r="R85" s="155">
        <f t="shared" si="19"/>
        <v>373</v>
      </c>
      <c r="S85" s="156" cm="1">
        <f t="array" ref="S85">_xlfn.XLOOKUP($R85,FAO_All!$P$8:$P$240,_xlfn.XLOOKUP(S$5,FAO_All!$W$6:$AT$6,FAO_All!$W$8:$AT$240))/S$6</f>
        <v>65.722999999999999</v>
      </c>
      <c r="T85" s="156" cm="1">
        <f t="array" ref="T85">_xlfn.XLOOKUP($R85,FAO_All!$P$8:$P$240,_xlfn.XLOOKUP(T$5,FAO_All!$W$6:$AT$6,FAO_All!$W$8:$AT$240))/T$6</f>
        <v>152.334</v>
      </c>
      <c r="U85" s="156" cm="1">
        <f t="array" ref="U85">_xlfn.XLOOKUP($R85,FAO_All!$P$8:$P$240,_xlfn.XLOOKUP(U$5,FAO_All!$W$6:$AT$6,FAO_All!$W$8:$AT$240))/U$6</f>
        <v>170.6876</v>
      </c>
      <c r="V85" s="342" cm="1">
        <f t="array" ref="V85">_xlfn.XLOOKUP($R85,FAO_All!$P$8:$P$238,_xlfn.XLOOKUP(V$5,FAO_All!$W$6:$AT$6,FAO_All!$AU$8:$BR$238))/V$6</f>
        <v>31.134</v>
      </c>
      <c r="W85" s="156" cm="1">
        <f t="array" ref="W85">_xlfn.XLOOKUP($R85,FAO_All!$P$8:$P$238,_xlfn.XLOOKUP(W$5,FAO_All!$W$6:$AT$6,FAO_All!$AU$8:$BR$238))/W$6</f>
        <v>48.844000000000001</v>
      </c>
      <c r="X85" s="156" cm="1">
        <f t="array" ref="X85">_xlfn.XLOOKUP($R85,FAO_All!$P$8:$P$238,_xlfn.XLOOKUP(X$5,FAO_All!$W$6:$AT$6,FAO_All!$AU$8:$BR$238))/X$6</f>
        <v>46.81</v>
      </c>
      <c r="Y85" s="160"/>
      <c r="Z85" s="19" t="str">
        <f>_xlfn.XLOOKUP($Z$7,FAO_All!$R$7:$U$7,FAO_All!$R85:$U85)</f>
        <v>vege</v>
      </c>
      <c r="AA85" s="280">
        <f>FAO_All!P85</f>
        <v>373</v>
      </c>
      <c r="AB85" s="280" t="str">
        <f>FAO_All!Q85</f>
        <v>Spinach</v>
      </c>
      <c r="AC85" s="276" cm="1">
        <f t="array" ref="AC85">_xlfn.XLOOKUP(AC$7&amp;$AA85,('Water-CRP_filtered'!$S$8:$S$603)&amp;('Water-CRP_filtered'!$J$8:$J$603),'Water-CRP_filtered'!$U$8:$U$603,0)</f>
        <v>1046.8042401821749</v>
      </c>
      <c r="AD85" s="276" cm="1">
        <f t="array" ref="AD85">_xlfn.XLOOKUP(AD$7&amp;$AA85,('Water-CRP_filtered'!$S$8:$S$603)&amp;('Water-CRP_filtered'!$J$8:$J$603),'Water-CRP_filtered'!$U$8:$U$603,0)</f>
        <v>104.22299775907757</v>
      </c>
      <c r="AE85" s="276" cm="1">
        <f t="array" ref="AE85">_xlfn.XLOOKUP(AE$7&amp;$AA85,('Water-CRP_filtered'!$S$8:$S$603)&amp;('Water-CRP_filtered'!$J$8:$J$603),'Water-CRP_filtered'!$U$8:$U$603,"")</f>
        <v>431.22205906386802</v>
      </c>
      <c r="AF85" s="276">
        <f t="shared" si="29"/>
        <v>94568.12059068431</v>
      </c>
      <c r="AG85" s="276">
        <f t="shared" si="30"/>
        <v>9415.4882470554403</v>
      </c>
      <c r="AH85" s="276">
        <f t="shared" si="31"/>
        <v>38956.528945486658</v>
      </c>
      <c r="AI85" s="276">
        <f t="shared" si="37"/>
        <v>142940.13778322641</v>
      </c>
      <c r="AJ85" s="63">
        <f>_xlfn.XLOOKUP($AA85,FAO_All!$P$8:$P$238,FAO_All!$N$8:$N$238)</f>
        <v>90.339833333333331</v>
      </c>
      <c r="AK85" s="147"/>
    </row>
    <row r="86" spans="2:37" x14ac:dyDescent="0.45">
      <c r="B86" s="371">
        <f t="shared" si="32"/>
        <v>388</v>
      </c>
      <c r="C86" s="372" t="str">
        <f t="shared" si="33"/>
        <v>Tomatoes</v>
      </c>
      <c r="D86" s="375">
        <f t="shared" si="20"/>
        <v>253957.4608427627</v>
      </c>
      <c r="E86" s="147">
        <f t="shared" si="21"/>
        <v>4527.6311838930678</v>
      </c>
      <c r="F86" s="147">
        <f t="shared" si="22"/>
        <v>52996.07967616876</v>
      </c>
      <c r="G86" s="376">
        <f t="shared" si="34"/>
        <v>311481.17170282453</v>
      </c>
      <c r="H86" s="375">
        <f t="shared" si="23"/>
        <v>381590.13840223779</v>
      </c>
      <c r="I86" s="147">
        <f t="shared" si="24"/>
        <v>6803.1055451674465</v>
      </c>
      <c r="J86" s="147">
        <f t="shared" si="25"/>
        <v>79630.585812661579</v>
      </c>
      <c r="K86" s="376">
        <f t="shared" si="35"/>
        <v>468023.82976006682</v>
      </c>
      <c r="L86" s="375">
        <f t="shared" si="26"/>
        <v>489513.67093324789</v>
      </c>
      <c r="M86" s="147">
        <f t="shared" si="27"/>
        <v>8727.1992486630825</v>
      </c>
      <c r="N86" s="147">
        <f t="shared" si="28"/>
        <v>102152.16919110084</v>
      </c>
      <c r="O86" s="376">
        <f t="shared" si="36"/>
        <v>600393.03937301179</v>
      </c>
      <c r="P86" s="147"/>
      <c r="R86" s="155">
        <f t="shared" si="19"/>
        <v>388</v>
      </c>
      <c r="S86" s="156" cm="1">
        <f t="array" ref="S86">_xlfn.XLOOKUP($R86,FAO_All!$P$8:$P$240,_xlfn.XLOOKUP(S$5,FAO_All!$W$6:$AT$6,FAO_All!$W$8:$AT$240))/S$6</f>
        <v>593.39200000000005</v>
      </c>
      <c r="T86" s="156" cm="1">
        <f t="array" ref="T86">_xlfn.XLOOKUP($R86,FAO_All!$P$8:$P$240,_xlfn.XLOOKUP(T$5,FAO_All!$W$6:$AT$6,FAO_All!$W$8:$AT$240))/T$6</f>
        <v>891.61599999999999</v>
      </c>
      <c r="U86" s="156" cm="1">
        <f t="array" ref="U86">_xlfn.XLOOKUP($R86,FAO_All!$P$8:$P$240,_xlfn.XLOOKUP(U$5,FAO_All!$W$6:$AT$6,FAO_All!$W$8:$AT$240))/U$6</f>
        <v>1143.788</v>
      </c>
      <c r="V86" s="342" cm="1">
        <f t="array" ref="V86">_xlfn.XLOOKUP($R86,FAO_All!$P$8:$P$238,_xlfn.XLOOKUP(V$5,FAO_All!$W$6:$AT$6,FAO_All!$AU$8:$BR$238))/V$6</f>
        <v>45.215000000000003</v>
      </c>
      <c r="W86" s="156" cm="1">
        <f t="array" ref="W86">_xlfn.XLOOKUP($R86,FAO_All!$P$8:$P$238,_xlfn.XLOOKUP(W$5,FAO_All!$W$6:$AT$6,FAO_All!$AU$8:$BR$238))/W$6</f>
        <v>61.154000000000003</v>
      </c>
      <c r="X86" s="156" cm="1">
        <f t="array" ref="X86">_xlfn.XLOOKUP($R86,FAO_All!$P$8:$P$238,_xlfn.XLOOKUP(X$5,FAO_All!$W$6:$AT$6,FAO_All!$AU$8:$BR$238))/X$6</f>
        <v>61.255000000000003</v>
      </c>
      <c r="Z86" s="19" t="str">
        <f>_xlfn.XLOOKUP($Z$7,FAO_All!$R$7:$U$7,FAO_All!$R86:$U86)</f>
        <v>vege</v>
      </c>
      <c r="AA86" s="280">
        <f>FAO_All!P86</f>
        <v>388</v>
      </c>
      <c r="AB86" s="280" t="str">
        <f>FAO_All!Q86</f>
        <v>Tomatoes</v>
      </c>
      <c r="AC86" s="276" cm="1">
        <f t="array" ref="AC86">_xlfn.XLOOKUP(AC$7&amp;$AA86,('Water-CRP_filtered'!$S$8:$S$603)&amp;('Water-CRP_filtered'!$J$8:$J$603),'Water-CRP_filtered'!$U$8:$U$603,0)</f>
        <v>427.97587571582136</v>
      </c>
      <c r="AD86" s="276" cm="1">
        <f t="array" ref="AD86">_xlfn.XLOOKUP(AD$7&amp;$AA86,('Water-CRP_filtered'!$S$8:$S$603)&amp;('Water-CRP_filtered'!$J$8:$J$603),'Water-CRP_filtered'!$U$8:$U$603,0)</f>
        <v>7.6300846386420238</v>
      </c>
      <c r="AE86" s="276" cm="1">
        <f t="array" ref="AE86">_xlfn.XLOOKUP(AE$7&amp;$AA86,('Water-CRP_filtered'!$S$8:$S$603)&amp;('Water-CRP_filtered'!$J$8:$J$603),'Water-CRP_filtered'!$U$8:$U$603,"")</f>
        <v>89.310404717570776</v>
      </c>
      <c r="AF86" s="276">
        <f t="shared" si="29"/>
        <v>255519.5014598128</v>
      </c>
      <c r="AG86" s="276">
        <f t="shared" si="30"/>
        <v>4555.4797211433379</v>
      </c>
      <c r="AH86" s="276">
        <f t="shared" si="31"/>
        <v>53322.047768320437</v>
      </c>
      <c r="AI86" s="276">
        <f t="shared" si="37"/>
        <v>313397.0289492766</v>
      </c>
      <c r="AJ86" s="63">
        <f>_xlfn.XLOOKUP($AA86,FAO_All!$P$8:$P$238,FAO_All!$N$8:$N$238)</f>
        <v>597.04183333333333</v>
      </c>
      <c r="AK86" s="147"/>
    </row>
    <row r="87" spans="2:37" x14ac:dyDescent="0.45">
      <c r="B87" s="371">
        <f t="shared" si="32"/>
        <v>393</v>
      </c>
      <c r="C87" s="372" t="str">
        <f t="shared" si="33"/>
        <v>Cauliflowers and broccoli</v>
      </c>
      <c r="D87" s="375">
        <f t="shared" si="20"/>
        <v>18673.671470986785</v>
      </c>
      <c r="E87" s="147">
        <f t="shared" si="21"/>
        <v>1465.0486183395933</v>
      </c>
      <c r="F87" s="147">
        <f t="shared" si="22"/>
        <v>7150.9855543331996</v>
      </c>
      <c r="G87" s="376">
        <f t="shared" si="34"/>
        <v>27289.705643659581</v>
      </c>
      <c r="H87" s="375">
        <f t="shared" si="23"/>
        <v>21928.675126321614</v>
      </c>
      <c r="I87" s="147">
        <f t="shared" si="24"/>
        <v>1720.4209277083103</v>
      </c>
      <c r="J87" s="147">
        <f t="shared" si="25"/>
        <v>8397.4723073408077</v>
      </c>
      <c r="K87" s="376">
        <f t="shared" si="35"/>
        <v>32046.56836137073</v>
      </c>
      <c r="L87" s="375">
        <f t="shared" si="26"/>
        <v>37934.018692633428</v>
      </c>
      <c r="M87" s="147">
        <f t="shared" si="27"/>
        <v>2976.1250625008515</v>
      </c>
      <c r="N87" s="147">
        <f t="shared" si="28"/>
        <v>14526.635541933552</v>
      </c>
      <c r="O87" s="376">
        <f t="shared" si="36"/>
        <v>55436.779297067835</v>
      </c>
      <c r="P87" s="147"/>
      <c r="R87" s="155">
        <f t="shared" si="19"/>
        <v>393</v>
      </c>
      <c r="S87" s="156" cm="1">
        <f t="array" ref="S87">_xlfn.XLOOKUP($R87,FAO_All!$P$8:$P$240,_xlfn.XLOOKUP(S$5,FAO_All!$W$6:$AT$6,FAO_All!$W$8:$AT$240))/S$6</f>
        <v>86.182539999999989</v>
      </c>
      <c r="T87" s="156" cm="1">
        <f t="array" ref="T87">_xlfn.XLOOKUP($R87,FAO_All!$P$8:$P$240,_xlfn.XLOOKUP(T$5,FAO_All!$W$6:$AT$6,FAO_All!$W$8:$AT$240))/T$6</f>
        <v>101.205</v>
      </c>
      <c r="U87" s="156" cm="1">
        <f t="array" ref="U87">_xlfn.XLOOKUP($R87,FAO_All!$P$8:$P$240,_xlfn.XLOOKUP(U$5,FAO_All!$W$6:$AT$6,FAO_All!$W$8:$AT$240))/U$6</f>
        <v>175.0727</v>
      </c>
      <c r="V87" s="342" cm="1">
        <f t="array" ref="V87">_xlfn.XLOOKUP($R87,FAO_All!$P$8:$P$238,_xlfn.XLOOKUP(V$5,FAO_All!$W$6:$AT$6,FAO_All!$AU$8:$BR$238))/V$6</f>
        <v>6.0439999999999996</v>
      </c>
      <c r="W87" s="156" cm="1">
        <f t="array" ref="W87">_xlfn.XLOOKUP($R87,FAO_All!$P$8:$P$238,_xlfn.XLOOKUP(W$5,FAO_All!$W$6:$AT$6,FAO_All!$AU$8:$BR$238))/W$6</f>
        <v>8.7279999999999998</v>
      </c>
      <c r="X87" s="156" cm="1">
        <f t="array" ref="X87">_xlfn.XLOOKUP($R87,FAO_All!$P$8:$P$238,_xlfn.XLOOKUP(X$5,FAO_All!$W$6:$AT$6,FAO_All!$AU$8:$BR$238))/X$6</f>
        <v>13.534000000000001</v>
      </c>
      <c r="Z87" s="19" t="str">
        <f>_xlfn.XLOOKUP($Z$7,FAO_All!$R$7:$U$7,FAO_All!$R87:$U87)</f>
        <v>vege</v>
      </c>
      <c r="AA87" s="280">
        <f>FAO_All!P87</f>
        <v>393</v>
      </c>
      <c r="AB87" s="280" t="str">
        <f>FAO_All!Q87</f>
        <v>Cauliflowers and broccoli</v>
      </c>
      <c r="AC87" s="276" cm="1">
        <f t="array" ref="AC87">_xlfn.XLOOKUP(AC$7&amp;$AA87,('Water-CRP_filtered'!$S$8:$S$603)&amp;('Water-CRP_filtered'!$J$8:$J$603),'Water-CRP_filtered'!$U$8:$U$603,0)</f>
        <v>216.6758077794735</v>
      </c>
      <c r="AD87" s="276" cm="1">
        <f t="array" ref="AD87">_xlfn.XLOOKUP(AD$7&amp;$AA87,('Water-CRP_filtered'!$S$8:$S$603)&amp;('Water-CRP_filtered'!$J$8:$J$603),'Water-CRP_filtered'!$U$8:$U$603,0)</f>
        <v>16.999366905867401</v>
      </c>
      <c r="AE87" s="276" cm="1">
        <f t="array" ref="AE87">_xlfn.XLOOKUP(AE$7&amp;$AA87,('Water-CRP_filtered'!$S$8:$S$603)&amp;('Water-CRP_filtered'!$J$8:$J$603),'Water-CRP_filtered'!$U$8:$U$603,"")</f>
        <v>82.97487581977974</v>
      </c>
      <c r="AF87" s="276">
        <f t="shared" si="29"/>
        <v>20590.393972509974</v>
      </c>
      <c r="AG87" s="276">
        <f t="shared" si="30"/>
        <v>1615.4256696312946</v>
      </c>
      <c r="AH87" s="276">
        <f t="shared" si="31"/>
        <v>7884.9844865385448</v>
      </c>
      <c r="AI87" s="276">
        <f t="shared" si="37"/>
        <v>30090.804128679814</v>
      </c>
      <c r="AJ87" s="63">
        <f>_xlfn.XLOOKUP($AA87,FAO_All!$P$8:$P$238,FAO_All!$N$8:$N$238)</f>
        <v>95.028578333333328</v>
      </c>
      <c r="AK87" s="147"/>
    </row>
    <row r="88" spans="2:37" x14ac:dyDescent="0.45">
      <c r="B88" s="371">
        <f t="shared" si="32"/>
        <v>394</v>
      </c>
      <c r="C88" s="372" t="str">
        <f t="shared" si="33"/>
        <v>Pumpkins, squash and gourds</v>
      </c>
      <c r="D88" s="375">
        <f t="shared" si="20"/>
        <v>32213.345890278895</v>
      </c>
      <c r="E88" s="147">
        <f t="shared" si="21"/>
        <v>942.15308174543645</v>
      </c>
      <c r="F88" s="147">
        <f t="shared" si="22"/>
        <v>11531.281347924707</v>
      </c>
      <c r="G88" s="376">
        <f t="shared" si="34"/>
        <v>44686.780319949037</v>
      </c>
      <c r="H88" s="375">
        <f t="shared" si="23"/>
        <v>75094.086024531935</v>
      </c>
      <c r="I88" s="147">
        <f t="shared" si="24"/>
        <v>2196.2985406685157</v>
      </c>
      <c r="J88" s="147">
        <f t="shared" si="25"/>
        <v>26881.126737457369</v>
      </c>
      <c r="K88" s="376">
        <f t="shared" si="35"/>
        <v>104171.51130265782</v>
      </c>
      <c r="L88" s="375">
        <f t="shared" si="26"/>
        <v>113183.22953342865</v>
      </c>
      <c r="M88" s="147">
        <f t="shared" si="27"/>
        <v>3310.3027816492881</v>
      </c>
      <c r="N88" s="147">
        <f t="shared" si="28"/>
        <v>40515.743631913887</v>
      </c>
      <c r="O88" s="376">
        <f t="shared" si="36"/>
        <v>157009.27594699181</v>
      </c>
      <c r="P88" s="147"/>
      <c r="R88" s="155">
        <f t="shared" si="19"/>
        <v>394</v>
      </c>
      <c r="S88" s="156" cm="1">
        <f t="array" ref="S88">_xlfn.XLOOKUP($R88,FAO_All!$P$8:$P$240,_xlfn.XLOOKUP(S$5,FAO_All!$W$6:$AT$6,FAO_All!$W$8:$AT$240))/S$6</f>
        <v>158.654</v>
      </c>
      <c r="T88" s="156" cm="1">
        <f t="array" ref="T88">_xlfn.XLOOKUP($R88,FAO_All!$P$8:$P$240,_xlfn.XLOOKUP(T$5,FAO_All!$W$6:$AT$6,FAO_All!$W$8:$AT$240))/T$6</f>
        <v>369.846</v>
      </c>
      <c r="U88" s="156" cm="1">
        <f t="array" ref="U88">_xlfn.XLOOKUP($R88,FAO_All!$P$8:$P$240,_xlfn.XLOOKUP(U$5,FAO_All!$W$6:$AT$6,FAO_All!$W$8:$AT$240))/U$6</f>
        <v>557.43889999999999</v>
      </c>
      <c r="V88" s="342" cm="1">
        <f t="array" ref="V88">_xlfn.XLOOKUP($R88,FAO_All!$P$8:$P$238,_xlfn.XLOOKUP(V$5,FAO_All!$W$6:$AT$6,FAO_All!$AU$8:$BR$238))/V$6</f>
        <v>5.78</v>
      </c>
      <c r="W88" s="156" cm="1">
        <f t="array" ref="W88">_xlfn.XLOOKUP($R88,FAO_All!$P$8:$P$238,_xlfn.XLOOKUP(W$5,FAO_All!$W$6:$AT$6,FAO_All!$AU$8:$BR$238))/W$6</f>
        <v>10.693</v>
      </c>
      <c r="X88" s="156" cm="1">
        <f t="array" ref="X88">_xlfn.XLOOKUP($R88,FAO_All!$P$8:$P$238,_xlfn.XLOOKUP(X$5,FAO_All!$W$6:$AT$6,FAO_All!$AU$8:$BR$238))/X$6</f>
        <v>8.3160000000000007</v>
      </c>
      <c r="Z88" s="19" t="str">
        <f>_xlfn.XLOOKUP($Z$7,FAO_All!$R$7:$U$7,FAO_All!$R88:$U88)</f>
        <v>vege</v>
      </c>
      <c r="AA88" s="280">
        <f>FAO_All!P88</f>
        <v>394</v>
      </c>
      <c r="AB88" s="280" t="str">
        <f>FAO_All!Q88</f>
        <v>Pumpkins, squash and gourds</v>
      </c>
      <c r="AC88" s="276" cm="1">
        <f t="array" ref="AC88">_xlfn.XLOOKUP(AC$7&amp;$AA88,('Water-CRP_filtered'!$S$8:$S$603)&amp;('Water-CRP_filtered'!$J$8:$J$603),'Water-CRP_filtered'!$U$8:$U$603,0)</f>
        <v>203.04149841969883</v>
      </c>
      <c r="AD88" s="276" cm="1">
        <f t="array" ref="AD88">_xlfn.XLOOKUP(AD$7&amp;$AA88,('Water-CRP_filtered'!$S$8:$S$603)&amp;('Water-CRP_filtered'!$J$8:$J$603),'Water-CRP_filtered'!$U$8:$U$603,0)</f>
        <v>5.9384136658731359</v>
      </c>
      <c r="AE88" s="276" cm="1">
        <f t="array" ref="AE88">_xlfn.XLOOKUP(AE$7&amp;$AA88,('Water-CRP_filtered'!$S$8:$S$603)&amp;('Water-CRP_filtered'!$J$8:$J$603),'Water-CRP_filtered'!$U$8:$U$603,"")</f>
        <v>72.681945289275447</v>
      </c>
      <c r="AF88" s="276">
        <f t="shared" si="29"/>
        <v>31430.147150374643</v>
      </c>
      <c r="AG88" s="276">
        <f t="shared" si="30"/>
        <v>919.24664076494173</v>
      </c>
      <c r="AH88" s="276">
        <f t="shared" si="31"/>
        <v>11250.922857628873</v>
      </c>
      <c r="AI88" s="276">
        <f t="shared" si="37"/>
        <v>43600.316648768458</v>
      </c>
      <c r="AJ88" s="63">
        <f>_xlfn.XLOOKUP($AA88,FAO_All!$P$8:$P$238,FAO_All!$N$8:$N$238)</f>
        <v>154.79666666666665</v>
      </c>
      <c r="AK88" s="147"/>
    </row>
    <row r="89" spans="2:37" x14ac:dyDescent="0.45">
      <c r="B89" s="371">
        <f t="shared" si="32"/>
        <v>397</v>
      </c>
      <c r="C89" s="372" t="str">
        <f t="shared" si="33"/>
        <v>Cucumbers and gherkins</v>
      </c>
      <c r="D89" s="375">
        <f t="shared" si="20"/>
        <v>153199.0622068058</v>
      </c>
      <c r="E89" s="147">
        <f t="shared" si="21"/>
        <v>10203.170606026617</v>
      </c>
      <c r="F89" s="147">
        <f t="shared" si="22"/>
        <v>49097.596487780793</v>
      </c>
      <c r="G89" s="376">
        <f t="shared" si="34"/>
        <v>212499.82930061323</v>
      </c>
      <c r="H89" s="375">
        <f t="shared" si="23"/>
        <v>197978.88474086041</v>
      </c>
      <c r="I89" s="147">
        <f t="shared" si="24"/>
        <v>13185.539834930792</v>
      </c>
      <c r="J89" s="147">
        <f t="shared" si="25"/>
        <v>63448.739542452677</v>
      </c>
      <c r="K89" s="376">
        <f t="shared" si="35"/>
        <v>274613.16411824385</v>
      </c>
      <c r="L89" s="375">
        <f t="shared" si="26"/>
        <v>150789.95081373493</v>
      </c>
      <c r="M89" s="147">
        <f t="shared" si="27"/>
        <v>10042.722009290152</v>
      </c>
      <c r="N89" s="147">
        <f t="shared" si="28"/>
        <v>48325.518791172974</v>
      </c>
      <c r="O89" s="376">
        <f t="shared" si="36"/>
        <v>209158.19161419806</v>
      </c>
      <c r="P89" s="147"/>
      <c r="R89" s="155">
        <f t="shared" si="19"/>
        <v>397</v>
      </c>
      <c r="S89" s="156" cm="1">
        <f t="array" ref="S89">_xlfn.XLOOKUP($R89,FAO_All!$P$8:$P$240,_xlfn.XLOOKUP(S$5,FAO_All!$W$6:$AT$6,FAO_All!$W$8:$AT$240))/S$6</f>
        <v>423.38600000000002</v>
      </c>
      <c r="T89" s="156" cm="1">
        <f t="array" ref="T89">_xlfn.XLOOKUP($R89,FAO_All!$P$8:$P$240,_xlfn.XLOOKUP(T$5,FAO_All!$W$6:$AT$6,FAO_All!$W$8:$AT$240))/T$6</f>
        <v>547.14099999999996</v>
      </c>
      <c r="U89" s="156" cm="1">
        <f t="array" ref="U89">_xlfn.XLOOKUP($R89,FAO_All!$P$8:$P$240,_xlfn.XLOOKUP(U$5,FAO_All!$W$6:$AT$6,FAO_All!$W$8:$AT$240))/U$6</f>
        <v>416.72809999999998</v>
      </c>
      <c r="V89" s="342" cm="1">
        <f t="array" ref="V89">_xlfn.XLOOKUP($R89,FAO_All!$P$8:$P$238,_xlfn.XLOOKUP(V$5,FAO_All!$W$6:$AT$6,FAO_All!$AU$8:$BR$238))/V$6</f>
        <v>43.759</v>
      </c>
      <c r="W89" s="156" cm="1">
        <f t="array" ref="W89">_xlfn.XLOOKUP($R89,FAO_All!$P$8:$P$238,_xlfn.XLOOKUP(W$5,FAO_All!$W$6:$AT$6,FAO_All!$AU$8:$BR$238))/W$6</f>
        <v>56.920999999999999</v>
      </c>
      <c r="X89" s="156" cm="1">
        <f t="array" ref="X89">_xlfn.XLOOKUP($R89,FAO_All!$P$8:$P$238,_xlfn.XLOOKUP(X$5,FAO_All!$W$6:$AT$6,FAO_All!$AU$8:$BR$238))/X$6</f>
        <v>40.665999999999997</v>
      </c>
      <c r="Z89" s="19" t="str">
        <f>_xlfn.XLOOKUP($Z$7,FAO_All!$R$7:$U$7,FAO_All!$R89:$U89)</f>
        <v>vege</v>
      </c>
      <c r="AA89" s="280">
        <f>FAO_All!P89</f>
        <v>397</v>
      </c>
      <c r="AB89" s="280" t="str">
        <f>FAO_All!Q89</f>
        <v>Cucumbers and gherkins</v>
      </c>
      <c r="AC89" s="276" cm="1">
        <f t="array" ref="AC89">_xlfn.XLOOKUP(AC$7&amp;$AA89,('Water-CRP_filtered'!$S$8:$S$603)&amp;('Water-CRP_filtered'!$J$8:$J$603),'Water-CRP_filtered'!$U$8:$U$603,0)</f>
        <v>361.84253189006199</v>
      </c>
      <c r="AD89" s="276" cm="1">
        <f t="array" ref="AD89">_xlfn.XLOOKUP(AD$7&amp;$AA89,('Water-CRP_filtered'!$S$8:$S$603)&amp;('Water-CRP_filtered'!$J$8:$J$603),'Water-CRP_filtered'!$U$8:$U$603,0)</f>
        <v>24.098979668734007</v>
      </c>
      <c r="AE89" s="276" cm="1">
        <f t="array" ref="AE89">_xlfn.XLOOKUP(AE$7&amp;$AA89,('Water-CRP_filtered'!$S$8:$S$603)&amp;('Water-CRP_filtered'!$J$8:$J$603),'Water-CRP_filtered'!$U$8:$U$603,"")</f>
        <v>115.96414734493061</v>
      </c>
      <c r="AF89" s="276">
        <f t="shared" si="29"/>
        <v>169237.67212574414</v>
      </c>
      <c r="AG89" s="276">
        <f t="shared" si="30"/>
        <v>11271.35386334664</v>
      </c>
      <c r="AH89" s="276">
        <f t="shared" si="31"/>
        <v>54237.68799148695</v>
      </c>
      <c r="AI89" s="276">
        <f t="shared" si="37"/>
        <v>234746.71398057774</v>
      </c>
      <c r="AJ89" s="63">
        <f>_xlfn.XLOOKUP($AA89,FAO_All!$P$8:$P$238,FAO_All!$N$8:$N$238)</f>
        <v>467.71083333333331</v>
      </c>
      <c r="AK89" s="147"/>
    </row>
    <row r="90" spans="2:37" x14ac:dyDescent="0.45">
      <c r="B90" s="371">
        <f t="shared" si="32"/>
        <v>399</v>
      </c>
      <c r="C90" s="372" t="str">
        <f t="shared" si="33"/>
        <v>Eggplants (aubergines)</v>
      </c>
      <c r="D90" s="375">
        <f t="shared" si="20"/>
        <v>163184.02248498477</v>
      </c>
      <c r="E90" s="147">
        <f t="shared" si="21"/>
        <v>13482.519912118996</v>
      </c>
      <c r="F90" s="147">
        <f t="shared" si="22"/>
        <v>41577.423328834688</v>
      </c>
      <c r="G90" s="376">
        <f t="shared" si="34"/>
        <v>218243.96572593844</v>
      </c>
      <c r="H90" s="375">
        <f t="shared" si="23"/>
        <v>290692.71043413278</v>
      </c>
      <c r="I90" s="147">
        <f t="shared" si="24"/>
        <v>24017.487723693444</v>
      </c>
      <c r="J90" s="147">
        <f t="shared" si="25"/>
        <v>74065.179275982155</v>
      </c>
      <c r="K90" s="376">
        <f t="shared" si="35"/>
        <v>388775.37743380835</v>
      </c>
      <c r="L90" s="375">
        <f t="shared" si="26"/>
        <v>421838.36466514121</v>
      </c>
      <c r="M90" s="147">
        <f t="shared" si="27"/>
        <v>34852.947394508592</v>
      </c>
      <c r="N90" s="147">
        <f t="shared" si="28"/>
        <v>107479.59265215286</v>
      </c>
      <c r="O90" s="376">
        <f t="shared" si="36"/>
        <v>564170.90471180261</v>
      </c>
      <c r="P90" s="147"/>
      <c r="R90" s="155">
        <f t="shared" si="19"/>
        <v>399</v>
      </c>
      <c r="S90" s="156" cm="1">
        <f t="array" ref="S90">_xlfn.XLOOKUP($R90,FAO_All!$P$8:$P$240,_xlfn.XLOOKUP(S$5,FAO_All!$W$6:$AT$6,FAO_All!$W$8:$AT$240))/S$6</f>
        <v>270.74799999999999</v>
      </c>
      <c r="T90" s="156" cm="1">
        <f t="array" ref="T90">_xlfn.XLOOKUP($R90,FAO_All!$P$8:$P$240,_xlfn.XLOOKUP(T$5,FAO_All!$W$6:$AT$6,FAO_All!$W$8:$AT$240))/T$6</f>
        <v>482.30500000000001</v>
      </c>
      <c r="U90" s="156" cm="1">
        <f t="array" ref="U90">_xlfn.XLOOKUP($R90,FAO_All!$P$8:$P$240,_xlfn.XLOOKUP(U$5,FAO_All!$W$6:$AT$6,FAO_All!$W$8:$AT$240))/U$6</f>
        <v>699.8963</v>
      </c>
      <c r="V90" s="342" cm="1">
        <f t="array" ref="V90">_xlfn.XLOOKUP($R90,FAO_All!$P$8:$P$238,_xlfn.XLOOKUP(V$5,FAO_All!$W$6:$AT$6,FAO_All!$AU$8:$BR$238))/V$6</f>
        <v>36.195</v>
      </c>
      <c r="W90" s="156" cm="1">
        <f t="array" ref="W90">_xlfn.XLOOKUP($R90,FAO_All!$P$8:$P$238,_xlfn.XLOOKUP(W$5,FAO_All!$W$6:$AT$6,FAO_All!$AU$8:$BR$238))/W$6</f>
        <v>52.156999999999996</v>
      </c>
      <c r="X90" s="156" cm="1">
        <f t="array" ref="X90">_xlfn.XLOOKUP($R90,FAO_All!$P$8:$P$238,_xlfn.XLOOKUP(X$5,FAO_All!$W$6:$AT$6,FAO_All!$AU$8:$BR$238))/X$6</f>
        <v>49.457999999999998</v>
      </c>
      <c r="Z90" s="19" t="str">
        <f>_xlfn.XLOOKUP($Z$7,FAO_All!$R$7:$U$7,FAO_All!$R90:$U90)</f>
        <v>vege</v>
      </c>
      <c r="AA90" s="280">
        <f>FAO_All!P90</f>
        <v>399</v>
      </c>
      <c r="AB90" s="280" t="str">
        <f>FAO_All!Q90</f>
        <v>Eggplants (aubergines)</v>
      </c>
      <c r="AC90" s="276" cm="1">
        <f t="array" ref="AC90">_xlfn.XLOOKUP(AC$7&amp;$AA90,('Water-CRP_filtered'!$S$8:$S$603)&amp;('Water-CRP_filtered'!$J$8:$J$603),'Water-CRP_filtered'!$U$8:$U$603,0)</f>
        <v>602.7155232355725</v>
      </c>
      <c r="AD90" s="276" cm="1">
        <f t="array" ref="AD90">_xlfn.XLOOKUP(AD$7&amp;$AA90,('Water-CRP_filtered'!$S$8:$S$603)&amp;('Water-CRP_filtered'!$J$8:$J$603),'Water-CRP_filtered'!$U$8:$U$603,0)</f>
        <v>49.79730196388892</v>
      </c>
      <c r="AE90" s="276" cm="1">
        <f t="array" ref="AE90">_xlfn.XLOOKUP(AE$7&amp;$AA90,('Water-CRP_filtered'!$S$8:$S$603)&amp;('Water-CRP_filtered'!$J$8:$J$603),'Water-CRP_filtered'!$U$8:$U$603,"")</f>
        <v>153.56502477888918</v>
      </c>
      <c r="AF90" s="276">
        <f t="shared" si="29"/>
        <v>174238.12653888681</v>
      </c>
      <c r="AG90" s="276">
        <f t="shared" si="30"/>
        <v>14395.827328787702</v>
      </c>
      <c r="AH90" s="276">
        <f t="shared" si="31"/>
        <v>44393.882665791905</v>
      </c>
      <c r="AI90" s="276">
        <f t="shared" si="37"/>
        <v>233027.83653346641</v>
      </c>
      <c r="AJ90" s="63">
        <f>_xlfn.XLOOKUP($AA90,FAO_All!$P$8:$P$238,FAO_All!$N$8:$N$238)</f>
        <v>289.08850000000001</v>
      </c>
      <c r="AK90" s="147"/>
    </row>
    <row r="91" spans="2:37" x14ac:dyDescent="0.45">
      <c r="B91" s="371">
        <f t="shared" si="32"/>
        <v>401</v>
      </c>
      <c r="C91" s="372" t="str">
        <f t="shared" si="33"/>
        <v>Chillies and peppers, green</v>
      </c>
      <c r="D91" s="375">
        <f t="shared" si="20"/>
        <v>729593.91910047992</v>
      </c>
      <c r="E91" s="147">
        <f t="shared" si="21"/>
        <v>9211.8363562888189</v>
      </c>
      <c r="F91" s="147">
        <f t="shared" si="22"/>
        <v>150506.04910172912</v>
      </c>
      <c r="G91" s="376">
        <f t="shared" si="34"/>
        <v>889311.80455849785</v>
      </c>
      <c r="H91" s="375">
        <f t="shared" si="23"/>
        <v>1387696.8634926407</v>
      </c>
      <c r="I91" s="147">
        <f t="shared" si="24"/>
        <v>17521.029279396938</v>
      </c>
      <c r="J91" s="147">
        <f t="shared" si="25"/>
        <v>286264.40929310303</v>
      </c>
      <c r="K91" s="376">
        <f t="shared" si="35"/>
        <v>1691482.3020651406</v>
      </c>
      <c r="L91" s="375">
        <f t="shared" si="26"/>
        <v>3069030.0480516641</v>
      </c>
      <c r="M91" s="147">
        <f t="shared" si="27"/>
        <v>38749.504121472251</v>
      </c>
      <c r="N91" s="147">
        <f t="shared" si="28"/>
        <v>633102.29843504459</v>
      </c>
      <c r="O91" s="376">
        <f t="shared" si="36"/>
        <v>3740881.8506081807</v>
      </c>
      <c r="P91" s="147"/>
      <c r="R91" s="155">
        <f t="shared" si="19"/>
        <v>401</v>
      </c>
      <c r="S91" s="156" cm="1">
        <f t="array" ref="S91">_xlfn.XLOOKUP($R91,FAO_All!$P$8:$P$240,_xlfn.XLOOKUP(S$5,FAO_All!$W$6:$AT$6,FAO_All!$W$8:$AT$240))/S$6</f>
        <v>727.74699999999996</v>
      </c>
      <c r="T91" s="156" cm="1">
        <f t="array" ref="T91">_xlfn.XLOOKUP($R91,FAO_All!$P$8:$P$240,_xlfn.XLOOKUP(T$5,FAO_All!$W$6:$AT$6,FAO_All!$W$8:$AT$240))/T$6</f>
        <v>1384.184</v>
      </c>
      <c r="U91" s="156" cm="1">
        <f t="array" ref="U91">_xlfn.XLOOKUP($R91,FAO_All!$P$8:$P$240,_xlfn.XLOOKUP(U$5,FAO_All!$W$6:$AT$6,FAO_All!$W$8:$AT$240))/U$6</f>
        <v>3061.261</v>
      </c>
      <c r="V91" s="342" cm="1">
        <f t="array" ref="V91">_xlfn.XLOOKUP($R91,FAO_All!$P$8:$P$238,_xlfn.XLOOKUP(V$5,FAO_All!$W$6:$AT$6,FAO_All!$AU$8:$BR$238))/V$6</f>
        <v>174.708</v>
      </c>
      <c r="W91" s="156" cm="1">
        <f t="array" ref="W91">_xlfn.XLOOKUP($R91,FAO_All!$P$8:$P$238,_xlfn.XLOOKUP(W$5,FAO_All!$W$6:$AT$6,FAO_All!$AU$8:$BR$238))/W$6</f>
        <v>237.26599999999999</v>
      </c>
      <c r="X91" s="156" cm="1">
        <f t="array" ref="X91">_xlfn.XLOOKUP($R91,FAO_All!$P$8:$P$238,_xlfn.XLOOKUP(X$5,FAO_All!$W$6:$AT$6,FAO_All!$AU$8:$BR$238))/X$6</f>
        <v>338.63600000000002</v>
      </c>
      <c r="Z91" s="19" t="str">
        <f>_xlfn.XLOOKUP($Z$7,FAO_All!$R$7:$U$7,FAO_All!$R91:$U91)</f>
        <v>vege</v>
      </c>
      <c r="AA91" s="280">
        <f>FAO_All!P91</f>
        <v>401</v>
      </c>
      <c r="AB91" s="280" t="str">
        <f>FAO_All!Q91</f>
        <v>Chillies and peppers, green</v>
      </c>
      <c r="AC91" s="276" cm="1">
        <f t="array" ref="AC91">_xlfn.XLOOKUP(AC$7&amp;$AA91,('Water-CRP_filtered'!$S$8:$S$603)&amp;('Water-CRP_filtered'!$J$8:$J$603),'Water-CRP_filtered'!$U$8:$U$603,0)</f>
        <v>1002.5378587620148</v>
      </c>
      <c r="AD91" s="276" cm="1">
        <f t="array" ref="AD91">_xlfn.XLOOKUP(AD$7&amp;$AA91,('Water-CRP_filtered'!$S$8:$S$603)&amp;('Water-CRP_filtered'!$J$8:$J$603),'Water-CRP_filtered'!$U$8:$U$603,0)</f>
        <v>12.65802037835789</v>
      </c>
      <c r="AE91" s="276" cm="1">
        <f t="array" ref="AE91">_xlfn.XLOOKUP(AE$7&amp;$AA91,('Water-CRP_filtered'!$S$8:$S$603)&amp;('Water-CRP_filtered'!$J$8:$J$603),'Water-CRP_filtered'!$U$8:$U$603,"")</f>
        <v>206.81095092350657</v>
      </c>
      <c r="AF91" s="276">
        <f t="shared" si="29"/>
        <v>863612.67879085673</v>
      </c>
      <c r="AG91" s="276">
        <f t="shared" si="30"/>
        <v>10903.954191457513</v>
      </c>
      <c r="AH91" s="276">
        <f t="shared" si="31"/>
        <v>178152.43361570803</v>
      </c>
      <c r="AI91" s="276">
        <f t="shared" si="37"/>
        <v>1052669.0665980224</v>
      </c>
      <c r="AJ91" s="63">
        <f>_xlfn.XLOOKUP($AA91,FAO_All!$P$8:$P$238,FAO_All!$N$8:$N$238)</f>
        <v>861.42650000000003</v>
      </c>
      <c r="AK91" s="147"/>
    </row>
    <row r="92" spans="2:37" x14ac:dyDescent="0.45">
      <c r="B92" s="371">
        <f t="shared" si="32"/>
        <v>402</v>
      </c>
      <c r="C92" s="372" t="str">
        <f t="shared" si="33"/>
        <v>Onions, shallots, green</v>
      </c>
      <c r="D92" s="375">
        <f t="shared" si="20"/>
        <v>0</v>
      </c>
      <c r="E92" s="147">
        <f t="shared" si="21"/>
        <v>0</v>
      </c>
      <c r="F92" s="147">
        <f t="shared" si="22"/>
        <v>0</v>
      </c>
      <c r="G92" s="376">
        <f t="shared" si="34"/>
        <v>0</v>
      </c>
      <c r="H92" s="375">
        <f t="shared" si="23"/>
        <v>0</v>
      </c>
      <c r="I92" s="147">
        <f t="shared" si="24"/>
        <v>0</v>
      </c>
      <c r="J92" s="147">
        <f t="shared" si="25"/>
        <v>0</v>
      </c>
      <c r="K92" s="376">
        <f t="shared" si="35"/>
        <v>0</v>
      </c>
      <c r="L92" s="375">
        <f t="shared" si="26"/>
        <v>0</v>
      </c>
      <c r="M92" s="147">
        <f t="shared" si="27"/>
        <v>0</v>
      </c>
      <c r="N92" s="147">
        <f t="shared" si="28"/>
        <v>0</v>
      </c>
      <c r="O92" s="376">
        <f t="shared" si="36"/>
        <v>0</v>
      </c>
      <c r="P92" s="147"/>
      <c r="R92" s="155">
        <f t="shared" si="19"/>
        <v>402</v>
      </c>
      <c r="S92" s="156" cm="1">
        <f t="array" ref="S92">_xlfn.XLOOKUP($R92,FAO_All!$P$8:$P$240,_xlfn.XLOOKUP(S$5,FAO_All!$W$6:$AT$6,FAO_All!$W$8:$AT$240))/S$6</f>
        <v>0</v>
      </c>
      <c r="T92" s="156" cm="1">
        <f t="array" ref="T92">_xlfn.XLOOKUP($R92,FAO_All!$P$8:$P$240,_xlfn.XLOOKUP(T$5,FAO_All!$W$6:$AT$6,FAO_All!$W$8:$AT$240))/T$6</f>
        <v>0</v>
      </c>
      <c r="U92" s="156" cm="1">
        <f t="array" ref="U92">_xlfn.XLOOKUP($R92,FAO_All!$P$8:$P$240,_xlfn.XLOOKUP(U$5,FAO_All!$W$6:$AT$6,FAO_All!$W$8:$AT$240))/U$6</f>
        <v>0</v>
      </c>
      <c r="V92" s="342" cm="1">
        <f t="array" ref="V92">_xlfn.XLOOKUP($R92,FAO_All!$P$8:$P$238,_xlfn.XLOOKUP(V$5,FAO_All!$W$6:$AT$6,FAO_All!$AU$8:$BR$238))/V$6</f>
        <v>0</v>
      </c>
      <c r="W92" s="156" cm="1">
        <f t="array" ref="W92">_xlfn.XLOOKUP($R92,FAO_All!$P$8:$P$238,_xlfn.XLOOKUP(W$5,FAO_All!$W$6:$AT$6,FAO_All!$AU$8:$BR$238))/W$6</f>
        <v>0</v>
      </c>
      <c r="X92" s="156" cm="1">
        <f t="array" ref="X92">_xlfn.XLOOKUP($R92,FAO_All!$P$8:$P$238,_xlfn.XLOOKUP(X$5,FAO_All!$W$6:$AT$6,FAO_All!$AU$8:$BR$238))/X$6</f>
        <v>0</v>
      </c>
      <c r="Z92" s="19" t="str">
        <f>_xlfn.XLOOKUP($Z$7,FAO_All!$R$7:$U$7,FAO_All!$R92:$U92)</f>
        <v>vege</v>
      </c>
      <c r="AA92" s="280">
        <f>FAO_All!P92</f>
        <v>402</v>
      </c>
      <c r="AB92" s="280" t="str">
        <f>FAO_All!Q92</f>
        <v>Onions, shallots, green</v>
      </c>
      <c r="AC92" s="276" cm="1">
        <f t="array" ref="AC92">_xlfn.XLOOKUP(AC$7&amp;$AA92,('Water-CRP_filtered'!$S$8:$S$603)&amp;('Water-CRP_filtered'!$J$8:$J$603),'Water-CRP_filtered'!$U$8:$U$603,0)</f>
        <v>0</v>
      </c>
      <c r="AD92" s="276" cm="1">
        <f t="array" ref="AD92">_xlfn.XLOOKUP(AD$7&amp;$AA92,('Water-CRP_filtered'!$S$8:$S$603)&amp;('Water-CRP_filtered'!$J$8:$J$603),'Water-CRP_filtered'!$U$8:$U$603,0)</f>
        <v>0</v>
      </c>
      <c r="AE92" s="276" cm="1">
        <f t="array" ref="AE92">_xlfn.XLOOKUP(AE$7&amp;$AA92,('Water-CRP_filtered'!$S$8:$S$603)&amp;('Water-CRP_filtered'!$J$8:$J$603),'Water-CRP_filtered'!$U$8:$U$603,"")</f>
        <v>0</v>
      </c>
      <c r="AF92" s="276">
        <f t="shared" si="29"/>
        <v>0</v>
      </c>
      <c r="AG92" s="276">
        <f t="shared" si="30"/>
        <v>0</v>
      </c>
      <c r="AH92" s="276">
        <f t="shared" si="31"/>
        <v>0</v>
      </c>
      <c r="AI92" s="276">
        <f t="shared" si="37"/>
        <v>0</v>
      </c>
      <c r="AJ92" s="63">
        <f>_xlfn.XLOOKUP($AA92,FAO_All!$P$8:$P$238,FAO_All!$N$8:$N$238)</f>
        <v>0</v>
      </c>
      <c r="AK92" s="147"/>
    </row>
    <row r="93" spans="2:37" x14ac:dyDescent="0.45">
      <c r="B93" s="371">
        <f t="shared" si="32"/>
        <v>403</v>
      </c>
      <c r="C93" s="372" t="str">
        <f t="shared" si="33"/>
        <v>Onions, dry</v>
      </c>
      <c r="D93" s="375">
        <f t="shared" si="20"/>
        <v>747169.33787969442</v>
      </c>
      <c r="E93" s="147">
        <f t="shared" si="21"/>
        <v>12802.562362660152</v>
      </c>
      <c r="F93" s="147">
        <f t="shared" si="22"/>
        <v>96051.72454637631</v>
      </c>
      <c r="G93" s="376">
        <f t="shared" si="34"/>
        <v>856023.62478873087</v>
      </c>
      <c r="H93" s="375">
        <f t="shared" si="23"/>
        <v>1014121.4648979441</v>
      </c>
      <c r="I93" s="147">
        <f t="shared" si="24"/>
        <v>17376.721232314158</v>
      </c>
      <c r="J93" s="147">
        <f t="shared" si="25"/>
        <v>130369.53025851972</v>
      </c>
      <c r="K93" s="376">
        <f t="shared" si="35"/>
        <v>1161867.7163887781</v>
      </c>
      <c r="L93" s="375">
        <f t="shared" si="26"/>
        <v>1919346.1153168266</v>
      </c>
      <c r="M93" s="147">
        <f t="shared" si="27"/>
        <v>32887.522401019261</v>
      </c>
      <c r="N93" s="147">
        <f t="shared" si="28"/>
        <v>246739.92230560919</v>
      </c>
      <c r="O93" s="376">
        <f t="shared" si="36"/>
        <v>2198973.5600234549</v>
      </c>
      <c r="P93" s="147"/>
      <c r="R93" s="155">
        <f t="shared" si="19"/>
        <v>403</v>
      </c>
      <c r="S93" s="156" cm="1">
        <f t="array" ref="S93">_xlfn.XLOOKUP($R93,FAO_All!$P$8:$P$240,_xlfn.XLOOKUP(S$5,FAO_All!$W$6:$AT$6,FAO_All!$W$8:$AT$240))/S$6</f>
        <v>772.81799999999998</v>
      </c>
      <c r="T93" s="156" cm="1">
        <f t="array" ref="T93">_xlfn.XLOOKUP($R93,FAO_All!$P$8:$P$240,_xlfn.XLOOKUP(T$5,FAO_All!$W$6:$AT$6,FAO_All!$W$8:$AT$240))/T$6</f>
        <v>1048.934</v>
      </c>
      <c r="U93" s="156" cm="1">
        <f t="array" ref="U93">_xlfn.XLOOKUP($R93,FAO_All!$P$8:$P$240,_xlfn.XLOOKUP(U$5,FAO_All!$W$6:$AT$6,FAO_All!$W$8:$AT$240))/U$6</f>
        <v>1985.2329999999999</v>
      </c>
      <c r="V93" s="342" cm="1">
        <f t="array" ref="V93">_xlfn.XLOOKUP($R93,FAO_All!$P$8:$P$238,_xlfn.XLOOKUP(V$5,FAO_All!$W$6:$AT$6,FAO_All!$AU$8:$BR$238))/V$6</f>
        <v>84.037999999999997</v>
      </c>
      <c r="W93" s="156" cm="1">
        <f t="array" ref="W93">_xlfn.XLOOKUP($R93,FAO_All!$P$8:$P$238,_xlfn.XLOOKUP(W$5,FAO_All!$W$6:$AT$6,FAO_All!$AU$8:$BR$238))/W$6</f>
        <v>109.634</v>
      </c>
      <c r="X93" s="156" cm="1">
        <f t="array" ref="X93">_xlfn.XLOOKUP($R93,FAO_All!$P$8:$P$238,_xlfn.XLOOKUP(X$5,FAO_All!$W$6:$AT$6,FAO_All!$AU$8:$BR$238))/X$6</f>
        <v>181.68299999999999</v>
      </c>
      <c r="Z93" s="19" t="str">
        <f>_xlfn.XLOOKUP($Z$7,FAO_All!$R$7:$U$7,FAO_All!$R93:$U93)</f>
        <v>vege</v>
      </c>
      <c r="AA93" s="280">
        <f>FAO_All!P93</f>
        <v>403</v>
      </c>
      <c r="AB93" s="280" t="str">
        <f>FAO_All!Q93</f>
        <v>Onions, dry</v>
      </c>
      <c r="AC93" s="276" cm="1">
        <f t="array" ref="AC93">_xlfn.XLOOKUP(AC$7&amp;$AA93,('Water-CRP_filtered'!$S$8:$S$603)&amp;('Water-CRP_filtered'!$J$8:$J$603),'Water-CRP_filtered'!$U$8:$U$603,0)</f>
        <v>966.81151044578985</v>
      </c>
      <c r="AD93" s="276" cm="1">
        <f t="array" ref="AD93">_xlfn.XLOOKUP(AD$7&amp;$AA93,('Water-CRP_filtered'!$S$8:$S$603)&amp;('Water-CRP_filtered'!$J$8:$J$603),'Water-CRP_filtered'!$U$8:$U$603,0)</f>
        <v>16.566076828774889</v>
      </c>
      <c r="AE93" s="276" cm="1">
        <f t="array" ref="AE93">_xlfn.XLOOKUP(AE$7&amp;$AA93,('Water-CRP_filtered'!$S$8:$S$603)&amp;('Water-CRP_filtered'!$J$8:$J$603),'Water-CRP_filtered'!$U$8:$U$603,"")</f>
        <v>124.28763893488029</v>
      </c>
      <c r="AF93" s="276">
        <f t="shared" si="29"/>
        <v>749817.59574205708</v>
      </c>
      <c r="AG93" s="276">
        <f t="shared" si="30"/>
        <v>12847.93960810697</v>
      </c>
      <c r="AH93" s="276">
        <f t="shared" si="31"/>
        <v>96392.169104025437</v>
      </c>
      <c r="AI93" s="276">
        <f t="shared" si="37"/>
        <v>859057.70445418952</v>
      </c>
      <c r="AJ93" s="63">
        <f>_xlfn.XLOOKUP($AA93,FAO_All!$P$8:$P$238,FAO_All!$N$8:$N$238)</f>
        <v>775.5571666666666</v>
      </c>
      <c r="AK93" s="147"/>
    </row>
    <row r="94" spans="2:37" x14ac:dyDescent="0.45">
      <c r="B94" s="371">
        <f t="shared" si="32"/>
        <v>406</v>
      </c>
      <c r="C94" s="372" t="str">
        <f t="shared" si="33"/>
        <v>Garlic</v>
      </c>
      <c r="D94" s="375">
        <f t="shared" si="20"/>
        <v>83874.596685198223</v>
      </c>
      <c r="E94" s="147">
        <f t="shared" si="21"/>
        <v>1614.9008621956314</v>
      </c>
      <c r="F94" s="147">
        <f t="shared" si="22"/>
        <v>11181.362964671531</v>
      </c>
      <c r="G94" s="376">
        <f t="shared" si="34"/>
        <v>96670.860512065381</v>
      </c>
      <c r="H94" s="375">
        <f t="shared" si="23"/>
        <v>17476.243327082975</v>
      </c>
      <c r="I94" s="147">
        <f t="shared" si="24"/>
        <v>336.4832921077699</v>
      </c>
      <c r="J94" s="147">
        <f t="shared" si="25"/>
        <v>2329.7664325284109</v>
      </c>
      <c r="K94" s="376">
        <f t="shared" si="35"/>
        <v>20142.493051719153</v>
      </c>
      <c r="L94" s="375">
        <f t="shared" si="26"/>
        <v>55796.662899222909</v>
      </c>
      <c r="M94" s="147">
        <f t="shared" si="27"/>
        <v>1074.2952286469301</v>
      </c>
      <c r="N94" s="147">
        <f t="shared" si="28"/>
        <v>7438.2800603526821</v>
      </c>
      <c r="O94" s="376">
        <f t="shared" si="36"/>
        <v>64309.238188222524</v>
      </c>
      <c r="P94" s="147"/>
      <c r="R94" s="155">
        <f t="shared" si="19"/>
        <v>406</v>
      </c>
      <c r="S94" s="156" cm="1">
        <f t="array" ref="S94">_xlfn.XLOOKUP($R94,FAO_All!$P$8:$P$240,_xlfn.XLOOKUP(S$5,FAO_All!$W$6:$AT$6,FAO_All!$W$8:$AT$240))/S$6</f>
        <v>59.008000000000003</v>
      </c>
      <c r="T94" s="156" cm="1">
        <f t="array" ref="T94">_xlfn.XLOOKUP($R94,FAO_All!$P$8:$P$240,_xlfn.XLOOKUP(T$5,FAO_All!$W$6:$AT$6,FAO_All!$W$8:$AT$240))/T$6</f>
        <v>12.295</v>
      </c>
      <c r="U94" s="156" cm="1">
        <f t="array" ref="U94">_xlfn.XLOOKUP($R94,FAO_All!$P$8:$P$240,_xlfn.XLOOKUP(U$5,FAO_All!$W$6:$AT$6,FAO_All!$W$8:$AT$240))/U$6</f>
        <v>39.254429999999999</v>
      </c>
      <c r="V94" s="342" cm="1">
        <f t="array" ref="V94">_xlfn.XLOOKUP($R94,FAO_All!$P$8:$P$238,_xlfn.XLOOKUP(V$5,FAO_All!$W$6:$AT$6,FAO_All!$AU$8:$BR$238))/V$6</f>
        <v>9.9809999999999999</v>
      </c>
      <c r="W94" s="156" cm="1">
        <f t="array" ref="W94">_xlfn.XLOOKUP($R94,FAO_All!$P$8:$P$238,_xlfn.XLOOKUP(W$5,FAO_All!$W$6:$AT$6,FAO_All!$AU$8:$BR$238))/W$6</f>
        <v>1.8160000000000001</v>
      </c>
      <c r="X94" s="156" cm="1">
        <f t="array" ref="X94">_xlfn.XLOOKUP($R94,FAO_All!$P$8:$P$238,_xlfn.XLOOKUP(X$5,FAO_All!$W$6:$AT$6,FAO_All!$AU$8:$BR$238))/X$6</f>
        <v>5.3410000000000002</v>
      </c>
      <c r="Z94" s="19" t="str">
        <f>_xlfn.XLOOKUP($Z$7,FAO_All!$R$7:$U$7,FAO_All!$R94:$U94)</f>
        <v>vege</v>
      </c>
      <c r="AA94" s="280">
        <f>FAO_All!P94</f>
        <v>406</v>
      </c>
      <c r="AB94" s="280" t="str">
        <f>FAO_All!Q94</f>
        <v>Garlic</v>
      </c>
      <c r="AC94" s="276" cm="1">
        <f t="array" ref="AC94">_xlfn.XLOOKUP(AC$7&amp;$AA94,('Water-CRP_filtered'!$S$8:$S$603)&amp;('Water-CRP_filtered'!$J$8:$J$603),'Water-CRP_filtered'!$U$8:$U$603,0)</f>
        <v>1421.4106000067486</v>
      </c>
      <c r="AD94" s="276" cm="1">
        <f t="array" ref="AD94">_xlfn.XLOOKUP(AD$7&amp;$AA94,('Water-CRP_filtered'!$S$8:$S$603)&amp;('Water-CRP_filtered'!$J$8:$J$603),'Water-CRP_filtered'!$U$8:$U$603,0)</f>
        <v>27.367490208033338</v>
      </c>
      <c r="AE94" s="276" cm="1">
        <f t="array" ref="AE94">_xlfn.XLOOKUP(AE$7&amp;$AA94,('Water-CRP_filtered'!$S$8:$S$603)&amp;('Water-CRP_filtered'!$J$8:$J$603),'Water-CRP_filtered'!$U$8:$U$603,"")</f>
        <v>189.48893310519813</v>
      </c>
      <c r="AF94" s="276">
        <f t="shared" si="29"/>
        <v>57689.133710107235</v>
      </c>
      <c r="AG94" s="276">
        <f t="shared" si="30"/>
        <v>1110.7323963348731</v>
      </c>
      <c r="AH94" s="276">
        <f t="shared" si="31"/>
        <v>7690.5662575187207</v>
      </c>
      <c r="AI94" s="276">
        <f t="shared" si="37"/>
        <v>66490.432363960834</v>
      </c>
      <c r="AJ94" s="63">
        <f>_xlfn.XLOOKUP($AA94,FAO_All!$P$8:$P$238,FAO_All!$N$8:$N$238)</f>
        <v>40.585833333333333</v>
      </c>
      <c r="AK94" s="147"/>
    </row>
    <row r="95" spans="2:37" x14ac:dyDescent="0.45">
      <c r="B95" s="371">
        <f t="shared" si="32"/>
        <v>407</v>
      </c>
      <c r="C95" s="372" t="str">
        <f t="shared" si="33"/>
        <v>Leeks, other alliaceous vegetables</v>
      </c>
      <c r="D95" s="375">
        <f t="shared" si="20"/>
        <v>0</v>
      </c>
      <c r="E95" s="147">
        <f t="shared" si="21"/>
        <v>0</v>
      </c>
      <c r="F95" s="147">
        <f t="shared" si="22"/>
        <v>0</v>
      </c>
      <c r="G95" s="376">
        <f t="shared" si="34"/>
        <v>0</v>
      </c>
      <c r="H95" s="375">
        <f t="shared" si="23"/>
        <v>0</v>
      </c>
      <c r="I95" s="147">
        <f t="shared" si="24"/>
        <v>0</v>
      </c>
      <c r="J95" s="147">
        <f t="shared" si="25"/>
        <v>0</v>
      </c>
      <c r="K95" s="376">
        <f t="shared" si="35"/>
        <v>0</v>
      </c>
      <c r="L95" s="375">
        <f t="shared" si="26"/>
        <v>0</v>
      </c>
      <c r="M95" s="147">
        <f t="shared" si="27"/>
        <v>0</v>
      </c>
      <c r="N95" s="147">
        <f t="shared" si="28"/>
        <v>0</v>
      </c>
      <c r="O95" s="376">
        <f t="shared" si="36"/>
        <v>0</v>
      </c>
      <c r="P95" s="147"/>
      <c r="R95" s="155">
        <f t="shared" si="19"/>
        <v>407</v>
      </c>
      <c r="S95" s="156" cm="1">
        <f t="array" ref="S95">_xlfn.XLOOKUP($R95,FAO_All!$P$8:$P$240,_xlfn.XLOOKUP(S$5,FAO_All!$W$6:$AT$6,FAO_All!$W$8:$AT$240))/S$6</f>
        <v>311.31900000000002</v>
      </c>
      <c r="T95" s="156" cm="1">
        <f t="array" ref="T95">_xlfn.XLOOKUP($R95,FAO_All!$P$8:$P$240,_xlfn.XLOOKUP(T$5,FAO_All!$W$6:$AT$6,FAO_All!$W$8:$AT$240))/T$6</f>
        <v>541.37400000000002</v>
      </c>
      <c r="U95" s="156" cm="1">
        <f t="array" ref="U95">_xlfn.XLOOKUP($R95,FAO_All!$P$8:$P$240,_xlfn.XLOOKUP(U$5,FAO_All!$W$6:$AT$6,FAO_All!$W$8:$AT$240))/U$6</f>
        <v>639.67539999999997</v>
      </c>
      <c r="V95" s="342" cm="1">
        <f t="array" ref="V95">_xlfn.XLOOKUP($R95,FAO_All!$P$8:$P$238,_xlfn.XLOOKUP(V$5,FAO_All!$W$6:$AT$6,FAO_All!$AU$8:$BR$238))/V$6</f>
        <v>36.127000000000002</v>
      </c>
      <c r="W95" s="156" cm="1">
        <f t="array" ref="W95">_xlfn.XLOOKUP($R95,FAO_All!$P$8:$P$238,_xlfn.XLOOKUP(W$5,FAO_All!$W$6:$AT$6,FAO_All!$AU$8:$BR$238))/W$6</f>
        <v>57.593000000000004</v>
      </c>
      <c r="X95" s="156" cm="1">
        <f t="array" ref="X95">_xlfn.XLOOKUP($R95,FAO_All!$P$8:$P$238,_xlfn.XLOOKUP(X$5,FAO_All!$W$6:$AT$6,FAO_All!$AU$8:$BR$238))/X$6</f>
        <v>58.204999999999998</v>
      </c>
      <c r="Z95" s="19" t="str">
        <f>_xlfn.XLOOKUP($Z$7,FAO_All!$R$7:$U$7,FAO_All!$R95:$U95)</f>
        <v>vege</v>
      </c>
      <c r="AA95" s="280">
        <f>FAO_All!P95</f>
        <v>407</v>
      </c>
      <c r="AB95" s="280" t="str">
        <f>FAO_All!Q95</f>
        <v>Leeks, other alliaceous vegetables</v>
      </c>
      <c r="AC95" s="276" cm="1">
        <f t="array" ref="AC95">_xlfn.XLOOKUP(AC$7&amp;$AA95,('Water-CRP_filtered'!$S$8:$S$603)&amp;('Water-CRP_filtered'!$J$8:$J$603),'Water-CRP_filtered'!$U$8:$U$603,0)</f>
        <v>0</v>
      </c>
      <c r="AD95" s="276" cm="1">
        <f t="array" ref="AD95">_xlfn.XLOOKUP(AD$7&amp;$AA95,('Water-CRP_filtered'!$S$8:$S$603)&amp;('Water-CRP_filtered'!$J$8:$J$603),'Water-CRP_filtered'!$U$8:$U$603,0)</f>
        <v>0</v>
      </c>
      <c r="AE95" s="276" t="str" cm="1">
        <f t="array" ref="AE95">_xlfn.XLOOKUP(AE$7&amp;$AA95,('Water-CRP_filtered'!$S$8:$S$603)&amp;('Water-CRP_filtered'!$J$8:$J$603),'Water-CRP_filtered'!$U$8:$U$603,"")</f>
        <v/>
      </c>
      <c r="AF95" s="276">
        <f t="shared" si="29"/>
        <v>0</v>
      </c>
      <c r="AG95" s="276">
        <f t="shared" si="30"/>
        <v>0</v>
      </c>
      <c r="AH95" s="276">
        <f t="shared" si="31"/>
        <v>0</v>
      </c>
      <c r="AI95" s="276">
        <f t="shared" si="37"/>
        <v>0</v>
      </c>
      <c r="AJ95" s="63">
        <f>_xlfn.XLOOKUP($AA95,FAO_All!$P$8:$P$238,FAO_All!$N$8:$N$238)</f>
        <v>372.07733333333329</v>
      </c>
      <c r="AK95" s="147"/>
    </row>
    <row r="96" spans="2:37" x14ac:dyDescent="0.45">
      <c r="B96" s="371">
        <f t="shared" si="32"/>
        <v>414</v>
      </c>
      <c r="C96" s="372" t="str">
        <f t="shared" si="33"/>
        <v>Beans, green</v>
      </c>
      <c r="D96" s="375">
        <f t="shared" si="20"/>
        <v>284129.83950554131</v>
      </c>
      <c r="E96" s="147">
        <f t="shared" si="21"/>
        <v>23284.706349293556</v>
      </c>
      <c r="F96" s="147">
        <f t="shared" si="22"/>
        <v>180836.01409815488</v>
      </c>
      <c r="G96" s="376">
        <f t="shared" si="34"/>
        <v>488250.55995298969</v>
      </c>
      <c r="H96" s="375">
        <f t="shared" si="23"/>
        <v>373430.57406949071</v>
      </c>
      <c r="I96" s="147">
        <f t="shared" si="24"/>
        <v>30602.985149986784</v>
      </c>
      <c r="J96" s="147">
        <f t="shared" si="25"/>
        <v>237671.96248951351</v>
      </c>
      <c r="K96" s="376">
        <f t="shared" si="35"/>
        <v>641705.52170899103</v>
      </c>
      <c r="L96" s="375">
        <f t="shared" si="26"/>
        <v>369906.52941851062</v>
      </c>
      <c r="M96" s="147">
        <f t="shared" si="27"/>
        <v>30314.186391635074</v>
      </c>
      <c r="N96" s="147">
        <f t="shared" si="28"/>
        <v>235429.06470272632</v>
      </c>
      <c r="O96" s="376">
        <f t="shared" si="36"/>
        <v>635649.78051287204</v>
      </c>
      <c r="P96" s="147"/>
      <c r="R96" s="155">
        <f t="shared" si="19"/>
        <v>414</v>
      </c>
      <c r="S96" s="156" cm="1">
        <f t="array" ref="S96">_xlfn.XLOOKUP($R96,FAO_All!$P$8:$P$240,_xlfn.XLOOKUP(S$5,FAO_All!$W$6:$AT$6,FAO_All!$W$8:$AT$240))/S$6</f>
        <v>717.06399999999996</v>
      </c>
      <c r="T96" s="156" cm="1">
        <f t="array" ref="T96">_xlfn.XLOOKUP($R96,FAO_All!$P$8:$P$240,_xlfn.XLOOKUP(T$5,FAO_All!$W$6:$AT$6,FAO_All!$W$8:$AT$240))/T$6</f>
        <v>942.43399999999997</v>
      </c>
      <c r="U96" s="156" cm="1">
        <f t="array" ref="U96">_xlfn.XLOOKUP($R96,FAO_All!$P$8:$P$240,_xlfn.XLOOKUP(U$5,FAO_All!$W$6:$AT$6,FAO_All!$W$8:$AT$240))/U$6</f>
        <v>933.5403</v>
      </c>
      <c r="V96" s="342" cm="1">
        <f t="array" ref="V96">_xlfn.XLOOKUP($R96,FAO_All!$P$8:$P$238,_xlfn.XLOOKUP(V$5,FAO_All!$W$6:$AT$6,FAO_All!$AU$8:$BR$238))/V$6</f>
        <v>148.202</v>
      </c>
      <c r="W96" s="156" cm="1">
        <f t="array" ref="W96">_xlfn.XLOOKUP($R96,FAO_All!$P$8:$P$238,_xlfn.XLOOKUP(W$5,FAO_All!$W$6:$AT$6,FAO_All!$AU$8:$BR$238))/W$6</f>
        <v>144.44399999999999</v>
      </c>
      <c r="X96" s="156" cm="1">
        <f t="array" ref="X96">_xlfn.XLOOKUP($R96,FAO_All!$P$8:$P$238,_xlfn.XLOOKUP(X$5,FAO_All!$W$6:$AT$6,FAO_All!$AU$8:$BR$238))/X$6</f>
        <v>119.389</v>
      </c>
      <c r="Z96" s="19" t="str">
        <f>_xlfn.XLOOKUP($Z$7,FAO_All!$R$7:$U$7,FAO_All!$R96:$U96)</f>
        <v>vege</v>
      </c>
      <c r="AA96" s="280">
        <f>FAO_All!P96</f>
        <v>414</v>
      </c>
      <c r="AB96" s="280" t="str">
        <f>FAO_All!Q96</f>
        <v>Beans, green</v>
      </c>
      <c r="AC96" s="276" cm="1">
        <f t="array" ref="AC96">_xlfn.XLOOKUP(AC$7&amp;$AA96,('Water-CRP_filtered'!$S$8:$S$603)&amp;('Water-CRP_filtered'!$J$8:$J$603),'Water-CRP_filtered'!$U$8:$U$603,0)</f>
        <v>396.24055803323176</v>
      </c>
      <c r="AD96" s="276" cm="1">
        <f t="array" ref="AD96">_xlfn.XLOOKUP(AD$7&amp;$AA96,('Water-CRP_filtered'!$S$8:$S$603)&amp;('Water-CRP_filtered'!$J$8:$J$603),'Water-CRP_filtered'!$U$8:$U$603,0)</f>
        <v>32.472284690478894</v>
      </c>
      <c r="AE96" s="276" cm="1">
        <f t="array" ref="AE96">_xlfn.XLOOKUP(AE$7&amp;$AA96,('Water-CRP_filtered'!$S$8:$S$603)&amp;('Water-CRP_filtered'!$J$8:$J$603),'Water-CRP_filtered'!$U$8:$U$603,"")</f>
        <v>252.18950344481789</v>
      </c>
      <c r="AF96" s="276">
        <f t="shared" si="29"/>
        <v>295767.35865488433</v>
      </c>
      <c r="AG96" s="276">
        <f t="shared" si="30"/>
        <v>24238.411938605477</v>
      </c>
      <c r="AH96" s="276">
        <f t="shared" si="31"/>
        <v>188242.77778274531</v>
      </c>
      <c r="AI96" s="276">
        <f t="shared" si="37"/>
        <v>508248.54837623512</v>
      </c>
      <c r="AJ96" s="63">
        <f>_xlfn.XLOOKUP($AA96,FAO_All!$P$8:$P$238,FAO_All!$N$8:$N$238)</f>
        <v>746.43383333333338</v>
      </c>
      <c r="AK96" s="147"/>
    </row>
    <row r="97" spans="2:37" x14ac:dyDescent="0.45">
      <c r="B97" s="371">
        <f t="shared" si="32"/>
        <v>417</v>
      </c>
      <c r="C97" s="372" t="str">
        <f t="shared" si="33"/>
        <v>Peas, green</v>
      </c>
      <c r="D97" s="375">
        <f t="shared" si="20"/>
        <v>0</v>
      </c>
      <c r="E97" s="147">
        <f t="shared" si="21"/>
        <v>0</v>
      </c>
      <c r="F97" s="147">
        <f t="shared" si="22"/>
        <v>0</v>
      </c>
      <c r="G97" s="376">
        <f t="shared" si="34"/>
        <v>0</v>
      </c>
      <c r="H97" s="375">
        <f t="shared" si="23"/>
        <v>0</v>
      </c>
      <c r="I97" s="147">
        <f t="shared" si="24"/>
        <v>0</v>
      </c>
      <c r="J97" s="147">
        <f t="shared" si="25"/>
        <v>0</v>
      </c>
      <c r="K97" s="376">
        <f t="shared" si="35"/>
        <v>0</v>
      </c>
      <c r="L97" s="375">
        <f t="shared" si="26"/>
        <v>0</v>
      </c>
      <c r="M97" s="147">
        <f t="shared" si="27"/>
        <v>0</v>
      </c>
      <c r="N97" s="147">
        <f t="shared" si="28"/>
        <v>0</v>
      </c>
      <c r="O97" s="376">
        <f t="shared" si="36"/>
        <v>0</v>
      </c>
      <c r="P97" s="147"/>
      <c r="R97" s="155">
        <f t="shared" si="19"/>
        <v>417</v>
      </c>
      <c r="S97" s="156" cm="1">
        <f t="array" ref="S97">_xlfn.XLOOKUP($R97,FAO_All!$P$8:$P$240,_xlfn.XLOOKUP(S$5,FAO_All!$W$6:$AT$6,FAO_All!$W$8:$AT$240))/S$6</f>
        <v>0</v>
      </c>
      <c r="T97" s="156" cm="1">
        <f t="array" ref="T97">_xlfn.XLOOKUP($R97,FAO_All!$P$8:$P$240,_xlfn.XLOOKUP(T$5,FAO_All!$W$6:$AT$6,FAO_All!$W$8:$AT$240))/T$6</f>
        <v>0</v>
      </c>
      <c r="U97" s="156" cm="1">
        <f t="array" ref="U97">_xlfn.XLOOKUP($R97,FAO_All!$P$8:$P$240,_xlfn.XLOOKUP(U$5,FAO_All!$W$6:$AT$6,FAO_All!$W$8:$AT$240))/U$6</f>
        <v>0</v>
      </c>
      <c r="V97" s="342" cm="1">
        <f t="array" ref="V97">_xlfn.XLOOKUP($R97,FAO_All!$P$8:$P$238,_xlfn.XLOOKUP(V$5,FAO_All!$W$6:$AT$6,FAO_All!$AU$8:$BR$238))/V$6</f>
        <v>0</v>
      </c>
      <c r="W97" s="156" cm="1">
        <f t="array" ref="W97">_xlfn.XLOOKUP($R97,FAO_All!$P$8:$P$238,_xlfn.XLOOKUP(W$5,FAO_All!$W$6:$AT$6,FAO_All!$AU$8:$BR$238))/W$6</f>
        <v>0</v>
      </c>
      <c r="X97" s="156" cm="1">
        <f t="array" ref="X97">_xlfn.XLOOKUP($R97,FAO_All!$P$8:$P$238,_xlfn.XLOOKUP(X$5,FAO_All!$W$6:$AT$6,FAO_All!$AU$8:$BR$238))/X$6</f>
        <v>0</v>
      </c>
      <c r="Z97" s="19" t="str">
        <f>_xlfn.XLOOKUP($Z$7,FAO_All!$R$7:$U$7,FAO_All!$R97:$U97)</f>
        <v>vege</v>
      </c>
      <c r="AA97" s="280">
        <f>FAO_All!P97</f>
        <v>417</v>
      </c>
      <c r="AB97" s="280" t="str">
        <f>FAO_All!Q97</f>
        <v>Peas, green</v>
      </c>
      <c r="AC97" s="276" cm="1">
        <f t="array" ref="AC97">_xlfn.XLOOKUP(AC$7&amp;$AA97,('Water-CRP_filtered'!$S$8:$S$603)&amp;('Water-CRP_filtered'!$J$8:$J$603),'Water-CRP_filtered'!$U$8:$U$603,0)</f>
        <v>0</v>
      </c>
      <c r="AD97" s="276" cm="1">
        <f t="array" ref="AD97">_xlfn.XLOOKUP(AD$7&amp;$AA97,('Water-CRP_filtered'!$S$8:$S$603)&amp;('Water-CRP_filtered'!$J$8:$J$603),'Water-CRP_filtered'!$U$8:$U$603,0)</f>
        <v>0</v>
      </c>
      <c r="AE97" s="276" cm="1">
        <f t="array" ref="AE97">_xlfn.XLOOKUP(AE$7&amp;$AA97,('Water-CRP_filtered'!$S$8:$S$603)&amp;('Water-CRP_filtered'!$J$8:$J$603),'Water-CRP_filtered'!$U$8:$U$603,"")</f>
        <v>0</v>
      </c>
      <c r="AF97" s="276">
        <f t="shared" si="29"/>
        <v>0</v>
      </c>
      <c r="AG97" s="276">
        <f t="shared" si="30"/>
        <v>0</v>
      </c>
      <c r="AH97" s="276">
        <f t="shared" si="31"/>
        <v>0</v>
      </c>
      <c r="AI97" s="276">
        <f t="shared" si="37"/>
        <v>0</v>
      </c>
      <c r="AJ97" s="63">
        <f>_xlfn.XLOOKUP($AA97,FAO_All!$P$8:$P$238,FAO_All!$N$8:$N$238)</f>
        <v>0</v>
      </c>
      <c r="AK97" s="147"/>
    </row>
    <row r="98" spans="2:37" x14ac:dyDescent="0.45">
      <c r="B98" s="371">
        <f t="shared" si="32"/>
        <v>420</v>
      </c>
      <c r="C98" s="372" t="str">
        <f t="shared" si="33"/>
        <v>Vegetables, leguminous nes</v>
      </c>
      <c r="D98" s="375">
        <f t="shared" si="20"/>
        <v>0</v>
      </c>
      <c r="E98" s="147">
        <f t="shared" si="21"/>
        <v>0</v>
      </c>
      <c r="F98" s="147">
        <f t="shared" si="22"/>
        <v>0</v>
      </c>
      <c r="G98" s="376">
        <f t="shared" si="34"/>
        <v>0</v>
      </c>
      <c r="H98" s="375">
        <f t="shared" si="23"/>
        <v>0</v>
      </c>
      <c r="I98" s="147">
        <f t="shared" si="24"/>
        <v>0</v>
      </c>
      <c r="J98" s="147">
        <f t="shared" si="25"/>
        <v>0</v>
      </c>
      <c r="K98" s="376">
        <f t="shared" si="35"/>
        <v>0</v>
      </c>
      <c r="L98" s="375">
        <f t="shared" si="26"/>
        <v>0</v>
      </c>
      <c r="M98" s="147">
        <f t="shared" si="27"/>
        <v>0</v>
      </c>
      <c r="N98" s="147">
        <f t="shared" si="28"/>
        <v>0</v>
      </c>
      <c r="O98" s="376">
        <f t="shared" si="36"/>
        <v>0</v>
      </c>
      <c r="P98" s="147"/>
      <c r="R98" s="155">
        <f t="shared" si="19"/>
        <v>420</v>
      </c>
      <c r="S98" s="156" cm="1">
        <f t="array" ref="S98">_xlfn.XLOOKUP($R98,FAO_All!$P$8:$P$240,_xlfn.XLOOKUP(S$5,FAO_All!$W$6:$AT$6,FAO_All!$W$8:$AT$240))/S$6</f>
        <v>0</v>
      </c>
      <c r="T98" s="156" cm="1">
        <f t="array" ref="T98">_xlfn.XLOOKUP($R98,FAO_All!$P$8:$P$240,_xlfn.XLOOKUP(T$5,FAO_All!$W$6:$AT$6,FAO_All!$W$8:$AT$240))/T$6</f>
        <v>0</v>
      </c>
      <c r="U98" s="156" cm="1">
        <f t="array" ref="U98">_xlfn.XLOOKUP($R98,FAO_All!$P$8:$P$240,_xlfn.XLOOKUP(U$5,FAO_All!$W$6:$AT$6,FAO_All!$W$8:$AT$240))/U$6</f>
        <v>0</v>
      </c>
      <c r="V98" s="342" cm="1">
        <f t="array" ref="V98">_xlfn.XLOOKUP($R98,FAO_All!$P$8:$P$238,_xlfn.XLOOKUP(V$5,FAO_All!$W$6:$AT$6,FAO_All!$AU$8:$BR$238))/V$6</f>
        <v>0</v>
      </c>
      <c r="W98" s="156" cm="1">
        <f t="array" ref="W98">_xlfn.XLOOKUP($R98,FAO_All!$P$8:$P$238,_xlfn.XLOOKUP(W$5,FAO_All!$W$6:$AT$6,FAO_All!$AU$8:$BR$238))/W$6</f>
        <v>0</v>
      </c>
      <c r="X98" s="156" cm="1">
        <f t="array" ref="X98">_xlfn.XLOOKUP($R98,FAO_All!$P$8:$P$238,_xlfn.XLOOKUP(X$5,FAO_All!$W$6:$AT$6,FAO_All!$AU$8:$BR$238))/X$6</f>
        <v>0</v>
      </c>
      <c r="Z98" s="19" t="str">
        <f>_xlfn.XLOOKUP($Z$7,FAO_All!$R$7:$U$7,FAO_All!$R98:$U98)</f>
        <v>vege</v>
      </c>
      <c r="AA98" s="280">
        <f>FAO_All!P98</f>
        <v>420</v>
      </c>
      <c r="AB98" s="280" t="str">
        <f>FAO_All!Q98</f>
        <v>Vegetables, leguminous nes</v>
      </c>
      <c r="AC98" s="276" cm="1">
        <f t="array" ref="AC98">_xlfn.XLOOKUP(AC$7&amp;$AA98,('Water-CRP_filtered'!$S$8:$S$603)&amp;('Water-CRP_filtered'!$J$8:$J$603),'Water-CRP_filtered'!$U$8:$U$603,0)</f>
        <v>0</v>
      </c>
      <c r="AD98" s="276" cm="1">
        <f t="array" ref="AD98">_xlfn.XLOOKUP(AD$7&amp;$AA98,('Water-CRP_filtered'!$S$8:$S$603)&amp;('Water-CRP_filtered'!$J$8:$J$603),'Water-CRP_filtered'!$U$8:$U$603,0)</f>
        <v>0</v>
      </c>
      <c r="AE98" s="276" t="str" cm="1">
        <f t="array" ref="AE98">_xlfn.XLOOKUP(AE$7&amp;$AA98,('Water-CRP_filtered'!$S$8:$S$603)&amp;('Water-CRP_filtered'!$J$8:$J$603),'Water-CRP_filtered'!$U$8:$U$603,"")</f>
        <v/>
      </c>
      <c r="AF98" s="276">
        <f t="shared" si="29"/>
        <v>0</v>
      </c>
      <c r="AG98" s="276">
        <f t="shared" si="30"/>
        <v>0</v>
      </c>
      <c r="AH98" s="276">
        <f t="shared" si="31"/>
        <v>0</v>
      </c>
      <c r="AI98" s="276">
        <f t="shared" si="37"/>
        <v>0</v>
      </c>
      <c r="AJ98" s="63">
        <f>_xlfn.XLOOKUP($AA98,FAO_All!$P$8:$P$238,FAO_All!$N$8:$N$238)</f>
        <v>0</v>
      </c>
      <c r="AK98" s="147"/>
    </row>
    <row r="99" spans="2:37" x14ac:dyDescent="0.45">
      <c r="B99" s="371">
        <f t="shared" si="32"/>
        <v>423</v>
      </c>
      <c r="C99" s="372" t="str">
        <f t="shared" si="33"/>
        <v>String beans</v>
      </c>
      <c r="D99" s="375">
        <f t="shared" si="20"/>
        <v>0</v>
      </c>
      <c r="E99" s="147">
        <f t="shared" si="21"/>
        <v>0</v>
      </c>
      <c r="F99" s="147">
        <f t="shared" si="22"/>
        <v>0</v>
      </c>
      <c r="G99" s="376">
        <f t="shared" si="34"/>
        <v>0</v>
      </c>
      <c r="H99" s="375">
        <f t="shared" si="23"/>
        <v>0</v>
      </c>
      <c r="I99" s="147">
        <f t="shared" si="24"/>
        <v>0</v>
      </c>
      <c r="J99" s="147">
        <f t="shared" si="25"/>
        <v>0</v>
      </c>
      <c r="K99" s="376">
        <f t="shared" si="35"/>
        <v>0</v>
      </c>
      <c r="L99" s="375">
        <f t="shared" si="26"/>
        <v>0</v>
      </c>
      <c r="M99" s="147">
        <f t="shared" si="27"/>
        <v>0</v>
      </c>
      <c r="N99" s="147">
        <f t="shared" si="28"/>
        <v>0</v>
      </c>
      <c r="O99" s="376">
        <f t="shared" si="36"/>
        <v>0</v>
      </c>
      <c r="P99" s="147"/>
      <c r="R99" s="155">
        <f t="shared" si="19"/>
        <v>423</v>
      </c>
      <c r="S99" s="156" cm="1">
        <f t="array" ref="S99">_xlfn.XLOOKUP($R99,FAO_All!$P$8:$P$240,_xlfn.XLOOKUP(S$5,FAO_All!$W$6:$AT$6,FAO_All!$W$8:$AT$240))/S$6</f>
        <v>0</v>
      </c>
      <c r="T99" s="156" cm="1">
        <f t="array" ref="T99">_xlfn.XLOOKUP($R99,FAO_All!$P$8:$P$240,_xlfn.XLOOKUP(T$5,FAO_All!$W$6:$AT$6,FAO_All!$W$8:$AT$240))/T$6</f>
        <v>0</v>
      </c>
      <c r="U99" s="156" cm="1">
        <f t="array" ref="U99">_xlfn.XLOOKUP($R99,FAO_All!$P$8:$P$240,_xlfn.XLOOKUP(U$5,FAO_All!$W$6:$AT$6,FAO_All!$W$8:$AT$240))/U$6</f>
        <v>0</v>
      </c>
      <c r="V99" s="342" cm="1">
        <f t="array" ref="V99">_xlfn.XLOOKUP($R99,FAO_All!$P$8:$P$238,_xlfn.XLOOKUP(V$5,FAO_All!$W$6:$AT$6,FAO_All!$AU$8:$BR$238))/V$6</f>
        <v>0</v>
      </c>
      <c r="W99" s="156" cm="1">
        <f t="array" ref="W99">_xlfn.XLOOKUP($R99,FAO_All!$P$8:$P$238,_xlfn.XLOOKUP(W$5,FAO_All!$W$6:$AT$6,FAO_All!$AU$8:$BR$238))/W$6</f>
        <v>0</v>
      </c>
      <c r="X99" s="156" cm="1">
        <f t="array" ref="X99">_xlfn.XLOOKUP($R99,FAO_All!$P$8:$P$238,_xlfn.XLOOKUP(X$5,FAO_All!$W$6:$AT$6,FAO_All!$AU$8:$BR$238))/X$6</f>
        <v>0</v>
      </c>
      <c r="Z99" s="19" t="str">
        <f>_xlfn.XLOOKUP($Z$7,FAO_All!$R$7:$U$7,FAO_All!$R99:$U99)</f>
        <v>vege</v>
      </c>
      <c r="AA99" s="280">
        <f>FAO_All!P99</f>
        <v>423</v>
      </c>
      <c r="AB99" s="280" t="str">
        <f>FAO_All!Q99</f>
        <v>String beans</v>
      </c>
      <c r="AC99" s="276" cm="1">
        <f t="array" ref="AC99">_xlfn.XLOOKUP(AC$7&amp;$AA99,('Water-CRP_filtered'!$S$8:$S$603)&amp;('Water-CRP_filtered'!$J$8:$J$603),'Water-CRP_filtered'!$U$8:$U$603,0)</f>
        <v>0</v>
      </c>
      <c r="AD99" s="276" cm="1">
        <f t="array" ref="AD99">_xlfn.XLOOKUP(AD$7&amp;$AA99,('Water-CRP_filtered'!$S$8:$S$603)&amp;('Water-CRP_filtered'!$J$8:$J$603),'Water-CRP_filtered'!$U$8:$U$603,0)</f>
        <v>0</v>
      </c>
      <c r="AE99" s="276" cm="1">
        <f t="array" ref="AE99">_xlfn.XLOOKUP(AE$7&amp;$AA99,('Water-CRP_filtered'!$S$8:$S$603)&amp;('Water-CRP_filtered'!$J$8:$J$603),'Water-CRP_filtered'!$U$8:$U$603,"")</f>
        <v>0</v>
      </c>
      <c r="AF99" s="276">
        <f t="shared" si="29"/>
        <v>0</v>
      </c>
      <c r="AG99" s="276">
        <f t="shared" si="30"/>
        <v>0</v>
      </c>
      <c r="AH99" s="276">
        <f t="shared" si="31"/>
        <v>0</v>
      </c>
      <c r="AI99" s="276">
        <f t="shared" si="37"/>
        <v>0</v>
      </c>
      <c r="AJ99" s="63">
        <f>_xlfn.XLOOKUP($AA99,FAO_All!$P$8:$P$238,FAO_All!$N$8:$N$238)</f>
        <v>0</v>
      </c>
      <c r="AK99" s="147"/>
    </row>
    <row r="100" spans="2:37" x14ac:dyDescent="0.45">
      <c r="B100" s="371">
        <f t="shared" si="32"/>
        <v>426</v>
      </c>
      <c r="C100" s="372" t="str">
        <f t="shared" si="33"/>
        <v>Carrots and turnips</v>
      </c>
      <c r="D100" s="375">
        <f t="shared" si="20"/>
        <v>100407.65591639266</v>
      </c>
      <c r="E100" s="147">
        <f t="shared" si="21"/>
        <v>1049.3378249555351</v>
      </c>
      <c r="F100" s="147">
        <f t="shared" si="22"/>
        <v>22192.074633633183</v>
      </c>
      <c r="G100" s="376">
        <f t="shared" si="34"/>
        <v>123649.06837498138</v>
      </c>
      <c r="H100" s="375">
        <f t="shared" si="23"/>
        <v>124114.45138325308</v>
      </c>
      <c r="I100" s="147">
        <f t="shared" si="24"/>
        <v>1297.09221145944</v>
      </c>
      <c r="J100" s="147">
        <f t="shared" si="25"/>
        <v>27431.74455245808</v>
      </c>
      <c r="K100" s="376">
        <f t="shared" si="35"/>
        <v>152843.28814717059</v>
      </c>
      <c r="L100" s="375">
        <f t="shared" si="26"/>
        <v>205361.53720507579</v>
      </c>
      <c r="M100" s="147">
        <f t="shared" si="27"/>
        <v>2146.1872285887885</v>
      </c>
      <c r="N100" s="147">
        <f t="shared" si="28"/>
        <v>45388.954845510285</v>
      </c>
      <c r="O100" s="376">
        <f t="shared" si="36"/>
        <v>252896.67927917486</v>
      </c>
      <c r="P100" s="147"/>
      <c r="R100" s="155">
        <f t="shared" si="19"/>
        <v>426</v>
      </c>
      <c r="S100" s="156" cm="1">
        <f t="array" ref="S100">_xlfn.XLOOKUP($R100,FAO_All!$P$8:$P$240,_xlfn.XLOOKUP(S$5,FAO_All!$W$6:$AT$6,FAO_All!$W$8:$AT$240))/S$6</f>
        <v>326.69299999999998</v>
      </c>
      <c r="T100" s="156" cm="1">
        <f t="array" ref="T100">_xlfn.XLOOKUP($R100,FAO_All!$P$8:$P$240,_xlfn.XLOOKUP(T$5,FAO_All!$W$6:$AT$6,FAO_All!$W$8:$AT$240))/T$6</f>
        <v>403.827</v>
      </c>
      <c r="U100" s="156" cm="1">
        <f t="array" ref="U100">_xlfn.XLOOKUP($R100,FAO_All!$P$8:$P$240,_xlfn.XLOOKUP(U$5,FAO_All!$W$6:$AT$6,FAO_All!$W$8:$AT$240))/U$6</f>
        <v>668.17790000000002</v>
      </c>
      <c r="V100" s="342" cm="1">
        <f t="array" ref="V100">_xlfn.XLOOKUP($R100,FAO_All!$P$8:$P$238,_xlfn.XLOOKUP(V$5,FAO_All!$W$6:$AT$6,FAO_All!$AU$8:$BR$238))/V$6</f>
        <v>19.908000000000001</v>
      </c>
      <c r="W100" s="156" cm="1">
        <f t="array" ref="W100">_xlfn.XLOOKUP($R100,FAO_All!$P$8:$P$238,_xlfn.XLOOKUP(W$5,FAO_All!$W$6:$AT$6,FAO_All!$AU$8:$BR$238))/W$6</f>
        <v>27.149000000000001</v>
      </c>
      <c r="X100" s="156" cm="1">
        <f t="array" ref="X100">_xlfn.XLOOKUP($R100,FAO_All!$P$8:$P$238,_xlfn.XLOOKUP(X$5,FAO_All!$W$6:$AT$6,FAO_All!$AU$8:$BR$238))/X$6</f>
        <v>34.613</v>
      </c>
      <c r="Z100" s="19" t="str">
        <f>_xlfn.XLOOKUP($Z$7,FAO_All!$R$7:$U$7,FAO_All!$R100:$U100)</f>
        <v>vege</v>
      </c>
      <c r="AA100" s="280">
        <f>FAO_All!P100</f>
        <v>426</v>
      </c>
      <c r="AB100" s="280" t="str">
        <f>FAO_All!Q100</f>
        <v>Carrots and turnips</v>
      </c>
      <c r="AC100" s="276" cm="1">
        <f t="array" ref="AC100">_xlfn.XLOOKUP(AC$7&amp;$AA100,('Water-CRP_filtered'!$S$8:$S$603)&amp;('Water-CRP_filtered'!$J$8:$J$603),'Water-CRP_filtered'!$U$8:$U$603,0)</f>
        <v>307.34559943553325</v>
      </c>
      <c r="AD100" s="276" cm="1">
        <f t="array" ref="AD100">_xlfn.XLOOKUP(AD$7&amp;$AA100,('Water-CRP_filtered'!$S$8:$S$603)&amp;('Water-CRP_filtered'!$J$8:$J$603),'Water-CRP_filtered'!$U$8:$U$603,0)</f>
        <v>3.2119997213149198</v>
      </c>
      <c r="AE100" s="276" cm="1">
        <f t="array" ref="AE100">_xlfn.XLOOKUP(AE$7&amp;$AA100,('Water-CRP_filtered'!$S$8:$S$603)&amp;('Water-CRP_filtered'!$J$8:$J$603),'Water-CRP_filtered'!$U$8:$U$603,"")</f>
        <v>67.929446402687489</v>
      </c>
      <c r="AF100" s="276">
        <f t="shared" si="29"/>
        <v>109062.35432369757</v>
      </c>
      <c r="AG100" s="276">
        <f t="shared" si="30"/>
        <v>1139.7861311079027</v>
      </c>
      <c r="AH100" s="276">
        <f t="shared" si="31"/>
        <v>24104.933879609664</v>
      </c>
      <c r="AI100" s="276">
        <f t="shared" si="37"/>
        <v>134307.07433441514</v>
      </c>
      <c r="AJ100" s="63">
        <f>_xlfn.XLOOKUP($AA100,FAO_All!$P$8:$P$238,FAO_All!$N$8:$N$238)</f>
        <v>354.85250000000002</v>
      </c>
      <c r="AK100" s="147"/>
    </row>
    <row r="101" spans="2:37" x14ac:dyDescent="0.45">
      <c r="B101" s="371">
        <f t="shared" si="32"/>
        <v>430</v>
      </c>
      <c r="C101" s="372" t="str">
        <f t="shared" si="33"/>
        <v>Okra</v>
      </c>
      <c r="D101" s="375">
        <f t="shared" si="20"/>
        <v>0</v>
      </c>
      <c r="E101" s="147">
        <f t="shared" si="21"/>
        <v>0</v>
      </c>
      <c r="F101" s="147">
        <f t="shared" si="22"/>
        <v>0</v>
      </c>
      <c r="G101" s="376">
        <f t="shared" si="34"/>
        <v>0</v>
      </c>
      <c r="H101" s="375">
        <f t="shared" si="23"/>
        <v>0</v>
      </c>
      <c r="I101" s="147">
        <f t="shared" si="24"/>
        <v>0</v>
      </c>
      <c r="J101" s="147">
        <f t="shared" si="25"/>
        <v>0</v>
      </c>
      <c r="K101" s="376">
        <f t="shared" si="35"/>
        <v>0</v>
      </c>
      <c r="L101" s="375">
        <f t="shared" si="26"/>
        <v>0</v>
      </c>
      <c r="M101" s="147">
        <f t="shared" si="27"/>
        <v>0</v>
      </c>
      <c r="N101" s="147">
        <f t="shared" si="28"/>
        <v>0</v>
      </c>
      <c r="O101" s="376">
        <f t="shared" si="36"/>
        <v>0</v>
      </c>
      <c r="P101" s="147"/>
      <c r="R101" s="155">
        <f t="shared" si="19"/>
        <v>430</v>
      </c>
      <c r="S101" s="156" cm="1">
        <f t="array" ref="S101">_xlfn.XLOOKUP($R101,FAO_All!$P$8:$P$240,_xlfn.XLOOKUP(S$5,FAO_All!$W$6:$AT$6,FAO_All!$W$8:$AT$240))/S$6</f>
        <v>0</v>
      </c>
      <c r="T101" s="156" cm="1">
        <f t="array" ref="T101">_xlfn.XLOOKUP($R101,FAO_All!$P$8:$P$240,_xlfn.XLOOKUP(T$5,FAO_All!$W$6:$AT$6,FAO_All!$W$8:$AT$240))/T$6</f>
        <v>0</v>
      </c>
      <c r="U101" s="156" cm="1">
        <f t="array" ref="U101">_xlfn.XLOOKUP($R101,FAO_All!$P$8:$P$240,_xlfn.XLOOKUP(U$5,FAO_All!$W$6:$AT$6,FAO_All!$W$8:$AT$240))/U$6</f>
        <v>0</v>
      </c>
      <c r="V101" s="342" cm="1">
        <f t="array" ref="V101">_xlfn.XLOOKUP($R101,FAO_All!$P$8:$P$238,_xlfn.XLOOKUP(V$5,FAO_All!$W$6:$AT$6,FAO_All!$AU$8:$BR$238))/V$6</f>
        <v>0</v>
      </c>
      <c r="W101" s="156" cm="1">
        <f t="array" ref="W101">_xlfn.XLOOKUP($R101,FAO_All!$P$8:$P$238,_xlfn.XLOOKUP(W$5,FAO_All!$W$6:$AT$6,FAO_All!$AU$8:$BR$238))/W$6</f>
        <v>0</v>
      </c>
      <c r="X101" s="156" cm="1">
        <f t="array" ref="X101">_xlfn.XLOOKUP($R101,FAO_All!$P$8:$P$238,_xlfn.XLOOKUP(X$5,FAO_All!$W$6:$AT$6,FAO_All!$AU$8:$BR$238))/X$6</f>
        <v>0</v>
      </c>
      <c r="Z101" s="19" t="str">
        <f>_xlfn.XLOOKUP($Z$7,FAO_All!$R$7:$U$7,FAO_All!$R101:$U101)</f>
        <v>vege</v>
      </c>
      <c r="AA101" s="280">
        <f>FAO_All!P101</f>
        <v>430</v>
      </c>
      <c r="AB101" s="280" t="str">
        <f>FAO_All!Q101</f>
        <v>Okra</v>
      </c>
      <c r="AC101" s="276" cm="1">
        <f t="array" ref="AC101">_xlfn.XLOOKUP(AC$7&amp;$AA101,('Water-CRP_filtered'!$S$8:$S$603)&amp;('Water-CRP_filtered'!$J$8:$J$603),'Water-CRP_filtered'!$U$8:$U$603,0)</f>
        <v>0</v>
      </c>
      <c r="AD101" s="276" cm="1">
        <f t="array" ref="AD101">_xlfn.XLOOKUP(AD$7&amp;$AA101,('Water-CRP_filtered'!$S$8:$S$603)&amp;('Water-CRP_filtered'!$J$8:$J$603),'Water-CRP_filtered'!$U$8:$U$603,0)</f>
        <v>0</v>
      </c>
      <c r="AE101" s="276" cm="1">
        <f t="array" ref="AE101">_xlfn.XLOOKUP(AE$7&amp;$AA101,('Water-CRP_filtered'!$S$8:$S$603)&amp;('Water-CRP_filtered'!$J$8:$J$603),'Water-CRP_filtered'!$U$8:$U$603,"")</f>
        <v>0</v>
      </c>
      <c r="AF101" s="276">
        <f t="shared" si="29"/>
        <v>0</v>
      </c>
      <c r="AG101" s="276">
        <f t="shared" si="30"/>
        <v>0</v>
      </c>
      <c r="AH101" s="276">
        <f t="shared" si="31"/>
        <v>0</v>
      </c>
      <c r="AI101" s="276">
        <f t="shared" si="37"/>
        <v>0</v>
      </c>
      <c r="AJ101" s="63">
        <f>_xlfn.XLOOKUP($AA101,FAO_All!$P$8:$P$238,FAO_All!$N$8:$N$238)</f>
        <v>0</v>
      </c>
      <c r="AK101" s="147"/>
    </row>
    <row r="102" spans="2:37" x14ac:dyDescent="0.45">
      <c r="B102" s="371">
        <f t="shared" si="32"/>
        <v>446</v>
      </c>
      <c r="C102" s="372" t="str">
        <f t="shared" si="33"/>
        <v>Maize, green</v>
      </c>
      <c r="D102" s="375">
        <f t="shared" si="20"/>
        <v>374306.07878415007</v>
      </c>
      <c r="E102" s="147">
        <f t="shared" si="21"/>
        <v>38729.247279190313</v>
      </c>
      <c r="F102" s="147">
        <f t="shared" si="22"/>
        <v>95265.916209442599</v>
      </c>
      <c r="G102" s="376">
        <f t="shared" si="34"/>
        <v>508301.24227278301</v>
      </c>
      <c r="H102" s="375">
        <f t="shared" si="23"/>
        <v>714612.68874540646</v>
      </c>
      <c r="I102" s="147">
        <f t="shared" si="24"/>
        <v>73940.587930520836</v>
      </c>
      <c r="J102" s="147">
        <f t="shared" si="25"/>
        <v>181878.51169652748</v>
      </c>
      <c r="K102" s="376">
        <f t="shared" si="35"/>
        <v>970431.78837245482</v>
      </c>
      <c r="L102" s="375">
        <f t="shared" si="26"/>
        <v>870261.63317314896</v>
      </c>
      <c r="M102" s="147">
        <f t="shared" si="27"/>
        <v>90045.499924117481</v>
      </c>
      <c r="N102" s="147">
        <f t="shared" si="28"/>
        <v>221493.25518695402</v>
      </c>
      <c r="O102" s="376">
        <f t="shared" si="36"/>
        <v>1181800.3882842204</v>
      </c>
      <c r="P102" s="147"/>
      <c r="R102" s="155">
        <f t="shared" si="19"/>
        <v>446</v>
      </c>
      <c r="S102" s="156" cm="1">
        <f t="array" ref="S102">_xlfn.XLOOKUP($R102,FAO_All!$P$8:$P$240,_xlfn.XLOOKUP(S$5,FAO_All!$W$6:$AT$6,FAO_All!$W$8:$AT$240))/S$6</f>
        <v>240</v>
      </c>
      <c r="T102" s="156" cm="1">
        <f t="array" ref="T102">_xlfn.XLOOKUP($R102,FAO_All!$P$8:$P$240,_xlfn.XLOOKUP(T$5,FAO_All!$W$6:$AT$6,FAO_All!$W$8:$AT$240))/T$6</f>
        <v>458.2</v>
      </c>
      <c r="U102" s="156" cm="1">
        <f t="array" ref="U102">_xlfn.XLOOKUP($R102,FAO_All!$P$8:$P$240,_xlfn.XLOOKUP(U$5,FAO_All!$W$6:$AT$6,FAO_All!$W$8:$AT$240))/U$6</f>
        <v>558</v>
      </c>
      <c r="V102" s="342" cm="1">
        <f t="array" ref="V102">_xlfn.XLOOKUP($R102,FAO_All!$P$8:$P$238,_xlfn.XLOOKUP(V$5,FAO_All!$W$6:$AT$6,FAO_All!$AU$8:$BR$238))/V$6</f>
        <v>87</v>
      </c>
      <c r="W102" s="156" cm="1">
        <f t="array" ref="W102">_xlfn.XLOOKUP($R102,FAO_All!$P$8:$P$238,_xlfn.XLOOKUP(W$5,FAO_All!$W$6:$AT$6,FAO_All!$AU$8:$BR$238))/W$6</f>
        <v>103.3</v>
      </c>
      <c r="X102" s="156" cm="1">
        <f t="array" ref="X102">_xlfn.XLOOKUP($R102,FAO_All!$P$8:$P$238,_xlfn.XLOOKUP(X$5,FAO_All!$W$6:$AT$6,FAO_All!$AU$8:$BR$238))/X$6</f>
        <v>100.206</v>
      </c>
      <c r="Z102" s="19" t="str">
        <f>_xlfn.XLOOKUP($Z$7,FAO_All!$R$7:$U$7,FAO_All!$R102:$U102)</f>
        <v>vege</v>
      </c>
      <c r="AA102" s="280">
        <f>FAO_All!P102</f>
        <v>446</v>
      </c>
      <c r="AB102" s="280" t="str">
        <f>FAO_All!Q102</f>
        <v>Maize, green</v>
      </c>
      <c r="AC102" s="276" cm="1">
        <f t="array" ref="AC102">_xlfn.XLOOKUP(AC$7&amp;$AA102,('Water-CRP_filtered'!$S$8:$S$603)&amp;('Water-CRP_filtered'!$J$8:$J$603),'Water-CRP_filtered'!$U$8:$U$603,0)</f>
        <v>1559.6086616006253</v>
      </c>
      <c r="AD102" s="276" cm="1">
        <f t="array" ref="AD102">_xlfn.XLOOKUP(AD$7&amp;$AA102,('Water-CRP_filtered'!$S$8:$S$603)&amp;('Water-CRP_filtered'!$J$8:$J$603),'Water-CRP_filtered'!$U$8:$U$603,0)</f>
        <v>161.37186366329297</v>
      </c>
      <c r="AE102" s="276" cm="1">
        <f t="array" ref="AE102">_xlfn.XLOOKUP(AE$7&amp;$AA102,('Water-CRP_filtered'!$S$8:$S$603)&amp;('Water-CRP_filtered'!$J$8:$J$603),'Water-CRP_filtered'!$U$8:$U$603,"")</f>
        <v>396.94131753934414</v>
      </c>
      <c r="AF102" s="276">
        <f t="shared" si="29"/>
        <v>410956.88233176473</v>
      </c>
      <c r="AG102" s="276">
        <f t="shared" si="30"/>
        <v>42521.486075277695</v>
      </c>
      <c r="AH102" s="276">
        <f t="shared" si="31"/>
        <v>104594.03717161718</v>
      </c>
      <c r="AI102" s="276">
        <f t="shared" si="37"/>
        <v>558072.40557865961</v>
      </c>
      <c r="AJ102" s="63">
        <f>_xlfn.XLOOKUP($AA102,FAO_All!$P$8:$P$238,FAO_All!$N$8:$N$238)</f>
        <v>263.5</v>
      </c>
      <c r="AK102" s="147"/>
    </row>
    <row r="103" spans="2:37" x14ac:dyDescent="0.45">
      <c r="B103" s="371">
        <f t="shared" si="32"/>
        <v>449</v>
      </c>
      <c r="C103" s="372" t="str">
        <f t="shared" si="33"/>
        <v>Mushrooms and truffles</v>
      </c>
      <c r="D103" s="375">
        <f t="shared" si="20"/>
        <v>0</v>
      </c>
      <c r="E103" s="147">
        <f t="shared" si="21"/>
        <v>0</v>
      </c>
      <c r="F103" s="147">
        <f t="shared" si="22"/>
        <v>0</v>
      </c>
      <c r="G103" s="376">
        <f t="shared" si="34"/>
        <v>0</v>
      </c>
      <c r="H103" s="375">
        <f t="shared" si="23"/>
        <v>0</v>
      </c>
      <c r="I103" s="147">
        <f t="shared" si="24"/>
        <v>0</v>
      </c>
      <c r="J103" s="147">
        <f t="shared" si="25"/>
        <v>0</v>
      </c>
      <c r="K103" s="376">
        <f t="shared" si="35"/>
        <v>0</v>
      </c>
      <c r="L103" s="375">
        <f t="shared" si="26"/>
        <v>0</v>
      </c>
      <c r="M103" s="147">
        <f t="shared" si="27"/>
        <v>0</v>
      </c>
      <c r="N103" s="147">
        <f t="shared" si="28"/>
        <v>0</v>
      </c>
      <c r="O103" s="376">
        <f t="shared" si="36"/>
        <v>0</v>
      </c>
      <c r="P103" s="147"/>
      <c r="R103" s="155">
        <f t="shared" si="19"/>
        <v>449</v>
      </c>
      <c r="S103" s="156" cm="1">
        <f t="array" ref="S103">_xlfn.XLOOKUP($R103,FAO_All!$P$8:$P$240,_xlfn.XLOOKUP(S$5,FAO_All!$W$6:$AT$6,FAO_All!$W$8:$AT$240))/S$6</f>
        <v>28</v>
      </c>
      <c r="T103" s="156" cm="1">
        <f t="array" ref="T103">_xlfn.XLOOKUP($R103,FAO_All!$P$8:$P$240,_xlfn.XLOOKUP(T$5,FAO_All!$W$6:$AT$6,FAO_All!$W$8:$AT$240))/T$6</f>
        <v>61.375999999999998</v>
      </c>
      <c r="U103" s="156" cm="1">
        <f t="array" ref="U103">_xlfn.XLOOKUP($R103,FAO_All!$P$8:$P$240,_xlfn.XLOOKUP(U$5,FAO_All!$W$6:$AT$6,FAO_All!$W$8:$AT$240))/U$6</f>
        <v>46</v>
      </c>
      <c r="V103" s="342" cm="1">
        <f t="array" ref="V103">_xlfn.XLOOKUP($R103,FAO_All!$P$8:$P$238,_xlfn.XLOOKUP(V$5,FAO_All!$W$6:$AT$6,FAO_All!$AU$8:$BR$238))/V$6</f>
        <v>0</v>
      </c>
      <c r="W103" s="156" cm="1">
        <f t="array" ref="W103">_xlfn.XLOOKUP($R103,FAO_All!$P$8:$P$238,_xlfn.XLOOKUP(W$5,FAO_All!$W$6:$AT$6,FAO_All!$AU$8:$BR$238))/W$6</f>
        <v>0</v>
      </c>
      <c r="X103" s="156" cm="1">
        <f t="array" ref="X103">_xlfn.XLOOKUP($R103,FAO_All!$P$8:$P$238,_xlfn.XLOOKUP(X$5,FAO_All!$W$6:$AT$6,FAO_All!$AU$8:$BR$238))/X$6</f>
        <v>0</v>
      </c>
      <c r="Z103" s="19" t="str">
        <f>_xlfn.XLOOKUP($Z$7,FAO_All!$R$7:$U$7,FAO_All!$R103:$U103)</f>
        <v>vege</v>
      </c>
      <c r="AA103" s="280">
        <f>FAO_All!P103</f>
        <v>449</v>
      </c>
      <c r="AB103" s="280" t="str">
        <f>FAO_All!Q103</f>
        <v>Mushrooms and truffles</v>
      </c>
      <c r="AC103" s="276" cm="1">
        <f t="array" ref="AC103">_xlfn.XLOOKUP(AC$7&amp;$AA103,('Water-CRP_filtered'!$S$8:$S$603)&amp;('Water-CRP_filtered'!$J$8:$J$603),'Water-CRP_filtered'!$U$8:$U$603,0)</f>
        <v>0</v>
      </c>
      <c r="AD103" s="276" cm="1">
        <f t="array" ref="AD103">_xlfn.XLOOKUP(AD$7&amp;$AA103,('Water-CRP_filtered'!$S$8:$S$603)&amp;('Water-CRP_filtered'!$J$8:$J$603),'Water-CRP_filtered'!$U$8:$U$603,0)</f>
        <v>0</v>
      </c>
      <c r="AE103" s="276" t="str" cm="1">
        <f t="array" ref="AE103">_xlfn.XLOOKUP(AE$7&amp;$AA103,('Water-CRP_filtered'!$S$8:$S$603)&amp;('Water-CRP_filtered'!$J$8:$J$603),'Water-CRP_filtered'!$U$8:$U$603,"")</f>
        <v/>
      </c>
      <c r="AF103" s="276">
        <f t="shared" si="29"/>
        <v>0</v>
      </c>
      <c r="AG103" s="276">
        <f t="shared" si="30"/>
        <v>0</v>
      </c>
      <c r="AH103" s="276">
        <f t="shared" si="31"/>
        <v>0</v>
      </c>
      <c r="AI103" s="276">
        <f t="shared" si="37"/>
        <v>0</v>
      </c>
      <c r="AJ103" s="63">
        <f>_xlfn.XLOOKUP($AA103,FAO_All!$P$8:$P$238,FAO_All!$N$8:$N$238)</f>
        <v>27.085235000000001</v>
      </c>
      <c r="AK103" s="147"/>
    </row>
    <row r="104" spans="2:37" x14ac:dyDescent="0.45">
      <c r="B104" s="371">
        <f t="shared" si="32"/>
        <v>459</v>
      </c>
      <c r="C104" s="372" t="str">
        <f t="shared" si="33"/>
        <v>Chicory roots</v>
      </c>
      <c r="D104" s="375">
        <f t="shared" si="20"/>
        <v>0</v>
      </c>
      <c r="E104" s="147">
        <f t="shared" si="21"/>
        <v>0</v>
      </c>
      <c r="F104" s="147">
        <f t="shared" si="22"/>
        <v>0</v>
      </c>
      <c r="G104" s="376">
        <f t="shared" si="34"/>
        <v>0</v>
      </c>
      <c r="H104" s="375">
        <f t="shared" si="23"/>
        <v>0</v>
      </c>
      <c r="I104" s="147">
        <f t="shared" si="24"/>
        <v>0</v>
      </c>
      <c r="J104" s="147">
        <f t="shared" si="25"/>
        <v>0</v>
      </c>
      <c r="K104" s="376">
        <f t="shared" si="35"/>
        <v>0</v>
      </c>
      <c r="L104" s="375">
        <f t="shared" si="26"/>
        <v>0</v>
      </c>
      <c r="M104" s="147">
        <f t="shared" si="27"/>
        <v>0</v>
      </c>
      <c r="N104" s="147">
        <f t="shared" si="28"/>
        <v>0</v>
      </c>
      <c r="O104" s="376">
        <f t="shared" si="36"/>
        <v>0</v>
      </c>
      <c r="P104" s="147"/>
      <c r="R104" s="155">
        <f t="shared" si="19"/>
        <v>459</v>
      </c>
      <c r="S104" s="156" cm="1">
        <f t="array" ref="S104">_xlfn.XLOOKUP($R104,FAO_All!$P$8:$P$240,_xlfn.XLOOKUP(S$5,FAO_All!$W$6:$AT$6,FAO_All!$W$8:$AT$240))/S$6</f>
        <v>0</v>
      </c>
      <c r="T104" s="156" cm="1">
        <f t="array" ref="T104">_xlfn.XLOOKUP($R104,FAO_All!$P$8:$P$240,_xlfn.XLOOKUP(T$5,FAO_All!$W$6:$AT$6,FAO_All!$W$8:$AT$240))/T$6</f>
        <v>0</v>
      </c>
      <c r="U104" s="156" cm="1">
        <f t="array" ref="U104">_xlfn.XLOOKUP($R104,FAO_All!$P$8:$P$240,_xlfn.XLOOKUP(U$5,FAO_All!$W$6:$AT$6,FAO_All!$W$8:$AT$240))/U$6</f>
        <v>0</v>
      </c>
      <c r="V104" s="342" cm="1">
        <f t="array" ref="V104">_xlfn.XLOOKUP($R104,FAO_All!$P$8:$P$238,_xlfn.XLOOKUP(V$5,FAO_All!$W$6:$AT$6,FAO_All!$AU$8:$BR$238))/V$6</f>
        <v>0</v>
      </c>
      <c r="W104" s="156" cm="1">
        <f t="array" ref="W104">_xlfn.XLOOKUP($R104,FAO_All!$P$8:$P$238,_xlfn.XLOOKUP(W$5,FAO_All!$W$6:$AT$6,FAO_All!$AU$8:$BR$238))/W$6</f>
        <v>0</v>
      </c>
      <c r="X104" s="156" cm="1">
        <f t="array" ref="X104">_xlfn.XLOOKUP($R104,FAO_All!$P$8:$P$238,_xlfn.XLOOKUP(X$5,FAO_All!$W$6:$AT$6,FAO_All!$AU$8:$BR$238))/X$6</f>
        <v>0</v>
      </c>
      <c r="Z104" s="19" t="str">
        <f>_xlfn.XLOOKUP($Z$7,FAO_All!$R$7:$U$7,FAO_All!$R104:$U104)</f>
        <v>vege</v>
      </c>
      <c r="AA104" s="280">
        <f>FAO_All!P104</f>
        <v>459</v>
      </c>
      <c r="AB104" s="280" t="str">
        <f>FAO_All!Q104</f>
        <v>Chicory roots</v>
      </c>
      <c r="AC104" s="276" cm="1">
        <f t="array" ref="AC104">_xlfn.XLOOKUP(AC$7&amp;$AA104,('Water-CRP_filtered'!$S$8:$S$603)&amp;('Water-CRP_filtered'!$J$8:$J$603),'Water-CRP_filtered'!$U$8:$U$603,0)</f>
        <v>0</v>
      </c>
      <c r="AD104" s="276" cm="1">
        <f t="array" ref="AD104">_xlfn.XLOOKUP(AD$7&amp;$AA104,('Water-CRP_filtered'!$S$8:$S$603)&amp;('Water-CRP_filtered'!$J$8:$J$603),'Water-CRP_filtered'!$U$8:$U$603,0)</f>
        <v>0</v>
      </c>
      <c r="AE104" s="276" t="str" cm="1">
        <f t="array" ref="AE104">_xlfn.XLOOKUP(AE$7&amp;$AA104,('Water-CRP_filtered'!$S$8:$S$603)&amp;('Water-CRP_filtered'!$J$8:$J$603),'Water-CRP_filtered'!$U$8:$U$603,"")</f>
        <v/>
      </c>
      <c r="AF104" s="276">
        <f t="shared" si="29"/>
        <v>0</v>
      </c>
      <c r="AG104" s="276">
        <f t="shared" si="30"/>
        <v>0</v>
      </c>
      <c r="AH104" s="276">
        <f t="shared" si="31"/>
        <v>0</v>
      </c>
      <c r="AI104" s="276">
        <f t="shared" si="37"/>
        <v>0</v>
      </c>
      <c r="AJ104" s="63">
        <f>_xlfn.XLOOKUP($AA104,FAO_All!$P$8:$P$238,FAO_All!$N$8:$N$238)</f>
        <v>0</v>
      </c>
      <c r="AK104" s="147"/>
    </row>
    <row r="105" spans="2:37" x14ac:dyDescent="0.45">
      <c r="B105" s="371">
        <f t="shared" si="32"/>
        <v>461</v>
      </c>
      <c r="C105" s="372" t="str">
        <f t="shared" si="33"/>
        <v>Carobs</v>
      </c>
      <c r="D105" s="375">
        <f t="shared" si="20"/>
        <v>0</v>
      </c>
      <c r="E105" s="147">
        <f t="shared" si="21"/>
        <v>0</v>
      </c>
      <c r="F105" s="147">
        <f t="shared" si="22"/>
        <v>0</v>
      </c>
      <c r="G105" s="376">
        <f t="shared" si="34"/>
        <v>0</v>
      </c>
      <c r="H105" s="375">
        <f t="shared" si="23"/>
        <v>0</v>
      </c>
      <c r="I105" s="147">
        <f t="shared" si="24"/>
        <v>0</v>
      </c>
      <c r="J105" s="147">
        <f t="shared" si="25"/>
        <v>0</v>
      </c>
      <c r="K105" s="376">
        <f t="shared" si="35"/>
        <v>0</v>
      </c>
      <c r="L105" s="375">
        <f t="shared" si="26"/>
        <v>0</v>
      </c>
      <c r="M105" s="147">
        <f t="shared" si="27"/>
        <v>0</v>
      </c>
      <c r="N105" s="147">
        <f t="shared" si="28"/>
        <v>0</v>
      </c>
      <c r="O105" s="376">
        <f t="shared" si="36"/>
        <v>0</v>
      </c>
      <c r="P105" s="147"/>
      <c r="R105" s="155">
        <f t="shared" si="19"/>
        <v>461</v>
      </c>
      <c r="S105" s="156" cm="1">
        <f t="array" ref="S105">_xlfn.XLOOKUP($R105,FAO_All!$P$8:$P$240,_xlfn.XLOOKUP(S$5,FAO_All!$W$6:$AT$6,FAO_All!$W$8:$AT$240))/S$6</f>
        <v>0</v>
      </c>
      <c r="T105" s="156" cm="1">
        <f t="array" ref="T105">_xlfn.XLOOKUP($R105,FAO_All!$P$8:$P$240,_xlfn.XLOOKUP(T$5,FAO_All!$W$6:$AT$6,FAO_All!$W$8:$AT$240))/T$6</f>
        <v>0</v>
      </c>
      <c r="U105" s="156" cm="1">
        <f t="array" ref="U105">_xlfn.XLOOKUP($R105,FAO_All!$P$8:$P$240,_xlfn.XLOOKUP(U$5,FAO_All!$W$6:$AT$6,FAO_All!$W$8:$AT$240))/U$6</f>
        <v>0</v>
      </c>
      <c r="V105" s="342" cm="1">
        <f t="array" ref="V105">_xlfn.XLOOKUP($R105,FAO_All!$P$8:$P$238,_xlfn.XLOOKUP(V$5,FAO_All!$W$6:$AT$6,FAO_All!$AU$8:$BR$238))/V$6</f>
        <v>0</v>
      </c>
      <c r="W105" s="156" cm="1">
        <f t="array" ref="W105">_xlfn.XLOOKUP($R105,FAO_All!$P$8:$P$238,_xlfn.XLOOKUP(W$5,FAO_All!$W$6:$AT$6,FAO_All!$AU$8:$BR$238))/W$6</f>
        <v>0</v>
      </c>
      <c r="X105" s="156" cm="1">
        <f t="array" ref="X105">_xlfn.XLOOKUP($R105,FAO_All!$P$8:$P$238,_xlfn.XLOOKUP(X$5,FAO_All!$W$6:$AT$6,FAO_All!$AU$8:$BR$238))/X$6</f>
        <v>0</v>
      </c>
      <c r="Z105" s="19" t="str">
        <f>_xlfn.XLOOKUP($Z$7,FAO_All!$R$7:$U$7,FAO_All!$R105:$U105)</f>
        <v>vege</v>
      </c>
      <c r="AA105" s="280">
        <f>FAO_All!P105</f>
        <v>461</v>
      </c>
      <c r="AB105" s="280" t="str">
        <f>FAO_All!Q105</f>
        <v>Carobs</v>
      </c>
      <c r="AC105" s="276" cm="1">
        <f t="array" ref="AC105">_xlfn.XLOOKUP(AC$7&amp;$AA105,('Water-CRP_filtered'!$S$8:$S$603)&amp;('Water-CRP_filtered'!$J$8:$J$603),'Water-CRP_filtered'!$U$8:$U$603,0)</f>
        <v>0</v>
      </c>
      <c r="AD105" s="276" cm="1">
        <f t="array" ref="AD105">_xlfn.XLOOKUP(AD$7&amp;$AA105,('Water-CRP_filtered'!$S$8:$S$603)&amp;('Water-CRP_filtered'!$J$8:$J$603),'Water-CRP_filtered'!$U$8:$U$603,0)</f>
        <v>0</v>
      </c>
      <c r="AE105" s="276" cm="1">
        <f t="array" ref="AE105">_xlfn.XLOOKUP(AE$7&amp;$AA105,('Water-CRP_filtered'!$S$8:$S$603)&amp;('Water-CRP_filtered'!$J$8:$J$603),'Water-CRP_filtered'!$U$8:$U$603,"")</f>
        <v>0</v>
      </c>
      <c r="AF105" s="276">
        <f t="shared" si="29"/>
        <v>0</v>
      </c>
      <c r="AG105" s="276">
        <f t="shared" si="30"/>
        <v>0</v>
      </c>
      <c r="AH105" s="276">
        <f t="shared" si="31"/>
        <v>0</v>
      </c>
      <c r="AI105" s="276">
        <f t="shared" si="37"/>
        <v>0</v>
      </c>
      <c r="AJ105" s="63">
        <f>_xlfn.XLOOKUP($AA105,FAO_All!$P$8:$P$238,FAO_All!$N$8:$N$238)</f>
        <v>0</v>
      </c>
      <c r="AK105" s="147"/>
    </row>
    <row r="106" spans="2:37" x14ac:dyDescent="0.45">
      <c r="B106" s="371">
        <f t="shared" si="32"/>
        <v>463</v>
      </c>
      <c r="C106" s="372" t="str">
        <f t="shared" si="33"/>
        <v>Vegetables, fresh nes</v>
      </c>
      <c r="D106" s="375">
        <f t="shared" si="20"/>
        <v>237348.75455495552</v>
      </c>
      <c r="E106" s="147">
        <f t="shared" si="21"/>
        <v>3332.0942025988707</v>
      </c>
      <c r="F106" s="147">
        <f t="shared" si="22"/>
        <v>49415.369363842998</v>
      </c>
      <c r="G106" s="376">
        <f t="shared" si="34"/>
        <v>290096.21812139743</v>
      </c>
      <c r="H106" s="375">
        <f t="shared" si="23"/>
        <v>316159.357635313</v>
      </c>
      <c r="I106" s="147">
        <f t="shared" si="24"/>
        <v>4438.501329612367</v>
      </c>
      <c r="J106" s="147">
        <f t="shared" si="25"/>
        <v>65823.523972892639</v>
      </c>
      <c r="K106" s="376">
        <f t="shared" si="35"/>
        <v>386421.38293781807</v>
      </c>
      <c r="L106" s="375">
        <f t="shared" si="26"/>
        <v>302261.19647487183</v>
      </c>
      <c r="M106" s="147">
        <f t="shared" si="27"/>
        <v>4243.3876779046723</v>
      </c>
      <c r="N106" s="147">
        <f t="shared" si="28"/>
        <v>62929.964373183851</v>
      </c>
      <c r="O106" s="376">
        <f t="shared" si="36"/>
        <v>369434.54852596036</v>
      </c>
      <c r="P106" s="147"/>
      <c r="R106" s="155">
        <f t="shared" si="19"/>
        <v>463</v>
      </c>
      <c r="S106" s="156" cm="1">
        <f t="array" ref="S106">_xlfn.XLOOKUP($R106,FAO_All!$P$8:$P$240,_xlfn.XLOOKUP(S$5,FAO_All!$W$6:$AT$6,FAO_All!$W$8:$AT$240))/S$6</f>
        <v>462.56</v>
      </c>
      <c r="T106" s="156" cm="1">
        <f t="array" ref="T106">_xlfn.XLOOKUP($R106,FAO_All!$P$8:$P$240,_xlfn.XLOOKUP(T$5,FAO_All!$W$6:$AT$6,FAO_All!$W$8:$AT$240))/T$6</f>
        <v>616.15099999999995</v>
      </c>
      <c r="U106" s="156" cm="1">
        <f t="array" ref="U106">_xlfn.XLOOKUP($R106,FAO_All!$P$8:$P$240,_xlfn.XLOOKUP(U$5,FAO_All!$W$6:$AT$6,FAO_All!$W$8:$AT$240))/U$6</f>
        <v>589.06540000000007</v>
      </c>
      <c r="V106" s="342" cm="1">
        <f t="array" ref="V106">_xlfn.XLOOKUP($R106,FAO_All!$P$8:$P$238,_xlfn.XLOOKUP(V$5,FAO_All!$W$6:$AT$6,FAO_All!$AU$8:$BR$238))/V$6</f>
        <v>49.216000000000001</v>
      </c>
      <c r="W106" s="156" cm="1">
        <f t="array" ref="W106">_xlfn.XLOOKUP($R106,FAO_All!$P$8:$P$238,_xlfn.XLOOKUP(W$5,FAO_All!$W$6:$AT$6,FAO_All!$AU$8:$BR$238))/W$6</f>
        <v>61.533000000000001</v>
      </c>
      <c r="X106" s="156" cm="1">
        <f t="array" ref="X106">_xlfn.XLOOKUP($R106,FAO_All!$P$8:$P$238,_xlfn.XLOOKUP(X$5,FAO_All!$W$6:$AT$6,FAO_All!$AU$8:$BR$238))/X$6</f>
        <v>60.164999999999999</v>
      </c>
      <c r="Z106" s="19" t="str">
        <f>_xlfn.XLOOKUP($Z$7,FAO_All!$R$7:$U$7,FAO_All!$R106:$U106)</f>
        <v>vege</v>
      </c>
      <c r="AA106" s="280">
        <f>FAO_All!P106</f>
        <v>463</v>
      </c>
      <c r="AB106" s="280" t="str">
        <f>FAO_All!Q106</f>
        <v>Vegetables, fresh nes</v>
      </c>
      <c r="AC106" s="276" cm="1">
        <f t="array" ref="AC106">_xlfn.XLOOKUP(AC$7&amp;$AA106,('Water-CRP_filtered'!$S$8:$S$603)&amp;('Water-CRP_filtered'!$J$8:$J$603),'Water-CRP_filtered'!$U$8:$U$603,0)</f>
        <v>513.1199294252757</v>
      </c>
      <c r="AD106" s="276" cm="1">
        <f t="array" ref="AD106">_xlfn.XLOOKUP(AD$7&amp;$AA106,('Water-CRP_filtered'!$S$8:$S$603)&amp;('Water-CRP_filtered'!$J$8:$J$603),'Water-CRP_filtered'!$U$8:$U$603,0)</f>
        <v>7.2035934853832382</v>
      </c>
      <c r="AE106" s="276" cm="1">
        <f t="array" ref="AE106">_xlfn.XLOOKUP(AE$7&amp;$AA106,('Water-CRP_filtered'!$S$8:$S$603)&amp;('Water-CRP_filtered'!$J$8:$J$603),'Water-CRP_filtered'!$U$8:$U$603,"")</f>
        <v>106.83018281702481</v>
      </c>
      <c r="AF106" s="276">
        <f t="shared" si="29"/>
        <v>258799.90424455563</v>
      </c>
      <c r="AG106" s="276">
        <f t="shared" si="30"/>
        <v>3633.2428294531451</v>
      </c>
      <c r="AH106" s="276">
        <f t="shared" si="31"/>
        <v>53881.440766569649</v>
      </c>
      <c r="AI106" s="276">
        <f t="shared" si="37"/>
        <v>316314.5878405784</v>
      </c>
      <c r="AJ106" s="63">
        <f>_xlfn.XLOOKUP($AA106,FAO_All!$P$8:$P$238,FAO_All!$N$8:$N$238)</f>
        <v>504.3653333333333</v>
      </c>
      <c r="AK106" s="147"/>
    </row>
    <row r="107" spans="2:37" x14ac:dyDescent="0.45">
      <c r="B107" s="371">
        <f t="shared" si="32"/>
        <v>486</v>
      </c>
      <c r="C107" s="372" t="str">
        <f t="shared" si="33"/>
        <v>Bananas</v>
      </c>
      <c r="D107" s="375">
        <f t="shared" si="20"/>
        <v>4009310.5777745061</v>
      </c>
      <c r="E107" s="147">
        <f t="shared" si="21"/>
        <v>0</v>
      </c>
      <c r="F107" s="147">
        <f t="shared" si="22"/>
        <v>298509.93683529651</v>
      </c>
      <c r="G107" s="376">
        <f t="shared" si="34"/>
        <v>4307820.5146098025</v>
      </c>
      <c r="H107" s="375">
        <f t="shared" si="23"/>
        <v>6158022.1669620508</v>
      </c>
      <c r="I107" s="147">
        <f t="shared" si="24"/>
        <v>0</v>
      </c>
      <c r="J107" s="147">
        <f t="shared" si="25"/>
        <v>458490.49915972468</v>
      </c>
      <c r="K107" s="376">
        <f t="shared" si="35"/>
        <v>6616512.6661217753</v>
      </c>
      <c r="L107" s="375">
        <f t="shared" si="26"/>
        <v>9988850.8086228408</v>
      </c>
      <c r="M107" s="147">
        <f t="shared" si="27"/>
        <v>0</v>
      </c>
      <c r="N107" s="147">
        <f t="shared" si="28"/>
        <v>743711.70955639216</v>
      </c>
      <c r="O107" s="376">
        <f t="shared" si="36"/>
        <v>10732562.518179232</v>
      </c>
      <c r="P107" s="147"/>
      <c r="R107" s="155">
        <f t="shared" si="19"/>
        <v>486</v>
      </c>
      <c r="S107" s="156" cm="1">
        <f t="array" ref="S107">_xlfn.XLOOKUP($R107,FAO_All!$P$8:$P$240,_xlfn.XLOOKUP(S$5,FAO_All!$W$6:$AT$6,FAO_All!$W$8:$AT$240))/S$6</f>
        <v>3746.962</v>
      </c>
      <c r="T107" s="156" cm="1">
        <f t="array" ref="T107">_xlfn.XLOOKUP($R107,FAO_All!$P$8:$P$240,_xlfn.XLOOKUP(T$5,FAO_All!$W$6:$AT$6,FAO_All!$W$8:$AT$240))/T$6</f>
        <v>5755.0730000000003</v>
      </c>
      <c r="U107" s="156" cm="1">
        <f t="array" ref="U107">_xlfn.XLOOKUP($R107,FAO_All!$P$8:$P$240,_xlfn.XLOOKUP(U$5,FAO_All!$W$6:$AT$6,FAO_All!$W$8:$AT$240))/U$6</f>
        <v>9335.232</v>
      </c>
      <c r="V107" s="342" cm="1">
        <f t="array" ref="V107">_xlfn.XLOOKUP($R107,FAO_All!$P$8:$P$238,_xlfn.XLOOKUP(V$5,FAO_All!$W$6:$AT$6,FAO_All!$AU$8:$BR$238))/V$6</f>
        <v>73.539000000000001</v>
      </c>
      <c r="W107" s="156" cm="1">
        <f t="array" ref="W107">_xlfn.XLOOKUP($R107,FAO_All!$P$8:$P$238,_xlfn.XLOOKUP(W$5,FAO_All!$W$6:$AT$6,FAO_All!$AU$8:$BR$238))/W$6</f>
        <v>101.276</v>
      </c>
      <c r="X107" s="156" cm="1">
        <f t="array" ref="X107">_xlfn.XLOOKUP($R107,FAO_All!$P$8:$P$238,_xlfn.XLOOKUP(X$5,FAO_All!$W$6:$AT$6,FAO_All!$AU$8:$BR$238))/X$6</f>
        <v>154.625</v>
      </c>
      <c r="Z107" s="19" t="str">
        <f>_xlfn.XLOOKUP($Z$7,FAO_All!$R$7:$U$7,FAO_All!$R107:$U107)</f>
        <v>bana</v>
      </c>
      <c r="AA107" s="280">
        <f>FAO_All!P107</f>
        <v>486</v>
      </c>
      <c r="AB107" s="280" t="str">
        <f>FAO_All!Q107</f>
        <v>Bananas</v>
      </c>
      <c r="AC107" s="276" cm="1">
        <f t="array" ref="AC107">_xlfn.XLOOKUP(AC$7&amp;$AA107,('Water-CRP_filtered'!$S$8:$S$603)&amp;('Water-CRP_filtered'!$J$8:$J$603),'Water-CRP_filtered'!$U$8:$U$603,0)</f>
        <v>1070.0163433134646</v>
      </c>
      <c r="AD107" s="276" cm="1">
        <f t="array" ref="AD107">_xlfn.XLOOKUP(AD$7&amp;$AA107,('Water-CRP_filtered'!$S$8:$S$603)&amp;('Water-CRP_filtered'!$J$8:$J$603),'Water-CRP_filtered'!$U$8:$U$603,0)</f>
        <v>0</v>
      </c>
      <c r="AE107" s="276" cm="1">
        <f t="array" ref="AE107">_xlfn.XLOOKUP(AE$7&amp;$AA107,('Water-CRP_filtered'!$S$8:$S$603)&amp;('Water-CRP_filtered'!$J$8:$J$603),'Water-CRP_filtered'!$U$8:$U$603,"")</f>
        <v>79.667190869642255</v>
      </c>
      <c r="AF107" s="276">
        <f t="shared" si="29"/>
        <v>4754612.0930956062</v>
      </c>
      <c r="AG107" s="276">
        <f t="shared" si="30"/>
        <v>0</v>
      </c>
      <c r="AH107" s="276">
        <f t="shared" si="31"/>
        <v>354000.75101543585</v>
      </c>
      <c r="AI107" s="276">
        <f t="shared" si="37"/>
        <v>5108612.8441110421</v>
      </c>
      <c r="AJ107" s="63">
        <f>_xlfn.XLOOKUP($AA107,FAO_All!$P$8:$P$238,FAO_All!$N$8:$N$238)</f>
        <v>4443.4948333333332</v>
      </c>
      <c r="AK107" s="147"/>
    </row>
    <row r="108" spans="2:37" x14ac:dyDescent="0.45">
      <c r="B108" s="371">
        <f t="shared" si="32"/>
        <v>489</v>
      </c>
      <c r="C108" s="372" t="str">
        <f t="shared" si="33"/>
        <v>Plantains</v>
      </c>
      <c r="D108" s="375">
        <f t="shared" si="20"/>
        <v>0</v>
      </c>
      <c r="E108" s="147">
        <f t="shared" si="21"/>
        <v>0</v>
      </c>
      <c r="F108" s="147">
        <f t="shared" si="22"/>
        <v>0</v>
      </c>
      <c r="G108" s="376">
        <f t="shared" si="34"/>
        <v>0</v>
      </c>
      <c r="H108" s="375">
        <f t="shared" si="23"/>
        <v>0</v>
      </c>
      <c r="I108" s="147">
        <f t="shared" si="24"/>
        <v>0</v>
      </c>
      <c r="J108" s="147">
        <f t="shared" si="25"/>
        <v>0</v>
      </c>
      <c r="K108" s="376">
        <f t="shared" si="35"/>
        <v>0</v>
      </c>
      <c r="L108" s="375">
        <f t="shared" si="26"/>
        <v>0</v>
      </c>
      <c r="M108" s="147">
        <f t="shared" si="27"/>
        <v>0</v>
      </c>
      <c r="N108" s="147">
        <f t="shared" si="28"/>
        <v>0</v>
      </c>
      <c r="O108" s="376">
        <f t="shared" si="36"/>
        <v>0</v>
      </c>
      <c r="P108" s="147"/>
      <c r="R108" s="155">
        <f t="shared" si="19"/>
        <v>489</v>
      </c>
      <c r="S108" s="156" cm="1">
        <f t="array" ref="S108">_xlfn.XLOOKUP($R108,FAO_All!$P$8:$P$240,_xlfn.XLOOKUP(S$5,FAO_All!$W$6:$AT$6,FAO_All!$W$8:$AT$240))/S$6</f>
        <v>0</v>
      </c>
      <c r="T108" s="156" cm="1">
        <f t="array" ref="T108">_xlfn.XLOOKUP($R108,FAO_All!$P$8:$P$240,_xlfn.XLOOKUP(T$5,FAO_All!$W$6:$AT$6,FAO_All!$W$8:$AT$240))/T$6</f>
        <v>0</v>
      </c>
      <c r="U108" s="156" cm="1">
        <f t="array" ref="U108">_xlfn.XLOOKUP($R108,FAO_All!$P$8:$P$240,_xlfn.XLOOKUP(U$5,FAO_All!$W$6:$AT$6,FAO_All!$W$8:$AT$240))/U$6</f>
        <v>0</v>
      </c>
      <c r="V108" s="342" cm="1">
        <f t="array" ref="V108">_xlfn.XLOOKUP($R108,FAO_All!$P$8:$P$238,_xlfn.XLOOKUP(V$5,FAO_All!$W$6:$AT$6,FAO_All!$AU$8:$BR$238))/V$6</f>
        <v>0</v>
      </c>
      <c r="W108" s="156" cm="1">
        <f t="array" ref="W108">_xlfn.XLOOKUP($R108,FAO_All!$P$8:$P$238,_xlfn.XLOOKUP(W$5,FAO_All!$W$6:$AT$6,FAO_All!$AU$8:$BR$238))/W$6</f>
        <v>0</v>
      </c>
      <c r="X108" s="156" cm="1">
        <f t="array" ref="X108">_xlfn.XLOOKUP($R108,FAO_All!$P$8:$P$238,_xlfn.XLOOKUP(X$5,FAO_All!$W$6:$AT$6,FAO_All!$AU$8:$BR$238))/X$6</f>
        <v>0</v>
      </c>
      <c r="Z108" s="19" t="str">
        <f>_xlfn.XLOOKUP($Z$7,FAO_All!$R$7:$U$7,FAO_All!$R108:$U108)</f>
        <v>plan</v>
      </c>
      <c r="AA108" s="280">
        <f>FAO_All!P108</f>
        <v>489</v>
      </c>
      <c r="AB108" s="280" t="str">
        <f>FAO_All!Q108</f>
        <v>Plantains</v>
      </c>
      <c r="AC108" s="276" cm="1">
        <f t="array" ref="AC108">_xlfn.XLOOKUP(AC$7&amp;$AA108,('Water-CRP_filtered'!$S$8:$S$603)&amp;('Water-CRP_filtered'!$J$8:$J$603),'Water-CRP_filtered'!$U$8:$U$603,0)</f>
        <v>0</v>
      </c>
      <c r="AD108" s="276" cm="1">
        <f t="array" ref="AD108">_xlfn.XLOOKUP(AD$7&amp;$AA108,('Water-CRP_filtered'!$S$8:$S$603)&amp;('Water-CRP_filtered'!$J$8:$J$603),'Water-CRP_filtered'!$U$8:$U$603,0)</f>
        <v>0</v>
      </c>
      <c r="AE108" s="276" cm="1">
        <f t="array" ref="AE108">_xlfn.XLOOKUP(AE$7&amp;$AA108,('Water-CRP_filtered'!$S$8:$S$603)&amp;('Water-CRP_filtered'!$J$8:$J$603),'Water-CRP_filtered'!$U$8:$U$603,"")</f>
        <v>0</v>
      </c>
      <c r="AF108" s="276">
        <f t="shared" si="29"/>
        <v>0</v>
      </c>
      <c r="AG108" s="276">
        <f t="shared" si="30"/>
        <v>0</v>
      </c>
      <c r="AH108" s="276">
        <f t="shared" si="31"/>
        <v>0</v>
      </c>
      <c r="AI108" s="276">
        <f t="shared" si="37"/>
        <v>0</v>
      </c>
      <c r="AJ108" s="63">
        <f>_xlfn.XLOOKUP($AA108,FAO_All!$P$8:$P$238,FAO_All!$N$8:$N$238)</f>
        <v>0</v>
      </c>
      <c r="AK108" s="147"/>
    </row>
    <row r="109" spans="2:37" x14ac:dyDescent="0.45">
      <c r="B109" s="371">
        <f t="shared" si="32"/>
        <v>490</v>
      </c>
      <c r="C109" s="372" t="str">
        <f t="shared" si="33"/>
        <v>Oranges</v>
      </c>
      <c r="D109" s="375">
        <f t="shared" si="20"/>
        <v>407464.60061929922</v>
      </c>
      <c r="E109" s="147">
        <f t="shared" si="21"/>
        <v>0</v>
      </c>
      <c r="F109" s="147">
        <f t="shared" si="22"/>
        <v>41763.600639277152</v>
      </c>
      <c r="G109" s="376">
        <f t="shared" si="34"/>
        <v>449228.20125857636</v>
      </c>
      <c r="H109" s="375">
        <f t="shared" si="23"/>
        <v>1283602.1905915961</v>
      </c>
      <c r="I109" s="147">
        <f t="shared" si="24"/>
        <v>0</v>
      </c>
      <c r="J109" s="147">
        <f t="shared" si="25"/>
        <v>131564.43329332408</v>
      </c>
      <c r="K109" s="376">
        <f t="shared" si="35"/>
        <v>1415166.62388492</v>
      </c>
      <c r="L109" s="375">
        <f t="shared" si="26"/>
        <v>1849479.9065228084</v>
      </c>
      <c r="M109" s="147">
        <f t="shared" si="27"/>
        <v>0</v>
      </c>
      <c r="N109" s="147">
        <f t="shared" si="28"/>
        <v>189564.78695079003</v>
      </c>
      <c r="O109" s="376">
        <f t="shared" si="36"/>
        <v>2039044.6934735985</v>
      </c>
      <c r="P109" s="147"/>
      <c r="R109" s="155">
        <f t="shared" si="19"/>
        <v>490</v>
      </c>
      <c r="S109" s="156" cm="1">
        <f t="array" ref="S109">_xlfn.XLOOKUP($R109,FAO_All!$P$8:$P$240,_xlfn.XLOOKUP(S$5,FAO_All!$W$6:$AT$6,FAO_All!$W$8:$AT$240))/S$6</f>
        <v>644.05200000000002</v>
      </c>
      <c r="T109" s="156" cm="1">
        <f t="array" ref="T109">_xlfn.XLOOKUP($R109,FAO_All!$P$8:$P$240,_xlfn.XLOOKUP(T$5,FAO_All!$W$6:$AT$6,FAO_All!$W$8:$AT$240))/T$6</f>
        <v>2028.904</v>
      </c>
      <c r="U109" s="156" cm="1">
        <f t="array" ref="U109">_xlfn.XLOOKUP($R109,FAO_All!$P$8:$P$240,_xlfn.XLOOKUP(U$5,FAO_All!$W$6:$AT$6,FAO_All!$W$8:$AT$240))/U$6</f>
        <v>2923.3490000000002</v>
      </c>
      <c r="V109" s="342" cm="1">
        <f t="array" ref="V109">_xlfn.XLOOKUP($R109,FAO_All!$P$8:$P$238,_xlfn.XLOOKUP(V$5,FAO_All!$W$6:$AT$6,FAO_All!$AU$8:$BR$238))/V$6</f>
        <v>37.119999999999997</v>
      </c>
      <c r="W109" s="156" cm="1">
        <f t="array" ref="W109">_xlfn.XLOOKUP($R109,FAO_All!$P$8:$P$238,_xlfn.XLOOKUP(W$5,FAO_All!$W$6:$AT$6,FAO_All!$AU$8:$BR$238))/W$6</f>
        <v>57.082999999999998</v>
      </c>
      <c r="X109" s="156" cm="1">
        <f t="array" ref="X109">_xlfn.XLOOKUP($R109,FAO_All!$P$8:$P$238,_xlfn.XLOOKUP(X$5,FAO_All!$W$6:$AT$6,FAO_All!$AU$8:$BR$238))/X$6</f>
        <v>76.477000000000004</v>
      </c>
      <c r="Z109" s="19" t="str">
        <f>_xlfn.XLOOKUP($Z$7,FAO_All!$R$7:$U$7,FAO_All!$R109:$U109)</f>
        <v>frui</v>
      </c>
      <c r="AA109" s="280">
        <f>FAO_All!P109</f>
        <v>490</v>
      </c>
      <c r="AB109" s="280" t="str">
        <f>FAO_All!Q109</f>
        <v>Oranges</v>
      </c>
      <c r="AC109" s="276" cm="1">
        <f t="array" ref="AC109">_xlfn.XLOOKUP(AC$7&amp;$AA109,('Water-CRP_filtered'!$S$8:$S$603)&amp;('Water-CRP_filtered'!$J$8:$J$603),'Water-CRP_filtered'!$U$8:$U$603,0)</f>
        <v>632.65792299270743</v>
      </c>
      <c r="AD109" s="276" cm="1">
        <f t="array" ref="AD109">_xlfn.XLOOKUP(AD$7&amp;$AA109,('Water-CRP_filtered'!$S$8:$S$603)&amp;('Water-CRP_filtered'!$J$8:$J$603),'Water-CRP_filtered'!$U$8:$U$603,0)</f>
        <v>0</v>
      </c>
      <c r="AE109" s="276" cm="1">
        <f t="array" ref="AE109">_xlfn.XLOOKUP(AE$7&amp;$AA109,('Water-CRP_filtered'!$S$8:$S$603)&amp;('Water-CRP_filtered'!$J$8:$J$603),'Water-CRP_filtered'!$U$8:$U$603,"")</f>
        <v>64.845075613890103</v>
      </c>
      <c r="AF109" s="276">
        <f t="shared" si="29"/>
        <v>856043.53079415124</v>
      </c>
      <c r="AG109" s="276">
        <f t="shared" si="30"/>
        <v>0</v>
      </c>
      <c r="AH109" s="276">
        <f t="shared" si="31"/>
        <v>87741.26659244897</v>
      </c>
      <c r="AI109" s="276">
        <f t="shared" si="37"/>
        <v>943784.79738660017</v>
      </c>
      <c r="AJ109" s="63">
        <f>_xlfn.XLOOKUP($AA109,FAO_All!$P$8:$P$238,FAO_All!$N$8:$N$238)</f>
        <v>1353.0906666666667</v>
      </c>
      <c r="AK109" s="147"/>
    </row>
    <row r="110" spans="2:37" x14ac:dyDescent="0.45">
      <c r="B110" s="371">
        <f t="shared" si="32"/>
        <v>495</v>
      </c>
      <c r="C110" s="372" t="str">
        <f t="shared" si="33"/>
        <v>Tangerines, mandarins, clementines, satsumas</v>
      </c>
      <c r="D110" s="375">
        <f t="shared" si="20"/>
        <v>0</v>
      </c>
      <c r="E110" s="147">
        <f t="shared" si="21"/>
        <v>0</v>
      </c>
      <c r="F110" s="147">
        <f t="shared" si="22"/>
        <v>0</v>
      </c>
      <c r="G110" s="376">
        <f t="shared" si="34"/>
        <v>0</v>
      </c>
      <c r="H110" s="375">
        <f t="shared" si="23"/>
        <v>0</v>
      </c>
      <c r="I110" s="147">
        <f t="shared" si="24"/>
        <v>0</v>
      </c>
      <c r="J110" s="147">
        <f t="shared" si="25"/>
        <v>0</v>
      </c>
      <c r="K110" s="376">
        <f t="shared" si="35"/>
        <v>0</v>
      </c>
      <c r="L110" s="375">
        <f t="shared" si="26"/>
        <v>0</v>
      </c>
      <c r="M110" s="147">
        <f t="shared" si="27"/>
        <v>0</v>
      </c>
      <c r="N110" s="147">
        <f t="shared" si="28"/>
        <v>0</v>
      </c>
      <c r="O110" s="376">
        <f t="shared" si="36"/>
        <v>0</v>
      </c>
      <c r="P110" s="147"/>
      <c r="R110" s="155">
        <f t="shared" si="19"/>
        <v>495</v>
      </c>
      <c r="S110" s="156" cm="1">
        <f t="array" ref="S110">_xlfn.XLOOKUP($R110,FAO_All!$P$8:$P$240,_xlfn.XLOOKUP(S$5,FAO_All!$W$6:$AT$6,FAO_All!$W$8:$AT$240))/S$6</f>
        <v>0</v>
      </c>
      <c r="T110" s="156" cm="1">
        <f t="array" ref="T110">_xlfn.XLOOKUP($R110,FAO_All!$P$8:$P$240,_xlfn.XLOOKUP(T$5,FAO_All!$W$6:$AT$6,FAO_All!$W$8:$AT$240))/T$6</f>
        <v>0</v>
      </c>
      <c r="U110" s="156" cm="1">
        <f t="array" ref="U110">_xlfn.XLOOKUP($R110,FAO_All!$P$8:$P$240,_xlfn.XLOOKUP(U$5,FAO_All!$W$6:$AT$6,FAO_All!$W$8:$AT$240))/U$6</f>
        <v>0</v>
      </c>
      <c r="V110" s="342" cm="1">
        <f t="array" ref="V110">_xlfn.XLOOKUP($R110,FAO_All!$P$8:$P$238,_xlfn.XLOOKUP(V$5,FAO_All!$W$6:$AT$6,FAO_All!$AU$8:$BR$238))/V$6</f>
        <v>0</v>
      </c>
      <c r="W110" s="156" cm="1">
        <f t="array" ref="W110">_xlfn.XLOOKUP($R110,FAO_All!$P$8:$P$238,_xlfn.XLOOKUP(W$5,FAO_All!$W$6:$AT$6,FAO_All!$AU$8:$BR$238))/W$6</f>
        <v>0</v>
      </c>
      <c r="X110" s="156" cm="1">
        <f t="array" ref="X110">_xlfn.XLOOKUP($R110,FAO_All!$P$8:$P$238,_xlfn.XLOOKUP(X$5,FAO_All!$W$6:$AT$6,FAO_All!$AU$8:$BR$238))/X$6</f>
        <v>0</v>
      </c>
      <c r="Z110" s="19" t="str">
        <f>_xlfn.XLOOKUP($Z$7,FAO_All!$R$7:$U$7,FAO_All!$R110:$U110)</f>
        <v>frui</v>
      </c>
      <c r="AA110" s="280">
        <f>FAO_All!P110</f>
        <v>495</v>
      </c>
      <c r="AB110" s="280" t="str">
        <f>FAO_All!Q110</f>
        <v>Tangerines, mandarins, clementines, satsumas</v>
      </c>
      <c r="AC110" s="276" cm="1">
        <f t="array" ref="AC110">_xlfn.XLOOKUP(AC$7&amp;$AA110,('Water-CRP_filtered'!$S$8:$S$603)&amp;('Water-CRP_filtered'!$J$8:$J$603),'Water-CRP_filtered'!$U$8:$U$603,0)</f>
        <v>0</v>
      </c>
      <c r="AD110" s="276" cm="1">
        <f t="array" ref="AD110">_xlfn.XLOOKUP(AD$7&amp;$AA110,('Water-CRP_filtered'!$S$8:$S$603)&amp;('Water-CRP_filtered'!$J$8:$J$603),'Water-CRP_filtered'!$U$8:$U$603,0)</f>
        <v>0</v>
      </c>
      <c r="AE110" s="276" cm="1">
        <f t="array" ref="AE110">_xlfn.XLOOKUP(AE$7&amp;$AA110,('Water-CRP_filtered'!$S$8:$S$603)&amp;('Water-CRP_filtered'!$J$8:$J$603),'Water-CRP_filtered'!$U$8:$U$603,"")</f>
        <v>0</v>
      </c>
      <c r="AF110" s="276">
        <f t="shared" si="29"/>
        <v>0</v>
      </c>
      <c r="AG110" s="276">
        <f t="shared" si="30"/>
        <v>0</v>
      </c>
      <c r="AH110" s="276">
        <f t="shared" si="31"/>
        <v>0</v>
      </c>
      <c r="AI110" s="276">
        <f t="shared" si="37"/>
        <v>0</v>
      </c>
      <c r="AJ110" s="63">
        <f>_xlfn.XLOOKUP($AA110,FAO_All!$P$8:$P$238,FAO_All!$N$8:$N$238)</f>
        <v>0</v>
      </c>
      <c r="AK110" s="147"/>
    </row>
    <row r="111" spans="2:37" x14ac:dyDescent="0.45">
      <c r="B111" s="371">
        <f t="shared" si="32"/>
        <v>497</v>
      </c>
      <c r="C111" s="372" t="str">
        <f t="shared" si="33"/>
        <v>Lemons and limes</v>
      </c>
      <c r="D111" s="375">
        <f t="shared" si="20"/>
        <v>0</v>
      </c>
      <c r="E111" s="147">
        <f t="shared" si="21"/>
        <v>0</v>
      </c>
      <c r="F111" s="147">
        <f t="shared" si="22"/>
        <v>0</v>
      </c>
      <c r="G111" s="376">
        <f t="shared" si="34"/>
        <v>0</v>
      </c>
      <c r="H111" s="375">
        <f t="shared" si="23"/>
        <v>0</v>
      </c>
      <c r="I111" s="147">
        <f t="shared" si="24"/>
        <v>0</v>
      </c>
      <c r="J111" s="147">
        <f t="shared" si="25"/>
        <v>0</v>
      </c>
      <c r="K111" s="376">
        <f t="shared" si="35"/>
        <v>0</v>
      </c>
      <c r="L111" s="375">
        <f t="shared" si="26"/>
        <v>0</v>
      </c>
      <c r="M111" s="147">
        <f t="shared" si="27"/>
        <v>0</v>
      </c>
      <c r="N111" s="147">
        <f t="shared" si="28"/>
        <v>0</v>
      </c>
      <c r="O111" s="376">
        <f t="shared" si="36"/>
        <v>0</v>
      </c>
      <c r="P111" s="147"/>
      <c r="R111" s="155">
        <f t="shared" si="19"/>
        <v>497</v>
      </c>
      <c r="S111" s="156" cm="1">
        <f t="array" ref="S111">_xlfn.XLOOKUP($R111,FAO_All!$P$8:$P$240,_xlfn.XLOOKUP(S$5,FAO_All!$W$6:$AT$6,FAO_All!$W$8:$AT$240))/S$6</f>
        <v>0</v>
      </c>
      <c r="T111" s="156" cm="1">
        <f t="array" ref="T111">_xlfn.XLOOKUP($R111,FAO_All!$P$8:$P$240,_xlfn.XLOOKUP(T$5,FAO_All!$W$6:$AT$6,FAO_All!$W$8:$AT$240))/T$6</f>
        <v>0</v>
      </c>
      <c r="U111" s="156" cm="1">
        <f t="array" ref="U111">_xlfn.XLOOKUP($R111,FAO_All!$P$8:$P$240,_xlfn.XLOOKUP(U$5,FAO_All!$W$6:$AT$6,FAO_All!$W$8:$AT$240))/U$6</f>
        <v>0</v>
      </c>
      <c r="V111" s="342" cm="1">
        <f t="array" ref="V111">_xlfn.XLOOKUP($R111,FAO_All!$P$8:$P$238,_xlfn.XLOOKUP(V$5,FAO_All!$W$6:$AT$6,FAO_All!$AU$8:$BR$238))/V$6</f>
        <v>0</v>
      </c>
      <c r="W111" s="156" cm="1">
        <f t="array" ref="W111">_xlfn.XLOOKUP($R111,FAO_All!$P$8:$P$238,_xlfn.XLOOKUP(W$5,FAO_All!$W$6:$AT$6,FAO_All!$AU$8:$BR$238))/W$6</f>
        <v>0</v>
      </c>
      <c r="X111" s="156" cm="1">
        <f t="array" ref="X111">_xlfn.XLOOKUP($R111,FAO_All!$P$8:$P$238,_xlfn.XLOOKUP(X$5,FAO_All!$W$6:$AT$6,FAO_All!$AU$8:$BR$238))/X$6</f>
        <v>0</v>
      </c>
      <c r="Z111" s="19" t="str">
        <f>_xlfn.XLOOKUP($Z$7,FAO_All!$R$7:$U$7,FAO_All!$R111:$U111)</f>
        <v>frui</v>
      </c>
      <c r="AA111" s="280">
        <f>FAO_All!P111</f>
        <v>497</v>
      </c>
      <c r="AB111" s="280" t="str">
        <f>FAO_All!Q111</f>
        <v>Lemons and limes</v>
      </c>
      <c r="AC111" s="276" cm="1">
        <f t="array" ref="AC111">_xlfn.XLOOKUP(AC$7&amp;$AA111,('Water-CRP_filtered'!$S$8:$S$603)&amp;('Water-CRP_filtered'!$J$8:$J$603),'Water-CRP_filtered'!$U$8:$U$603,0)</f>
        <v>0</v>
      </c>
      <c r="AD111" s="276" cm="1">
        <f t="array" ref="AD111">_xlfn.XLOOKUP(AD$7&amp;$AA111,('Water-CRP_filtered'!$S$8:$S$603)&amp;('Water-CRP_filtered'!$J$8:$J$603),'Water-CRP_filtered'!$U$8:$U$603,0)</f>
        <v>0</v>
      </c>
      <c r="AE111" s="276" cm="1">
        <f t="array" ref="AE111">_xlfn.XLOOKUP(AE$7&amp;$AA111,('Water-CRP_filtered'!$S$8:$S$603)&amp;('Water-CRP_filtered'!$J$8:$J$603),'Water-CRP_filtered'!$U$8:$U$603,"")</f>
        <v>0</v>
      </c>
      <c r="AF111" s="276">
        <f t="shared" si="29"/>
        <v>0</v>
      </c>
      <c r="AG111" s="276">
        <f t="shared" si="30"/>
        <v>0</v>
      </c>
      <c r="AH111" s="276">
        <f t="shared" si="31"/>
        <v>0</v>
      </c>
      <c r="AI111" s="276">
        <f t="shared" si="37"/>
        <v>0</v>
      </c>
      <c r="AJ111" s="63">
        <f>_xlfn.XLOOKUP($AA111,FAO_All!$P$8:$P$238,FAO_All!$N$8:$N$238)</f>
        <v>0</v>
      </c>
      <c r="AK111" s="147"/>
    </row>
    <row r="112" spans="2:37" x14ac:dyDescent="0.45">
      <c r="B112" s="371">
        <f t="shared" si="32"/>
        <v>507</v>
      </c>
      <c r="C112" s="372" t="str">
        <f t="shared" si="33"/>
        <v>Grapefruit (inc. pomelos)</v>
      </c>
      <c r="D112" s="375">
        <f t="shared" si="20"/>
        <v>0</v>
      </c>
      <c r="E112" s="147">
        <f t="shared" si="21"/>
        <v>0</v>
      </c>
      <c r="F112" s="147">
        <f t="shared" si="22"/>
        <v>0</v>
      </c>
      <c r="G112" s="376">
        <f t="shared" si="34"/>
        <v>0</v>
      </c>
      <c r="H112" s="375">
        <f t="shared" si="23"/>
        <v>0</v>
      </c>
      <c r="I112" s="147">
        <f t="shared" si="24"/>
        <v>0</v>
      </c>
      <c r="J112" s="147">
        <f t="shared" si="25"/>
        <v>0</v>
      </c>
      <c r="K112" s="376">
        <f t="shared" si="35"/>
        <v>0</v>
      </c>
      <c r="L112" s="375">
        <f t="shared" si="26"/>
        <v>0</v>
      </c>
      <c r="M112" s="147">
        <f t="shared" si="27"/>
        <v>0</v>
      </c>
      <c r="N112" s="147">
        <f t="shared" si="28"/>
        <v>0</v>
      </c>
      <c r="O112" s="376">
        <f t="shared" si="36"/>
        <v>0</v>
      </c>
      <c r="P112" s="147"/>
      <c r="R112" s="155">
        <f t="shared" si="19"/>
        <v>507</v>
      </c>
      <c r="S112" s="156" cm="1">
        <f t="array" ref="S112">_xlfn.XLOOKUP($R112,FAO_All!$P$8:$P$240,_xlfn.XLOOKUP(S$5,FAO_All!$W$6:$AT$6,FAO_All!$W$8:$AT$240))/S$6</f>
        <v>0</v>
      </c>
      <c r="T112" s="156" cm="1">
        <f t="array" ref="T112">_xlfn.XLOOKUP($R112,FAO_All!$P$8:$P$240,_xlfn.XLOOKUP(T$5,FAO_All!$W$6:$AT$6,FAO_All!$W$8:$AT$240))/T$6</f>
        <v>0</v>
      </c>
      <c r="U112" s="156" cm="1">
        <f t="array" ref="U112">_xlfn.XLOOKUP($R112,FAO_All!$P$8:$P$240,_xlfn.XLOOKUP(U$5,FAO_All!$W$6:$AT$6,FAO_All!$W$8:$AT$240))/U$6</f>
        <v>0</v>
      </c>
      <c r="V112" s="342" cm="1">
        <f t="array" ref="V112">_xlfn.XLOOKUP($R112,FAO_All!$P$8:$P$238,_xlfn.XLOOKUP(V$5,FAO_All!$W$6:$AT$6,FAO_All!$AU$8:$BR$238))/V$6</f>
        <v>0</v>
      </c>
      <c r="W112" s="156" cm="1">
        <f t="array" ref="W112">_xlfn.XLOOKUP($R112,FAO_All!$P$8:$P$238,_xlfn.XLOOKUP(W$5,FAO_All!$W$6:$AT$6,FAO_All!$AU$8:$BR$238))/W$6</f>
        <v>0</v>
      </c>
      <c r="X112" s="156" cm="1">
        <f t="array" ref="X112">_xlfn.XLOOKUP($R112,FAO_All!$P$8:$P$238,_xlfn.XLOOKUP(X$5,FAO_All!$W$6:$AT$6,FAO_All!$AU$8:$BR$238))/X$6</f>
        <v>0</v>
      </c>
      <c r="Z112" s="19" t="str">
        <f>_xlfn.XLOOKUP($Z$7,FAO_All!$R$7:$U$7,FAO_All!$R112:$U112)</f>
        <v>frui</v>
      </c>
      <c r="AA112" s="280">
        <f>FAO_All!P112</f>
        <v>507</v>
      </c>
      <c r="AB112" s="280" t="str">
        <f>FAO_All!Q112</f>
        <v>Grapefruit (inc. pomelos)</v>
      </c>
      <c r="AC112" s="276" cm="1">
        <f t="array" ref="AC112">_xlfn.XLOOKUP(AC$7&amp;$AA112,('Water-CRP_filtered'!$S$8:$S$603)&amp;('Water-CRP_filtered'!$J$8:$J$603),'Water-CRP_filtered'!$U$8:$U$603,0)</f>
        <v>0</v>
      </c>
      <c r="AD112" s="276" cm="1">
        <f t="array" ref="AD112">_xlfn.XLOOKUP(AD$7&amp;$AA112,('Water-CRP_filtered'!$S$8:$S$603)&amp;('Water-CRP_filtered'!$J$8:$J$603),'Water-CRP_filtered'!$U$8:$U$603,0)</f>
        <v>0</v>
      </c>
      <c r="AE112" s="276" cm="1">
        <f t="array" ref="AE112">_xlfn.XLOOKUP(AE$7&amp;$AA112,('Water-CRP_filtered'!$S$8:$S$603)&amp;('Water-CRP_filtered'!$J$8:$J$603),'Water-CRP_filtered'!$U$8:$U$603,"")</f>
        <v>0</v>
      </c>
      <c r="AF112" s="276">
        <f t="shared" si="29"/>
        <v>0</v>
      </c>
      <c r="AG112" s="276">
        <f t="shared" si="30"/>
        <v>0</v>
      </c>
      <c r="AH112" s="276">
        <f t="shared" si="31"/>
        <v>0</v>
      </c>
      <c r="AI112" s="276">
        <f t="shared" si="37"/>
        <v>0</v>
      </c>
      <c r="AJ112" s="63">
        <f>_xlfn.XLOOKUP($AA112,FAO_All!$P$8:$P$238,FAO_All!$N$8:$N$238)</f>
        <v>0</v>
      </c>
      <c r="AK112" s="147"/>
    </row>
    <row r="113" spans="2:37" x14ac:dyDescent="0.45">
      <c r="B113" s="371">
        <f t="shared" si="32"/>
        <v>512</v>
      </c>
      <c r="C113" s="372" t="str">
        <f t="shared" si="33"/>
        <v>Fruit, citrus nes</v>
      </c>
      <c r="D113" s="375">
        <f t="shared" si="20"/>
        <v>0</v>
      </c>
      <c r="E113" s="147">
        <f t="shared" si="21"/>
        <v>0</v>
      </c>
      <c r="F113" s="147">
        <f t="shared" si="22"/>
        <v>0</v>
      </c>
      <c r="G113" s="376">
        <f t="shared" si="34"/>
        <v>0</v>
      </c>
      <c r="H113" s="375">
        <f t="shared" si="23"/>
        <v>0</v>
      </c>
      <c r="I113" s="147">
        <f t="shared" si="24"/>
        <v>0</v>
      </c>
      <c r="J113" s="147">
        <f t="shared" si="25"/>
        <v>0</v>
      </c>
      <c r="K113" s="376">
        <f t="shared" si="35"/>
        <v>0</v>
      </c>
      <c r="L113" s="375">
        <f t="shared" si="26"/>
        <v>0</v>
      </c>
      <c r="M113" s="147">
        <f t="shared" si="27"/>
        <v>0</v>
      </c>
      <c r="N113" s="147">
        <f t="shared" si="28"/>
        <v>0</v>
      </c>
      <c r="O113" s="376">
        <f t="shared" si="36"/>
        <v>0</v>
      </c>
      <c r="P113" s="147"/>
      <c r="R113" s="155">
        <f t="shared" si="19"/>
        <v>512</v>
      </c>
      <c r="S113" s="156" cm="1">
        <f t="array" ref="S113">_xlfn.XLOOKUP($R113,FAO_All!$P$8:$P$240,_xlfn.XLOOKUP(S$5,FAO_All!$W$6:$AT$6,FAO_All!$W$8:$AT$240))/S$6</f>
        <v>0</v>
      </c>
      <c r="T113" s="156" cm="1">
        <f t="array" ref="T113">_xlfn.XLOOKUP($R113,FAO_All!$P$8:$P$240,_xlfn.XLOOKUP(T$5,FAO_All!$W$6:$AT$6,FAO_All!$W$8:$AT$240))/T$6</f>
        <v>0</v>
      </c>
      <c r="U113" s="156" cm="1">
        <f t="array" ref="U113">_xlfn.XLOOKUP($R113,FAO_All!$P$8:$P$240,_xlfn.XLOOKUP(U$5,FAO_All!$W$6:$AT$6,FAO_All!$W$8:$AT$240))/U$6</f>
        <v>0</v>
      </c>
      <c r="V113" s="342" cm="1">
        <f t="array" ref="V113">_xlfn.XLOOKUP($R113,FAO_All!$P$8:$P$238,_xlfn.XLOOKUP(V$5,FAO_All!$W$6:$AT$6,FAO_All!$AU$8:$BR$238))/V$6</f>
        <v>0</v>
      </c>
      <c r="W113" s="156" cm="1">
        <f t="array" ref="W113">_xlfn.XLOOKUP($R113,FAO_All!$P$8:$P$238,_xlfn.XLOOKUP(W$5,FAO_All!$W$6:$AT$6,FAO_All!$AU$8:$BR$238))/W$6</f>
        <v>0</v>
      </c>
      <c r="X113" s="156" cm="1">
        <f t="array" ref="X113">_xlfn.XLOOKUP($R113,FAO_All!$P$8:$P$238,_xlfn.XLOOKUP(X$5,FAO_All!$W$6:$AT$6,FAO_All!$AU$8:$BR$238))/X$6</f>
        <v>0</v>
      </c>
      <c r="Z113" s="19" t="str">
        <f>_xlfn.XLOOKUP($Z$7,FAO_All!$R$7:$U$7,FAO_All!$R113:$U113)</f>
        <v>frui</v>
      </c>
      <c r="AA113" s="280">
        <f>FAO_All!P113</f>
        <v>512</v>
      </c>
      <c r="AB113" s="280" t="str">
        <f>FAO_All!Q113</f>
        <v>Fruit, citrus nes</v>
      </c>
      <c r="AC113" s="276" cm="1">
        <f t="array" ref="AC113">_xlfn.XLOOKUP(AC$7&amp;$AA113,('Water-CRP_filtered'!$S$8:$S$603)&amp;('Water-CRP_filtered'!$J$8:$J$603),'Water-CRP_filtered'!$U$8:$U$603,0)</f>
        <v>0</v>
      </c>
      <c r="AD113" s="276" cm="1">
        <f t="array" ref="AD113">_xlfn.XLOOKUP(AD$7&amp;$AA113,('Water-CRP_filtered'!$S$8:$S$603)&amp;('Water-CRP_filtered'!$J$8:$J$603),'Water-CRP_filtered'!$U$8:$U$603,0)</f>
        <v>0</v>
      </c>
      <c r="AE113" s="276" cm="1">
        <f t="array" ref="AE113">_xlfn.XLOOKUP(AE$7&amp;$AA113,('Water-CRP_filtered'!$S$8:$S$603)&amp;('Water-CRP_filtered'!$J$8:$J$603),'Water-CRP_filtered'!$U$8:$U$603,"")</f>
        <v>0</v>
      </c>
      <c r="AF113" s="276">
        <f t="shared" si="29"/>
        <v>0</v>
      </c>
      <c r="AG113" s="276">
        <f t="shared" si="30"/>
        <v>0</v>
      </c>
      <c r="AH113" s="276">
        <f t="shared" si="31"/>
        <v>0</v>
      </c>
      <c r="AI113" s="276">
        <f t="shared" si="37"/>
        <v>0</v>
      </c>
      <c r="AJ113" s="63">
        <f>_xlfn.XLOOKUP($AA113,FAO_All!$P$8:$P$238,FAO_All!$N$8:$N$238)</f>
        <v>0</v>
      </c>
      <c r="AK113" s="147"/>
    </row>
    <row r="114" spans="2:37" x14ac:dyDescent="0.45">
      <c r="B114" s="371">
        <f t="shared" si="32"/>
        <v>515</v>
      </c>
      <c r="C114" s="372" t="str">
        <f t="shared" si="33"/>
        <v>Apples</v>
      </c>
      <c r="D114" s="375">
        <f t="shared" si="20"/>
        <v>0</v>
      </c>
      <c r="E114" s="147">
        <f t="shared" si="21"/>
        <v>0</v>
      </c>
      <c r="F114" s="147">
        <f t="shared" si="22"/>
        <v>0</v>
      </c>
      <c r="G114" s="376">
        <f t="shared" si="34"/>
        <v>0</v>
      </c>
      <c r="H114" s="375">
        <f t="shared" si="23"/>
        <v>0</v>
      </c>
      <c r="I114" s="147">
        <f t="shared" si="24"/>
        <v>0</v>
      </c>
      <c r="J114" s="147">
        <f t="shared" si="25"/>
        <v>0</v>
      </c>
      <c r="K114" s="376">
        <f t="shared" si="35"/>
        <v>0</v>
      </c>
      <c r="L114" s="375">
        <f t="shared" si="26"/>
        <v>0</v>
      </c>
      <c r="M114" s="147">
        <f t="shared" si="27"/>
        <v>0</v>
      </c>
      <c r="N114" s="147">
        <f t="shared" si="28"/>
        <v>0</v>
      </c>
      <c r="O114" s="376">
        <f t="shared" si="36"/>
        <v>0</v>
      </c>
      <c r="P114" s="147"/>
      <c r="R114" s="155">
        <f t="shared" si="19"/>
        <v>515</v>
      </c>
      <c r="S114" s="156" cm="1">
        <f t="array" ref="S114">_xlfn.XLOOKUP($R114,FAO_All!$P$8:$P$240,_xlfn.XLOOKUP(S$5,FAO_All!$W$6:$AT$6,FAO_All!$W$8:$AT$240))/S$6</f>
        <v>0</v>
      </c>
      <c r="T114" s="156" cm="1">
        <f t="array" ref="T114">_xlfn.XLOOKUP($R114,FAO_All!$P$8:$P$240,_xlfn.XLOOKUP(T$5,FAO_All!$W$6:$AT$6,FAO_All!$W$8:$AT$240))/T$6</f>
        <v>0</v>
      </c>
      <c r="U114" s="156" cm="1">
        <f t="array" ref="U114">_xlfn.XLOOKUP($R114,FAO_All!$P$8:$P$240,_xlfn.XLOOKUP(U$5,FAO_All!$W$6:$AT$6,FAO_All!$W$8:$AT$240))/U$6</f>
        <v>0</v>
      </c>
      <c r="V114" s="342" cm="1">
        <f t="array" ref="V114">_xlfn.XLOOKUP($R114,FAO_All!$P$8:$P$238,_xlfn.XLOOKUP(V$5,FAO_All!$W$6:$AT$6,FAO_All!$AU$8:$BR$238))/V$6</f>
        <v>0</v>
      </c>
      <c r="W114" s="156" cm="1">
        <f t="array" ref="W114">_xlfn.XLOOKUP($R114,FAO_All!$P$8:$P$238,_xlfn.XLOOKUP(W$5,FAO_All!$W$6:$AT$6,FAO_All!$AU$8:$BR$238))/W$6</f>
        <v>0</v>
      </c>
      <c r="X114" s="156" cm="1">
        <f t="array" ref="X114">_xlfn.XLOOKUP($R114,FAO_All!$P$8:$P$238,_xlfn.XLOOKUP(X$5,FAO_All!$W$6:$AT$6,FAO_All!$AU$8:$BR$238))/X$6</f>
        <v>0</v>
      </c>
      <c r="Z114" s="19" t="str">
        <f>_xlfn.XLOOKUP($Z$7,FAO_All!$R$7:$U$7,FAO_All!$R114:$U114)</f>
        <v>frui</v>
      </c>
      <c r="AA114" s="280">
        <f>FAO_All!P114</f>
        <v>515</v>
      </c>
      <c r="AB114" s="280" t="str">
        <f>FAO_All!Q114</f>
        <v>Apples</v>
      </c>
      <c r="AC114" s="276" cm="1">
        <f t="array" ref="AC114">_xlfn.XLOOKUP(AC$7&amp;$AA114,('Water-CRP_filtered'!$S$8:$S$603)&amp;('Water-CRP_filtered'!$J$8:$J$603),'Water-CRP_filtered'!$U$8:$U$603,0)</f>
        <v>0</v>
      </c>
      <c r="AD114" s="276" cm="1">
        <f t="array" ref="AD114">_xlfn.XLOOKUP(AD$7&amp;$AA114,('Water-CRP_filtered'!$S$8:$S$603)&amp;('Water-CRP_filtered'!$J$8:$J$603),'Water-CRP_filtered'!$U$8:$U$603,0)</f>
        <v>0</v>
      </c>
      <c r="AE114" s="276" cm="1">
        <f t="array" ref="AE114">_xlfn.XLOOKUP(AE$7&amp;$AA114,('Water-CRP_filtered'!$S$8:$S$603)&amp;('Water-CRP_filtered'!$J$8:$J$603),'Water-CRP_filtered'!$U$8:$U$603,"")</f>
        <v>0</v>
      </c>
      <c r="AF114" s="276">
        <f t="shared" si="29"/>
        <v>0</v>
      </c>
      <c r="AG114" s="276">
        <f t="shared" si="30"/>
        <v>0</v>
      </c>
      <c r="AH114" s="276">
        <f t="shared" si="31"/>
        <v>0</v>
      </c>
      <c r="AI114" s="276">
        <f t="shared" si="37"/>
        <v>0</v>
      </c>
      <c r="AJ114" s="63">
        <f>_xlfn.XLOOKUP($AA114,FAO_All!$P$8:$P$238,FAO_All!$N$8:$N$238)</f>
        <v>0</v>
      </c>
      <c r="AK114" s="147"/>
    </row>
    <row r="115" spans="2:37" x14ac:dyDescent="0.45">
      <c r="B115" s="371">
        <f t="shared" si="32"/>
        <v>521</v>
      </c>
      <c r="C115" s="372" t="str">
        <f t="shared" si="33"/>
        <v>Pears</v>
      </c>
      <c r="D115" s="375">
        <f t="shared" si="20"/>
        <v>0</v>
      </c>
      <c r="E115" s="147">
        <f t="shared" si="21"/>
        <v>0</v>
      </c>
      <c r="F115" s="147">
        <f t="shared" si="22"/>
        <v>0</v>
      </c>
      <c r="G115" s="376">
        <f t="shared" si="34"/>
        <v>0</v>
      </c>
      <c r="H115" s="375">
        <f t="shared" si="23"/>
        <v>0</v>
      </c>
      <c r="I115" s="147">
        <f t="shared" si="24"/>
        <v>0</v>
      </c>
      <c r="J115" s="147">
        <f t="shared" si="25"/>
        <v>0</v>
      </c>
      <c r="K115" s="376">
        <f t="shared" si="35"/>
        <v>0</v>
      </c>
      <c r="L115" s="375">
        <f t="shared" si="26"/>
        <v>0</v>
      </c>
      <c r="M115" s="147">
        <f t="shared" si="27"/>
        <v>0</v>
      </c>
      <c r="N115" s="147">
        <f t="shared" si="28"/>
        <v>0</v>
      </c>
      <c r="O115" s="376">
        <f t="shared" si="36"/>
        <v>0</v>
      </c>
      <c r="P115" s="147"/>
      <c r="R115" s="155">
        <f t="shared" si="19"/>
        <v>521</v>
      </c>
      <c r="S115" s="156" cm="1">
        <f t="array" ref="S115">_xlfn.XLOOKUP($R115,FAO_All!$P$8:$P$240,_xlfn.XLOOKUP(S$5,FAO_All!$W$6:$AT$6,FAO_All!$W$8:$AT$240))/S$6</f>
        <v>0</v>
      </c>
      <c r="T115" s="156" cm="1">
        <f t="array" ref="T115">_xlfn.XLOOKUP($R115,FAO_All!$P$8:$P$240,_xlfn.XLOOKUP(T$5,FAO_All!$W$6:$AT$6,FAO_All!$W$8:$AT$240))/T$6</f>
        <v>0</v>
      </c>
      <c r="U115" s="156" cm="1">
        <f t="array" ref="U115">_xlfn.XLOOKUP($R115,FAO_All!$P$8:$P$240,_xlfn.XLOOKUP(U$5,FAO_All!$W$6:$AT$6,FAO_All!$W$8:$AT$240))/U$6</f>
        <v>0</v>
      </c>
      <c r="V115" s="342" cm="1">
        <f t="array" ref="V115">_xlfn.XLOOKUP($R115,FAO_All!$P$8:$P$238,_xlfn.XLOOKUP(V$5,FAO_All!$W$6:$AT$6,FAO_All!$AU$8:$BR$238))/V$6</f>
        <v>0</v>
      </c>
      <c r="W115" s="156" cm="1">
        <f t="array" ref="W115">_xlfn.XLOOKUP($R115,FAO_All!$P$8:$P$238,_xlfn.XLOOKUP(W$5,FAO_All!$W$6:$AT$6,FAO_All!$AU$8:$BR$238))/W$6</f>
        <v>0</v>
      </c>
      <c r="X115" s="156" cm="1">
        <f t="array" ref="X115">_xlfn.XLOOKUP($R115,FAO_All!$P$8:$P$238,_xlfn.XLOOKUP(X$5,FAO_All!$W$6:$AT$6,FAO_All!$AU$8:$BR$238))/X$6</f>
        <v>0</v>
      </c>
      <c r="Z115" s="19" t="str">
        <f>_xlfn.XLOOKUP($Z$7,FAO_All!$R$7:$U$7,FAO_All!$R115:$U115)</f>
        <v>frui</v>
      </c>
      <c r="AA115" s="280">
        <f>FAO_All!P115</f>
        <v>521</v>
      </c>
      <c r="AB115" s="280" t="str">
        <f>FAO_All!Q115</f>
        <v>Pears</v>
      </c>
      <c r="AC115" s="276" cm="1">
        <f t="array" ref="AC115">_xlfn.XLOOKUP(AC$7&amp;$AA115,('Water-CRP_filtered'!$S$8:$S$603)&amp;('Water-CRP_filtered'!$J$8:$J$603),'Water-CRP_filtered'!$U$8:$U$603,0)</f>
        <v>0</v>
      </c>
      <c r="AD115" s="276" cm="1">
        <f t="array" ref="AD115">_xlfn.XLOOKUP(AD$7&amp;$AA115,('Water-CRP_filtered'!$S$8:$S$603)&amp;('Water-CRP_filtered'!$J$8:$J$603),'Water-CRP_filtered'!$U$8:$U$603,0)</f>
        <v>0</v>
      </c>
      <c r="AE115" s="276" cm="1">
        <f t="array" ref="AE115">_xlfn.XLOOKUP(AE$7&amp;$AA115,('Water-CRP_filtered'!$S$8:$S$603)&amp;('Water-CRP_filtered'!$J$8:$J$603),'Water-CRP_filtered'!$U$8:$U$603,"")</f>
        <v>0</v>
      </c>
      <c r="AF115" s="276">
        <f t="shared" si="29"/>
        <v>0</v>
      </c>
      <c r="AG115" s="276">
        <f t="shared" si="30"/>
        <v>0</v>
      </c>
      <c r="AH115" s="276">
        <f t="shared" si="31"/>
        <v>0</v>
      </c>
      <c r="AI115" s="276">
        <f t="shared" si="37"/>
        <v>0</v>
      </c>
      <c r="AJ115" s="63">
        <f>_xlfn.XLOOKUP($AA115,FAO_All!$P$8:$P$238,FAO_All!$N$8:$N$238)</f>
        <v>0</v>
      </c>
      <c r="AK115" s="147"/>
    </row>
    <row r="116" spans="2:37" x14ac:dyDescent="0.45">
      <c r="B116" s="371">
        <f t="shared" si="32"/>
        <v>523</v>
      </c>
      <c r="C116" s="372" t="str">
        <f t="shared" si="33"/>
        <v>Quinces</v>
      </c>
      <c r="D116" s="375">
        <f t="shared" si="20"/>
        <v>0</v>
      </c>
      <c r="E116" s="147">
        <f t="shared" si="21"/>
        <v>0</v>
      </c>
      <c r="F116" s="147">
        <f t="shared" si="22"/>
        <v>0</v>
      </c>
      <c r="G116" s="376">
        <f t="shared" si="34"/>
        <v>0</v>
      </c>
      <c r="H116" s="375">
        <f t="shared" si="23"/>
        <v>0</v>
      </c>
      <c r="I116" s="147">
        <f t="shared" si="24"/>
        <v>0</v>
      </c>
      <c r="J116" s="147">
        <f t="shared" si="25"/>
        <v>0</v>
      </c>
      <c r="K116" s="376">
        <f t="shared" si="35"/>
        <v>0</v>
      </c>
      <c r="L116" s="375">
        <f t="shared" si="26"/>
        <v>0</v>
      </c>
      <c r="M116" s="147">
        <f t="shared" si="27"/>
        <v>0</v>
      </c>
      <c r="N116" s="147">
        <f t="shared" si="28"/>
        <v>0</v>
      </c>
      <c r="O116" s="376">
        <f t="shared" si="36"/>
        <v>0</v>
      </c>
      <c r="P116" s="147"/>
      <c r="R116" s="155">
        <f t="shared" si="19"/>
        <v>523</v>
      </c>
      <c r="S116" s="156" cm="1">
        <f t="array" ref="S116">_xlfn.XLOOKUP($R116,FAO_All!$P$8:$P$240,_xlfn.XLOOKUP(S$5,FAO_All!$W$6:$AT$6,FAO_All!$W$8:$AT$240))/S$6</f>
        <v>0</v>
      </c>
      <c r="T116" s="156" cm="1">
        <f t="array" ref="T116">_xlfn.XLOOKUP($R116,FAO_All!$P$8:$P$240,_xlfn.XLOOKUP(T$5,FAO_All!$W$6:$AT$6,FAO_All!$W$8:$AT$240))/T$6</f>
        <v>0</v>
      </c>
      <c r="U116" s="156" cm="1">
        <f t="array" ref="U116">_xlfn.XLOOKUP($R116,FAO_All!$P$8:$P$240,_xlfn.XLOOKUP(U$5,FAO_All!$W$6:$AT$6,FAO_All!$W$8:$AT$240))/U$6</f>
        <v>0</v>
      </c>
      <c r="V116" s="342" cm="1">
        <f t="array" ref="V116">_xlfn.XLOOKUP($R116,FAO_All!$P$8:$P$238,_xlfn.XLOOKUP(V$5,FAO_All!$W$6:$AT$6,FAO_All!$AU$8:$BR$238))/V$6</f>
        <v>0</v>
      </c>
      <c r="W116" s="156" cm="1">
        <f t="array" ref="W116">_xlfn.XLOOKUP($R116,FAO_All!$P$8:$P$238,_xlfn.XLOOKUP(W$5,FAO_All!$W$6:$AT$6,FAO_All!$AU$8:$BR$238))/W$6</f>
        <v>0</v>
      </c>
      <c r="X116" s="156" cm="1">
        <f t="array" ref="X116">_xlfn.XLOOKUP($R116,FAO_All!$P$8:$P$238,_xlfn.XLOOKUP(X$5,FAO_All!$W$6:$AT$6,FAO_All!$AU$8:$BR$238))/X$6</f>
        <v>0</v>
      </c>
      <c r="Z116" s="19" t="str">
        <f>_xlfn.XLOOKUP($Z$7,FAO_All!$R$7:$U$7,FAO_All!$R116:$U116)</f>
        <v>frui</v>
      </c>
      <c r="AA116" s="280">
        <f>FAO_All!P116</f>
        <v>523</v>
      </c>
      <c r="AB116" s="280" t="str">
        <f>FAO_All!Q116</f>
        <v>Quinces</v>
      </c>
      <c r="AC116" s="276" cm="1">
        <f t="array" ref="AC116">_xlfn.XLOOKUP(AC$7&amp;$AA116,('Water-CRP_filtered'!$S$8:$S$603)&amp;('Water-CRP_filtered'!$J$8:$J$603),'Water-CRP_filtered'!$U$8:$U$603,0)</f>
        <v>0</v>
      </c>
      <c r="AD116" s="276" cm="1">
        <f t="array" ref="AD116">_xlfn.XLOOKUP(AD$7&amp;$AA116,('Water-CRP_filtered'!$S$8:$S$603)&amp;('Water-CRP_filtered'!$J$8:$J$603),'Water-CRP_filtered'!$U$8:$U$603,0)</f>
        <v>0</v>
      </c>
      <c r="AE116" s="276" t="str" cm="1">
        <f t="array" ref="AE116">_xlfn.XLOOKUP(AE$7&amp;$AA116,('Water-CRP_filtered'!$S$8:$S$603)&amp;('Water-CRP_filtered'!$J$8:$J$603),'Water-CRP_filtered'!$U$8:$U$603,"")</f>
        <v/>
      </c>
      <c r="AF116" s="276">
        <f t="shared" si="29"/>
        <v>0</v>
      </c>
      <c r="AG116" s="276">
        <f t="shared" si="30"/>
        <v>0</v>
      </c>
      <c r="AH116" s="276">
        <f t="shared" si="31"/>
        <v>0</v>
      </c>
      <c r="AI116" s="276">
        <f t="shared" si="37"/>
        <v>0</v>
      </c>
      <c r="AJ116" s="63">
        <f>_xlfn.XLOOKUP($AA116,FAO_All!$P$8:$P$238,FAO_All!$N$8:$N$238)</f>
        <v>0</v>
      </c>
      <c r="AK116" s="147"/>
    </row>
    <row r="117" spans="2:37" x14ac:dyDescent="0.45">
      <c r="B117" s="371">
        <f t="shared" si="32"/>
        <v>526</v>
      </c>
      <c r="C117" s="372" t="str">
        <f t="shared" si="33"/>
        <v>Apricots</v>
      </c>
      <c r="D117" s="375">
        <f t="shared" si="20"/>
        <v>0</v>
      </c>
      <c r="E117" s="147">
        <f t="shared" si="21"/>
        <v>0</v>
      </c>
      <c r="F117" s="147">
        <f t="shared" si="22"/>
        <v>0</v>
      </c>
      <c r="G117" s="376">
        <f t="shared" si="34"/>
        <v>0</v>
      </c>
      <c r="H117" s="375">
        <f t="shared" si="23"/>
        <v>0</v>
      </c>
      <c r="I117" s="147">
        <f t="shared" si="24"/>
        <v>0</v>
      </c>
      <c r="J117" s="147">
        <f t="shared" si="25"/>
        <v>0</v>
      </c>
      <c r="K117" s="376">
        <f t="shared" si="35"/>
        <v>0</v>
      </c>
      <c r="L117" s="375">
        <f t="shared" si="26"/>
        <v>0</v>
      </c>
      <c r="M117" s="147">
        <f t="shared" si="27"/>
        <v>0</v>
      </c>
      <c r="N117" s="147">
        <f t="shared" si="28"/>
        <v>0</v>
      </c>
      <c r="O117" s="376">
        <f t="shared" si="36"/>
        <v>0</v>
      </c>
      <c r="P117" s="147"/>
      <c r="R117" s="155">
        <f t="shared" si="19"/>
        <v>526</v>
      </c>
      <c r="S117" s="156" cm="1">
        <f t="array" ref="S117">_xlfn.XLOOKUP($R117,FAO_All!$P$8:$P$240,_xlfn.XLOOKUP(S$5,FAO_All!$W$6:$AT$6,FAO_All!$W$8:$AT$240))/S$6</f>
        <v>0</v>
      </c>
      <c r="T117" s="156" cm="1">
        <f t="array" ref="T117">_xlfn.XLOOKUP($R117,FAO_All!$P$8:$P$240,_xlfn.XLOOKUP(T$5,FAO_All!$W$6:$AT$6,FAO_All!$W$8:$AT$240))/T$6</f>
        <v>0</v>
      </c>
      <c r="U117" s="156" cm="1">
        <f t="array" ref="U117">_xlfn.XLOOKUP($R117,FAO_All!$P$8:$P$240,_xlfn.XLOOKUP(U$5,FAO_All!$W$6:$AT$6,FAO_All!$W$8:$AT$240))/U$6</f>
        <v>0</v>
      </c>
      <c r="V117" s="342" cm="1">
        <f t="array" ref="V117">_xlfn.XLOOKUP($R117,FAO_All!$P$8:$P$238,_xlfn.XLOOKUP(V$5,FAO_All!$W$6:$AT$6,FAO_All!$AU$8:$BR$238))/V$6</f>
        <v>0</v>
      </c>
      <c r="W117" s="156" cm="1">
        <f t="array" ref="W117">_xlfn.XLOOKUP($R117,FAO_All!$P$8:$P$238,_xlfn.XLOOKUP(W$5,FAO_All!$W$6:$AT$6,FAO_All!$AU$8:$BR$238))/W$6</f>
        <v>0</v>
      </c>
      <c r="X117" s="156" cm="1">
        <f t="array" ref="X117">_xlfn.XLOOKUP($R117,FAO_All!$P$8:$P$238,_xlfn.XLOOKUP(X$5,FAO_All!$W$6:$AT$6,FAO_All!$AU$8:$BR$238))/X$6</f>
        <v>0</v>
      </c>
      <c r="Z117" s="19" t="str">
        <f>_xlfn.XLOOKUP($Z$7,FAO_All!$R$7:$U$7,FAO_All!$R117:$U117)</f>
        <v>frui</v>
      </c>
      <c r="AA117" s="280">
        <f>FAO_All!P117</f>
        <v>526</v>
      </c>
      <c r="AB117" s="280" t="str">
        <f>FAO_All!Q117</f>
        <v>Apricots</v>
      </c>
      <c r="AC117" s="276" cm="1">
        <f t="array" ref="AC117">_xlfn.XLOOKUP(AC$7&amp;$AA117,('Water-CRP_filtered'!$S$8:$S$603)&amp;('Water-CRP_filtered'!$J$8:$J$603),'Water-CRP_filtered'!$U$8:$U$603,0)</f>
        <v>0</v>
      </c>
      <c r="AD117" s="276" cm="1">
        <f t="array" ref="AD117">_xlfn.XLOOKUP(AD$7&amp;$AA117,('Water-CRP_filtered'!$S$8:$S$603)&amp;('Water-CRP_filtered'!$J$8:$J$603),'Water-CRP_filtered'!$U$8:$U$603,0)</f>
        <v>0</v>
      </c>
      <c r="AE117" s="276" cm="1">
        <f t="array" ref="AE117">_xlfn.XLOOKUP(AE$7&amp;$AA117,('Water-CRP_filtered'!$S$8:$S$603)&amp;('Water-CRP_filtered'!$J$8:$J$603),'Water-CRP_filtered'!$U$8:$U$603,"")</f>
        <v>0</v>
      </c>
      <c r="AF117" s="276">
        <f t="shared" si="29"/>
        <v>0</v>
      </c>
      <c r="AG117" s="276">
        <f t="shared" si="30"/>
        <v>0</v>
      </c>
      <c r="AH117" s="276">
        <f t="shared" si="31"/>
        <v>0</v>
      </c>
      <c r="AI117" s="276">
        <f t="shared" si="37"/>
        <v>0</v>
      </c>
      <c r="AJ117" s="63">
        <f>_xlfn.XLOOKUP($AA117,FAO_All!$P$8:$P$238,FAO_All!$N$8:$N$238)</f>
        <v>0</v>
      </c>
      <c r="AK117" s="147"/>
    </row>
    <row r="118" spans="2:37" x14ac:dyDescent="0.45">
      <c r="B118" s="371">
        <f t="shared" si="32"/>
        <v>530</v>
      </c>
      <c r="C118" s="372" t="str">
        <f t="shared" si="33"/>
        <v>Cherries, sour</v>
      </c>
      <c r="D118" s="375">
        <f t="shared" si="20"/>
        <v>0</v>
      </c>
      <c r="E118" s="147">
        <f t="shared" si="21"/>
        <v>0</v>
      </c>
      <c r="F118" s="147">
        <f t="shared" si="22"/>
        <v>0</v>
      </c>
      <c r="G118" s="376">
        <f t="shared" si="34"/>
        <v>0</v>
      </c>
      <c r="H118" s="375">
        <f t="shared" si="23"/>
        <v>0</v>
      </c>
      <c r="I118" s="147">
        <f t="shared" si="24"/>
        <v>0</v>
      </c>
      <c r="J118" s="147">
        <f t="shared" si="25"/>
        <v>0</v>
      </c>
      <c r="K118" s="376">
        <f t="shared" si="35"/>
        <v>0</v>
      </c>
      <c r="L118" s="375">
        <f t="shared" si="26"/>
        <v>0</v>
      </c>
      <c r="M118" s="147">
        <f t="shared" si="27"/>
        <v>0</v>
      </c>
      <c r="N118" s="147">
        <f t="shared" si="28"/>
        <v>0</v>
      </c>
      <c r="O118" s="376">
        <f t="shared" si="36"/>
        <v>0</v>
      </c>
      <c r="P118" s="147"/>
      <c r="R118" s="155">
        <f t="shared" si="19"/>
        <v>530</v>
      </c>
      <c r="S118" s="156" cm="1">
        <f t="array" ref="S118">_xlfn.XLOOKUP($R118,FAO_All!$P$8:$P$240,_xlfn.XLOOKUP(S$5,FAO_All!$W$6:$AT$6,FAO_All!$W$8:$AT$240))/S$6</f>
        <v>0</v>
      </c>
      <c r="T118" s="156" cm="1">
        <f t="array" ref="T118">_xlfn.XLOOKUP($R118,FAO_All!$P$8:$P$240,_xlfn.XLOOKUP(T$5,FAO_All!$W$6:$AT$6,FAO_All!$W$8:$AT$240))/T$6</f>
        <v>0</v>
      </c>
      <c r="U118" s="156" cm="1">
        <f t="array" ref="U118">_xlfn.XLOOKUP($R118,FAO_All!$P$8:$P$240,_xlfn.XLOOKUP(U$5,FAO_All!$W$6:$AT$6,FAO_All!$W$8:$AT$240))/U$6</f>
        <v>0</v>
      </c>
      <c r="V118" s="342" cm="1">
        <f t="array" ref="V118">_xlfn.XLOOKUP($R118,FAO_All!$P$8:$P$238,_xlfn.XLOOKUP(V$5,FAO_All!$W$6:$AT$6,FAO_All!$AU$8:$BR$238))/V$6</f>
        <v>0</v>
      </c>
      <c r="W118" s="156" cm="1">
        <f t="array" ref="W118">_xlfn.XLOOKUP($R118,FAO_All!$P$8:$P$238,_xlfn.XLOOKUP(W$5,FAO_All!$W$6:$AT$6,FAO_All!$AU$8:$BR$238))/W$6</f>
        <v>0</v>
      </c>
      <c r="X118" s="156" cm="1">
        <f t="array" ref="X118">_xlfn.XLOOKUP($R118,FAO_All!$P$8:$P$238,_xlfn.XLOOKUP(X$5,FAO_All!$W$6:$AT$6,FAO_All!$AU$8:$BR$238))/X$6</f>
        <v>0</v>
      </c>
      <c r="Z118" s="19" t="str">
        <f>_xlfn.XLOOKUP($Z$7,FAO_All!$R$7:$U$7,FAO_All!$R118:$U118)</f>
        <v>frui</v>
      </c>
      <c r="AA118" s="280">
        <f>FAO_All!P118</f>
        <v>530</v>
      </c>
      <c r="AB118" s="280" t="str">
        <f>FAO_All!Q118</f>
        <v>Cherries, sour</v>
      </c>
      <c r="AC118" s="276" cm="1">
        <f t="array" ref="AC118">_xlfn.XLOOKUP(AC$7&amp;$AA118,('Water-CRP_filtered'!$S$8:$S$603)&amp;('Water-CRP_filtered'!$J$8:$J$603),'Water-CRP_filtered'!$U$8:$U$603,0)</f>
        <v>0</v>
      </c>
      <c r="AD118" s="276" cm="1">
        <f t="array" ref="AD118">_xlfn.XLOOKUP(AD$7&amp;$AA118,('Water-CRP_filtered'!$S$8:$S$603)&amp;('Water-CRP_filtered'!$J$8:$J$603),'Water-CRP_filtered'!$U$8:$U$603,0)</f>
        <v>0</v>
      </c>
      <c r="AE118" s="276" cm="1">
        <f t="array" ref="AE118">_xlfn.XLOOKUP(AE$7&amp;$AA118,('Water-CRP_filtered'!$S$8:$S$603)&amp;('Water-CRP_filtered'!$J$8:$J$603),'Water-CRP_filtered'!$U$8:$U$603,"")</f>
        <v>0</v>
      </c>
      <c r="AF118" s="276">
        <f t="shared" si="29"/>
        <v>0</v>
      </c>
      <c r="AG118" s="276">
        <f t="shared" si="30"/>
        <v>0</v>
      </c>
      <c r="AH118" s="276">
        <f t="shared" si="31"/>
        <v>0</v>
      </c>
      <c r="AI118" s="276">
        <f t="shared" si="37"/>
        <v>0</v>
      </c>
      <c r="AJ118" s="63">
        <f>_xlfn.XLOOKUP($AA118,FAO_All!$P$8:$P$238,FAO_All!$N$8:$N$238)</f>
        <v>0</v>
      </c>
      <c r="AK118" s="147"/>
    </row>
    <row r="119" spans="2:37" x14ac:dyDescent="0.45">
      <c r="B119" s="371">
        <f t="shared" si="32"/>
        <v>531</v>
      </c>
      <c r="C119" s="372" t="str">
        <f t="shared" si="33"/>
        <v>Cherries</v>
      </c>
      <c r="D119" s="375">
        <f t="shared" si="20"/>
        <v>0</v>
      </c>
      <c r="E119" s="147">
        <f t="shared" si="21"/>
        <v>0</v>
      </c>
      <c r="F119" s="147">
        <f t="shared" si="22"/>
        <v>0</v>
      </c>
      <c r="G119" s="376">
        <f t="shared" si="34"/>
        <v>0</v>
      </c>
      <c r="H119" s="375">
        <f t="shared" si="23"/>
        <v>0</v>
      </c>
      <c r="I119" s="147">
        <f t="shared" si="24"/>
        <v>0</v>
      </c>
      <c r="J119" s="147">
        <f t="shared" si="25"/>
        <v>0</v>
      </c>
      <c r="K119" s="376">
        <f t="shared" si="35"/>
        <v>0</v>
      </c>
      <c r="L119" s="375">
        <f t="shared" si="26"/>
        <v>0</v>
      </c>
      <c r="M119" s="147">
        <f t="shared" si="27"/>
        <v>0</v>
      </c>
      <c r="N119" s="147">
        <f t="shared" si="28"/>
        <v>0</v>
      </c>
      <c r="O119" s="376">
        <f t="shared" si="36"/>
        <v>0</v>
      </c>
      <c r="P119" s="147"/>
      <c r="R119" s="155">
        <f t="shared" si="19"/>
        <v>531</v>
      </c>
      <c r="S119" s="156" cm="1">
        <f t="array" ref="S119">_xlfn.XLOOKUP($R119,FAO_All!$P$8:$P$240,_xlfn.XLOOKUP(S$5,FAO_All!$W$6:$AT$6,FAO_All!$W$8:$AT$240))/S$6</f>
        <v>0</v>
      </c>
      <c r="T119" s="156" cm="1">
        <f t="array" ref="T119">_xlfn.XLOOKUP($R119,FAO_All!$P$8:$P$240,_xlfn.XLOOKUP(T$5,FAO_All!$W$6:$AT$6,FAO_All!$W$8:$AT$240))/T$6</f>
        <v>0</v>
      </c>
      <c r="U119" s="156" cm="1">
        <f t="array" ref="U119">_xlfn.XLOOKUP($R119,FAO_All!$P$8:$P$240,_xlfn.XLOOKUP(U$5,FAO_All!$W$6:$AT$6,FAO_All!$W$8:$AT$240))/U$6</f>
        <v>0</v>
      </c>
      <c r="V119" s="342" cm="1">
        <f t="array" ref="V119">_xlfn.XLOOKUP($R119,FAO_All!$P$8:$P$238,_xlfn.XLOOKUP(V$5,FAO_All!$W$6:$AT$6,FAO_All!$AU$8:$BR$238))/V$6</f>
        <v>0</v>
      </c>
      <c r="W119" s="156" cm="1">
        <f t="array" ref="W119">_xlfn.XLOOKUP($R119,FAO_All!$P$8:$P$238,_xlfn.XLOOKUP(W$5,FAO_All!$W$6:$AT$6,FAO_All!$AU$8:$BR$238))/W$6</f>
        <v>0</v>
      </c>
      <c r="X119" s="156" cm="1">
        <f t="array" ref="X119">_xlfn.XLOOKUP($R119,FAO_All!$P$8:$P$238,_xlfn.XLOOKUP(X$5,FAO_All!$W$6:$AT$6,FAO_All!$AU$8:$BR$238))/X$6</f>
        <v>0</v>
      </c>
      <c r="Z119" s="19" t="str">
        <f>_xlfn.XLOOKUP($Z$7,FAO_All!$R$7:$U$7,FAO_All!$R119:$U119)</f>
        <v>frui</v>
      </c>
      <c r="AA119" s="280">
        <f>FAO_All!P119</f>
        <v>531</v>
      </c>
      <c r="AB119" s="280" t="str">
        <f>FAO_All!Q119</f>
        <v>Cherries</v>
      </c>
      <c r="AC119" s="276" cm="1">
        <f t="array" ref="AC119">_xlfn.XLOOKUP(AC$7&amp;$AA119,('Water-CRP_filtered'!$S$8:$S$603)&amp;('Water-CRP_filtered'!$J$8:$J$603),'Water-CRP_filtered'!$U$8:$U$603,0)</f>
        <v>0</v>
      </c>
      <c r="AD119" s="276" cm="1">
        <f t="array" ref="AD119">_xlfn.XLOOKUP(AD$7&amp;$AA119,('Water-CRP_filtered'!$S$8:$S$603)&amp;('Water-CRP_filtered'!$J$8:$J$603),'Water-CRP_filtered'!$U$8:$U$603,0)</f>
        <v>0</v>
      </c>
      <c r="AE119" s="276" cm="1">
        <f t="array" ref="AE119">_xlfn.XLOOKUP(AE$7&amp;$AA119,('Water-CRP_filtered'!$S$8:$S$603)&amp;('Water-CRP_filtered'!$J$8:$J$603),'Water-CRP_filtered'!$U$8:$U$603,"")</f>
        <v>0</v>
      </c>
      <c r="AF119" s="276">
        <f t="shared" si="29"/>
        <v>0</v>
      </c>
      <c r="AG119" s="276">
        <f t="shared" si="30"/>
        <v>0</v>
      </c>
      <c r="AH119" s="276">
        <f t="shared" si="31"/>
        <v>0</v>
      </c>
      <c r="AI119" s="276">
        <f t="shared" si="37"/>
        <v>0</v>
      </c>
      <c r="AJ119" s="63">
        <f>_xlfn.XLOOKUP($AA119,FAO_All!$P$8:$P$238,FAO_All!$N$8:$N$238)</f>
        <v>0</v>
      </c>
      <c r="AK119" s="147"/>
    </row>
    <row r="120" spans="2:37" x14ac:dyDescent="0.45">
      <c r="B120" s="371">
        <f t="shared" si="32"/>
        <v>534</v>
      </c>
      <c r="C120" s="372" t="str">
        <f t="shared" si="33"/>
        <v>Peaches and nectarines</v>
      </c>
      <c r="D120" s="375">
        <f t="shared" si="20"/>
        <v>0</v>
      </c>
      <c r="E120" s="147">
        <f t="shared" si="21"/>
        <v>0</v>
      </c>
      <c r="F120" s="147">
        <f t="shared" si="22"/>
        <v>0</v>
      </c>
      <c r="G120" s="376">
        <f t="shared" si="34"/>
        <v>0</v>
      </c>
      <c r="H120" s="375">
        <f t="shared" si="23"/>
        <v>0</v>
      </c>
      <c r="I120" s="147">
        <f t="shared" si="24"/>
        <v>0</v>
      </c>
      <c r="J120" s="147">
        <f t="shared" si="25"/>
        <v>0</v>
      </c>
      <c r="K120" s="376">
        <f t="shared" si="35"/>
        <v>0</v>
      </c>
      <c r="L120" s="375">
        <f t="shared" si="26"/>
        <v>0</v>
      </c>
      <c r="M120" s="147">
        <f t="shared" si="27"/>
        <v>0</v>
      </c>
      <c r="N120" s="147">
        <f t="shared" si="28"/>
        <v>0</v>
      </c>
      <c r="O120" s="376">
        <f t="shared" si="36"/>
        <v>0</v>
      </c>
      <c r="P120" s="147"/>
      <c r="R120" s="155">
        <f t="shared" si="19"/>
        <v>534</v>
      </c>
      <c r="S120" s="156" cm="1">
        <f t="array" ref="S120">_xlfn.XLOOKUP($R120,FAO_All!$P$8:$P$240,_xlfn.XLOOKUP(S$5,FAO_All!$W$6:$AT$6,FAO_All!$W$8:$AT$240))/S$6</f>
        <v>0</v>
      </c>
      <c r="T120" s="156" cm="1">
        <f t="array" ref="T120">_xlfn.XLOOKUP($R120,FAO_All!$P$8:$P$240,_xlfn.XLOOKUP(T$5,FAO_All!$W$6:$AT$6,FAO_All!$W$8:$AT$240))/T$6</f>
        <v>0</v>
      </c>
      <c r="U120" s="156" cm="1">
        <f t="array" ref="U120">_xlfn.XLOOKUP($R120,FAO_All!$P$8:$P$240,_xlfn.XLOOKUP(U$5,FAO_All!$W$6:$AT$6,FAO_All!$W$8:$AT$240))/U$6</f>
        <v>0</v>
      </c>
      <c r="V120" s="342" cm="1">
        <f t="array" ref="V120">_xlfn.XLOOKUP($R120,FAO_All!$P$8:$P$238,_xlfn.XLOOKUP(V$5,FAO_All!$W$6:$AT$6,FAO_All!$AU$8:$BR$238))/V$6</f>
        <v>0</v>
      </c>
      <c r="W120" s="156" cm="1">
        <f t="array" ref="W120">_xlfn.XLOOKUP($R120,FAO_All!$P$8:$P$238,_xlfn.XLOOKUP(W$5,FAO_All!$W$6:$AT$6,FAO_All!$AU$8:$BR$238))/W$6</f>
        <v>0</v>
      </c>
      <c r="X120" s="156" cm="1">
        <f t="array" ref="X120">_xlfn.XLOOKUP($R120,FAO_All!$P$8:$P$238,_xlfn.XLOOKUP(X$5,FAO_All!$W$6:$AT$6,FAO_All!$AU$8:$BR$238))/X$6</f>
        <v>0</v>
      </c>
      <c r="Z120" s="19" t="str">
        <f>_xlfn.XLOOKUP($Z$7,FAO_All!$R$7:$U$7,FAO_All!$R120:$U120)</f>
        <v>frui</v>
      </c>
      <c r="AA120" s="280">
        <f>FAO_All!P120</f>
        <v>534</v>
      </c>
      <c r="AB120" s="280" t="str">
        <f>FAO_All!Q120</f>
        <v>Peaches and nectarines</v>
      </c>
      <c r="AC120" s="276" cm="1">
        <f t="array" ref="AC120">_xlfn.XLOOKUP(AC$7&amp;$AA120,('Water-CRP_filtered'!$S$8:$S$603)&amp;('Water-CRP_filtered'!$J$8:$J$603),'Water-CRP_filtered'!$U$8:$U$603,0)</f>
        <v>0</v>
      </c>
      <c r="AD120" s="276" cm="1">
        <f t="array" ref="AD120">_xlfn.XLOOKUP(AD$7&amp;$AA120,('Water-CRP_filtered'!$S$8:$S$603)&amp;('Water-CRP_filtered'!$J$8:$J$603),'Water-CRP_filtered'!$U$8:$U$603,0)</f>
        <v>0</v>
      </c>
      <c r="AE120" s="276" cm="1">
        <f t="array" ref="AE120">_xlfn.XLOOKUP(AE$7&amp;$AA120,('Water-CRP_filtered'!$S$8:$S$603)&amp;('Water-CRP_filtered'!$J$8:$J$603),'Water-CRP_filtered'!$U$8:$U$603,"")</f>
        <v>0</v>
      </c>
      <c r="AF120" s="276">
        <f t="shared" si="29"/>
        <v>0</v>
      </c>
      <c r="AG120" s="276">
        <f t="shared" si="30"/>
        <v>0</v>
      </c>
      <c r="AH120" s="276">
        <f t="shared" si="31"/>
        <v>0</v>
      </c>
      <c r="AI120" s="276">
        <f t="shared" si="37"/>
        <v>0</v>
      </c>
      <c r="AJ120" s="63">
        <f>_xlfn.XLOOKUP($AA120,FAO_All!$P$8:$P$238,FAO_All!$N$8:$N$238)</f>
        <v>0</v>
      </c>
      <c r="AK120" s="147"/>
    </row>
    <row r="121" spans="2:37" x14ac:dyDescent="0.45">
      <c r="B121" s="371">
        <f t="shared" si="32"/>
        <v>536</v>
      </c>
      <c r="C121" s="372" t="str">
        <f t="shared" si="33"/>
        <v>Plums and sloes</v>
      </c>
      <c r="D121" s="375">
        <f t="shared" si="20"/>
        <v>0</v>
      </c>
      <c r="E121" s="147">
        <f t="shared" si="21"/>
        <v>0</v>
      </c>
      <c r="F121" s="147">
        <f t="shared" si="22"/>
        <v>0</v>
      </c>
      <c r="G121" s="376">
        <f t="shared" si="34"/>
        <v>0</v>
      </c>
      <c r="H121" s="375">
        <f t="shared" si="23"/>
        <v>0</v>
      </c>
      <c r="I121" s="147">
        <f t="shared" si="24"/>
        <v>0</v>
      </c>
      <c r="J121" s="147">
        <f t="shared" si="25"/>
        <v>0</v>
      </c>
      <c r="K121" s="376">
        <f t="shared" si="35"/>
        <v>0</v>
      </c>
      <c r="L121" s="375">
        <f t="shared" si="26"/>
        <v>0</v>
      </c>
      <c r="M121" s="147">
        <f t="shared" si="27"/>
        <v>0</v>
      </c>
      <c r="N121" s="147">
        <f t="shared" si="28"/>
        <v>0</v>
      </c>
      <c r="O121" s="376">
        <f t="shared" si="36"/>
        <v>0</v>
      </c>
      <c r="P121" s="147"/>
      <c r="R121" s="155">
        <f t="shared" si="19"/>
        <v>536</v>
      </c>
      <c r="S121" s="156" cm="1">
        <f t="array" ref="S121">_xlfn.XLOOKUP($R121,FAO_All!$P$8:$P$240,_xlfn.XLOOKUP(S$5,FAO_All!$W$6:$AT$6,FAO_All!$W$8:$AT$240))/S$6</f>
        <v>0</v>
      </c>
      <c r="T121" s="156" cm="1">
        <f t="array" ref="T121">_xlfn.XLOOKUP($R121,FAO_All!$P$8:$P$240,_xlfn.XLOOKUP(T$5,FAO_All!$W$6:$AT$6,FAO_All!$W$8:$AT$240))/T$6</f>
        <v>0</v>
      </c>
      <c r="U121" s="156" cm="1">
        <f t="array" ref="U121">_xlfn.XLOOKUP($R121,FAO_All!$P$8:$P$240,_xlfn.XLOOKUP(U$5,FAO_All!$W$6:$AT$6,FAO_All!$W$8:$AT$240))/U$6</f>
        <v>0</v>
      </c>
      <c r="V121" s="342" cm="1">
        <f t="array" ref="V121">_xlfn.XLOOKUP($R121,FAO_All!$P$8:$P$238,_xlfn.XLOOKUP(V$5,FAO_All!$W$6:$AT$6,FAO_All!$AU$8:$BR$238))/V$6</f>
        <v>0</v>
      </c>
      <c r="W121" s="156" cm="1">
        <f t="array" ref="W121">_xlfn.XLOOKUP($R121,FAO_All!$P$8:$P$238,_xlfn.XLOOKUP(W$5,FAO_All!$W$6:$AT$6,FAO_All!$AU$8:$BR$238))/W$6</f>
        <v>0</v>
      </c>
      <c r="X121" s="156" cm="1">
        <f t="array" ref="X121">_xlfn.XLOOKUP($R121,FAO_All!$P$8:$P$238,_xlfn.XLOOKUP(X$5,FAO_All!$W$6:$AT$6,FAO_All!$AU$8:$BR$238))/X$6</f>
        <v>0</v>
      </c>
      <c r="Z121" s="19" t="str">
        <f>_xlfn.XLOOKUP($Z$7,FAO_All!$R$7:$U$7,FAO_All!$R121:$U121)</f>
        <v>frui</v>
      </c>
      <c r="AA121" s="280">
        <f>FAO_All!P121</f>
        <v>536</v>
      </c>
      <c r="AB121" s="280" t="str">
        <f>FAO_All!Q121</f>
        <v>Plums and sloes</v>
      </c>
      <c r="AC121" s="276" cm="1">
        <f t="array" ref="AC121">_xlfn.XLOOKUP(AC$7&amp;$AA121,('Water-CRP_filtered'!$S$8:$S$603)&amp;('Water-CRP_filtered'!$J$8:$J$603),'Water-CRP_filtered'!$U$8:$U$603,0)</f>
        <v>0</v>
      </c>
      <c r="AD121" s="276" cm="1">
        <f t="array" ref="AD121">_xlfn.XLOOKUP(AD$7&amp;$AA121,('Water-CRP_filtered'!$S$8:$S$603)&amp;('Water-CRP_filtered'!$J$8:$J$603),'Water-CRP_filtered'!$U$8:$U$603,0)</f>
        <v>0</v>
      </c>
      <c r="AE121" s="276" cm="1">
        <f t="array" ref="AE121">_xlfn.XLOOKUP(AE$7&amp;$AA121,('Water-CRP_filtered'!$S$8:$S$603)&amp;('Water-CRP_filtered'!$J$8:$J$603),'Water-CRP_filtered'!$U$8:$U$603,"")</f>
        <v>0</v>
      </c>
      <c r="AF121" s="276">
        <f t="shared" si="29"/>
        <v>0</v>
      </c>
      <c r="AG121" s="276">
        <f t="shared" si="30"/>
        <v>0</v>
      </c>
      <c r="AH121" s="276">
        <f t="shared" si="31"/>
        <v>0</v>
      </c>
      <c r="AI121" s="276">
        <f t="shared" si="37"/>
        <v>0</v>
      </c>
      <c r="AJ121" s="63">
        <f>_xlfn.XLOOKUP($AA121,FAO_All!$P$8:$P$238,FAO_All!$N$8:$N$238)</f>
        <v>0</v>
      </c>
      <c r="AK121" s="147"/>
    </row>
    <row r="122" spans="2:37" x14ac:dyDescent="0.45">
      <c r="B122" s="371">
        <f t="shared" si="32"/>
        <v>541</v>
      </c>
      <c r="C122" s="372" t="str">
        <f t="shared" si="33"/>
        <v>Fruit, stone nes</v>
      </c>
      <c r="D122" s="375">
        <f t="shared" si="20"/>
        <v>0</v>
      </c>
      <c r="E122" s="147">
        <f t="shared" si="21"/>
        <v>0</v>
      </c>
      <c r="F122" s="147">
        <f t="shared" si="22"/>
        <v>0</v>
      </c>
      <c r="G122" s="376">
        <f t="shared" si="34"/>
        <v>0</v>
      </c>
      <c r="H122" s="375">
        <f t="shared" si="23"/>
        <v>0</v>
      </c>
      <c r="I122" s="147">
        <f t="shared" si="24"/>
        <v>0</v>
      </c>
      <c r="J122" s="147">
        <f t="shared" si="25"/>
        <v>0</v>
      </c>
      <c r="K122" s="376">
        <f t="shared" si="35"/>
        <v>0</v>
      </c>
      <c r="L122" s="375">
        <f t="shared" si="26"/>
        <v>0</v>
      </c>
      <c r="M122" s="147">
        <f t="shared" si="27"/>
        <v>0</v>
      </c>
      <c r="N122" s="147">
        <f t="shared" si="28"/>
        <v>0</v>
      </c>
      <c r="O122" s="376">
        <f t="shared" si="36"/>
        <v>0</v>
      </c>
      <c r="P122" s="147"/>
      <c r="R122" s="155">
        <f t="shared" si="19"/>
        <v>541</v>
      </c>
      <c r="S122" s="156" cm="1">
        <f t="array" ref="S122">_xlfn.XLOOKUP($R122,FAO_All!$P$8:$P$240,_xlfn.XLOOKUP(S$5,FAO_All!$W$6:$AT$6,FAO_All!$W$8:$AT$240))/S$6</f>
        <v>0</v>
      </c>
      <c r="T122" s="156" cm="1">
        <f t="array" ref="T122">_xlfn.XLOOKUP($R122,FAO_All!$P$8:$P$240,_xlfn.XLOOKUP(T$5,FAO_All!$W$6:$AT$6,FAO_All!$W$8:$AT$240))/T$6</f>
        <v>0</v>
      </c>
      <c r="U122" s="156" cm="1">
        <f t="array" ref="U122">_xlfn.XLOOKUP($R122,FAO_All!$P$8:$P$240,_xlfn.XLOOKUP(U$5,FAO_All!$W$6:$AT$6,FAO_All!$W$8:$AT$240))/U$6</f>
        <v>0</v>
      </c>
      <c r="V122" s="342" cm="1">
        <f t="array" ref="V122">_xlfn.XLOOKUP($R122,FAO_All!$P$8:$P$238,_xlfn.XLOOKUP(V$5,FAO_All!$W$6:$AT$6,FAO_All!$AU$8:$BR$238))/V$6</f>
        <v>0</v>
      </c>
      <c r="W122" s="156" cm="1">
        <f t="array" ref="W122">_xlfn.XLOOKUP($R122,FAO_All!$P$8:$P$238,_xlfn.XLOOKUP(W$5,FAO_All!$W$6:$AT$6,FAO_All!$AU$8:$BR$238))/W$6</f>
        <v>0</v>
      </c>
      <c r="X122" s="156" cm="1">
        <f t="array" ref="X122">_xlfn.XLOOKUP($R122,FAO_All!$P$8:$P$238,_xlfn.XLOOKUP(X$5,FAO_All!$W$6:$AT$6,FAO_All!$AU$8:$BR$238))/X$6</f>
        <v>0</v>
      </c>
      <c r="Z122" s="19" t="str">
        <f>_xlfn.XLOOKUP($Z$7,FAO_All!$R$7:$U$7,FAO_All!$R122:$U122)</f>
        <v>frui</v>
      </c>
      <c r="AA122" s="280">
        <f>FAO_All!P122</f>
        <v>541</v>
      </c>
      <c r="AB122" s="280" t="str">
        <f>FAO_All!Q122</f>
        <v>Fruit, stone nes</v>
      </c>
      <c r="AC122" s="276" cm="1">
        <f t="array" ref="AC122">_xlfn.XLOOKUP(AC$7&amp;$AA122,('Water-CRP_filtered'!$S$8:$S$603)&amp;('Water-CRP_filtered'!$J$8:$J$603),'Water-CRP_filtered'!$U$8:$U$603,0)</f>
        <v>0</v>
      </c>
      <c r="AD122" s="276" cm="1">
        <f t="array" ref="AD122">_xlfn.XLOOKUP(AD$7&amp;$AA122,('Water-CRP_filtered'!$S$8:$S$603)&amp;('Water-CRP_filtered'!$J$8:$J$603),'Water-CRP_filtered'!$U$8:$U$603,0)</f>
        <v>0</v>
      </c>
      <c r="AE122" s="276" cm="1">
        <f t="array" ref="AE122">_xlfn.XLOOKUP(AE$7&amp;$AA122,('Water-CRP_filtered'!$S$8:$S$603)&amp;('Water-CRP_filtered'!$J$8:$J$603),'Water-CRP_filtered'!$U$8:$U$603,"")</f>
        <v>0</v>
      </c>
      <c r="AF122" s="276">
        <f t="shared" si="29"/>
        <v>0</v>
      </c>
      <c r="AG122" s="276">
        <f t="shared" si="30"/>
        <v>0</v>
      </c>
      <c r="AH122" s="276">
        <f t="shared" si="31"/>
        <v>0</v>
      </c>
      <c r="AI122" s="276">
        <f t="shared" si="37"/>
        <v>0</v>
      </c>
      <c r="AJ122" s="63">
        <f>_xlfn.XLOOKUP($AA122,FAO_All!$P$8:$P$238,FAO_All!$N$8:$N$238)</f>
        <v>0</v>
      </c>
      <c r="AK122" s="147"/>
    </row>
    <row r="123" spans="2:37" x14ac:dyDescent="0.45">
      <c r="B123" s="371">
        <f t="shared" si="32"/>
        <v>542</v>
      </c>
      <c r="C123" s="372" t="str">
        <f t="shared" si="33"/>
        <v>Fruit, pome nes</v>
      </c>
      <c r="D123" s="375">
        <f t="shared" si="20"/>
        <v>0</v>
      </c>
      <c r="E123" s="147">
        <f t="shared" si="21"/>
        <v>0</v>
      </c>
      <c r="F123" s="147">
        <f t="shared" si="22"/>
        <v>0</v>
      </c>
      <c r="G123" s="376">
        <f t="shared" si="34"/>
        <v>0</v>
      </c>
      <c r="H123" s="375">
        <f t="shared" si="23"/>
        <v>0</v>
      </c>
      <c r="I123" s="147">
        <f t="shared" si="24"/>
        <v>0</v>
      </c>
      <c r="J123" s="147">
        <f t="shared" si="25"/>
        <v>0</v>
      </c>
      <c r="K123" s="376">
        <f t="shared" si="35"/>
        <v>0</v>
      </c>
      <c r="L123" s="375">
        <f t="shared" si="26"/>
        <v>0</v>
      </c>
      <c r="M123" s="147">
        <f t="shared" si="27"/>
        <v>0</v>
      </c>
      <c r="N123" s="147">
        <f t="shared" si="28"/>
        <v>0</v>
      </c>
      <c r="O123" s="376">
        <f t="shared" si="36"/>
        <v>0</v>
      </c>
      <c r="P123" s="147"/>
      <c r="R123" s="155">
        <f t="shared" si="19"/>
        <v>542</v>
      </c>
      <c r="S123" s="156" cm="1">
        <f t="array" ref="S123">_xlfn.XLOOKUP($R123,FAO_All!$P$8:$P$240,_xlfn.XLOOKUP(S$5,FAO_All!$W$6:$AT$6,FAO_All!$W$8:$AT$240))/S$6</f>
        <v>0</v>
      </c>
      <c r="T123" s="156" cm="1">
        <f t="array" ref="T123">_xlfn.XLOOKUP($R123,FAO_All!$P$8:$P$240,_xlfn.XLOOKUP(T$5,FAO_All!$W$6:$AT$6,FAO_All!$W$8:$AT$240))/T$6</f>
        <v>0</v>
      </c>
      <c r="U123" s="156" cm="1">
        <f t="array" ref="U123">_xlfn.XLOOKUP($R123,FAO_All!$P$8:$P$240,_xlfn.XLOOKUP(U$5,FAO_All!$W$6:$AT$6,FAO_All!$W$8:$AT$240))/U$6</f>
        <v>0</v>
      </c>
      <c r="V123" s="342" cm="1">
        <f t="array" ref="V123">_xlfn.XLOOKUP($R123,FAO_All!$P$8:$P$238,_xlfn.XLOOKUP(V$5,FAO_All!$W$6:$AT$6,FAO_All!$AU$8:$BR$238))/V$6</f>
        <v>0</v>
      </c>
      <c r="W123" s="156" cm="1">
        <f t="array" ref="W123">_xlfn.XLOOKUP($R123,FAO_All!$P$8:$P$238,_xlfn.XLOOKUP(W$5,FAO_All!$W$6:$AT$6,FAO_All!$AU$8:$BR$238))/W$6</f>
        <v>0</v>
      </c>
      <c r="X123" s="156" cm="1">
        <f t="array" ref="X123">_xlfn.XLOOKUP($R123,FAO_All!$P$8:$P$238,_xlfn.XLOOKUP(X$5,FAO_All!$W$6:$AT$6,FAO_All!$AU$8:$BR$238))/X$6</f>
        <v>0</v>
      </c>
      <c r="Z123" s="19" t="str">
        <f>_xlfn.XLOOKUP($Z$7,FAO_All!$R$7:$U$7,FAO_All!$R123:$U123)</f>
        <v>frui</v>
      </c>
      <c r="AA123" s="280">
        <f>FAO_All!P123</f>
        <v>542</v>
      </c>
      <c r="AB123" s="280" t="str">
        <f>FAO_All!Q123</f>
        <v>Fruit, pome nes</v>
      </c>
      <c r="AC123" s="276" cm="1">
        <f t="array" ref="AC123">_xlfn.XLOOKUP(AC$7&amp;$AA123,('Water-CRP_filtered'!$S$8:$S$603)&amp;('Water-CRP_filtered'!$J$8:$J$603),'Water-CRP_filtered'!$U$8:$U$603,0)</f>
        <v>0</v>
      </c>
      <c r="AD123" s="276" cm="1">
        <f t="array" ref="AD123">_xlfn.XLOOKUP(AD$7&amp;$AA123,('Water-CRP_filtered'!$S$8:$S$603)&amp;('Water-CRP_filtered'!$J$8:$J$603),'Water-CRP_filtered'!$U$8:$U$603,0)</f>
        <v>0</v>
      </c>
      <c r="AE123" s="276" t="str" cm="1">
        <f t="array" ref="AE123">_xlfn.XLOOKUP(AE$7&amp;$AA123,('Water-CRP_filtered'!$S$8:$S$603)&amp;('Water-CRP_filtered'!$J$8:$J$603),'Water-CRP_filtered'!$U$8:$U$603,"")</f>
        <v/>
      </c>
      <c r="AF123" s="276">
        <f t="shared" si="29"/>
        <v>0</v>
      </c>
      <c r="AG123" s="276">
        <f t="shared" si="30"/>
        <v>0</v>
      </c>
      <c r="AH123" s="276">
        <f t="shared" si="31"/>
        <v>0</v>
      </c>
      <c r="AI123" s="276">
        <f t="shared" si="37"/>
        <v>0</v>
      </c>
      <c r="AJ123" s="63">
        <f>_xlfn.XLOOKUP($AA123,FAO_All!$P$8:$P$238,FAO_All!$N$8:$N$238)</f>
        <v>0</v>
      </c>
      <c r="AK123" s="147"/>
    </row>
    <row r="124" spans="2:37" x14ac:dyDescent="0.45">
      <c r="B124" s="371">
        <f t="shared" si="32"/>
        <v>544</v>
      </c>
      <c r="C124" s="372" t="str">
        <f t="shared" si="33"/>
        <v>Strawberries</v>
      </c>
      <c r="D124" s="375">
        <f t="shared" si="20"/>
        <v>0</v>
      </c>
      <c r="E124" s="147">
        <f t="shared" si="21"/>
        <v>0</v>
      </c>
      <c r="F124" s="147">
        <f t="shared" si="22"/>
        <v>0</v>
      </c>
      <c r="G124" s="376">
        <f t="shared" si="34"/>
        <v>0</v>
      </c>
      <c r="H124" s="375">
        <f t="shared" si="23"/>
        <v>0</v>
      </c>
      <c r="I124" s="147">
        <f t="shared" si="24"/>
        <v>0</v>
      </c>
      <c r="J124" s="147">
        <f t="shared" si="25"/>
        <v>0</v>
      </c>
      <c r="K124" s="376">
        <f t="shared" si="35"/>
        <v>0</v>
      </c>
      <c r="L124" s="375">
        <f t="shared" si="26"/>
        <v>0</v>
      </c>
      <c r="M124" s="147">
        <f t="shared" si="27"/>
        <v>0</v>
      </c>
      <c r="N124" s="147">
        <f t="shared" si="28"/>
        <v>0</v>
      </c>
      <c r="O124" s="376">
        <f t="shared" si="36"/>
        <v>0</v>
      </c>
      <c r="P124" s="147"/>
      <c r="R124" s="155">
        <f t="shared" si="19"/>
        <v>544</v>
      </c>
      <c r="S124" s="156" cm="1">
        <f t="array" ref="S124">_xlfn.XLOOKUP($R124,FAO_All!$P$8:$P$240,_xlfn.XLOOKUP(S$5,FAO_All!$W$6:$AT$6,FAO_All!$W$8:$AT$240))/S$6</f>
        <v>0</v>
      </c>
      <c r="T124" s="156" cm="1">
        <f t="array" ref="T124">_xlfn.XLOOKUP($R124,FAO_All!$P$8:$P$240,_xlfn.XLOOKUP(T$5,FAO_All!$W$6:$AT$6,FAO_All!$W$8:$AT$240))/T$6</f>
        <v>0</v>
      </c>
      <c r="U124" s="156" cm="1">
        <f t="array" ref="U124">_xlfn.XLOOKUP($R124,FAO_All!$P$8:$P$240,_xlfn.XLOOKUP(U$5,FAO_All!$W$6:$AT$6,FAO_All!$W$8:$AT$240))/U$6</f>
        <v>0</v>
      </c>
      <c r="V124" s="342" cm="1">
        <f t="array" ref="V124">_xlfn.XLOOKUP($R124,FAO_All!$P$8:$P$238,_xlfn.XLOOKUP(V$5,FAO_All!$W$6:$AT$6,FAO_All!$AU$8:$BR$238))/V$6</f>
        <v>0</v>
      </c>
      <c r="W124" s="156" cm="1">
        <f t="array" ref="W124">_xlfn.XLOOKUP($R124,FAO_All!$P$8:$P$238,_xlfn.XLOOKUP(W$5,FAO_All!$W$6:$AT$6,FAO_All!$AU$8:$BR$238))/W$6</f>
        <v>0</v>
      </c>
      <c r="X124" s="156" cm="1">
        <f t="array" ref="X124">_xlfn.XLOOKUP($R124,FAO_All!$P$8:$P$238,_xlfn.XLOOKUP(X$5,FAO_All!$W$6:$AT$6,FAO_All!$AU$8:$BR$238))/X$6</f>
        <v>0</v>
      </c>
      <c r="Z124" s="19" t="str">
        <f>_xlfn.XLOOKUP($Z$7,FAO_All!$R$7:$U$7,FAO_All!$R124:$U124)</f>
        <v>frui</v>
      </c>
      <c r="AA124" s="280">
        <f>FAO_All!P124</f>
        <v>544</v>
      </c>
      <c r="AB124" s="280" t="str">
        <f>FAO_All!Q124</f>
        <v>Strawberries</v>
      </c>
      <c r="AC124" s="276" cm="1">
        <f t="array" ref="AC124">_xlfn.XLOOKUP(AC$7&amp;$AA124,('Water-CRP_filtered'!$S$8:$S$603)&amp;('Water-CRP_filtered'!$J$8:$J$603),'Water-CRP_filtered'!$U$8:$U$603,0)</f>
        <v>0</v>
      </c>
      <c r="AD124" s="276" cm="1">
        <f t="array" ref="AD124">_xlfn.XLOOKUP(AD$7&amp;$AA124,('Water-CRP_filtered'!$S$8:$S$603)&amp;('Water-CRP_filtered'!$J$8:$J$603),'Water-CRP_filtered'!$U$8:$U$603,0)</f>
        <v>0</v>
      </c>
      <c r="AE124" s="276" cm="1">
        <f t="array" ref="AE124">_xlfn.XLOOKUP(AE$7&amp;$AA124,('Water-CRP_filtered'!$S$8:$S$603)&amp;('Water-CRP_filtered'!$J$8:$J$603),'Water-CRP_filtered'!$U$8:$U$603,"")</f>
        <v>0</v>
      </c>
      <c r="AF124" s="276">
        <f t="shared" si="29"/>
        <v>0</v>
      </c>
      <c r="AG124" s="276">
        <f t="shared" si="30"/>
        <v>0</v>
      </c>
      <c r="AH124" s="276">
        <f t="shared" si="31"/>
        <v>0</v>
      </c>
      <c r="AI124" s="276">
        <f t="shared" si="37"/>
        <v>0</v>
      </c>
      <c r="AJ124" s="63">
        <f>_xlfn.XLOOKUP($AA124,FAO_All!$P$8:$P$238,FAO_All!$N$8:$N$238)</f>
        <v>0</v>
      </c>
      <c r="AK124" s="147"/>
    </row>
    <row r="125" spans="2:37" x14ac:dyDescent="0.45">
      <c r="B125" s="371">
        <f t="shared" si="32"/>
        <v>547</v>
      </c>
      <c r="C125" s="372" t="str">
        <f t="shared" si="33"/>
        <v>Raspberries</v>
      </c>
      <c r="D125" s="375">
        <f t="shared" si="20"/>
        <v>0</v>
      </c>
      <c r="E125" s="147">
        <f t="shared" si="21"/>
        <v>0</v>
      </c>
      <c r="F125" s="147">
        <f t="shared" si="22"/>
        <v>0</v>
      </c>
      <c r="G125" s="376">
        <f t="shared" si="34"/>
        <v>0</v>
      </c>
      <c r="H125" s="375">
        <f t="shared" si="23"/>
        <v>0</v>
      </c>
      <c r="I125" s="147">
        <f t="shared" si="24"/>
        <v>0</v>
      </c>
      <c r="J125" s="147">
        <f t="shared" si="25"/>
        <v>0</v>
      </c>
      <c r="K125" s="376">
        <f t="shared" si="35"/>
        <v>0</v>
      </c>
      <c r="L125" s="375">
        <f t="shared" si="26"/>
        <v>0</v>
      </c>
      <c r="M125" s="147">
        <f t="shared" si="27"/>
        <v>0</v>
      </c>
      <c r="N125" s="147">
        <f t="shared" si="28"/>
        <v>0</v>
      </c>
      <c r="O125" s="376">
        <f t="shared" si="36"/>
        <v>0</v>
      </c>
      <c r="P125" s="147"/>
      <c r="R125" s="155">
        <f t="shared" si="19"/>
        <v>547</v>
      </c>
      <c r="S125" s="156" cm="1">
        <f t="array" ref="S125">_xlfn.XLOOKUP($R125,FAO_All!$P$8:$P$240,_xlfn.XLOOKUP(S$5,FAO_All!$W$6:$AT$6,FAO_All!$W$8:$AT$240))/S$6</f>
        <v>0</v>
      </c>
      <c r="T125" s="156" cm="1">
        <f t="array" ref="T125">_xlfn.XLOOKUP($R125,FAO_All!$P$8:$P$240,_xlfn.XLOOKUP(T$5,FAO_All!$W$6:$AT$6,FAO_All!$W$8:$AT$240))/T$6</f>
        <v>0</v>
      </c>
      <c r="U125" s="156" cm="1">
        <f t="array" ref="U125">_xlfn.XLOOKUP($R125,FAO_All!$P$8:$P$240,_xlfn.XLOOKUP(U$5,FAO_All!$W$6:$AT$6,FAO_All!$W$8:$AT$240))/U$6</f>
        <v>0</v>
      </c>
      <c r="V125" s="342" cm="1">
        <f t="array" ref="V125">_xlfn.XLOOKUP($R125,FAO_All!$P$8:$P$238,_xlfn.XLOOKUP(V$5,FAO_All!$W$6:$AT$6,FAO_All!$AU$8:$BR$238))/V$6</f>
        <v>0</v>
      </c>
      <c r="W125" s="156" cm="1">
        <f t="array" ref="W125">_xlfn.XLOOKUP($R125,FAO_All!$P$8:$P$238,_xlfn.XLOOKUP(W$5,FAO_All!$W$6:$AT$6,FAO_All!$AU$8:$BR$238))/W$6</f>
        <v>0</v>
      </c>
      <c r="X125" s="156" cm="1">
        <f t="array" ref="X125">_xlfn.XLOOKUP($R125,FAO_All!$P$8:$P$238,_xlfn.XLOOKUP(X$5,FAO_All!$W$6:$AT$6,FAO_All!$AU$8:$BR$238))/X$6</f>
        <v>0</v>
      </c>
      <c r="Z125" s="19" t="str">
        <f>_xlfn.XLOOKUP($Z$7,FAO_All!$R$7:$U$7,FAO_All!$R125:$U125)</f>
        <v>frui</v>
      </c>
      <c r="AA125" s="280">
        <f>FAO_All!P125</f>
        <v>547</v>
      </c>
      <c r="AB125" s="280" t="str">
        <f>FAO_All!Q125</f>
        <v>Raspberries</v>
      </c>
      <c r="AC125" s="276" cm="1">
        <f t="array" ref="AC125">_xlfn.XLOOKUP(AC$7&amp;$AA125,('Water-CRP_filtered'!$S$8:$S$603)&amp;('Water-CRP_filtered'!$J$8:$J$603),'Water-CRP_filtered'!$U$8:$U$603,0)</f>
        <v>0</v>
      </c>
      <c r="AD125" s="276" cm="1">
        <f t="array" ref="AD125">_xlfn.XLOOKUP(AD$7&amp;$AA125,('Water-CRP_filtered'!$S$8:$S$603)&amp;('Water-CRP_filtered'!$J$8:$J$603),'Water-CRP_filtered'!$U$8:$U$603,0)</f>
        <v>0</v>
      </c>
      <c r="AE125" s="276" cm="1">
        <f t="array" ref="AE125">_xlfn.XLOOKUP(AE$7&amp;$AA125,('Water-CRP_filtered'!$S$8:$S$603)&amp;('Water-CRP_filtered'!$J$8:$J$603),'Water-CRP_filtered'!$U$8:$U$603,"")</f>
        <v>0</v>
      </c>
      <c r="AF125" s="276">
        <f t="shared" si="29"/>
        <v>0</v>
      </c>
      <c r="AG125" s="276">
        <f t="shared" si="30"/>
        <v>0</v>
      </c>
      <c r="AH125" s="276">
        <f t="shared" si="31"/>
        <v>0</v>
      </c>
      <c r="AI125" s="276">
        <f t="shared" si="37"/>
        <v>0</v>
      </c>
      <c r="AJ125" s="63">
        <f>_xlfn.XLOOKUP($AA125,FAO_All!$P$8:$P$238,FAO_All!$N$8:$N$238)</f>
        <v>0</v>
      </c>
      <c r="AK125" s="147"/>
    </row>
    <row r="126" spans="2:37" x14ac:dyDescent="0.45">
      <c r="B126" s="371">
        <f t="shared" si="32"/>
        <v>549</v>
      </c>
      <c r="C126" s="372" t="str">
        <f t="shared" si="33"/>
        <v>Gooseberries</v>
      </c>
      <c r="D126" s="375">
        <f t="shared" si="20"/>
        <v>0</v>
      </c>
      <c r="E126" s="147">
        <f t="shared" si="21"/>
        <v>0</v>
      </c>
      <c r="F126" s="147">
        <f t="shared" si="22"/>
        <v>0</v>
      </c>
      <c r="G126" s="376">
        <f t="shared" si="34"/>
        <v>0</v>
      </c>
      <c r="H126" s="375">
        <f t="shared" si="23"/>
        <v>0</v>
      </c>
      <c r="I126" s="147">
        <f t="shared" si="24"/>
        <v>0</v>
      </c>
      <c r="J126" s="147">
        <f t="shared" si="25"/>
        <v>0</v>
      </c>
      <c r="K126" s="376">
        <f t="shared" si="35"/>
        <v>0</v>
      </c>
      <c r="L126" s="375">
        <f t="shared" si="26"/>
        <v>0</v>
      </c>
      <c r="M126" s="147">
        <f t="shared" si="27"/>
        <v>0</v>
      </c>
      <c r="N126" s="147">
        <f t="shared" si="28"/>
        <v>0</v>
      </c>
      <c r="O126" s="376">
        <f t="shared" si="36"/>
        <v>0</v>
      </c>
      <c r="P126" s="147"/>
      <c r="R126" s="155">
        <f t="shared" si="19"/>
        <v>549</v>
      </c>
      <c r="S126" s="156" cm="1">
        <f t="array" ref="S126">_xlfn.XLOOKUP($R126,FAO_All!$P$8:$P$240,_xlfn.XLOOKUP(S$5,FAO_All!$W$6:$AT$6,FAO_All!$W$8:$AT$240))/S$6</f>
        <v>0</v>
      </c>
      <c r="T126" s="156" cm="1">
        <f t="array" ref="T126">_xlfn.XLOOKUP($R126,FAO_All!$P$8:$P$240,_xlfn.XLOOKUP(T$5,FAO_All!$W$6:$AT$6,FAO_All!$W$8:$AT$240))/T$6</f>
        <v>0</v>
      </c>
      <c r="U126" s="156" cm="1">
        <f t="array" ref="U126">_xlfn.XLOOKUP($R126,FAO_All!$P$8:$P$240,_xlfn.XLOOKUP(U$5,FAO_All!$W$6:$AT$6,FAO_All!$W$8:$AT$240))/U$6</f>
        <v>0</v>
      </c>
      <c r="V126" s="342" cm="1">
        <f t="array" ref="V126">_xlfn.XLOOKUP($R126,FAO_All!$P$8:$P$238,_xlfn.XLOOKUP(V$5,FAO_All!$W$6:$AT$6,FAO_All!$AU$8:$BR$238))/V$6</f>
        <v>0</v>
      </c>
      <c r="W126" s="156" cm="1">
        <f t="array" ref="W126">_xlfn.XLOOKUP($R126,FAO_All!$P$8:$P$238,_xlfn.XLOOKUP(W$5,FAO_All!$W$6:$AT$6,FAO_All!$AU$8:$BR$238))/W$6</f>
        <v>0</v>
      </c>
      <c r="X126" s="156" cm="1">
        <f t="array" ref="X126">_xlfn.XLOOKUP($R126,FAO_All!$P$8:$P$238,_xlfn.XLOOKUP(X$5,FAO_All!$W$6:$AT$6,FAO_All!$AU$8:$BR$238))/X$6</f>
        <v>0</v>
      </c>
      <c r="Z126" s="19" t="str">
        <f>_xlfn.XLOOKUP($Z$7,FAO_All!$R$7:$U$7,FAO_All!$R126:$U126)</f>
        <v>frui</v>
      </c>
      <c r="AA126" s="280">
        <f>FAO_All!P126</f>
        <v>549</v>
      </c>
      <c r="AB126" s="280" t="str">
        <f>FAO_All!Q126</f>
        <v>Gooseberries</v>
      </c>
      <c r="AC126" s="276" cm="1">
        <f t="array" ref="AC126">_xlfn.XLOOKUP(AC$7&amp;$AA126,('Water-CRP_filtered'!$S$8:$S$603)&amp;('Water-CRP_filtered'!$J$8:$J$603),'Water-CRP_filtered'!$U$8:$U$603,0)</f>
        <v>0</v>
      </c>
      <c r="AD126" s="276" cm="1">
        <f t="array" ref="AD126">_xlfn.XLOOKUP(AD$7&amp;$AA126,('Water-CRP_filtered'!$S$8:$S$603)&amp;('Water-CRP_filtered'!$J$8:$J$603),'Water-CRP_filtered'!$U$8:$U$603,0)</f>
        <v>0</v>
      </c>
      <c r="AE126" s="276" cm="1">
        <f t="array" ref="AE126">_xlfn.XLOOKUP(AE$7&amp;$AA126,('Water-CRP_filtered'!$S$8:$S$603)&amp;('Water-CRP_filtered'!$J$8:$J$603),'Water-CRP_filtered'!$U$8:$U$603,"")</f>
        <v>0</v>
      </c>
      <c r="AF126" s="276">
        <f t="shared" si="29"/>
        <v>0</v>
      </c>
      <c r="AG126" s="276">
        <f t="shared" si="30"/>
        <v>0</v>
      </c>
      <c r="AH126" s="276">
        <f t="shared" si="31"/>
        <v>0</v>
      </c>
      <c r="AI126" s="276">
        <f t="shared" si="37"/>
        <v>0</v>
      </c>
      <c r="AJ126" s="63">
        <f>_xlfn.XLOOKUP($AA126,FAO_All!$P$8:$P$238,FAO_All!$N$8:$N$238)</f>
        <v>0</v>
      </c>
      <c r="AK126" s="147"/>
    </row>
    <row r="127" spans="2:37" x14ac:dyDescent="0.45">
      <c r="B127" s="371">
        <f t="shared" si="32"/>
        <v>550</v>
      </c>
      <c r="C127" s="372" t="str">
        <f t="shared" si="33"/>
        <v>Currants</v>
      </c>
      <c r="D127" s="375">
        <f t="shared" si="20"/>
        <v>0</v>
      </c>
      <c r="E127" s="147">
        <f t="shared" si="21"/>
        <v>0</v>
      </c>
      <c r="F127" s="147">
        <f t="shared" si="22"/>
        <v>0</v>
      </c>
      <c r="G127" s="376">
        <f t="shared" si="34"/>
        <v>0</v>
      </c>
      <c r="H127" s="375">
        <f t="shared" si="23"/>
        <v>0</v>
      </c>
      <c r="I127" s="147">
        <f t="shared" si="24"/>
        <v>0</v>
      </c>
      <c r="J127" s="147">
        <f t="shared" si="25"/>
        <v>0</v>
      </c>
      <c r="K127" s="376">
        <f t="shared" si="35"/>
        <v>0</v>
      </c>
      <c r="L127" s="375">
        <f t="shared" si="26"/>
        <v>0</v>
      </c>
      <c r="M127" s="147">
        <f t="shared" si="27"/>
        <v>0</v>
      </c>
      <c r="N127" s="147">
        <f t="shared" si="28"/>
        <v>0</v>
      </c>
      <c r="O127" s="376">
        <f t="shared" si="36"/>
        <v>0</v>
      </c>
      <c r="P127" s="147"/>
      <c r="R127" s="155">
        <f t="shared" si="19"/>
        <v>550</v>
      </c>
      <c r="S127" s="156" cm="1">
        <f t="array" ref="S127">_xlfn.XLOOKUP($R127,FAO_All!$P$8:$P$240,_xlfn.XLOOKUP(S$5,FAO_All!$W$6:$AT$6,FAO_All!$W$8:$AT$240))/S$6</f>
        <v>0</v>
      </c>
      <c r="T127" s="156" cm="1">
        <f t="array" ref="T127">_xlfn.XLOOKUP($R127,FAO_All!$P$8:$P$240,_xlfn.XLOOKUP(T$5,FAO_All!$W$6:$AT$6,FAO_All!$W$8:$AT$240))/T$6</f>
        <v>0</v>
      </c>
      <c r="U127" s="156" cm="1">
        <f t="array" ref="U127">_xlfn.XLOOKUP($R127,FAO_All!$P$8:$P$240,_xlfn.XLOOKUP(U$5,FAO_All!$W$6:$AT$6,FAO_All!$W$8:$AT$240))/U$6</f>
        <v>0</v>
      </c>
      <c r="V127" s="342" cm="1">
        <f t="array" ref="V127">_xlfn.XLOOKUP($R127,FAO_All!$P$8:$P$238,_xlfn.XLOOKUP(V$5,FAO_All!$W$6:$AT$6,FAO_All!$AU$8:$BR$238))/V$6</f>
        <v>0</v>
      </c>
      <c r="W127" s="156" cm="1">
        <f t="array" ref="W127">_xlfn.XLOOKUP($R127,FAO_All!$P$8:$P$238,_xlfn.XLOOKUP(W$5,FAO_All!$W$6:$AT$6,FAO_All!$AU$8:$BR$238))/W$6</f>
        <v>0</v>
      </c>
      <c r="X127" s="156" cm="1">
        <f t="array" ref="X127">_xlfn.XLOOKUP($R127,FAO_All!$P$8:$P$238,_xlfn.XLOOKUP(X$5,FAO_All!$W$6:$AT$6,FAO_All!$AU$8:$BR$238))/X$6</f>
        <v>0</v>
      </c>
      <c r="Z127" s="19" t="str">
        <f>_xlfn.XLOOKUP($Z$7,FAO_All!$R$7:$U$7,FAO_All!$R127:$U127)</f>
        <v>frui</v>
      </c>
      <c r="AA127" s="280">
        <f>FAO_All!P127</f>
        <v>550</v>
      </c>
      <c r="AB127" s="280" t="str">
        <f>FAO_All!Q127</f>
        <v>Currants</v>
      </c>
      <c r="AC127" s="276" cm="1">
        <f t="array" ref="AC127">_xlfn.XLOOKUP(AC$7&amp;$AA127,('Water-CRP_filtered'!$S$8:$S$603)&amp;('Water-CRP_filtered'!$J$8:$J$603),'Water-CRP_filtered'!$U$8:$U$603,0)</f>
        <v>0</v>
      </c>
      <c r="AD127" s="276" cm="1">
        <f t="array" ref="AD127">_xlfn.XLOOKUP(AD$7&amp;$AA127,('Water-CRP_filtered'!$S$8:$S$603)&amp;('Water-CRP_filtered'!$J$8:$J$603),'Water-CRP_filtered'!$U$8:$U$603,0)</f>
        <v>0</v>
      </c>
      <c r="AE127" s="276" cm="1">
        <f t="array" ref="AE127">_xlfn.XLOOKUP(AE$7&amp;$AA127,('Water-CRP_filtered'!$S$8:$S$603)&amp;('Water-CRP_filtered'!$J$8:$J$603),'Water-CRP_filtered'!$U$8:$U$603,"")</f>
        <v>0</v>
      </c>
      <c r="AF127" s="276">
        <f t="shared" si="29"/>
        <v>0</v>
      </c>
      <c r="AG127" s="276">
        <f t="shared" si="30"/>
        <v>0</v>
      </c>
      <c r="AH127" s="276">
        <f t="shared" si="31"/>
        <v>0</v>
      </c>
      <c r="AI127" s="276">
        <f t="shared" si="37"/>
        <v>0</v>
      </c>
      <c r="AJ127" s="63">
        <f>_xlfn.XLOOKUP($AA127,FAO_All!$P$8:$P$238,FAO_All!$N$8:$N$238)</f>
        <v>0</v>
      </c>
      <c r="AK127" s="147"/>
    </row>
    <row r="128" spans="2:37" x14ac:dyDescent="0.45">
      <c r="B128" s="371">
        <f t="shared" si="32"/>
        <v>552</v>
      </c>
      <c r="C128" s="372" t="str">
        <f t="shared" si="33"/>
        <v>Blueberries</v>
      </c>
      <c r="D128" s="375">
        <f t="shared" si="20"/>
        <v>0</v>
      </c>
      <c r="E128" s="147">
        <f t="shared" si="21"/>
        <v>0</v>
      </c>
      <c r="F128" s="147">
        <f t="shared" si="22"/>
        <v>0</v>
      </c>
      <c r="G128" s="376">
        <f t="shared" si="34"/>
        <v>0</v>
      </c>
      <c r="H128" s="375">
        <f t="shared" si="23"/>
        <v>0</v>
      </c>
      <c r="I128" s="147">
        <f t="shared" si="24"/>
        <v>0</v>
      </c>
      <c r="J128" s="147">
        <f t="shared" si="25"/>
        <v>0</v>
      </c>
      <c r="K128" s="376">
        <f t="shared" si="35"/>
        <v>0</v>
      </c>
      <c r="L128" s="375">
        <f t="shared" si="26"/>
        <v>0</v>
      </c>
      <c r="M128" s="147">
        <f t="shared" si="27"/>
        <v>0</v>
      </c>
      <c r="N128" s="147">
        <f t="shared" si="28"/>
        <v>0</v>
      </c>
      <c r="O128" s="376">
        <f t="shared" si="36"/>
        <v>0</v>
      </c>
      <c r="P128" s="147"/>
      <c r="R128" s="155">
        <f t="shared" si="19"/>
        <v>552</v>
      </c>
      <c r="S128" s="156" cm="1">
        <f t="array" ref="S128">_xlfn.XLOOKUP($R128,FAO_All!$P$8:$P$240,_xlfn.XLOOKUP(S$5,FAO_All!$W$6:$AT$6,FAO_All!$W$8:$AT$240))/S$6</f>
        <v>0</v>
      </c>
      <c r="T128" s="156" cm="1">
        <f t="array" ref="T128">_xlfn.XLOOKUP($R128,FAO_All!$P$8:$P$240,_xlfn.XLOOKUP(T$5,FAO_All!$W$6:$AT$6,FAO_All!$W$8:$AT$240))/T$6</f>
        <v>0</v>
      </c>
      <c r="U128" s="156" cm="1">
        <f t="array" ref="U128">_xlfn.XLOOKUP($R128,FAO_All!$P$8:$P$240,_xlfn.XLOOKUP(U$5,FAO_All!$W$6:$AT$6,FAO_All!$W$8:$AT$240))/U$6</f>
        <v>0</v>
      </c>
      <c r="V128" s="342" cm="1">
        <f t="array" ref="V128">_xlfn.XLOOKUP($R128,FAO_All!$P$8:$P$238,_xlfn.XLOOKUP(V$5,FAO_All!$W$6:$AT$6,FAO_All!$AU$8:$BR$238))/V$6</f>
        <v>0</v>
      </c>
      <c r="W128" s="156" cm="1">
        <f t="array" ref="W128">_xlfn.XLOOKUP($R128,FAO_All!$P$8:$P$238,_xlfn.XLOOKUP(W$5,FAO_All!$W$6:$AT$6,FAO_All!$AU$8:$BR$238))/W$6</f>
        <v>0</v>
      </c>
      <c r="X128" s="156" cm="1">
        <f t="array" ref="X128">_xlfn.XLOOKUP($R128,FAO_All!$P$8:$P$238,_xlfn.XLOOKUP(X$5,FAO_All!$W$6:$AT$6,FAO_All!$AU$8:$BR$238))/X$6</f>
        <v>0</v>
      </c>
      <c r="Z128" s="19" t="str">
        <f>_xlfn.XLOOKUP($Z$7,FAO_All!$R$7:$U$7,FAO_All!$R128:$U128)</f>
        <v>frui</v>
      </c>
      <c r="AA128" s="280">
        <f>FAO_All!P128</f>
        <v>552</v>
      </c>
      <c r="AB128" s="280" t="str">
        <f>FAO_All!Q128</f>
        <v>Blueberries</v>
      </c>
      <c r="AC128" s="276" cm="1">
        <f t="array" ref="AC128">_xlfn.XLOOKUP(AC$7&amp;$AA128,('Water-CRP_filtered'!$S$8:$S$603)&amp;('Water-CRP_filtered'!$J$8:$J$603),'Water-CRP_filtered'!$U$8:$U$603,0)</f>
        <v>0</v>
      </c>
      <c r="AD128" s="276" cm="1">
        <f t="array" ref="AD128">_xlfn.XLOOKUP(AD$7&amp;$AA128,('Water-CRP_filtered'!$S$8:$S$603)&amp;('Water-CRP_filtered'!$J$8:$J$603),'Water-CRP_filtered'!$U$8:$U$603,0)</f>
        <v>0</v>
      </c>
      <c r="AE128" s="276" cm="1">
        <f t="array" ref="AE128">_xlfn.XLOOKUP(AE$7&amp;$AA128,('Water-CRP_filtered'!$S$8:$S$603)&amp;('Water-CRP_filtered'!$J$8:$J$603),'Water-CRP_filtered'!$U$8:$U$603,"")</f>
        <v>0</v>
      </c>
      <c r="AF128" s="276">
        <f t="shared" si="29"/>
        <v>0</v>
      </c>
      <c r="AG128" s="276">
        <f t="shared" si="30"/>
        <v>0</v>
      </c>
      <c r="AH128" s="276">
        <f t="shared" si="31"/>
        <v>0</v>
      </c>
      <c r="AI128" s="276">
        <f t="shared" si="37"/>
        <v>0</v>
      </c>
      <c r="AJ128" s="63">
        <f>_xlfn.XLOOKUP($AA128,FAO_All!$P$8:$P$238,FAO_All!$N$8:$N$238)</f>
        <v>0</v>
      </c>
      <c r="AK128" s="147"/>
    </row>
    <row r="129" spans="2:37" x14ac:dyDescent="0.45">
      <c r="B129" s="371">
        <f t="shared" si="32"/>
        <v>554</v>
      </c>
      <c r="C129" s="372" t="str">
        <f t="shared" si="33"/>
        <v>Cranberries</v>
      </c>
      <c r="D129" s="375">
        <f t="shared" si="20"/>
        <v>0</v>
      </c>
      <c r="E129" s="147">
        <f t="shared" si="21"/>
        <v>0</v>
      </c>
      <c r="F129" s="147">
        <f t="shared" si="22"/>
        <v>0</v>
      </c>
      <c r="G129" s="376">
        <f t="shared" si="34"/>
        <v>0</v>
      </c>
      <c r="H129" s="375">
        <f t="shared" si="23"/>
        <v>0</v>
      </c>
      <c r="I129" s="147">
        <f t="shared" si="24"/>
        <v>0</v>
      </c>
      <c r="J129" s="147">
        <f t="shared" si="25"/>
        <v>0</v>
      </c>
      <c r="K129" s="376">
        <f t="shared" si="35"/>
        <v>0</v>
      </c>
      <c r="L129" s="375">
        <f t="shared" si="26"/>
        <v>0</v>
      </c>
      <c r="M129" s="147">
        <f t="shared" si="27"/>
        <v>0</v>
      </c>
      <c r="N129" s="147">
        <f t="shared" si="28"/>
        <v>0</v>
      </c>
      <c r="O129" s="376">
        <f t="shared" si="36"/>
        <v>0</v>
      </c>
      <c r="P129" s="147"/>
      <c r="R129" s="155">
        <f t="shared" si="19"/>
        <v>554</v>
      </c>
      <c r="S129" s="156" cm="1">
        <f t="array" ref="S129">_xlfn.XLOOKUP($R129,FAO_All!$P$8:$P$240,_xlfn.XLOOKUP(S$5,FAO_All!$W$6:$AT$6,FAO_All!$W$8:$AT$240))/S$6</f>
        <v>0</v>
      </c>
      <c r="T129" s="156" cm="1">
        <f t="array" ref="T129">_xlfn.XLOOKUP($R129,FAO_All!$P$8:$P$240,_xlfn.XLOOKUP(T$5,FAO_All!$W$6:$AT$6,FAO_All!$W$8:$AT$240))/T$6</f>
        <v>0</v>
      </c>
      <c r="U129" s="156" cm="1">
        <f t="array" ref="U129">_xlfn.XLOOKUP($R129,FAO_All!$P$8:$P$240,_xlfn.XLOOKUP(U$5,FAO_All!$W$6:$AT$6,FAO_All!$W$8:$AT$240))/U$6</f>
        <v>0</v>
      </c>
      <c r="V129" s="342" cm="1">
        <f t="array" ref="V129">_xlfn.XLOOKUP($R129,FAO_All!$P$8:$P$238,_xlfn.XLOOKUP(V$5,FAO_All!$W$6:$AT$6,FAO_All!$AU$8:$BR$238))/V$6</f>
        <v>0</v>
      </c>
      <c r="W129" s="156" cm="1">
        <f t="array" ref="W129">_xlfn.XLOOKUP($R129,FAO_All!$P$8:$P$238,_xlfn.XLOOKUP(W$5,FAO_All!$W$6:$AT$6,FAO_All!$AU$8:$BR$238))/W$6</f>
        <v>0</v>
      </c>
      <c r="X129" s="156" cm="1">
        <f t="array" ref="X129">_xlfn.XLOOKUP($R129,FAO_All!$P$8:$P$238,_xlfn.XLOOKUP(X$5,FAO_All!$W$6:$AT$6,FAO_All!$AU$8:$BR$238))/X$6</f>
        <v>0</v>
      </c>
      <c r="Z129" s="19" t="str">
        <f>_xlfn.XLOOKUP($Z$7,FAO_All!$R$7:$U$7,FAO_All!$R129:$U129)</f>
        <v>frui</v>
      </c>
      <c r="AA129" s="280">
        <f>FAO_All!P129</f>
        <v>554</v>
      </c>
      <c r="AB129" s="280" t="str">
        <f>FAO_All!Q129</f>
        <v>Cranberries</v>
      </c>
      <c r="AC129" s="276" cm="1">
        <f t="array" ref="AC129">_xlfn.XLOOKUP(AC$7&amp;$AA129,('Water-CRP_filtered'!$S$8:$S$603)&amp;('Water-CRP_filtered'!$J$8:$J$603),'Water-CRP_filtered'!$U$8:$U$603,0)</f>
        <v>0</v>
      </c>
      <c r="AD129" s="276" cm="1">
        <f t="array" ref="AD129">_xlfn.XLOOKUP(AD$7&amp;$AA129,('Water-CRP_filtered'!$S$8:$S$603)&amp;('Water-CRP_filtered'!$J$8:$J$603),'Water-CRP_filtered'!$U$8:$U$603,0)</f>
        <v>0</v>
      </c>
      <c r="AE129" s="276" cm="1">
        <f t="array" ref="AE129">_xlfn.XLOOKUP(AE$7&amp;$AA129,('Water-CRP_filtered'!$S$8:$S$603)&amp;('Water-CRP_filtered'!$J$8:$J$603),'Water-CRP_filtered'!$U$8:$U$603,"")</f>
        <v>0</v>
      </c>
      <c r="AF129" s="276">
        <f t="shared" si="29"/>
        <v>0</v>
      </c>
      <c r="AG129" s="276">
        <f t="shared" si="30"/>
        <v>0</v>
      </c>
      <c r="AH129" s="276">
        <f t="shared" si="31"/>
        <v>0</v>
      </c>
      <c r="AI129" s="276">
        <f t="shared" si="37"/>
        <v>0</v>
      </c>
      <c r="AJ129" s="63">
        <f>_xlfn.XLOOKUP($AA129,FAO_All!$P$8:$P$238,FAO_All!$N$8:$N$238)</f>
        <v>0</v>
      </c>
      <c r="AK129" s="147"/>
    </row>
    <row r="130" spans="2:37" x14ac:dyDescent="0.45">
      <c r="B130" s="371">
        <f t="shared" si="32"/>
        <v>558</v>
      </c>
      <c r="C130" s="372" t="str">
        <f t="shared" si="33"/>
        <v>Berries nes</v>
      </c>
      <c r="D130" s="375">
        <f t="shared" si="20"/>
        <v>0</v>
      </c>
      <c r="E130" s="147">
        <f t="shared" si="21"/>
        <v>0</v>
      </c>
      <c r="F130" s="147">
        <f t="shared" si="22"/>
        <v>0</v>
      </c>
      <c r="G130" s="376">
        <f t="shared" si="34"/>
        <v>0</v>
      </c>
      <c r="H130" s="375">
        <f t="shared" si="23"/>
        <v>0</v>
      </c>
      <c r="I130" s="147">
        <f t="shared" si="24"/>
        <v>0</v>
      </c>
      <c r="J130" s="147">
        <f t="shared" si="25"/>
        <v>0</v>
      </c>
      <c r="K130" s="376">
        <f t="shared" si="35"/>
        <v>0</v>
      </c>
      <c r="L130" s="375">
        <f t="shared" si="26"/>
        <v>0</v>
      </c>
      <c r="M130" s="147">
        <f t="shared" si="27"/>
        <v>0</v>
      </c>
      <c r="N130" s="147">
        <f t="shared" si="28"/>
        <v>0</v>
      </c>
      <c r="O130" s="376">
        <f t="shared" si="36"/>
        <v>0</v>
      </c>
      <c r="P130" s="147"/>
      <c r="R130" s="155">
        <f t="shared" si="19"/>
        <v>558</v>
      </c>
      <c r="S130" s="156" cm="1">
        <f t="array" ref="S130">_xlfn.XLOOKUP($R130,FAO_All!$P$8:$P$240,_xlfn.XLOOKUP(S$5,FAO_All!$W$6:$AT$6,FAO_All!$W$8:$AT$240))/S$6</f>
        <v>0</v>
      </c>
      <c r="T130" s="156" cm="1">
        <f t="array" ref="T130">_xlfn.XLOOKUP($R130,FAO_All!$P$8:$P$240,_xlfn.XLOOKUP(T$5,FAO_All!$W$6:$AT$6,FAO_All!$W$8:$AT$240))/T$6</f>
        <v>0</v>
      </c>
      <c r="U130" s="156" cm="1">
        <f t="array" ref="U130">_xlfn.XLOOKUP($R130,FAO_All!$P$8:$P$240,_xlfn.XLOOKUP(U$5,FAO_All!$W$6:$AT$6,FAO_All!$W$8:$AT$240))/U$6</f>
        <v>0</v>
      </c>
      <c r="V130" s="342" cm="1">
        <f t="array" ref="V130">_xlfn.XLOOKUP($R130,FAO_All!$P$8:$P$238,_xlfn.XLOOKUP(V$5,FAO_All!$W$6:$AT$6,FAO_All!$AU$8:$BR$238))/V$6</f>
        <v>0</v>
      </c>
      <c r="W130" s="156" cm="1">
        <f t="array" ref="W130">_xlfn.XLOOKUP($R130,FAO_All!$P$8:$P$238,_xlfn.XLOOKUP(W$5,FAO_All!$W$6:$AT$6,FAO_All!$AU$8:$BR$238))/W$6</f>
        <v>0</v>
      </c>
      <c r="X130" s="156" cm="1">
        <f t="array" ref="X130">_xlfn.XLOOKUP($R130,FAO_All!$P$8:$P$238,_xlfn.XLOOKUP(X$5,FAO_All!$W$6:$AT$6,FAO_All!$AU$8:$BR$238))/X$6</f>
        <v>0</v>
      </c>
      <c r="Z130" s="19" t="str">
        <f>_xlfn.XLOOKUP($Z$7,FAO_All!$R$7:$U$7,FAO_All!$R130:$U130)</f>
        <v>frui</v>
      </c>
      <c r="AA130" s="280">
        <f>FAO_All!P130</f>
        <v>558</v>
      </c>
      <c r="AB130" s="280" t="str">
        <f>FAO_All!Q130</f>
        <v>Berries nes</v>
      </c>
      <c r="AC130" s="276" cm="1">
        <f t="array" ref="AC130">_xlfn.XLOOKUP(AC$7&amp;$AA130,('Water-CRP_filtered'!$S$8:$S$603)&amp;('Water-CRP_filtered'!$J$8:$J$603),'Water-CRP_filtered'!$U$8:$U$603,0)</f>
        <v>0</v>
      </c>
      <c r="AD130" s="276" cm="1">
        <f t="array" ref="AD130">_xlfn.XLOOKUP(AD$7&amp;$AA130,('Water-CRP_filtered'!$S$8:$S$603)&amp;('Water-CRP_filtered'!$J$8:$J$603),'Water-CRP_filtered'!$U$8:$U$603,0)</f>
        <v>0</v>
      </c>
      <c r="AE130" s="276" cm="1">
        <f t="array" ref="AE130">_xlfn.XLOOKUP(AE$7&amp;$AA130,('Water-CRP_filtered'!$S$8:$S$603)&amp;('Water-CRP_filtered'!$J$8:$J$603),'Water-CRP_filtered'!$U$8:$U$603,"")</f>
        <v>0</v>
      </c>
      <c r="AF130" s="276">
        <f t="shared" si="29"/>
        <v>0</v>
      </c>
      <c r="AG130" s="276">
        <f t="shared" si="30"/>
        <v>0</v>
      </c>
      <c r="AH130" s="276">
        <f t="shared" si="31"/>
        <v>0</v>
      </c>
      <c r="AI130" s="276">
        <f t="shared" si="37"/>
        <v>0</v>
      </c>
      <c r="AJ130" s="63">
        <f>_xlfn.XLOOKUP($AA130,FAO_All!$P$8:$P$238,FAO_All!$N$8:$N$238)</f>
        <v>0</v>
      </c>
      <c r="AK130" s="147"/>
    </row>
    <row r="131" spans="2:37" x14ac:dyDescent="0.45">
      <c r="B131" s="371">
        <f t="shared" si="32"/>
        <v>560</v>
      </c>
      <c r="C131" s="372" t="str">
        <f t="shared" si="33"/>
        <v>Grapes</v>
      </c>
      <c r="D131" s="375">
        <f t="shared" si="20"/>
        <v>0</v>
      </c>
      <c r="E131" s="147">
        <f t="shared" si="21"/>
        <v>0</v>
      </c>
      <c r="F131" s="147">
        <f t="shared" si="22"/>
        <v>0</v>
      </c>
      <c r="G131" s="376">
        <f t="shared" si="34"/>
        <v>0</v>
      </c>
      <c r="H131" s="375">
        <f t="shared" si="23"/>
        <v>0</v>
      </c>
      <c r="I131" s="147">
        <f t="shared" si="24"/>
        <v>0</v>
      </c>
      <c r="J131" s="147">
        <f t="shared" si="25"/>
        <v>0</v>
      </c>
      <c r="K131" s="376">
        <f t="shared" si="35"/>
        <v>0</v>
      </c>
      <c r="L131" s="375">
        <f t="shared" si="26"/>
        <v>0</v>
      </c>
      <c r="M131" s="147">
        <f t="shared" si="27"/>
        <v>0</v>
      </c>
      <c r="N131" s="147">
        <f t="shared" si="28"/>
        <v>0</v>
      </c>
      <c r="O131" s="376">
        <f t="shared" si="36"/>
        <v>0</v>
      </c>
      <c r="P131" s="147"/>
      <c r="R131" s="155">
        <f t="shared" si="19"/>
        <v>560</v>
      </c>
      <c r="S131" s="156" cm="1">
        <f t="array" ref="S131">_xlfn.XLOOKUP($R131,FAO_All!$P$8:$P$240,_xlfn.XLOOKUP(S$5,FAO_All!$W$6:$AT$6,FAO_All!$W$8:$AT$240))/S$6</f>
        <v>0</v>
      </c>
      <c r="T131" s="156" cm="1">
        <f t="array" ref="T131">_xlfn.XLOOKUP($R131,FAO_All!$P$8:$P$240,_xlfn.XLOOKUP(T$5,FAO_All!$W$6:$AT$6,FAO_All!$W$8:$AT$240))/T$6</f>
        <v>0</v>
      </c>
      <c r="U131" s="156" cm="1">
        <f t="array" ref="U131">_xlfn.XLOOKUP($R131,FAO_All!$P$8:$P$240,_xlfn.XLOOKUP(U$5,FAO_All!$W$6:$AT$6,FAO_All!$W$8:$AT$240))/U$6</f>
        <v>0</v>
      </c>
      <c r="V131" s="342" cm="1">
        <f t="array" ref="V131">_xlfn.XLOOKUP($R131,FAO_All!$P$8:$P$238,_xlfn.XLOOKUP(V$5,FAO_All!$W$6:$AT$6,FAO_All!$AU$8:$BR$238))/V$6</f>
        <v>0</v>
      </c>
      <c r="W131" s="156" cm="1">
        <f t="array" ref="W131">_xlfn.XLOOKUP($R131,FAO_All!$P$8:$P$238,_xlfn.XLOOKUP(W$5,FAO_All!$W$6:$AT$6,FAO_All!$AU$8:$BR$238))/W$6</f>
        <v>0</v>
      </c>
      <c r="X131" s="156" cm="1">
        <f t="array" ref="X131">_xlfn.XLOOKUP($R131,FAO_All!$P$8:$P$238,_xlfn.XLOOKUP(X$5,FAO_All!$W$6:$AT$6,FAO_All!$AU$8:$BR$238))/X$6</f>
        <v>0</v>
      </c>
      <c r="Z131" s="19" t="str">
        <f>_xlfn.XLOOKUP($Z$7,FAO_All!$R$7:$U$7,FAO_All!$R131:$U131)</f>
        <v>frui</v>
      </c>
      <c r="AA131" s="280">
        <f>FAO_All!P131</f>
        <v>560</v>
      </c>
      <c r="AB131" s="280" t="str">
        <f>FAO_All!Q131</f>
        <v>Grapes</v>
      </c>
      <c r="AC131" s="276" cm="1">
        <f t="array" ref="AC131">_xlfn.XLOOKUP(AC$7&amp;$AA131,('Water-CRP_filtered'!$S$8:$S$603)&amp;('Water-CRP_filtered'!$J$8:$J$603),'Water-CRP_filtered'!$U$8:$U$603,0)</f>
        <v>0</v>
      </c>
      <c r="AD131" s="276" cm="1">
        <f t="array" ref="AD131">_xlfn.XLOOKUP(AD$7&amp;$AA131,('Water-CRP_filtered'!$S$8:$S$603)&amp;('Water-CRP_filtered'!$J$8:$J$603),'Water-CRP_filtered'!$U$8:$U$603,0)</f>
        <v>0</v>
      </c>
      <c r="AE131" s="276" cm="1">
        <f t="array" ref="AE131">_xlfn.XLOOKUP(AE$7&amp;$AA131,('Water-CRP_filtered'!$S$8:$S$603)&amp;('Water-CRP_filtered'!$J$8:$J$603),'Water-CRP_filtered'!$U$8:$U$603,"")</f>
        <v>0</v>
      </c>
      <c r="AF131" s="276">
        <f t="shared" si="29"/>
        <v>0</v>
      </c>
      <c r="AG131" s="276">
        <f t="shared" si="30"/>
        <v>0</v>
      </c>
      <c r="AH131" s="276">
        <f t="shared" si="31"/>
        <v>0</v>
      </c>
      <c r="AI131" s="276">
        <f t="shared" si="37"/>
        <v>0</v>
      </c>
      <c r="AJ131" s="63">
        <f>_xlfn.XLOOKUP($AA131,FAO_All!$P$8:$P$238,FAO_All!$N$8:$N$238)</f>
        <v>0</v>
      </c>
      <c r="AK131" s="147"/>
    </row>
    <row r="132" spans="2:37" x14ac:dyDescent="0.45">
      <c r="B132" s="371">
        <f t="shared" si="32"/>
        <v>567</v>
      </c>
      <c r="C132" s="372" t="str">
        <f t="shared" si="33"/>
        <v>Watermelons</v>
      </c>
      <c r="D132" s="375">
        <f t="shared" si="20"/>
        <v>83875.989766427127</v>
      </c>
      <c r="E132" s="147">
        <f t="shared" si="21"/>
        <v>0</v>
      </c>
      <c r="F132" s="147">
        <f t="shared" si="22"/>
        <v>17846.184850426973</v>
      </c>
      <c r="G132" s="376">
        <f t="shared" si="34"/>
        <v>101722.1746168541</v>
      </c>
      <c r="H132" s="375">
        <f t="shared" si="23"/>
        <v>162580.73050294258</v>
      </c>
      <c r="I132" s="147">
        <f t="shared" si="24"/>
        <v>0</v>
      </c>
      <c r="J132" s="147">
        <f t="shared" si="25"/>
        <v>34592.089795336396</v>
      </c>
      <c r="K132" s="376">
        <f t="shared" si="35"/>
        <v>197172.82029827897</v>
      </c>
      <c r="L132" s="375">
        <f t="shared" si="26"/>
        <v>190320.66455199785</v>
      </c>
      <c r="M132" s="147">
        <f t="shared" si="27"/>
        <v>0</v>
      </c>
      <c r="N132" s="147">
        <f t="shared" si="28"/>
        <v>40494.279351092286</v>
      </c>
      <c r="O132" s="376">
        <f t="shared" si="36"/>
        <v>230814.94390309014</v>
      </c>
      <c r="P132" s="147"/>
      <c r="R132" s="155">
        <f t="shared" si="19"/>
        <v>567</v>
      </c>
      <c r="S132" s="156" cm="1">
        <f t="array" ref="S132">_xlfn.XLOOKUP($R132,FAO_All!$P$8:$P$240,_xlfn.XLOOKUP(S$5,FAO_All!$W$6:$AT$6,FAO_All!$W$8:$AT$240))/S$6</f>
        <v>179.86</v>
      </c>
      <c r="T132" s="156" cm="1">
        <f t="array" ref="T132">_xlfn.XLOOKUP($R132,FAO_All!$P$8:$P$240,_xlfn.XLOOKUP(T$5,FAO_All!$W$6:$AT$6,FAO_All!$W$8:$AT$240))/T$6</f>
        <v>348.63099999999997</v>
      </c>
      <c r="U132" s="156" cm="1">
        <f t="array" ref="U132">_xlfn.XLOOKUP($R132,FAO_All!$P$8:$P$240,_xlfn.XLOOKUP(U$5,FAO_All!$W$6:$AT$6,FAO_All!$W$8:$AT$240))/U$6</f>
        <v>408.11529999999999</v>
      </c>
      <c r="V132" s="342" cm="1">
        <f t="array" ref="V132">_xlfn.XLOOKUP($R132,FAO_All!$P$8:$P$238,_xlfn.XLOOKUP(V$5,FAO_All!$W$6:$AT$6,FAO_All!$AU$8:$BR$238))/V$6</f>
        <v>19.969000000000001</v>
      </c>
      <c r="W132" s="156" cm="1">
        <f t="array" ref="W132">_xlfn.XLOOKUP($R132,FAO_All!$P$8:$P$238,_xlfn.XLOOKUP(W$5,FAO_All!$W$6:$AT$6,FAO_All!$AU$8:$BR$238))/W$6</f>
        <v>27.492999999999999</v>
      </c>
      <c r="X132" s="156" cm="1">
        <f t="array" ref="X132">_xlfn.XLOOKUP($R132,FAO_All!$P$8:$P$238,_xlfn.XLOOKUP(X$5,FAO_All!$W$6:$AT$6,FAO_All!$AU$8:$BR$238))/X$6</f>
        <v>31.457999999999998</v>
      </c>
      <c r="Z132" s="19" t="str">
        <f>_xlfn.XLOOKUP($Z$7,FAO_All!$R$7:$U$7,FAO_All!$R132:$U132)</f>
        <v>frui</v>
      </c>
      <c r="AA132" s="280">
        <f>FAO_All!P132</f>
        <v>567</v>
      </c>
      <c r="AB132" s="280" t="str">
        <f>FAO_All!Q132</f>
        <v>Watermelons</v>
      </c>
      <c r="AC132" s="276" cm="1">
        <f t="array" ref="AC132">_xlfn.XLOOKUP(AC$7&amp;$AA132,('Water-CRP_filtered'!$S$8:$S$603)&amp;('Water-CRP_filtered'!$J$8:$J$603),'Water-CRP_filtered'!$U$8:$U$603,0)</f>
        <v>466.34043014804359</v>
      </c>
      <c r="AD132" s="276" cm="1">
        <f t="array" ref="AD132">_xlfn.XLOOKUP(AD$7&amp;$AA132,('Water-CRP_filtered'!$S$8:$S$603)&amp;('Water-CRP_filtered'!$J$8:$J$603),'Water-CRP_filtered'!$U$8:$U$603,0)</f>
        <v>0</v>
      </c>
      <c r="AE132" s="276" cm="1">
        <f t="array" ref="AE132">_xlfn.XLOOKUP(AE$7&amp;$AA132,('Water-CRP_filtered'!$S$8:$S$603)&amp;('Water-CRP_filtered'!$J$8:$J$603),'Water-CRP_filtered'!$U$8:$U$603,"")</f>
        <v>99.222644559251478</v>
      </c>
      <c r="AF132" s="276">
        <f t="shared" si="29"/>
        <v>149184.32441288978</v>
      </c>
      <c r="AG132" s="276">
        <f t="shared" si="30"/>
        <v>0</v>
      </c>
      <c r="AH132" s="276">
        <f t="shared" si="31"/>
        <v>31741.753959297639</v>
      </c>
      <c r="AI132" s="276">
        <f t="shared" si="37"/>
        <v>180926.07837218742</v>
      </c>
      <c r="AJ132" s="63">
        <f>_xlfn.XLOOKUP($AA132,FAO_All!$P$8:$P$238,FAO_All!$N$8:$N$238)</f>
        <v>319.90433333333334</v>
      </c>
      <c r="AK132" s="147"/>
    </row>
    <row r="133" spans="2:37" x14ac:dyDescent="0.45">
      <c r="B133" s="371">
        <f t="shared" si="32"/>
        <v>568</v>
      </c>
      <c r="C133" s="372" t="str">
        <f t="shared" si="33"/>
        <v>Melons, other (inc.cantaloupes)</v>
      </c>
      <c r="D133" s="375">
        <f t="shared" si="20"/>
        <v>5555.9067405289579</v>
      </c>
      <c r="E133" s="147">
        <f t="shared" si="21"/>
        <v>183.33437152883371</v>
      </c>
      <c r="F133" s="147">
        <f t="shared" si="22"/>
        <v>1764.2196606502473</v>
      </c>
      <c r="G133" s="376">
        <f t="shared" si="34"/>
        <v>7503.4607727080393</v>
      </c>
      <c r="H133" s="375">
        <f t="shared" si="23"/>
        <v>23763.344110214861</v>
      </c>
      <c r="I133" s="147">
        <f t="shared" si="24"/>
        <v>784.14522801274984</v>
      </c>
      <c r="J133" s="147">
        <f t="shared" si="25"/>
        <v>7545.7996039089203</v>
      </c>
      <c r="K133" s="376">
        <f t="shared" si="35"/>
        <v>32093.288942136529</v>
      </c>
      <c r="L133" s="375">
        <f t="shared" si="26"/>
        <v>24166.440213157563</v>
      </c>
      <c r="M133" s="147">
        <f t="shared" si="27"/>
        <v>797.44663391282199</v>
      </c>
      <c r="N133" s="147">
        <f t="shared" si="28"/>
        <v>7673.7985252650606</v>
      </c>
      <c r="O133" s="376">
        <f t="shared" si="36"/>
        <v>32637.685372335447</v>
      </c>
      <c r="P133" s="147"/>
      <c r="R133" s="155">
        <f t="shared" si="19"/>
        <v>568</v>
      </c>
      <c r="S133" s="156" cm="1">
        <f t="array" ref="S133">_xlfn.XLOOKUP($R133,FAO_All!$P$8:$P$240,_xlfn.XLOOKUP(S$5,FAO_All!$W$6:$AT$6,FAO_All!$W$8:$AT$240))/S$6</f>
        <v>27.081</v>
      </c>
      <c r="T133" s="156" cm="1">
        <f t="array" ref="T133">_xlfn.XLOOKUP($R133,FAO_All!$P$8:$P$240,_xlfn.XLOOKUP(T$5,FAO_All!$W$6:$AT$6,FAO_All!$W$8:$AT$240))/T$6</f>
        <v>115.82899999999999</v>
      </c>
      <c r="U133" s="156" cm="1">
        <f t="array" ref="U133">_xlfn.XLOOKUP($R133,FAO_All!$P$8:$P$240,_xlfn.XLOOKUP(U$5,FAO_All!$W$6:$AT$6,FAO_All!$W$8:$AT$240))/U$6</f>
        <v>117.7938</v>
      </c>
      <c r="V133" s="342" cm="1">
        <f t="array" ref="V133">_xlfn.XLOOKUP($R133,FAO_All!$P$8:$P$238,_xlfn.XLOOKUP(V$5,FAO_All!$W$6:$AT$6,FAO_All!$AU$8:$BR$238))/V$6</f>
        <v>2.4620000000000002</v>
      </c>
      <c r="W133" s="156" cm="1">
        <f t="array" ref="W133">_xlfn.XLOOKUP($R133,FAO_All!$P$8:$P$238,_xlfn.XLOOKUP(W$5,FAO_All!$W$6:$AT$6,FAO_All!$AU$8:$BR$238))/W$6</f>
        <v>8.5939999999999994</v>
      </c>
      <c r="X133" s="156" cm="1">
        <f t="array" ref="X133">_xlfn.XLOOKUP($R133,FAO_All!$P$8:$P$238,_xlfn.XLOOKUP(X$5,FAO_All!$W$6:$AT$6,FAO_All!$AU$8:$BR$238))/X$6</f>
        <v>7.0389999999999997</v>
      </c>
      <c r="Z133" s="19" t="str">
        <f>_xlfn.XLOOKUP($Z$7,FAO_All!$R$7:$U$7,FAO_All!$R133:$U133)</f>
        <v>frui</v>
      </c>
      <c r="AA133" s="280">
        <f>FAO_All!P133</f>
        <v>568</v>
      </c>
      <c r="AB133" s="280" t="str">
        <f>FAO_All!Q133</f>
        <v>Melons, other (inc.cantaloupes)</v>
      </c>
      <c r="AC133" s="276" cm="1">
        <f t="array" ref="AC133">_xlfn.XLOOKUP(AC$7&amp;$AA133,('Water-CRP_filtered'!$S$8:$S$603)&amp;('Water-CRP_filtered'!$J$8:$J$603),'Water-CRP_filtered'!$U$8:$U$603,0)</f>
        <v>205.15884718174948</v>
      </c>
      <c r="AD133" s="276" cm="1">
        <f t="array" ref="AD133">_xlfn.XLOOKUP(AD$7&amp;$AA133,('Water-CRP_filtered'!$S$8:$S$603)&amp;('Water-CRP_filtered'!$J$8:$J$603),'Water-CRP_filtered'!$U$8:$U$603,0)</f>
        <v>6.7698523514210596</v>
      </c>
      <c r="AE133" s="276" cm="1">
        <f t="array" ref="AE133">_xlfn.XLOOKUP(AE$7&amp;$AA133,('Water-CRP_filtered'!$S$8:$S$603)&amp;('Water-CRP_filtered'!$J$8:$J$603),'Water-CRP_filtered'!$U$8:$U$603,"")</f>
        <v>65.146030820510589</v>
      </c>
      <c r="AF133" s="276">
        <f t="shared" si="29"/>
        <v>14701.853954750151</v>
      </c>
      <c r="AG133" s="276">
        <f t="shared" si="30"/>
        <v>485.13326104645927</v>
      </c>
      <c r="AH133" s="276">
        <f t="shared" si="31"/>
        <v>4668.4188569568059</v>
      </c>
      <c r="AI133" s="276">
        <f t="shared" si="37"/>
        <v>19855.406072753416</v>
      </c>
      <c r="AJ133" s="63">
        <f>_xlfn.XLOOKUP($AA133,FAO_All!$P$8:$P$238,FAO_All!$N$8:$N$238)</f>
        <v>71.660833333333329</v>
      </c>
      <c r="AK133" s="147"/>
    </row>
    <row r="134" spans="2:37" x14ac:dyDescent="0.45">
      <c r="B134" s="371">
        <f t="shared" si="32"/>
        <v>569</v>
      </c>
      <c r="C134" s="372" t="str">
        <f t="shared" si="33"/>
        <v>Figs</v>
      </c>
      <c r="D134" s="375">
        <f t="shared" si="20"/>
        <v>0</v>
      </c>
      <c r="E134" s="147">
        <f t="shared" si="21"/>
        <v>0</v>
      </c>
      <c r="F134" s="147">
        <f t="shared" si="22"/>
        <v>0</v>
      </c>
      <c r="G134" s="376">
        <f t="shared" si="34"/>
        <v>0</v>
      </c>
      <c r="H134" s="375">
        <f t="shared" si="23"/>
        <v>0</v>
      </c>
      <c r="I134" s="147">
        <f t="shared" si="24"/>
        <v>0</v>
      </c>
      <c r="J134" s="147">
        <f t="shared" si="25"/>
        <v>0</v>
      </c>
      <c r="K134" s="376">
        <f t="shared" si="35"/>
        <v>0</v>
      </c>
      <c r="L134" s="375">
        <f t="shared" si="26"/>
        <v>0</v>
      </c>
      <c r="M134" s="147">
        <f t="shared" si="27"/>
        <v>0</v>
      </c>
      <c r="N134" s="147">
        <f t="shared" si="28"/>
        <v>0</v>
      </c>
      <c r="O134" s="376">
        <f t="shared" si="36"/>
        <v>0</v>
      </c>
      <c r="P134" s="147"/>
      <c r="R134" s="155">
        <f t="shared" si="19"/>
        <v>569</v>
      </c>
      <c r="S134" s="156" cm="1">
        <f t="array" ref="S134">_xlfn.XLOOKUP($R134,FAO_All!$P$8:$P$240,_xlfn.XLOOKUP(S$5,FAO_All!$W$6:$AT$6,FAO_All!$W$8:$AT$240))/S$6</f>
        <v>0</v>
      </c>
      <c r="T134" s="156" cm="1">
        <f t="array" ref="T134">_xlfn.XLOOKUP($R134,FAO_All!$P$8:$P$240,_xlfn.XLOOKUP(T$5,FAO_All!$W$6:$AT$6,FAO_All!$W$8:$AT$240))/T$6</f>
        <v>0</v>
      </c>
      <c r="U134" s="156" cm="1">
        <f t="array" ref="U134">_xlfn.XLOOKUP($R134,FAO_All!$P$8:$P$240,_xlfn.XLOOKUP(U$5,FAO_All!$W$6:$AT$6,FAO_All!$W$8:$AT$240))/U$6</f>
        <v>0</v>
      </c>
      <c r="V134" s="342" cm="1">
        <f t="array" ref="V134">_xlfn.XLOOKUP($R134,FAO_All!$P$8:$P$238,_xlfn.XLOOKUP(V$5,FAO_All!$W$6:$AT$6,FAO_All!$AU$8:$BR$238))/V$6</f>
        <v>0</v>
      </c>
      <c r="W134" s="156" cm="1">
        <f t="array" ref="W134">_xlfn.XLOOKUP($R134,FAO_All!$P$8:$P$238,_xlfn.XLOOKUP(W$5,FAO_All!$W$6:$AT$6,FAO_All!$AU$8:$BR$238))/W$6</f>
        <v>0</v>
      </c>
      <c r="X134" s="156" cm="1">
        <f t="array" ref="X134">_xlfn.XLOOKUP($R134,FAO_All!$P$8:$P$238,_xlfn.XLOOKUP(X$5,FAO_All!$W$6:$AT$6,FAO_All!$AU$8:$BR$238))/X$6</f>
        <v>0</v>
      </c>
      <c r="Z134" s="19" t="str">
        <f>_xlfn.XLOOKUP($Z$7,FAO_All!$R$7:$U$7,FAO_All!$R134:$U134)</f>
        <v>frui</v>
      </c>
      <c r="AA134" s="280">
        <f>FAO_All!P134</f>
        <v>569</v>
      </c>
      <c r="AB134" s="280" t="str">
        <f>FAO_All!Q134</f>
        <v>Figs</v>
      </c>
      <c r="AC134" s="276" cm="1">
        <f t="array" ref="AC134">_xlfn.XLOOKUP(AC$7&amp;$AA134,('Water-CRP_filtered'!$S$8:$S$603)&amp;('Water-CRP_filtered'!$J$8:$J$603),'Water-CRP_filtered'!$U$8:$U$603,0)</f>
        <v>0</v>
      </c>
      <c r="AD134" s="276" cm="1">
        <f t="array" ref="AD134">_xlfn.XLOOKUP(AD$7&amp;$AA134,('Water-CRP_filtered'!$S$8:$S$603)&amp;('Water-CRP_filtered'!$J$8:$J$603),'Water-CRP_filtered'!$U$8:$U$603,0)</f>
        <v>0</v>
      </c>
      <c r="AE134" s="276" cm="1">
        <f t="array" ref="AE134">_xlfn.XLOOKUP(AE$7&amp;$AA134,('Water-CRP_filtered'!$S$8:$S$603)&amp;('Water-CRP_filtered'!$J$8:$J$603),'Water-CRP_filtered'!$U$8:$U$603,"")</f>
        <v>0</v>
      </c>
      <c r="AF134" s="276">
        <f t="shared" si="29"/>
        <v>0</v>
      </c>
      <c r="AG134" s="276">
        <f t="shared" si="30"/>
        <v>0</v>
      </c>
      <c r="AH134" s="276">
        <f t="shared" si="31"/>
        <v>0</v>
      </c>
      <c r="AI134" s="276">
        <f t="shared" si="37"/>
        <v>0</v>
      </c>
      <c r="AJ134" s="63">
        <f>_xlfn.XLOOKUP($AA134,FAO_All!$P$8:$P$238,FAO_All!$N$8:$N$238)</f>
        <v>0</v>
      </c>
      <c r="AK134" s="147"/>
    </row>
    <row r="135" spans="2:37" x14ac:dyDescent="0.45">
      <c r="B135" s="371">
        <f t="shared" si="32"/>
        <v>571</v>
      </c>
      <c r="C135" s="372" t="str">
        <f t="shared" si="33"/>
        <v>Mangoes, mangosteens, guavas</v>
      </c>
      <c r="D135" s="375">
        <f t="shared" si="20"/>
        <v>2441191.0086087803</v>
      </c>
      <c r="E135" s="147">
        <f t="shared" si="21"/>
        <v>0</v>
      </c>
      <c r="F135" s="147">
        <f t="shared" si="22"/>
        <v>183798.25898224112</v>
      </c>
      <c r="G135" s="376">
        <f t="shared" si="34"/>
        <v>2624989.2675910215</v>
      </c>
      <c r="H135" s="375">
        <f t="shared" si="23"/>
        <v>3732352.8268195805</v>
      </c>
      <c r="I135" s="147">
        <f t="shared" si="24"/>
        <v>0</v>
      </c>
      <c r="J135" s="147">
        <f t="shared" si="25"/>
        <v>281010.35480539157</v>
      </c>
      <c r="K135" s="376">
        <f t="shared" si="35"/>
        <v>4013363.1816249723</v>
      </c>
      <c r="L135" s="375">
        <f t="shared" si="26"/>
        <v>9718018.9419826232</v>
      </c>
      <c r="M135" s="147">
        <f t="shared" si="27"/>
        <v>0</v>
      </c>
      <c r="N135" s="147">
        <f t="shared" si="28"/>
        <v>731673.57900059025</v>
      </c>
      <c r="O135" s="376">
        <f t="shared" si="36"/>
        <v>10449692.520983214</v>
      </c>
      <c r="P135" s="147"/>
      <c r="R135" s="155">
        <f t="shared" ref="R135:R198" si="38">AA135</f>
        <v>571</v>
      </c>
      <c r="S135" s="156" cm="1">
        <f t="array" ref="S135">_xlfn.XLOOKUP($R135,FAO_All!$P$8:$P$240,_xlfn.XLOOKUP(S$5,FAO_All!$W$6:$AT$6,FAO_All!$W$8:$AT$240))/S$6</f>
        <v>1031.048</v>
      </c>
      <c r="T135" s="156" cm="1">
        <f t="array" ref="T135">_xlfn.XLOOKUP($R135,FAO_All!$P$8:$P$240,_xlfn.XLOOKUP(T$5,FAO_All!$W$6:$AT$6,FAO_All!$W$8:$AT$240))/T$6</f>
        <v>1576.376</v>
      </c>
      <c r="U135" s="156" cm="1">
        <f t="array" ref="U135">_xlfn.XLOOKUP($R135,FAO_All!$P$8:$P$240,_xlfn.XLOOKUP(U$5,FAO_All!$W$6:$AT$6,FAO_All!$W$8:$AT$240))/U$6</f>
        <v>4104.4489999999996</v>
      </c>
      <c r="V135" s="342" cm="1">
        <f t="array" ref="V135">_xlfn.XLOOKUP($R135,FAO_All!$P$8:$P$238,_xlfn.XLOOKUP(V$5,FAO_All!$W$6:$AT$6,FAO_All!$AU$8:$BR$238))/V$6</f>
        <v>144.185</v>
      </c>
      <c r="W135" s="156" cm="1">
        <f t="array" ref="W135">_xlfn.XLOOKUP($R135,FAO_All!$P$8:$P$238,_xlfn.XLOOKUP(W$5,FAO_All!$W$6:$AT$6,FAO_All!$AU$8:$BR$238))/W$6</f>
        <v>131.67400000000001</v>
      </c>
      <c r="X135" s="156" cm="1">
        <f t="array" ref="X135">_xlfn.XLOOKUP($R135,FAO_All!$P$8:$P$238,_xlfn.XLOOKUP(X$5,FAO_All!$W$6:$AT$6,FAO_All!$AU$8:$BR$238))/X$6</f>
        <v>298.827</v>
      </c>
      <c r="Z135" s="19" t="str">
        <f>_xlfn.XLOOKUP($Z$7,FAO_All!$R$7:$U$7,FAO_All!$R135:$U135)</f>
        <v>frui</v>
      </c>
      <c r="AA135" s="280">
        <f>FAO_All!P135</f>
        <v>571</v>
      </c>
      <c r="AB135" s="280" t="str">
        <f>FAO_All!Q135</f>
        <v>Mangoes, mangosteens, guavas</v>
      </c>
      <c r="AC135" s="276" cm="1">
        <f t="array" ref="AC135">_xlfn.XLOOKUP(AC$7&amp;$AA135,('Water-CRP_filtered'!$S$8:$S$603)&amp;('Water-CRP_filtered'!$J$8:$J$603),'Water-CRP_filtered'!$U$8:$U$603,0)</f>
        <v>2367.6793016511165</v>
      </c>
      <c r="AD135" s="276" cm="1">
        <f t="array" ref="AD135">_xlfn.XLOOKUP(AD$7&amp;$AA135,('Water-CRP_filtered'!$S$8:$S$603)&amp;('Water-CRP_filtered'!$J$8:$J$603),'Water-CRP_filtered'!$U$8:$U$603,0)</f>
        <v>0</v>
      </c>
      <c r="AE135" s="276" cm="1">
        <f t="array" ref="AE135">_xlfn.XLOOKUP(AE$7&amp;$AA135,('Water-CRP_filtered'!$S$8:$S$603)&amp;('Water-CRP_filtered'!$J$8:$J$603),'Water-CRP_filtered'!$U$8:$U$603,"")</f>
        <v>178.26353281538894</v>
      </c>
      <c r="AF135" s="276">
        <f t="shared" si="29"/>
        <v>3534034.8246736322</v>
      </c>
      <c r="AG135" s="276">
        <f t="shared" si="30"/>
        <v>0</v>
      </c>
      <c r="AH135" s="276">
        <f t="shared" si="31"/>
        <v>266078.91216500819</v>
      </c>
      <c r="AI135" s="276">
        <f t="shared" si="37"/>
        <v>3800113.7368386402</v>
      </c>
      <c r="AJ135" s="63">
        <f>_xlfn.XLOOKUP($AA135,FAO_All!$P$8:$P$238,FAO_All!$N$8:$N$238)</f>
        <v>1492.6155000000001</v>
      </c>
      <c r="AK135" s="147"/>
    </row>
    <row r="136" spans="2:37" x14ac:dyDescent="0.45">
      <c r="B136" s="371">
        <f t="shared" si="32"/>
        <v>572</v>
      </c>
      <c r="C136" s="372" t="str">
        <f t="shared" si="33"/>
        <v>Avocados</v>
      </c>
      <c r="D136" s="375">
        <f t="shared" ref="D136:D199" si="39">IFERROR($S136*AC136,0)</f>
        <v>138309.5790892354</v>
      </c>
      <c r="E136" s="147">
        <f t="shared" ref="E136:E199" si="40">IFERROR($S136*AD136,0)</f>
        <v>0</v>
      </c>
      <c r="F136" s="147">
        <f t="shared" ref="F136:F199" si="41">IFERROR($S136*AE136,0)</f>
        <v>12892.013466798342</v>
      </c>
      <c r="G136" s="376">
        <f t="shared" si="34"/>
        <v>151201.59255603375</v>
      </c>
      <c r="H136" s="375">
        <f t="shared" ref="H136:H199" si="42">IFERROR($T136*AC136,0)</f>
        <v>212763.09735570863</v>
      </c>
      <c r="I136" s="147">
        <f t="shared" ref="I136:I199" si="43">IFERROR($T136*AD136,0)</f>
        <v>0</v>
      </c>
      <c r="J136" s="147">
        <f t="shared" ref="J136:J199" si="44">IFERROR($T136*AE136,0)</f>
        <v>19831.921508327436</v>
      </c>
      <c r="K136" s="376">
        <f t="shared" si="35"/>
        <v>232595.01886403607</v>
      </c>
      <c r="L136" s="375">
        <f t="shared" ref="L136:L199" si="45">IFERROR($U136*AC136,0)</f>
        <v>829171.1205419898</v>
      </c>
      <c r="M136" s="147">
        <f t="shared" ref="M136:M199" si="46">IFERROR($U136*AD136,0)</f>
        <v>0</v>
      </c>
      <c r="N136" s="147">
        <f t="shared" ref="N136:N199" si="47">IFERROR($U136*AE136,0)</f>
        <v>77288.104863733039</v>
      </c>
      <c r="O136" s="376">
        <f t="shared" si="36"/>
        <v>906459.22540572286</v>
      </c>
      <c r="P136" s="147"/>
      <c r="R136" s="155">
        <f t="shared" si="38"/>
        <v>572</v>
      </c>
      <c r="S136" s="156" cm="1">
        <f t="array" ref="S136">_xlfn.XLOOKUP($R136,FAO_All!$P$8:$P$240,_xlfn.XLOOKUP(S$5,FAO_All!$W$6:$AT$6,FAO_All!$W$8:$AT$240))/S$6</f>
        <v>145.79499999999999</v>
      </c>
      <c r="T136" s="156" cm="1">
        <f t="array" ref="T136">_xlfn.XLOOKUP($R136,FAO_All!$P$8:$P$240,_xlfn.XLOOKUP(T$5,FAO_All!$W$6:$AT$6,FAO_All!$W$8:$AT$240))/T$6</f>
        <v>224.27799999999999</v>
      </c>
      <c r="U136" s="156" cm="1">
        <f t="array" ref="U136">_xlfn.XLOOKUP($R136,FAO_All!$P$8:$P$240,_xlfn.XLOOKUP(U$5,FAO_All!$W$6:$AT$6,FAO_All!$W$8:$AT$240))/U$6</f>
        <v>874.04650000000004</v>
      </c>
      <c r="V136" s="342" cm="1">
        <f t="array" ref="V136">_xlfn.XLOOKUP($R136,FAO_All!$P$8:$P$238,_xlfn.XLOOKUP(V$5,FAO_All!$W$6:$AT$6,FAO_All!$AU$8:$BR$238))/V$6</f>
        <v>13.276999999999999</v>
      </c>
      <c r="W136" s="156" cm="1">
        <f t="array" ref="W136">_xlfn.XLOOKUP($R136,FAO_All!$P$8:$P$238,_xlfn.XLOOKUP(W$5,FAO_All!$W$6:$AT$6,FAO_All!$AU$8:$BR$238))/W$6</f>
        <v>20.507000000000001</v>
      </c>
      <c r="X136" s="156" cm="1">
        <f t="array" ref="X136">_xlfn.XLOOKUP($R136,FAO_All!$P$8:$P$238,_xlfn.XLOOKUP(X$5,FAO_All!$W$6:$AT$6,FAO_All!$AU$8:$BR$238))/X$6</f>
        <v>65.177000000000007</v>
      </c>
      <c r="Z136" s="19" t="str">
        <f>_xlfn.XLOOKUP($Z$7,FAO_All!$R$7:$U$7,FAO_All!$R136:$U136)</f>
        <v>frui</v>
      </c>
      <c r="AA136" s="280">
        <f>FAO_All!P136</f>
        <v>572</v>
      </c>
      <c r="AB136" s="280" t="str">
        <f>FAO_All!Q136</f>
        <v>Avocados</v>
      </c>
      <c r="AC136" s="276" cm="1">
        <f t="array" ref="AC136">_xlfn.XLOOKUP(AC$7&amp;$AA136,('Water-CRP_filtered'!$S$8:$S$603)&amp;('Water-CRP_filtered'!$J$8:$J$603),'Water-CRP_filtered'!$U$8:$U$603,0)</f>
        <v>948.65790383233593</v>
      </c>
      <c r="AD136" s="276" cm="1">
        <f t="array" ref="AD136">_xlfn.XLOOKUP(AD$7&amp;$AA136,('Water-CRP_filtered'!$S$8:$S$603)&amp;('Water-CRP_filtered'!$J$8:$J$603),'Water-CRP_filtered'!$U$8:$U$603,0)</f>
        <v>0</v>
      </c>
      <c r="AE136" s="276" cm="1">
        <f t="array" ref="AE136">_xlfn.XLOOKUP(AE$7&amp;$AA136,('Water-CRP_filtered'!$S$8:$S$603)&amp;('Water-CRP_filtered'!$J$8:$J$603),'Water-CRP_filtered'!$U$8:$U$603,"")</f>
        <v>88.425621364232953</v>
      </c>
      <c r="AF136" s="276">
        <f t="shared" ref="AF136:AF199" si="48">IFERROR(AC136*$AJ136,0)</f>
        <v>194631.39883976118</v>
      </c>
      <c r="AG136" s="276">
        <f t="shared" ref="AG136:AG199" si="49">IFERROR(AD136*$AJ136,0)</f>
        <v>0</v>
      </c>
      <c r="AH136" s="276">
        <f t="shared" ref="AH136:AH199" si="50">IFERROR(AE136*$AJ136,0)</f>
        <v>18141.842607192852</v>
      </c>
      <c r="AI136" s="276">
        <f t="shared" si="37"/>
        <v>212773.24144695402</v>
      </c>
      <c r="AJ136" s="63">
        <f>_xlfn.XLOOKUP($AA136,FAO_All!$P$8:$P$238,FAO_All!$N$8:$N$238)</f>
        <v>205.16499999999999</v>
      </c>
      <c r="AK136" s="147"/>
    </row>
    <row r="137" spans="2:37" x14ac:dyDescent="0.45">
      <c r="B137" s="371">
        <f t="shared" ref="B137:B200" si="51">AA137</f>
        <v>574</v>
      </c>
      <c r="C137" s="372" t="str">
        <f t="shared" ref="C137:C200" si="52">AB137</f>
        <v>Pineapples</v>
      </c>
      <c r="D137" s="375">
        <f t="shared" si="39"/>
        <v>43383.398905265887</v>
      </c>
      <c r="E137" s="147">
        <f t="shared" si="40"/>
        <v>0</v>
      </c>
      <c r="F137" s="147">
        <f t="shared" si="41"/>
        <v>7966.4225073902153</v>
      </c>
      <c r="G137" s="376">
        <f t="shared" ref="G137:G200" si="53">SUM(D137:F137)</f>
        <v>51349.8214126561</v>
      </c>
      <c r="H137" s="375">
        <f t="shared" si="42"/>
        <v>155139.89222783857</v>
      </c>
      <c r="I137" s="147">
        <f t="shared" si="43"/>
        <v>0</v>
      </c>
      <c r="J137" s="147">
        <f t="shared" si="44"/>
        <v>28488.084392298049</v>
      </c>
      <c r="K137" s="376">
        <f t="shared" ref="K137:K200" si="54">SUM(H137:J137)</f>
        <v>183627.97662013661</v>
      </c>
      <c r="L137" s="375">
        <f t="shared" si="45"/>
        <v>348190.66198029357</v>
      </c>
      <c r="M137" s="147">
        <f t="shared" si="46"/>
        <v>0</v>
      </c>
      <c r="N137" s="147">
        <f t="shared" si="47"/>
        <v>63937.681151262237</v>
      </c>
      <c r="O137" s="376">
        <f t="shared" ref="O137:O200" si="55">SUM(L137:N137)</f>
        <v>412128.34313155583</v>
      </c>
      <c r="P137" s="147"/>
      <c r="R137" s="155">
        <f t="shared" si="38"/>
        <v>574</v>
      </c>
      <c r="S137" s="156" cm="1">
        <f t="array" ref="S137">_xlfn.XLOOKUP($R137,FAO_All!$P$8:$P$240,_xlfn.XLOOKUP(S$5,FAO_All!$W$6:$AT$6,FAO_All!$W$8:$AT$240))/S$6</f>
        <v>393.29899999999998</v>
      </c>
      <c r="T137" s="156" cm="1">
        <f t="array" ref="T137">_xlfn.XLOOKUP($R137,FAO_All!$P$8:$P$240,_xlfn.XLOOKUP(T$5,FAO_All!$W$6:$AT$6,FAO_All!$W$8:$AT$240))/T$6</f>
        <v>1406.4449999999999</v>
      </c>
      <c r="U137" s="156" cm="1">
        <f t="array" ref="U137">_xlfn.XLOOKUP($R137,FAO_All!$P$8:$P$240,_xlfn.XLOOKUP(U$5,FAO_All!$W$6:$AT$6,FAO_All!$W$8:$AT$240))/U$6</f>
        <v>3156.5770000000002</v>
      </c>
      <c r="V137" s="342" cm="1">
        <f t="array" ref="V137">_xlfn.XLOOKUP($R137,FAO_All!$P$8:$P$238,_xlfn.XLOOKUP(V$5,FAO_All!$W$6:$AT$6,FAO_All!$AU$8:$BR$238))/V$6</f>
        <v>6.9939999999999998</v>
      </c>
      <c r="W137" s="156" cm="1">
        <f t="array" ref="W137">_xlfn.XLOOKUP($R137,FAO_All!$P$8:$P$238,_xlfn.XLOOKUP(W$5,FAO_All!$W$6:$AT$6,FAO_All!$AU$8:$BR$238))/W$6</f>
        <v>12.141</v>
      </c>
      <c r="X137" s="156" cm="1">
        <f t="array" ref="X137">_xlfn.XLOOKUP($R137,FAO_All!$P$8:$P$238,_xlfn.XLOOKUP(X$5,FAO_All!$W$6:$AT$6,FAO_All!$AU$8:$BR$238))/X$6</f>
        <v>23.55</v>
      </c>
      <c r="Z137" s="19" t="str">
        <f>_xlfn.XLOOKUP($Z$7,FAO_All!$R$7:$U$7,FAO_All!$R137:$U137)</f>
        <v>frui</v>
      </c>
      <c r="AA137" s="280">
        <f>FAO_All!P137</f>
        <v>574</v>
      </c>
      <c r="AB137" s="280" t="str">
        <f>FAO_All!Q137</f>
        <v>Pineapples</v>
      </c>
      <c r="AC137" s="276" cm="1">
        <f t="array" ref="AC137">_xlfn.XLOOKUP(AC$7&amp;$AA137,('Water-CRP_filtered'!$S$8:$S$603)&amp;('Water-CRP_filtered'!$J$8:$J$603),'Water-CRP_filtered'!$U$8:$U$603,0)</f>
        <v>110.30640531825885</v>
      </c>
      <c r="AD137" s="276" cm="1">
        <f t="array" ref="AD137">_xlfn.XLOOKUP(AD$7&amp;$AA137,('Water-CRP_filtered'!$S$8:$S$603)&amp;('Water-CRP_filtered'!$J$8:$J$603),'Water-CRP_filtered'!$U$8:$U$603,0)</f>
        <v>0</v>
      </c>
      <c r="AE137" s="276" cm="1">
        <f t="array" ref="AE137">_xlfn.XLOOKUP(AE$7&amp;$AA137,('Water-CRP_filtered'!$S$8:$S$603)&amp;('Water-CRP_filtered'!$J$8:$J$603),'Water-CRP_filtered'!$U$8:$U$603,"")</f>
        <v>20.25538459896978</v>
      </c>
      <c r="AF137" s="276">
        <f t="shared" si="48"/>
        <v>69050.780202780399</v>
      </c>
      <c r="AG137" s="276">
        <f t="shared" si="49"/>
        <v>0</v>
      </c>
      <c r="AH137" s="276">
        <f t="shared" si="50"/>
        <v>12679.681708698823</v>
      </c>
      <c r="AI137" s="276">
        <f t="shared" ref="AI137:AI200" si="56">SUM(AF137:AH137)</f>
        <v>81730.461911479215</v>
      </c>
      <c r="AJ137" s="63">
        <f>_xlfn.XLOOKUP($AA137,FAO_All!$P$8:$P$238,FAO_All!$N$8:$N$238)</f>
        <v>625.99066666666658</v>
      </c>
      <c r="AK137" s="147"/>
    </row>
    <row r="138" spans="2:37" x14ac:dyDescent="0.45">
      <c r="B138" s="371">
        <f t="shared" si="51"/>
        <v>577</v>
      </c>
      <c r="C138" s="372" t="str">
        <f t="shared" si="52"/>
        <v>Dates</v>
      </c>
      <c r="D138" s="375">
        <f t="shared" si="39"/>
        <v>0</v>
      </c>
      <c r="E138" s="147">
        <f t="shared" si="40"/>
        <v>0</v>
      </c>
      <c r="F138" s="147">
        <f t="shared" si="41"/>
        <v>0</v>
      </c>
      <c r="G138" s="376">
        <f t="shared" si="53"/>
        <v>0</v>
      </c>
      <c r="H138" s="375">
        <f t="shared" si="42"/>
        <v>0</v>
      </c>
      <c r="I138" s="147">
        <f t="shared" si="43"/>
        <v>0</v>
      </c>
      <c r="J138" s="147">
        <f t="shared" si="44"/>
        <v>0</v>
      </c>
      <c r="K138" s="376">
        <f t="shared" si="54"/>
        <v>0</v>
      </c>
      <c r="L138" s="375">
        <f t="shared" si="45"/>
        <v>0</v>
      </c>
      <c r="M138" s="147">
        <f t="shared" si="46"/>
        <v>0</v>
      </c>
      <c r="N138" s="147">
        <f t="shared" si="47"/>
        <v>0</v>
      </c>
      <c r="O138" s="376">
        <f t="shared" si="55"/>
        <v>0</v>
      </c>
      <c r="P138" s="147"/>
      <c r="R138" s="155">
        <f t="shared" si="38"/>
        <v>577</v>
      </c>
      <c r="S138" s="156" cm="1">
        <f t="array" ref="S138">_xlfn.XLOOKUP($R138,FAO_All!$P$8:$P$240,_xlfn.XLOOKUP(S$5,FAO_All!$W$6:$AT$6,FAO_All!$W$8:$AT$240))/S$6</f>
        <v>0</v>
      </c>
      <c r="T138" s="156" cm="1">
        <f t="array" ref="T138">_xlfn.XLOOKUP($R138,FAO_All!$P$8:$P$240,_xlfn.XLOOKUP(T$5,FAO_All!$W$6:$AT$6,FAO_All!$W$8:$AT$240))/T$6</f>
        <v>0</v>
      </c>
      <c r="U138" s="156" cm="1">
        <f t="array" ref="U138">_xlfn.XLOOKUP($R138,FAO_All!$P$8:$P$240,_xlfn.XLOOKUP(U$5,FAO_All!$W$6:$AT$6,FAO_All!$W$8:$AT$240))/U$6</f>
        <v>0</v>
      </c>
      <c r="V138" s="342" cm="1">
        <f t="array" ref="V138">_xlfn.XLOOKUP($R138,FAO_All!$P$8:$P$238,_xlfn.XLOOKUP(V$5,FAO_All!$W$6:$AT$6,FAO_All!$AU$8:$BR$238))/V$6</f>
        <v>0</v>
      </c>
      <c r="W138" s="156" cm="1">
        <f t="array" ref="W138">_xlfn.XLOOKUP($R138,FAO_All!$P$8:$P$238,_xlfn.XLOOKUP(W$5,FAO_All!$W$6:$AT$6,FAO_All!$AU$8:$BR$238))/W$6</f>
        <v>0</v>
      </c>
      <c r="X138" s="156" cm="1">
        <f t="array" ref="X138">_xlfn.XLOOKUP($R138,FAO_All!$P$8:$P$238,_xlfn.XLOOKUP(X$5,FAO_All!$W$6:$AT$6,FAO_All!$AU$8:$BR$238))/X$6</f>
        <v>0</v>
      </c>
      <c r="Z138" s="19" t="str">
        <f>_xlfn.XLOOKUP($Z$7,FAO_All!$R$7:$U$7,FAO_All!$R138:$U138)</f>
        <v>frui</v>
      </c>
      <c r="AA138" s="280">
        <f>FAO_All!P138</f>
        <v>577</v>
      </c>
      <c r="AB138" s="280" t="str">
        <f>FAO_All!Q138</f>
        <v>Dates</v>
      </c>
      <c r="AC138" s="276" cm="1">
        <f t="array" ref="AC138">_xlfn.XLOOKUP(AC$7&amp;$AA138,('Water-CRP_filtered'!$S$8:$S$603)&amp;('Water-CRP_filtered'!$J$8:$J$603),'Water-CRP_filtered'!$U$8:$U$603,0)</f>
        <v>0</v>
      </c>
      <c r="AD138" s="276" cm="1">
        <f t="array" ref="AD138">_xlfn.XLOOKUP(AD$7&amp;$AA138,('Water-CRP_filtered'!$S$8:$S$603)&amp;('Water-CRP_filtered'!$J$8:$J$603),'Water-CRP_filtered'!$U$8:$U$603,0)</f>
        <v>0</v>
      </c>
      <c r="AE138" s="276" cm="1">
        <f t="array" ref="AE138">_xlfn.XLOOKUP(AE$7&amp;$AA138,('Water-CRP_filtered'!$S$8:$S$603)&amp;('Water-CRP_filtered'!$J$8:$J$603),'Water-CRP_filtered'!$U$8:$U$603,"")</f>
        <v>0</v>
      </c>
      <c r="AF138" s="276">
        <f t="shared" si="48"/>
        <v>0</v>
      </c>
      <c r="AG138" s="276">
        <f t="shared" si="49"/>
        <v>0</v>
      </c>
      <c r="AH138" s="276">
        <f t="shared" si="50"/>
        <v>0</v>
      </c>
      <c r="AI138" s="276">
        <f t="shared" si="56"/>
        <v>0</v>
      </c>
      <c r="AJ138" s="63">
        <f>_xlfn.XLOOKUP($AA138,FAO_All!$P$8:$P$238,FAO_All!$N$8:$N$238)</f>
        <v>0</v>
      </c>
      <c r="AK138" s="147"/>
    </row>
    <row r="139" spans="2:37" x14ac:dyDescent="0.45">
      <c r="B139" s="371">
        <f t="shared" si="51"/>
        <v>587</v>
      </c>
      <c r="C139" s="372" t="str">
        <f t="shared" si="52"/>
        <v>Persimmons</v>
      </c>
      <c r="D139" s="375">
        <f t="shared" si="39"/>
        <v>0</v>
      </c>
      <c r="E139" s="147">
        <f t="shared" si="40"/>
        <v>0</v>
      </c>
      <c r="F139" s="147">
        <f t="shared" si="41"/>
        <v>0</v>
      </c>
      <c r="G139" s="376">
        <f t="shared" si="53"/>
        <v>0</v>
      </c>
      <c r="H139" s="375">
        <f t="shared" si="42"/>
        <v>0</v>
      </c>
      <c r="I139" s="147">
        <f t="shared" si="43"/>
        <v>0</v>
      </c>
      <c r="J139" s="147">
        <f t="shared" si="44"/>
        <v>0</v>
      </c>
      <c r="K139" s="376">
        <f t="shared" si="54"/>
        <v>0</v>
      </c>
      <c r="L139" s="375">
        <f t="shared" si="45"/>
        <v>0</v>
      </c>
      <c r="M139" s="147">
        <f t="shared" si="46"/>
        <v>0</v>
      </c>
      <c r="N139" s="147">
        <f t="shared" si="47"/>
        <v>0</v>
      </c>
      <c r="O139" s="376">
        <f t="shared" si="55"/>
        <v>0</v>
      </c>
      <c r="P139" s="147"/>
      <c r="R139" s="155">
        <f t="shared" si="38"/>
        <v>587</v>
      </c>
      <c r="S139" s="156" cm="1">
        <f t="array" ref="S139">_xlfn.XLOOKUP($R139,FAO_All!$P$8:$P$240,_xlfn.XLOOKUP(S$5,FAO_All!$W$6:$AT$6,FAO_All!$W$8:$AT$240))/S$6</f>
        <v>0</v>
      </c>
      <c r="T139" s="156" cm="1">
        <f t="array" ref="T139">_xlfn.XLOOKUP($R139,FAO_All!$P$8:$P$240,_xlfn.XLOOKUP(T$5,FAO_All!$W$6:$AT$6,FAO_All!$W$8:$AT$240))/T$6</f>
        <v>0</v>
      </c>
      <c r="U139" s="156" cm="1">
        <f t="array" ref="U139">_xlfn.XLOOKUP($R139,FAO_All!$P$8:$P$240,_xlfn.XLOOKUP(U$5,FAO_All!$W$6:$AT$6,FAO_All!$W$8:$AT$240))/U$6</f>
        <v>0</v>
      </c>
      <c r="V139" s="342" cm="1">
        <f t="array" ref="V139">_xlfn.XLOOKUP($R139,FAO_All!$P$8:$P$238,_xlfn.XLOOKUP(V$5,FAO_All!$W$6:$AT$6,FAO_All!$AU$8:$BR$238))/V$6</f>
        <v>0</v>
      </c>
      <c r="W139" s="156" cm="1">
        <f t="array" ref="W139">_xlfn.XLOOKUP($R139,FAO_All!$P$8:$P$238,_xlfn.XLOOKUP(W$5,FAO_All!$W$6:$AT$6,FAO_All!$AU$8:$BR$238))/W$6</f>
        <v>0</v>
      </c>
      <c r="X139" s="156" cm="1">
        <f t="array" ref="X139">_xlfn.XLOOKUP($R139,FAO_All!$P$8:$P$238,_xlfn.XLOOKUP(X$5,FAO_All!$W$6:$AT$6,FAO_All!$AU$8:$BR$238))/X$6</f>
        <v>0</v>
      </c>
      <c r="Z139" s="19" t="str">
        <f>_xlfn.XLOOKUP($Z$7,FAO_All!$R$7:$U$7,FAO_All!$R139:$U139)</f>
        <v>frui</v>
      </c>
      <c r="AA139" s="280">
        <f>FAO_All!P139</f>
        <v>587</v>
      </c>
      <c r="AB139" s="280" t="str">
        <f>FAO_All!Q139</f>
        <v>Persimmons</v>
      </c>
      <c r="AC139" s="276" cm="1">
        <f t="array" ref="AC139">_xlfn.XLOOKUP(AC$7&amp;$AA139,('Water-CRP_filtered'!$S$8:$S$603)&amp;('Water-CRP_filtered'!$J$8:$J$603),'Water-CRP_filtered'!$U$8:$U$603,0)</f>
        <v>0</v>
      </c>
      <c r="AD139" s="276" cm="1">
        <f t="array" ref="AD139">_xlfn.XLOOKUP(AD$7&amp;$AA139,('Water-CRP_filtered'!$S$8:$S$603)&amp;('Water-CRP_filtered'!$J$8:$J$603),'Water-CRP_filtered'!$U$8:$U$603,0)</f>
        <v>0</v>
      </c>
      <c r="AE139" s="276" t="str" cm="1">
        <f t="array" ref="AE139">_xlfn.XLOOKUP(AE$7&amp;$AA139,('Water-CRP_filtered'!$S$8:$S$603)&amp;('Water-CRP_filtered'!$J$8:$J$603),'Water-CRP_filtered'!$U$8:$U$603,"")</f>
        <v/>
      </c>
      <c r="AF139" s="276">
        <f t="shared" si="48"/>
        <v>0</v>
      </c>
      <c r="AG139" s="276">
        <f t="shared" si="49"/>
        <v>0</v>
      </c>
      <c r="AH139" s="276">
        <f t="shared" si="50"/>
        <v>0</v>
      </c>
      <c r="AI139" s="276">
        <f t="shared" si="56"/>
        <v>0</v>
      </c>
      <c r="AJ139" s="63">
        <f>_xlfn.XLOOKUP($AA139,FAO_All!$P$8:$P$238,FAO_All!$N$8:$N$238)</f>
        <v>0</v>
      </c>
      <c r="AK139" s="147"/>
    </row>
    <row r="140" spans="2:37" x14ac:dyDescent="0.45">
      <c r="B140" s="371">
        <f t="shared" si="51"/>
        <v>591</v>
      </c>
      <c r="C140" s="372" t="str">
        <f t="shared" si="52"/>
        <v>Cashewapple</v>
      </c>
      <c r="D140" s="375">
        <f t="shared" si="39"/>
        <v>0</v>
      </c>
      <c r="E140" s="147">
        <f t="shared" si="40"/>
        <v>0</v>
      </c>
      <c r="F140" s="147">
        <f t="shared" si="41"/>
        <v>0</v>
      </c>
      <c r="G140" s="376">
        <f t="shared" si="53"/>
        <v>0</v>
      </c>
      <c r="H140" s="375">
        <f t="shared" si="42"/>
        <v>0</v>
      </c>
      <c r="I140" s="147">
        <f t="shared" si="43"/>
        <v>0</v>
      </c>
      <c r="J140" s="147">
        <f t="shared" si="44"/>
        <v>0</v>
      </c>
      <c r="K140" s="376">
        <f t="shared" si="54"/>
        <v>0</v>
      </c>
      <c r="L140" s="375">
        <f t="shared" si="45"/>
        <v>0</v>
      </c>
      <c r="M140" s="147">
        <f t="shared" si="46"/>
        <v>0</v>
      </c>
      <c r="N140" s="147">
        <f t="shared" si="47"/>
        <v>0</v>
      </c>
      <c r="O140" s="376">
        <f t="shared" si="55"/>
        <v>0</v>
      </c>
      <c r="P140" s="147"/>
      <c r="R140" s="155">
        <f t="shared" si="38"/>
        <v>591</v>
      </c>
      <c r="S140" s="156" cm="1">
        <f t="array" ref="S140">_xlfn.XLOOKUP($R140,FAO_All!$P$8:$P$240,_xlfn.XLOOKUP(S$5,FAO_All!$W$6:$AT$6,FAO_All!$W$8:$AT$240))/S$6</f>
        <v>0</v>
      </c>
      <c r="T140" s="156" cm="1">
        <f t="array" ref="T140">_xlfn.XLOOKUP($R140,FAO_All!$P$8:$P$240,_xlfn.XLOOKUP(T$5,FAO_All!$W$6:$AT$6,FAO_All!$W$8:$AT$240))/T$6</f>
        <v>0</v>
      </c>
      <c r="U140" s="156" cm="1">
        <f t="array" ref="U140">_xlfn.XLOOKUP($R140,FAO_All!$P$8:$P$240,_xlfn.XLOOKUP(U$5,FAO_All!$W$6:$AT$6,FAO_All!$W$8:$AT$240))/U$6</f>
        <v>0</v>
      </c>
      <c r="V140" s="342" cm="1">
        <f t="array" ref="V140">_xlfn.XLOOKUP($R140,FAO_All!$P$8:$P$238,_xlfn.XLOOKUP(V$5,FAO_All!$W$6:$AT$6,FAO_All!$AU$8:$BR$238))/V$6</f>
        <v>0</v>
      </c>
      <c r="W140" s="156" cm="1">
        <f t="array" ref="W140">_xlfn.XLOOKUP($R140,FAO_All!$P$8:$P$238,_xlfn.XLOOKUP(W$5,FAO_All!$W$6:$AT$6,FAO_All!$AU$8:$BR$238))/W$6</f>
        <v>0</v>
      </c>
      <c r="X140" s="156" cm="1">
        <f t="array" ref="X140">_xlfn.XLOOKUP($R140,FAO_All!$P$8:$P$238,_xlfn.XLOOKUP(X$5,FAO_All!$W$6:$AT$6,FAO_All!$AU$8:$BR$238))/X$6</f>
        <v>0</v>
      </c>
      <c r="Z140" s="19" t="str">
        <f>_xlfn.XLOOKUP($Z$7,FAO_All!$R$7:$U$7,FAO_All!$R140:$U140)</f>
        <v>frui</v>
      </c>
      <c r="AA140" s="280">
        <f>FAO_All!P140</f>
        <v>591</v>
      </c>
      <c r="AB140" s="280" t="str">
        <f>FAO_All!Q140</f>
        <v>Cashewapple</v>
      </c>
      <c r="AC140" s="276" cm="1">
        <f t="array" ref="AC140">_xlfn.XLOOKUP(AC$7&amp;$AA140,('Water-CRP_filtered'!$S$8:$S$603)&amp;('Water-CRP_filtered'!$J$8:$J$603),'Water-CRP_filtered'!$U$8:$U$603,0)</f>
        <v>0</v>
      </c>
      <c r="AD140" s="276" cm="1">
        <f t="array" ref="AD140">_xlfn.XLOOKUP(AD$7&amp;$AA140,('Water-CRP_filtered'!$S$8:$S$603)&amp;('Water-CRP_filtered'!$J$8:$J$603),'Water-CRP_filtered'!$U$8:$U$603,0)</f>
        <v>0</v>
      </c>
      <c r="AE140" s="276" cm="1">
        <f t="array" ref="AE140">_xlfn.XLOOKUP(AE$7&amp;$AA140,('Water-CRP_filtered'!$S$8:$S$603)&amp;('Water-CRP_filtered'!$J$8:$J$603),'Water-CRP_filtered'!$U$8:$U$603,"")</f>
        <v>0</v>
      </c>
      <c r="AF140" s="276">
        <f t="shared" si="48"/>
        <v>0</v>
      </c>
      <c r="AG140" s="276">
        <f t="shared" si="49"/>
        <v>0</v>
      </c>
      <c r="AH140" s="276">
        <f t="shared" si="50"/>
        <v>0</v>
      </c>
      <c r="AI140" s="276">
        <f t="shared" si="56"/>
        <v>0</v>
      </c>
      <c r="AJ140" s="63">
        <f>_xlfn.XLOOKUP($AA140,FAO_All!$P$8:$P$238,FAO_All!$N$8:$N$238)</f>
        <v>0</v>
      </c>
      <c r="AK140" s="147"/>
    </row>
    <row r="141" spans="2:37" x14ac:dyDescent="0.45">
      <c r="B141" s="371">
        <f t="shared" si="51"/>
        <v>592</v>
      </c>
      <c r="C141" s="372" t="str">
        <f t="shared" si="52"/>
        <v>Kiwi fruit</v>
      </c>
      <c r="D141" s="375">
        <f t="shared" si="39"/>
        <v>0</v>
      </c>
      <c r="E141" s="147">
        <f t="shared" si="40"/>
        <v>0</v>
      </c>
      <c r="F141" s="147">
        <f t="shared" si="41"/>
        <v>0</v>
      </c>
      <c r="G141" s="376">
        <f t="shared" si="53"/>
        <v>0</v>
      </c>
      <c r="H141" s="375">
        <f t="shared" si="42"/>
        <v>0</v>
      </c>
      <c r="I141" s="147">
        <f t="shared" si="43"/>
        <v>0</v>
      </c>
      <c r="J141" s="147">
        <f t="shared" si="44"/>
        <v>0</v>
      </c>
      <c r="K141" s="376">
        <f t="shared" si="54"/>
        <v>0</v>
      </c>
      <c r="L141" s="375">
        <f t="shared" si="45"/>
        <v>0</v>
      </c>
      <c r="M141" s="147">
        <f t="shared" si="46"/>
        <v>0</v>
      </c>
      <c r="N141" s="147">
        <f t="shared" si="47"/>
        <v>0</v>
      </c>
      <c r="O141" s="376">
        <f t="shared" si="55"/>
        <v>0</v>
      </c>
      <c r="P141" s="147"/>
      <c r="R141" s="155">
        <f t="shared" si="38"/>
        <v>592</v>
      </c>
      <c r="S141" s="156" cm="1">
        <f t="array" ref="S141">_xlfn.XLOOKUP($R141,FAO_All!$P$8:$P$240,_xlfn.XLOOKUP(S$5,FAO_All!$W$6:$AT$6,FAO_All!$W$8:$AT$240))/S$6</f>
        <v>0</v>
      </c>
      <c r="T141" s="156" cm="1">
        <f t="array" ref="T141">_xlfn.XLOOKUP($R141,FAO_All!$P$8:$P$240,_xlfn.XLOOKUP(T$5,FAO_All!$W$6:$AT$6,FAO_All!$W$8:$AT$240))/T$6</f>
        <v>0</v>
      </c>
      <c r="U141" s="156" cm="1">
        <f t="array" ref="U141">_xlfn.XLOOKUP($R141,FAO_All!$P$8:$P$240,_xlfn.XLOOKUP(U$5,FAO_All!$W$6:$AT$6,FAO_All!$W$8:$AT$240))/U$6</f>
        <v>0</v>
      </c>
      <c r="V141" s="342" cm="1">
        <f t="array" ref="V141">_xlfn.XLOOKUP($R141,FAO_All!$P$8:$P$238,_xlfn.XLOOKUP(V$5,FAO_All!$W$6:$AT$6,FAO_All!$AU$8:$BR$238))/V$6</f>
        <v>0</v>
      </c>
      <c r="W141" s="156" cm="1">
        <f t="array" ref="W141">_xlfn.XLOOKUP($R141,FAO_All!$P$8:$P$238,_xlfn.XLOOKUP(W$5,FAO_All!$W$6:$AT$6,FAO_All!$AU$8:$BR$238))/W$6</f>
        <v>0</v>
      </c>
      <c r="X141" s="156" cm="1">
        <f t="array" ref="X141">_xlfn.XLOOKUP($R141,FAO_All!$P$8:$P$238,_xlfn.XLOOKUP(X$5,FAO_All!$W$6:$AT$6,FAO_All!$AU$8:$BR$238))/X$6</f>
        <v>0</v>
      </c>
      <c r="Z141" s="19" t="str">
        <f>_xlfn.XLOOKUP($Z$7,FAO_All!$R$7:$U$7,FAO_All!$R141:$U141)</f>
        <v>frui</v>
      </c>
      <c r="AA141" s="280">
        <f>FAO_All!P141</f>
        <v>592</v>
      </c>
      <c r="AB141" s="280" t="str">
        <f>FAO_All!Q141</f>
        <v>Kiwi fruit</v>
      </c>
      <c r="AC141" s="276" cm="1">
        <f t="array" ref="AC141">_xlfn.XLOOKUP(AC$7&amp;$AA141,('Water-CRP_filtered'!$S$8:$S$603)&amp;('Water-CRP_filtered'!$J$8:$J$603),'Water-CRP_filtered'!$U$8:$U$603,0)</f>
        <v>0</v>
      </c>
      <c r="AD141" s="276" cm="1">
        <f t="array" ref="AD141">_xlfn.XLOOKUP(AD$7&amp;$AA141,('Water-CRP_filtered'!$S$8:$S$603)&amp;('Water-CRP_filtered'!$J$8:$J$603),'Water-CRP_filtered'!$U$8:$U$603,0)</f>
        <v>0</v>
      </c>
      <c r="AE141" s="276" cm="1">
        <f t="array" ref="AE141">_xlfn.XLOOKUP(AE$7&amp;$AA141,('Water-CRP_filtered'!$S$8:$S$603)&amp;('Water-CRP_filtered'!$J$8:$J$603),'Water-CRP_filtered'!$U$8:$U$603,"")</f>
        <v>0</v>
      </c>
      <c r="AF141" s="276">
        <f t="shared" si="48"/>
        <v>0</v>
      </c>
      <c r="AG141" s="276">
        <f t="shared" si="49"/>
        <v>0</v>
      </c>
      <c r="AH141" s="276">
        <f t="shared" si="50"/>
        <v>0</v>
      </c>
      <c r="AI141" s="276">
        <f t="shared" si="56"/>
        <v>0</v>
      </c>
      <c r="AJ141" s="63">
        <f>_xlfn.XLOOKUP($AA141,FAO_All!$P$8:$P$238,FAO_All!$N$8:$N$238)</f>
        <v>0</v>
      </c>
      <c r="AK141" s="147"/>
    </row>
    <row r="142" spans="2:37" x14ac:dyDescent="0.45">
      <c r="B142" s="371">
        <f t="shared" si="51"/>
        <v>600</v>
      </c>
      <c r="C142" s="372" t="str">
        <f t="shared" si="52"/>
        <v>Papayas</v>
      </c>
      <c r="D142" s="375">
        <f t="shared" si="39"/>
        <v>92702.150686459281</v>
      </c>
      <c r="E142" s="147">
        <f t="shared" si="40"/>
        <v>0</v>
      </c>
      <c r="F142" s="147">
        <f t="shared" si="41"/>
        <v>8639.7340230559148</v>
      </c>
      <c r="G142" s="376">
        <f t="shared" si="53"/>
        <v>101341.8847095152</v>
      </c>
      <c r="H142" s="375">
        <f t="shared" si="42"/>
        <v>145962.68498896773</v>
      </c>
      <c r="I142" s="147">
        <f t="shared" si="43"/>
        <v>0</v>
      </c>
      <c r="J142" s="147">
        <f t="shared" si="44"/>
        <v>13603.554677615255</v>
      </c>
      <c r="K142" s="376">
        <f t="shared" si="54"/>
        <v>159566.23966658299</v>
      </c>
      <c r="L142" s="375">
        <f t="shared" si="45"/>
        <v>267538.53603997984</v>
      </c>
      <c r="M142" s="147">
        <f t="shared" si="46"/>
        <v>0</v>
      </c>
      <c r="N142" s="147">
        <f t="shared" si="47"/>
        <v>24934.284427996696</v>
      </c>
      <c r="O142" s="376">
        <f t="shared" si="55"/>
        <v>292472.8204679765</v>
      </c>
      <c r="P142" s="147"/>
      <c r="R142" s="155">
        <f t="shared" si="38"/>
        <v>600</v>
      </c>
      <c r="S142" s="156" cm="1">
        <f t="array" ref="S142">_xlfn.XLOOKUP($R142,FAO_All!$P$8:$P$240,_xlfn.XLOOKUP(S$5,FAO_All!$W$6:$AT$6,FAO_All!$W$8:$AT$240))/S$6</f>
        <v>429.20699999999999</v>
      </c>
      <c r="T142" s="156" cm="1">
        <f t="array" ref="T142">_xlfn.XLOOKUP($R142,FAO_All!$P$8:$P$240,_xlfn.XLOOKUP(T$5,FAO_All!$W$6:$AT$6,FAO_All!$W$8:$AT$240))/T$6</f>
        <v>675.80100000000004</v>
      </c>
      <c r="U142" s="156" cm="1">
        <f t="array" ref="U142">_xlfn.XLOOKUP($R142,FAO_All!$P$8:$P$240,_xlfn.XLOOKUP(U$5,FAO_All!$W$6:$AT$6,FAO_All!$W$8:$AT$240))/U$6</f>
        <v>1238.692</v>
      </c>
      <c r="V142" s="342" cm="1">
        <f t="array" ref="V142">_xlfn.XLOOKUP($R142,FAO_All!$P$8:$P$238,_xlfn.XLOOKUP(V$5,FAO_All!$W$6:$AT$6,FAO_All!$AU$8:$BR$238))/V$6</f>
        <v>8.8859999999999992</v>
      </c>
      <c r="W142" s="156" cm="1">
        <f t="array" ref="W142">_xlfn.XLOOKUP($R142,FAO_All!$P$8:$P$238,_xlfn.XLOOKUP(W$5,FAO_All!$W$6:$AT$6,FAO_All!$AU$8:$BR$238))/W$6</f>
        <v>9.2249999999999996</v>
      </c>
      <c r="X142" s="156" cm="1">
        <f t="array" ref="X142">_xlfn.XLOOKUP($R142,FAO_All!$P$8:$P$238,_xlfn.XLOOKUP(X$5,FAO_All!$W$6:$AT$6,FAO_All!$AU$8:$BR$238))/X$6</f>
        <v>12.541</v>
      </c>
      <c r="Z142" s="19" t="str">
        <f>_xlfn.XLOOKUP($Z$7,FAO_All!$R$7:$U$7,FAO_All!$R142:$U142)</f>
        <v>frui</v>
      </c>
      <c r="AA142" s="280">
        <f>FAO_All!P142</f>
        <v>600</v>
      </c>
      <c r="AB142" s="280" t="str">
        <f>FAO_All!Q142</f>
        <v>Papayas</v>
      </c>
      <c r="AC142" s="276" cm="1">
        <f t="array" ref="AC142">_xlfn.XLOOKUP(AC$7&amp;$AA142,('Water-CRP_filtered'!$S$8:$S$603)&amp;('Water-CRP_filtered'!$J$8:$J$603),'Water-CRP_filtered'!$U$8:$U$603,0)</f>
        <v>215.98471293911629</v>
      </c>
      <c r="AD142" s="276" cm="1">
        <f t="array" ref="AD142">_xlfn.XLOOKUP(AD$7&amp;$AA142,('Water-CRP_filtered'!$S$8:$S$603)&amp;('Water-CRP_filtered'!$J$8:$J$603),'Water-CRP_filtered'!$U$8:$U$603,0)</f>
        <v>0</v>
      </c>
      <c r="AE142" s="276" cm="1">
        <f t="array" ref="AE142">_xlfn.XLOOKUP(AE$7&amp;$AA142,('Water-CRP_filtered'!$S$8:$S$603)&amp;('Water-CRP_filtered'!$J$8:$J$603),'Water-CRP_filtered'!$U$8:$U$603,"")</f>
        <v>20.129527298147316</v>
      </c>
      <c r="AF142" s="276">
        <f t="shared" si="48"/>
        <v>123938.68781311388</v>
      </c>
      <c r="AG142" s="276">
        <f t="shared" si="49"/>
        <v>0</v>
      </c>
      <c r="AH142" s="276">
        <f t="shared" si="50"/>
        <v>11550.943424101955</v>
      </c>
      <c r="AI142" s="276">
        <f t="shared" si="56"/>
        <v>135489.63123721583</v>
      </c>
      <c r="AJ142" s="63">
        <f>_xlfn.XLOOKUP($AA142,FAO_All!$P$8:$P$238,FAO_All!$N$8:$N$238)</f>
        <v>573.83083333333332</v>
      </c>
      <c r="AK142" s="147"/>
    </row>
    <row r="143" spans="2:37" x14ac:dyDescent="0.45">
      <c r="B143" s="371">
        <f t="shared" si="51"/>
        <v>603</v>
      </c>
      <c r="C143" s="372" t="str">
        <f t="shared" si="52"/>
        <v>Fruit, tropical fresh nes</v>
      </c>
      <c r="D143" s="375">
        <f t="shared" si="39"/>
        <v>1577238.0337011963</v>
      </c>
      <c r="E143" s="147">
        <f t="shared" si="40"/>
        <v>0</v>
      </c>
      <c r="F143" s="147">
        <f t="shared" si="41"/>
        <v>118750.58927777022</v>
      </c>
      <c r="G143" s="376">
        <f t="shared" si="53"/>
        <v>1695988.6229789665</v>
      </c>
      <c r="H143" s="375">
        <f t="shared" si="42"/>
        <v>3073505.8575481768</v>
      </c>
      <c r="I143" s="147">
        <f t="shared" si="43"/>
        <v>0</v>
      </c>
      <c r="J143" s="147">
        <f t="shared" si="44"/>
        <v>231404.9141181623</v>
      </c>
      <c r="K143" s="376">
        <f t="shared" si="54"/>
        <v>3304910.7716663391</v>
      </c>
      <c r="L143" s="375">
        <f t="shared" si="45"/>
        <v>2970726.2481110059</v>
      </c>
      <c r="M143" s="147">
        <f t="shared" si="46"/>
        <v>0</v>
      </c>
      <c r="N143" s="147">
        <f t="shared" si="47"/>
        <v>223666.6153163244</v>
      </c>
      <c r="O143" s="376">
        <f t="shared" si="55"/>
        <v>3194392.8634273303</v>
      </c>
      <c r="P143" s="147"/>
      <c r="R143" s="155">
        <f t="shared" si="38"/>
        <v>603</v>
      </c>
      <c r="S143" s="156" cm="1">
        <f t="array" ref="S143">_xlfn.XLOOKUP($R143,FAO_All!$P$8:$P$240,_xlfn.XLOOKUP(S$5,FAO_All!$W$6:$AT$6,FAO_All!$W$8:$AT$240))/S$6</f>
        <v>1191.097</v>
      </c>
      <c r="T143" s="156" cm="1">
        <f t="array" ref="T143">_xlfn.XLOOKUP($R143,FAO_All!$P$8:$P$240,_xlfn.XLOOKUP(T$5,FAO_All!$W$6:$AT$6,FAO_All!$W$8:$AT$240))/T$6</f>
        <v>2321.047</v>
      </c>
      <c r="U143" s="156" cm="1">
        <f t="array" ref="U143">_xlfn.XLOOKUP($R143,FAO_All!$P$8:$P$240,_xlfn.XLOOKUP(U$5,FAO_All!$W$6:$AT$6,FAO_All!$W$8:$AT$240))/U$6</f>
        <v>2243.4299999999998</v>
      </c>
      <c r="V143" s="342" cm="1">
        <f t="array" ref="V143">_xlfn.XLOOKUP($R143,FAO_All!$P$8:$P$238,_xlfn.XLOOKUP(V$5,FAO_All!$W$6:$AT$6,FAO_All!$AU$8:$BR$238))/V$6</f>
        <v>131.57599999999999</v>
      </c>
      <c r="W143" s="156" cm="1">
        <f t="array" ref="W143">_xlfn.XLOOKUP($R143,FAO_All!$P$8:$P$238,_xlfn.XLOOKUP(W$5,FAO_All!$W$6:$AT$6,FAO_All!$AU$8:$BR$238))/W$6</f>
        <v>202.119</v>
      </c>
      <c r="X143" s="156" cm="1">
        <f t="array" ref="X143">_xlfn.XLOOKUP($R143,FAO_All!$P$8:$P$238,_xlfn.XLOOKUP(X$5,FAO_All!$W$6:$AT$6,FAO_All!$AU$8:$BR$238))/X$6</f>
        <v>176.26599999999999</v>
      </c>
      <c r="Z143" s="19" t="str">
        <f>_xlfn.XLOOKUP($Z$7,FAO_All!$R$7:$U$7,FAO_All!$R143:$U143)</f>
        <v>frui</v>
      </c>
      <c r="AA143" s="280">
        <f>FAO_All!P143</f>
        <v>603</v>
      </c>
      <c r="AB143" s="280" t="str">
        <f>FAO_All!Q143</f>
        <v>Fruit, tropical fresh nes</v>
      </c>
      <c r="AC143" s="276" cm="1">
        <f t="array" ref="AC143">_xlfn.XLOOKUP(AC$7&amp;$AA143,('Water-CRP_filtered'!$S$8:$S$603)&amp;('Water-CRP_filtered'!$J$8:$J$603),'Water-CRP_filtered'!$U$8:$U$603,0)</f>
        <v>1324.18941001547</v>
      </c>
      <c r="AD143" s="276" cm="1">
        <f t="array" ref="AD143">_xlfn.XLOOKUP(AD$7&amp;$AA143,('Water-CRP_filtered'!$S$8:$S$603)&amp;('Water-CRP_filtered'!$J$8:$J$603),'Water-CRP_filtered'!$U$8:$U$603,0)</f>
        <v>0</v>
      </c>
      <c r="AE143" s="276" cm="1">
        <f t="array" ref="AE143">_xlfn.XLOOKUP(AE$7&amp;$AA143,('Water-CRP_filtered'!$S$8:$S$603)&amp;('Water-CRP_filtered'!$J$8:$J$603),'Water-CRP_filtered'!$U$8:$U$603,"")</f>
        <v>99.698504217347732</v>
      </c>
      <c r="AF143" s="276">
        <f t="shared" si="48"/>
        <v>2864022.8447537245</v>
      </c>
      <c r="AG143" s="276">
        <f t="shared" si="49"/>
        <v>0</v>
      </c>
      <c r="AH143" s="276">
        <f t="shared" si="50"/>
        <v>215632.89323007321</v>
      </c>
      <c r="AI143" s="276">
        <f t="shared" si="56"/>
        <v>3079655.7379837977</v>
      </c>
      <c r="AJ143" s="63">
        <f>_xlfn.XLOOKUP($AA143,FAO_All!$P$8:$P$238,FAO_All!$N$8:$N$238)</f>
        <v>2162.8498333333337</v>
      </c>
      <c r="AK143" s="147"/>
    </row>
    <row r="144" spans="2:37" x14ac:dyDescent="0.45">
      <c r="B144" s="371">
        <f t="shared" si="51"/>
        <v>619</v>
      </c>
      <c r="C144" s="372" t="str">
        <f t="shared" si="52"/>
        <v>Fruit, fresh nes</v>
      </c>
      <c r="D144" s="375">
        <f t="shared" si="39"/>
        <v>954653.17884012219</v>
      </c>
      <c r="E144" s="147">
        <f t="shared" si="40"/>
        <v>0</v>
      </c>
      <c r="F144" s="147">
        <f t="shared" si="41"/>
        <v>84642.606721269796</v>
      </c>
      <c r="G144" s="376">
        <f t="shared" si="53"/>
        <v>1039295.785561392</v>
      </c>
      <c r="H144" s="375">
        <f t="shared" si="42"/>
        <v>1224137.689574593</v>
      </c>
      <c r="I144" s="147">
        <f t="shared" si="43"/>
        <v>0</v>
      </c>
      <c r="J144" s="147">
        <f t="shared" si="44"/>
        <v>108535.9660743335</v>
      </c>
      <c r="K144" s="376">
        <f t="shared" si="54"/>
        <v>1332673.6556489265</v>
      </c>
      <c r="L144" s="375">
        <f t="shared" si="45"/>
        <v>1378756.3004164535</v>
      </c>
      <c r="M144" s="147">
        <f t="shared" si="46"/>
        <v>0</v>
      </c>
      <c r="N144" s="147">
        <f t="shared" si="47"/>
        <v>122244.94705230228</v>
      </c>
      <c r="O144" s="376">
        <f t="shared" si="55"/>
        <v>1501001.2474687558</v>
      </c>
      <c r="P144" s="147"/>
      <c r="R144" s="155">
        <f t="shared" si="38"/>
        <v>619</v>
      </c>
      <c r="S144" s="156" cm="1">
        <f t="array" ref="S144">_xlfn.XLOOKUP($R144,FAO_All!$P$8:$P$240,_xlfn.XLOOKUP(S$5,FAO_All!$W$6:$AT$6,FAO_All!$W$8:$AT$240))/S$6</f>
        <v>922</v>
      </c>
      <c r="T144" s="156" cm="1">
        <f t="array" ref="T144">_xlfn.XLOOKUP($R144,FAO_All!$P$8:$P$240,_xlfn.XLOOKUP(T$5,FAO_All!$W$6:$AT$6,FAO_All!$W$8:$AT$240))/T$6</f>
        <v>1182.2670000000001</v>
      </c>
      <c r="U144" s="156" cm="1">
        <f t="array" ref="U144">_xlfn.XLOOKUP($R144,FAO_All!$P$8:$P$240,_xlfn.XLOOKUP(U$5,FAO_All!$W$6:$AT$6,FAO_All!$W$8:$AT$240))/U$6</f>
        <v>1331.597</v>
      </c>
      <c r="V144" s="342" cm="1">
        <f t="array" ref="V144">_xlfn.XLOOKUP($R144,FAO_All!$P$8:$P$238,_xlfn.XLOOKUP(V$5,FAO_All!$W$6:$AT$6,FAO_All!$AU$8:$BR$238))/V$6</f>
        <v>85</v>
      </c>
      <c r="W144" s="156" cm="1">
        <f t="array" ref="W144">_xlfn.XLOOKUP($R144,FAO_All!$P$8:$P$238,_xlfn.XLOOKUP(W$5,FAO_All!$W$6:$AT$6,FAO_All!$AU$8:$BR$238))/W$6</f>
        <v>100.232</v>
      </c>
      <c r="X144" s="156" cm="1">
        <f t="array" ref="X144">_xlfn.XLOOKUP($R144,FAO_All!$P$8:$P$238,_xlfn.XLOOKUP(X$5,FAO_All!$W$6:$AT$6,FAO_All!$AU$8:$BR$238))/X$6</f>
        <v>104.94799999999999</v>
      </c>
      <c r="Z144" s="19" t="str">
        <f>_xlfn.XLOOKUP($Z$7,FAO_All!$R$7:$U$7,FAO_All!$R144:$U144)</f>
        <v>frui</v>
      </c>
      <c r="AA144" s="280">
        <f>FAO_All!P144</f>
        <v>619</v>
      </c>
      <c r="AB144" s="280" t="str">
        <f>FAO_All!Q144</f>
        <v>Fruit, fresh nes</v>
      </c>
      <c r="AC144" s="276" cm="1">
        <f t="array" ref="AC144">_xlfn.XLOOKUP(AC$7&amp;$AA144,('Water-CRP_filtered'!$S$8:$S$603)&amp;('Water-CRP_filtered'!$J$8:$J$603),'Water-CRP_filtered'!$U$8:$U$603,0)</f>
        <v>1035.4155952712822</v>
      </c>
      <c r="AD144" s="276" cm="1">
        <f t="array" ref="AD144">_xlfn.XLOOKUP(AD$7&amp;$AA144,('Water-CRP_filtered'!$S$8:$S$603)&amp;('Water-CRP_filtered'!$J$8:$J$603),'Water-CRP_filtered'!$U$8:$U$603,0)</f>
        <v>0</v>
      </c>
      <c r="AE144" s="276" cm="1">
        <f t="array" ref="AE144">_xlfn.XLOOKUP(AE$7&amp;$AA144,('Water-CRP_filtered'!$S$8:$S$603)&amp;('Water-CRP_filtered'!$J$8:$J$603),'Water-CRP_filtered'!$U$8:$U$603,"")</f>
        <v>91.803261085975919</v>
      </c>
      <c r="AF144" s="276">
        <f t="shared" si="48"/>
        <v>1183318.5005622134</v>
      </c>
      <c r="AG144" s="276">
        <f t="shared" si="49"/>
        <v>0</v>
      </c>
      <c r="AH144" s="276">
        <f t="shared" si="50"/>
        <v>104916.80611254106</v>
      </c>
      <c r="AI144" s="276">
        <f t="shared" si="56"/>
        <v>1288235.3066747545</v>
      </c>
      <c r="AJ144" s="63">
        <f>_xlfn.XLOOKUP($AA144,FAO_All!$P$8:$P$238,FAO_All!$N$8:$N$238)</f>
        <v>1142.8440000000001</v>
      </c>
      <c r="AK144" s="147"/>
    </row>
    <row r="145" spans="2:37" x14ac:dyDescent="0.45">
      <c r="B145" s="371">
        <f t="shared" si="51"/>
        <v>656</v>
      </c>
      <c r="C145" s="372" t="str">
        <f t="shared" si="52"/>
        <v>Coffee, green</v>
      </c>
      <c r="D145" s="375">
        <f t="shared" si="39"/>
        <v>15670543.045004196</v>
      </c>
      <c r="E145" s="147">
        <f t="shared" si="40"/>
        <v>0</v>
      </c>
      <c r="F145" s="147">
        <f t="shared" si="41"/>
        <v>417707.7277087546</v>
      </c>
      <c r="G145" s="376">
        <f t="shared" si="53"/>
        <v>16088250.772712952</v>
      </c>
      <c r="H145" s="375">
        <f t="shared" si="42"/>
        <v>19329868.338678502</v>
      </c>
      <c r="I145" s="147">
        <f t="shared" si="43"/>
        <v>0</v>
      </c>
      <c r="J145" s="147">
        <f t="shared" si="44"/>
        <v>515249.23912786035</v>
      </c>
      <c r="K145" s="376">
        <f t="shared" si="54"/>
        <v>19845117.577806361</v>
      </c>
      <c r="L145" s="375">
        <f t="shared" si="45"/>
        <v>21480676.325569607</v>
      </c>
      <c r="M145" s="147">
        <f t="shared" si="46"/>
        <v>0</v>
      </c>
      <c r="N145" s="147">
        <f t="shared" si="47"/>
        <v>572580.31657437806</v>
      </c>
      <c r="O145" s="376">
        <f t="shared" si="55"/>
        <v>22053256.642143987</v>
      </c>
      <c r="P145" s="147"/>
      <c r="R145" s="155">
        <f t="shared" si="38"/>
        <v>656</v>
      </c>
      <c r="S145" s="156" cm="1">
        <f t="array" ref="S145">_xlfn.XLOOKUP($R145,FAO_All!$P$8:$P$240,_xlfn.XLOOKUP(S$5,FAO_All!$W$6:$AT$6,FAO_All!$W$8:$AT$240))/S$6</f>
        <v>554.57399999999996</v>
      </c>
      <c r="T145" s="156" cm="1">
        <f t="array" ref="T145">_xlfn.XLOOKUP($R145,FAO_All!$P$8:$P$240,_xlfn.XLOOKUP(T$5,FAO_All!$W$6:$AT$6,FAO_All!$W$8:$AT$240))/T$6</f>
        <v>684.07600000000002</v>
      </c>
      <c r="U145" s="156" cm="1">
        <f t="array" ref="U145">_xlfn.XLOOKUP($R145,FAO_All!$P$8:$P$240,_xlfn.XLOOKUP(U$5,FAO_All!$W$6:$AT$6,FAO_All!$W$8:$AT$240))/U$6</f>
        <v>760.19219999999996</v>
      </c>
      <c r="V145" s="342" cm="1">
        <f t="array" ref="V145">_xlfn.XLOOKUP($R145,FAO_All!$P$8:$P$238,_xlfn.XLOOKUP(V$5,FAO_All!$W$6:$AT$6,FAO_All!$AU$8:$BR$238))/V$6</f>
        <v>1260.6869999999999</v>
      </c>
      <c r="W145" s="156" cm="1">
        <f t="array" ref="W145">_xlfn.XLOOKUP($R145,FAO_All!$P$8:$P$238,_xlfn.XLOOKUP(W$5,FAO_All!$W$6:$AT$6,FAO_All!$AU$8:$BR$238))/W$6</f>
        <v>1268.4760000000001</v>
      </c>
      <c r="X145" s="156" cm="1">
        <f t="array" ref="X145">_xlfn.XLOOKUP($R145,FAO_All!$P$8:$P$238,_xlfn.XLOOKUP(X$5,FAO_All!$W$6:$AT$6,FAO_All!$AU$8:$BR$238))/X$6</f>
        <v>1268.905</v>
      </c>
      <c r="Z145" s="19" t="str">
        <f>_xlfn.XLOOKUP($Z$7,FAO_All!$R$7:$U$7,FAO_All!$R145:$U145)</f>
        <v>coff</v>
      </c>
      <c r="AA145" s="280">
        <f>FAO_All!P145</f>
        <v>656</v>
      </c>
      <c r="AB145" s="280" t="str">
        <f>FAO_All!Q145</f>
        <v>Coffee, green</v>
      </c>
      <c r="AC145" s="276" cm="1">
        <f t="array" ref="AC145">_xlfn.XLOOKUP(AC$7&amp;$AA145,('Water-CRP_filtered'!$S$8:$S$603)&amp;('Water-CRP_filtered'!$J$8:$J$603),'Water-CRP_filtered'!$U$8:$U$603,0)</f>
        <v>28256.901775063739</v>
      </c>
      <c r="AD145" s="276" cm="1">
        <f t="array" ref="AD145">_xlfn.XLOOKUP(AD$7&amp;$AA145,('Water-CRP_filtered'!$S$8:$S$603)&amp;('Water-CRP_filtered'!$J$8:$J$603),'Water-CRP_filtered'!$U$8:$U$603,0)</f>
        <v>0</v>
      </c>
      <c r="AE145" s="276" cm="1">
        <f t="array" ref="AE145">_xlfn.XLOOKUP(AE$7&amp;$AA145,('Water-CRP_filtered'!$S$8:$S$603)&amp;('Water-CRP_filtered'!$J$8:$J$603),'Water-CRP_filtered'!$U$8:$U$603,"")</f>
        <v>753.20467189005365</v>
      </c>
      <c r="AF145" s="276">
        <f t="shared" si="48"/>
        <v>17694226.998396195</v>
      </c>
      <c r="AG145" s="276">
        <f t="shared" si="49"/>
        <v>0</v>
      </c>
      <c r="AH145" s="276">
        <f t="shared" si="50"/>
        <v>471650.23776372854</v>
      </c>
      <c r="AI145" s="276">
        <f t="shared" si="56"/>
        <v>18165877.236159924</v>
      </c>
      <c r="AJ145" s="63">
        <f>_xlfn.XLOOKUP($AA145,FAO_All!$P$8:$P$238,FAO_All!$N$8:$N$238)</f>
        <v>626.19133333333332</v>
      </c>
      <c r="AK145" s="147"/>
    </row>
    <row r="146" spans="2:37" x14ac:dyDescent="0.45">
      <c r="B146" s="371">
        <f t="shared" si="51"/>
        <v>661</v>
      </c>
      <c r="C146" s="372" t="str">
        <f t="shared" si="52"/>
        <v>Cocoa, beans</v>
      </c>
      <c r="D146" s="375">
        <f t="shared" si="39"/>
        <v>8417718.2499641944</v>
      </c>
      <c r="E146" s="147">
        <f t="shared" si="40"/>
        <v>0</v>
      </c>
      <c r="F146" s="147">
        <f t="shared" si="41"/>
        <v>231815.83105145968</v>
      </c>
      <c r="G146" s="376">
        <f t="shared" si="53"/>
        <v>8649534.0810156539</v>
      </c>
      <c r="H146" s="375">
        <f t="shared" si="42"/>
        <v>16882248.017519642</v>
      </c>
      <c r="I146" s="147">
        <f t="shared" si="43"/>
        <v>0</v>
      </c>
      <c r="J146" s="147">
        <f t="shared" si="44"/>
        <v>464920.8060883744</v>
      </c>
      <c r="K146" s="376">
        <f t="shared" si="54"/>
        <v>17347168.823608015</v>
      </c>
      <c r="L146" s="375">
        <f t="shared" si="45"/>
        <v>12827015.418671783</v>
      </c>
      <c r="M146" s="147">
        <f t="shared" si="46"/>
        <v>0</v>
      </c>
      <c r="N146" s="147">
        <f t="shared" si="47"/>
        <v>353243.61672498769</v>
      </c>
      <c r="O146" s="376">
        <f t="shared" si="55"/>
        <v>13180259.035396772</v>
      </c>
      <c r="P146" s="147"/>
      <c r="R146" s="155">
        <f t="shared" si="38"/>
        <v>661</v>
      </c>
      <c r="S146" s="156" cm="1">
        <f t="array" ref="S146">_xlfn.XLOOKUP($R146,FAO_All!$P$8:$P$240,_xlfn.XLOOKUP(S$5,FAO_All!$W$6:$AT$6,FAO_All!$W$8:$AT$240))/S$6</f>
        <v>421.142</v>
      </c>
      <c r="T146" s="156" cm="1">
        <f t="array" ref="T146">_xlfn.XLOOKUP($R146,FAO_All!$P$8:$P$240,_xlfn.XLOOKUP(T$5,FAO_All!$W$6:$AT$6,FAO_All!$W$8:$AT$240))/T$6</f>
        <v>844.62599999999998</v>
      </c>
      <c r="U146" s="156" cm="1">
        <f t="array" ref="U146">_xlfn.XLOOKUP($R146,FAO_All!$P$8:$P$240,_xlfn.XLOOKUP(U$5,FAO_All!$W$6:$AT$6,FAO_All!$W$8:$AT$240))/U$6</f>
        <v>641.74099999999999</v>
      </c>
      <c r="V146" s="342" cm="1">
        <f t="array" ref="V146">_xlfn.XLOOKUP($R146,FAO_All!$P$8:$P$238,_xlfn.XLOOKUP(V$5,FAO_All!$W$6:$AT$6,FAO_All!$AU$8:$BR$238))/V$6</f>
        <v>749.91700000000003</v>
      </c>
      <c r="W146" s="156" cm="1">
        <f t="array" ref="W146">_xlfn.XLOOKUP($R146,FAO_All!$P$8:$P$238,_xlfn.XLOOKUP(W$5,FAO_All!$W$6:$AT$6,FAO_All!$AU$8:$BR$238))/W$6</f>
        <v>1651.539</v>
      </c>
      <c r="X146" s="156" cm="1">
        <f t="array" ref="X146">_xlfn.XLOOKUP($R146,FAO_All!$P$8:$P$238,_xlfn.XLOOKUP(X$5,FAO_All!$W$6:$AT$6,FAO_All!$AU$8:$BR$238))/X$6</f>
        <v>1410.8710000000001</v>
      </c>
      <c r="Z146" s="19" t="str">
        <f>_xlfn.XLOOKUP($Z$7,FAO_All!$R$7:$U$7,FAO_All!$R146:$U146)</f>
        <v>coco</v>
      </c>
      <c r="AA146" s="280">
        <f>FAO_All!P146</f>
        <v>661</v>
      </c>
      <c r="AB146" s="280" t="str">
        <f>FAO_All!Q146</f>
        <v>Cocoa, beans</v>
      </c>
      <c r="AC146" s="276" cm="1">
        <f t="array" ref="AC146">_xlfn.XLOOKUP(AC$7&amp;$AA146,('Water-CRP_filtered'!$S$8:$S$603)&amp;('Water-CRP_filtered'!$J$8:$J$603),'Water-CRP_filtered'!$U$8:$U$603,0)</f>
        <v>19987.838424959264</v>
      </c>
      <c r="AD146" s="276" cm="1">
        <f t="array" ref="AD146">_xlfn.XLOOKUP(AD$7&amp;$AA146,('Water-CRP_filtered'!$S$8:$S$603)&amp;('Water-CRP_filtered'!$J$8:$J$603),'Water-CRP_filtered'!$U$8:$U$603,0)</f>
        <v>0</v>
      </c>
      <c r="AE146" s="276" cm="1">
        <f t="array" ref="AE146">_xlfn.XLOOKUP(AE$7&amp;$AA146,('Water-CRP_filtered'!$S$8:$S$603)&amp;('Water-CRP_filtered'!$J$8:$J$603),'Water-CRP_filtered'!$U$8:$U$603,"")</f>
        <v>550.44576663324881</v>
      </c>
      <c r="AF146" s="276">
        <f t="shared" si="48"/>
        <v>12369240.617837749</v>
      </c>
      <c r="AG146" s="276">
        <f t="shared" si="49"/>
        <v>0</v>
      </c>
      <c r="AH146" s="276">
        <f t="shared" si="50"/>
        <v>340636.94081370864</v>
      </c>
      <c r="AI146" s="276">
        <f t="shared" si="56"/>
        <v>12709877.558651458</v>
      </c>
      <c r="AJ146" s="63">
        <f>_xlfn.XLOOKUP($AA146,FAO_All!$P$8:$P$238,FAO_All!$N$8:$N$238)</f>
        <v>618.83833333333337</v>
      </c>
      <c r="AK146" s="147"/>
    </row>
    <row r="147" spans="2:37" x14ac:dyDescent="0.45">
      <c r="B147" s="371">
        <f t="shared" si="51"/>
        <v>667</v>
      </c>
      <c r="C147" s="372" t="str">
        <f t="shared" si="52"/>
        <v>Tea</v>
      </c>
      <c r="D147" s="375">
        <f t="shared" si="39"/>
        <v>7898334.5355199808</v>
      </c>
      <c r="E147" s="147">
        <f t="shared" si="40"/>
        <v>0</v>
      </c>
      <c r="F147" s="147">
        <f t="shared" si="41"/>
        <v>181355.76232711249</v>
      </c>
      <c r="G147" s="376">
        <f t="shared" si="53"/>
        <v>8079690.2978470931</v>
      </c>
      <c r="H147" s="375">
        <f t="shared" si="42"/>
        <v>7306238.7358275354</v>
      </c>
      <c r="I147" s="147">
        <f t="shared" si="43"/>
        <v>0</v>
      </c>
      <c r="J147" s="147">
        <f t="shared" si="44"/>
        <v>167760.49301546192</v>
      </c>
      <c r="K147" s="376">
        <f t="shared" si="54"/>
        <v>7473999.228842997</v>
      </c>
      <c r="L147" s="375">
        <f t="shared" si="45"/>
        <v>7228037.403792684</v>
      </c>
      <c r="M147" s="147">
        <f t="shared" si="46"/>
        <v>0</v>
      </c>
      <c r="N147" s="147">
        <f t="shared" si="47"/>
        <v>165964.89140826277</v>
      </c>
      <c r="O147" s="376">
        <f t="shared" si="55"/>
        <v>7394002.2952009467</v>
      </c>
      <c r="P147" s="147"/>
      <c r="R147" s="155">
        <f t="shared" si="38"/>
        <v>667</v>
      </c>
      <c r="S147" s="156" cm="1">
        <f t="array" ref="S147">_xlfn.XLOOKUP($R147,FAO_All!$P$8:$P$240,_xlfn.XLOOKUP(S$5,FAO_All!$W$6:$AT$6,FAO_All!$W$8:$AT$240))/S$6</f>
        <v>707</v>
      </c>
      <c r="T147" s="156" cm="1">
        <f t="array" ref="T147">_xlfn.XLOOKUP($R147,FAO_All!$P$8:$P$240,_xlfn.XLOOKUP(T$5,FAO_All!$W$6:$AT$6,FAO_All!$W$8:$AT$240))/T$6</f>
        <v>654</v>
      </c>
      <c r="U147" s="156" cm="1">
        <f t="array" ref="U147">_xlfn.XLOOKUP($R147,FAO_All!$P$8:$P$240,_xlfn.XLOOKUP(U$5,FAO_All!$W$6:$AT$6,FAO_All!$W$8:$AT$240))/U$6</f>
        <v>647</v>
      </c>
      <c r="V147" s="342" cm="1">
        <f t="array" ref="V147">_xlfn.XLOOKUP($R147,FAO_All!$P$8:$P$238,_xlfn.XLOOKUP(V$5,FAO_All!$W$6:$AT$6,FAO_All!$AU$8:$BR$238))/V$6</f>
        <v>121.2</v>
      </c>
      <c r="W147" s="156" cm="1">
        <f t="array" ref="W147">_xlfn.XLOOKUP($R147,FAO_All!$P$8:$P$238,_xlfn.XLOOKUP(W$5,FAO_All!$W$6:$AT$6,FAO_All!$AU$8:$BR$238))/W$6</f>
        <v>124.57299999999999</v>
      </c>
      <c r="X147" s="156" cm="1">
        <f t="array" ref="X147">_xlfn.XLOOKUP($R147,FAO_All!$P$8:$P$238,_xlfn.XLOOKUP(X$5,FAO_All!$W$6:$AT$6,FAO_All!$AU$8:$BR$238))/X$6</f>
        <v>99.757000000000005</v>
      </c>
      <c r="Z147" s="19" t="str">
        <f>_xlfn.XLOOKUP($Z$7,FAO_All!$R$7:$U$7,FAO_All!$R147:$U147)</f>
        <v>teal</v>
      </c>
      <c r="AA147" s="280">
        <f>FAO_All!P147</f>
        <v>667</v>
      </c>
      <c r="AB147" s="280" t="str">
        <f>FAO_All!Q147</f>
        <v>Tea</v>
      </c>
      <c r="AC147" s="276" cm="1">
        <f t="array" ref="AC147">_xlfn.XLOOKUP(AC$7&amp;$AA147,('Water-CRP_filtered'!$S$8:$S$603)&amp;('Water-CRP_filtered'!$J$8:$J$603),'Water-CRP_filtered'!$U$8:$U$603,0)</f>
        <v>11171.618862121613</v>
      </c>
      <c r="AD147" s="276" cm="1">
        <f t="array" ref="AD147">_xlfn.XLOOKUP(AD$7&amp;$AA147,('Water-CRP_filtered'!$S$8:$S$603)&amp;('Water-CRP_filtered'!$J$8:$J$603),'Water-CRP_filtered'!$U$8:$U$603,0)</f>
        <v>0</v>
      </c>
      <c r="AE147" s="276" cm="1">
        <f t="array" ref="AE147">_xlfn.XLOOKUP(AE$7&amp;$AA147,('Water-CRP_filtered'!$S$8:$S$603)&amp;('Water-CRP_filtered'!$J$8:$J$603),'Water-CRP_filtered'!$U$8:$U$603,"")</f>
        <v>256.51451531416194</v>
      </c>
      <c r="AF147" s="276">
        <f t="shared" si="48"/>
        <v>8086390.1196990283</v>
      </c>
      <c r="AG147" s="276">
        <f t="shared" si="49"/>
        <v>0</v>
      </c>
      <c r="AH147" s="276">
        <f t="shared" si="50"/>
        <v>185673.75666823421</v>
      </c>
      <c r="AI147" s="276">
        <f t="shared" si="56"/>
        <v>8272063.8763672626</v>
      </c>
      <c r="AJ147" s="63">
        <f>_xlfn.XLOOKUP($AA147,FAO_All!$P$8:$P$238,FAO_All!$N$8:$N$238)</f>
        <v>723.83333333333337</v>
      </c>
      <c r="AK147" s="147"/>
    </row>
    <row r="148" spans="2:37" x14ac:dyDescent="0.45">
      <c r="B148" s="371">
        <f t="shared" si="51"/>
        <v>671</v>
      </c>
      <c r="C148" s="372" t="str">
        <f t="shared" si="52"/>
        <v>MatÃ©</v>
      </c>
      <c r="D148" s="375">
        <f t="shared" si="39"/>
        <v>0</v>
      </c>
      <c r="E148" s="147">
        <f t="shared" si="40"/>
        <v>0</v>
      </c>
      <c r="F148" s="147">
        <f t="shared" si="41"/>
        <v>0</v>
      </c>
      <c r="G148" s="376">
        <f t="shared" si="53"/>
        <v>0</v>
      </c>
      <c r="H148" s="375">
        <f t="shared" si="42"/>
        <v>0</v>
      </c>
      <c r="I148" s="147">
        <f t="shared" si="43"/>
        <v>0</v>
      </c>
      <c r="J148" s="147">
        <f t="shared" si="44"/>
        <v>0</v>
      </c>
      <c r="K148" s="376">
        <f t="shared" si="54"/>
        <v>0</v>
      </c>
      <c r="L148" s="375">
        <f t="shared" si="45"/>
        <v>0</v>
      </c>
      <c r="M148" s="147">
        <f t="shared" si="46"/>
        <v>0</v>
      </c>
      <c r="N148" s="147">
        <f t="shared" si="47"/>
        <v>0</v>
      </c>
      <c r="O148" s="376">
        <f t="shared" si="55"/>
        <v>0</v>
      </c>
      <c r="P148" s="147"/>
      <c r="R148" s="155">
        <f t="shared" si="38"/>
        <v>671</v>
      </c>
      <c r="S148" s="156" cm="1">
        <f t="array" ref="S148">_xlfn.XLOOKUP($R148,FAO_All!$P$8:$P$240,_xlfn.XLOOKUP(S$5,FAO_All!$W$6:$AT$6,FAO_All!$W$8:$AT$240))/S$6</f>
        <v>0</v>
      </c>
      <c r="T148" s="156" cm="1">
        <f t="array" ref="T148">_xlfn.XLOOKUP($R148,FAO_All!$P$8:$P$240,_xlfn.XLOOKUP(T$5,FAO_All!$W$6:$AT$6,FAO_All!$W$8:$AT$240))/T$6</f>
        <v>0</v>
      </c>
      <c r="U148" s="156" cm="1">
        <f t="array" ref="U148">_xlfn.XLOOKUP($R148,FAO_All!$P$8:$P$240,_xlfn.XLOOKUP(U$5,FAO_All!$W$6:$AT$6,FAO_All!$W$8:$AT$240))/U$6</f>
        <v>0</v>
      </c>
      <c r="V148" s="342" cm="1">
        <f t="array" ref="V148">_xlfn.XLOOKUP($R148,FAO_All!$P$8:$P$238,_xlfn.XLOOKUP(V$5,FAO_All!$W$6:$AT$6,FAO_All!$AU$8:$BR$238))/V$6</f>
        <v>0</v>
      </c>
      <c r="W148" s="156" cm="1">
        <f t="array" ref="W148">_xlfn.XLOOKUP($R148,FAO_All!$P$8:$P$238,_xlfn.XLOOKUP(W$5,FAO_All!$W$6:$AT$6,FAO_All!$AU$8:$BR$238))/W$6</f>
        <v>0</v>
      </c>
      <c r="X148" s="156" cm="1">
        <f t="array" ref="X148">_xlfn.XLOOKUP($R148,FAO_All!$P$8:$P$238,_xlfn.XLOOKUP(X$5,FAO_All!$W$6:$AT$6,FAO_All!$AU$8:$BR$238))/X$6</f>
        <v>0</v>
      </c>
      <c r="Z148" s="19" t="str">
        <f>_xlfn.XLOOKUP($Z$7,FAO_All!$R$7:$U$7,FAO_All!$R148:$U148)</f>
        <v>teal</v>
      </c>
      <c r="AA148" s="280">
        <f>FAO_All!P148</f>
        <v>671</v>
      </c>
      <c r="AB148" s="280" t="str">
        <f>FAO_All!Q148</f>
        <v>MatÃ©</v>
      </c>
      <c r="AC148" s="276" cm="1">
        <f t="array" ref="AC148">_xlfn.XLOOKUP(AC$7&amp;$AA148,('Water-CRP_filtered'!$S$8:$S$603)&amp;('Water-CRP_filtered'!$J$8:$J$603),'Water-CRP_filtered'!$U$8:$U$603,0)</f>
        <v>0</v>
      </c>
      <c r="AD148" s="276" cm="1">
        <f t="array" ref="AD148">_xlfn.XLOOKUP(AD$7&amp;$AA148,('Water-CRP_filtered'!$S$8:$S$603)&amp;('Water-CRP_filtered'!$J$8:$J$603),'Water-CRP_filtered'!$U$8:$U$603,0)</f>
        <v>0</v>
      </c>
      <c r="AE148" s="276" t="str" cm="1">
        <f t="array" ref="AE148">_xlfn.XLOOKUP(AE$7&amp;$AA148,('Water-CRP_filtered'!$S$8:$S$603)&amp;('Water-CRP_filtered'!$J$8:$J$603),'Water-CRP_filtered'!$U$8:$U$603,"")</f>
        <v/>
      </c>
      <c r="AF148" s="276">
        <f t="shared" si="48"/>
        <v>0</v>
      </c>
      <c r="AG148" s="276">
        <f t="shared" si="49"/>
        <v>0</v>
      </c>
      <c r="AH148" s="276">
        <f t="shared" si="50"/>
        <v>0</v>
      </c>
      <c r="AI148" s="276">
        <f t="shared" si="56"/>
        <v>0</v>
      </c>
      <c r="AJ148" s="63">
        <f>_xlfn.XLOOKUP($AA148,FAO_All!$P$8:$P$238,FAO_All!$N$8:$N$238)</f>
        <v>0</v>
      </c>
      <c r="AK148" s="147"/>
    </row>
    <row r="149" spans="2:37" x14ac:dyDescent="0.45">
      <c r="B149" s="371">
        <f t="shared" si="51"/>
        <v>674</v>
      </c>
      <c r="C149" s="372" t="str">
        <f t="shared" si="52"/>
        <v>Tea nes</v>
      </c>
      <c r="D149" s="375">
        <f t="shared" si="39"/>
        <v>0</v>
      </c>
      <c r="E149" s="147">
        <f t="shared" si="40"/>
        <v>0</v>
      </c>
      <c r="F149" s="147">
        <f t="shared" si="41"/>
        <v>0</v>
      </c>
      <c r="G149" s="376">
        <f t="shared" si="53"/>
        <v>0</v>
      </c>
      <c r="H149" s="375">
        <f t="shared" si="42"/>
        <v>0</v>
      </c>
      <c r="I149" s="147">
        <f t="shared" si="43"/>
        <v>0</v>
      </c>
      <c r="J149" s="147">
        <f t="shared" si="44"/>
        <v>0</v>
      </c>
      <c r="K149" s="376">
        <f t="shared" si="54"/>
        <v>0</v>
      </c>
      <c r="L149" s="375">
        <f t="shared" si="45"/>
        <v>0</v>
      </c>
      <c r="M149" s="147">
        <f t="shared" si="46"/>
        <v>0</v>
      </c>
      <c r="N149" s="147">
        <f t="shared" si="47"/>
        <v>0</v>
      </c>
      <c r="O149" s="376">
        <f t="shared" si="55"/>
        <v>0</v>
      </c>
      <c r="P149" s="147"/>
      <c r="R149" s="155">
        <f t="shared" si="38"/>
        <v>674</v>
      </c>
      <c r="S149" s="156" cm="1">
        <f t="array" ref="S149">_xlfn.XLOOKUP($R149,FAO_All!$P$8:$P$240,_xlfn.XLOOKUP(S$5,FAO_All!$W$6:$AT$6,FAO_All!$W$8:$AT$240))/S$6</f>
        <v>0</v>
      </c>
      <c r="T149" s="156" cm="1">
        <f t="array" ref="T149">_xlfn.XLOOKUP($R149,FAO_All!$P$8:$P$240,_xlfn.XLOOKUP(T$5,FAO_All!$W$6:$AT$6,FAO_All!$W$8:$AT$240))/T$6</f>
        <v>0</v>
      </c>
      <c r="U149" s="156" cm="1">
        <f t="array" ref="U149">_xlfn.XLOOKUP($R149,FAO_All!$P$8:$P$240,_xlfn.XLOOKUP(U$5,FAO_All!$W$6:$AT$6,FAO_All!$W$8:$AT$240))/U$6</f>
        <v>0</v>
      </c>
      <c r="V149" s="342" cm="1">
        <f t="array" ref="V149">_xlfn.XLOOKUP($R149,FAO_All!$P$8:$P$238,_xlfn.XLOOKUP(V$5,FAO_All!$W$6:$AT$6,FAO_All!$AU$8:$BR$238))/V$6</f>
        <v>0</v>
      </c>
      <c r="W149" s="156" cm="1">
        <f t="array" ref="W149">_xlfn.XLOOKUP($R149,FAO_All!$P$8:$P$238,_xlfn.XLOOKUP(W$5,FAO_All!$W$6:$AT$6,FAO_All!$AU$8:$BR$238))/W$6</f>
        <v>0</v>
      </c>
      <c r="X149" s="156" cm="1">
        <f t="array" ref="X149">_xlfn.XLOOKUP($R149,FAO_All!$P$8:$P$238,_xlfn.XLOOKUP(X$5,FAO_All!$W$6:$AT$6,FAO_All!$AU$8:$BR$238))/X$6</f>
        <v>0</v>
      </c>
      <c r="Z149" s="19" t="str">
        <f>_xlfn.XLOOKUP($Z$7,FAO_All!$R$7:$U$7,FAO_All!$R149:$U149)</f>
        <v>teal</v>
      </c>
      <c r="AA149" s="280">
        <f>FAO_All!P149</f>
        <v>674</v>
      </c>
      <c r="AB149" s="280" t="str">
        <f>FAO_All!Q149</f>
        <v>Tea nes</v>
      </c>
      <c r="AC149" s="276" cm="1">
        <f t="array" ref="AC149">_xlfn.XLOOKUP(AC$7&amp;$AA149,('Water-CRP_filtered'!$S$8:$S$603)&amp;('Water-CRP_filtered'!$J$8:$J$603),'Water-CRP_filtered'!$U$8:$U$603,0)</f>
        <v>0</v>
      </c>
      <c r="AD149" s="276" cm="1">
        <f t="array" ref="AD149">_xlfn.XLOOKUP(AD$7&amp;$AA149,('Water-CRP_filtered'!$S$8:$S$603)&amp;('Water-CRP_filtered'!$J$8:$J$603),'Water-CRP_filtered'!$U$8:$U$603,0)</f>
        <v>0</v>
      </c>
      <c r="AE149" s="276" t="str" cm="1">
        <f t="array" ref="AE149">_xlfn.XLOOKUP(AE$7&amp;$AA149,('Water-CRP_filtered'!$S$8:$S$603)&amp;('Water-CRP_filtered'!$J$8:$J$603),'Water-CRP_filtered'!$U$8:$U$603,"")</f>
        <v/>
      </c>
      <c r="AF149" s="276">
        <f t="shared" si="48"/>
        <v>0</v>
      </c>
      <c r="AG149" s="276">
        <f t="shared" si="49"/>
        <v>0</v>
      </c>
      <c r="AH149" s="276">
        <f t="shared" si="50"/>
        <v>0</v>
      </c>
      <c r="AI149" s="276">
        <f t="shared" si="56"/>
        <v>0</v>
      </c>
      <c r="AJ149" s="63">
        <f>_xlfn.XLOOKUP($AA149,FAO_All!$P$8:$P$238,FAO_All!$N$8:$N$238)</f>
        <v>0</v>
      </c>
      <c r="AK149" s="147"/>
    </row>
    <row r="150" spans="2:37" x14ac:dyDescent="0.45">
      <c r="B150" s="371">
        <f t="shared" si="51"/>
        <v>677</v>
      </c>
      <c r="C150" s="372" t="str">
        <f t="shared" si="52"/>
        <v>Hops</v>
      </c>
      <c r="D150" s="375">
        <f t="shared" si="39"/>
        <v>0</v>
      </c>
      <c r="E150" s="147">
        <f t="shared" si="40"/>
        <v>0</v>
      </c>
      <c r="F150" s="147">
        <f t="shared" si="41"/>
        <v>0</v>
      </c>
      <c r="G150" s="376">
        <f t="shared" si="53"/>
        <v>0</v>
      </c>
      <c r="H150" s="375">
        <f t="shared" si="42"/>
        <v>0</v>
      </c>
      <c r="I150" s="147">
        <f t="shared" si="43"/>
        <v>0</v>
      </c>
      <c r="J150" s="147">
        <f t="shared" si="44"/>
        <v>0</v>
      </c>
      <c r="K150" s="376">
        <f t="shared" si="54"/>
        <v>0</v>
      </c>
      <c r="L150" s="375">
        <f t="shared" si="45"/>
        <v>0</v>
      </c>
      <c r="M150" s="147">
        <f t="shared" si="46"/>
        <v>0</v>
      </c>
      <c r="N150" s="147">
        <f t="shared" si="47"/>
        <v>0</v>
      </c>
      <c r="O150" s="376">
        <f t="shared" si="55"/>
        <v>0</v>
      </c>
      <c r="P150" s="147"/>
      <c r="R150" s="155">
        <f t="shared" si="38"/>
        <v>677</v>
      </c>
      <c r="S150" s="156" cm="1">
        <f t="array" ref="S150">_xlfn.XLOOKUP($R150,FAO_All!$P$8:$P$240,_xlfn.XLOOKUP(S$5,FAO_All!$W$6:$AT$6,FAO_All!$W$8:$AT$240))/S$6</f>
        <v>0</v>
      </c>
      <c r="T150" s="156" cm="1">
        <f t="array" ref="T150">_xlfn.XLOOKUP($R150,FAO_All!$P$8:$P$240,_xlfn.XLOOKUP(T$5,FAO_All!$W$6:$AT$6,FAO_All!$W$8:$AT$240))/T$6</f>
        <v>0</v>
      </c>
      <c r="U150" s="156" cm="1">
        <f t="array" ref="U150">_xlfn.XLOOKUP($R150,FAO_All!$P$8:$P$240,_xlfn.XLOOKUP(U$5,FAO_All!$W$6:$AT$6,FAO_All!$W$8:$AT$240))/U$6</f>
        <v>0</v>
      </c>
      <c r="V150" s="342" cm="1">
        <f t="array" ref="V150">_xlfn.XLOOKUP($R150,FAO_All!$P$8:$P$238,_xlfn.XLOOKUP(V$5,FAO_All!$W$6:$AT$6,FAO_All!$AU$8:$BR$238))/V$6</f>
        <v>0</v>
      </c>
      <c r="W150" s="156" cm="1">
        <f t="array" ref="W150">_xlfn.XLOOKUP($R150,FAO_All!$P$8:$P$238,_xlfn.XLOOKUP(W$5,FAO_All!$W$6:$AT$6,FAO_All!$AU$8:$BR$238))/W$6</f>
        <v>0</v>
      </c>
      <c r="X150" s="156" cm="1">
        <f t="array" ref="X150">_xlfn.XLOOKUP($R150,FAO_All!$P$8:$P$238,_xlfn.XLOOKUP(X$5,FAO_All!$W$6:$AT$6,FAO_All!$AU$8:$BR$238))/X$6</f>
        <v>0</v>
      </c>
      <c r="Z150" s="19" t="str">
        <f>_xlfn.XLOOKUP($Z$7,FAO_All!$R$7:$U$7,FAO_All!$R150:$U150)</f>
        <v>ocrp</v>
      </c>
      <c r="AA150" s="280">
        <f>FAO_All!P150</f>
        <v>677</v>
      </c>
      <c r="AB150" s="280" t="str">
        <f>FAO_All!Q150</f>
        <v>Hops</v>
      </c>
      <c r="AC150" s="276" cm="1">
        <f t="array" ref="AC150">_xlfn.XLOOKUP(AC$7&amp;$AA150,('Water-CRP_filtered'!$S$8:$S$603)&amp;('Water-CRP_filtered'!$J$8:$J$603),'Water-CRP_filtered'!$U$8:$U$603,0)</f>
        <v>0</v>
      </c>
      <c r="AD150" s="276" cm="1">
        <f t="array" ref="AD150">_xlfn.XLOOKUP(AD$7&amp;$AA150,('Water-CRP_filtered'!$S$8:$S$603)&amp;('Water-CRP_filtered'!$J$8:$J$603),'Water-CRP_filtered'!$U$8:$U$603,0)</f>
        <v>0</v>
      </c>
      <c r="AE150" s="276" cm="1">
        <f t="array" ref="AE150">_xlfn.XLOOKUP(AE$7&amp;$AA150,('Water-CRP_filtered'!$S$8:$S$603)&amp;('Water-CRP_filtered'!$J$8:$J$603),'Water-CRP_filtered'!$U$8:$U$603,"")</f>
        <v>0</v>
      </c>
      <c r="AF150" s="276">
        <f t="shared" si="48"/>
        <v>0</v>
      </c>
      <c r="AG150" s="276">
        <f t="shared" si="49"/>
        <v>0</v>
      </c>
      <c r="AH150" s="276">
        <f t="shared" si="50"/>
        <v>0</v>
      </c>
      <c r="AI150" s="276">
        <f t="shared" si="56"/>
        <v>0</v>
      </c>
      <c r="AJ150" s="63">
        <f>_xlfn.XLOOKUP($AA150,FAO_All!$P$8:$P$238,FAO_All!$N$8:$N$238)</f>
        <v>0</v>
      </c>
      <c r="AK150" s="147"/>
    </row>
    <row r="151" spans="2:37" x14ac:dyDescent="0.45">
      <c r="B151" s="371">
        <f t="shared" si="51"/>
        <v>687</v>
      </c>
      <c r="C151" s="372" t="str">
        <f t="shared" si="52"/>
        <v>Pepper (piper spp.)</v>
      </c>
      <c r="D151" s="375">
        <f t="shared" si="39"/>
        <v>436391.01485152112</v>
      </c>
      <c r="E151" s="147">
        <f t="shared" si="40"/>
        <v>28141.409226730684</v>
      </c>
      <c r="F151" s="147">
        <f t="shared" si="41"/>
        <v>36821.792227298247</v>
      </c>
      <c r="G151" s="376">
        <f t="shared" si="53"/>
        <v>501354.21630555007</v>
      </c>
      <c r="H151" s="375">
        <f t="shared" si="42"/>
        <v>528694.65953178331</v>
      </c>
      <c r="I151" s="147">
        <f t="shared" si="43"/>
        <v>34093.765140726304</v>
      </c>
      <c r="J151" s="147">
        <f t="shared" si="44"/>
        <v>44610.187291746108</v>
      </c>
      <c r="K151" s="376">
        <f t="shared" si="54"/>
        <v>607398.6119642558</v>
      </c>
      <c r="L151" s="375">
        <f t="shared" si="45"/>
        <v>443225.51451237395</v>
      </c>
      <c r="M151" s="147">
        <f t="shared" si="46"/>
        <v>28582.143442767312</v>
      </c>
      <c r="N151" s="147">
        <f t="shared" si="47"/>
        <v>37398.473501487846</v>
      </c>
      <c r="O151" s="376">
        <f t="shared" si="55"/>
        <v>509206.13145662914</v>
      </c>
      <c r="P151" s="147"/>
      <c r="R151" s="155">
        <f t="shared" si="38"/>
        <v>687</v>
      </c>
      <c r="S151" s="156" cm="1">
        <f t="array" ref="S151">_xlfn.XLOOKUP($R151,FAO_All!$P$8:$P$240,_xlfn.XLOOKUP(S$5,FAO_All!$W$6:$AT$6,FAO_All!$W$8:$AT$240))/S$6</f>
        <v>69.087000000000003</v>
      </c>
      <c r="T151" s="156" cm="1">
        <f t="array" ref="T151">_xlfn.XLOOKUP($R151,FAO_All!$P$8:$P$240,_xlfn.XLOOKUP(T$5,FAO_All!$W$6:$AT$6,FAO_All!$W$8:$AT$240))/T$6</f>
        <v>83.7</v>
      </c>
      <c r="U151" s="156" cm="1">
        <f t="array" ref="U151">_xlfn.XLOOKUP($R151,FAO_All!$P$8:$P$240,_xlfn.XLOOKUP(U$5,FAO_All!$W$6:$AT$6,FAO_All!$W$8:$AT$240))/U$6</f>
        <v>70.168999999999997</v>
      </c>
      <c r="V151" s="342" cm="1">
        <f t="array" ref="V151">_xlfn.XLOOKUP($R151,FAO_All!$P$8:$P$238,_xlfn.XLOOKUP(V$5,FAO_All!$W$6:$AT$6,FAO_All!$AU$8:$BR$238))/V$6</f>
        <v>100</v>
      </c>
      <c r="W151" s="156" cm="1">
        <f t="array" ref="W151">_xlfn.XLOOKUP($R151,FAO_All!$P$8:$P$238,_xlfn.XLOOKUP(W$5,FAO_All!$W$6:$AT$6,FAO_All!$AU$8:$BR$238))/W$6</f>
        <v>186.29599999999999</v>
      </c>
      <c r="X151" s="156" cm="1">
        <f t="array" ref="X151">_xlfn.XLOOKUP($R151,FAO_All!$P$8:$P$238,_xlfn.XLOOKUP(X$5,FAO_All!$W$6:$AT$6,FAO_All!$AU$8:$BR$238))/X$6</f>
        <v>172.13499999999999</v>
      </c>
      <c r="Z151" s="19" t="str">
        <f>_xlfn.XLOOKUP($Z$7,FAO_All!$R$7:$U$7,FAO_All!$R151:$U151)</f>
        <v>vege</v>
      </c>
      <c r="AA151" s="280">
        <f>FAO_All!P151</f>
        <v>687</v>
      </c>
      <c r="AB151" s="280" t="str">
        <f>FAO_All!Q151</f>
        <v>Pepper (piper spp.)</v>
      </c>
      <c r="AC151" s="276" cm="1">
        <f t="array" ref="AC151">_xlfn.XLOOKUP(AC$7&amp;$AA151,('Water-CRP_filtered'!$S$8:$S$603)&amp;('Water-CRP_filtered'!$J$8:$J$603),'Water-CRP_filtered'!$U$8:$U$603,0)</f>
        <v>6316.5431246330145</v>
      </c>
      <c r="AD151" s="276" cm="1">
        <f t="array" ref="AD151">_xlfn.XLOOKUP(AD$7&amp;$AA151,('Water-CRP_filtered'!$S$8:$S$603)&amp;('Water-CRP_filtered'!$J$8:$J$603),'Water-CRP_filtered'!$U$8:$U$603,0)</f>
        <v>407.33291685455561</v>
      </c>
      <c r="AE151" s="276" cm="1">
        <f t="array" ref="AE151">_xlfn.XLOOKUP(AE$7&amp;$AA151,('Water-CRP_filtered'!$S$8:$S$603)&amp;('Water-CRP_filtered'!$J$8:$J$603),'Water-CRP_filtered'!$U$8:$U$603,"")</f>
        <v>532.97714804953534</v>
      </c>
      <c r="AF151" s="276">
        <f t="shared" si="48"/>
        <v>513137.01381581218</v>
      </c>
      <c r="AG151" s="276">
        <f t="shared" si="49"/>
        <v>33090.504166513529</v>
      </c>
      <c r="AH151" s="276">
        <f t="shared" si="50"/>
        <v>43297.464576100101</v>
      </c>
      <c r="AI151" s="276">
        <f t="shared" si="56"/>
        <v>589524.98255842587</v>
      </c>
      <c r="AJ151" s="63">
        <f>_xlfn.XLOOKUP($AA151,FAO_All!$P$8:$P$238,FAO_All!$N$8:$N$238)</f>
        <v>81.236999999999995</v>
      </c>
      <c r="AK151" s="147"/>
    </row>
    <row r="152" spans="2:37" x14ac:dyDescent="0.45">
      <c r="B152" s="371">
        <f t="shared" si="51"/>
        <v>689</v>
      </c>
      <c r="C152" s="372" t="str">
        <f t="shared" si="52"/>
        <v>Chillies and peppers, dry</v>
      </c>
      <c r="D152" s="375">
        <f t="shared" si="39"/>
        <v>0</v>
      </c>
      <c r="E152" s="147">
        <f t="shared" si="40"/>
        <v>0</v>
      </c>
      <c r="F152" s="147">
        <f t="shared" si="41"/>
        <v>0</v>
      </c>
      <c r="G152" s="376">
        <f t="shared" si="53"/>
        <v>0</v>
      </c>
      <c r="H152" s="375">
        <f t="shared" si="42"/>
        <v>0</v>
      </c>
      <c r="I152" s="147">
        <f t="shared" si="43"/>
        <v>0</v>
      </c>
      <c r="J152" s="147">
        <f t="shared" si="44"/>
        <v>0</v>
      </c>
      <c r="K152" s="376">
        <f t="shared" si="54"/>
        <v>0</v>
      </c>
      <c r="L152" s="375">
        <f t="shared" si="45"/>
        <v>0</v>
      </c>
      <c r="M152" s="147">
        <f t="shared" si="46"/>
        <v>0</v>
      </c>
      <c r="N152" s="147">
        <f t="shared" si="47"/>
        <v>0</v>
      </c>
      <c r="O152" s="376">
        <f t="shared" si="55"/>
        <v>0</v>
      </c>
      <c r="P152" s="147"/>
      <c r="R152" s="155">
        <f t="shared" si="38"/>
        <v>689</v>
      </c>
      <c r="S152" s="156" cm="1">
        <f t="array" ref="S152">_xlfn.XLOOKUP($R152,FAO_All!$P$8:$P$240,_xlfn.XLOOKUP(S$5,FAO_All!$W$6:$AT$6,FAO_All!$W$8:$AT$240))/S$6</f>
        <v>0</v>
      </c>
      <c r="T152" s="156" cm="1">
        <f t="array" ref="T152">_xlfn.XLOOKUP($R152,FAO_All!$P$8:$P$240,_xlfn.XLOOKUP(T$5,FAO_All!$W$6:$AT$6,FAO_All!$W$8:$AT$240))/T$6</f>
        <v>0</v>
      </c>
      <c r="U152" s="156" cm="1">
        <f t="array" ref="U152">_xlfn.XLOOKUP($R152,FAO_All!$P$8:$P$240,_xlfn.XLOOKUP(U$5,FAO_All!$W$6:$AT$6,FAO_All!$W$8:$AT$240))/U$6</f>
        <v>0</v>
      </c>
      <c r="V152" s="342" cm="1">
        <f t="array" ref="V152">_xlfn.XLOOKUP($R152,FAO_All!$P$8:$P$238,_xlfn.XLOOKUP(V$5,FAO_All!$W$6:$AT$6,FAO_All!$AU$8:$BR$238))/V$6</f>
        <v>0</v>
      </c>
      <c r="W152" s="156" cm="1">
        <f t="array" ref="W152">_xlfn.XLOOKUP($R152,FAO_All!$P$8:$P$238,_xlfn.XLOOKUP(W$5,FAO_All!$W$6:$AT$6,FAO_All!$AU$8:$BR$238))/W$6</f>
        <v>0</v>
      </c>
      <c r="X152" s="156" cm="1">
        <f t="array" ref="X152">_xlfn.XLOOKUP($R152,FAO_All!$P$8:$P$238,_xlfn.XLOOKUP(X$5,FAO_All!$W$6:$AT$6,FAO_All!$AU$8:$BR$238))/X$6</f>
        <v>0</v>
      </c>
      <c r="Z152" s="19" t="str">
        <f>_xlfn.XLOOKUP($Z$7,FAO_All!$R$7:$U$7,FAO_All!$R152:$U152)</f>
        <v>vege</v>
      </c>
      <c r="AA152" s="280">
        <f>FAO_All!P152</f>
        <v>689</v>
      </c>
      <c r="AB152" s="280" t="str">
        <f>FAO_All!Q152</f>
        <v>Chillies and peppers, dry</v>
      </c>
      <c r="AC152" s="276" cm="1">
        <f t="array" ref="AC152">_xlfn.XLOOKUP(AC$7&amp;$AA152,('Water-CRP_filtered'!$S$8:$S$603)&amp;('Water-CRP_filtered'!$J$8:$J$603),'Water-CRP_filtered'!$U$8:$U$603,0)</f>
        <v>0</v>
      </c>
      <c r="AD152" s="276" cm="1">
        <f t="array" ref="AD152">_xlfn.XLOOKUP(AD$7&amp;$AA152,('Water-CRP_filtered'!$S$8:$S$603)&amp;('Water-CRP_filtered'!$J$8:$J$603),'Water-CRP_filtered'!$U$8:$U$603,0)</f>
        <v>0</v>
      </c>
      <c r="AE152" s="276" cm="1">
        <f t="array" ref="AE152">_xlfn.XLOOKUP(AE$7&amp;$AA152,('Water-CRP_filtered'!$S$8:$S$603)&amp;('Water-CRP_filtered'!$J$8:$J$603),'Water-CRP_filtered'!$U$8:$U$603,"")</f>
        <v>0</v>
      </c>
      <c r="AF152" s="276">
        <f t="shared" si="48"/>
        <v>0</v>
      </c>
      <c r="AG152" s="276">
        <f t="shared" si="49"/>
        <v>0</v>
      </c>
      <c r="AH152" s="276">
        <f t="shared" si="50"/>
        <v>0</v>
      </c>
      <c r="AI152" s="276">
        <f t="shared" si="56"/>
        <v>0</v>
      </c>
      <c r="AJ152" s="63">
        <f>_xlfn.XLOOKUP($AA152,FAO_All!$P$8:$P$238,FAO_All!$N$8:$N$238)</f>
        <v>0</v>
      </c>
      <c r="AK152" s="147"/>
    </row>
    <row r="153" spans="2:37" x14ac:dyDescent="0.45">
      <c r="B153" s="371">
        <f t="shared" si="51"/>
        <v>692</v>
      </c>
      <c r="C153" s="372" t="str">
        <f t="shared" si="52"/>
        <v>Vanilla</v>
      </c>
      <c r="D153" s="375">
        <f t="shared" si="39"/>
        <v>81683.309261741946</v>
      </c>
      <c r="E153" s="147">
        <f t="shared" si="40"/>
        <v>14663.312833049809</v>
      </c>
      <c r="F153" s="147">
        <f t="shared" si="41"/>
        <v>2191.6272095355048</v>
      </c>
      <c r="G153" s="376">
        <f t="shared" si="53"/>
        <v>98538.24930432727</v>
      </c>
      <c r="H153" s="375">
        <f t="shared" si="42"/>
        <v>126339.44323648368</v>
      </c>
      <c r="I153" s="147">
        <f t="shared" si="43"/>
        <v>22679.722406858717</v>
      </c>
      <c r="J153" s="147">
        <f t="shared" si="44"/>
        <v>3389.7862848258851</v>
      </c>
      <c r="K153" s="376">
        <f t="shared" si="54"/>
        <v>152408.95192816827</v>
      </c>
      <c r="L153" s="375">
        <f t="shared" si="45"/>
        <v>89057.15945833287</v>
      </c>
      <c r="M153" s="147">
        <f t="shared" si="46"/>
        <v>15987.023554296275</v>
      </c>
      <c r="N153" s="147">
        <f t="shared" si="47"/>
        <v>2389.4733898133236</v>
      </c>
      <c r="O153" s="376">
        <f t="shared" si="55"/>
        <v>107433.65640244247</v>
      </c>
      <c r="P153" s="147"/>
      <c r="R153" s="155">
        <f t="shared" si="38"/>
        <v>692</v>
      </c>
      <c r="S153" s="156" cm="1">
        <f t="array" ref="S153">_xlfn.XLOOKUP($R153,FAO_All!$P$8:$P$240,_xlfn.XLOOKUP(S$5,FAO_All!$W$6:$AT$6,FAO_All!$W$8:$AT$240))/S$6</f>
        <v>1.681</v>
      </c>
      <c r="T153" s="156" cm="1">
        <f t="array" ref="T153">_xlfn.XLOOKUP($R153,FAO_All!$P$8:$P$240,_xlfn.XLOOKUP(T$5,FAO_All!$W$6:$AT$6,FAO_All!$W$8:$AT$240))/T$6</f>
        <v>2.6</v>
      </c>
      <c r="U153" s="156" cm="1">
        <f t="array" ref="U153">_xlfn.XLOOKUP($R153,FAO_All!$P$8:$P$240,_xlfn.XLOOKUP(U$5,FAO_All!$W$6:$AT$6,FAO_All!$W$8:$AT$240))/U$6</f>
        <v>1.8327500000000001</v>
      </c>
      <c r="V153" s="342" cm="1">
        <f t="array" ref="V153">_xlfn.XLOOKUP($R153,FAO_All!$P$8:$P$238,_xlfn.XLOOKUP(V$5,FAO_All!$W$6:$AT$6,FAO_All!$AU$8:$BR$238))/V$6</f>
        <v>7.9</v>
      </c>
      <c r="W153" s="156" cm="1">
        <f t="array" ref="W153">_xlfn.XLOOKUP($R153,FAO_All!$P$8:$P$238,_xlfn.XLOOKUP(W$5,FAO_All!$W$6:$AT$6,FAO_All!$AU$8:$BR$238))/W$6</f>
        <v>11.529</v>
      </c>
      <c r="X153" s="156" cm="1">
        <f t="array" ref="X153">_xlfn.XLOOKUP($R153,FAO_All!$P$8:$P$238,_xlfn.XLOOKUP(X$5,FAO_All!$W$6:$AT$6,FAO_All!$AU$8:$BR$238))/X$6</f>
        <v>9.4380000000000006</v>
      </c>
      <c r="Z153" s="19" t="str">
        <f>_xlfn.XLOOKUP($Z$7,FAO_All!$R$7:$U$7,FAO_All!$R153:$U153)</f>
        <v>ocrp</v>
      </c>
      <c r="AA153" s="280">
        <f>FAO_All!P153</f>
        <v>692</v>
      </c>
      <c r="AB153" s="280" t="str">
        <f>FAO_All!Q153</f>
        <v>Vanilla</v>
      </c>
      <c r="AC153" s="276" cm="1">
        <f t="array" ref="AC153">_xlfn.XLOOKUP(AC$7&amp;$AA153,('Water-CRP_filtered'!$S$8:$S$603)&amp;('Water-CRP_filtered'!$J$8:$J$603),'Water-CRP_filtered'!$U$8:$U$603,0)</f>
        <v>48592.093552493723</v>
      </c>
      <c r="AD153" s="276" cm="1">
        <f t="array" ref="AD153">_xlfn.XLOOKUP(AD$7&amp;$AA153,('Water-CRP_filtered'!$S$8:$S$603)&amp;('Water-CRP_filtered'!$J$8:$J$603),'Water-CRP_filtered'!$U$8:$U$603,0)</f>
        <v>8722.9701564841216</v>
      </c>
      <c r="AE153" s="276" cm="1">
        <f t="array" ref="AE153">_xlfn.XLOOKUP(AE$7&amp;$AA153,('Water-CRP_filtered'!$S$8:$S$603)&amp;('Water-CRP_filtered'!$J$8:$J$603),'Water-CRP_filtered'!$U$8:$U$603,"")</f>
        <v>1303.7639557022635</v>
      </c>
      <c r="AF153" s="276">
        <f t="shared" si="48"/>
        <v>104343.42222172153</v>
      </c>
      <c r="AG153" s="276">
        <f t="shared" si="49"/>
        <v>18731.124582690238</v>
      </c>
      <c r="AH153" s="276">
        <f t="shared" si="50"/>
        <v>2799.6158008779939</v>
      </c>
      <c r="AI153" s="276">
        <f t="shared" si="56"/>
        <v>125874.16260528976</v>
      </c>
      <c r="AJ153" s="63">
        <f>_xlfn.XLOOKUP($AA153,FAO_All!$P$8:$P$238,FAO_All!$N$8:$N$238)</f>
        <v>2.1473333333333335</v>
      </c>
      <c r="AK153" s="147"/>
    </row>
    <row r="154" spans="2:37" x14ac:dyDescent="0.45">
      <c r="B154" s="371">
        <f t="shared" si="51"/>
        <v>693</v>
      </c>
      <c r="C154" s="372" t="str">
        <f t="shared" si="52"/>
        <v>Cinnamon (canella)</v>
      </c>
      <c r="D154" s="375">
        <f t="shared" si="39"/>
        <v>742189.00140982552</v>
      </c>
      <c r="E154" s="147">
        <f t="shared" si="40"/>
        <v>0</v>
      </c>
      <c r="F154" s="147">
        <f t="shared" si="41"/>
        <v>19765.649563855597</v>
      </c>
      <c r="G154" s="376">
        <f t="shared" si="53"/>
        <v>761954.65097368113</v>
      </c>
      <c r="H154" s="375">
        <f t="shared" si="42"/>
        <v>1445428.5435419152</v>
      </c>
      <c r="I154" s="147">
        <f t="shared" si="43"/>
        <v>0</v>
      </c>
      <c r="J154" s="147">
        <f t="shared" si="44"/>
        <v>38494.014337283152</v>
      </c>
      <c r="K154" s="376">
        <f t="shared" si="54"/>
        <v>1483922.5578791983</v>
      </c>
      <c r="L154" s="375">
        <f t="shared" si="45"/>
        <v>905862.0451144129</v>
      </c>
      <c r="M154" s="147">
        <f t="shared" si="46"/>
        <v>0</v>
      </c>
      <c r="N154" s="147">
        <f t="shared" si="47"/>
        <v>24124.517748063732</v>
      </c>
      <c r="O154" s="376">
        <f t="shared" si="55"/>
        <v>929986.56286247668</v>
      </c>
      <c r="P154" s="147"/>
      <c r="R154" s="155">
        <f t="shared" si="38"/>
        <v>693</v>
      </c>
      <c r="S154" s="156" cm="1">
        <f t="array" ref="S154">_xlfn.XLOOKUP($R154,FAO_All!$P$8:$P$240,_xlfn.XLOOKUP(S$5,FAO_All!$W$6:$AT$6,FAO_All!$W$8:$AT$240))/S$6</f>
        <v>45.237000000000002</v>
      </c>
      <c r="T154" s="156" cm="1">
        <f t="array" ref="T154">_xlfn.XLOOKUP($R154,FAO_All!$P$8:$P$240,_xlfn.XLOOKUP(T$5,FAO_All!$W$6:$AT$6,FAO_All!$W$8:$AT$240))/T$6</f>
        <v>88.1</v>
      </c>
      <c r="U154" s="156" cm="1">
        <f t="array" ref="U154">_xlfn.XLOOKUP($R154,FAO_All!$P$8:$P$240,_xlfn.XLOOKUP(U$5,FAO_All!$W$6:$AT$6,FAO_All!$W$8:$AT$240))/U$6</f>
        <v>55.213000000000001</v>
      </c>
      <c r="V154" s="342" cm="1">
        <f t="array" ref="V154">_xlfn.XLOOKUP($R154,FAO_All!$P$8:$P$238,_xlfn.XLOOKUP(V$5,FAO_All!$W$6:$AT$6,FAO_All!$AU$8:$BR$238))/V$6</f>
        <v>66</v>
      </c>
      <c r="W154" s="156" cm="1">
        <f t="array" ref="W154">_xlfn.XLOOKUP($R154,FAO_All!$P$8:$P$238,_xlfn.XLOOKUP(W$5,FAO_All!$W$6:$AT$6,FAO_All!$AU$8:$BR$238))/W$6</f>
        <v>99.3</v>
      </c>
      <c r="X154" s="156" cm="1">
        <f t="array" ref="X154">_xlfn.XLOOKUP($R154,FAO_All!$P$8:$P$238,_xlfn.XLOOKUP(X$5,FAO_All!$W$6:$AT$6,FAO_All!$AU$8:$BR$238))/X$6</f>
        <v>87.932000000000002</v>
      </c>
      <c r="Z154" s="19" t="str">
        <f>_xlfn.XLOOKUP($Z$7,FAO_All!$R$7:$U$7,FAO_All!$R154:$U154)</f>
        <v>ocrp</v>
      </c>
      <c r="AA154" s="280">
        <f>FAO_All!P154</f>
        <v>693</v>
      </c>
      <c r="AB154" s="280" t="str">
        <f>FAO_All!Q154</f>
        <v>Cinnamon (canella)</v>
      </c>
      <c r="AC154" s="276" cm="1">
        <f t="array" ref="AC154">_xlfn.XLOOKUP(AC$7&amp;$AA154,('Water-CRP_filtered'!$S$8:$S$603)&amp;('Water-CRP_filtered'!$J$8:$J$603),'Water-CRP_filtered'!$U$8:$U$603,0)</f>
        <v>16406.680403426963</v>
      </c>
      <c r="AD154" s="276" cm="1">
        <f t="array" ref="AD154">_xlfn.XLOOKUP(AD$7&amp;$AA154,('Water-CRP_filtered'!$S$8:$S$603)&amp;('Water-CRP_filtered'!$J$8:$J$603),'Water-CRP_filtered'!$U$8:$U$603,0)</f>
        <v>0</v>
      </c>
      <c r="AE154" s="276" cm="1">
        <f t="array" ref="AE154">_xlfn.XLOOKUP(AE$7&amp;$AA154,('Water-CRP_filtered'!$S$8:$S$603)&amp;('Water-CRP_filtered'!$J$8:$J$603),'Water-CRP_filtered'!$U$8:$U$603,"")</f>
        <v>436.93546353329344</v>
      </c>
      <c r="AF154" s="276">
        <f t="shared" si="48"/>
        <v>1083702.2573473593</v>
      </c>
      <c r="AG154" s="276">
        <f t="shared" si="49"/>
        <v>0</v>
      </c>
      <c r="AH154" s="276">
        <f t="shared" si="50"/>
        <v>28860.679705032864</v>
      </c>
      <c r="AI154" s="276">
        <f t="shared" si="56"/>
        <v>1112562.9370523922</v>
      </c>
      <c r="AJ154" s="63">
        <f>_xlfn.XLOOKUP($AA154,FAO_All!$P$8:$P$238,FAO_All!$N$8:$N$238)</f>
        <v>66.052499999999995</v>
      </c>
      <c r="AK154" s="147"/>
    </row>
    <row r="155" spans="2:37" x14ac:dyDescent="0.45">
      <c r="B155" s="371">
        <f t="shared" si="51"/>
        <v>698</v>
      </c>
      <c r="C155" s="372" t="str">
        <f t="shared" si="52"/>
        <v>Cloves</v>
      </c>
      <c r="D155" s="375">
        <f t="shared" si="39"/>
        <v>4132146.9116034359</v>
      </c>
      <c r="E155" s="147">
        <f t="shared" si="40"/>
        <v>0</v>
      </c>
      <c r="F155" s="147">
        <f t="shared" si="41"/>
        <v>110045.51084154675</v>
      </c>
      <c r="G155" s="376">
        <f t="shared" si="53"/>
        <v>4242192.4224449825</v>
      </c>
      <c r="H155" s="375">
        <f t="shared" si="42"/>
        <v>6790414.9384889212</v>
      </c>
      <c r="I155" s="147">
        <f t="shared" si="43"/>
        <v>0</v>
      </c>
      <c r="J155" s="147">
        <f t="shared" si="44"/>
        <v>180839.33042983685</v>
      </c>
      <c r="K155" s="376">
        <f t="shared" si="54"/>
        <v>6971254.2689187583</v>
      </c>
      <c r="L155" s="375">
        <f t="shared" si="45"/>
        <v>9328401.5300310496</v>
      </c>
      <c r="M155" s="147">
        <f t="shared" si="46"/>
        <v>0</v>
      </c>
      <c r="N155" s="147">
        <f t="shared" si="47"/>
        <v>248429.86797606185</v>
      </c>
      <c r="O155" s="376">
        <f t="shared" si="55"/>
        <v>9576831.3980071116</v>
      </c>
      <c r="P155" s="147"/>
      <c r="R155" s="155">
        <f t="shared" si="38"/>
        <v>698</v>
      </c>
      <c r="S155" s="156" cm="1">
        <f t="array" ref="S155">_xlfn.XLOOKUP($R155,FAO_All!$P$8:$P$240,_xlfn.XLOOKUP(S$5,FAO_All!$W$6:$AT$6,FAO_All!$W$8:$AT$240))/S$6</f>
        <v>59.878999999999998</v>
      </c>
      <c r="T155" s="156" cm="1">
        <f t="array" ref="T155">_xlfn.XLOOKUP($R155,FAO_All!$P$8:$P$240,_xlfn.XLOOKUP(T$5,FAO_All!$W$6:$AT$6,FAO_All!$W$8:$AT$240))/T$6</f>
        <v>98.4</v>
      </c>
      <c r="U155" s="156" cm="1">
        <f t="array" ref="U155">_xlfn.XLOOKUP($R155,FAO_All!$P$8:$P$240,_xlfn.XLOOKUP(U$5,FAO_All!$W$6:$AT$6,FAO_All!$W$8:$AT$240))/U$6</f>
        <v>135.178</v>
      </c>
      <c r="V155" s="342" cm="1">
        <f t="array" ref="V155">_xlfn.XLOOKUP($R155,FAO_All!$P$8:$P$238,_xlfn.XLOOKUP(V$5,FAO_All!$W$6:$AT$6,FAO_All!$AU$8:$BR$238))/V$6</f>
        <v>390</v>
      </c>
      <c r="W155" s="156" cm="1">
        <f t="array" ref="W155">_xlfn.XLOOKUP($R155,FAO_All!$P$8:$P$238,_xlfn.XLOOKUP(W$5,FAO_All!$W$6:$AT$6,FAO_All!$AU$8:$BR$238))/W$6</f>
        <v>321</v>
      </c>
      <c r="X155" s="156" cm="1">
        <f t="array" ref="X155">_xlfn.XLOOKUP($R155,FAO_All!$P$8:$P$238,_xlfn.XLOOKUP(X$5,FAO_All!$W$6:$AT$6,FAO_All!$AU$8:$BR$238))/X$6</f>
        <v>572.80600000000004</v>
      </c>
      <c r="Z155" s="19" t="str">
        <f>_xlfn.XLOOKUP($Z$7,FAO_All!$R$7:$U$7,FAO_All!$R155:$U155)</f>
        <v>ocrp</v>
      </c>
      <c r="AA155" s="280">
        <f>FAO_All!P155</f>
        <v>698</v>
      </c>
      <c r="AB155" s="280" t="str">
        <f>FAO_All!Q155</f>
        <v>Cloves</v>
      </c>
      <c r="AC155" s="276" cm="1">
        <f t="array" ref="AC155">_xlfn.XLOOKUP(AC$7&amp;$AA155,('Water-CRP_filtered'!$S$8:$S$603)&amp;('Water-CRP_filtered'!$J$8:$J$603),'Water-CRP_filtered'!$U$8:$U$603,0)</f>
        <v>69008.281895212611</v>
      </c>
      <c r="AD155" s="276" cm="1">
        <f t="array" ref="AD155">_xlfn.XLOOKUP(AD$7&amp;$AA155,('Water-CRP_filtered'!$S$8:$S$603)&amp;('Water-CRP_filtered'!$J$8:$J$603),'Water-CRP_filtered'!$U$8:$U$603,0)</f>
        <v>0</v>
      </c>
      <c r="AE155" s="276" cm="1">
        <f t="array" ref="AE155">_xlfn.XLOOKUP(AE$7&amp;$AA155,('Water-CRP_filtered'!$S$8:$S$603)&amp;('Water-CRP_filtered'!$J$8:$J$603),'Water-CRP_filtered'!$U$8:$U$603,"")</f>
        <v>1837.7980734739517</v>
      </c>
      <c r="AF155" s="276">
        <f t="shared" si="48"/>
        <v>5522686.7945526009</v>
      </c>
      <c r="AG155" s="276">
        <f t="shared" si="49"/>
        <v>0</v>
      </c>
      <c r="AH155" s="276">
        <f t="shared" si="50"/>
        <v>147077.75462140469</v>
      </c>
      <c r="AI155" s="276">
        <f t="shared" si="56"/>
        <v>5669764.5491740052</v>
      </c>
      <c r="AJ155" s="63">
        <f>_xlfn.XLOOKUP($AA155,FAO_All!$P$8:$P$238,FAO_All!$N$8:$N$238)</f>
        <v>80.029333333333327</v>
      </c>
      <c r="AK155" s="147"/>
    </row>
    <row r="156" spans="2:37" x14ac:dyDescent="0.45">
      <c r="B156" s="371">
        <f t="shared" si="51"/>
        <v>702</v>
      </c>
      <c r="C156" s="372" t="str">
        <f t="shared" si="52"/>
        <v>Nutmeg, mace and cardamoms</v>
      </c>
      <c r="D156" s="375">
        <f t="shared" si="39"/>
        <v>629705.0123342108</v>
      </c>
      <c r="E156" s="147">
        <f t="shared" si="40"/>
        <v>0</v>
      </c>
      <c r="F156" s="147">
        <f t="shared" si="41"/>
        <v>16764.458252703018</v>
      </c>
      <c r="G156" s="376">
        <f t="shared" si="53"/>
        <v>646469.47058691387</v>
      </c>
      <c r="H156" s="375">
        <f t="shared" si="42"/>
        <v>470085.52582602395</v>
      </c>
      <c r="I156" s="147">
        <f t="shared" si="43"/>
        <v>0</v>
      </c>
      <c r="J156" s="147">
        <f t="shared" si="44"/>
        <v>12514.953857041386</v>
      </c>
      <c r="K156" s="376">
        <f t="shared" si="54"/>
        <v>482600.47968306532</v>
      </c>
      <c r="L156" s="375">
        <f t="shared" si="45"/>
        <v>1311149.3742625215</v>
      </c>
      <c r="M156" s="147">
        <f t="shared" si="46"/>
        <v>0</v>
      </c>
      <c r="N156" s="147">
        <f t="shared" si="47"/>
        <v>34906.35856049951</v>
      </c>
      <c r="O156" s="376">
        <f t="shared" si="55"/>
        <v>1346055.732823021</v>
      </c>
      <c r="P156" s="147"/>
      <c r="R156" s="155">
        <f t="shared" si="38"/>
        <v>702</v>
      </c>
      <c r="S156" s="156" cm="1">
        <f t="array" ref="S156">_xlfn.XLOOKUP($R156,FAO_All!$P$8:$P$240,_xlfn.XLOOKUP(S$5,FAO_All!$W$6:$AT$6,FAO_All!$W$8:$AT$240))/S$6</f>
        <v>21.030999999999999</v>
      </c>
      <c r="T156" s="156" cm="1">
        <f t="array" ref="T156">_xlfn.XLOOKUP($R156,FAO_All!$P$8:$P$240,_xlfn.XLOOKUP(T$5,FAO_All!$W$6:$AT$6,FAO_All!$W$8:$AT$240))/T$6</f>
        <v>15.7</v>
      </c>
      <c r="U156" s="156" cm="1">
        <f t="array" ref="U156">_xlfn.XLOOKUP($R156,FAO_All!$P$8:$P$240,_xlfn.XLOOKUP(U$5,FAO_All!$W$6:$AT$6,FAO_All!$W$8:$AT$240))/U$6</f>
        <v>43.79</v>
      </c>
      <c r="V156" s="342" cm="1">
        <f t="array" ref="V156">_xlfn.XLOOKUP($R156,FAO_All!$P$8:$P$238,_xlfn.XLOOKUP(V$5,FAO_All!$W$6:$AT$6,FAO_All!$AU$8:$BR$238))/V$6</f>
        <v>40</v>
      </c>
      <c r="W156" s="156" cm="1">
        <f t="array" ref="W156">_xlfn.XLOOKUP($R156,FAO_All!$P$8:$P$238,_xlfn.XLOOKUP(W$5,FAO_All!$W$6:$AT$6,FAO_All!$AU$8:$BR$238))/W$6</f>
        <v>117.3</v>
      </c>
      <c r="X156" s="156" cm="1">
        <f t="array" ref="X156">_xlfn.XLOOKUP($R156,FAO_All!$P$8:$P$238,_xlfn.XLOOKUP(X$5,FAO_All!$W$6:$AT$6,FAO_All!$AU$8:$BR$238))/X$6</f>
        <v>270.58800000000002</v>
      </c>
      <c r="Z156" s="19" t="str">
        <f>_xlfn.XLOOKUP($Z$7,FAO_All!$R$7:$U$7,FAO_All!$R156:$U156)</f>
        <v>ocrp</v>
      </c>
      <c r="AA156" s="280">
        <f>FAO_All!P156</f>
        <v>702</v>
      </c>
      <c r="AB156" s="280" t="str">
        <f>FAO_All!Q156</f>
        <v>Nutmeg, mace and cardamoms</v>
      </c>
      <c r="AC156" s="276" cm="1">
        <f t="array" ref="AC156">_xlfn.XLOOKUP(AC$7&amp;$AA156,('Water-CRP_filtered'!$S$8:$S$603)&amp;('Water-CRP_filtered'!$J$8:$J$603),'Water-CRP_filtered'!$U$8:$U$603,0)</f>
        <v>29941.753237326368</v>
      </c>
      <c r="AD156" s="276" cm="1">
        <f t="array" ref="AD156">_xlfn.XLOOKUP(AD$7&amp;$AA156,('Water-CRP_filtered'!$S$8:$S$603)&amp;('Water-CRP_filtered'!$J$8:$J$603),'Water-CRP_filtered'!$U$8:$U$603,0)</f>
        <v>0</v>
      </c>
      <c r="AE156" s="276" cm="1">
        <f t="array" ref="AE156">_xlfn.XLOOKUP(AE$7&amp;$AA156,('Water-CRP_filtered'!$S$8:$S$603)&amp;('Water-CRP_filtered'!$J$8:$J$603),'Water-CRP_filtered'!$U$8:$U$603,"")</f>
        <v>797.13081891983359</v>
      </c>
      <c r="AF156" s="276">
        <f t="shared" si="48"/>
        <v>617364.01970822609</v>
      </c>
      <c r="AG156" s="276">
        <f t="shared" si="49"/>
        <v>0</v>
      </c>
      <c r="AH156" s="276">
        <f t="shared" si="50"/>
        <v>16435.907500171561</v>
      </c>
      <c r="AI156" s="276">
        <f t="shared" si="56"/>
        <v>633799.92720839765</v>
      </c>
      <c r="AJ156" s="63">
        <f>_xlfn.XLOOKUP($AA156,FAO_All!$P$8:$P$238,FAO_All!$N$8:$N$238)</f>
        <v>20.618833333333331</v>
      </c>
      <c r="AK156" s="147"/>
    </row>
    <row r="157" spans="2:37" x14ac:dyDescent="0.45">
      <c r="B157" s="371">
        <f t="shared" si="51"/>
        <v>711</v>
      </c>
      <c r="C157" s="372" t="str">
        <f t="shared" si="52"/>
        <v>Anise, badian, fennel, coriander</v>
      </c>
      <c r="D157" s="375">
        <f t="shared" si="39"/>
        <v>0</v>
      </c>
      <c r="E157" s="147">
        <f t="shared" si="40"/>
        <v>0</v>
      </c>
      <c r="F157" s="147">
        <f t="shared" si="41"/>
        <v>0</v>
      </c>
      <c r="G157" s="376">
        <f t="shared" si="53"/>
        <v>0</v>
      </c>
      <c r="H157" s="375">
        <f t="shared" si="42"/>
        <v>0</v>
      </c>
      <c r="I157" s="147">
        <f t="shared" si="43"/>
        <v>0</v>
      </c>
      <c r="J157" s="147">
        <f t="shared" si="44"/>
        <v>0</v>
      </c>
      <c r="K157" s="376">
        <f t="shared" si="54"/>
        <v>0</v>
      </c>
      <c r="L157" s="375">
        <f t="shared" si="45"/>
        <v>0</v>
      </c>
      <c r="M157" s="147">
        <f t="shared" si="46"/>
        <v>0</v>
      </c>
      <c r="N157" s="147">
        <f t="shared" si="47"/>
        <v>0</v>
      </c>
      <c r="O157" s="376">
        <f t="shared" si="55"/>
        <v>0</v>
      </c>
      <c r="P157" s="147"/>
      <c r="R157" s="155">
        <f t="shared" si="38"/>
        <v>711</v>
      </c>
      <c r="S157" s="156" cm="1">
        <f t="array" ref="S157">_xlfn.XLOOKUP($R157,FAO_All!$P$8:$P$240,_xlfn.XLOOKUP(S$5,FAO_All!$W$6:$AT$6,FAO_All!$W$8:$AT$240))/S$6</f>
        <v>0</v>
      </c>
      <c r="T157" s="156" cm="1">
        <f t="array" ref="T157">_xlfn.XLOOKUP($R157,FAO_All!$P$8:$P$240,_xlfn.XLOOKUP(T$5,FAO_All!$W$6:$AT$6,FAO_All!$W$8:$AT$240))/T$6</f>
        <v>0</v>
      </c>
      <c r="U157" s="156" cm="1">
        <f t="array" ref="U157">_xlfn.XLOOKUP($R157,FAO_All!$P$8:$P$240,_xlfn.XLOOKUP(U$5,FAO_All!$W$6:$AT$6,FAO_All!$W$8:$AT$240))/U$6</f>
        <v>0</v>
      </c>
      <c r="V157" s="342" cm="1">
        <f t="array" ref="V157">_xlfn.XLOOKUP($R157,FAO_All!$P$8:$P$238,_xlfn.XLOOKUP(V$5,FAO_All!$W$6:$AT$6,FAO_All!$AU$8:$BR$238))/V$6</f>
        <v>0</v>
      </c>
      <c r="W157" s="156" cm="1">
        <f t="array" ref="W157">_xlfn.XLOOKUP($R157,FAO_All!$P$8:$P$238,_xlfn.XLOOKUP(W$5,FAO_All!$W$6:$AT$6,FAO_All!$AU$8:$BR$238))/W$6</f>
        <v>0</v>
      </c>
      <c r="X157" s="156" cm="1">
        <f t="array" ref="X157">_xlfn.XLOOKUP($R157,FAO_All!$P$8:$P$238,_xlfn.XLOOKUP(X$5,FAO_All!$W$6:$AT$6,FAO_All!$AU$8:$BR$238))/X$6</f>
        <v>0</v>
      </c>
      <c r="Z157" s="19" t="str">
        <f>_xlfn.XLOOKUP($Z$7,FAO_All!$R$7:$U$7,FAO_All!$R157:$U157)</f>
        <v>ocrp</v>
      </c>
      <c r="AA157" s="280">
        <f>FAO_All!P157</f>
        <v>711</v>
      </c>
      <c r="AB157" s="280" t="str">
        <f>FAO_All!Q157</f>
        <v>Anise, badian, fennel, coriander</v>
      </c>
      <c r="AC157" s="276" cm="1">
        <f t="array" ref="AC157">_xlfn.XLOOKUP(AC$7&amp;$AA157,('Water-CRP_filtered'!$S$8:$S$603)&amp;('Water-CRP_filtered'!$J$8:$J$603),'Water-CRP_filtered'!$U$8:$U$603,0)</f>
        <v>0</v>
      </c>
      <c r="AD157" s="276" cm="1">
        <f t="array" ref="AD157">_xlfn.XLOOKUP(AD$7&amp;$AA157,('Water-CRP_filtered'!$S$8:$S$603)&amp;('Water-CRP_filtered'!$J$8:$J$603),'Water-CRP_filtered'!$U$8:$U$603,0)</f>
        <v>0</v>
      </c>
      <c r="AE157" s="276" cm="1">
        <f t="array" ref="AE157">_xlfn.XLOOKUP(AE$7&amp;$AA157,('Water-CRP_filtered'!$S$8:$S$603)&amp;('Water-CRP_filtered'!$J$8:$J$603),'Water-CRP_filtered'!$U$8:$U$603,"")</f>
        <v>0</v>
      </c>
      <c r="AF157" s="276">
        <f t="shared" si="48"/>
        <v>0</v>
      </c>
      <c r="AG157" s="276">
        <f t="shared" si="49"/>
        <v>0</v>
      </c>
      <c r="AH157" s="276">
        <f t="shared" si="50"/>
        <v>0</v>
      </c>
      <c r="AI157" s="276">
        <f t="shared" si="56"/>
        <v>0</v>
      </c>
      <c r="AJ157" s="63">
        <f>_xlfn.XLOOKUP($AA157,FAO_All!$P$8:$P$238,FAO_All!$N$8:$N$238)</f>
        <v>0</v>
      </c>
      <c r="AK157" s="147"/>
    </row>
    <row r="158" spans="2:37" x14ac:dyDescent="0.45">
      <c r="B158" s="371">
        <f t="shared" si="51"/>
        <v>720</v>
      </c>
      <c r="C158" s="372" t="str">
        <f t="shared" si="52"/>
        <v>Ginger</v>
      </c>
      <c r="D158" s="375">
        <f t="shared" si="39"/>
        <v>67044.820499274196</v>
      </c>
      <c r="E158" s="147">
        <f t="shared" si="40"/>
        <v>4557.5906070076808</v>
      </c>
      <c r="F158" s="147">
        <f t="shared" si="41"/>
        <v>5262.1631073430108</v>
      </c>
      <c r="G158" s="376">
        <f t="shared" si="53"/>
        <v>76864.574213624874</v>
      </c>
      <c r="H158" s="375">
        <f t="shared" si="42"/>
        <v>62759.129535409113</v>
      </c>
      <c r="I158" s="147">
        <f t="shared" si="43"/>
        <v>4266.256768897686</v>
      </c>
      <c r="J158" s="147">
        <f t="shared" si="44"/>
        <v>4925.7910399471666</v>
      </c>
      <c r="K158" s="376">
        <f t="shared" si="54"/>
        <v>71951.177344253971</v>
      </c>
      <c r="L158" s="375">
        <f t="shared" si="45"/>
        <v>115850.14336876852</v>
      </c>
      <c r="M158" s="147">
        <f t="shared" si="46"/>
        <v>7875.2918019030049</v>
      </c>
      <c r="N158" s="147">
        <f t="shared" si="47"/>
        <v>9092.7583350324858</v>
      </c>
      <c r="O158" s="376">
        <f t="shared" si="55"/>
        <v>132818.193505704</v>
      </c>
      <c r="P158" s="147"/>
      <c r="R158" s="155">
        <f t="shared" si="38"/>
        <v>720</v>
      </c>
      <c r="S158" s="156" cm="1">
        <f t="array" ref="S158">_xlfn.XLOOKUP($R158,FAO_All!$P$8:$P$240,_xlfn.XLOOKUP(S$5,FAO_All!$W$6:$AT$6,FAO_All!$W$8:$AT$240))/S$6</f>
        <v>115.092</v>
      </c>
      <c r="T158" s="156" cm="1">
        <f t="array" ref="T158">_xlfn.XLOOKUP($R158,FAO_All!$P$8:$P$240,_xlfn.XLOOKUP(T$5,FAO_All!$W$6:$AT$6,FAO_All!$W$8:$AT$240))/T$6</f>
        <v>107.735</v>
      </c>
      <c r="U158" s="156" cm="1">
        <f t="array" ref="U158">_xlfn.XLOOKUP($R158,FAO_All!$P$8:$P$240,_xlfn.XLOOKUP(U$5,FAO_All!$W$6:$AT$6,FAO_All!$W$8:$AT$240))/U$6</f>
        <v>198.8733</v>
      </c>
      <c r="V158" s="342" cm="1">
        <f t="array" ref="V158">_xlfn.XLOOKUP($R158,FAO_All!$P$8:$P$238,_xlfn.XLOOKUP(V$5,FAO_All!$W$6:$AT$6,FAO_All!$AU$8:$BR$238))/V$6</f>
        <v>7.6139999999999999</v>
      </c>
      <c r="W158" s="156" cm="1">
        <f t="array" ref="W158">_xlfn.XLOOKUP($R158,FAO_All!$P$8:$P$238,_xlfn.XLOOKUP(W$5,FAO_All!$W$6:$AT$6,FAO_All!$AU$8:$BR$238))/W$6</f>
        <v>6.0529999999999999</v>
      </c>
      <c r="X158" s="156" cm="1">
        <f t="array" ref="X158">_xlfn.XLOOKUP($R158,FAO_All!$P$8:$P$238,_xlfn.XLOOKUP(X$5,FAO_All!$W$6:$AT$6,FAO_All!$AU$8:$BR$238))/X$6</f>
        <v>8.343</v>
      </c>
      <c r="Z158" s="19" t="str">
        <f>_xlfn.XLOOKUP($Z$7,FAO_All!$R$7:$U$7,FAO_All!$R158:$U158)</f>
        <v>vege</v>
      </c>
      <c r="AA158" s="280">
        <f>FAO_All!P158</f>
        <v>720</v>
      </c>
      <c r="AB158" s="280" t="str">
        <f>FAO_All!Q158</f>
        <v>Ginger</v>
      </c>
      <c r="AC158" s="276" cm="1">
        <f t="array" ref="AC158">_xlfn.XLOOKUP(AC$7&amp;$AA158,('Water-CRP_filtered'!$S$8:$S$603)&amp;('Water-CRP_filtered'!$J$8:$J$603),'Water-CRP_filtered'!$U$8:$U$603,0)</f>
        <v>582.53241319356857</v>
      </c>
      <c r="AD158" s="276" cm="1">
        <f t="array" ref="AD158">_xlfn.XLOOKUP(AD$7&amp;$AA158,('Water-CRP_filtered'!$S$8:$S$603)&amp;('Water-CRP_filtered'!$J$8:$J$603),'Water-CRP_filtered'!$U$8:$U$603,0)</f>
        <v>39.599543035203844</v>
      </c>
      <c r="AE158" s="276" cm="1">
        <f t="array" ref="AE158">_xlfn.XLOOKUP(AE$7&amp;$AA158,('Water-CRP_filtered'!$S$8:$S$603)&amp;('Water-CRP_filtered'!$J$8:$J$603),'Water-CRP_filtered'!$U$8:$U$603,"")</f>
        <v>45.721362973473489</v>
      </c>
      <c r="AF158" s="276">
        <f t="shared" si="48"/>
        <v>69712.372343517287</v>
      </c>
      <c r="AG158" s="276">
        <f t="shared" si="49"/>
        <v>4738.9261544592537</v>
      </c>
      <c r="AH158" s="276">
        <f t="shared" si="50"/>
        <v>5471.5318967165731</v>
      </c>
      <c r="AI158" s="276">
        <f t="shared" si="56"/>
        <v>79922.830394693126</v>
      </c>
      <c r="AJ158" s="63">
        <f>_xlfn.XLOOKUP($AA158,FAO_All!$P$8:$P$238,FAO_All!$N$8:$N$238)</f>
        <v>119.67123333333333</v>
      </c>
      <c r="AK158" s="147"/>
    </row>
    <row r="159" spans="2:37" x14ac:dyDescent="0.45">
      <c r="B159" s="371">
        <f t="shared" si="51"/>
        <v>723</v>
      </c>
      <c r="C159" s="372" t="str">
        <f t="shared" si="52"/>
        <v>Spices, nes</v>
      </c>
      <c r="D159" s="375">
        <f t="shared" si="39"/>
        <v>119085.4771707794</v>
      </c>
      <c r="E159" s="147">
        <f t="shared" si="40"/>
        <v>8097.5515193979945</v>
      </c>
      <c r="F159" s="147">
        <f t="shared" si="41"/>
        <v>9348.2666270202408</v>
      </c>
      <c r="G159" s="376">
        <f t="shared" si="53"/>
        <v>136531.29531719763</v>
      </c>
      <c r="H159" s="375">
        <f t="shared" si="42"/>
        <v>515325.78083238582</v>
      </c>
      <c r="I159" s="147">
        <f t="shared" si="43"/>
        <v>35041.023966171444</v>
      </c>
      <c r="J159" s="147">
        <f t="shared" si="44"/>
        <v>40453.319023023658</v>
      </c>
      <c r="K159" s="376">
        <f t="shared" si="54"/>
        <v>590820.12382158102</v>
      </c>
      <c r="L159" s="375">
        <f t="shared" si="45"/>
        <v>765538.252044886</v>
      </c>
      <c r="M159" s="147">
        <f t="shared" si="46"/>
        <v>52054.923768021203</v>
      </c>
      <c r="N159" s="147">
        <f t="shared" si="47"/>
        <v>60095.117081620374</v>
      </c>
      <c r="O159" s="376">
        <f t="shared" si="55"/>
        <v>877688.29289452755</v>
      </c>
      <c r="P159" s="147"/>
      <c r="R159" s="155">
        <f t="shared" si="38"/>
        <v>723</v>
      </c>
      <c r="S159" s="156" cm="1">
        <f t="array" ref="S159">_xlfn.XLOOKUP($R159,FAO_All!$P$8:$P$240,_xlfn.XLOOKUP(S$5,FAO_All!$W$6:$AT$6,FAO_All!$W$8:$AT$240))/S$6</f>
        <v>24.813140000000001</v>
      </c>
      <c r="T159" s="156" cm="1">
        <f t="array" ref="T159">_xlfn.XLOOKUP($R159,FAO_All!$P$8:$P$240,_xlfn.XLOOKUP(T$5,FAO_All!$W$6:$AT$6,FAO_All!$W$8:$AT$240))/T$6</f>
        <v>107.3754</v>
      </c>
      <c r="U159" s="156" cm="1">
        <f t="array" ref="U159">_xlfn.XLOOKUP($R159,FAO_All!$P$8:$P$240,_xlfn.XLOOKUP(U$5,FAO_All!$W$6:$AT$6,FAO_All!$W$8:$AT$240))/U$6</f>
        <v>159.51070000000001</v>
      </c>
      <c r="V159" s="342" cm="1">
        <f t="array" ref="V159">_xlfn.XLOOKUP($R159,FAO_All!$P$8:$P$238,_xlfn.XLOOKUP(V$5,FAO_All!$W$6:$AT$6,FAO_All!$AU$8:$BR$238))/V$6</f>
        <v>1.7889999999999999</v>
      </c>
      <c r="W159" s="156" cm="1">
        <f t="array" ref="W159">_xlfn.XLOOKUP($R159,FAO_All!$P$8:$P$238,_xlfn.XLOOKUP(W$5,FAO_All!$W$6:$AT$6,FAO_All!$AU$8:$BR$238))/W$6</f>
        <v>4.5579999999999998</v>
      </c>
      <c r="X159" s="156" cm="1">
        <f t="array" ref="X159">_xlfn.XLOOKUP($R159,FAO_All!$P$8:$P$238,_xlfn.XLOOKUP(X$5,FAO_All!$W$6:$AT$6,FAO_All!$AU$8:$BR$238))/X$6</f>
        <v>6.4880000000000004</v>
      </c>
      <c r="Z159" s="19" t="str">
        <f>_xlfn.XLOOKUP($Z$7,FAO_All!$R$7:$U$7,FAO_All!$R159:$U159)</f>
        <v>ocrp</v>
      </c>
      <c r="AA159" s="280">
        <f>FAO_All!P159</f>
        <v>723</v>
      </c>
      <c r="AB159" s="280" t="str">
        <f>FAO_All!Q159</f>
        <v>Spices, nes</v>
      </c>
      <c r="AC159" s="276" cm="1">
        <f t="array" ref="AC159">_xlfn.XLOOKUP(AC$7&amp;$AA159,('Water-CRP_filtered'!$S$8:$S$603)&amp;('Water-CRP_filtered'!$J$8:$J$603),'Water-CRP_filtered'!$U$8:$U$603,0)</f>
        <v>4799.2909067848486</v>
      </c>
      <c r="AD159" s="276" cm="1">
        <f t="array" ref="AD159">_xlfn.XLOOKUP(AD$7&amp;$AA159,('Water-CRP_filtered'!$S$8:$S$603)&amp;('Water-CRP_filtered'!$J$8:$J$603),'Water-CRP_filtered'!$U$8:$U$603,0)</f>
        <v>326.34126593401697</v>
      </c>
      <c r="AE159" s="276" cm="1">
        <f t="array" ref="AE159">_xlfn.XLOOKUP(AE$7&amp;$AA159,('Water-CRP_filtered'!$S$8:$S$603)&amp;('Water-CRP_filtered'!$J$8:$J$603),'Water-CRP_filtered'!$U$8:$U$603,"")</f>
        <v>376.74662001746822</v>
      </c>
      <c r="AF159" s="276">
        <f t="shared" si="48"/>
        <v>183399.63878042187</v>
      </c>
      <c r="AG159" s="276">
        <f t="shared" si="49"/>
        <v>12470.773590080149</v>
      </c>
      <c r="AH159" s="276">
        <f t="shared" si="50"/>
        <v>14396.958918507593</v>
      </c>
      <c r="AI159" s="276">
        <f t="shared" si="56"/>
        <v>210267.37128900961</v>
      </c>
      <c r="AJ159" s="63">
        <f>_xlfn.XLOOKUP($AA159,FAO_All!$P$8:$P$238,FAO_All!$N$8:$N$238)</f>
        <v>38.213903333333327</v>
      </c>
      <c r="AK159" s="147"/>
    </row>
    <row r="160" spans="2:37" x14ac:dyDescent="0.45">
      <c r="B160" s="371">
        <f t="shared" si="51"/>
        <v>748</v>
      </c>
      <c r="C160" s="372" t="str">
        <f t="shared" si="52"/>
        <v>Peppermint</v>
      </c>
      <c r="D160" s="375">
        <f t="shared" si="39"/>
        <v>0</v>
      </c>
      <c r="E160" s="147">
        <f t="shared" si="40"/>
        <v>0</v>
      </c>
      <c r="F160" s="147">
        <f t="shared" si="41"/>
        <v>0</v>
      </c>
      <c r="G160" s="376">
        <f t="shared" si="53"/>
        <v>0</v>
      </c>
      <c r="H160" s="375">
        <f t="shared" si="42"/>
        <v>0</v>
      </c>
      <c r="I160" s="147">
        <f t="shared" si="43"/>
        <v>0</v>
      </c>
      <c r="J160" s="147">
        <f t="shared" si="44"/>
        <v>0</v>
      </c>
      <c r="K160" s="376">
        <f t="shared" si="54"/>
        <v>0</v>
      </c>
      <c r="L160" s="375">
        <f t="shared" si="45"/>
        <v>0</v>
      </c>
      <c r="M160" s="147">
        <f t="shared" si="46"/>
        <v>0</v>
      </c>
      <c r="N160" s="147">
        <f t="shared" si="47"/>
        <v>0</v>
      </c>
      <c r="O160" s="376">
        <f t="shared" si="55"/>
        <v>0</v>
      </c>
      <c r="P160" s="147"/>
      <c r="R160" s="155">
        <f t="shared" si="38"/>
        <v>748</v>
      </c>
      <c r="S160" s="156" cm="1">
        <f t="array" ref="S160">_xlfn.XLOOKUP($R160,FAO_All!$P$8:$P$240,_xlfn.XLOOKUP(S$5,FAO_All!$W$6:$AT$6,FAO_All!$W$8:$AT$240))/S$6</f>
        <v>0</v>
      </c>
      <c r="T160" s="156" cm="1">
        <f t="array" ref="T160">_xlfn.XLOOKUP($R160,FAO_All!$P$8:$P$240,_xlfn.XLOOKUP(T$5,FAO_All!$W$6:$AT$6,FAO_All!$W$8:$AT$240))/T$6</f>
        <v>0</v>
      </c>
      <c r="U160" s="156" cm="1">
        <f t="array" ref="U160">_xlfn.XLOOKUP($R160,FAO_All!$P$8:$P$240,_xlfn.XLOOKUP(U$5,FAO_All!$W$6:$AT$6,FAO_All!$W$8:$AT$240))/U$6</f>
        <v>0</v>
      </c>
      <c r="V160" s="342" cm="1">
        <f t="array" ref="V160">_xlfn.XLOOKUP($R160,FAO_All!$P$8:$P$238,_xlfn.XLOOKUP(V$5,FAO_All!$W$6:$AT$6,FAO_All!$AU$8:$BR$238))/V$6</f>
        <v>0</v>
      </c>
      <c r="W160" s="156" cm="1">
        <f t="array" ref="W160">_xlfn.XLOOKUP($R160,FAO_All!$P$8:$P$238,_xlfn.XLOOKUP(W$5,FAO_All!$W$6:$AT$6,FAO_All!$AU$8:$BR$238))/W$6</f>
        <v>0</v>
      </c>
      <c r="X160" s="156" cm="1">
        <f t="array" ref="X160">_xlfn.XLOOKUP($R160,FAO_All!$P$8:$P$238,_xlfn.XLOOKUP(X$5,FAO_All!$W$6:$AT$6,FAO_All!$AU$8:$BR$238))/X$6</f>
        <v>0</v>
      </c>
      <c r="Z160" s="19" t="str">
        <f>_xlfn.XLOOKUP($Z$7,FAO_All!$R$7:$U$7,FAO_All!$R160:$U160)</f>
        <v>ocrp</v>
      </c>
      <c r="AA160" s="280">
        <f>FAO_All!P160</f>
        <v>748</v>
      </c>
      <c r="AB160" s="280" t="str">
        <f>FAO_All!Q160</f>
        <v>Peppermint</v>
      </c>
      <c r="AC160" s="276" cm="1">
        <f t="array" ref="AC160">_xlfn.XLOOKUP(AC$7&amp;$AA160,('Water-CRP_filtered'!$S$8:$S$603)&amp;('Water-CRP_filtered'!$J$8:$J$603),'Water-CRP_filtered'!$U$8:$U$603,0)</f>
        <v>0</v>
      </c>
      <c r="AD160" s="276" cm="1">
        <f t="array" ref="AD160">_xlfn.XLOOKUP(AD$7&amp;$AA160,('Water-CRP_filtered'!$S$8:$S$603)&amp;('Water-CRP_filtered'!$J$8:$J$603),'Water-CRP_filtered'!$U$8:$U$603,0)</f>
        <v>0</v>
      </c>
      <c r="AE160" s="276" cm="1">
        <f t="array" ref="AE160">_xlfn.XLOOKUP(AE$7&amp;$AA160,('Water-CRP_filtered'!$S$8:$S$603)&amp;('Water-CRP_filtered'!$J$8:$J$603),'Water-CRP_filtered'!$U$8:$U$603,"")</f>
        <v>0</v>
      </c>
      <c r="AF160" s="276">
        <f t="shared" si="48"/>
        <v>0</v>
      </c>
      <c r="AG160" s="276">
        <f t="shared" si="49"/>
        <v>0</v>
      </c>
      <c r="AH160" s="276">
        <f t="shared" si="50"/>
        <v>0</v>
      </c>
      <c r="AI160" s="276">
        <f t="shared" si="56"/>
        <v>0</v>
      </c>
      <c r="AJ160" s="63">
        <f>_xlfn.XLOOKUP($AA160,FAO_All!$P$8:$P$238,FAO_All!$N$8:$N$238)</f>
        <v>0</v>
      </c>
      <c r="AK160" s="147"/>
    </row>
    <row r="161" spans="2:37" x14ac:dyDescent="0.45">
      <c r="B161" s="371">
        <f t="shared" si="51"/>
        <v>754</v>
      </c>
      <c r="C161" s="372" t="str">
        <f t="shared" si="52"/>
        <v>Pyrethrum, dried</v>
      </c>
      <c r="D161" s="375">
        <f t="shared" si="39"/>
        <v>0</v>
      </c>
      <c r="E161" s="147">
        <f t="shared" si="40"/>
        <v>0</v>
      </c>
      <c r="F161" s="147">
        <f t="shared" si="41"/>
        <v>0</v>
      </c>
      <c r="G161" s="376">
        <f t="shared" si="53"/>
        <v>0</v>
      </c>
      <c r="H161" s="375">
        <f t="shared" si="42"/>
        <v>0</v>
      </c>
      <c r="I161" s="147">
        <f t="shared" si="43"/>
        <v>0</v>
      </c>
      <c r="J161" s="147">
        <f t="shared" si="44"/>
        <v>0</v>
      </c>
      <c r="K161" s="376">
        <f t="shared" si="54"/>
        <v>0</v>
      </c>
      <c r="L161" s="375">
        <f t="shared" si="45"/>
        <v>0</v>
      </c>
      <c r="M161" s="147">
        <f t="shared" si="46"/>
        <v>0</v>
      </c>
      <c r="N161" s="147">
        <f t="shared" si="47"/>
        <v>0</v>
      </c>
      <c r="O161" s="376">
        <f t="shared" si="55"/>
        <v>0</v>
      </c>
      <c r="P161" s="147"/>
      <c r="R161" s="155">
        <f t="shared" si="38"/>
        <v>754</v>
      </c>
      <c r="S161" s="156" cm="1">
        <f t="array" ref="S161">_xlfn.XLOOKUP($R161,FAO_All!$P$8:$P$240,_xlfn.XLOOKUP(S$5,FAO_All!$W$6:$AT$6,FAO_All!$W$8:$AT$240))/S$6</f>
        <v>0</v>
      </c>
      <c r="T161" s="156" cm="1">
        <f t="array" ref="T161">_xlfn.XLOOKUP($R161,FAO_All!$P$8:$P$240,_xlfn.XLOOKUP(T$5,FAO_All!$W$6:$AT$6,FAO_All!$W$8:$AT$240))/T$6</f>
        <v>0</v>
      </c>
      <c r="U161" s="156" cm="1">
        <f t="array" ref="U161">_xlfn.XLOOKUP($R161,FAO_All!$P$8:$P$240,_xlfn.XLOOKUP(U$5,FAO_All!$W$6:$AT$6,FAO_All!$W$8:$AT$240))/U$6</f>
        <v>0</v>
      </c>
      <c r="V161" s="342" cm="1">
        <f t="array" ref="V161">_xlfn.XLOOKUP($R161,FAO_All!$P$8:$P$238,_xlfn.XLOOKUP(V$5,FAO_All!$W$6:$AT$6,FAO_All!$AU$8:$BR$238))/V$6</f>
        <v>0</v>
      </c>
      <c r="W161" s="156" cm="1">
        <f t="array" ref="W161">_xlfn.XLOOKUP($R161,FAO_All!$P$8:$P$238,_xlfn.XLOOKUP(W$5,FAO_All!$W$6:$AT$6,FAO_All!$AU$8:$BR$238))/W$6</f>
        <v>0</v>
      </c>
      <c r="X161" s="156" cm="1">
        <f t="array" ref="X161">_xlfn.XLOOKUP($R161,FAO_All!$P$8:$P$238,_xlfn.XLOOKUP(X$5,FAO_All!$W$6:$AT$6,FAO_All!$AU$8:$BR$238))/X$6</f>
        <v>0</v>
      </c>
      <c r="Z161" s="19" t="str">
        <f>_xlfn.XLOOKUP($Z$7,FAO_All!$R$7:$U$7,FAO_All!$R161:$U161)</f>
        <v>ocrp</v>
      </c>
      <c r="AA161" s="280">
        <f>FAO_All!P161</f>
        <v>754</v>
      </c>
      <c r="AB161" s="280" t="str">
        <f>FAO_All!Q161</f>
        <v>Pyrethrum, dried</v>
      </c>
      <c r="AC161" s="276" cm="1">
        <f t="array" ref="AC161">_xlfn.XLOOKUP(AC$7&amp;$AA161,('Water-CRP_filtered'!$S$8:$S$603)&amp;('Water-CRP_filtered'!$J$8:$J$603),'Water-CRP_filtered'!$U$8:$U$603,0)</f>
        <v>0</v>
      </c>
      <c r="AD161" s="276" cm="1">
        <f t="array" ref="AD161">_xlfn.XLOOKUP(AD$7&amp;$AA161,('Water-CRP_filtered'!$S$8:$S$603)&amp;('Water-CRP_filtered'!$J$8:$J$603),'Water-CRP_filtered'!$U$8:$U$603,0)</f>
        <v>0</v>
      </c>
      <c r="AE161" s="276" t="str" cm="1">
        <f t="array" ref="AE161">_xlfn.XLOOKUP(AE$7&amp;$AA161,('Water-CRP_filtered'!$S$8:$S$603)&amp;('Water-CRP_filtered'!$J$8:$J$603),'Water-CRP_filtered'!$U$8:$U$603,"")</f>
        <v/>
      </c>
      <c r="AF161" s="276">
        <f t="shared" si="48"/>
        <v>0</v>
      </c>
      <c r="AG161" s="276">
        <f t="shared" si="49"/>
        <v>0</v>
      </c>
      <c r="AH161" s="276">
        <f t="shared" si="50"/>
        <v>0</v>
      </c>
      <c r="AI161" s="276">
        <f t="shared" si="56"/>
        <v>0</v>
      </c>
      <c r="AJ161" s="63">
        <f>_xlfn.XLOOKUP($AA161,FAO_All!$P$8:$P$238,FAO_All!$N$8:$N$238)</f>
        <v>0</v>
      </c>
      <c r="AK161" s="147"/>
    </row>
    <row r="162" spans="2:37" x14ac:dyDescent="0.45">
      <c r="B162" s="371">
        <f t="shared" si="51"/>
        <v>773</v>
      </c>
      <c r="C162" s="372" t="str">
        <f t="shared" si="52"/>
        <v>Flax fibre and tow</v>
      </c>
      <c r="D162" s="375">
        <f t="shared" si="39"/>
        <v>0</v>
      </c>
      <c r="E162" s="147">
        <f t="shared" si="40"/>
        <v>0</v>
      </c>
      <c r="F162" s="147">
        <f t="shared" si="41"/>
        <v>0</v>
      </c>
      <c r="G162" s="376">
        <f t="shared" si="53"/>
        <v>0</v>
      </c>
      <c r="H162" s="375">
        <f t="shared" si="42"/>
        <v>0</v>
      </c>
      <c r="I162" s="147">
        <f t="shared" si="43"/>
        <v>0</v>
      </c>
      <c r="J162" s="147">
        <f t="shared" si="44"/>
        <v>0</v>
      </c>
      <c r="K162" s="376">
        <f t="shared" si="54"/>
        <v>0</v>
      </c>
      <c r="L162" s="375">
        <f t="shared" si="45"/>
        <v>0</v>
      </c>
      <c r="M162" s="147">
        <f t="shared" si="46"/>
        <v>0</v>
      </c>
      <c r="N162" s="147">
        <f t="shared" si="47"/>
        <v>0</v>
      </c>
      <c r="O162" s="376">
        <f t="shared" si="55"/>
        <v>0</v>
      </c>
      <c r="P162" s="147"/>
      <c r="R162" s="155">
        <f t="shared" si="38"/>
        <v>773</v>
      </c>
      <c r="S162" s="156" cm="1">
        <f t="array" ref="S162">_xlfn.XLOOKUP($R162,FAO_All!$P$8:$P$240,_xlfn.XLOOKUP(S$5,FAO_All!$W$6:$AT$6,FAO_All!$W$8:$AT$240))/S$6</f>
        <v>0</v>
      </c>
      <c r="T162" s="156" cm="1">
        <f t="array" ref="T162">_xlfn.XLOOKUP($R162,FAO_All!$P$8:$P$240,_xlfn.XLOOKUP(T$5,FAO_All!$W$6:$AT$6,FAO_All!$W$8:$AT$240))/T$6</f>
        <v>0</v>
      </c>
      <c r="U162" s="156" cm="1">
        <f t="array" ref="U162">_xlfn.XLOOKUP($R162,FAO_All!$P$8:$P$240,_xlfn.XLOOKUP(U$5,FAO_All!$W$6:$AT$6,FAO_All!$W$8:$AT$240))/U$6</f>
        <v>0</v>
      </c>
      <c r="V162" s="342" cm="1">
        <f t="array" ref="V162">_xlfn.XLOOKUP($R162,FAO_All!$P$8:$P$238,_xlfn.XLOOKUP(V$5,FAO_All!$W$6:$AT$6,FAO_All!$AU$8:$BR$238))/V$6</f>
        <v>0</v>
      </c>
      <c r="W162" s="156" cm="1">
        <f t="array" ref="W162">_xlfn.XLOOKUP($R162,FAO_All!$P$8:$P$238,_xlfn.XLOOKUP(W$5,FAO_All!$W$6:$AT$6,FAO_All!$AU$8:$BR$238))/W$6</f>
        <v>0</v>
      </c>
      <c r="X162" s="156" cm="1">
        <f t="array" ref="X162">_xlfn.XLOOKUP($R162,FAO_All!$P$8:$P$238,_xlfn.XLOOKUP(X$5,FAO_All!$W$6:$AT$6,FAO_All!$AU$8:$BR$238))/X$6</f>
        <v>0</v>
      </c>
      <c r="Z162" s="19" t="str">
        <f>_xlfn.XLOOKUP($Z$7,FAO_All!$R$7:$U$7,FAO_All!$R162:$U162)</f>
        <v>cott</v>
      </c>
      <c r="AA162" s="280">
        <f>FAO_All!P162</f>
        <v>773</v>
      </c>
      <c r="AB162" s="280" t="str">
        <f>FAO_All!Q162</f>
        <v>Flax fibre and tow</v>
      </c>
      <c r="AC162" s="276" cm="1">
        <f t="array" ref="AC162">_xlfn.XLOOKUP(AC$7&amp;$AA162,('Water-CRP_filtered'!$S$8:$S$603)&amp;('Water-CRP_filtered'!$J$8:$J$603),'Water-CRP_filtered'!$U$8:$U$603,0)</f>
        <v>0</v>
      </c>
      <c r="AD162" s="276" cm="1">
        <f t="array" ref="AD162">_xlfn.XLOOKUP(AD$7&amp;$AA162,('Water-CRP_filtered'!$S$8:$S$603)&amp;('Water-CRP_filtered'!$J$8:$J$603),'Water-CRP_filtered'!$U$8:$U$603,0)</f>
        <v>0</v>
      </c>
      <c r="AE162" s="276" cm="1">
        <f t="array" ref="AE162">_xlfn.XLOOKUP(AE$7&amp;$AA162,('Water-CRP_filtered'!$S$8:$S$603)&amp;('Water-CRP_filtered'!$J$8:$J$603),'Water-CRP_filtered'!$U$8:$U$603,"")</f>
        <v>0</v>
      </c>
      <c r="AF162" s="276">
        <f t="shared" si="48"/>
        <v>0</v>
      </c>
      <c r="AG162" s="276">
        <f t="shared" si="49"/>
        <v>0</v>
      </c>
      <c r="AH162" s="276">
        <f t="shared" si="50"/>
        <v>0</v>
      </c>
      <c r="AI162" s="276">
        <f t="shared" si="56"/>
        <v>0</v>
      </c>
      <c r="AJ162" s="63">
        <f>_xlfn.XLOOKUP($AA162,FAO_All!$P$8:$P$238,FAO_All!$N$8:$N$238)</f>
        <v>0</v>
      </c>
      <c r="AK162" s="147"/>
    </row>
    <row r="163" spans="2:37" x14ac:dyDescent="0.45">
      <c r="B163" s="371">
        <f t="shared" si="51"/>
        <v>777</v>
      </c>
      <c r="C163" s="372" t="str">
        <f t="shared" si="52"/>
        <v>Hemp tow waste</v>
      </c>
      <c r="D163" s="375">
        <f t="shared" si="39"/>
        <v>0</v>
      </c>
      <c r="E163" s="147">
        <f t="shared" si="40"/>
        <v>0</v>
      </c>
      <c r="F163" s="147">
        <f t="shared" si="41"/>
        <v>0</v>
      </c>
      <c r="G163" s="376">
        <f t="shared" si="53"/>
        <v>0</v>
      </c>
      <c r="H163" s="375">
        <f t="shared" si="42"/>
        <v>0</v>
      </c>
      <c r="I163" s="147">
        <f t="shared" si="43"/>
        <v>0</v>
      </c>
      <c r="J163" s="147">
        <f t="shared" si="44"/>
        <v>0</v>
      </c>
      <c r="K163" s="376">
        <f t="shared" si="54"/>
        <v>0</v>
      </c>
      <c r="L163" s="375">
        <f t="shared" si="45"/>
        <v>0</v>
      </c>
      <c r="M163" s="147">
        <f t="shared" si="46"/>
        <v>0</v>
      </c>
      <c r="N163" s="147">
        <f t="shared" si="47"/>
        <v>0</v>
      </c>
      <c r="O163" s="376">
        <f t="shared" si="55"/>
        <v>0</v>
      </c>
      <c r="P163" s="147"/>
      <c r="R163" s="155">
        <f t="shared" si="38"/>
        <v>777</v>
      </c>
      <c r="S163" s="156" cm="1">
        <f t="array" ref="S163">_xlfn.XLOOKUP($R163,FAO_All!$P$8:$P$240,_xlfn.XLOOKUP(S$5,FAO_All!$W$6:$AT$6,FAO_All!$W$8:$AT$240))/S$6</f>
        <v>0</v>
      </c>
      <c r="T163" s="156" cm="1">
        <f t="array" ref="T163">_xlfn.XLOOKUP($R163,FAO_All!$P$8:$P$240,_xlfn.XLOOKUP(T$5,FAO_All!$W$6:$AT$6,FAO_All!$W$8:$AT$240))/T$6</f>
        <v>0</v>
      </c>
      <c r="U163" s="156" cm="1">
        <f t="array" ref="U163">_xlfn.XLOOKUP($R163,FAO_All!$P$8:$P$240,_xlfn.XLOOKUP(U$5,FAO_All!$W$6:$AT$6,FAO_All!$W$8:$AT$240))/U$6</f>
        <v>0</v>
      </c>
      <c r="V163" s="342" cm="1">
        <f t="array" ref="V163">_xlfn.XLOOKUP($R163,FAO_All!$P$8:$P$238,_xlfn.XLOOKUP(V$5,FAO_All!$W$6:$AT$6,FAO_All!$AU$8:$BR$238))/V$6</f>
        <v>0</v>
      </c>
      <c r="W163" s="156" cm="1">
        <f t="array" ref="W163">_xlfn.XLOOKUP($R163,FAO_All!$P$8:$P$238,_xlfn.XLOOKUP(W$5,FAO_All!$W$6:$AT$6,FAO_All!$AU$8:$BR$238))/W$6</f>
        <v>0</v>
      </c>
      <c r="X163" s="156" cm="1">
        <f t="array" ref="X163">_xlfn.XLOOKUP($R163,FAO_All!$P$8:$P$238,_xlfn.XLOOKUP(X$5,FAO_All!$W$6:$AT$6,FAO_All!$AU$8:$BR$238))/X$6</f>
        <v>0</v>
      </c>
      <c r="Z163" s="19" t="str">
        <f>_xlfn.XLOOKUP($Z$7,FAO_All!$R$7:$U$7,FAO_All!$R163:$U163)</f>
        <v>cott</v>
      </c>
      <c r="AA163" s="280">
        <f>FAO_All!P163</f>
        <v>777</v>
      </c>
      <c r="AB163" s="280" t="str">
        <f>FAO_All!Q163</f>
        <v>Hemp tow waste</v>
      </c>
      <c r="AC163" s="276" cm="1">
        <f t="array" ref="AC163">_xlfn.XLOOKUP(AC$7&amp;$AA163,('Water-CRP_filtered'!$S$8:$S$603)&amp;('Water-CRP_filtered'!$J$8:$J$603),'Water-CRP_filtered'!$U$8:$U$603,0)</f>
        <v>0</v>
      </c>
      <c r="AD163" s="276" cm="1">
        <f t="array" ref="AD163">_xlfn.XLOOKUP(AD$7&amp;$AA163,('Water-CRP_filtered'!$S$8:$S$603)&amp;('Water-CRP_filtered'!$J$8:$J$603),'Water-CRP_filtered'!$U$8:$U$603,0)</f>
        <v>0</v>
      </c>
      <c r="AE163" s="276" cm="1">
        <f t="array" ref="AE163">_xlfn.XLOOKUP(AE$7&amp;$AA163,('Water-CRP_filtered'!$S$8:$S$603)&amp;('Water-CRP_filtered'!$J$8:$J$603),'Water-CRP_filtered'!$U$8:$U$603,"")</f>
        <v>0</v>
      </c>
      <c r="AF163" s="276">
        <f t="shared" si="48"/>
        <v>0</v>
      </c>
      <c r="AG163" s="276">
        <f t="shared" si="49"/>
        <v>0</v>
      </c>
      <c r="AH163" s="276">
        <f t="shared" si="50"/>
        <v>0</v>
      </c>
      <c r="AI163" s="276">
        <f t="shared" si="56"/>
        <v>0</v>
      </c>
      <c r="AJ163" s="63">
        <f>_xlfn.XLOOKUP($AA163,FAO_All!$P$8:$P$238,FAO_All!$N$8:$N$238)</f>
        <v>0</v>
      </c>
      <c r="AK163" s="147"/>
    </row>
    <row r="164" spans="2:37" x14ac:dyDescent="0.45">
      <c r="B164" s="371">
        <f t="shared" si="51"/>
        <v>780</v>
      </c>
      <c r="C164" s="372" t="str">
        <f t="shared" si="52"/>
        <v>Jute</v>
      </c>
      <c r="D164" s="375">
        <f t="shared" si="39"/>
        <v>0</v>
      </c>
      <c r="E164" s="147">
        <f t="shared" si="40"/>
        <v>0</v>
      </c>
      <c r="F164" s="147">
        <f t="shared" si="41"/>
        <v>0</v>
      </c>
      <c r="G164" s="376">
        <f t="shared" si="53"/>
        <v>0</v>
      </c>
      <c r="H164" s="375">
        <f t="shared" si="42"/>
        <v>0</v>
      </c>
      <c r="I164" s="147">
        <f t="shared" si="43"/>
        <v>0</v>
      </c>
      <c r="J164" s="147">
        <f t="shared" si="44"/>
        <v>0</v>
      </c>
      <c r="K164" s="376">
        <f t="shared" si="54"/>
        <v>0</v>
      </c>
      <c r="L164" s="375">
        <f t="shared" si="45"/>
        <v>0</v>
      </c>
      <c r="M164" s="147">
        <f t="shared" si="46"/>
        <v>0</v>
      </c>
      <c r="N164" s="147">
        <f t="shared" si="47"/>
        <v>0</v>
      </c>
      <c r="O164" s="376">
        <f t="shared" si="55"/>
        <v>0</v>
      </c>
      <c r="P164" s="147"/>
      <c r="R164" s="155">
        <f t="shared" si="38"/>
        <v>780</v>
      </c>
      <c r="S164" s="156" cm="1">
        <f t="array" ref="S164">_xlfn.XLOOKUP($R164,FAO_All!$P$8:$P$240,_xlfn.XLOOKUP(S$5,FAO_All!$W$6:$AT$6,FAO_All!$W$8:$AT$240))/S$6</f>
        <v>0</v>
      </c>
      <c r="T164" s="156" cm="1">
        <f t="array" ref="T164">_xlfn.XLOOKUP($R164,FAO_All!$P$8:$P$240,_xlfn.XLOOKUP(T$5,FAO_All!$W$6:$AT$6,FAO_All!$W$8:$AT$240))/T$6</f>
        <v>0</v>
      </c>
      <c r="U164" s="156" cm="1">
        <f t="array" ref="U164">_xlfn.XLOOKUP($R164,FAO_All!$P$8:$P$240,_xlfn.XLOOKUP(U$5,FAO_All!$W$6:$AT$6,FAO_All!$W$8:$AT$240))/U$6</f>
        <v>0</v>
      </c>
      <c r="V164" s="342" cm="1">
        <f t="array" ref="V164">_xlfn.XLOOKUP($R164,FAO_All!$P$8:$P$238,_xlfn.XLOOKUP(V$5,FAO_All!$W$6:$AT$6,FAO_All!$AU$8:$BR$238))/V$6</f>
        <v>0</v>
      </c>
      <c r="W164" s="156" cm="1">
        <f t="array" ref="W164">_xlfn.XLOOKUP($R164,FAO_All!$P$8:$P$238,_xlfn.XLOOKUP(W$5,FAO_All!$W$6:$AT$6,FAO_All!$AU$8:$BR$238))/W$6</f>
        <v>0</v>
      </c>
      <c r="X164" s="156" cm="1">
        <f t="array" ref="X164">_xlfn.XLOOKUP($R164,FAO_All!$P$8:$P$238,_xlfn.XLOOKUP(X$5,FAO_All!$W$6:$AT$6,FAO_All!$AU$8:$BR$238))/X$6</f>
        <v>0</v>
      </c>
      <c r="Z164" s="19" t="str">
        <f>_xlfn.XLOOKUP($Z$7,FAO_All!$R$7:$U$7,FAO_All!$R164:$U164)</f>
        <v>cott</v>
      </c>
      <c r="AA164" s="280">
        <f>FAO_All!P164</f>
        <v>780</v>
      </c>
      <c r="AB164" s="280" t="str">
        <f>FAO_All!Q164</f>
        <v>Jute</v>
      </c>
      <c r="AC164" s="276" cm="1">
        <f t="array" ref="AC164">_xlfn.XLOOKUP(AC$7&amp;$AA164,('Water-CRP_filtered'!$S$8:$S$603)&amp;('Water-CRP_filtered'!$J$8:$J$603),'Water-CRP_filtered'!$U$8:$U$603,0)</f>
        <v>0</v>
      </c>
      <c r="AD164" s="276" cm="1">
        <f t="array" ref="AD164">_xlfn.XLOOKUP(AD$7&amp;$AA164,('Water-CRP_filtered'!$S$8:$S$603)&amp;('Water-CRP_filtered'!$J$8:$J$603),'Water-CRP_filtered'!$U$8:$U$603,0)</f>
        <v>0</v>
      </c>
      <c r="AE164" s="276" cm="1">
        <f t="array" ref="AE164">_xlfn.XLOOKUP(AE$7&amp;$AA164,('Water-CRP_filtered'!$S$8:$S$603)&amp;('Water-CRP_filtered'!$J$8:$J$603),'Water-CRP_filtered'!$U$8:$U$603,"")</f>
        <v>0</v>
      </c>
      <c r="AF164" s="276">
        <f t="shared" si="48"/>
        <v>0</v>
      </c>
      <c r="AG164" s="276">
        <f t="shared" si="49"/>
        <v>0</v>
      </c>
      <c r="AH164" s="276">
        <f t="shared" si="50"/>
        <v>0</v>
      </c>
      <c r="AI164" s="276">
        <f t="shared" si="56"/>
        <v>0</v>
      </c>
      <c r="AJ164" s="63">
        <f>_xlfn.XLOOKUP($AA164,FAO_All!$P$8:$P$238,FAO_All!$N$8:$N$238)</f>
        <v>0</v>
      </c>
      <c r="AK164" s="147"/>
    </row>
    <row r="165" spans="2:37" x14ac:dyDescent="0.45">
      <c r="B165" s="371">
        <f t="shared" si="51"/>
        <v>782</v>
      </c>
      <c r="C165" s="372" t="str">
        <f t="shared" si="52"/>
        <v>Bastfibres, other</v>
      </c>
      <c r="D165" s="375">
        <f t="shared" si="39"/>
        <v>40378.004147269661</v>
      </c>
      <c r="E165" s="147">
        <f t="shared" si="40"/>
        <v>1269.7712259634152</v>
      </c>
      <c r="F165" s="147">
        <f t="shared" si="41"/>
        <v>2612.7109110258179</v>
      </c>
      <c r="G165" s="376">
        <f t="shared" si="53"/>
        <v>44260.486284258892</v>
      </c>
      <c r="H165" s="375">
        <f t="shared" si="42"/>
        <v>17920.840605386962</v>
      </c>
      <c r="I165" s="147">
        <f t="shared" si="43"/>
        <v>563.55850732002705</v>
      </c>
      <c r="J165" s="147">
        <f t="shared" si="44"/>
        <v>1159.5911381274925</v>
      </c>
      <c r="K165" s="376">
        <f t="shared" si="54"/>
        <v>19643.990250834482</v>
      </c>
      <c r="L165" s="375">
        <f t="shared" si="45"/>
        <v>15752.973357331721</v>
      </c>
      <c r="M165" s="147">
        <f t="shared" si="46"/>
        <v>495.38536425804705</v>
      </c>
      <c r="N165" s="147">
        <f t="shared" si="47"/>
        <v>1019.3164878007641</v>
      </c>
      <c r="O165" s="376">
        <f t="shared" si="55"/>
        <v>17267.675209390531</v>
      </c>
      <c r="P165" s="147"/>
      <c r="R165" s="155">
        <f t="shared" si="38"/>
        <v>782</v>
      </c>
      <c r="S165" s="156" cm="1">
        <f t="array" ref="S165">_xlfn.XLOOKUP($R165,FAO_All!$P$8:$P$240,_xlfn.XLOOKUP(S$5,FAO_All!$W$6:$AT$6,FAO_All!$W$8:$AT$240))/S$6</f>
        <v>8.5450900000000001</v>
      </c>
      <c r="T165" s="156" cm="1">
        <f t="array" ref="T165">_xlfn.XLOOKUP($R165,FAO_All!$P$8:$P$240,_xlfn.XLOOKUP(T$5,FAO_All!$W$6:$AT$6,FAO_All!$W$8:$AT$240))/T$6</f>
        <v>3.7925399999999998</v>
      </c>
      <c r="U165" s="156" cm="1">
        <f t="array" ref="U165">_xlfn.XLOOKUP($R165,FAO_All!$P$8:$P$240,_xlfn.XLOOKUP(U$5,FAO_All!$W$6:$AT$6,FAO_All!$W$8:$AT$240))/U$6</f>
        <v>3.3337600000000003</v>
      </c>
      <c r="V165" s="342" cm="1">
        <f t="array" ref="V165">_xlfn.XLOOKUP($R165,FAO_All!$P$8:$P$238,_xlfn.XLOOKUP(V$5,FAO_All!$W$6:$AT$6,FAO_All!$AU$8:$BR$238))/V$6</f>
        <v>2.8660000000000001</v>
      </c>
      <c r="W165" s="156" cm="1">
        <f t="array" ref="W165">_xlfn.XLOOKUP($R165,FAO_All!$P$8:$P$238,_xlfn.XLOOKUP(W$5,FAO_All!$W$6:$AT$6,FAO_All!$AU$8:$BR$238))/W$6</f>
        <v>2.5089999999999999</v>
      </c>
      <c r="X165" s="156" cm="1">
        <f t="array" ref="X165">_xlfn.XLOOKUP($R165,FAO_All!$P$8:$P$238,_xlfn.XLOOKUP(X$5,FAO_All!$W$6:$AT$6,FAO_All!$AU$8:$BR$238))/X$6</f>
        <v>3.9049999999999998</v>
      </c>
      <c r="Z165" s="19" t="str">
        <f>_xlfn.XLOOKUP($Z$7,FAO_All!$R$7:$U$7,FAO_All!$R165:$U165)</f>
        <v>cott</v>
      </c>
      <c r="AA165" s="280">
        <f>FAO_All!P165</f>
        <v>782</v>
      </c>
      <c r="AB165" s="280" t="str">
        <f>FAO_All!Q165</f>
        <v>Bastfibres, other</v>
      </c>
      <c r="AC165" s="276" cm="1">
        <f t="array" ref="AC165">_xlfn.XLOOKUP(AC$7&amp;$AA165,('Water-CRP_filtered'!$S$8:$S$603)&amp;('Water-CRP_filtered'!$J$8:$J$603),'Water-CRP_filtered'!$U$8:$U$603,0)</f>
        <v>4725.2871704416993</v>
      </c>
      <c r="AD165" s="276" cm="1">
        <f t="array" ref="AD165">_xlfn.XLOOKUP(AD$7&amp;$AA165,('Water-CRP_filtered'!$S$8:$S$603)&amp;('Water-CRP_filtered'!$J$8:$J$603),'Water-CRP_filtered'!$U$8:$U$603,0)</f>
        <v>148.59658891403311</v>
      </c>
      <c r="AE165" s="276" cm="1">
        <f t="array" ref="AE165">_xlfn.XLOOKUP(AE$7&amp;$AA165,('Water-CRP_filtered'!$S$8:$S$603)&amp;('Water-CRP_filtered'!$J$8:$J$603),'Water-CRP_filtered'!$U$8:$U$603,"")</f>
        <v>305.75580959660084</v>
      </c>
      <c r="AF165" s="276">
        <f t="shared" si="48"/>
        <v>28671.955734191033</v>
      </c>
      <c r="AG165" s="276">
        <f t="shared" si="49"/>
        <v>901.64992431490271</v>
      </c>
      <c r="AH165" s="276">
        <f t="shared" si="50"/>
        <v>1855.2559287959668</v>
      </c>
      <c r="AI165" s="276">
        <f t="shared" si="56"/>
        <v>31428.861587301901</v>
      </c>
      <c r="AJ165" s="63">
        <f>_xlfn.XLOOKUP($AA165,FAO_All!$P$8:$P$238,FAO_All!$N$8:$N$238)</f>
        <v>6.0677700000000003</v>
      </c>
      <c r="AK165" s="147"/>
    </row>
    <row r="166" spans="2:37" x14ac:dyDescent="0.45">
      <c r="B166" s="371">
        <f t="shared" si="51"/>
        <v>788</v>
      </c>
      <c r="C166" s="372" t="str">
        <f t="shared" si="52"/>
        <v>Ramie</v>
      </c>
      <c r="D166" s="375">
        <f t="shared" si="39"/>
        <v>0</v>
      </c>
      <c r="E166" s="147">
        <f t="shared" si="40"/>
        <v>0</v>
      </c>
      <c r="F166" s="147">
        <f t="shared" si="41"/>
        <v>0</v>
      </c>
      <c r="G166" s="376">
        <f t="shared" si="53"/>
        <v>0</v>
      </c>
      <c r="H166" s="375">
        <f t="shared" si="42"/>
        <v>0</v>
      </c>
      <c r="I166" s="147">
        <f t="shared" si="43"/>
        <v>0</v>
      </c>
      <c r="J166" s="147">
        <f t="shared" si="44"/>
        <v>0</v>
      </c>
      <c r="K166" s="376">
        <f t="shared" si="54"/>
        <v>0</v>
      </c>
      <c r="L166" s="375">
        <f t="shared" si="45"/>
        <v>0</v>
      </c>
      <c r="M166" s="147">
        <f t="shared" si="46"/>
        <v>0</v>
      </c>
      <c r="N166" s="147">
        <f t="shared" si="47"/>
        <v>0</v>
      </c>
      <c r="O166" s="376">
        <f t="shared" si="55"/>
        <v>0</v>
      </c>
      <c r="P166" s="147"/>
      <c r="R166" s="155">
        <f t="shared" si="38"/>
        <v>788</v>
      </c>
      <c r="S166" s="156" cm="1">
        <f t="array" ref="S166">_xlfn.XLOOKUP($R166,FAO_All!$P$8:$P$240,_xlfn.XLOOKUP(S$5,FAO_All!$W$6:$AT$6,FAO_All!$W$8:$AT$240))/S$6</f>
        <v>0</v>
      </c>
      <c r="T166" s="156" cm="1">
        <f t="array" ref="T166">_xlfn.XLOOKUP($R166,FAO_All!$P$8:$P$240,_xlfn.XLOOKUP(T$5,FAO_All!$W$6:$AT$6,FAO_All!$W$8:$AT$240))/T$6</f>
        <v>0</v>
      </c>
      <c r="U166" s="156" cm="1">
        <f t="array" ref="U166">_xlfn.XLOOKUP($R166,FAO_All!$P$8:$P$240,_xlfn.XLOOKUP(U$5,FAO_All!$W$6:$AT$6,FAO_All!$W$8:$AT$240))/U$6</f>
        <v>0</v>
      </c>
      <c r="V166" s="342" cm="1">
        <f t="array" ref="V166">_xlfn.XLOOKUP($R166,FAO_All!$P$8:$P$238,_xlfn.XLOOKUP(V$5,FAO_All!$W$6:$AT$6,FAO_All!$AU$8:$BR$238))/V$6</f>
        <v>0</v>
      </c>
      <c r="W166" s="156" cm="1">
        <f t="array" ref="W166">_xlfn.XLOOKUP($R166,FAO_All!$P$8:$P$238,_xlfn.XLOOKUP(W$5,FAO_All!$W$6:$AT$6,FAO_All!$AU$8:$BR$238))/W$6</f>
        <v>0</v>
      </c>
      <c r="X166" s="156" cm="1">
        <f t="array" ref="X166">_xlfn.XLOOKUP($R166,FAO_All!$P$8:$P$238,_xlfn.XLOOKUP(X$5,FAO_All!$W$6:$AT$6,FAO_All!$AU$8:$BR$238))/X$6</f>
        <v>0</v>
      </c>
      <c r="Z166" s="19" t="str">
        <f>_xlfn.XLOOKUP($Z$7,FAO_All!$R$7:$U$7,FAO_All!$R166:$U166)</f>
        <v>cott</v>
      </c>
      <c r="AA166" s="280">
        <f>FAO_All!P166</f>
        <v>788</v>
      </c>
      <c r="AB166" s="280" t="str">
        <f>FAO_All!Q166</f>
        <v>Ramie</v>
      </c>
      <c r="AC166" s="276" cm="1">
        <f t="array" ref="AC166">_xlfn.XLOOKUP(AC$7&amp;$AA166,('Water-CRP_filtered'!$S$8:$S$603)&amp;('Water-CRP_filtered'!$J$8:$J$603),'Water-CRP_filtered'!$U$8:$U$603,0)</f>
        <v>0</v>
      </c>
      <c r="AD166" s="276" cm="1">
        <f t="array" ref="AD166">_xlfn.XLOOKUP(AD$7&amp;$AA166,('Water-CRP_filtered'!$S$8:$S$603)&amp;('Water-CRP_filtered'!$J$8:$J$603),'Water-CRP_filtered'!$U$8:$U$603,0)</f>
        <v>0</v>
      </c>
      <c r="AE166" s="276" cm="1">
        <f t="array" ref="AE166">_xlfn.XLOOKUP(AE$7&amp;$AA166,('Water-CRP_filtered'!$S$8:$S$603)&amp;('Water-CRP_filtered'!$J$8:$J$603),'Water-CRP_filtered'!$U$8:$U$603,"")</f>
        <v>0</v>
      </c>
      <c r="AF166" s="276">
        <f t="shared" si="48"/>
        <v>0</v>
      </c>
      <c r="AG166" s="276">
        <f t="shared" si="49"/>
        <v>0</v>
      </c>
      <c r="AH166" s="276">
        <f t="shared" si="50"/>
        <v>0</v>
      </c>
      <c r="AI166" s="276">
        <f t="shared" si="56"/>
        <v>0</v>
      </c>
      <c r="AJ166" s="63">
        <f>_xlfn.XLOOKUP($AA166,FAO_All!$P$8:$P$238,FAO_All!$N$8:$N$238)</f>
        <v>0</v>
      </c>
      <c r="AK166" s="147"/>
    </row>
    <row r="167" spans="2:37" x14ac:dyDescent="0.45">
      <c r="B167" s="371">
        <f t="shared" si="51"/>
        <v>789</v>
      </c>
      <c r="C167" s="372" t="str">
        <f t="shared" si="52"/>
        <v>Sisal</v>
      </c>
      <c r="D167" s="375">
        <f t="shared" si="39"/>
        <v>2437.6601680000003</v>
      </c>
      <c r="E167" s="147">
        <f t="shared" si="40"/>
        <v>0</v>
      </c>
      <c r="F167" s="147">
        <f t="shared" si="41"/>
        <v>100.90331991999997</v>
      </c>
      <c r="G167" s="376">
        <f t="shared" si="53"/>
        <v>2538.5634879200002</v>
      </c>
      <c r="H167" s="375">
        <f t="shared" si="42"/>
        <v>2157.0160246666669</v>
      </c>
      <c r="I167" s="147">
        <f t="shared" si="43"/>
        <v>0</v>
      </c>
      <c r="J167" s="147">
        <f t="shared" si="44"/>
        <v>89.286472686666627</v>
      </c>
      <c r="K167" s="376">
        <f t="shared" si="54"/>
        <v>2246.3024973533334</v>
      </c>
      <c r="L167" s="375">
        <f t="shared" si="45"/>
        <v>1951.019794</v>
      </c>
      <c r="M167" s="147">
        <f t="shared" si="46"/>
        <v>0</v>
      </c>
      <c r="N167" s="147">
        <f t="shared" si="47"/>
        <v>80.759564859999969</v>
      </c>
      <c r="O167" s="376">
        <f t="shared" si="55"/>
        <v>2031.77935886</v>
      </c>
      <c r="P167" s="147"/>
      <c r="R167" s="155">
        <f t="shared" si="38"/>
        <v>789</v>
      </c>
      <c r="S167" s="156" cm="1">
        <f t="array" ref="S167">_xlfn.XLOOKUP($R167,FAO_All!$P$8:$P$240,_xlfn.XLOOKUP(S$5,FAO_All!$W$6:$AT$6,FAO_All!$W$8:$AT$240))/S$6</f>
        <v>0.42648000000000003</v>
      </c>
      <c r="T167" s="156" cm="1">
        <f t="array" ref="T167">_xlfn.XLOOKUP($R167,FAO_All!$P$8:$P$240,_xlfn.XLOOKUP(T$5,FAO_All!$W$6:$AT$6,FAO_All!$W$8:$AT$240))/T$6</f>
        <v>0.37737999999999999</v>
      </c>
      <c r="U167" s="156" cm="1">
        <f t="array" ref="U167">_xlfn.XLOOKUP($R167,FAO_All!$P$8:$P$240,_xlfn.XLOOKUP(U$5,FAO_All!$W$6:$AT$6,FAO_All!$W$8:$AT$240))/U$6</f>
        <v>0.34133999999999998</v>
      </c>
      <c r="V167" s="342" cm="1">
        <f t="array" ref="V167">_xlfn.XLOOKUP($R167,FAO_All!$P$8:$P$238,_xlfn.XLOOKUP(V$5,FAO_All!$W$6:$AT$6,FAO_All!$AU$8:$BR$238))/V$6</f>
        <v>0.33500000000000002</v>
      </c>
      <c r="W167" s="156" cm="1">
        <f t="array" ref="W167">_xlfn.XLOOKUP($R167,FAO_All!$P$8:$P$238,_xlfn.XLOOKUP(W$5,FAO_All!$W$6:$AT$6,FAO_All!$AU$8:$BR$238))/W$6</f>
        <v>0.32100000000000001</v>
      </c>
      <c r="X167" s="156" cm="1">
        <f t="array" ref="X167">_xlfn.XLOOKUP($R167,FAO_All!$P$8:$P$238,_xlfn.XLOOKUP(X$5,FAO_All!$W$6:$AT$6,FAO_All!$AU$8:$BR$238))/X$6</f>
        <v>0.3</v>
      </c>
      <c r="Z167" s="19" t="str">
        <f>_xlfn.XLOOKUP($Z$7,FAO_All!$R$7:$U$7,FAO_All!$R167:$U167)</f>
        <v>cott</v>
      </c>
      <c r="AA167" s="280">
        <f>FAO_All!P167</f>
        <v>789</v>
      </c>
      <c r="AB167" s="280" t="str">
        <f>FAO_All!Q167</f>
        <v>Sisal</v>
      </c>
      <c r="AC167" s="276" cm="1">
        <f t="array" ref="AC167">_xlfn.XLOOKUP(AC$7&amp;$AA167,('Water-CRP_filtered'!$S$8:$S$603)&amp;('Water-CRP_filtered'!$J$8:$J$603),'Water-CRP_filtered'!$U$8:$U$603,0)</f>
        <v>5715.7666666666673</v>
      </c>
      <c r="AD167" s="276" cm="1">
        <f t="array" ref="AD167">_xlfn.XLOOKUP(AD$7&amp;$AA167,('Water-CRP_filtered'!$S$8:$S$603)&amp;('Water-CRP_filtered'!$J$8:$J$603),'Water-CRP_filtered'!$U$8:$U$603,0)</f>
        <v>0</v>
      </c>
      <c r="AE167" s="276" cm="1">
        <f t="array" ref="AE167">_xlfn.XLOOKUP(AE$7&amp;$AA167,('Water-CRP_filtered'!$S$8:$S$603)&amp;('Water-CRP_filtered'!$J$8:$J$603),'Water-CRP_filtered'!$U$8:$U$603,"")</f>
        <v>236.59566666666657</v>
      </c>
      <c r="AF167" s="276">
        <f t="shared" si="48"/>
        <v>2393.1819770555558</v>
      </c>
      <c r="AG167" s="276">
        <f t="shared" si="49"/>
        <v>0</v>
      </c>
      <c r="AH167" s="276">
        <f t="shared" si="50"/>
        <v>99.062211307222185</v>
      </c>
      <c r="AI167" s="276">
        <f t="shared" si="56"/>
        <v>2492.244188362778</v>
      </c>
      <c r="AJ167" s="63">
        <f>_xlfn.XLOOKUP($AA167,FAO_All!$P$8:$P$238,FAO_All!$N$8:$N$238)</f>
        <v>0.41869833333333334</v>
      </c>
      <c r="AK167" s="147"/>
    </row>
    <row r="168" spans="2:37" x14ac:dyDescent="0.45">
      <c r="B168" s="371">
        <f t="shared" si="51"/>
        <v>800</v>
      </c>
      <c r="C168" s="372" t="str">
        <f t="shared" si="52"/>
        <v>Agave fibres nes</v>
      </c>
      <c r="D168" s="375">
        <f t="shared" si="39"/>
        <v>0</v>
      </c>
      <c r="E168" s="147">
        <f t="shared" si="40"/>
        <v>0</v>
      </c>
      <c r="F168" s="147">
        <f t="shared" si="41"/>
        <v>0</v>
      </c>
      <c r="G168" s="376">
        <f t="shared" si="53"/>
        <v>0</v>
      </c>
      <c r="H168" s="375">
        <f t="shared" si="42"/>
        <v>0</v>
      </c>
      <c r="I168" s="147">
        <f t="shared" si="43"/>
        <v>0</v>
      </c>
      <c r="J168" s="147">
        <f t="shared" si="44"/>
        <v>0</v>
      </c>
      <c r="K168" s="376">
        <f t="shared" si="54"/>
        <v>0</v>
      </c>
      <c r="L168" s="375">
        <f t="shared" si="45"/>
        <v>0</v>
      </c>
      <c r="M168" s="147">
        <f t="shared" si="46"/>
        <v>0</v>
      </c>
      <c r="N168" s="147">
        <f t="shared" si="47"/>
        <v>0</v>
      </c>
      <c r="O168" s="376">
        <f t="shared" si="55"/>
        <v>0</v>
      </c>
      <c r="P168" s="147"/>
      <c r="R168" s="155">
        <f t="shared" si="38"/>
        <v>800</v>
      </c>
      <c r="S168" s="156" cm="1">
        <f t="array" ref="S168">_xlfn.XLOOKUP($R168,FAO_All!$P$8:$P$240,_xlfn.XLOOKUP(S$5,FAO_All!$W$6:$AT$6,FAO_All!$W$8:$AT$240))/S$6</f>
        <v>0</v>
      </c>
      <c r="T168" s="156" cm="1">
        <f t="array" ref="T168">_xlfn.XLOOKUP($R168,FAO_All!$P$8:$P$240,_xlfn.XLOOKUP(T$5,FAO_All!$W$6:$AT$6,FAO_All!$W$8:$AT$240))/T$6</f>
        <v>0</v>
      </c>
      <c r="U168" s="156" cm="1">
        <f t="array" ref="U168">_xlfn.XLOOKUP($R168,FAO_All!$P$8:$P$240,_xlfn.XLOOKUP(U$5,FAO_All!$W$6:$AT$6,FAO_All!$W$8:$AT$240))/U$6</f>
        <v>0</v>
      </c>
      <c r="V168" s="342" cm="1">
        <f t="array" ref="V168">_xlfn.XLOOKUP($R168,FAO_All!$P$8:$P$238,_xlfn.XLOOKUP(V$5,FAO_All!$W$6:$AT$6,FAO_All!$AU$8:$BR$238))/V$6</f>
        <v>0</v>
      </c>
      <c r="W168" s="156" cm="1">
        <f t="array" ref="W168">_xlfn.XLOOKUP($R168,FAO_All!$P$8:$P$238,_xlfn.XLOOKUP(W$5,FAO_All!$W$6:$AT$6,FAO_All!$AU$8:$BR$238))/W$6</f>
        <v>0</v>
      </c>
      <c r="X168" s="156" cm="1">
        <f t="array" ref="X168">_xlfn.XLOOKUP($R168,FAO_All!$P$8:$P$238,_xlfn.XLOOKUP(X$5,FAO_All!$W$6:$AT$6,FAO_All!$AU$8:$BR$238))/X$6</f>
        <v>0</v>
      </c>
      <c r="Z168" s="19" t="str">
        <f>_xlfn.XLOOKUP($Z$7,FAO_All!$R$7:$U$7,FAO_All!$R168:$U168)</f>
        <v>cott</v>
      </c>
      <c r="AA168" s="280">
        <f>FAO_All!P168</f>
        <v>800</v>
      </c>
      <c r="AB168" s="280" t="str">
        <f>FAO_All!Q168</f>
        <v>Agave fibres nes</v>
      </c>
      <c r="AC168" s="276" cm="1">
        <f t="array" ref="AC168">_xlfn.XLOOKUP(AC$7&amp;$AA168,('Water-CRP_filtered'!$S$8:$S$603)&amp;('Water-CRP_filtered'!$J$8:$J$603),'Water-CRP_filtered'!$U$8:$U$603,0)</f>
        <v>0</v>
      </c>
      <c r="AD168" s="276" cm="1">
        <f t="array" ref="AD168">_xlfn.XLOOKUP(AD$7&amp;$AA168,('Water-CRP_filtered'!$S$8:$S$603)&amp;('Water-CRP_filtered'!$J$8:$J$603),'Water-CRP_filtered'!$U$8:$U$603,0)</f>
        <v>0</v>
      </c>
      <c r="AE168" s="276" cm="1">
        <f t="array" ref="AE168">_xlfn.XLOOKUP(AE$7&amp;$AA168,('Water-CRP_filtered'!$S$8:$S$603)&amp;('Water-CRP_filtered'!$J$8:$J$603),'Water-CRP_filtered'!$U$8:$U$603,"")</f>
        <v>0</v>
      </c>
      <c r="AF168" s="276">
        <f t="shared" si="48"/>
        <v>0</v>
      </c>
      <c r="AG168" s="276">
        <f t="shared" si="49"/>
        <v>0</v>
      </c>
      <c r="AH168" s="276">
        <f t="shared" si="50"/>
        <v>0</v>
      </c>
      <c r="AI168" s="276">
        <f t="shared" si="56"/>
        <v>0</v>
      </c>
      <c r="AJ168" s="63">
        <f>_xlfn.XLOOKUP($AA168,FAO_All!$P$8:$P$238,FAO_All!$N$8:$N$238)</f>
        <v>0</v>
      </c>
      <c r="AK168" s="147"/>
    </row>
    <row r="169" spans="2:37" x14ac:dyDescent="0.45">
      <c r="B169" s="371">
        <f t="shared" si="51"/>
        <v>809</v>
      </c>
      <c r="C169" s="372" t="str">
        <f t="shared" si="52"/>
        <v>Manila fibre (abaca)</v>
      </c>
      <c r="D169" s="375">
        <f t="shared" si="39"/>
        <v>7920.6905879999995</v>
      </c>
      <c r="E169" s="147">
        <f t="shared" si="40"/>
        <v>0</v>
      </c>
      <c r="F169" s="147">
        <f t="shared" si="41"/>
        <v>185.52451439872269</v>
      </c>
      <c r="G169" s="376">
        <f t="shared" si="53"/>
        <v>8106.2151023987226</v>
      </c>
      <c r="H169" s="375">
        <f t="shared" si="42"/>
        <v>7838.8748093333334</v>
      </c>
      <c r="I169" s="147">
        <f t="shared" si="43"/>
        <v>0</v>
      </c>
      <c r="J169" s="147">
        <f t="shared" si="44"/>
        <v>183.60816222732456</v>
      </c>
      <c r="K169" s="376">
        <f t="shared" si="54"/>
        <v>8022.4829715606575</v>
      </c>
      <c r="L169" s="375">
        <f t="shared" si="45"/>
        <v>8892.4519279999986</v>
      </c>
      <c r="M169" s="147">
        <f t="shared" si="46"/>
        <v>0</v>
      </c>
      <c r="N169" s="147">
        <f t="shared" si="47"/>
        <v>208.28585682359761</v>
      </c>
      <c r="O169" s="376">
        <f t="shared" si="55"/>
        <v>9100.7377848235956</v>
      </c>
      <c r="P169" s="147"/>
      <c r="R169" s="155">
        <f t="shared" si="38"/>
        <v>809</v>
      </c>
      <c r="S169" s="156" cm="1">
        <f t="array" ref="S169">_xlfn.XLOOKUP($R169,FAO_All!$P$8:$P$240,_xlfn.XLOOKUP(S$5,FAO_All!$W$6:$AT$6,FAO_All!$W$8:$AT$240))/S$6</f>
        <v>0.49761</v>
      </c>
      <c r="T169" s="156" cm="1">
        <f t="array" ref="T169">_xlfn.XLOOKUP($R169,FAO_All!$P$8:$P$240,_xlfn.XLOOKUP(T$5,FAO_All!$W$6:$AT$6,FAO_All!$W$8:$AT$240))/T$6</f>
        <v>0.49247000000000002</v>
      </c>
      <c r="U169" s="156" cm="1">
        <f t="array" ref="U169">_xlfn.XLOOKUP($R169,FAO_All!$P$8:$P$240,_xlfn.XLOOKUP(U$5,FAO_All!$W$6:$AT$6,FAO_All!$W$8:$AT$240))/U$6</f>
        <v>0.55865999999999993</v>
      </c>
      <c r="V169" s="342" cm="1">
        <f t="array" ref="V169">_xlfn.XLOOKUP($R169,FAO_All!$P$8:$P$238,_xlfn.XLOOKUP(V$5,FAO_All!$W$6:$AT$6,FAO_All!$AU$8:$BR$238))/V$6</f>
        <v>0.53500000000000003</v>
      </c>
      <c r="W169" s="156" cm="1">
        <f t="array" ref="W169">_xlfn.XLOOKUP($R169,FAO_All!$P$8:$P$238,_xlfn.XLOOKUP(W$5,FAO_All!$W$6:$AT$6,FAO_All!$AU$8:$BR$238))/W$6</f>
        <v>0.59499999999999997</v>
      </c>
      <c r="X169" s="156" cm="1">
        <f t="array" ref="X169">_xlfn.XLOOKUP($R169,FAO_All!$P$8:$P$238,_xlfn.XLOOKUP(X$5,FAO_All!$W$6:$AT$6,FAO_All!$AU$8:$BR$238))/X$6</f>
        <v>0.7</v>
      </c>
      <c r="Z169" s="19" t="str">
        <f>_xlfn.XLOOKUP($Z$7,FAO_All!$R$7:$U$7,FAO_All!$R169:$U169)</f>
        <v>cott</v>
      </c>
      <c r="AA169" s="280">
        <f>FAO_All!P169</f>
        <v>809</v>
      </c>
      <c r="AB169" s="280" t="str">
        <f>FAO_All!Q169</f>
        <v>Manila fibre (abaca)</v>
      </c>
      <c r="AC169" s="276" cm="1">
        <f t="array" ref="AC169">_xlfn.XLOOKUP(AC$7&amp;$AA169,('Water-CRP_filtered'!$S$8:$S$603)&amp;('Water-CRP_filtered'!$J$8:$J$603),'Water-CRP_filtered'!$U$8:$U$603,0)</f>
        <v>15917.466666666665</v>
      </c>
      <c r="AD169" s="276" cm="1">
        <f t="array" ref="AD169">_xlfn.XLOOKUP(AD$7&amp;$AA169,('Water-CRP_filtered'!$S$8:$S$603)&amp;('Water-CRP_filtered'!$J$8:$J$603),'Water-CRP_filtered'!$U$8:$U$603,0)</f>
        <v>0</v>
      </c>
      <c r="AE169" s="276" cm="1">
        <f t="array" ref="AE169">_xlfn.XLOOKUP(AE$7&amp;$AA169,('Water-CRP_filtered'!$S$8:$S$603)&amp;('Water-CRP_filtered'!$J$8:$J$603),'Water-CRP_filtered'!$U$8:$U$603,"")</f>
        <v>372.83116175061332</v>
      </c>
      <c r="AF169" s="276">
        <f t="shared" si="48"/>
        <v>7521.5601113333332</v>
      </c>
      <c r="AG169" s="276">
        <f t="shared" si="49"/>
        <v>0</v>
      </c>
      <c r="AH169" s="276">
        <f t="shared" si="50"/>
        <v>176.17577301782609</v>
      </c>
      <c r="AI169" s="276">
        <f t="shared" si="56"/>
        <v>7697.7358843511593</v>
      </c>
      <c r="AJ169" s="63">
        <f>_xlfn.XLOOKUP($AA169,FAO_All!$P$8:$P$238,FAO_All!$N$8:$N$238)</f>
        <v>0.47253500000000004</v>
      </c>
      <c r="AK169" s="147"/>
    </row>
    <row r="170" spans="2:37" x14ac:dyDescent="0.45">
      <c r="B170" s="371">
        <f t="shared" si="51"/>
        <v>821</v>
      </c>
      <c r="C170" s="372" t="str">
        <f t="shared" si="52"/>
        <v>Fibre crops nes</v>
      </c>
      <c r="D170" s="375">
        <f t="shared" si="39"/>
        <v>0</v>
      </c>
      <c r="E170" s="147">
        <f t="shared" si="40"/>
        <v>0</v>
      </c>
      <c r="F170" s="147">
        <f t="shared" si="41"/>
        <v>0</v>
      </c>
      <c r="G170" s="376">
        <f t="shared" si="53"/>
        <v>0</v>
      </c>
      <c r="H170" s="375">
        <f t="shared" si="42"/>
        <v>0</v>
      </c>
      <c r="I170" s="147">
        <f t="shared" si="43"/>
        <v>0</v>
      </c>
      <c r="J170" s="147">
        <f t="shared" si="44"/>
        <v>0</v>
      </c>
      <c r="K170" s="376">
        <f t="shared" si="54"/>
        <v>0</v>
      </c>
      <c r="L170" s="375">
        <f t="shared" si="45"/>
        <v>0</v>
      </c>
      <c r="M170" s="147">
        <f t="shared" si="46"/>
        <v>0</v>
      </c>
      <c r="N170" s="147">
        <f t="shared" si="47"/>
        <v>0</v>
      </c>
      <c r="O170" s="376">
        <f t="shared" si="55"/>
        <v>0</v>
      </c>
      <c r="P170" s="147"/>
      <c r="R170" s="155">
        <f t="shared" si="38"/>
        <v>821</v>
      </c>
      <c r="S170" s="156" cm="1">
        <f t="array" ref="S170">_xlfn.XLOOKUP($R170,FAO_All!$P$8:$P$240,_xlfn.XLOOKUP(S$5,FAO_All!$W$6:$AT$6,FAO_All!$W$8:$AT$240))/S$6</f>
        <v>0</v>
      </c>
      <c r="T170" s="156" cm="1">
        <f t="array" ref="T170">_xlfn.XLOOKUP($R170,FAO_All!$P$8:$P$240,_xlfn.XLOOKUP(T$5,FAO_All!$W$6:$AT$6,FAO_All!$W$8:$AT$240))/T$6</f>
        <v>0</v>
      </c>
      <c r="U170" s="156" cm="1">
        <f t="array" ref="U170">_xlfn.XLOOKUP($R170,FAO_All!$P$8:$P$240,_xlfn.XLOOKUP(U$5,FAO_All!$W$6:$AT$6,FAO_All!$W$8:$AT$240))/U$6</f>
        <v>0</v>
      </c>
      <c r="V170" s="342" cm="1">
        <f t="array" ref="V170">_xlfn.XLOOKUP($R170,FAO_All!$P$8:$P$238,_xlfn.XLOOKUP(V$5,FAO_All!$W$6:$AT$6,FAO_All!$AU$8:$BR$238))/V$6</f>
        <v>0</v>
      </c>
      <c r="W170" s="156" cm="1">
        <f t="array" ref="W170">_xlfn.XLOOKUP($R170,FAO_All!$P$8:$P$238,_xlfn.XLOOKUP(W$5,FAO_All!$W$6:$AT$6,FAO_All!$AU$8:$BR$238))/W$6</f>
        <v>0</v>
      </c>
      <c r="X170" s="156" cm="1">
        <f t="array" ref="X170">_xlfn.XLOOKUP($R170,FAO_All!$P$8:$P$238,_xlfn.XLOOKUP(X$5,FAO_All!$W$6:$AT$6,FAO_All!$AU$8:$BR$238))/X$6</f>
        <v>0</v>
      </c>
      <c r="Z170" s="19" t="str">
        <f>_xlfn.XLOOKUP($Z$7,FAO_All!$R$7:$U$7,FAO_All!$R170:$U170)</f>
        <v>cott</v>
      </c>
      <c r="AA170" s="280">
        <f>FAO_All!P170</f>
        <v>821</v>
      </c>
      <c r="AB170" s="280" t="str">
        <f>FAO_All!Q170</f>
        <v>Fibre crops nes</v>
      </c>
      <c r="AC170" s="276" cm="1">
        <f t="array" ref="AC170">_xlfn.XLOOKUP(AC$7&amp;$AA170,('Water-CRP_filtered'!$S$8:$S$603)&amp;('Water-CRP_filtered'!$J$8:$J$603),'Water-CRP_filtered'!$U$8:$U$603,0)</f>
        <v>0</v>
      </c>
      <c r="AD170" s="276" cm="1">
        <f t="array" ref="AD170">_xlfn.XLOOKUP(AD$7&amp;$AA170,('Water-CRP_filtered'!$S$8:$S$603)&amp;('Water-CRP_filtered'!$J$8:$J$603),'Water-CRP_filtered'!$U$8:$U$603,0)</f>
        <v>0</v>
      </c>
      <c r="AE170" s="276" cm="1">
        <f t="array" ref="AE170">_xlfn.XLOOKUP(AE$7&amp;$AA170,('Water-CRP_filtered'!$S$8:$S$603)&amp;('Water-CRP_filtered'!$J$8:$J$603),'Water-CRP_filtered'!$U$8:$U$603,"")</f>
        <v>0</v>
      </c>
      <c r="AF170" s="276">
        <f t="shared" si="48"/>
        <v>0</v>
      </c>
      <c r="AG170" s="276">
        <f t="shared" si="49"/>
        <v>0</v>
      </c>
      <c r="AH170" s="276">
        <f t="shared" si="50"/>
        <v>0</v>
      </c>
      <c r="AI170" s="276">
        <f t="shared" si="56"/>
        <v>0</v>
      </c>
      <c r="AJ170" s="63">
        <f>_xlfn.XLOOKUP($AA170,FAO_All!$P$8:$P$238,FAO_All!$N$8:$N$238)</f>
        <v>0</v>
      </c>
      <c r="AK170" s="147"/>
    </row>
    <row r="171" spans="2:37" x14ac:dyDescent="0.45">
      <c r="B171" s="371">
        <f t="shared" si="51"/>
        <v>826</v>
      </c>
      <c r="C171" s="372" t="str">
        <f t="shared" si="52"/>
        <v>Tobacco, unmanufactured</v>
      </c>
      <c r="D171" s="375">
        <f t="shared" si="39"/>
        <v>1180950.6834258852</v>
      </c>
      <c r="E171" s="147">
        <f t="shared" si="40"/>
        <v>0</v>
      </c>
      <c r="F171" s="147">
        <f t="shared" si="41"/>
        <v>96868.69548148269</v>
      </c>
      <c r="G171" s="376">
        <f t="shared" si="53"/>
        <v>1277819.3789073678</v>
      </c>
      <c r="H171" s="375">
        <f t="shared" si="42"/>
        <v>784298.88924671779</v>
      </c>
      <c r="I171" s="147">
        <f t="shared" si="43"/>
        <v>0</v>
      </c>
      <c r="J171" s="147">
        <f t="shared" si="44"/>
        <v>64332.923749625363</v>
      </c>
      <c r="K171" s="376">
        <f t="shared" si="54"/>
        <v>848631.81299634313</v>
      </c>
      <c r="L171" s="375">
        <f t="shared" si="45"/>
        <v>1380215.7741006021</v>
      </c>
      <c r="M171" s="147">
        <f t="shared" si="46"/>
        <v>0</v>
      </c>
      <c r="N171" s="147">
        <f t="shared" si="47"/>
        <v>113213.61966804006</v>
      </c>
      <c r="O171" s="376">
        <f t="shared" si="55"/>
        <v>1493429.3937686421</v>
      </c>
      <c r="P171" s="147"/>
      <c r="R171" s="155">
        <f t="shared" si="38"/>
        <v>826</v>
      </c>
      <c r="S171" s="156" cm="1">
        <f t="array" ref="S171">_xlfn.XLOOKUP($R171,FAO_All!$P$8:$P$240,_xlfn.XLOOKUP(S$5,FAO_All!$W$6:$AT$6,FAO_All!$W$8:$AT$240))/S$6</f>
        <v>204.32900000000001</v>
      </c>
      <c r="T171" s="156" cm="1">
        <f t="array" ref="T171">_xlfn.XLOOKUP($R171,FAO_All!$P$8:$P$240,_xlfn.XLOOKUP(T$5,FAO_All!$W$6:$AT$6,FAO_All!$W$8:$AT$240))/T$6</f>
        <v>135.69999999999999</v>
      </c>
      <c r="U171" s="156" cm="1">
        <f t="array" ref="U171">_xlfn.XLOOKUP($R171,FAO_All!$P$8:$P$240,_xlfn.XLOOKUP(U$5,FAO_All!$W$6:$AT$6,FAO_All!$W$8:$AT$240))/U$6</f>
        <v>238.80600000000001</v>
      </c>
      <c r="V171" s="342" cm="1">
        <f t="array" ref="V171">_xlfn.XLOOKUP($R171,FAO_All!$P$8:$P$238,_xlfn.XLOOKUP(V$5,FAO_All!$W$6:$AT$6,FAO_All!$AU$8:$BR$238))/V$6</f>
        <v>168.3</v>
      </c>
      <c r="W171" s="156" cm="1">
        <f t="array" ref="W171">_xlfn.XLOOKUP($R171,FAO_All!$P$8:$P$238,_xlfn.XLOOKUP(W$5,FAO_All!$W$6:$AT$6,FAO_All!$AU$8:$BR$238))/W$6</f>
        <v>216.3</v>
      </c>
      <c r="X171" s="156" cm="1">
        <f t="array" ref="X171">_xlfn.XLOOKUP($R171,FAO_All!$P$8:$P$238,_xlfn.XLOOKUP(X$5,FAO_All!$W$6:$AT$6,FAO_All!$AU$8:$BR$238))/X$6</f>
        <v>191.816</v>
      </c>
      <c r="Z171" s="19" t="str">
        <f>_xlfn.XLOOKUP($Z$7,FAO_All!$R$7:$U$7,FAO_All!$R171:$U171)</f>
        <v>toba</v>
      </c>
      <c r="AA171" s="280">
        <f>FAO_All!P171</f>
        <v>826</v>
      </c>
      <c r="AB171" s="280" t="str">
        <f>FAO_All!Q171</f>
        <v>Tobacco, unmanufactured</v>
      </c>
      <c r="AC171" s="276" cm="1">
        <f t="array" ref="AC171">_xlfn.XLOOKUP(AC$7&amp;$AA171,('Water-CRP_filtered'!$S$8:$S$603)&amp;('Water-CRP_filtered'!$J$8:$J$603),'Water-CRP_filtered'!$U$8:$U$603,0)</f>
        <v>5779.6528315896676</v>
      </c>
      <c r="AD171" s="276" cm="1">
        <f t="array" ref="AD171">_xlfn.XLOOKUP(AD$7&amp;$AA171,('Water-CRP_filtered'!$S$8:$S$603)&amp;('Water-CRP_filtered'!$J$8:$J$603),'Water-CRP_filtered'!$U$8:$U$603,0)</f>
        <v>0</v>
      </c>
      <c r="AE171" s="276" cm="1">
        <f t="array" ref="AE171">_xlfn.XLOOKUP(AE$7&amp;$AA171,('Water-CRP_filtered'!$S$8:$S$603)&amp;('Water-CRP_filtered'!$J$8:$J$603),'Water-CRP_filtered'!$U$8:$U$603,"")</f>
        <v>474.08197309967107</v>
      </c>
      <c r="AF171" s="276">
        <f t="shared" si="48"/>
        <v>1074021.3263886448</v>
      </c>
      <c r="AG171" s="276">
        <f t="shared" si="49"/>
        <v>0</v>
      </c>
      <c r="AH171" s="276">
        <f t="shared" si="50"/>
        <v>88097.704897165677</v>
      </c>
      <c r="AI171" s="276">
        <f t="shared" si="56"/>
        <v>1162119.0312858105</v>
      </c>
      <c r="AJ171" s="63">
        <f>_xlfn.XLOOKUP($AA171,FAO_All!$P$8:$P$238,FAO_All!$N$8:$N$238)</f>
        <v>185.828</v>
      </c>
      <c r="AK171" s="147"/>
    </row>
    <row r="172" spans="2:37" x14ac:dyDescent="0.45">
      <c r="B172" s="371">
        <f t="shared" si="51"/>
        <v>836</v>
      </c>
      <c r="C172" s="372" t="str">
        <f t="shared" si="52"/>
        <v>Rubber, natural</v>
      </c>
      <c r="D172" s="375">
        <f t="shared" si="39"/>
        <v>31100055.881541632</v>
      </c>
      <c r="E172" s="147">
        <f t="shared" si="40"/>
        <v>0</v>
      </c>
      <c r="F172" s="147">
        <f t="shared" si="41"/>
        <v>795274.70288825326</v>
      </c>
      <c r="G172" s="376">
        <f t="shared" si="53"/>
        <v>31895330.584429886</v>
      </c>
      <c r="H172" s="375">
        <f t="shared" si="42"/>
        <v>56649689.183264099</v>
      </c>
      <c r="I172" s="147">
        <f t="shared" si="43"/>
        <v>0</v>
      </c>
      <c r="J172" s="147">
        <f t="shared" si="44"/>
        <v>1448616.841896781</v>
      </c>
      <c r="K172" s="376">
        <f t="shared" si="54"/>
        <v>58098306.025160879</v>
      </c>
      <c r="L172" s="375">
        <f t="shared" si="45"/>
        <v>54916725.292028792</v>
      </c>
      <c r="M172" s="147">
        <f t="shared" si="46"/>
        <v>0</v>
      </c>
      <c r="N172" s="147">
        <f t="shared" si="47"/>
        <v>1404302.376708434</v>
      </c>
      <c r="O172" s="376">
        <f t="shared" si="55"/>
        <v>56321027.668737225</v>
      </c>
      <c r="P172" s="147"/>
      <c r="R172" s="155">
        <f t="shared" si="38"/>
        <v>836</v>
      </c>
      <c r="S172" s="156" cm="1">
        <f t="array" ref="S172">_xlfn.XLOOKUP($R172,FAO_All!$P$8:$P$240,_xlfn.XLOOKUP(S$5,FAO_All!$W$6:$AT$6,FAO_All!$W$8:$AT$240))/S$6</f>
        <v>1501.43</v>
      </c>
      <c r="T172" s="156" cm="1">
        <f t="array" ref="T172">_xlfn.XLOOKUP($R172,FAO_All!$P$8:$P$240,_xlfn.XLOOKUP(T$5,FAO_All!$W$6:$AT$6,FAO_All!$W$8:$AT$240))/T$6</f>
        <v>2734.9</v>
      </c>
      <c r="U172" s="156" cm="1">
        <f t="array" ref="U172">_xlfn.XLOOKUP($R172,FAO_All!$P$8:$P$240,_xlfn.XLOOKUP(U$5,FAO_All!$W$6:$AT$6,FAO_All!$W$8:$AT$240))/U$6</f>
        <v>2651.2370000000001</v>
      </c>
      <c r="V172" s="342" cm="1">
        <f t="array" ref="V172">_xlfn.XLOOKUP($R172,FAO_All!$P$8:$P$238,_xlfn.XLOOKUP(V$5,FAO_All!$W$6:$AT$6,FAO_All!$AU$8:$BR$238))/V$6</f>
        <v>2400</v>
      </c>
      <c r="W172" s="156" cm="1">
        <f t="array" ref="W172">_xlfn.XLOOKUP($R172,FAO_All!$P$8:$P$238,_xlfn.XLOOKUP(W$5,FAO_All!$W$6:$AT$6,FAO_All!$AU$8:$BR$238))/W$6</f>
        <v>3445.1210000000001</v>
      </c>
      <c r="X172" s="156" cm="1">
        <f t="array" ref="X172">_xlfn.XLOOKUP($R172,FAO_All!$P$8:$P$238,_xlfn.XLOOKUP(X$5,FAO_All!$W$6:$AT$6,FAO_All!$AU$8:$BR$238))/X$6</f>
        <v>3546.2359999999999</v>
      </c>
      <c r="Z172" s="19" t="str">
        <f>_xlfn.XLOOKUP($Z$7,FAO_All!$R$7:$U$7,FAO_All!$R172:$U172)</f>
        <v>rubb</v>
      </c>
      <c r="AA172" s="280">
        <f>FAO_All!P172</f>
        <v>836</v>
      </c>
      <c r="AB172" s="280" t="str">
        <f>FAO_All!Q172</f>
        <v>Rubber, natural</v>
      </c>
      <c r="AC172" s="276" cm="1">
        <f t="array" ref="AC172">_xlfn.XLOOKUP(AC$7&amp;$AA172,('Water-CRP_filtered'!$S$8:$S$603)&amp;('Water-CRP_filtered'!$J$8:$J$603),'Water-CRP_filtered'!$U$8:$U$603,0)</f>
        <v>20713.623599862553</v>
      </c>
      <c r="AD172" s="276" cm="1">
        <f t="array" ref="AD172">_xlfn.XLOOKUP(AD$7&amp;$AA172,('Water-CRP_filtered'!$S$8:$S$603)&amp;('Water-CRP_filtered'!$J$8:$J$603),'Water-CRP_filtered'!$U$8:$U$603,0)</f>
        <v>0</v>
      </c>
      <c r="AE172" s="276" cm="1">
        <f t="array" ref="AE172">_xlfn.XLOOKUP(AE$7&amp;$AA172,('Water-CRP_filtered'!$S$8:$S$603)&amp;('Water-CRP_filtered'!$J$8:$J$603),'Water-CRP_filtered'!$U$8:$U$603,"")</f>
        <v>529.67817539828911</v>
      </c>
      <c r="AF172" s="276">
        <f t="shared" si="48"/>
        <v>37520350.536707632</v>
      </c>
      <c r="AG172" s="276">
        <f t="shared" si="49"/>
        <v>0</v>
      </c>
      <c r="AH172" s="276">
        <f t="shared" si="50"/>
        <v>959451.19002352585</v>
      </c>
      <c r="AI172" s="276">
        <f t="shared" si="56"/>
        <v>38479801.726731159</v>
      </c>
      <c r="AJ172" s="63">
        <f>_xlfn.XLOOKUP($AA172,FAO_All!$P$8:$P$238,FAO_All!$N$8:$N$238)</f>
        <v>1811.3851666666667</v>
      </c>
      <c r="AK172" s="147"/>
    </row>
    <row r="173" spans="2:37" x14ac:dyDescent="0.45">
      <c r="B173" s="371">
        <f t="shared" si="51"/>
        <v>839</v>
      </c>
      <c r="C173" s="372" t="str">
        <f t="shared" si="52"/>
        <v>Gums, natural</v>
      </c>
      <c r="D173" s="375">
        <f t="shared" si="39"/>
        <v>0</v>
      </c>
      <c r="E173" s="147">
        <f t="shared" si="40"/>
        <v>0</v>
      </c>
      <c r="F173" s="147">
        <f t="shared" si="41"/>
        <v>0</v>
      </c>
      <c r="G173" s="376">
        <f t="shared" si="53"/>
        <v>0</v>
      </c>
      <c r="H173" s="375">
        <f t="shared" si="42"/>
        <v>0</v>
      </c>
      <c r="I173" s="147">
        <f t="shared" si="43"/>
        <v>0</v>
      </c>
      <c r="J173" s="147">
        <f t="shared" si="44"/>
        <v>0</v>
      </c>
      <c r="K173" s="376">
        <f t="shared" si="54"/>
        <v>0</v>
      </c>
      <c r="L173" s="375">
        <f t="shared" si="45"/>
        <v>0</v>
      </c>
      <c r="M173" s="147">
        <f t="shared" si="46"/>
        <v>0</v>
      </c>
      <c r="N173" s="147">
        <f t="shared" si="47"/>
        <v>0</v>
      </c>
      <c r="O173" s="376">
        <f t="shared" si="55"/>
        <v>0</v>
      </c>
      <c r="P173" s="147"/>
      <c r="Q173" s="159"/>
      <c r="R173" s="363">
        <f t="shared" si="38"/>
        <v>839</v>
      </c>
      <c r="S173" s="337" cm="1">
        <f t="array" ref="S173">_xlfn.XLOOKUP($R173,FAO_All!$P$8:$P$240,_xlfn.XLOOKUP(S$5,FAO_All!$W$6:$AT$6,FAO_All!$W$8:$AT$240))/S$6</f>
        <v>0</v>
      </c>
      <c r="T173" s="337" cm="1">
        <f t="array" ref="T173">_xlfn.XLOOKUP($R173,FAO_All!$P$8:$P$240,_xlfn.XLOOKUP(T$5,FAO_All!$W$6:$AT$6,FAO_All!$W$8:$AT$240))/T$6</f>
        <v>0</v>
      </c>
      <c r="U173" s="337" cm="1">
        <f t="array" ref="U173">_xlfn.XLOOKUP($R173,FAO_All!$P$8:$P$240,_xlfn.XLOOKUP(U$5,FAO_All!$W$6:$AT$6,FAO_All!$W$8:$AT$240))/U$6</f>
        <v>0</v>
      </c>
      <c r="V173" s="343" cm="1">
        <f t="array" ref="V173">_xlfn.XLOOKUP($R173,FAO_All!$P$8:$P$238,_xlfn.XLOOKUP(V$5,FAO_All!$W$6:$AT$6,FAO_All!$AU$8:$BR$238))/V$6</f>
        <v>0</v>
      </c>
      <c r="W173" s="337" cm="1">
        <f t="array" ref="W173">_xlfn.XLOOKUP($R173,FAO_All!$P$8:$P$238,_xlfn.XLOOKUP(W$5,FAO_All!$W$6:$AT$6,FAO_All!$AU$8:$BR$238))/W$6</f>
        <v>0</v>
      </c>
      <c r="X173" s="337" cm="1">
        <f t="array" ref="X173">_xlfn.XLOOKUP($R173,FAO_All!$P$8:$P$238,_xlfn.XLOOKUP(X$5,FAO_All!$W$6:$AT$6,FAO_All!$AU$8:$BR$238))/X$6</f>
        <v>0</v>
      </c>
      <c r="Y173" s="159"/>
      <c r="Z173" s="19" t="str">
        <f>_xlfn.XLOOKUP($Z$7,FAO_All!$R$7:$U$7,FAO_All!$R173:$U173)</f>
        <v>rubb</v>
      </c>
      <c r="AA173" s="303">
        <f>FAO_All!P173</f>
        <v>839</v>
      </c>
      <c r="AB173" s="280" t="str">
        <f>FAO_All!Q173</f>
        <v>Gums, natural</v>
      </c>
      <c r="AC173" s="292" cm="1">
        <f t="array" ref="AC173">_xlfn.XLOOKUP(AC$7&amp;$AA173,('Water-CRP_filtered'!$S$8:$S$603)&amp;('Water-CRP_filtered'!$J$8:$J$603),'Water-CRP_filtered'!$U$8:$U$603,0)</f>
        <v>0</v>
      </c>
      <c r="AD173" s="292" cm="1">
        <f t="array" ref="AD173">_xlfn.XLOOKUP(AD$7&amp;$AA173,('Water-CRP_filtered'!$S$8:$S$603)&amp;('Water-CRP_filtered'!$J$8:$J$603),'Water-CRP_filtered'!$U$8:$U$603,0)</f>
        <v>0</v>
      </c>
      <c r="AE173" s="292" t="str" cm="1">
        <f t="array" ref="AE173">_xlfn.XLOOKUP(AE$7&amp;$AA173,('Water-CRP_filtered'!$S$8:$S$603)&amp;('Water-CRP_filtered'!$J$8:$J$603),'Water-CRP_filtered'!$U$8:$U$603,"")</f>
        <v/>
      </c>
      <c r="AF173" s="276">
        <f t="shared" si="48"/>
        <v>0</v>
      </c>
      <c r="AG173" s="276">
        <f t="shared" si="49"/>
        <v>0</v>
      </c>
      <c r="AH173" s="276">
        <f t="shared" si="50"/>
        <v>0</v>
      </c>
      <c r="AI173" s="276">
        <f t="shared" si="56"/>
        <v>0</v>
      </c>
      <c r="AJ173" s="362">
        <f>_xlfn.XLOOKUP($AA173,FAO_All!$P$8:$P$238,FAO_All!$N$8:$N$238)</f>
        <v>0</v>
      </c>
      <c r="AK173" s="147"/>
    </row>
    <row r="174" spans="2:37" x14ac:dyDescent="0.45">
      <c r="B174" s="371">
        <f t="shared" si="51"/>
        <v>867</v>
      </c>
      <c r="C174" s="372" t="str">
        <f t="shared" si="52"/>
        <v>Meat, cattle</v>
      </c>
      <c r="D174" s="375">
        <f t="shared" si="39"/>
        <v>2588939.8781276084</v>
      </c>
      <c r="E174" s="147">
        <f t="shared" si="40"/>
        <v>69546.418010819281</v>
      </c>
      <c r="F174" s="147">
        <f t="shared" si="41"/>
        <v>68540.913399164172</v>
      </c>
      <c r="G174" s="376">
        <f t="shared" si="53"/>
        <v>2727027.2095375918</v>
      </c>
      <c r="H174" s="375">
        <f t="shared" si="42"/>
        <v>3323953.2380282199</v>
      </c>
      <c r="I174" s="147">
        <f t="shared" si="43"/>
        <v>89291.004126181011</v>
      </c>
      <c r="J174" s="147">
        <f t="shared" si="44"/>
        <v>88000.031578691603</v>
      </c>
      <c r="K174" s="376">
        <f t="shared" si="54"/>
        <v>3501244.2737330925</v>
      </c>
      <c r="L174" s="375">
        <f t="shared" si="45"/>
        <v>3834632.5786781302</v>
      </c>
      <c r="M174" s="147">
        <f t="shared" si="46"/>
        <v>103009.32921915856</v>
      </c>
      <c r="N174" s="147">
        <f t="shared" si="47"/>
        <v>101520.01663432852</v>
      </c>
      <c r="O174" s="376">
        <f t="shared" si="55"/>
        <v>4039161.9245316172</v>
      </c>
      <c r="P174" s="147"/>
      <c r="Q174" s="14" t="s">
        <v>269</v>
      </c>
      <c r="R174" s="155">
        <f t="shared" si="38"/>
        <v>867</v>
      </c>
      <c r="S174" s="156" cm="1">
        <f t="array" ref="S174">_xlfn.XLOOKUP($R174,FAO_All!$P$8:$P$240,_xlfn.XLOOKUP(S$5,FAO_All!$W$6:$AT$6,FAO_All!$W$8:$AT$240))/S$6</f>
        <v>339.94099999999997</v>
      </c>
      <c r="T174" s="156" cm="1">
        <f t="array" ref="T174">_xlfn.XLOOKUP($R174,FAO_All!$P$8:$P$240,_xlfn.XLOOKUP(T$5,FAO_All!$W$6:$AT$6,FAO_All!$W$8:$AT$240))/T$6</f>
        <v>436.452</v>
      </c>
      <c r="U174" s="156" cm="1">
        <f t="array" ref="U174">_xlfn.XLOOKUP($R174,FAO_All!$P$8:$P$240,_xlfn.XLOOKUP(U$5,FAO_All!$W$6:$AT$6,FAO_All!$W$8:$AT$240))/U$6</f>
        <v>503.5068</v>
      </c>
      <c r="V174" s="342"/>
      <c r="W174" s="156"/>
      <c r="X174" s="156"/>
      <c r="Y174" s="289" t="s">
        <v>1657</v>
      </c>
      <c r="Z174" s="19" t="str">
        <f>_xlfn.XLOOKUP($Z$7,FAO_All!$R$7:$U$7,FAO_All!$R174:$U174)</f>
        <v>catt</v>
      </c>
      <c r="AA174" s="302">
        <f>FAO_All!P174</f>
        <v>867</v>
      </c>
      <c r="AB174" s="280" t="str">
        <f>FAO_All!Q174</f>
        <v>Meat, cattle</v>
      </c>
      <c r="AC174" s="291" cm="1">
        <f t="array" ref="AC174">_xlfn.XLOOKUP(AC$7&amp;$Y174,('Water-LV_filtered'!$R$5:$R$64)&amp;('Water-LV_filtered'!$I$5:$I$64),'Water-LV_filtered'!$W$5:$W$64,"")</f>
        <v>7615.8506273959565</v>
      </c>
      <c r="AD174" s="276" cm="1">
        <f t="array" ref="AD174">_xlfn.XLOOKUP(AD$7&amp;$Y174,('Water-LV_filtered'!$R$5:$R$64)&amp;('Water-LV_filtered'!$I$5:$I$64),'Water-LV_filtered'!$W$5:$W$64,"")</f>
        <v>204.58378957177652</v>
      </c>
      <c r="AE174" s="276" cm="1">
        <f t="array" ref="AE174">_xlfn.XLOOKUP(AE$7&amp;$Y174,('Water-LV_filtered'!$R$5:$R$64)&amp;('Water-LV_filtered'!$I$5:$I$64),'Water-LV_filtered'!$W$5:$W$64,"")</f>
        <v>201.62590978776956</v>
      </c>
      <c r="AF174" s="276">
        <f t="shared" si="48"/>
        <v>2773328.5069759302</v>
      </c>
      <c r="AG174" s="276">
        <f t="shared" si="49"/>
        <v>74499.630237439836</v>
      </c>
      <c r="AH174" s="276">
        <f t="shared" si="50"/>
        <v>73422.511905354157</v>
      </c>
      <c r="AI174" s="276">
        <f t="shared" si="56"/>
        <v>2921250.6491187238</v>
      </c>
      <c r="AJ174" s="63">
        <f>_xlfn.XLOOKUP($AA174,FAO_All!$P$8:$P$238,FAO_All!$N$8:$N$238)</f>
        <v>364.15216666666669</v>
      </c>
      <c r="AK174" s="147"/>
    </row>
    <row r="175" spans="2:37" x14ac:dyDescent="0.45">
      <c r="B175" s="371">
        <f t="shared" si="51"/>
        <v>882</v>
      </c>
      <c r="C175" s="372" t="str">
        <f t="shared" si="52"/>
        <v>Milk, whole fresh cow</v>
      </c>
      <c r="D175" s="375">
        <f t="shared" si="39"/>
        <v>969372.80399047723</v>
      </c>
      <c r="E175" s="147">
        <f t="shared" si="40"/>
        <v>42122.029196797688</v>
      </c>
      <c r="F175" s="147">
        <f t="shared" si="41"/>
        <v>38711.261539179926</v>
      </c>
      <c r="G175" s="376">
        <f t="shared" si="53"/>
        <v>1050206.0947264547</v>
      </c>
      <c r="H175" s="375">
        <f t="shared" si="42"/>
        <v>1770943.3723576663</v>
      </c>
      <c r="I175" s="147">
        <f t="shared" si="43"/>
        <v>76952.569877396512</v>
      </c>
      <c r="J175" s="147">
        <f t="shared" si="44"/>
        <v>70721.451825554192</v>
      </c>
      <c r="K175" s="376">
        <f t="shared" si="54"/>
        <v>1918617.3940606171</v>
      </c>
      <c r="L175" s="375">
        <f t="shared" si="45"/>
        <v>1630149.6231847296</v>
      </c>
      <c r="M175" s="147">
        <f t="shared" si="46"/>
        <v>70834.677577369381</v>
      </c>
      <c r="N175" s="147">
        <f t="shared" si="47"/>
        <v>65098.946608904043</v>
      </c>
      <c r="O175" s="376">
        <f t="shared" si="55"/>
        <v>1766083.247371003</v>
      </c>
      <c r="P175" s="147"/>
      <c r="Q175" s="13" t="s">
        <v>271</v>
      </c>
      <c r="R175" s="155">
        <f t="shared" si="38"/>
        <v>882</v>
      </c>
      <c r="S175" s="156" cm="1">
        <f t="array" ref="S175">_xlfn.XLOOKUP($R175,FAO_All!$P$8:$P$240,_xlfn.XLOOKUP(S$5,FAO_All!$W$6:$AT$6,FAO_All!$W$8:$AT$240))/S$6</f>
        <v>497.85700000000003</v>
      </c>
      <c r="T175" s="156" cm="1">
        <f t="array" ref="T175">_xlfn.XLOOKUP($R175,FAO_All!$P$8:$P$240,_xlfn.XLOOKUP(T$5,FAO_All!$W$6:$AT$6,FAO_All!$W$8:$AT$240))/T$6</f>
        <v>909.53300000000002</v>
      </c>
      <c r="U175" s="156" cm="1">
        <f t="array" ref="U175">_xlfn.XLOOKUP($R175,FAO_All!$P$8:$P$240,_xlfn.XLOOKUP(U$5,FAO_All!$W$6:$AT$6,FAO_All!$W$8:$AT$240))/U$6</f>
        <v>837.22319999999991</v>
      </c>
      <c r="V175" s="342"/>
      <c r="W175" s="156"/>
      <c r="X175" s="156"/>
      <c r="Y175" s="290" t="s">
        <v>1824</v>
      </c>
      <c r="Z175" s="19" t="str">
        <f>_xlfn.XLOOKUP($Z$7,FAO_All!$R$7:$U$7,FAO_All!$R175:$U175)</f>
        <v>milk</v>
      </c>
      <c r="AA175" s="280">
        <f>FAO_All!P175</f>
        <v>882</v>
      </c>
      <c r="AB175" s="280" t="str">
        <f>FAO_All!Q175</f>
        <v>Milk, whole fresh cow</v>
      </c>
      <c r="AC175" s="291" cm="1">
        <f t="array" ref="AC175">_xlfn.XLOOKUP(AC$7&amp;$Y175,('Water-LV_filtered'!$R$5:$R$64)&amp;('Water-LV_filtered'!$I$5:$I$64),'Water-LV_filtered'!$W$5:$W$64,"")</f>
        <v>1947.0908393182724</v>
      </c>
      <c r="AD175" s="276" cm="1">
        <f t="array" ref="AD175">_xlfn.XLOOKUP(AD$7&amp;$Y175,('Water-LV_filtered'!$R$5:$R$64)&amp;('Water-LV_filtered'!$I$5:$I$64),'Water-LV_filtered'!$W$5:$W$64,"")</f>
        <v>84.606682635370575</v>
      </c>
      <c r="AE175" s="276" cm="1">
        <f t="array" ref="AE175">_xlfn.XLOOKUP(AE$7&amp;$Y175,('Water-LV_filtered'!$R$5:$R$64)&amp;('Water-LV_filtered'!$I$5:$I$64),'Water-LV_filtered'!$W$5:$W$64,"")</f>
        <v>77.755784370170403</v>
      </c>
      <c r="AF175" s="276">
        <f t="shared" si="48"/>
        <v>1009413.4290404979</v>
      </c>
      <c r="AG175" s="276">
        <f t="shared" si="49"/>
        <v>43861.909220738991</v>
      </c>
      <c r="AH175" s="276">
        <f t="shared" si="50"/>
        <v>40310.257407562902</v>
      </c>
      <c r="AI175" s="276">
        <f t="shared" si="56"/>
        <v>1093585.5956687997</v>
      </c>
      <c r="AJ175" s="63">
        <f>_xlfn.XLOOKUP($AA175,FAO_All!$P$8:$P$238,FAO_All!$N$8:$N$238)</f>
        <v>518.42133333333334</v>
      </c>
      <c r="AK175" s="147"/>
    </row>
    <row r="176" spans="2:37" x14ac:dyDescent="0.45">
      <c r="B176" s="371">
        <f t="shared" si="51"/>
        <v>944</v>
      </c>
      <c r="C176" s="372" t="str">
        <f t="shared" si="52"/>
        <v>Meat indigenous, cattle</v>
      </c>
      <c r="D176" s="375">
        <f t="shared" si="39"/>
        <v>0</v>
      </c>
      <c r="E176" s="147">
        <f t="shared" si="40"/>
        <v>0</v>
      </c>
      <c r="F176" s="147">
        <f t="shared" si="41"/>
        <v>0</v>
      </c>
      <c r="G176" s="376">
        <f t="shared" si="53"/>
        <v>0</v>
      </c>
      <c r="H176" s="375">
        <f t="shared" si="42"/>
        <v>0</v>
      </c>
      <c r="I176" s="147">
        <f t="shared" si="43"/>
        <v>0</v>
      </c>
      <c r="J176" s="147">
        <f t="shared" si="44"/>
        <v>0</v>
      </c>
      <c r="K176" s="376">
        <f t="shared" si="54"/>
        <v>0</v>
      </c>
      <c r="L176" s="375">
        <f t="shared" si="45"/>
        <v>0</v>
      </c>
      <c r="M176" s="147">
        <f t="shared" si="46"/>
        <v>0</v>
      </c>
      <c r="N176" s="147">
        <f t="shared" si="47"/>
        <v>0</v>
      </c>
      <c r="O176" s="376">
        <f t="shared" si="55"/>
        <v>0</v>
      </c>
      <c r="P176" s="147"/>
      <c r="Q176" s="13" t="s">
        <v>273</v>
      </c>
      <c r="R176" s="155">
        <f t="shared" si="38"/>
        <v>944</v>
      </c>
      <c r="S176" s="156" cm="1">
        <f t="array" ref="S176">_xlfn.XLOOKUP($R176,FAO_All!$P$8:$P$240,_xlfn.XLOOKUP(S$5,FAO_All!$W$6:$AT$6,FAO_All!$W$8:$AT$240))/S$6</f>
        <v>0</v>
      </c>
      <c r="T176" s="156" cm="1">
        <f t="array" ref="T176">_xlfn.XLOOKUP($R176,FAO_All!$P$8:$P$240,_xlfn.XLOOKUP(T$5,FAO_All!$W$6:$AT$6,FAO_All!$W$8:$AT$240))/T$6</f>
        <v>0</v>
      </c>
      <c r="U176" s="156" cm="1">
        <f t="array" ref="U176">_xlfn.XLOOKUP($R176,FAO_All!$P$8:$P$240,_xlfn.XLOOKUP(U$5,FAO_All!$W$6:$AT$6,FAO_All!$W$8:$AT$240))/U$6</f>
        <v>0</v>
      </c>
      <c r="V176" s="342"/>
      <c r="W176" s="156"/>
      <c r="X176" s="156"/>
      <c r="Y176" s="290" t="s">
        <v>1661</v>
      </c>
      <c r="Z176" s="19" t="str">
        <f>_xlfn.XLOOKUP($Z$7,FAO_All!$R$7:$U$7,FAO_All!$R176:$U176)</f>
        <v>catt</v>
      </c>
      <c r="AA176" s="280">
        <f>FAO_All!P176</f>
        <v>944</v>
      </c>
      <c r="AB176" s="280" t="str">
        <f>FAO_All!Q176</f>
        <v>Meat indigenous, cattle</v>
      </c>
      <c r="AC176" s="291" cm="1">
        <f t="array" ref="AC176">_xlfn.XLOOKUP(AC$7&amp;$Y176,('Water-LV_filtered'!$R$5:$R$64)&amp;('Water-LV_filtered'!$I$5:$I$64),'Water-LV_filtered'!$W$5:$W$64,"")</f>
        <v>7615.8506273959565</v>
      </c>
      <c r="AD176" s="276" cm="1">
        <f t="array" ref="AD176">_xlfn.XLOOKUP(AD$7&amp;$Y176,('Water-LV_filtered'!$R$5:$R$64)&amp;('Water-LV_filtered'!$I$5:$I$64),'Water-LV_filtered'!$W$5:$W$64,"")</f>
        <v>204.58378957177652</v>
      </c>
      <c r="AE176" s="276" cm="1">
        <f t="array" ref="AE176">_xlfn.XLOOKUP(AE$7&amp;$Y176,('Water-LV_filtered'!$R$5:$R$64)&amp;('Water-LV_filtered'!$I$5:$I$64),'Water-LV_filtered'!$W$5:$W$64,"")</f>
        <v>201.62590978776956</v>
      </c>
      <c r="AF176" s="276">
        <f t="shared" si="48"/>
        <v>0</v>
      </c>
      <c r="AG176" s="276">
        <f t="shared" si="49"/>
        <v>0</v>
      </c>
      <c r="AH176" s="276">
        <f t="shared" si="50"/>
        <v>0</v>
      </c>
      <c r="AI176" s="276">
        <f t="shared" si="56"/>
        <v>0</v>
      </c>
      <c r="AJ176" s="63">
        <f>_xlfn.XLOOKUP($AA176,FAO_All!$P$8:$P$238,FAO_All!$N$8:$N$238)</f>
        <v>0</v>
      </c>
      <c r="AK176" s="147"/>
    </row>
    <row r="177" spans="2:37" x14ac:dyDescent="0.45">
      <c r="B177" s="371">
        <f t="shared" si="51"/>
        <v>945</v>
      </c>
      <c r="C177" s="372" t="str">
        <f t="shared" si="52"/>
        <v>Meat live weight, cattle</v>
      </c>
      <c r="D177" s="375">
        <f t="shared" si="39"/>
        <v>0</v>
      </c>
      <c r="E177" s="147">
        <f t="shared" si="40"/>
        <v>0</v>
      </c>
      <c r="F177" s="147">
        <f t="shared" si="41"/>
        <v>0</v>
      </c>
      <c r="G177" s="376">
        <f t="shared" si="53"/>
        <v>0</v>
      </c>
      <c r="H177" s="375">
        <f t="shared" si="42"/>
        <v>0</v>
      </c>
      <c r="I177" s="147">
        <f t="shared" si="43"/>
        <v>0</v>
      </c>
      <c r="J177" s="147">
        <f t="shared" si="44"/>
        <v>0</v>
      </c>
      <c r="K177" s="376">
        <f t="shared" si="54"/>
        <v>0</v>
      </c>
      <c r="L177" s="375">
        <f t="shared" si="45"/>
        <v>0</v>
      </c>
      <c r="M177" s="147">
        <f t="shared" si="46"/>
        <v>0</v>
      </c>
      <c r="N177" s="147">
        <f t="shared" si="47"/>
        <v>0</v>
      </c>
      <c r="O177" s="376">
        <f t="shared" si="55"/>
        <v>0</v>
      </c>
      <c r="P177" s="147"/>
      <c r="Q177" s="14" t="s">
        <v>269</v>
      </c>
      <c r="R177" s="155">
        <f t="shared" si="38"/>
        <v>945</v>
      </c>
      <c r="S177" s="156" cm="1">
        <f t="array" ref="S177">_xlfn.XLOOKUP($R177,FAO_All!$P$8:$P$240,_xlfn.XLOOKUP(S$5,FAO_All!$W$6:$AT$6,FAO_All!$W$8:$AT$240))/S$6</f>
        <v>0</v>
      </c>
      <c r="T177" s="156" cm="1">
        <f t="array" ref="T177">_xlfn.XLOOKUP($R177,FAO_All!$P$8:$P$240,_xlfn.XLOOKUP(T$5,FAO_All!$W$6:$AT$6,FAO_All!$W$8:$AT$240))/T$6</f>
        <v>0</v>
      </c>
      <c r="U177" s="156" cm="1">
        <f t="array" ref="U177">_xlfn.XLOOKUP($R177,FAO_All!$P$8:$P$240,_xlfn.XLOOKUP(U$5,FAO_All!$W$6:$AT$6,FAO_All!$W$8:$AT$240))/U$6</f>
        <v>0</v>
      </c>
      <c r="V177" s="342"/>
      <c r="W177" s="156"/>
      <c r="X177" s="156"/>
      <c r="Y177" s="290" t="s">
        <v>1657</v>
      </c>
      <c r="Z177" s="19" t="str">
        <f>_xlfn.XLOOKUP($Z$7,FAO_All!$R$7:$U$7,FAO_All!$R177:$U177)</f>
        <v>catt</v>
      </c>
      <c r="AA177" s="280">
        <f>FAO_All!P177</f>
        <v>945</v>
      </c>
      <c r="AB177" s="280" t="str">
        <f>FAO_All!Q177</f>
        <v>Meat live weight, cattle</v>
      </c>
      <c r="AC177" s="291" cm="1">
        <f t="array" ref="AC177">_xlfn.XLOOKUP(AC$7&amp;$Y177,('Water-LV_filtered'!$R$5:$R$64)&amp;('Water-LV_filtered'!$I$5:$I$64),'Water-LV_filtered'!$W$5:$W$64,"")</f>
        <v>7615.8506273959565</v>
      </c>
      <c r="AD177" s="276" cm="1">
        <f t="array" ref="AD177">_xlfn.XLOOKUP(AD$7&amp;$Y177,('Water-LV_filtered'!$R$5:$R$64)&amp;('Water-LV_filtered'!$I$5:$I$64),'Water-LV_filtered'!$W$5:$W$64,"")</f>
        <v>204.58378957177652</v>
      </c>
      <c r="AE177" s="276" cm="1">
        <f t="array" ref="AE177">_xlfn.XLOOKUP(AE$7&amp;$Y177,('Water-LV_filtered'!$R$5:$R$64)&amp;('Water-LV_filtered'!$I$5:$I$64),'Water-LV_filtered'!$W$5:$W$64,"")</f>
        <v>201.62590978776956</v>
      </c>
      <c r="AF177" s="276">
        <f t="shared" si="48"/>
        <v>0</v>
      </c>
      <c r="AG177" s="276">
        <f t="shared" si="49"/>
        <v>0</v>
      </c>
      <c r="AH177" s="276">
        <f t="shared" si="50"/>
        <v>0</v>
      </c>
      <c r="AI177" s="276">
        <f t="shared" si="56"/>
        <v>0</v>
      </c>
      <c r="AJ177" s="63">
        <f>_xlfn.XLOOKUP($AA177,FAO_All!$P$8:$P$238,FAO_All!$N$8:$N$238)</f>
        <v>0</v>
      </c>
      <c r="AK177" s="147"/>
    </row>
    <row r="178" spans="2:37" x14ac:dyDescent="0.45">
      <c r="B178" s="371">
        <f t="shared" si="51"/>
        <v>947</v>
      </c>
      <c r="C178" s="372" t="str">
        <f t="shared" si="52"/>
        <v>Meat, buffalo</v>
      </c>
      <c r="D178" s="375">
        <f t="shared" si="39"/>
        <v>349217.21466861421</v>
      </c>
      <c r="E178" s="147">
        <f t="shared" si="40"/>
        <v>9380.9850870242408</v>
      </c>
      <c r="F178" s="147">
        <f t="shared" si="41"/>
        <v>9245.354467408386</v>
      </c>
      <c r="G178" s="376">
        <f t="shared" si="53"/>
        <v>367843.55422304681</v>
      </c>
      <c r="H178" s="375">
        <f t="shared" si="42"/>
        <v>273500.4277310436</v>
      </c>
      <c r="I178" s="147">
        <f t="shared" si="43"/>
        <v>7347.0130511016387</v>
      </c>
      <c r="J178" s="147">
        <f t="shared" si="44"/>
        <v>7240.7896722983805</v>
      </c>
      <c r="K178" s="376">
        <f t="shared" si="54"/>
        <v>288088.2304544436</v>
      </c>
      <c r="L178" s="375">
        <f t="shared" si="45"/>
        <v>168392.85468625161</v>
      </c>
      <c r="M178" s="147">
        <f t="shared" si="46"/>
        <v>4523.5194378152191</v>
      </c>
      <c r="N178" s="147">
        <f t="shared" si="47"/>
        <v>4458.1182311718067</v>
      </c>
      <c r="O178" s="376">
        <f t="shared" si="55"/>
        <v>177374.49235523862</v>
      </c>
      <c r="P178" s="147"/>
      <c r="Q178" s="14" t="s">
        <v>269</v>
      </c>
      <c r="R178" s="155">
        <f t="shared" si="38"/>
        <v>947</v>
      </c>
      <c r="S178" s="156" cm="1">
        <f t="array" ref="S178">_xlfn.XLOOKUP($R178,FAO_All!$P$8:$P$240,_xlfn.XLOOKUP(S$5,FAO_All!$W$6:$AT$6,FAO_All!$W$8:$AT$240))/S$6</f>
        <v>45.853999999999999</v>
      </c>
      <c r="T178" s="156" cm="1">
        <f t="array" ref="T178">_xlfn.XLOOKUP($R178,FAO_All!$P$8:$P$240,_xlfn.XLOOKUP(T$5,FAO_All!$W$6:$AT$6,FAO_All!$W$8:$AT$240))/T$6</f>
        <v>35.911999999999999</v>
      </c>
      <c r="U178" s="156" cm="1">
        <f t="array" ref="U178">_xlfn.XLOOKUP($R178,FAO_All!$P$8:$P$240,_xlfn.XLOOKUP(U$5,FAO_All!$W$6:$AT$6,FAO_All!$W$8:$AT$240))/U$6</f>
        <v>22.11084</v>
      </c>
      <c r="V178" s="342"/>
      <c r="W178" s="156"/>
      <c r="X178" s="156"/>
      <c r="Y178" s="290" t="s">
        <v>1657</v>
      </c>
      <c r="Z178" s="19" t="str">
        <f>_xlfn.XLOOKUP($Z$7,FAO_All!$R$7:$U$7,FAO_All!$R178:$U178)</f>
        <v>catt</v>
      </c>
      <c r="AA178" s="280">
        <f>FAO_All!P178</f>
        <v>947</v>
      </c>
      <c r="AB178" s="280" t="str">
        <f>FAO_All!Q178</f>
        <v>Meat, buffalo</v>
      </c>
      <c r="AC178" s="291" cm="1">
        <f t="array" ref="AC178">_xlfn.XLOOKUP(AC$7&amp;$Y178,('Water-LV_filtered'!$R$5:$R$64)&amp;('Water-LV_filtered'!$I$5:$I$64),'Water-LV_filtered'!$W$5:$W$64,"")</f>
        <v>7615.8506273959565</v>
      </c>
      <c r="AD178" s="276" cm="1">
        <f t="array" ref="AD178">_xlfn.XLOOKUP(AD$7&amp;$Y178,('Water-LV_filtered'!$R$5:$R$64)&amp;('Water-LV_filtered'!$I$5:$I$64),'Water-LV_filtered'!$W$5:$W$64,"")</f>
        <v>204.58378957177652</v>
      </c>
      <c r="AE178" s="276" cm="1">
        <f t="array" ref="AE178">_xlfn.XLOOKUP(AE$7&amp;$Y178,('Water-LV_filtered'!$R$5:$R$64)&amp;('Water-LV_filtered'!$I$5:$I$64),'Water-LV_filtered'!$W$5:$W$64,"")</f>
        <v>201.62590978776956</v>
      </c>
      <c r="AF178" s="276">
        <f t="shared" si="48"/>
        <v>318249.8967091844</v>
      </c>
      <c r="AG178" s="276">
        <f t="shared" si="49"/>
        <v>8549.1133013271356</v>
      </c>
      <c r="AH178" s="276">
        <f t="shared" si="50"/>
        <v>8425.5099138930182</v>
      </c>
      <c r="AI178" s="276">
        <f t="shared" si="56"/>
        <v>335224.51992440457</v>
      </c>
      <c r="AJ178" s="63">
        <f>_xlfn.XLOOKUP($AA178,FAO_All!$P$8:$P$238,FAO_All!$N$8:$N$238)</f>
        <v>41.787833333333339</v>
      </c>
      <c r="AK178" s="147"/>
    </row>
    <row r="179" spans="2:37" x14ac:dyDescent="0.45">
      <c r="B179" s="371">
        <f t="shared" si="51"/>
        <v>951</v>
      </c>
      <c r="C179" s="372" t="str">
        <f t="shared" si="52"/>
        <v>Milk, whole fresh buffalo</v>
      </c>
      <c r="D179" s="375">
        <f t="shared" si="39"/>
        <v>290778.15652562294</v>
      </c>
      <c r="E179" s="147">
        <f t="shared" si="40"/>
        <v>12635.145063429714</v>
      </c>
      <c r="F179" s="147">
        <f t="shared" si="41"/>
        <v>11612.033286684373</v>
      </c>
      <c r="G179" s="376">
        <f t="shared" si="53"/>
        <v>315025.33487573703</v>
      </c>
      <c r="H179" s="375">
        <f t="shared" si="42"/>
        <v>255749.01878086757</v>
      </c>
      <c r="I179" s="147">
        <f t="shared" si="43"/>
        <v>11113.02853947808</v>
      </c>
      <c r="J179" s="147">
        <f t="shared" si="44"/>
        <v>10213.167847972823</v>
      </c>
      <c r="K179" s="376">
        <f t="shared" si="54"/>
        <v>277075.21516831848</v>
      </c>
      <c r="L179" s="375">
        <f t="shared" si="45"/>
        <v>160550.14002497998</v>
      </c>
      <c r="M179" s="147">
        <f t="shared" si="46"/>
        <v>6976.3641581888223</v>
      </c>
      <c r="N179" s="147">
        <f t="shared" si="47"/>
        <v>6411.4636134562061</v>
      </c>
      <c r="O179" s="376">
        <f t="shared" si="55"/>
        <v>173937.96779662502</v>
      </c>
      <c r="P179" s="147"/>
      <c r="Q179" s="13" t="s">
        <v>271</v>
      </c>
      <c r="R179" s="155">
        <f t="shared" si="38"/>
        <v>951</v>
      </c>
      <c r="S179" s="156" cm="1">
        <f t="array" ref="S179">_xlfn.XLOOKUP($R179,FAO_All!$P$8:$P$240,_xlfn.XLOOKUP(S$5,FAO_All!$W$6:$AT$6,FAO_All!$W$8:$AT$240))/S$6</f>
        <v>149.3398</v>
      </c>
      <c r="T179" s="156" cm="1">
        <f t="array" ref="T179">_xlfn.XLOOKUP($R179,FAO_All!$P$8:$P$240,_xlfn.XLOOKUP(T$5,FAO_All!$W$6:$AT$6,FAO_All!$W$8:$AT$240))/T$6</f>
        <v>131.3493</v>
      </c>
      <c r="U179" s="156" cm="1">
        <f t="array" ref="U179">_xlfn.XLOOKUP($R179,FAO_All!$P$8:$P$240,_xlfn.XLOOKUP(U$5,FAO_All!$W$6:$AT$6,FAO_All!$W$8:$AT$240))/U$6</f>
        <v>82.456419999999994</v>
      </c>
      <c r="V179" s="342"/>
      <c r="W179" s="156"/>
      <c r="X179" s="156"/>
      <c r="Y179" s="290" t="s">
        <v>1824</v>
      </c>
      <c r="Z179" s="19" t="str">
        <f>_xlfn.XLOOKUP($Z$7,FAO_All!$R$7:$U$7,FAO_All!$R179:$U179)</f>
        <v>milk</v>
      </c>
      <c r="AA179" s="280">
        <f>FAO_All!P179</f>
        <v>951</v>
      </c>
      <c r="AB179" s="280" t="str">
        <f>FAO_All!Q179</f>
        <v>Milk, whole fresh buffalo</v>
      </c>
      <c r="AC179" s="291" cm="1">
        <f t="array" ref="AC179">_xlfn.XLOOKUP(AC$7&amp;$Y179,('Water-LV_filtered'!$R$5:$R$64)&amp;('Water-LV_filtered'!$I$5:$I$64),'Water-LV_filtered'!$W$5:$W$64,"")</f>
        <v>1947.0908393182724</v>
      </c>
      <c r="AD179" s="276" cm="1">
        <f t="array" ref="AD179">_xlfn.XLOOKUP(AD$7&amp;$Y179,('Water-LV_filtered'!$R$5:$R$64)&amp;('Water-LV_filtered'!$I$5:$I$64),'Water-LV_filtered'!$W$5:$W$64,"")</f>
        <v>84.606682635370575</v>
      </c>
      <c r="AE179" s="276" cm="1">
        <f t="array" ref="AE179">_xlfn.XLOOKUP(AE$7&amp;$Y179,('Water-LV_filtered'!$R$5:$R$64)&amp;('Water-LV_filtered'!$I$5:$I$64),'Water-LV_filtered'!$W$5:$W$64,"")</f>
        <v>77.755784370170403</v>
      </c>
      <c r="AF179" s="276">
        <f t="shared" si="48"/>
        <v>286754.55820919969</v>
      </c>
      <c r="AG179" s="276">
        <f t="shared" si="49"/>
        <v>12460.308173986476</v>
      </c>
      <c r="AH179" s="276">
        <f t="shared" si="50"/>
        <v>11451.353550142896</v>
      </c>
      <c r="AI179" s="276">
        <f t="shared" si="56"/>
        <v>310666.21993332909</v>
      </c>
      <c r="AJ179" s="63">
        <f>_xlfn.XLOOKUP($AA179,FAO_All!$P$8:$P$238,FAO_All!$N$8:$N$238)</f>
        <v>147.27333333333334</v>
      </c>
      <c r="AK179" s="147"/>
    </row>
    <row r="180" spans="2:37" x14ac:dyDescent="0.45">
      <c r="B180" s="371">
        <f t="shared" si="51"/>
        <v>972</v>
      </c>
      <c r="C180" s="372" t="str">
        <f t="shared" si="52"/>
        <v>Meat indigenous, buffalo</v>
      </c>
      <c r="D180" s="375">
        <f t="shared" si="39"/>
        <v>0</v>
      </c>
      <c r="E180" s="147">
        <f t="shared" si="40"/>
        <v>0</v>
      </c>
      <c r="F180" s="147">
        <f t="shared" si="41"/>
        <v>0</v>
      </c>
      <c r="G180" s="376">
        <f t="shared" si="53"/>
        <v>0</v>
      </c>
      <c r="H180" s="375">
        <f t="shared" si="42"/>
        <v>0</v>
      </c>
      <c r="I180" s="147">
        <f t="shared" si="43"/>
        <v>0</v>
      </c>
      <c r="J180" s="147">
        <f t="shared" si="44"/>
        <v>0</v>
      </c>
      <c r="K180" s="376">
        <f t="shared" si="54"/>
        <v>0</v>
      </c>
      <c r="L180" s="375">
        <f t="shared" si="45"/>
        <v>0</v>
      </c>
      <c r="M180" s="147">
        <f t="shared" si="46"/>
        <v>0</v>
      </c>
      <c r="N180" s="147">
        <f t="shared" si="47"/>
        <v>0</v>
      </c>
      <c r="O180" s="376">
        <f t="shared" si="55"/>
        <v>0</v>
      </c>
      <c r="P180" s="147"/>
      <c r="Q180" s="13" t="s">
        <v>273</v>
      </c>
      <c r="R180" s="155">
        <f t="shared" si="38"/>
        <v>972</v>
      </c>
      <c r="S180" s="156" cm="1">
        <f t="array" ref="S180">_xlfn.XLOOKUP($R180,FAO_All!$P$8:$P$240,_xlfn.XLOOKUP(S$5,FAO_All!$W$6:$AT$6,FAO_All!$W$8:$AT$240))/S$6</f>
        <v>0</v>
      </c>
      <c r="T180" s="156" cm="1">
        <f t="array" ref="T180">_xlfn.XLOOKUP($R180,FAO_All!$P$8:$P$240,_xlfn.XLOOKUP(T$5,FAO_All!$W$6:$AT$6,FAO_All!$W$8:$AT$240))/T$6</f>
        <v>0</v>
      </c>
      <c r="U180" s="156" cm="1">
        <f t="array" ref="U180">_xlfn.XLOOKUP($R180,FAO_All!$P$8:$P$240,_xlfn.XLOOKUP(U$5,FAO_All!$W$6:$AT$6,FAO_All!$W$8:$AT$240))/U$6</f>
        <v>0</v>
      </c>
      <c r="V180" s="342"/>
      <c r="W180" s="156"/>
      <c r="X180" s="156"/>
      <c r="Y180" s="290" t="s">
        <v>1661</v>
      </c>
      <c r="Z180" s="19" t="str">
        <f>_xlfn.XLOOKUP($Z$7,FAO_All!$R$7:$U$7,FAO_All!$R180:$U180)</f>
        <v>catt</v>
      </c>
      <c r="AA180" s="280">
        <f>FAO_All!P180</f>
        <v>972</v>
      </c>
      <c r="AB180" s="280" t="str">
        <f>FAO_All!Q180</f>
        <v>Meat indigenous, buffalo</v>
      </c>
      <c r="AC180" s="291" cm="1">
        <f t="array" ref="AC180">_xlfn.XLOOKUP(AC$7&amp;$Y180,('Water-LV_filtered'!$R$5:$R$64)&amp;('Water-LV_filtered'!$I$5:$I$64),'Water-LV_filtered'!$W$5:$W$64,"")</f>
        <v>7615.8506273959565</v>
      </c>
      <c r="AD180" s="276" cm="1">
        <f t="array" ref="AD180">_xlfn.XLOOKUP(AD$7&amp;$Y180,('Water-LV_filtered'!$R$5:$R$64)&amp;('Water-LV_filtered'!$I$5:$I$64),'Water-LV_filtered'!$W$5:$W$64,"")</f>
        <v>204.58378957177652</v>
      </c>
      <c r="AE180" s="276" cm="1">
        <f t="array" ref="AE180">_xlfn.XLOOKUP(AE$7&amp;$Y180,('Water-LV_filtered'!$R$5:$R$64)&amp;('Water-LV_filtered'!$I$5:$I$64),'Water-LV_filtered'!$W$5:$W$64,"")</f>
        <v>201.62590978776956</v>
      </c>
      <c r="AF180" s="276">
        <f t="shared" si="48"/>
        <v>0</v>
      </c>
      <c r="AG180" s="276">
        <f t="shared" si="49"/>
        <v>0</v>
      </c>
      <c r="AH180" s="276">
        <f t="shared" si="50"/>
        <v>0</v>
      </c>
      <c r="AI180" s="276">
        <f t="shared" si="56"/>
        <v>0</v>
      </c>
      <c r="AJ180" s="63">
        <f>_xlfn.XLOOKUP($AA180,FAO_All!$P$8:$P$238,FAO_All!$N$8:$N$238)</f>
        <v>0</v>
      </c>
      <c r="AK180" s="147"/>
    </row>
    <row r="181" spans="2:37" x14ac:dyDescent="0.45">
      <c r="B181" s="371">
        <f t="shared" si="51"/>
        <v>973</v>
      </c>
      <c r="C181" s="372" t="str">
        <f t="shared" si="52"/>
        <v>Meat live weight, buffalo</v>
      </c>
      <c r="D181" s="375">
        <f t="shared" si="39"/>
        <v>0</v>
      </c>
      <c r="E181" s="147">
        <f t="shared" si="40"/>
        <v>0</v>
      </c>
      <c r="F181" s="147">
        <f t="shared" si="41"/>
        <v>0</v>
      </c>
      <c r="G181" s="376">
        <f t="shared" si="53"/>
        <v>0</v>
      </c>
      <c r="H181" s="375">
        <f t="shared" si="42"/>
        <v>0</v>
      </c>
      <c r="I181" s="147">
        <f t="shared" si="43"/>
        <v>0</v>
      </c>
      <c r="J181" s="147">
        <f t="shared" si="44"/>
        <v>0</v>
      </c>
      <c r="K181" s="376">
        <f t="shared" si="54"/>
        <v>0</v>
      </c>
      <c r="L181" s="375">
        <f t="shared" si="45"/>
        <v>0</v>
      </c>
      <c r="M181" s="147">
        <f t="shared" si="46"/>
        <v>0</v>
      </c>
      <c r="N181" s="147">
        <f t="shared" si="47"/>
        <v>0</v>
      </c>
      <c r="O181" s="376">
        <f t="shared" si="55"/>
        <v>0</v>
      </c>
      <c r="P181" s="147"/>
      <c r="Q181" s="14" t="s">
        <v>269</v>
      </c>
      <c r="R181" s="155">
        <f t="shared" si="38"/>
        <v>973</v>
      </c>
      <c r="S181" s="156" cm="1">
        <f t="array" ref="S181">_xlfn.XLOOKUP($R181,FAO_All!$P$8:$P$240,_xlfn.XLOOKUP(S$5,FAO_All!$W$6:$AT$6,FAO_All!$W$8:$AT$240))/S$6</f>
        <v>0</v>
      </c>
      <c r="T181" s="156" cm="1">
        <f t="array" ref="T181">_xlfn.XLOOKUP($R181,FAO_All!$P$8:$P$240,_xlfn.XLOOKUP(T$5,FAO_All!$W$6:$AT$6,FAO_All!$W$8:$AT$240))/T$6</f>
        <v>0</v>
      </c>
      <c r="U181" s="156" cm="1">
        <f t="array" ref="U181">_xlfn.XLOOKUP($R181,FAO_All!$P$8:$P$240,_xlfn.XLOOKUP(U$5,FAO_All!$W$6:$AT$6,FAO_All!$W$8:$AT$240))/U$6</f>
        <v>0</v>
      </c>
      <c r="V181" s="342"/>
      <c r="W181" s="156"/>
      <c r="X181" s="156"/>
      <c r="Y181" s="290" t="s">
        <v>1657</v>
      </c>
      <c r="Z181" s="19" t="str">
        <f>_xlfn.XLOOKUP($Z$7,FAO_All!$R$7:$U$7,FAO_All!$R181:$U181)</f>
        <v>catt</v>
      </c>
      <c r="AA181" s="280">
        <f>FAO_All!P181</f>
        <v>973</v>
      </c>
      <c r="AB181" s="280" t="str">
        <f>FAO_All!Q181</f>
        <v>Meat live weight, buffalo</v>
      </c>
      <c r="AC181" s="291" cm="1">
        <f t="array" ref="AC181">_xlfn.XLOOKUP(AC$7&amp;$Y181,('Water-LV_filtered'!$R$5:$R$64)&amp;('Water-LV_filtered'!$I$5:$I$64),'Water-LV_filtered'!$W$5:$W$64,"")</f>
        <v>7615.8506273959565</v>
      </c>
      <c r="AD181" s="276" cm="1">
        <f t="array" ref="AD181">_xlfn.XLOOKUP(AD$7&amp;$Y181,('Water-LV_filtered'!$R$5:$R$64)&amp;('Water-LV_filtered'!$I$5:$I$64),'Water-LV_filtered'!$W$5:$W$64,"")</f>
        <v>204.58378957177652</v>
      </c>
      <c r="AE181" s="276" cm="1">
        <f t="array" ref="AE181">_xlfn.XLOOKUP(AE$7&amp;$Y181,('Water-LV_filtered'!$R$5:$R$64)&amp;('Water-LV_filtered'!$I$5:$I$64),'Water-LV_filtered'!$W$5:$W$64,"")</f>
        <v>201.62590978776956</v>
      </c>
      <c r="AF181" s="276">
        <f t="shared" si="48"/>
        <v>0</v>
      </c>
      <c r="AG181" s="276">
        <f t="shared" si="49"/>
        <v>0</v>
      </c>
      <c r="AH181" s="276">
        <f t="shared" si="50"/>
        <v>0</v>
      </c>
      <c r="AI181" s="276">
        <f t="shared" si="56"/>
        <v>0</v>
      </c>
      <c r="AJ181" s="63">
        <f>_xlfn.XLOOKUP($AA181,FAO_All!$P$8:$P$238,FAO_All!$N$8:$N$238)</f>
        <v>0</v>
      </c>
      <c r="AK181" s="147"/>
    </row>
    <row r="182" spans="2:37" x14ac:dyDescent="0.45">
      <c r="B182" s="371">
        <f t="shared" si="51"/>
        <v>977</v>
      </c>
      <c r="C182" s="372" t="str">
        <f t="shared" si="52"/>
        <v>Meat, sheep</v>
      </c>
      <c r="D182" s="375">
        <f t="shared" si="39"/>
        <v>150435.19005458971</v>
      </c>
      <c r="E182" s="147">
        <f t="shared" si="40"/>
        <v>7845.8629988761122</v>
      </c>
      <c r="F182" s="147">
        <f t="shared" si="41"/>
        <v>61.513264714706516</v>
      </c>
      <c r="G182" s="376">
        <f t="shared" si="53"/>
        <v>158342.56631818053</v>
      </c>
      <c r="H182" s="375">
        <f t="shared" si="42"/>
        <v>202013.61274466233</v>
      </c>
      <c r="I182" s="147">
        <f t="shared" si="43"/>
        <v>10535.906717886166</v>
      </c>
      <c r="J182" s="147">
        <f t="shared" si="44"/>
        <v>82.603789925929604</v>
      </c>
      <c r="K182" s="376">
        <f t="shared" si="54"/>
        <v>212632.12325247441</v>
      </c>
      <c r="L182" s="375">
        <f t="shared" si="45"/>
        <v>238637.75993322334</v>
      </c>
      <c r="M182" s="147">
        <f t="shared" si="46"/>
        <v>12446.018581924433</v>
      </c>
      <c r="N182" s="147">
        <f t="shared" si="47"/>
        <v>97.579480521612766</v>
      </c>
      <c r="O182" s="376">
        <f t="shared" si="55"/>
        <v>251181.35799566939</v>
      </c>
      <c r="P182" s="147"/>
      <c r="Q182" s="13" t="s">
        <v>280</v>
      </c>
      <c r="R182" s="155">
        <f t="shared" si="38"/>
        <v>977</v>
      </c>
      <c r="S182" s="156" cm="1">
        <f t="array" ref="S182">_xlfn.XLOOKUP($R182,FAO_All!$P$8:$P$240,_xlfn.XLOOKUP(S$5,FAO_All!$W$6:$AT$6,FAO_All!$W$8:$AT$240))/S$6</f>
        <v>33.409999999999997</v>
      </c>
      <c r="T182" s="156" cm="1">
        <f t="array" ref="T182">_xlfn.XLOOKUP($R182,FAO_All!$P$8:$P$240,_xlfn.XLOOKUP(T$5,FAO_All!$W$6:$AT$6,FAO_All!$W$8:$AT$240))/T$6</f>
        <v>44.865000000000002</v>
      </c>
      <c r="U182" s="156" cm="1">
        <f t="array" ref="U182">_xlfn.XLOOKUP($R182,FAO_All!$P$8:$P$240,_xlfn.XLOOKUP(U$5,FAO_All!$W$6:$AT$6,FAO_All!$W$8:$AT$240))/U$6</f>
        <v>52.998820000000002</v>
      </c>
      <c r="V182" s="342"/>
      <c r="W182" s="156"/>
      <c r="X182" s="156"/>
      <c r="Y182" s="290" t="s">
        <v>1676</v>
      </c>
      <c r="Z182" s="19" t="str">
        <f>_xlfn.XLOOKUP($Z$7,FAO_All!$R$7:$U$7,FAO_All!$R182:$U182)</f>
        <v>smlr</v>
      </c>
      <c r="AA182" s="280">
        <f>FAO_All!P182</f>
        <v>977</v>
      </c>
      <c r="AB182" s="280" t="str">
        <f>FAO_All!Q182</f>
        <v>Meat, sheep</v>
      </c>
      <c r="AC182" s="291" cm="1">
        <f t="array" ref="AC182">_xlfn.XLOOKUP(AC$7&amp;$Y182,('Water-LV_filtered'!$R$5:$R$64)&amp;('Water-LV_filtered'!$I$5:$I$64),'Water-LV_filtered'!$W$5:$W$64,"")</f>
        <v>4502.6994928042423</v>
      </c>
      <c r="AD182" s="276" cm="1">
        <f t="array" ref="AD182">_xlfn.XLOOKUP(AD$7&amp;$Y182,('Water-LV_filtered'!$R$5:$R$64)&amp;('Water-LV_filtered'!$I$5:$I$64),'Water-LV_filtered'!$W$5:$W$64,"")</f>
        <v>234.83576770057206</v>
      </c>
      <c r="AE182" s="276" cm="1">
        <f t="array" ref="AE182">_xlfn.XLOOKUP(AE$7&amp;$Y182,('Water-LV_filtered'!$R$5:$R$64)&amp;('Water-LV_filtered'!$I$5:$I$64),'Water-LV_filtered'!$W$5:$W$64,"")</f>
        <v>1.8411632659295576</v>
      </c>
      <c r="AF182" s="276">
        <f t="shared" si="48"/>
        <v>255839.63293155972</v>
      </c>
      <c r="AG182" s="276">
        <f t="shared" si="49"/>
        <v>13343.17262427342</v>
      </c>
      <c r="AH182" s="276">
        <f t="shared" si="50"/>
        <v>104.61336246739586</v>
      </c>
      <c r="AI182" s="276">
        <f t="shared" si="56"/>
        <v>269287.41891830054</v>
      </c>
      <c r="AJ182" s="63">
        <f>_xlfn.XLOOKUP($AA182,FAO_All!$P$8:$P$238,FAO_All!$N$8:$N$238)</f>
        <v>56.819166666666668</v>
      </c>
      <c r="AK182" s="147"/>
    </row>
    <row r="183" spans="2:37" x14ac:dyDescent="0.45">
      <c r="B183" s="371">
        <f t="shared" si="51"/>
        <v>982</v>
      </c>
      <c r="C183" s="372" t="str">
        <f t="shared" si="52"/>
        <v>Milk, whole fresh sheep</v>
      </c>
      <c r="D183" s="375">
        <f t="shared" si="39"/>
        <v>184181.31953090048</v>
      </c>
      <c r="E183" s="147">
        <f t="shared" si="40"/>
        <v>8003.2066990622197</v>
      </c>
      <c r="F183" s="147">
        <f t="shared" si="41"/>
        <v>7355.1591313902782</v>
      </c>
      <c r="G183" s="376">
        <f t="shared" si="53"/>
        <v>199539.68536135298</v>
      </c>
      <c r="H183" s="375">
        <f t="shared" si="42"/>
        <v>230821.5830195793</v>
      </c>
      <c r="I183" s="147">
        <f t="shared" si="43"/>
        <v>10029.859945707012</v>
      </c>
      <c r="J183" s="147">
        <f t="shared" si="44"/>
        <v>9217.7071941521535</v>
      </c>
      <c r="K183" s="376">
        <f t="shared" si="54"/>
        <v>250069.15015943846</v>
      </c>
      <c r="L183" s="375">
        <f t="shared" si="45"/>
        <v>293543.02551745484</v>
      </c>
      <c r="M183" s="147">
        <f t="shared" si="46"/>
        <v>12755.286552771939</v>
      </c>
      <c r="N183" s="147">
        <f t="shared" si="47"/>
        <v>11722.446500490014</v>
      </c>
      <c r="O183" s="376">
        <f t="shared" si="55"/>
        <v>318020.75857071677</v>
      </c>
      <c r="P183" s="147"/>
      <c r="Q183" s="13" t="s">
        <v>271</v>
      </c>
      <c r="R183" s="155">
        <f t="shared" si="38"/>
        <v>982</v>
      </c>
      <c r="S183" s="156" cm="1">
        <f t="array" ref="S183">_xlfn.XLOOKUP($R183,FAO_All!$P$8:$P$240,_xlfn.XLOOKUP(S$5,FAO_All!$W$6:$AT$6,FAO_All!$W$8:$AT$240))/S$6</f>
        <v>94.59308</v>
      </c>
      <c r="T183" s="156" cm="1">
        <f t="array" ref="T183">_xlfn.XLOOKUP($R183,FAO_All!$P$8:$P$240,_xlfn.XLOOKUP(T$5,FAO_All!$W$6:$AT$6,FAO_All!$W$8:$AT$240))/T$6</f>
        <v>118.54689999999999</v>
      </c>
      <c r="U183" s="156" cm="1">
        <f t="array" ref="U183">_xlfn.XLOOKUP($R183,FAO_All!$P$8:$P$240,_xlfn.XLOOKUP(U$5,FAO_All!$W$6:$AT$6,FAO_All!$W$8:$AT$240))/U$6</f>
        <v>150.75979999999998</v>
      </c>
      <c r="V183" s="342"/>
      <c r="W183" s="156"/>
      <c r="X183" s="156"/>
      <c r="Y183" s="290" t="s">
        <v>1824</v>
      </c>
      <c r="Z183" s="19" t="str">
        <f>_xlfn.XLOOKUP($Z$7,FAO_All!$R$7:$U$7,FAO_All!$R183:$U183)</f>
        <v>milk</v>
      </c>
      <c r="AA183" s="280">
        <f>FAO_All!P183</f>
        <v>982</v>
      </c>
      <c r="AB183" s="280" t="str">
        <f>FAO_All!Q183</f>
        <v>Milk, whole fresh sheep</v>
      </c>
      <c r="AC183" s="291" cm="1">
        <f t="array" ref="AC183">_xlfn.XLOOKUP(AC$7&amp;$Y183,('Water-LV_filtered'!$R$5:$R$64)&amp;('Water-LV_filtered'!$I$5:$I$64),'Water-LV_filtered'!$W$5:$W$64,"")</f>
        <v>1947.0908393182724</v>
      </c>
      <c r="AD183" s="276" cm="1">
        <f t="array" ref="AD183">_xlfn.XLOOKUP(AD$7&amp;$Y183,('Water-LV_filtered'!$R$5:$R$64)&amp;('Water-LV_filtered'!$I$5:$I$64),'Water-LV_filtered'!$W$5:$W$64,"")</f>
        <v>84.606682635370575</v>
      </c>
      <c r="AE183" s="276" cm="1">
        <f t="array" ref="AE183">_xlfn.XLOOKUP(AE$7&amp;$Y183,('Water-LV_filtered'!$R$5:$R$64)&amp;('Water-LV_filtered'!$I$5:$I$64),'Water-LV_filtered'!$W$5:$W$64,"")</f>
        <v>77.755784370170403</v>
      </c>
      <c r="AF183" s="276">
        <f t="shared" si="48"/>
        <v>190775.15563885742</v>
      </c>
      <c r="AG183" s="276">
        <f t="shared" si="49"/>
        <v>8289.7277938514544</v>
      </c>
      <c r="AH183" s="276">
        <f t="shared" si="50"/>
        <v>7618.4796135317574</v>
      </c>
      <c r="AI183" s="276">
        <f t="shared" si="56"/>
        <v>206683.36304624064</v>
      </c>
      <c r="AJ183" s="63">
        <f>_xlfn.XLOOKUP($AA183,FAO_All!$P$8:$P$238,FAO_All!$N$8:$N$238)</f>
        <v>97.979586666666677</v>
      </c>
      <c r="AK183" s="147"/>
    </row>
    <row r="184" spans="2:37" x14ac:dyDescent="0.45">
      <c r="B184" s="371">
        <f t="shared" si="51"/>
        <v>987</v>
      </c>
      <c r="C184" s="372" t="str">
        <f t="shared" si="52"/>
        <v>Wool, greasy</v>
      </c>
      <c r="D184" s="375">
        <f t="shared" si="39"/>
        <v>100324.51231818653</v>
      </c>
      <c r="E184" s="147">
        <f t="shared" si="40"/>
        <v>5232.3686950634155</v>
      </c>
      <c r="F184" s="147">
        <f t="shared" si="41"/>
        <v>41.022903493278491</v>
      </c>
      <c r="G184" s="376">
        <f t="shared" si="53"/>
        <v>105597.90391674323</v>
      </c>
      <c r="H184" s="375">
        <f t="shared" si="42"/>
        <v>138458.00940373045</v>
      </c>
      <c r="I184" s="147">
        <f t="shared" si="43"/>
        <v>7221.1998567925912</v>
      </c>
      <c r="J184" s="147">
        <f t="shared" si="44"/>
        <v>56.615770427333899</v>
      </c>
      <c r="K184" s="376">
        <f t="shared" si="54"/>
        <v>145735.82503095036</v>
      </c>
      <c r="L184" s="375">
        <f t="shared" si="45"/>
        <v>110885.99922151325</v>
      </c>
      <c r="M184" s="147">
        <f t="shared" si="46"/>
        <v>5783.1971234242001</v>
      </c>
      <c r="N184" s="147">
        <f t="shared" si="47"/>
        <v>45.341517638210206</v>
      </c>
      <c r="O184" s="376">
        <f t="shared" si="55"/>
        <v>116714.53786257566</v>
      </c>
      <c r="P184" s="147"/>
      <c r="Q184" s="13" t="s">
        <v>280</v>
      </c>
      <c r="R184" s="155">
        <f t="shared" si="38"/>
        <v>987</v>
      </c>
      <c r="S184" s="156" cm="1">
        <f t="array" ref="S184">_xlfn.XLOOKUP($R184,FAO_All!$P$8:$P$240,_xlfn.XLOOKUP(S$5,FAO_All!$W$6:$AT$6,FAO_All!$W$8:$AT$240))/S$6</f>
        <v>22.28097</v>
      </c>
      <c r="T184" s="156" cm="1">
        <f t="array" ref="T184">_xlfn.XLOOKUP($R184,FAO_All!$P$8:$P$240,_xlfn.XLOOKUP(T$5,FAO_All!$W$6:$AT$6,FAO_All!$W$8:$AT$240))/T$6</f>
        <v>30.75</v>
      </c>
      <c r="U184" s="156" cm="1">
        <f t="array" ref="U184">_xlfn.XLOOKUP($R184,FAO_All!$P$8:$P$240,_xlfn.XLOOKUP(U$5,FAO_All!$W$6:$AT$6,FAO_All!$W$8:$AT$240))/U$6</f>
        <v>24.626560000000001</v>
      </c>
      <c r="V184" s="342"/>
      <c r="W184" s="156"/>
      <c r="X184" s="156"/>
      <c r="Y184" s="290" t="s">
        <v>1676</v>
      </c>
      <c r="Z184" s="19" t="str">
        <f>_xlfn.XLOOKUP($Z$7,FAO_All!$R$7:$U$7,FAO_All!$R184:$U184)</f>
        <v>smlr</v>
      </c>
      <c r="AA184" s="280">
        <f>FAO_All!P184</f>
        <v>987</v>
      </c>
      <c r="AB184" s="280" t="str">
        <f>FAO_All!Q184</f>
        <v>Wool, greasy</v>
      </c>
      <c r="AC184" s="291" cm="1">
        <f t="array" ref="AC184">_xlfn.XLOOKUP(AC$7&amp;$Y184,('Water-LV_filtered'!$R$5:$R$64)&amp;('Water-LV_filtered'!$I$5:$I$64),'Water-LV_filtered'!$W$5:$W$64,"")</f>
        <v>4502.6994928042423</v>
      </c>
      <c r="AD184" s="276" cm="1">
        <f t="array" ref="AD184">_xlfn.XLOOKUP(AD$7&amp;$Y184,('Water-LV_filtered'!$R$5:$R$64)&amp;('Water-LV_filtered'!$I$5:$I$64),'Water-LV_filtered'!$W$5:$W$64,"")</f>
        <v>234.83576770057206</v>
      </c>
      <c r="AE184" s="276" cm="1">
        <f t="array" ref="AE184">_xlfn.XLOOKUP(AE$7&amp;$Y184,('Water-LV_filtered'!$R$5:$R$64)&amp;('Water-LV_filtered'!$I$5:$I$64),'Water-LV_filtered'!$W$5:$W$64,"")</f>
        <v>1.8411632659295576</v>
      </c>
      <c r="AF184" s="276">
        <f t="shared" si="48"/>
        <v>105096.73589813089</v>
      </c>
      <c r="AG184" s="276">
        <f t="shared" si="49"/>
        <v>5481.2613404255972</v>
      </c>
      <c r="AH184" s="276">
        <f t="shared" si="50"/>
        <v>42.974275723701155</v>
      </c>
      <c r="AI184" s="276">
        <f t="shared" si="56"/>
        <v>110620.97151428019</v>
      </c>
      <c r="AJ184" s="63">
        <f>_xlfn.XLOOKUP($AA184,FAO_All!$P$8:$P$238,FAO_All!$N$8:$N$238)</f>
        <v>23.340828333333334</v>
      </c>
      <c r="AK184" s="147"/>
    </row>
    <row r="185" spans="2:37" x14ac:dyDescent="0.45">
      <c r="B185" s="371">
        <f t="shared" si="51"/>
        <v>1012</v>
      </c>
      <c r="C185" s="372" t="str">
        <f t="shared" si="52"/>
        <v>Meat indigenous, sheep</v>
      </c>
      <c r="D185" s="375">
        <f t="shared" si="39"/>
        <v>0</v>
      </c>
      <c r="E185" s="147">
        <f t="shared" si="40"/>
        <v>0</v>
      </c>
      <c r="F185" s="147">
        <f t="shared" si="41"/>
        <v>0</v>
      </c>
      <c r="G185" s="376">
        <f t="shared" si="53"/>
        <v>0</v>
      </c>
      <c r="H185" s="375">
        <f t="shared" si="42"/>
        <v>0</v>
      </c>
      <c r="I185" s="147">
        <f t="shared" si="43"/>
        <v>0</v>
      </c>
      <c r="J185" s="147">
        <f t="shared" si="44"/>
        <v>0</v>
      </c>
      <c r="K185" s="376">
        <f t="shared" si="54"/>
        <v>0</v>
      </c>
      <c r="L185" s="375">
        <f t="shared" si="45"/>
        <v>0</v>
      </c>
      <c r="M185" s="147">
        <f t="shared" si="46"/>
        <v>0</v>
      </c>
      <c r="N185" s="147">
        <f t="shared" si="47"/>
        <v>0</v>
      </c>
      <c r="O185" s="376">
        <f t="shared" si="55"/>
        <v>0</v>
      </c>
      <c r="P185" s="147"/>
      <c r="Q185" s="13" t="s">
        <v>280</v>
      </c>
      <c r="R185" s="155">
        <f t="shared" si="38"/>
        <v>1012</v>
      </c>
      <c r="S185" s="156" cm="1">
        <f t="array" ref="S185">_xlfn.XLOOKUP($R185,FAO_All!$P$8:$P$240,_xlfn.XLOOKUP(S$5,FAO_All!$W$6:$AT$6,FAO_All!$W$8:$AT$240))/S$6</f>
        <v>0</v>
      </c>
      <c r="T185" s="156" cm="1">
        <f t="array" ref="T185">_xlfn.XLOOKUP($R185,FAO_All!$P$8:$P$240,_xlfn.XLOOKUP(T$5,FAO_All!$W$6:$AT$6,FAO_All!$W$8:$AT$240))/T$6</f>
        <v>0</v>
      </c>
      <c r="U185" s="156" cm="1">
        <f t="array" ref="U185">_xlfn.XLOOKUP($R185,FAO_All!$P$8:$P$240,_xlfn.XLOOKUP(U$5,FAO_All!$W$6:$AT$6,FAO_All!$W$8:$AT$240))/U$6</f>
        <v>0</v>
      </c>
      <c r="V185" s="342"/>
      <c r="W185" s="156"/>
      <c r="X185" s="156"/>
      <c r="Y185" s="290" t="s">
        <v>1676</v>
      </c>
      <c r="Z185" s="19" t="str">
        <f>_xlfn.XLOOKUP($Z$7,FAO_All!$R$7:$U$7,FAO_All!$R185:$U185)</f>
        <v>smlr</v>
      </c>
      <c r="AA185" s="280">
        <f>FAO_All!P185</f>
        <v>1012</v>
      </c>
      <c r="AB185" s="280" t="str">
        <f>FAO_All!Q185</f>
        <v>Meat indigenous, sheep</v>
      </c>
      <c r="AC185" s="291" cm="1">
        <f t="array" ref="AC185">_xlfn.XLOOKUP(AC$7&amp;$Y185,('Water-LV_filtered'!$R$5:$R$64)&amp;('Water-LV_filtered'!$I$5:$I$64),'Water-LV_filtered'!$W$5:$W$64,"")</f>
        <v>4502.6994928042423</v>
      </c>
      <c r="AD185" s="276" cm="1">
        <f t="array" ref="AD185">_xlfn.XLOOKUP(AD$7&amp;$Y185,('Water-LV_filtered'!$R$5:$R$64)&amp;('Water-LV_filtered'!$I$5:$I$64),'Water-LV_filtered'!$W$5:$W$64,"")</f>
        <v>234.83576770057206</v>
      </c>
      <c r="AE185" s="276" cm="1">
        <f t="array" ref="AE185">_xlfn.XLOOKUP(AE$7&amp;$Y185,('Water-LV_filtered'!$R$5:$R$64)&amp;('Water-LV_filtered'!$I$5:$I$64),'Water-LV_filtered'!$W$5:$W$64,"")</f>
        <v>1.8411632659295576</v>
      </c>
      <c r="AF185" s="276">
        <f t="shared" si="48"/>
        <v>0</v>
      </c>
      <c r="AG185" s="276">
        <f t="shared" si="49"/>
        <v>0</v>
      </c>
      <c r="AH185" s="276">
        <f t="shared" si="50"/>
        <v>0</v>
      </c>
      <c r="AI185" s="276">
        <f t="shared" si="56"/>
        <v>0</v>
      </c>
      <c r="AJ185" s="63">
        <f>_xlfn.XLOOKUP($AA185,FAO_All!$P$8:$P$238,FAO_All!$N$8:$N$238)</f>
        <v>0</v>
      </c>
      <c r="AK185" s="147"/>
    </row>
    <row r="186" spans="2:37" x14ac:dyDescent="0.45">
      <c r="B186" s="371">
        <f t="shared" si="51"/>
        <v>1013</v>
      </c>
      <c r="C186" s="372" t="str">
        <f t="shared" si="52"/>
        <v>Meat live weight, sheep</v>
      </c>
      <c r="D186" s="375">
        <f t="shared" si="39"/>
        <v>0</v>
      </c>
      <c r="E186" s="147">
        <f t="shared" si="40"/>
        <v>0</v>
      </c>
      <c r="F186" s="147">
        <f t="shared" si="41"/>
        <v>0</v>
      </c>
      <c r="G186" s="376">
        <f t="shared" si="53"/>
        <v>0</v>
      </c>
      <c r="H186" s="375">
        <f t="shared" si="42"/>
        <v>0</v>
      </c>
      <c r="I186" s="147">
        <f t="shared" si="43"/>
        <v>0</v>
      </c>
      <c r="J186" s="147">
        <f t="shared" si="44"/>
        <v>0</v>
      </c>
      <c r="K186" s="376">
        <f t="shared" si="54"/>
        <v>0</v>
      </c>
      <c r="L186" s="375">
        <f t="shared" si="45"/>
        <v>0</v>
      </c>
      <c r="M186" s="147">
        <f t="shared" si="46"/>
        <v>0</v>
      </c>
      <c r="N186" s="147">
        <f t="shared" si="47"/>
        <v>0</v>
      </c>
      <c r="O186" s="376">
        <f t="shared" si="55"/>
        <v>0</v>
      </c>
      <c r="P186" s="147"/>
      <c r="Q186" s="13" t="s">
        <v>280</v>
      </c>
      <c r="R186" s="155">
        <f t="shared" si="38"/>
        <v>1013</v>
      </c>
      <c r="S186" s="156" cm="1">
        <f t="array" ref="S186">_xlfn.XLOOKUP($R186,FAO_All!$P$8:$P$240,_xlfn.XLOOKUP(S$5,FAO_All!$W$6:$AT$6,FAO_All!$W$8:$AT$240))/S$6</f>
        <v>0</v>
      </c>
      <c r="T186" s="156" cm="1">
        <f t="array" ref="T186">_xlfn.XLOOKUP($R186,FAO_All!$P$8:$P$240,_xlfn.XLOOKUP(T$5,FAO_All!$W$6:$AT$6,FAO_All!$W$8:$AT$240))/T$6</f>
        <v>0</v>
      </c>
      <c r="U186" s="156" cm="1">
        <f t="array" ref="U186">_xlfn.XLOOKUP($R186,FAO_All!$P$8:$P$240,_xlfn.XLOOKUP(U$5,FAO_All!$W$6:$AT$6,FAO_All!$W$8:$AT$240))/U$6</f>
        <v>0</v>
      </c>
      <c r="V186" s="342"/>
      <c r="W186" s="156"/>
      <c r="X186" s="156"/>
      <c r="Y186" s="290" t="s">
        <v>1676</v>
      </c>
      <c r="Z186" s="19" t="str">
        <f>_xlfn.XLOOKUP($Z$7,FAO_All!$R$7:$U$7,FAO_All!$R186:$U186)</f>
        <v>smlr</v>
      </c>
      <c r="AA186" s="280">
        <f>FAO_All!P186</f>
        <v>1013</v>
      </c>
      <c r="AB186" s="280" t="str">
        <f>FAO_All!Q186</f>
        <v>Meat live weight, sheep</v>
      </c>
      <c r="AC186" s="276" cm="1">
        <f t="array" ref="AC186">_xlfn.XLOOKUP(AC$7&amp;$Y186,('Water-LV_filtered'!$R$5:$R$64)&amp;('Water-LV_filtered'!$I$5:$I$64),'Water-LV_filtered'!$W$5:$W$64,"")</f>
        <v>4502.6994928042423</v>
      </c>
      <c r="AD186" s="276" cm="1">
        <f t="array" ref="AD186">_xlfn.XLOOKUP(AD$7&amp;$Y186,('Water-LV_filtered'!$R$5:$R$64)&amp;('Water-LV_filtered'!$I$5:$I$64),'Water-LV_filtered'!$W$5:$W$64,"")</f>
        <v>234.83576770057206</v>
      </c>
      <c r="AE186" s="276" cm="1">
        <f t="array" ref="AE186">_xlfn.XLOOKUP(AE$7&amp;$Y186,('Water-LV_filtered'!$R$5:$R$64)&amp;('Water-LV_filtered'!$I$5:$I$64),'Water-LV_filtered'!$W$5:$W$64,"")</f>
        <v>1.8411632659295576</v>
      </c>
      <c r="AF186" s="276">
        <f t="shared" si="48"/>
        <v>0</v>
      </c>
      <c r="AG186" s="276">
        <f t="shared" si="49"/>
        <v>0</v>
      </c>
      <c r="AH186" s="276">
        <f t="shared" si="50"/>
        <v>0</v>
      </c>
      <c r="AI186" s="276">
        <f t="shared" si="56"/>
        <v>0</v>
      </c>
      <c r="AJ186" s="63">
        <f>_xlfn.XLOOKUP($AA186,FAO_All!$P$8:$P$238,FAO_All!$N$8:$N$238)</f>
        <v>0</v>
      </c>
      <c r="AK186" s="147"/>
    </row>
    <row r="187" spans="2:37" x14ac:dyDescent="0.45">
      <c r="B187" s="371">
        <f t="shared" si="51"/>
        <v>1017</v>
      </c>
      <c r="C187" s="372" t="str">
        <f t="shared" si="52"/>
        <v>Meat, goat</v>
      </c>
      <c r="D187" s="375">
        <f t="shared" si="39"/>
        <v>113831.64833797328</v>
      </c>
      <c r="E187" s="147">
        <f t="shared" si="40"/>
        <v>9276.5176915170759</v>
      </c>
      <c r="F187" s="147">
        <f t="shared" si="41"/>
        <v>29.80200190712425</v>
      </c>
      <c r="G187" s="376">
        <f t="shared" si="53"/>
        <v>123137.96803139748</v>
      </c>
      <c r="H187" s="375">
        <f t="shared" si="42"/>
        <v>174444.65547146794</v>
      </c>
      <c r="I187" s="147">
        <f t="shared" si="43"/>
        <v>14216.072211016581</v>
      </c>
      <c r="J187" s="147">
        <f t="shared" si="44"/>
        <v>45.670953824834008</v>
      </c>
      <c r="K187" s="376">
        <f t="shared" si="54"/>
        <v>188706.39863630934</v>
      </c>
      <c r="L187" s="375">
        <f t="shared" si="45"/>
        <v>155482.95022394112</v>
      </c>
      <c r="M187" s="147">
        <f t="shared" si="46"/>
        <v>12670.820106191031</v>
      </c>
      <c r="N187" s="147">
        <f t="shared" si="47"/>
        <v>40.706633407797483</v>
      </c>
      <c r="O187" s="376">
        <f t="shared" si="55"/>
        <v>168194.47696353996</v>
      </c>
      <c r="P187" s="147"/>
      <c r="Q187" s="13" t="s">
        <v>287</v>
      </c>
      <c r="R187" s="155">
        <f t="shared" si="38"/>
        <v>1017</v>
      </c>
      <c r="S187" s="156" cm="1">
        <f t="array" ref="S187">_xlfn.XLOOKUP($R187,FAO_All!$P$8:$P$240,_xlfn.XLOOKUP(S$5,FAO_All!$W$6:$AT$6,FAO_All!$W$8:$AT$240))/S$6</f>
        <v>44.89</v>
      </c>
      <c r="T187" s="156" cm="1">
        <f t="array" ref="T187">_xlfn.XLOOKUP($R187,FAO_All!$P$8:$P$240,_xlfn.XLOOKUP(T$5,FAO_All!$W$6:$AT$6,FAO_All!$W$8:$AT$240))/T$6</f>
        <v>68.793000000000006</v>
      </c>
      <c r="U187" s="156" cm="1">
        <f t="array" ref="U187">_xlfn.XLOOKUP($R187,FAO_All!$P$8:$P$240,_xlfn.XLOOKUP(U$5,FAO_All!$W$6:$AT$6,FAO_All!$W$8:$AT$240))/U$6</f>
        <v>61.315370000000001</v>
      </c>
      <c r="V187" s="342"/>
      <c r="W187" s="156"/>
      <c r="X187" s="156"/>
      <c r="Y187" s="290" t="s">
        <v>1679</v>
      </c>
      <c r="Z187" s="19" t="str">
        <f>_xlfn.XLOOKUP($Z$7,FAO_All!$R$7:$U$7,FAO_All!$R187:$U187)</f>
        <v>smlr</v>
      </c>
      <c r="AA187" s="280">
        <f>FAO_All!P187</f>
        <v>1017</v>
      </c>
      <c r="AB187" s="280" t="str">
        <f>FAO_All!Q187</f>
        <v>Meat, goat</v>
      </c>
      <c r="AC187" s="276" cm="1">
        <f t="array" ref="AC187">_xlfn.XLOOKUP(AC$7&amp;$Y187,('Water-LV_filtered'!$R$5:$R$64)&amp;('Water-LV_filtered'!$I$5:$I$64),'Water-LV_filtered'!$W$5:$W$64,"")</f>
        <v>2535.7907849849248</v>
      </c>
      <c r="AD187" s="276" cm="1">
        <f t="array" ref="AD187">_xlfn.XLOOKUP(AD$7&amp;$Y187,('Water-LV_filtered'!$R$5:$R$64)&amp;('Water-LV_filtered'!$I$5:$I$64),'Water-LV_filtered'!$W$5:$W$64,"")</f>
        <v>206.6499819896876</v>
      </c>
      <c r="AE187" s="276" cm="1">
        <f t="array" ref="AE187">_xlfn.XLOOKUP(AE$7&amp;$Y187,('Water-LV_filtered'!$R$5:$R$64)&amp;('Water-LV_filtered'!$I$5:$I$64),'Water-LV_filtered'!$W$5:$W$64,"")</f>
        <v>0.66388955016984297</v>
      </c>
      <c r="AF187" s="276">
        <f t="shared" si="48"/>
        <v>136660.10487980006</v>
      </c>
      <c r="AG187" s="276">
        <f t="shared" si="49"/>
        <v>11136.884154379239</v>
      </c>
      <c r="AH187" s="276">
        <f t="shared" si="50"/>
        <v>35.778667582528264</v>
      </c>
      <c r="AI187" s="276">
        <f t="shared" si="56"/>
        <v>147832.76770176183</v>
      </c>
      <c r="AJ187" s="63">
        <f>_xlfn.XLOOKUP($AA187,FAO_All!$P$8:$P$238,FAO_All!$N$8:$N$238)</f>
        <v>53.892499999999998</v>
      </c>
      <c r="AK187" s="147"/>
    </row>
    <row r="188" spans="2:37" x14ac:dyDescent="0.45">
      <c r="B188" s="371">
        <f t="shared" si="51"/>
        <v>1020</v>
      </c>
      <c r="C188" s="372" t="str">
        <f t="shared" si="52"/>
        <v>Milk, whole fresh goat</v>
      </c>
      <c r="D188" s="375">
        <f t="shared" si="39"/>
        <v>523953.38295177021</v>
      </c>
      <c r="E188" s="147">
        <f t="shared" si="40"/>
        <v>22767.277567106365</v>
      </c>
      <c r="F188" s="147">
        <f t="shared" si="41"/>
        <v>20923.731672983191</v>
      </c>
      <c r="G188" s="376">
        <f t="shared" si="53"/>
        <v>567644.39219185978</v>
      </c>
      <c r="H188" s="375">
        <f t="shared" si="42"/>
        <v>651371.39689492586</v>
      </c>
      <c r="I188" s="147">
        <f t="shared" si="43"/>
        <v>28303.955800101543</v>
      </c>
      <c r="J188" s="147">
        <f t="shared" si="44"/>
        <v>26012.085753324016</v>
      </c>
      <c r="K188" s="376">
        <f t="shared" si="54"/>
        <v>705687.43844835134</v>
      </c>
      <c r="L188" s="375">
        <f t="shared" si="45"/>
        <v>727127.44430753356</v>
      </c>
      <c r="M188" s="147">
        <f t="shared" si="46"/>
        <v>31595.773383400694</v>
      </c>
      <c r="N188" s="147">
        <f t="shared" si="47"/>
        <v>29037.353382549543</v>
      </c>
      <c r="O188" s="376">
        <f t="shared" si="55"/>
        <v>787760.57107348379</v>
      </c>
      <c r="P188" s="147"/>
      <c r="Q188" s="13" t="s">
        <v>271</v>
      </c>
      <c r="R188" s="155">
        <f t="shared" si="38"/>
        <v>1020</v>
      </c>
      <c r="S188" s="156" cm="1">
        <f t="array" ref="S188">_xlfn.XLOOKUP($R188,FAO_All!$P$8:$P$240,_xlfn.XLOOKUP(S$5,FAO_All!$W$6:$AT$6,FAO_All!$W$8:$AT$240))/S$6</f>
        <v>269.09550000000002</v>
      </c>
      <c r="T188" s="156" cm="1">
        <f t="array" ref="T188">_xlfn.XLOOKUP($R188,FAO_All!$P$8:$P$240,_xlfn.XLOOKUP(T$5,FAO_All!$W$6:$AT$6,FAO_All!$W$8:$AT$240))/T$6</f>
        <v>334.53570000000002</v>
      </c>
      <c r="U188" s="156" cm="1">
        <f t="array" ref="U188">_xlfn.XLOOKUP($R188,FAO_All!$P$8:$P$240,_xlfn.XLOOKUP(U$5,FAO_All!$W$6:$AT$6,FAO_All!$W$8:$AT$240))/U$6</f>
        <v>373.44299999999998</v>
      </c>
      <c r="V188" s="342"/>
      <c r="W188" s="156"/>
      <c r="X188" s="156"/>
      <c r="Y188" s="290" t="s">
        <v>1824</v>
      </c>
      <c r="Z188" s="19" t="str">
        <f>_xlfn.XLOOKUP($Z$7,FAO_All!$R$7:$U$7,FAO_All!$R188:$U188)</f>
        <v>milk</v>
      </c>
      <c r="AA188" s="280">
        <f>FAO_All!P188</f>
        <v>1020</v>
      </c>
      <c r="AB188" s="280" t="str">
        <f>FAO_All!Q188</f>
        <v>Milk, whole fresh goat</v>
      </c>
      <c r="AC188" s="276" cm="1">
        <f t="array" ref="AC188">_xlfn.XLOOKUP(AC$7&amp;$Y188,('Water-LV_filtered'!$R$5:$R$64)&amp;('Water-LV_filtered'!$I$5:$I$64),'Water-LV_filtered'!$W$5:$W$64,"")</f>
        <v>1947.0908393182724</v>
      </c>
      <c r="AD188" s="276" cm="1">
        <f t="array" ref="AD188">_xlfn.XLOOKUP(AD$7&amp;$Y188,('Water-LV_filtered'!$R$5:$R$64)&amp;('Water-LV_filtered'!$I$5:$I$64),'Water-LV_filtered'!$W$5:$W$64,"")</f>
        <v>84.606682635370575</v>
      </c>
      <c r="AE188" s="276" cm="1">
        <f t="array" ref="AE188">_xlfn.XLOOKUP(AE$7&amp;$Y188,('Water-LV_filtered'!$R$5:$R$64)&amp;('Water-LV_filtered'!$I$5:$I$64),'Water-LV_filtered'!$W$5:$W$64,"")</f>
        <v>77.755784370170403</v>
      </c>
      <c r="AF188" s="276">
        <f t="shared" si="48"/>
        <v>533016.44177851698</v>
      </c>
      <c r="AG188" s="276">
        <f t="shared" si="49"/>
        <v>23161.093472546469</v>
      </c>
      <c r="AH188" s="276">
        <f t="shared" si="50"/>
        <v>21285.658930631547</v>
      </c>
      <c r="AI188" s="276">
        <f t="shared" si="56"/>
        <v>577463.194181695</v>
      </c>
      <c r="AJ188" s="63">
        <f>_xlfn.XLOOKUP($AA188,FAO_All!$P$8:$P$238,FAO_All!$N$8:$N$238)</f>
        <v>273.7501666666667</v>
      </c>
      <c r="AK188" s="147"/>
    </row>
    <row r="189" spans="2:37" x14ac:dyDescent="0.45">
      <c r="B189" s="371">
        <f t="shared" si="51"/>
        <v>1032</v>
      </c>
      <c r="C189" s="372" t="str">
        <f t="shared" si="52"/>
        <v>Meat indigenous, goat</v>
      </c>
      <c r="D189" s="375">
        <f t="shared" si="39"/>
        <v>0</v>
      </c>
      <c r="E189" s="147">
        <f t="shared" si="40"/>
        <v>0</v>
      </c>
      <c r="F189" s="147">
        <f t="shared" si="41"/>
        <v>0</v>
      </c>
      <c r="G189" s="376">
        <f t="shared" si="53"/>
        <v>0</v>
      </c>
      <c r="H189" s="375">
        <f t="shared" si="42"/>
        <v>0</v>
      </c>
      <c r="I189" s="147">
        <f t="shared" si="43"/>
        <v>0</v>
      </c>
      <c r="J189" s="147">
        <f t="shared" si="44"/>
        <v>0</v>
      </c>
      <c r="K189" s="376">
        <f t="shared" si="54"/>
        <v>0</v>
      </c>
      <c r="L189" s="375">
        <f t="shared" si="45"/>
        <v>0</v>
      </c>
      <c r="M189" s="147">
        <f t="shared" si="46"/>
        <v>0</v>
      </c>
      <c r="N189" s="147">
        <f t="shared" si="47"/>
        <v>0</v>
      </c>
      <c r="O189" s="376">
        <f t="shared" si="55"/>
        <v>0</v>
      </c>
      <c r="P189" s="147"/>
      <c r="Q189" s="13" t="s">
        <v>287</v>
      </c>
      <c r="R189" s="155">
        <f t="shared" si="38"/>
        <v>1032</v>
      </c>
      <c r="S189" s="156" cm="1">
        <f t="array" ref="S189">_xlfn.XLOOKUP($R189,FAO_All!$P$8:$P$240,_xlfn.XLOOKUP(S$5,FAO_All!$W$6:$AT$6,FAO_All!$W$8:$AT$240))/S$6</f>
        <v>0</v>
      </c>
      <c r="T189" s="156" cm="1">
        <f t="array" ref="T189">_xlfn.XLOOKUP($R189,FAO_All!$P$8:$P$240,_xlfn.XLOOKUP(T$5,FAO_All!$W$6:$AT$6,FAO_All!$W$8:$AT$240))/T$6</f>
        <v>0</v>
      </c>
      <c r="U189" s="156" cm="1">
        <f t="array" ref="U189">_xlfn.XLOOKUP($R189,FAO_All!$P$8:$P$240,_xlfn.XLOOKUP(U$5,FAO_All!$W$6:$AT$6,FAO_All!$W$8:$AT$240))/U$6</f>
        <v>0</v>
      </c>
      <c r="V189" s="342"/>
      <c r="W189" s="156"/>
      <c r="X189" s="156"/>
      <c r="Y189" s="290" t="s">
        <v>1679</v>
      </c>
      <c r="Z189" s="19" t="str">
        <f>_xlfn.XLOOKUP($Z$7,FAO_All!$R$7:$U$7,FAO_All!$R189:$U189)</f>
        <v>smlr</v>
      </c>
      <c r="AA189" s="280">
        <f>FAO_All!P189</f>
        <v>1032</v>
      </c>
      <c r="AB189" s="280" t="str">
        <f>FAO_All!Q189</f>
        <v>Meat indigenous, goat</v>
      </c>
      <c r="AC189" s="276" cm="1">
        <f t="array" ref="AC189">_xlfn.XLOOKUP(AC$7&amp;$Y189,('Water-LV_filtered'!$R$5:$R$64)&amp;('Water-LV_filtered'!$I$5:$I$64),'Water-LV_filtered'!$W$5:$W$64,"")</f>
        <v>2535.7907849849248</v>
      </c>
      <c r="AD189" s="276" cm="1">
        <f t="array" ref="AD189">_xlfn.XLOOKUP(AD$7&amp;$Y189,('Water-LV_filtered'!$R$5:$R$64)&amp;('Water-LV_filtered'!$I$5:$I$64),'Water-LV_filtered'!$W$5:$W$64,"")</f>
        <v>206.6499819896876</v>
      </c>
      <c r="AE189" s="276" cm="1">
        <f t="array" ref="AE189">_xlfn.XLOOKUP(AE$7&amp;$Y189,('Water-LV_filtered'!$R$5:$R$64)&amp;('Water-LV_filtered'!$I$5:$I$64),'Water-LV_filtered'!$W$5:$W$64,"")</f>
        <v>0.66388955016984297</v>
      </c>
      <c r="AF189" s="276">
        <f t="shared" si="48"/>
        <v>0</v>
      </c>
      <c r="AG189" s="276">
        <f t="shared" si="49"/>
        <v>0</v>
      </c>
      <c r="AH189" s="276">
        <f t="shared" si="50"/>
        <v>0</v>
      </c>
      <c r="AI189" s="276">
        <f t="shared" si="56"/>
        <v>0</v>
      </c>
      <c r="AJ189" s="63">
        <f>_xlfn.XLOOKUP($AA189,FAO_All!$P$8:$P$238,FAO_All!$N$8:$N$238)</f>
        <v>0</v>
      </c>
      <c r="AK189" s="147"/>
    </row>
    <row r="190" spans="2:37" x14ac:dyDescent="0.45">
      <c r="B190" s="371">
        <f t="shared" si="51"/>
        <v>1033</v>
      </c>
      <c r="C190" s="372" t="str">
        <f t="shared" si="52"/>
        <v>Meat live weight, goat</v>
      </c>
      <c r="D190" s="375">
        <f t="shared" si="39"/>
        <v>0</v>
      </c>
      <c r="E190" s="147">
        <f t="shared" si="40"/>
        <v>0</v>
      </c>
      <c r="F190" s="147">
        <f t="shared" si="41"/>
        <v>0</v>
      </c>
      <c r="G190" s="376">
        <f t="shared" si="53"/>
        <v>0</v>
      </c>
      <c r="H190" s="375">
        <f t="shared" si="42"/>
        <v>0</v>
      </c>
      <c r="I190" s="147">
        <f t="shared" si="43"/>
        <v>0</v>
      </c>
      <c r="J190" s="147">
        <f t="shared" si="44"/>
        <v>0</v>
      </c>
      <c r="K190" s="376">
        <f t="shared" si="54"/>
        <v>0</v>
      </c>
      <c r="L190" s="375">
        <f t="shared" si="45"/>
        <v>0</v>
      </c>
      <c r="M190" s="147">
        <f t="shared" si="46"/>
        <v>0</v>
      </c>
      <c r="N190" s="147">
        <f t="shared" si="47"/>
        <v>0</v>
      </c>
      <c r="O190" s="376">
        <f t="shared" si="55"/>
        <v>0</v>
      </c>
      <c r="P190" s="147"/>
      <c r="Q190" s="13" t="s">
        <v>287</v>
      </c>
      <c r="R190" s="155">
        <f t="shared" si="38"/>
        <v>1033</v>
      </c>
      <c r="S190" s="156" cm="1">
        <f t="array" ref="S190">_xlfn.XLOOKUP($R190,FAO_All!$P$8:$P$240,_xlfn.XLOOKUP(S$5,FAO_All!$W$6:$AT$6,FAO_All!$W$8:$AT$240))/S$6</f>
        <v>0</v>
      </c>
      <c r="T190" s="156" cm="1">
        <f t="array" ref="T190">_xlfn.XLOOKUP($R190,FAO_All!$P$8:$P$240,_xlfn.XLOOKUP(T$5,FAO_All!$W$6:$AT$6,FAO_All!$W$8:$AT$240))/T$6</f>
        <v>0</v>
      </c>
      <c r="U190" s="156" cm="1">
        <f t="array" ref="U190">_xlfn.XLOOKUP($R190,FAO_All!$P$8:$P$240,_xlfn.XLOOKUP(U$5,FAO_All!$W$6:$AT$6,FAO_All!$W$8:$AT$240))/U$6</f>
        <v>0</v>
      </c>
      <c r="V190" s="342"/>
      <c r="W190" s="156"/>
      <c r="X190" s="156"/>
      <c r="Y190" s="290" t="s">
        <v>1679</v>
      </c>
      <c r="Z190" s="19" t="str">
        <f>_xlfn.XLOOKUP($Z$7,FAO_All!$R$7:$U$7,FAO_All!$R190:$U190)</f>
        <v>smlr</v>
      </c>
      <c r="AA190" s="280">
        <f>FAO_All!P190</f>
        <v>1033</v>
      </c>
      <c r="AB190" s="280" t="str">
        <f>FAO_All!Q190</f>
        <v>Meat live weight, goat</v>
      </c>
      <c r="AC190" s="276" cm="1">
        <f t="array" ref="AC190">_xlfn.XLOOKUP(AC$7&amp;$Y190,('Water-LV_filtered'!$R$5:$R$64)&amp;('Water-LV_filtered'!$I$5:$I$64),'Water-LV_filtered'!$W$5:$W$64,"")</f>
        <v>2535.7907849849248</v>
      </c>
      <c r="AD190" s="276" cm="1">
        <f t="array" ref="AD190">_xlfn.XLOOKUP(AD$7&amp;$Y190,('Water-LV_filtered'!$R$5:$R$64)&amp;('Water-LV_filtered'!$I$5:$I$64),'Water-LV_filtered'!$W$5:$W$64,"")</f>
        <v>206.6499819896876</v>
      </c>
      <c r="AE190" s="276" cm="1">
        <f t="array" ref="AE190">_xlfn.XLOOKUP(AE$7&amp;$Y190,('Water-LV_filtered'!$R$5:$R$64)&amp;('Water-LV_filtered'!$I$5:$I$64),'Water-LV_filtered'!$W$5:$W$64,"")</f>
        <v>0.66388955016984297</v>
      </c>
      <c r="AF190" s="276">
        <f t="shared" si="48"/>
        <v>0</v>
      </c>
      <c r="AG190" s="276">
        <f t="shared" si="49"/>
        <v>0</v>
      </c>
      <c r="AH190" s="276">
        <f t="shared" si="50"/>
        <v>0</v>
      </c>
      <c r="AI190" s="276">
        <f t="shared" si="56"/>
        <v>0</v>
      </c>
      <c r="AJ190" s="63">
        <f>_xlfn.XLOOKUP($AA190,FAO_All!$P$8:$P$238,FAO_All!$N$8:$N$238)</f>
        <v>0</v>
      </c>
      <c r="AK190" s="147"/>
    </row>
    <row r="191" spans="2:37" x14ac:dyDescent="0.45">
      <c r="B191" s="371">
        <f t="shared" si="51"/>
        <v>1035</v>
      </c>
      <c r="C191" s="372" t="str">
        <f t="shared" si="52"/>
        <v>Meat, pig</v>
      </c>
      <c r="D191" s="375">
        <f t="shared" si="39"/>
        <v>553178.1217904432</v>
      </c>
      <c r="E191" s="147">
        <f t="shared" si="40"/>
        <v>58024.212164362078</v>
      </c>
      <c r="F191" s="147">
        <f t="shared" si="41"/>
        <v>36621.650546437239</v>
      </c>
      <c r="G191" s="376">
        <f t="shared" si="53"/>
        <v>647823.98450124252</v>
      </c>
      <c r="H191" s="375">
        <f t="shared" si="42"/>
        <v>722114.12439021072</v>
      </c>
      <c r="I191" s="147">
        <f t="shared" si="43"/>
        <v>75744.324495126843</v>
      </c>
      <c r="J191" s="147">
        <f t="shared" si="44"/>
        <v>47805.598371229142</v>
      </c>
      <c r="K191" s="376">
        <f t="shared" si="54"/>
        <v>845664.0472565667</v>
      </c>
      <c r="L191" s="375">
        <f t="shared" si="45"/>
        <v>525770.26083433372</v>
      </c>
      <c r="M191" s="147">
        <f t="shared" si="46"/>
        <v>55149.334296919806</v>
      </c>
      <c r="N191" s="147">
        <f t="shared" si="47"/>
        <v>34807.18777825818</v>
      </c>
      <c r="O191" s="376">
        <f t="shared" si="55"/>
        <v>615726.7829095117</v>
      </c>
      <c r="P191" s="147"/>
      <c r="Q191" s="13" t="s">
        <v>291</v>
      </c>
      <c r="R191" s="155">
        <f t="shared" si="38"/>
        <v>1035</v>
      </c>
      <c r="S191" s="156" cm="1">
        <f t="array" ref="S191">_xlfn.XLOOKUP($R191,FAO_All!$P$8:$P$240,_xlfn.XLOOKUP(S$5,FAO_All!$W$6:$AT$6,FAO_All!$W$8:$AT$240))/S$6</f>
        <v>162.398</v>
      </c>
      <c r="T191" s="156" cm="1">
        <f t="array" ref="T191">_xlfn.XLOOKUP($R191,FAO_All!$P$8:$P$240,_xlfn.XLOOKUP(T$5,FAO_All!$W$6:$AT$6,FAO_All!$W$8:$AT$240))/T$6</f>
        <v>211.99299999999999</v>
      </c>
      <c r="U191" s="156" cm="1">
        <f t="array" ref="U191">_xlfn.XLOOKUP($R191,FAO_All!$P$8:$P$240,_xlfn.XLOOKUP(U$5,FAO_All!$W$6:$AT$6,FAO_All!$W$8:$AT$240))/U$6</f>
        <v>154.3518</v>
      </c>
      <c r="V191" s="342"/>
      <c r="W191" s="156"/>
      <c r="X191" s="156"/>
      <c r="Y191" s="290" t="s">
        <v>1665</v>
      </c>
      <c r="Z191" s="19" t="str">
        <f>_xlfn.XLOOKUP($Z$7,FAO_All!$R$7:$U$7,FAO_All!$R191:$U191)</f>
        <v>oliv</v>
      </c>
      <c r="AA191" s="280">
        <f>FAO_All!P191</f>
        <v>1035</v>
      </c>
      <c r="AB191" s="280" t="str">
        <f>FAO_All!Q191</f>
        <v>Meat, pig</v>
      </c>
      <c r="AC191" s="276" cm="1">
        <f t="array" ref="AC191">_xlfn.XLOOKUP(AC$7&amp;$Y191,('Water-LV_filtered'!$R$5:$R$64)&amp;('Water-LV_filtered'!$I$5:$I$64),'Water-LV_filtered'!$W$5:$W$64,"")</f>
        <v>3406.3111724925384</v>
      </c>
      <c r="AD191" s="276" cm="1">
        <f t="array" ref="AD191">_xlfn.XLOOKUP(AD$7&amp;$Y191,('Water-LV_filtered'!$R$5:$R$64)&amp;('Water-LV_filtered'!$I$5:$I$64),'Water-LV_filtered'!$W$5:$W$64,"")</f>
        <v>357.29634702620768</v>
      </c>
      <c r="AE191" s="276" cm="1">
        <f t="array" ref="AE191">_xlfn.XLOOKUP(AE$7&amp;$Y191,('Water-LV_filtered'!$R$5:$R$64)&amp;('Water-LV_filtered'!$I$5:$I$64),'Water-LV_filtered'!$W$5:$W$64,"")</f>
        <v>225.50555146268576</v>
      </c>
      <c r="AF191" s="276">
        <f t="shared" si="48"/>
        <v>586162.0005922172</v>
      </c>
      <c r="AG191" s="276">
        <f t="shared" si="49"/>
        <v>61483.972242008014</v>
      </c>
      <c r="AH191" s="276">
        <f t="shared" si="50"/>
        <v>38805.258385509005</v>
      </c>
      <c r="AI191" s="276">
        <f t="shared" si="56"/>
        <v>686451.23121973418</v>
      </c>
      <c r="AJ191" s="63">
        <f>_xlfn.XLOOKUP($AA191,FAO_All!$P$8:$P$238,FAO_All!$N$8:$N$238)</f>
        <v>172.08116666666666</v>
      </c>
      <c r="AK191" s="147"/>
    </row>
    <row r="192" spans="2:37" x14ac:dyDescent="0.45">
      <c r="B192" s="371">
        <f t="shared" si="51"/>
        <v>1055</v>
      </c>
      <c r="C192" s="372" t="str">
        <f t="shared" si="52"/>
        <v>Meat indigenous, pig</v>
      </c>
      <c r="D192" s="375">
        <f t="shared" si="39"/>
        <v>0</v>
      </c>
      <c r="E192" s="147">
        <f t="shared" si="40"/>
        <v>0</v>
      </c>
      <c r="F192" s="147">
        <f t="shared" si="41"/>
        <v>0</v>
      </c>
      <c r="G192" s="376">
        <f t="shared" si="53"/>
        <v>0</v>
      </c>
      <c r="H192" s="375">
        <f t="shared" si="42"/>
        <v>0</v>
      </c>
      <c r="I192" s="147">
        <f t="shared" si="43"/>
        <v>0</v>
      </c>
      <c r="J192" s="147">
        <f t="shared" si="44"/>
        <v>0</v>
      </c>
      <c r="K192" s="376">
        <f t="shared" si="54"/>
        <v>0</v>
      </c>
      <c r="L192" s="375">
        <f t="shared" si="45"/>
        <v>0</v>
      </c>
      <c r="M192" s="147">
        <f t="shared" si="46"/>
        <v>0</v>
      </c>
      <c r="N192" s="147">
        <f t="shared" si="47"/>
        <v>0</v>
      </c>
      <c r="O192" s="376">
        <f t="shared" si="55"/>
        <v>0</v>
      </c>
      <c r="P192" s="147"/>
      <c r="Q192" s="13" t="s">
        <v>292</v>
      </c>
      <c r="R192" s="155">
        <f t="shared" si="38"/>
        <v>1055</v>
      </c>
      <c r="S192" s="156" cm="1">
        <f t="array" ref="S192">_xlfn.XLOOKUP($R192,FAO_All!$P$8:$P$240,_xlfn.XLOOKUP(S$5,FAO_All!$W$6:$AT$6,FAO_All!$W$8:$AT$240))/S$6</f>
        <v>0</v>
      </c>
      <c r="T192" s="156" cm="1">
        <f t="array" ref="T192">_xlfn.XLOOKUP($R192,FAO_All!$P$8:$P$240,_xlfn.XLOOKUP(T$5,FAO_All!$W$6:$AT$6,FAO_All!$W$8:$AT$240))/T$6</f>
        <v>0</v>
      </c>
      <c r="U192" s="156" cm="1">
        <f t="array" ref="U192">_xlfn.XLOOKUP($R192,FAO_All!$P$8:$P$240,_xlfn.XLOOKUP(U$5,FAO_All!$W$6:$AT$6,FAO_All!$W$8:$AT$240))/U$6</f>
        <v>0</v>
      </c>
      <c r="V192" s="342"/>
      <c r="W192" s="156"/>
      <c r="X192" s="156"/>
      <c r="Y192" s="290" t="s">
        <v>1669</v>
      </c>
      <c r="Z192" s="19" t="str">
        <f>_xlfn.XLOOKUP($Z$7,FAO_All!$R$7:$U$7,FAO_All!$R192:$U192)</f>
        <v>oliv</v>
      </c>
      <c r="AA192" s="280">
        <f>FAO_All!P192</f>
        <v>1055</v>
      </c>
      <c r="AB192" s="280" t="str">
        <f>FAO_All!Q192</f>
        <v>Meat indigenous, pig</v>
      </c>
      <c r="AC192" s="276" cm="1">
        <f t="array" ref="AC192">_xlfn.XLOOKUP(AC$7&amp;$Y192,('Water-LV_filtered'!$R$5:$R$64)&amp;('Water-LV_filtered'!$I$5:$I$64),'Water-LV_filtered'!$W$5:$W$64,"")</f>
        <v>3406.3111724925384</v>
      </c>
      <c r="AD192" s="276" cm="1">
        <f t="array" ref="AD192">_xlfn.XLOOKUP(AD$7&amp;$Y192,('Water-LV_filtered'!$R$5:$R$64)&amp;('Water-LV_filtered'!$I$5:$I$64),'Water-LV_filtered'!$W$5:$W$64,"")</f>
        <v>357.29634702620768</v>
      </c>
      <c r="AE192" s="276" cm="1">
        <f t="array" ref="AE192">_xlfn.XLOOKUP(AE$7&amp;$Y192,('Water-LV_filtered'!$R$5:$R$64)&amp;('Water-LV_filtered'!$I$5:$I$64),'Water-LV_filtered'!$W$5:$W$64,"")</f>
        <v>225.50555146268576</v>
      </c>
      <c r="AF192" s="276">
        <f t="shared" si="48"/>
        <v>0</v>
      </c>
      <c r="AG192" s="276">
        <f t="shared" si="49"/>
        <v>0</v>
      </c>
      <c r="AH192" s="276">
        <f t="shared" si="50"/>
        <v>0</v>
      </c>
      <c r="AI192" s="276">
        <f t="shared" si="56"/>
        <v>0</v>
      </c>
      <c r="AJ192" s="63">
        <f>_xlfn.XLOOKUP($AA192,FAO_All!$P$8:$P$238,FAO_All!$N$8:$N$238)</f>
        <v>0</v>
      </c>
      <c r="AK192" s="147"/>
    </row>
    <row r="193" spans="2:37" x14ac:dyDescent="0.45">
      <c r="B193" s="371">
        <f t="shared" si="51"/>
        <v>1056</v>
      </c>
      <c r="C193" s="372" t="str">
        <f t="shared" si="52"/>
        <v>Meat live weight, pig</v>
      </c>
      <c r="D193" s="375">
        <f t="shared" si="39"/>
        <v>0</v>
      </c>
      <c r="E193" s="147">
        <f t="shared" si="40"/>
        <v>0</v>
      </c>
      <c r="F193" s="147">
        <f t="shared" si="41"/>
        <v>0</v>
      </c>
      <c r="G193" s="376">
        <f t="shared" si="53"/>
        <v>0</v>
      </c>
      <c r="H193" s="375">
        <f t="shared" si="42"/>
        <v>0</v>
      </c>
      <c r="I193" s="147">
        <f t="shared" si="43"/>
        <v>0</v>
      </c>
      <c r="J193" s="147">
        <f t="shared" si="44"/>
        <v>0</v>
      </c>
      <c r="K193" s="376">
        <f t="shared" si="54"/>
        <v>0</v>
      </c>
      <c r="L193" s="375">
        <f t="shared" si="45"/>
        <v>0</v>
      </c>
      <c r="M193" s="147">
        <f t="shared" si="46"/>
        <v>0</v>
      </c>
      <c r="N193" s="147">
        <f t="shared" si="47"/>
        <v>0</v>
      </c>
      <c r="O193" s="376">
        <f t="shared" si="55"/>
        <v>0</v>
      </c>
      <c r="P193" s="147"/>
      <c r="Q193" s="13" t="s">
        <v>291</v>
      </c>
      <c r="R193" s="155">
        <f t="shared" si="38"/>
        <v>1056</v>
      </c>
      <c r="S193" s="156" cm="1">
        <f t="array" ref="S193">_xlfn.XLOOKUP($R193,FAO_All!$P$8:$P$240,_xlfn.XLOOKUP(S$5,FAO_All!$W$6:$AT$6,FAO_All!$W$8:$AT$240))/S$6</f>
        <v>0</v>
      </c>
      <c r="T193" s="156" cm="1">
        <f t="array" ref="T193">_xlfn.XLOOKUP($R193,FAO_All!$P$8:$P$240,_xlfn.XLOOKUP(T$5,FAO_All!$W$6:$AT$6,FAO_All!$W$8:$AT$240))/T$6</f>
        <v>0</v>
      </c>
      <c r="U193" s="156" cm="1">
        <f t="array" ref="U193">_xlfn.XLOOKUP($R193,FAO_All!$P$8:$P$240,_xlfn.XLOOKUP(U$5,FAO_All!$W$6:$AT$6,FAO_All!$W$8:$AT$240))/U$6</f>
        <v>0</v>
      </c>
      <c r="V193" s="342"/>
      <c r="W193" s="156"/>
      <c r="X193" s="156"/>
      <c r="Y193" s="290" t="s">
        <v>1665</v>
      </c>
      <c r="Z193" s="19" t="str">
        <f>_xlfn.XLOOKUP($Z$7,FAO_All!$R$7:$U$7,FAO_All!$R193:$U193)</f>
        <v>oliv</v>
      </c>
      <c r="AA193" s="280">
        <f>FAO_All!P193</f>
        <v>1056</v>
      </c>
      <c r="AB193" s="280" t="str">
        <f>FAO_All!Q193</f>
        <v>Meat live weight, pig</v>
      </c>
      <c r="AC193" s="276" cm="1">
        <f t="array" ref="AC193">_xlfn.XLOOKUP(AC$7&amp;$Y193,('Water-LV_filtered'!$R$5:$R$64)&amp;('Water-LV_filtered'!$I$5:$I$64),'Water-LV_filtered'!$W$5:$W$64,"")</f>
        <v>3406.3111724925384</v>
      </c>
      <c r="AD193" s="276" cm="1">
        <f t="array" ref="AD193">_xlfn.XLOOKUP(AD$7&amp;$Y193,('Water-LV_filtered'!$R$5:$R$64)&amp;('Water-LV_filtered'!$I$5:$I$64),'Water-LV_filtered'!$W$5:$W$64,"")</f>
        <v>357.29634702620768</v>
      </c>
      <c r="AE193" s="276" cm="1">
        <f t="array" ref="AE193">_xlfn.XLOOKUP(AE$7&amp;$Y193,('Water-LV_filtered'!$R$5:$R$64)&amp;('Water-LV_filtered'!$I$5:$I$64),'Water-LV_filtered'!$W$5:$W$64,"")</f>
        <v>225.50555146268576</v>
      </c>
      <c r="AF193" s="276">
        <f t="shared" si="48"/>
        <v>0</v>
      </c>
      <c r="AG193" s="276">
        <f t="shared" si="49"/>
        <v>0</v>
      </c>
      <c r="AH193" s="276">
        <f t="shared" si="50"/>
        <v>0</v>
      </c>
      <c r="AI193" s="276">
        <f t="shared" si="56"/>
        <v>0</v>
      </c>
      <c r="AJ193" s="63">
        <f>_xlfn.XLOOKUP($AA193,FAO_All!$P$8:$P$238,FAO_All!$N$8:$N$238)</f>
        <v>0</v>
      </c>
      <c r="AK193" s="147"/>
    </row>
    <row r="194" spans="2:37" x14ac:dyDescent="0.45">
      <c r="B194" s="371">
        <f t="shared" si="51"/>
        <v>1058</v>
      </c>
      <c r="C194" s="372" t="str">
        <f t="shared" si="52"/>
        <v>Meat, chicken</v>
      </c>
      <c r="D194" s="375">
        <f t="shared" si="39"/>
        <v>3155990.2113699326</v>
      </c>
      <c r="E194" s="147">
        <f t="shared" si="40"/>
        <v>215920.87101141899</v>
      </c>
      <c r="F194" s="147">
        <f t="shared" si="41"/>
        <v>321107.50070524466</v>
      </c>
      <c r="G194" s="376">
        <f t="shared" si="53"/>
        <v>3693018.5830865963</v>
      </c>
      <c r="H194" s="375">
        <f t="shared" si="42"/>
        <v>6043861.5951553546</v>
      </c>
      <c r="I194" s="147">
        <f t="shared" si="43"/>
        <v>413498.06954310671</v>
      </c>
      <c r="J194" s="147">
        <f t="shared" si="44"/>
        <v>614935.14283947332</v>
      </c>
      <c r="K194" s="376">
        <f t="shared" si="54"/>
        <v>7072294.8075379347</v>
      </c>
      <c r="L194" s="375">
        <f t="shared" si="45"/>
        <v>17446382.193981536</v>
      </c>
      <c r="M194" s="147">
        <f t="shared" si="46"/>
        <v>1193615.2481561189</v>
      </c>
      <c r="N194" s="147">
        <f t="shared" si="47"/>
        <v>1775089.2136722251</v>
      </c>
      <c r="O194" s="376">
        <f t="shared" si="55"/>
        <v>20415086.655809879</v>
      </c>
      <c r="P194" s="147"/>
      <c r="Q194" s="13" t="s">
        <v>294</v>
      </c>
      <c r="R194" s="155">
        <f t="shared" si="38"/>
        <v>1058</v>
      </c>
      <c r="S194" s="156" cm="1">
        <f t="array" ref="S194">_xlfn.XLOOKUP($R194,FAO_All!$P$8:$P$240,_xlfn.XLOOKUP(S$5,FAO_All!$W$6:$AT$6,FAO_All!$W$8:$AT$240))/S$6</f>
        <v>803.95</v>
      </c>
      <c r="T194" s="156" cm="1">
        <f t="array" ref="T194">_xlfn.XLOOKUP($R194,FAO_All!$P$8:$P$240,_xlfn.XLOOKUP(T$5,FAO_All!$W$6:$AT$6,FAO_All!$W$8:$AT$240))/T$6</f>
        <v>1539.6</v>
      </c>
      <c r="U194" s="156" cm="1">
        <f t="array" ref="U194">_xlfn.XLOOKUP($R194,FAO_All!$P$8:$P$240,_xlfn.XLOOKUP(U$5,FAO_All!$W$6:$AT$6,FAO_All!$W$8:$AT$240))/U$6</f>
        <v>4444.2529999999997</v>
      </c>
      <c r="V194" s="342"/>
      <c r="W194" s="156"/>
      <c r="X194" s="156"/>
      <c r="Y194" s="290" t="s">
        <v>1688</v>
      </c>
      <c r="Z194" s="19" t="str">
        <f>_xlfn.XLOOKUP($Z$7,FAO_All!$R$7:$U$7,FAO_All!$R194:$U194)</f>
        <v>poul</v>
      </c>
      <c r="AA194" s="280">
        <f>FAO_All!P194</f>
        <v>1058</v>
      </c>
      <c r="AB194" s="280" t="str">
        <f>FAO_All!Q194</f>
        <v>Meat, chicken</v>
      </c>
      <c r="AC194" s="276" cm="1">
        <f t="array" ref="AC194">_xlfn.XLOOKUP(AC$7&amp;$Y194,('Water-LV_filtered'!$R$5:$R$64)&amp;('Water-LV_filtered'!$I$5:$I$64),'Water-LV_filtered'!$W$5:$W$64,"")</f>
        <v>3925.6050890850579</v>
      </c>
      <c r="AD194" s="276" cm="1">
        <f t="array" ref="AD194">_xlfn.XLOOKUP(AD$7&amp;$Y194,('Water-LV_filtered'!$R$5:$R$64)&amp;('Water-LV_filtered'!$I$5:$I$64),'Water-LV_filtered'!$W$5:$W$64,"")</f>
        <v>268.57499970323897</v>
      </c>
      <c r="AE194" s="276" cm="1">
        <f t="array" ref="AE194">_xlfn.XLOOKUP(AE$7&amp;$Y194,('Water-LV_filtered'!$R$5:$R$64)&amp;('Water-LV_filtered'!$I$5:$I$64),'Water-LV_filtered'!$W$5:$W$64,"")</f>
        <v>399.41227776011522</v>
      </c>
      <c r="AF194" s="276">
        <f t="shared" si="48"/>
        <v>4070650.3087191172</v>
      </c>
      <c r="AG194" s="276">
        <f t="shared" si="49"/>
        <v>278498.44307977409</v>
      </c>
      <c r="AH194" s="276">
        <f t="shared" si="50"/>
        <v>414169.9623049348</v>
      </c>
      <c r="AI194" s="276">
        <f t="shared" si="56"/>
        <v>4763318.7141038263</v>
      </c>
      <c r="AJ194" s="63">
        <f>_xlfn.XLOOKUP($AA194,FAO_All!$P$8:$P$238,FAO_All!$N$8:$N$238)</f>
        <v>1036.9485</v>
      </c>
      <c r="AK194" s="147"/>
    </row>
    <row r="195" spans="2:37" x14ac:dyDescent="0.45">
      <c r="B195" s="371">
        <f t="shared" si="51"/>
        <v>1062</v>
      </c>
      <c r="C195" s="372" t="str">
        <f t="shared" si="52"/>
        <v>Eggs, hen, in shell</v>
      </c>
      <c r="D195" s="375">
        <f t="shared" si="39"/>
        <v>2203642.4735422707</v>
      </c>
      <c r="E195" s="147">
        <f t="shared" si="40"/>
        <v>163253.09187351816</v>
      </c>
      <c r="F195" s="147">
        <f t="shared" si="41"/>
        <v>222839.29072517806</v>
      </c>
      <c r="G195" s="376">
        <f t="shared" si="53"/>
        <v>2589734.856140967</v>
      </c>
      <c r="H195" s="375">
        <f t="shared" si="42"/>
        <v>3848136.4129100307</v>
      </c>
      <c r="I195" s="147">
        <f t="shared" si="43"/>
        <v>285082.61884641933</v>
      </c>
      <c r="J195" s="147">
        <f t="shared" si="44"/>
        <v>389135.71469158429</v>
      </c>
      <c r="K195" s="376">
        <f t="shared" si="54"/>
        <v>4522354.7464480344</v>
      </c>
      <c r="L195" s="375">
        <f t="shared" si="45"/>
        <v>22332879.864947475</v>
      </c>
      <c r="M195" s="147">
        <f t="shared" si="46"/>
        <v>1654493.2910699667</v>
      </c>
      <c r="N195" s="147">
        <f t="shared" si="47"/>
        <v>2258371.3867865973</v>
      </c>
      <c r="O195" s="376">
        <f t="shared" si="55"/>
        <v>26245744.54280404</v>
      </c>
      <c r="P195" s="147"/>
      <c r="Q195" s="13" t="s">
        <v>296</v>
      </c>
      <c r="R195" s="155">
        <f t="shared" si="38"/>
        <v>1062</v>
      </c>
      <c r="S195" s="156" cm="1">
        <f t="array" ref="S195">_xlfn.XLOOKUP($R195,FAO_All!$P$8:$P$240,_xlfn.XLOOKUP(S$5,FAO_All!$W$6:$AT$6,FAO_All!$W$8:$AT$240))/S$6</f>
        <v>642</v>
      </c>
      <c r="T195" s="156" cm="1">
        <f t="array" ref="T195">_xlfn.XLOOKUP($R195,FAO_All!$P$8:$P$240,_xlfn.XLOOKUP(T$5,FAO_All!$W$6:$AT$6,FAO_All!$W$8:$AT$240))/T$6</f>
        <v>1121.0999999999999</v>
      </c>
      <c r="U195" s="156" cm="1">
        <f t="array" ref="U195">_xlfn.XLOOKUP($R195,FAO_All!$P$8:$P$240,_xlfn.XLOOKUP(U$5,FAO_All!$W$6:$AT$6,FAO_All!$W$8:$AT$240))/U$6</f>
        <v>6506.3680000000004</v>
      </c>
      <c r="V195" s="342"/>
      <c r="W195" s="156"/>
      <c r="X195" s="156"/>
      <c r="Y195" s="290" t="s">
        <v>1896</v>
      </c>
      <c r="Z195" s="19" t="str">
        <f>_xlfn.XLOOKUP($Z$7,FAO_All!$R$7:$U$7,FAO_All!$R195:$U195)</f>
        <v>eggs</v>
      </c>
      <c r="AA195" s="280">
        <f>FAO_All!P195</f>
        <v>1062</v>
      </c>
      <c r="AB195" s="280" t="str">
        <f>FAO_All!Q195</f>
        <v>Eggs, hen, in shell</v>
      </c>
      <c r="AC195" s="276" cm="1">
        <f t="array" ref="AC195">_xlfn.XLOOKUP(AC$7&amp;$Y195,('Water-LV_filtered'!$R$5:$R$64)&amp;('Water-LV_filtered'!$I$5:$I$64),'Water-LV_filtered'!$W$5:$W$64,"")</f>
        <v>3432.4649120596118</v>
      </c>
      <c r="AD195" s="276" cm="1">
        <f t="array" ref="AD195">_xlfn.XLOOKUP(AD$7&amp;$Y195,('Water-LV_filtered'!$R$5:$R$64)&amp;('Water-LV_filtered'!$I$5:$I$64),'Water-LV_filtered'!$W$5:$W$64,"")</f>
        <v>254.28830509893794</v>
      </c>
      <c r="AE195" s="276" cm="1">
        <f t="array" ref="AE195">_xlfn.XLOOKUP(AE$7&amp;$Y195,('Water-LV_filtered'!$R$5:$R$64)&amp;('Water-LV_filtered'!$I$5:$I$64),'Water-LV_filtered'!$W$5:$W$64,"")</f>
        <v>347.10169894887548</v>
      </c>
      <c r="AF195" s="276">
        <f t="shared" si="48"/>
        <v>2683253.930774536</v>
      </c>
      <c r="AG195" s="276">
        <f t="shared" si="49"/>
        <v>198784.28816838254</v>
      </c>
      <c r="AH195" s="276">
        <f t="shared" si="50"/>
        <v>271339.11691590649</v>
      </c>
      <c r="AI195" s="276">
        <f t="shared" si="56"/>
        <v>3153377.3358588247</v>
      </c>
      <c r="AJ195" s="63">
        <f>_xlfn.XLOOKUP($AA195,FAO_All!$P$8:$P$238,FAO_All!$N$8:$N$238)</f>
        <v>781.72799999999995</v>
      </c>
      <c r="AK195" s="147"/>
    </row>
    <row r="196" spans="2:37" x14ac:dyDescent="0.45">
      <c r="B196" s="371">
        <f t="shared" si="51"/>
        <v>1069</v>
      </c>
      <c r="C196" s="372" t="str">
        <f t="shared" si="52"/>
        <v>Meat, duck</v>
      </c>
      <c r="D196" s="375">
        <f t="shared" si="39"/>
        <v>54134.094178482948</v>
      </c>
      <c r="E196" s="147">
        <f t="shared" si="40"/>
        <v>3703.6492459076653</v>
      </c>
      <c r="F196" s="147">
        <f t="shared" si="41"/>
        <v>5507.8953103119884</v>
      </c>
      <c r="G196" s="376">
        <f t="shared" si="53"/>
        <v>63345.638734702603</v>
      </c>
      <c r="H196" s="375">
        <f t="shared" si="42"/>
        <v>102065.73231621151</v>
      </c>
      <c r="I196" s="147">
        <f t="shared" si="43"/>
        <v>6982.9499922842133</v>
      </c>
      <c r="J196" s="147">
        <f t="shared" si="44"/>
        <v>10384.719221762996</v>
      </c>
      <c r="K196" s="376">
        <f t="shared" si="54"/>
        <v>119433.40153025871</v>
      </c>
      <c r="L196" s="375">
        <f t="shared" si="45"/>
        <v>193404.51319019275</v>
      </c>
      <c r="M196" s="147">
        <f t="shared" si="46"/>
        <v>13232.002683379344</v>
      </c>
      <c r="N196" s="147">
        <f t="shared" si="47"/>
        <v>19678.020429809811</v>
      </c>
      <c r="O196" s="376">
        <f t="shared" si="55"/>
        <v>226314.5363033819</v>
      </c>
      <c r="P196" s="147"/>
      <c r="Q196" s="13" t="s">
        <v>301</v>
      </c>
      <c r="R196" s="155">
        <f t="shared" si="38"/>
        <v>1069</v>
      </c>
      <c r="S196" s="156" cm="1">
        <f t="array" ref="S196">_xlfn.XLOOKUP($R196,FAO_All!$P$8:$P$240,_xlfn.XLOOKUP(S$5,FAO_All!$W$6:$AT$6,FAO_All!$W$8:$AT$240))/S$6</f>
        <v>13.79</v>
      </c>
      <c r="T196" s="156" cm="1">
        <f t="array" ref="T196">_xlfn.XLOOKUP($R196,FAO_All!$P$8:$P$240,_xlfn.XLOOKUP(T$5,FAO_All!$W$6:$AT$6,FAO_All!$W$8:$AT$240))/T$6</f>
        <v>26</v>
      </c>
      <c r="U196" s="156" cm="1">
        <f t="array" ref="U196">_xlfn.XLOOKUP($R196,FAO_All!$P$8:$P$240,_xlfn.XLOOKUP(U$5,FAO_All!$W$6:$AT$6,FAO_All!$W$8:$AT$240))/U$6</f>
        <v>49.267440000000001</v>
      </c>
      <c r="V196" s="342"/>
      <c r="W196" s="156"/>
      <c r="X196" s="156"/>
      <c r="Y196" s="290" t="s">
        <v>1688</v>
      </c>
      <c r="Z196" s="19" t="str">
        <f>_xlfn.XLOOKUP($Z$7,FAO_All!$R$7:$U$7,FAO_All!$R196:$U196)</f>
        <v>poul</v>
      </c>
      <c r="AA196" s="280">
        <f>FAO_All!P196</f>
        <v>1069</v>
      </c>
      <c r="AB196" s="280" t="str">
        <f>FAO_All!Q196</f>
        <v>Meat, duck</v>
      </c>
      <c r="AC196" s="276" cm="1">
        <f t="array" ref="AC196">_xlfn.XLOOKUP(AC$7&amp;$Y196,('Water-LV_filtered'!$R$5:$R$64)&amp;('Water-LV_filtered'!$I$5:$I$64),'Water-LV_filtered'!$W$5:$W$64,"")</f>
        <v>3925.6050890850579</v>
      </c>
      <c r="AD196" s="276" cm="1">
        <f t="array" ref="AD196">_xlfn.XLOOKUP(AD$7&amp;$Y196,('Water-LV_filtered'!$R$5:$R$64)&amp;('Water-LV_filtered'!$I$5:$I$64),'Water-LV_filtered'!$W$5:$W$64,"")</f>
        <v>268.57499970323897</v>
      </c>
      <c r="AE196" s="276" cm="1">
        <f t="array" ref="AE196">_xlfn.XLOOKUP(AE$7&amp;$Y196,('Water-LV_filtered'!$R$5:$R$64)&amp;('Water-LV_filtered'!$I$5:$I$64),'Water-LV_filtered'!$W$5:$W$64,"")</f>
        <v>399.41227776011522</v>
      </c>
      <c r="AF196" s="276">
        <f t="shared" si="48"/>
        <v>80802.03808366743</v>
      </c>
      <c r="AG196" s="276">
        <f t="shared" si="49"/>
        <v>5528.1687438916688</v>
      </c>
      <c r="AH196" s="276">
        <f t="shared" si="50"/>
        <v>8221.236050562371</v>
      </c>
      <c r="AI196" s="276">
        <f t="shared" si="56"/>
        <v>94551.442878121466</v>
      </c>
      <c r="AJ196" s="63">
        <f>_xlfn.XLOOKUP($AA196,FAO_All!$P$8:$P$238,FAO_All!$N$8:$N$238)</f>
        <v>20.583333333333332</v>
      </c>
      <c r="AK196" s="147"/>
    </row>
    <row r="197" spans="2:37" x14ac:dyDescent="0.45">
      <c r="B197" s="371">
        <f t="shared" si="51"/>
        <v>1070</v>
      </c>
      <c r="C197" s="372" t="str">
        <f t="shared" si="52"/>
        <v>Meat indigenous, duck</v>
      </c>
      <c r="D197" s="375">
        <f t="shared" si="39"/>
        <v>0</v>
      </c>
      <c r="E197" s="147">
        <f t="shared" si="40"/>
        <v>0</v>
      </c>
      <c r="F197" s="147">
        <f t="shared" si="41"/>
        <v>0</v>
      </c>
      <c r="G197" s="376">
        <f t="shared" si="53"/>
        <v>0</v>
      </c>
      <c r="H197" s="375">
        <f t="shared" si="42"/>
        <v>0</v>
      </c>
      <c r="I197" s="147">
        <f t="shared" si="43"/>
        <v>0</v>
      </c>
      <c r="J197" s="147">
        <f t="shared" si="44"/>
        <v>0</v>
      </c>
      <c r="K197" s="376">
        <f t="shared" si="54"/>
        <v>0</v>
      </c>
      <c r="L197" s="375">
        <f t="shared" si="45"/>
        <v>0</v>
      </c>
      <c r="M197" s="147">
        <f t="shared" si="46"/>
        <v>0</v>
      </c>
      <c r="N197" s="147">
        <f t="shared" si="47"/>
        <v>0</v>
      </c>
      <c r="O197" s="376">
        <f t="shared" si="55"/>
        <v>0</v>
      </c>
      <c r="P197" s="147"/>
      <c r="Q197" s="13" t="s">
        <v>301</v>
      </c>
      <c r="R197" s="155">
        <f t="shared" si="38"/>
        <v>1070</v>
      </c>
      <c r="S197" s="156" cm="1">
        <f t="array" ref="S197">_xlfn.XLOOKUP($R197,FAO_All!$P$8:$P$240,_xlfn.XLOOKUP(S$5,FAO_All!$W$6:$AT$6,FAO_All!$W$8:$AT$240))/S$6</f>
        <v>0</v>
      </c>
      <c r="T197" s="156" cm="1">
        <f t="array" ref="T197">_xlfn.XLOOKUP($R197,FAO_All!$P$8:$P$240,_xlfn.XLOOKUP(T$5,FAO_All!$W$6:$AT$6,FAO_All!$W$8:$AT$240))/T$6</f>
        <v>0</v>
      </c>
      <c r="U197" s="156" cm="1">
        <f t="array" ref="U197">_xlfn.XLOOKUP($R197,FAO_All!$P$8:$P$240,_xlfn.XLOOKUP(U$5,FAO_All!$W$6:$AT$6,FAO_All!$W$8:$AT$240))/U$6</f>
        <v>0</v>
      </c>
      <c r="V197" s="342"/>
      <c r="W197" s="156"/>
      <c r="X197" s="156"/>
      <c r="Y197" s="290" t="s">
        <v>1688</v>
      </c>
      <c r="Z197" s="19" t="str">
        <f>_xlfn.XLOOKUP($Z$7,FAO_All!$R$7:$U$7,FAO_All!$R197:$U197)</f>
        <v>poul</v>
      </c>
      <c r="AA197" s="280">
        <f>FAO_All!P197</f>
        <v>1070</v>
      </c>
      <c r="AB197" s="280" t="str">
        <f>FAO_All!Q197</f>
        <v>Meat indigenous, duck</v>
      </c>
      <c r="AC197" s="276" cm="1">
        <f t="array" ref="AC197">_xlfn.XLOOKUP(AC$7&amp;$Y197,('Water-LV_filtered'!$R$5:$R$64)&amp;('Water-LV_filtered'!$I$5:$I$64),'Water-LV_filtered'!$W$5:$W$64,"")</f>
        <v>3925.6050890850579</v>
      </c>
      <c r="AD197" s="276" cm="1">
        <f t="array" ref="AD197">_xlfn.XLOOKUP(AD$7&amp;$Y197,('Water-LV_filtered'!$R$5:$R$64)&amp;('Water-LV_filtered'!$I$5:$I$64),'Water-LV_filtered'!$W$5:$W$64,"")</f>
        <v>268.57499970323897</v>
      </c>
      <c r="AE197" s="276" cm="1">
        <f t="array" ref="AE197">_xlfn.XLOOKUP(AE$7&amp;$Y197,('Water-LV_filtered'!$R$5:$R$64)&amp;('Water-LV_filtered'!$I$5:$I$64),'Water-LV_filtered'!$W$5:$W$64,"")</f>
        <v>399.41227776011522</v>
      </c>
      <c r="AF197" s="276">
        <f t="shared" si="48"/>
        <v>0</v>
      </c>
      <c r="AG197" s="276">
        <f t="shared" si="49"/>
        <v>0</v>
      </c>
      <c r="AH197" s="276">
        <f t="shared" si="50"/>
        <v>0</v>
      </c>
      <c r="AI197" s="276">
        <f t="shared" si="56"/>
        <v>0</v>
      </c>
      <c r="AJ197" s="63">
        <f>_xlfn.XLOOKUP($AA197,FAO_All!$P$8:$P$238,FAO_All!$N$8:$N$238)</f>
        <v>0</v>
      </c>
      <c r="AK197" s="147"/>
    </row>
    <row r="198" spans="2:37" x14ac:dyDescent="0.45">
      <c r="B198" s="371">
        <f t="shared" si="51"/>
        <v>1071</v>
      </c>
      <c r="C198" s="372" t="str">
        <f t="shared" si="52"/>
        <v>Meat live weight, duck</v>
      </c>
      <c r="D198" s="375">
        <f t="shared" si="39"/>
        <v>0</v>
      </c>
      <c r="E198" s="147">
        <f t="shared" si="40"/>
        <v>0</v>
      </c>
      <c r="F198" s="147">
        <f t="shared" si="41"/>
        <v>0</v>
      </c>
      <c r="G198" s="376">
        <f t="shared" si="53"/>
        <v>0</v>
      </c>
      <c r="H198" s="375">
        <f t="shared" si="42"/>
        <v>0</v>
      </c>
      <c r="I198" s="147">
        <f t="shared" si="43"/>
        <v>0</v>
      </c>
      <c r="J198" s="147">
        <f t="shared" si="44"/>
        <v>0</v>
      </c>
      <c r="K198" s="376">
        <f t="shared" si="54"/>
        <v>0</v>
      </c>
      <c r="L198" s="375">
        <f t="shared" si="45"/>
        <v>0</v>
      </c>
      <c r="M198" s="147">
        <f t="shared" si="46"/>
        <v>0</v>
      </c>
      <c r="N198" s="147">
        <f t="shared" si="47"/>
        <v>0</v>
      </c>
      <c r="O198" s="376">
        <f t="shared" si="55"/>
        <v>0</v>
      </c>
      <c r="P198" s="147"/>
      <c r="Q198" s="13" t="s">
        <v>301</v>
      </c>
      <c r="R198" s="155">
        <f t="shared" si="38"/>
        <v>1071</v>
      </c>
      <c r="S198" s="156" cm="1">
        <f t="array" ref="S198">_xlfn.XLOOKUP($R198,FAO_All!$P$8:$P$240,_xlfn.XLOOKUP(S$5,FAO_All!$W$6:$AT$6,FAO_All!$W$8:$AT$240))/S$6</f>
        <v>0</v>
      </c>
      <c r="T198" s="156" cm="1">
        <f t="array" ref="T198">_xlfn.XLOOKUP($R198,FAO_All!$P$8:$P$240,_xlfn.XLOOKUP(T$5,FAO_All!$W$6:$AT$6,FAO_All!$W$8:$AT$240))/T$6</f>
        <v>0</v>
      </c>
      <c r="U198" s="156" cm="1">
        <f t="array" ref="U198">_xlfn.XLOOKUP($R198,FAO_All!$P$8:$P$240,_xlfn.XLOOKUP(U$5,FAO_All!$W$6:$AT$6,FAO_All!$W$8:$AT$240))/U$6</f>
        <v>0</v>
      </c>
      <c r="V198" s="342"/>
      <c r="W198" s="156"/>
      <c r="X198" s="156"/>
      <c r="Y198" s="290" t="s">
        <v>1688</v>
      </c>
      <c r="Z198" s="19" t="str">
        <f>_xlfn.XLOOKUP($Z$7,FAO_All!$R$7:$U$7,FAO_All!$R198:$U198)</f>
        <v>poul</v>
      </c>
      <c r="AA198" s="280">
        <f>FAO_All!P198</f>
        <v>1071</v>
      </c>
      <c r="AB198" s="280" t="str">
        <f>FAO_All!Q198</f>
        <v>Meat live weight, duck</v>
      </c>
      <c r="AC198" s="276" cm="1">
        <f t="array" ref="AC198">_xlfn.XLOOKUP(AC$7&amp;$Y198,('Water-LV_filtered'!$R$5:$R$64)&amp;('Water-LV_filtered'!$I$5:$I$64),'Water-LV_filtered'!$W$5:$W$64,"")</f>
        <v>3925.6050890850579</v>
      </c>
      <c r="AD198" s="276" cm="1">
        <f t="array" ref="AD198">_xlfn.XLOOKUP(AD$7&amp;$Y198,('Water-LV_filtered'!$R$5:$R$64)&amp;('Water-LV_filtered'!$I$5:$I$64),'Water-LV_filtered'!$W$5:$W$64,"")</f>
        <v>268.57499970323897</v>
      </c>
      <c r="AE198" s="276" cm="1">
        <f t="array" ref="AE198">_xlfn.XLOOKUP(AE$7&amp;$Y198,('Water-LV_filtered'!$R$5:$R$64)&amp;('Water-LV_filtered'!$I$5:$I$64),'Water-LV_filtered'!$W$5:$W$64,"")</f>
        <v>399.41227776011522</v>
      </c>
      <c r="AF198" s="276">
        <f t="shared" si="48"/>
        <v>0</v>
      </c>
      <c r="AG198" s="276">
        <f t="shared" si="49"/>
        <v>0</v>
      </c>
      <c r="AH198" s="276">
        <f t="shared" si="50"/>
        <v>0</v>
      </c>
      <c r="AI198" s="276">
        <f t="shared" si="56"/>
        <v>0</v>
      </c>
      <c r="AJ198" s="63">
        <f>_xlfn.XLOOKUP($AA198,FAO_All!$P$8:$P$238,FAO_All!$N$8:$N$238)</f>
        <v>0</v>
      </c>
      <c r="AK198" s="147"/>
    </row>
    <row r="199" spans="2:37" x14ac:dyDescent="0.45">
      <c r="B199" s="371">
        <f t="shared" si="51"/>
        <v>1073</v>
      </c>
      <c r="C199" s="372" t="str">
        <f t="shared" si="52"/>
        <v>Meat, goose and guinea fowl</v>
      </c>
      <c r="D199" s="375">
        <f t="shared" si="39"/>
        <v>0</v>
      </c>
      <c r="E199" s="147">
        <f t="shared" si="40"/>
        <v>0</v>
      </c>
      <c r="F199" s="147">
        <f t="shared" si="41"/>
        <v>0</v>
      </c>
      <c r="G199" s="376">
        <f t="shared" si="53"/>
        <v>0</v>
      </c>
      <c r="H199" s="375">
        <f t="shared" si="42"/>
        <v>0</v>
      </c>
      <c r="I199" s="147">
        <f t="shared" si="43"/>
        <v>0</v>
      </c>
      <c r="J199" s="147">
        <f t="shared" si="44"/>
        <v>0</v>
      </c>
      <c r="K199" s="376">
        <f t="shared" si="54"/>
        <v>0</v>
      </c>
      <c r="L199" s="375">
        <f t="shared" si="45"/>
        <v>0</v>
      </c>
      <c r="M199" s="147">
        <f t="shared" si="46"/>
        <v>0</v>
      </c>
      <c r="N199" s="147">
        <f t="shared" si="47"/>
        <v>0</v>
      </c>
      <c r="O199" s="376">
        <f t="shared" si="55"/>
        <v>0</v>
      </c>
      <c r="P199" s="147"/>
      <c r="Q199" s="13" t="s">
        <v>301</v>
      </c>
      <c r="R199" s="155">
        <f t="shared" ref="R199:R240" si="57">AA199</f>
        <v>1073</v>
      </c>
      <c r="S199" s="156" cm="1">
        <f t="array" ref="S199">_xlfn.XLOOKUP($R199,FAO_All!$P$8:$P$240,_xlfn.XLOOKUP(S$5,FAO_All!$W$6:$AT$6,FAO_All!$W$8:$AT$240))/S$6</f>
        <v>0</v>
      </c>
      <c r="T199" s="156" cm="1">
        <f t="array" ref="T199">_xlfn.XLOOKUP($R199,FAO_All!$P$8:$P$240,_xlfn.XLOOKUP(T$5,FAO_All!$W$6:$AT$6,FAO_All!$W$8:$AT$240))/T$6</f>
        <v>0</v>
      </c>
      <c r="U199" s="156" cm="1">
        <f t="array" ref="U199">_xlfn.XLOOKUP($R199,FAO_All!$P$8:$P$240,_xlfn.XLOOKUP(U$5,FAO_All!$W$6:$AT$6,FAO_All!$W$8:$AT$240))/U$6</f>
        <v>0</v>
      </c>
      <c r="V199" s="342"/>
      <c r="W199" s="156"/>
      <c r="X199" s="156"/>
      <c r="Y199" s="290" t="s">
        <v>1688</v>
      </c>
      <c r="Z199" s="19" t="str">
        <f>_xlfn.XLOOKUP($Z$7,FAO_All!$R$7:$U$7,FAO_All!$R199:$U199)</f>
        <v>poul</v>
      </c>
      <c r="AA199" s="280">
        <f>FAO_All!P199</f>
        <v>1073</v>
      </c>
      <c r="AB199" s="280" t="str">
        <f>FAO_All!Q199</f>
        <v>Meat, goose and guinea fowl</v>
      </c>
      <c r="AC199" s="276" cm="1">
        <f t="array" ref="AC199">_xlfn.XLOOKUP(AC$7&amp;$Y199,('Water-LV_filtered'!$R$5:$R$64)&amp;('Water-LV_filtered'!$I$5:$I$64),'Water-LV_filtered'!$W$5:$W$64,"")</f>
        <v>3925.6050890850579</v>
      </c>
      <c r="AD199" s="276" cm="1">
        <f t="array" ref="AD199">_xlfn.XLOOKUP(AD$7&amp;$Y199,('Water-LV_filtered'!$R$5:$R$64)&amp;('Water-LV_filtered'!$I$5:$I$64),'Water-LV_filtered'!$W$5:$W$64,"")</f>
        <v>268.57499970323897</v>
      </c>
      <c r="AE199" s="276" cm="1">
        <f t="array" ref="AE199">_xlfn.XLOOKUP(AE$7&amp;$Y199,('Water-LV_filtered'!$R$5:$R$64)&amp;('Water-LV_filtered'!$I$5:$I$64),'Water-LV_filtered'!$W$5:$W$64,"")</f>
        <v>399.41227776011522</v>
      </c>
      <c r="AF199" s="276">
        <f t="shared" si="48"/>
        <v>0</v>
      </c>
      <c r="AG199" s="276">
        <f t="shared" si="49"/>
        <v>0</v>
      </c>
      <c r="AH199" s="276">
        <f t="shared" si="50"/>
        <v>0</v>
      </c>
      <c r="AI199" s="276">
        <f t="shared" si="56"/>
        <v>0</v>
      </c>
      <c r="AJ199" s="63">
        <f>_xlfn.XLOOKUP($AA199,FAO_All!$P$8:$P$238,FAO_All!$N$8:$N$238)</f>
        <v>0</v>
      </c>
      <c r="AK199" s="147"/>
    </row>
    <row r="200" spans="2:37" x14ac:dyDescent="0.45">
      <c r="B200" s="371">
        <f t="shared" si="51"/>
        <v>1077</v>
      </c>
      <c r="C200" s="372" t="str">
        <f t="shared" si="52"/>
        <v>Meat indigenous, geese</v>
      </c>
      <c r="D200" s="375">
        <f t="shared" ref="D200:D240" si="58">IFERROR($S200*AC200,0)</f>
        <v>0</v>
      </c>
      <c r="E200" s="147">
        <f t="shared" ref="E200:E240" si="59">IFERROR($S200*AD200,0)</f>
        <v>0</v>
      </c>
      <c r="F200" s="147">
        <f t="shared" ref="F200:F240" si="60">IFERROR($S200*AE200,0)</f>
        <v>0</v>
      </c>
      <c r="G200" s="376">
        <f t="shared" si="53"/>
        <v>0</v>
      </c>
      <c r="H200" s="375">
        <f t="shared" ref="H200:H240" si="61">IFERROR($T200*AC200,0)</f>
        <v>0</v>
      </c>
      <c r="I200" s="147">
        <f t="shared" ref="I200:I240" si="62">IFERROR($T200*AD200,0)</f>
        <v>0</v>
      </c>
      <c r="J200" s="147">
        <f t="shared" ref="J200:J240" si="63">IFERROR($T200*AE200,0)</f>
        <v>0</v>
      </c>
      <c r="K200" s="376">
        <f t="shared" si="54"/>
        <v>0</v>
      </c>
      <c r="L200" s="375">
        <f t="shared" ref="L200:L240" si="64">IFERROR($U200*AC200,0)</f>
        <v>0</v>
      </c>
      <c r="M200" s="147">
        <f t="shared" ref="M200:M240" si="65">IFERROR($U200*AD200,0)</f>
        <v>0</v>
      </c>
      <c r="N200" s="147">
        <f t="shared" ref="N200:N240" si="66">IFERROR($U200*AE200,0)</f>
        <v>0</v>
      </c>
      <c r="O200" s="376">
        <f t="shared" si="55"/>
        <v>0</v>
      </c>
      <c r="P200" s="147"/>
      <c r="Q200" s="13" t="s">
        <v>301</v>
      </c>
      <c r="R200" s="155">
        <f t="shared" si="57"/>
        <v>1077</v>
      </c>
      <c r="S200" s="156" cm="1">
        <f t="array" ref="S200">_xlfn.XLOOKUP($R200,FAO_All!$P$8:$P$240,_xlfn.XLOOKUP(S$5,FAO_All!$W$6:$AT$6,FAO_All!$W$8:$AT$240))/S$6</f>
        <v>0</v>
      </c>
      <c r="T200" s="156" cm="1">
        <f t="array" ref="T200">_xlfn.XLOOKUP($R200,FAO_All!$P$8:$P$240,_xlfn.XLOOKUP(T$5,FAO_All!$W$6:$AT$6,FAO_All!$W$8:$AT$240))/T$6</f>
        <v>0</v>
      </c>
      <c r="U200" s="156" cm="1">
        <f t="array" ref="U200">_xlfn.XLOOKUP($R200,FAO_All!$P$8:$P$240,_xlfn.XLOOKUP(U$5,FAO_All!$W$6:$AT$6,FAO_All!$W$8:$AT$240))/U$6</f>
        <v>0</v>
      </c>
      <c r="V200" s="342"/>
      <c r="W200" s="156"/>
      <c r="X200" s="156"/>
      <c r="Y200" s="290" t="s">
        <v>1688</v>
      </c>
      <c r="Z200" s="19" t="str">
        <f>_xlfn.XLOOKUP($Z$7,FAO_All!$R$7:$U$7,FAO_All!$R200:$U200)</f>
        <v>poul</v>
      </c>
      <c r="AA200" s="280">
        <f>FAO_All!P200</f>
        <v>1077</v>
      </c>
      <c r="AB200" s="280" t="str">
        <f>FAO_All!Q200</f>
        <v>Meat indigenous, geese</v>
      </c>
      <c r="AC200" s="276" cm="1">
        <f t="array" ref="AC200">_xlfn.XLOOKUP(AC$7&amp;$Y200,('Water-LV_filtered'!$R$5:$R$64)&amp;('Water-LV_filtered'!$I$5:$I$64),'Water-LV_filtered'!$W$5:$W$64,"")</f>
        <v>3925.6050890850579</v>
      </c>
      <c r="AD200" s="276" cm="1">
        <f t="array" ref="AD200">_xlfn.XLOOKUP(AD$7&amp;$Y200,('Water-LV_filtered'!$R$5:$R$64)&amp;('Water-LV_filtered'!$I$5:$I$64),'Water-LV_filtered'!$W$5:$W$64,"")</f>
        <v>268.57499970323897</v>
      </c>
      <c r="AE200" s="276" cm="1">
        <f t="array" ref="AE200">_xlfn.XLOOKUP(AE$7&amp;$Y200,('Water-LV_filtered'!$R$5:$R$64)&amp;('Water-LV_filtered'!$I$5:$I$64),'Water-LV_filtered'!$W$5:$W$64,"")</f>
        <v>399.41227776011522</v>
      </c>
      <c r="AF200" s="276">
        <f t="shared" ref="AF200:AF240" si="67">IFERROR(AC200*$AJ200,0)</f>
        <v>0</v>
      </c>
      <c r="AG200" s="276">
        <f t="shared" ref="AG200:AG240" si="68">IFERROR(AD200*$AJ200,0)</f>
        <v>0</v>
      </c>
      <c r="AH200" s="276">
        <f t="shared" ref="AH200:AH240" si="69">IFERROR(AE200*$AJ200,0)</f>
        <v>0</v>
      </c>
      <c r="AI200" s="276">
        <f t="shared" si="56"/>
        <v>0</v>
      </c>
      <c r="AJ200" s="63">
        <f>_xlfn.XLOOKUP($AA200,FAO_All!$P$8:$P$238,FAO_All!$N$8:$N$238)</f>
        <v>0</v>
      </c>
      <c r="AK200" s="147"/>
    </row>
    <row r="201" spans="2:37" x14ac:dyDescent="0.45">
      <c r="B201" s="371">
        <f t="shared" ref="B201:B240" si="70">AA201</f>
        <v>1078</v>
      </c>
      <c r="C201" s="372" t="str">
        <f t="shared" ref="C201:C240" si="71">AB201</f>
        <v>Meat live weight, goose</v>
      </c>
      <c r="D201" s="375">
        <f t="shared" si="58"/>
        <v>0</v>
      </c>
      <c r="E201" s="147">
        <f t="shared" si="59"/>
        <v>0</v>
      </c>
      <c r="F201" s="147">
        <f t="shared" si="60"/>
        <v>0</v>
      </c>
      <c r="G201" s="376">
        <f t="shared" ref="G201:G240" si="72">SUM(D201:F201)</f>
        <v>0</v>
      </c>
      <c r="H201" s="375">
        <f t="shared" si="61"/>
        <v>0</v>
      </c>
      <c r="I201" s="147">
        <f t="shared" si="62"/>
        <v>0</v>
      </c>
      <c r="J201" s="147">
        <f t="shared" si="63"/>
        <v>0</v>
      </c>
      <c r="K201" s="376">
        <f t="shared" ref="K201:K240" si="73">SUM(H201:J201)</f>
        <v>0</v>
      </c>
      <c r="L201" s="375">
        <f t="shared" si="64"/>
        <v>0</v>
      </c>
      <c r="M201" s="147">
        <f t="shared" si="65"/>
        <v>0</v>
      </c>
      <c r="N201" s="147">
        <f t="shared" si="66"/>
        <v>0</v>
      </c>
      <c r="O201" s="376">
        <f t="shared" ref="O201:O240" si="74">SUM(L201:N201)</f>
        <v>0</v>
      </c>
      <c r="P201" s="147"/>
      <c r="Q201" s="13" t="s">
        <v>301</v>
      </c>
      <c r="R201" s="155">
        <f t="shared" si="57"/>
        <v>1078</v>
      </c>
      <c r="S201" s="156" cm="1">
        <f t="array" ref="S201">_xlfn.XLOOKUP($R201,FAO_All!$P$8:$P$240,_xlfn.XLOOKUP(S$5,FAO_All!$W$6:$AT$6,FAO_All!$W$8:$AT$240))/S$6</f>
        <v>0</v>
      </c>
      <c r="T201" s="156" cm="1">
        <f t="array" ref="T201">_xlfn.XLOOKUP($R201,FAO_All!$P$8:$P$240,_xlfn.XLOOKUP(T$5,FAO_All!$W$6:$AT$6,FAO_All!$W$8:$AT$240))/T$6</f>
        <v>0</v>
      </c>
      <c r="U201" s="156" cm="1">
        <f t="array" ref="U201">_xlfn.XLOOKUP($R201,FAO_All!$P$8:$P$240,_xlfn.XLOOKUP(U$5,FAO_All!$W$6:$AT$6,FAO_All!$W$8:$AT$240))/U$6</f>
        <v>0</v>
      </c>
      <c r="V201" s="342"/>
      <c r="W201" s="156"/>
      <c r="X201" s="156"/>
      <c r="Y201" s="290" t="s">
        <v>1688</v>
      </c>
      <c r="Z201" s="19" t="str">
        <f>_xlfn.XLOOKUP($Z$7,FAO_All!$R$7:$U$7,FAO_All!$R201:$U201)</f>
        <v>poul</v>
      </c>
      <c r="AA201" s="280">
        <f>FAO_All!P201</f>
        <v>1078</v>
      </c>
      <c r="AB201" s="280" t="str">
        <f>FAO_All!Q201</f>
        <v>Meat live weight, goose</v>
      </c>
      <c r="AC201" s="276" cm="1">
        <f t="array" ref="AC201">_xlfn.XLOOKUP(AC$7&amp;$Y201,('Water-LV_filtered'!$R$5:$R$64)&amp;('Water-LV_filtered'!$I$5:$I$64),'Water-LV_filtered'!$W$5:$W$64,"")</f>
        <v>3925.6050890850579</v>
      </c>
      <c r="AD201" s="276" cm="1">
        <f t="array" ref="AD201">_xlfn.XLOOKUP(AD$7&amp;$Y201,('Water-LV_filtered'!$R$5:$R$64)&amp;('Water-LV_filtered'!$I$5:$I$64),'Water-LV_filtered'!$W$5:$W$64,"")</f>
        <v>268.57499970323897</v>
      </c>
      <c r="AE201" s="276" cm="1">
        <f t="array" ref="AE201">_xlfn.XLOOKUP(AE$7&amp;$Y201,('Water-LV_filtered'!$R$5:$R$64)&amp;('Water-LV_filtered'!$I$5:$I$64),'Water-LV_filtered'!$W$5:$W$64,"")</f>
        <v>399.41227776011522</v>
      </c>
      <c r="AF201" s="276">
        <f t="shared" si="67"/>
        <v>0</v>
      </c>
      <c r="AG201" s="276">
        <f t="shared" si="68"/>
        <v>0</v>
      </c>
      <c r="AH201" s="276">
        <f t="shared" si="69"/>
        <v>0</v>
      </c>
      <c r="AI201" s="276">
        <f t="shared" ref="AI201:AI240" si="75">SUM(AF201:AH201)</f>
        <v>0</v>
      </c>
      <c r="AJ201" s="63">
        <f>_xlfn.XLOOKUP($AA201,FAO_All!$P$8:$P$238,FAO_All!$N$8:$N$238)</f>
        <v>0</v>
      </c>
      <c r="AK201" s="147"/>
    </row>
    <row r="202" spans="2:37" x14ac:dyDescent="0.45">
      <c r="B202" s="371">
        <f t="shared" si="70"/>
        <v>1080</v>
      </c>
      <c r="C202" s="372" t="str">
        <f t="shared" si="71"/>
        <v>Meat, turkey</v>
      </c>
      <c r="D202" s="375">
        <f t="shared" si="58"/>
        <v>0</v>
      </c>
      <c r="E202" s="147">
        <f t="shared" si="59"/>
        <v>0</v>
      </c>
      <c r="F202" s="147">
        <f t="shared" si="60"/>
        <v>0</v>
      </c>
      <c r="G202" s="376">
        <f t="shared" si="72"/>
        <v>0</v>
      </c>
      <c r="H202" s="375">
        <f t="shared" si="61"/>
        <v>0</v>
      </c>
      <c r="I202" s="147">
        <f t="shared" si="62"/>
        <v>0</v>
      </c>
      <c r="J202" s="147">
        <f t="shared" si="63"/>
        <v>0</v>
      </c>
      <c r="K202" s="376">
        <f t="shared" si="73"/>
        <v>0</v>
      </c>
      <c r="L202" s="375">
        <f t="shared" si="64"/>
        <v>0</v>
      </c>
      <c r="M202" s="147">
        <f t="shared" si="65"/>
        <v>0</v>
      </c>
      <c r="N202" s="147">
        <f t="shared" si="66"/>
        <v>0</v>
      </c>
      <c r="O202" s="376">
        <f t="shared" si="74"/>
        <v>0</v>
      </c>
      <c r="P202" s="147"/>
      <c r="Q202" s="13" t="s">
        <v>294</v>
      </c>
      <c r="R202" s="155">
        <f t="shared" si="57"/>
        <v>1080</v>
      </c>
      <c r="S202" s="156" cm="1">
        <f t="array" ref="S202">_xlfn.XLOOKUP($R202,FAO_All!$P$8:$P$240,_xlfn.XLOOKUP(S$5,FAO_All!$W$6:$AT$6,FAO_All!$W$8:$AT$240))/S$6</f>
        <v>0</v>
      </c>
      <c r="T202" s="156" cm="1">
        <f t="array" ref="T202">_xlfn.XLOOKUP($R202,FAO_All!$P$8:$P$240,_xlfn.XLOOKUP(T$5,FAO_All!$W$6:$AT$6,FAO_All!$W$8:$AT$240))/T$6</f>
        <v>0</v>
      </c>
      <c r="U202" s="156" cm="1">
        <f t="array" ref="U202">_xlfn.XLOOKUP($R202,FAO_All!$P$8:$P$240,_xlfn.XLOOKUP(U$5,FAO_All!$W$6:$AT$6,FAO_All!$W$8:$AT$240))/U$6</f>
        <v>0</v>
      </c>
      <c r="V202" s="342"/>
      <c r="W202" s="156"/>
      <c r="X202" s="156"/>
      <c r="Y202" s="290" t="s">
        <v>1688</v>
      </c>
      <c r="Z202" s="19" t="str">
        <f>_xlfn.XLOOKUP($Z$7,FAO_All!$R$7:$U$7,FAO_All!$R202:$U202)</f>
        <v>poul</v>
      </c>
      <c r="AA202" s="280">
        <f>FAO_All!P202</f>
        <v>1080</v>
      </c>
      <c r="AB202" s="280" t="str">
        <f>FAO_All!Q202</f>
        <v>Meat, turkey</v>
      </c>
      <c r="AC202" s="276" cm="1">
        <f t="array" ref="AC202">_xlfn.XLOOKUP(AC$7&amp;$Y202,('Water-LV_filtered'!$R$5:$R$64)&amp;('Water-LV_filtered'!$I$5:$I$64),'Water-LV_filtered'!$W$5:$W$64,"")</f>
        <v>3925.6050890850579</v>
      </c>
      <c r="AD202" s="276" cm="1">
        <f t="array" ref="AD202">_xlfn.XLOOKUP(AD$7&amp;$Y202,('Water-LV_filtered'!$R$5:$R$64)&amp;('Water-LV_filtered'!$I$5:$I$64),'Water-LV_filtered'!$W$5:$W$64,"")</f>
        <v>268.57499970323897</v>
      </c>
      <c r="AE202" s="276" cm="1">
        <f t="array" ref="AE202">_xlfn.XLOOKUP(AE$7&amp;$Y202,('Water-LV_filtered'!$R$5:$R$64)&amp;('Water-LV_filtered'!$I$5:$I$64),'Water-LV_filtered'!$W$5:$W$64,"")</f>
        <v>399.41227776011522</v>
      </c>
      <c r="AF202" s="276">
        <f t="shared" si="67"/>
        <v>0</v>
      </c>
      <c r="AG202" s="276">
        <f t="shared" si="68"/>
        <v>0</v>
      </c>
      <c r="AH202" s="276">
        <f t="shared" si="69"/>
        <v>0</v>
      </c>
      <c r="AI202" s="276">
        <f t="shared" si="75"/>
        <v>0</v>
      </c>
      <c r="AJ202" s="63">
        <f>_xlfn.XLOOKUP($AA202,FAO_All!$P$8:$P$238,FAO_All!$N$8:$N$238)</f>
        <v>0</v>
      </c>
      <c r="AK202" s="147"/>
    </row>
    <row r="203" spans="2:37" x14ac:dyDescent="0.45">
      <c r="B203" s="371">
        <f t="shared" si="70"/>
        <v>1084</v>
      </c>
      <c r="C203" s="372" t="str">
        <f t="shared" si="71"/>
        <v>Meat indigenous, bird nes</v>
      </c>
      <c r="D203" s="375">
        <f t="shared" si="58"/>
        <v>0</v>
      </c>
      <c r="E203" s="147">
        <f t="shared" si="59"/>
        <v>0</v>
      </c>
      <c r="F203" s="147">
        <f t="shared" si="60"/>
        <v>0</v>
      </c>
      <c r="G203" s="376">
        <f t="shared" si="72"/>
        <v>0</v>
      </c>
      <c r="H203" s="375">
        <f t="shared" si="61"/>
        <v>0</v>
      </c>
      <c r="I203" s="147">
        <f t="shared" si="62"/>
        <v>0</v>
      </c>
      <c r="J203" s="147">
        <f t="shared" si="63"/>
        <v>0</v>
      </c>
      <c r="K203" s="376">
        <f t="shared" si="73"/>
        <v>0</v>
      </c>
      <c r="L203" s="375">
        <f t="shared" si="64"/>
        <v>0</v>
      </c>
      <c r="M203" s="147">
        <f t="shared" si="65"/>
        <v>0</v>
      </c>
      <c r="N203" s="147">
        <f t="shared" si="66"/>
        <v>0</v>
      </c>
      <c r="O203" s="376">
        <f t="shared" si="74"/>
        <v>0</v>
      </c>
      <c r="P203" s="147"/>
      <c r="Q203" s="13" t="s">
        <v>301</v>
      </c>
      <c r="R203" s="155">
        <f t="shared" si="57"/>
        <v>1084</v>
      </c>
      <c r="S203" s="156" cm="1">
        <f t="array" ref="S203">_xlfn.XLOOKUP($R203,FAO_All!$P$8:$P$240,_xlfn.XLOOKUP(S$5,FAO_All!$W$6:$AT$6,FAO_All!$W$8:$AT$240))/S$6</f>
        <v>0</v>
      </c>
      <c r="T203" s="156" cm="1">
        <f t="array" ref="T203">_xlfn.XLOOKUP($R203,FAO_All!$P$8:$P$240,_xlfn.XLOOKUP(T$5,FAO_All!$W$6:$AT$6,FAO_All!$W$8:$AT$240))/T$6</f>
        <v>0</v>
      </c>
      <c r="U203" s="156" cm="1">
        <f t="array" ref="U203">_xlfn.XLOOKUP($R203,FAO_All!$P$8:$P$240,_xlfn.XLOOKUP(U$5,FAO_All!$W$6:$AT$6,FAO_All!$W$8:$AT$240))/U$6</f>
        <v>0</v>
      </c>
      <c r="V203" s="342"/>
      <c r="W203" s="156"/>
      <c r="X203" s="156"/>
      <c r="Y203" s="290" t="s">
        <v>1688</v>
      </c>
      <c r="Z203" s="19" t="str">
        <f>_xlfn.XLOOKUP($Z$7,FAO_All!$R$7:$U$7,FAO_All!$R203:$U203)</f>
        <v>poul</v>
      </c>
      <c r="AA203" s="280">
        <f>FAO_All!P203</f>
        <v>1084</v>
      </c>
      <c r="AB203" s="280" t="str">
        <f>FAO_All!Q203</f>
        <v>Meat indigenous, bird nes</v>
      </c>
      <c r="AC203" s="276" cm="1">
        <f t="array" ref="AC203">_xlfn.XLOOKUP(AC$7&amp;$Y203,('Water-LV_filtered'!$R$5:$R$64)&amp;('Water-LV_filtered'!$I$5:$I$64),'Water-LV_filtered'!$W$5:$W$64,"")</f>
        <v>3925.6050890850579</v>
      </c>
      <c r="AD203" s="276" cm="1">
        <f t="array" ref="AD203">_xlfn.XLOOKUP(AD$7&amp;$Y203,('Water-LV_filtered'!$R$5:$R$64)&amp;('Water-LV_filtered'!$I$5:$I$64),'Water-LV_filtered'!$W$5:$W$64,"")</f>
        <v>268.57499970323897</v>
      </c>
      <c r="AE203" s="276" cm="1">
        <f t="array" ref="AE203">_xlfn.XLOOKUP(AE$7&amp;$Y203,('Water-LV_filtered'!$R$5:$R$64)&amp;('Water-LV_filtered'!$I$5:$I$64),'Water-LV_filtered'!$W$5:$W$64,"")</f>
        <v>399.41227776011522</v>
      </c>
      <c r="AF203" s="276">
        <f t="shared" si="67"/>
        <v>0</v>
      </c>
      <c r="AG203" s="276">
        <f t="shared" si="68"/>
        <v>0</v>
      </c>
      <c r="AH203" s="276">
        <f t="shared" si="69"/>
        <v>0</v>
      </c>
      <c r="AI203" s="276">
        <f t="shared" si="75"/>
        <v>0</v>
      </c>
      <c r="AJ203" s="63">
        <f>_xlfn.XLOOKUP($AA203,FAO_All!$P$8:$P$238,FAO_All!$N$8:$N$238)</f>
        <v>0</v>
      </c>
      <c r="AK203" s="147"/>
    </row>
    <row r="204" spans="2:37" x14ac:dyDescent="0.45">
      <c r="B204" s="371">
        <f t="shared" si="70"/>
        <v>1085</v>
      </c>
      <c r="C204" s="372" t="str">
        <f t="shared" si="71"/>
        <v>Meat live weight, poultry, other</v>
      </c>
      <c r="D204" s="375">
        <f t="shared" si="58"/>
        <v>0</v>
      </c>
      <c r="E204" s="147">
        <f t="shared" si="59"/>
        <v>0</v>
      </c>
      <c r="F204" s="147">
        <f t="shared" si="60"/>
        <v>0</v>
      </c>
      <c r="G204" s="376">
        <f t="shared" si="72"/>
        <v>0</v>
      </c>
      <c r="H204" s="375">
        <f t="shared" si="61"/>
        <v>0</v>
      </c>
      <c r="I204" s="147">
        <f t="shared" si="62"/>
        <v>0</v>
      </c>
      <c r="J204" s="147">
        <f t="shared" si="63"/>
        <v>0</v>
      </c>
      <c r="K204" s="376">
        <f t="shared" si="73"/>
        <v>0</v>
      </c>
      <c r="L204" s="375">
        <f t="shared" si="64"/>
        <v>0</v>
      </c>
      <c r="M204" s="147">
        <f t="shared" si="65"/>
        <v>0</v>
      </c>
      <c r="N204" s="147">
        <f t="shared" si="66"/>
        <v>0</v>
      </c>
      <c r="O204" s="376">
        <f t="shared" si="74"/>
        <v>0</v>
      </c>
      <c r="P204" s="147"/>
      <c r="Q204" s="13" t="s">
        <v>294</v>
      </c>
      <c r="R204" s="155">
        <f t="shared" si="57"/>
        <v>1085</v>
      </c>
      <c r="S204" s="156" cm="1">
        <f t="array" ref="S204">_xlfn.XLOOKUP($R204,FAO_All!$P$8:$P$240,_xlfn.XLOOKUP(S$5,FAO_All!$W$6:$AT$6,FAO_All!$W$8:$AT$240))/S$6</f>
        <v>0</v>
      </c>
      <c r="T204" s="156" cm="1">
        <f t="array" ref="T204">_xlfn.XLOOKUP($R204,FAO_All!$P$8:$P$240,_xlfn.XLOOKUP(T$5,FAO_All!$W$6:$AT$6,FAO_All!$W$8:$AT$240))/T$6</f>
        <v>0</v>
      </c>
      <c r="U204" s="156" cm="1">
        <f t="array" ref="U204">_xlfn.XLOOKUP($R204,FAO_All!$P$8:$P$240,_xlfn.XLOOKUP(U$5,FAO_All!$W$6:$AT$6,FAO_All!$W$8:$AT$240))/U$6</f>
        <v>0</v>
      </c>
      <c r="V204" s="342"/>
      <c r="W204" s="156"/>
      <c r="X204" s="156"/>
      <c r="Y204" s="290" t="s">
        <v>1688</v>
      </c>
      <c r="Z204" s="19" t="str">
        <f>_xlfn.XLOOKUP($Z$7,FAO_All!$R$7:$U$7,FAO_All!$R204:$U204)</f>
        <v>poul</v>
      </c>
      <c r="AA204" s="280">
        <f>FAO_All!P204</f>
        <v>1085</v>
      </c>
      <c r="AB204" s="280" t="str">
        <f>FAO_All!Q204</f>
        <v>Meat live weight, poultry, other</v>
      </c>
      <c r="AC204" s="276" cm="1">
        <f t="array" ref="AC204">_xlfn.XLOOKUP(AC$7&amp;$Y204,('Water-LV_filtered'!$R$5:$R$64)&amp;('Water-LV_filtered'!$I$5:$I$64),'Water-LV_filtered'!$W$5:$W$64,"")</f>
        <v>3925.6050890850579</v>
      </c>
      <c r="AD204" s="276" cm="1">
        <f t="array" ref="AD204">_xlfn.XLOOKUP(AD$7&amp;$Y204,('Water-LV_filtered'!$R$5:$R$64)&amp;('Water-LV_filtered'!$I$5:$I$64),'Water-LV_filtered'!$W$5:$W$64,"")</f>
        <v>268.57499970323897</v>
      </c>
      <c r="AE204" s="276" cm="1">
        <f t="array" ref="AE204">_xlfn.XLOOKUP(AE$7&amp;$Y204,('Water-LV_filtered'!$R$5:$R$64)&amp;('Water-LV_filtered'!$I$5:$I$64),'Water-LV_filtered'!$W$5:$W$64,"")</f>
        <v>399.41227776011522</v>
      </c>
      <c r="AF204" s="276">
        <f t="shared" si="67"/>
        <v>0</v>
      </c>
      <c r="AG204" s="276">
        <f t="shared" si="68"/>
        <v>0</v>
      </c>
      <c r="AH204" s="276">
        <f t="shared" si="69"/>
        <v>0</v>
      </c>
      <c r="AI204" s="276">
        <f t="shared" si="75"/>
        <v>0</v>
      </c>
      <c r="AJ204" s="63">
        <f>_xlfn.XLOOKUP($AA204,FAO_All!$P$8:$P$238,FAO_All!$N$8:$N$238)</f>
        <v>0</v>
      </c>
      <c r="AK204" s="147"/>
    </row>
    <row r="205" spans="2:37" x14ac:dyDescent="0.45">
      <c r="B205" s="371">
        <f t="shared" si="70"/>
        <v>1087</v>
      </c>
      <c r="C205" s="372" t="str">
        <f t="shared" si="71"/>
        <v>Meat indigenous, turkey</v>
      </c>
      <c r="D205" s="375">
        <f t="shared" si="58"/>
        <v>0</v>
      </c>
      <c r="E205" s="147">
        <f t="shared" si="59"/>
        <v>0</v>
      </c>
      <c r="F205" s="147">
        <f t="shared" si="60"/>
        <v>0</v>
      </c>
      <c r="G205" s="376">
        <f t="shared" si="72"/>
        <v>0</v>
      </c>
      <c r="H205" s="375">
        <f t="shared" si="61"/>
        <v>0</v>
      </c>
      <c r="I205" s="147">
        <f t="shared" si="62"/>
        <v>0</v>
      </c>
      <c r="J205" s="147">
        <f t="shared" si="63"/>
        <v>0</v>
      </c>
      <c r="K205" s="376">
        <f t="shared" si="73"/>
        <v>0</v>
      </c>
      <c r="L205" s="375">
        <f t="shared" si="64"/>
        <v>0</v>
      </c>
      <c r="M205" s="147">
        <f t="shared" si="65"/>
        <v>0</v>
      </c>
      <c r="N205" s="147">
        <f t="shared" si="66"/>
        <v>0</v>
      </c>
      <c r="O205" s="376">
        <f t="shared" si="74"/>
        <v>0</v>
      </c>
      <c r="P205" s="147"/>
      <c r="Q205" s="13" t="s">
        <v>294</v>
      </c>
      <c r="R205" s="155">
        <f t="shared" si="57"/>
        <v>1087</v>
      </c>
      <c r="S205" s="156" cm="1">
        <f t="array" ref="S205">_xlfn.XLOOKUP($R205,FAO_All!$P$8:$P$240,_xlfn.XLOOKUP(S$5,FAO_All!$W$6:$AT$6,FAO_All!$W$8:$AT$240))/S$6</f>
        <v>0</v>
      </c>
      <c r="T205" s="156" cm="1">
        <f t="array" ref="T205">_xlfn.XLOOKUP($R205,FAO_All!$P$8:$P$240,_xlfn.XLOOKUP(T$5,FAO_All!$W$6:$AT$6,FAO_All!$W$8:$AT$240))/T$6</f>
        <v>0</v>
      </c>
      <c r="U205" s="156" cm="1">
        <f t="array" ref="U205">_xlfn.XLOOKUP($R205,FAO_All!$P$8:$P$240,_xlfn.XLOOKUP(U$5,FAO_All!$W$6:$AT$6,FAO_All!$W$8:$AT$240))/U$6</f>
        <v>0</v>
      </c>
      <c r="V205" s="342"/>
      <c r="W205" s="156"/>
      <c r="X205" s="156"/>
      <c r="Y205" s="290" t="s">
        <v>1688</v>
      </c>
      <c r="Z205" s="19" t="str">
        <f>_xlfn.XLOOKUP($Z$7,FAO_All!$R$7:$U$7,FAO_All!$R205:$U205)</f>
        <v>poul</v>
      </c>
      <c r="AA205" s="280">
        <f>FAO_All!P205</f>
        <v>1087</v>
      </c>
      <c r="AB205" s="280" t="str">
        <f>FAO_All!Q205</f>
        <v>Meat indigenous, turkey</v>
      </c>
      <c r="AC205" s="276" cm="1">
        <f t="array" ref="AC205">_xlfn.XLOOKUP(AC$7&amp;$Y205,('Water-LV_filtered'!$R$5:$R$64)&amp;('Water-LV_filtered'!$I$5:$I$64),'Water-LV_filtered'!$W$5:$W$64,"")</f>
        <v>3925.6050890850579</v>
      </c>
      <c r="AD205" s="276" cm="1">
        <f t="array" ref="AD205">_xlfn.XLOOKUP(AD$7&amp;$Y205,('Water-LV_filtered'!$R$5:$R$64)&amp;('Water-LV_filtered'!$I$5:$I$64),'Water-LV_filtered'!$W$5:$W$64,"")</f>
        <v>268.57499970323897</v>
      </c>
      <c r="AE205" s="276" cm="1">
        <f t="array" ref="AE205">_xlfn.XLOOKUP(AE$7&amp;$Y205,('Water-LV_filtered'!$R$5:$R$64)&amp;('Water-LV_filtered'!$I$5:$I$64),'Water-LV_filtered'!$W$5:$W$64,"")</f>
        <v>399.41227776011522</v>
      </c>
      <c r="AF205" s="276">
        <f t="shared" si="67"/>
        <v>0</v>
      </c>
      <c r="AG205" s="276">
        <f t="shared" si="68"/>
        <v>0</v>
      </c>
      <c r="AH205" s="276">
        <f t="shared" si="69"/>
        <v>0</v>
      </c>
      <c r="AI205" s="276">
        <f t="shared" si="75"/>
        <v>0</v>
      </c>
      <c r="AJ205" s="63">
        <f>_xlfn.XLOOKUP($AA205,FAO_All!$P$8:$P$238,FAO_All!$N$8:$N$238)</f>
        <v>0</v>
      </c>
      <c r="AK205" s="147"/>
    </row>
    <row r="206" spans="2:37" x14ac:dyDescent="0.45">
      <c r="B206" s="371">
        <f t="shared" si="70"/>
        <v>1088</v>
      </c>
      <c r="C206" s="372" t="str">
        <f t="shared" si="71"/>
        <v>Meat live weight, turkey</v>
      </c>
      <c r="D206" s="375">
        <f t="shared" si="58"/>
        <v>0</v>
      </c>
      <c r="E206" s="147">
        <f t="shared" si="59"/>
        <v>0</v>
      </c>
      <c r="F206" s="147">
        <f t="shared" si="60"/>
        <v>0</v>
      </c>
      <c r="G206" s="376">
        <f t="shared" si="72"/>
        <v>0</v>
      </c>
      <c r="H206" s="375">
        <f t="shared" si="61"/>
        <v>0</v>
      </c>
      <c r="I206" s="147">
        <f t="shared" si="62"/>
        <v>0</v>
      </c>
      <c r="J206" s="147">
        <f t="shared" si="63"/>
        <v>0</v>
      </c>
      <c r="K206" s="376">
        <f t="shared" si="73"/>
        <v>0</v>
      </c>
      <c r="L206" s="375">
        <f t="shared" si="64"/>
        <v>0</v>
      </c>
      <c r="M206" s="147">
        <f t="shared" si="65"/>
        <v>0</v>
      </c>
      <c r="N206" s="147">
        <f t="shared" si="66"/>
        <v>0</v>
      </c>
      <c r="O206" s="376">
        <f t="shared" si="74"/>
        <v>0</v>
      </c>
      <c r="P206" s="147"/>
      <c r="Q206" s="13" t="s">
        <v>294</v>
      </c>
      <c r="R206" s="155">
        <f t="shared" si="57"/>
        <v>1088</v>
      </c>
      <c r="S206" s="156" cm="1">
        <f t="array" ref="S206">_xlfn.XLOOKUP($R206,FAO_All!$P$8:$P$240,_xlfn.XLOOKUP(S$5,FAO_All!$W$6:$AT$6,FAO_All!$W$8:$AT$240))/S$6</f>
        <v>0</v>
      </c>
      <c r="T206" s="156" cm="1">
        <f t="array" ref="T206">_xlfn.XLOOKUP($R206,FAO_All!$P$8:$P$240,_xlfn.XLOOKUP(T$5,FAO_All!$W$6:$AT$6,FAO_All!$W$8:$AT$240))/T$6</f>
        <v>0</v>
      </c>
      <c r="U206" s="156" cm="1">
        <f t="array" ref="U206">_xlfn.XLOOKUP($R206,FAO_All!$P$8:$P$240,_xlfn.XLOOKUP(U$5,FAO_All!$W$6:$AT$6,FAO_All!$W$8:$AT$240))/U$6</f>
        <v>0</v>
      </c>
      <c r="V206" s="342"/>
      <c r="W206" s="156"/>
      <c r="X206" s="156"/>
      <c r="Y206" s="290" t="s">
        <v>1688</v>
      </c>
      <c r="Z206" s="19" t="str">
        <f>_xlfn.XLOOKUP($Z$7,FAO_All!$R$7:$U$7,FAO_All!$R206:$U206)</f>
        <v>poul</v>
      </c>
      <c r="AA206" s="280">
        <f>FAO_All!P206</f>
        <v>1088</v>
      </c>
      <c r="AB206" s="280" t="str">
        <f>FAO_All!Q206</f>
        <v>Meat live weight, turkey</v>
      </c>
      <c r="AC206" s="276" cm="1">
        <f t="array" ref="AC206">_xlfn.XLOOKUP(AC$7&amp;$Y206,('Water-LV_filtered'!$R$5:$R$64)&amp;('Water-LV_filtered'!$I$5:$I$64),'Water-LV_filtered'!$W$5:$W$64,"")</f>
        <v>3925.6050890850579</v>
      </c>
      <c r="AD206" s="276" cm="1">
        <f t="array" ref="AD206">_xlfn.XLOOKUP(AD$7&amp;$Y206,('Water-LV_filtered'!$R$5:$R$64)&amp;('Water-LV_filtered'!$I$5:$I$64),'Water-LV_filtered'!$W$5:$W$64,"")</f>
        <v>268.57499970323897</v>
      </c>
      <c r="AE206" s="276" cm="1">
        <f t="array" ref="AE206">_xlfn.XLOOKUP(AE$7&amp;$Y206,('Water-LV_filtered'!$R$5:$R$64)&amp;('Water-LV_filtered'!$I$5:$I$64),'Water-LV_filtered'!$W$5:$W$64,"")</f>
        <v>399.41227776011522</v>
      </c>
      <c r="AF206" s="276">
        <f t="shared" si="67"/>
        <v>0</v>
      </c>
      <c r="AG206" s="276">
        <f t="shared" si="68"/>
        <v>0</v>
      </c>
      <c r="AH206" s="276">
        <f t="shared" si="69"/>
        <v>0</v>
      </c>
      <c r="AI206" s="276">
        <f t="shared" si="75"/>
        <v>0</v>
      </c>
      <c r="AJ206" s="63">
        <f>_xlfn.XLOOKUP($AA206,FAO_All!$P$8:$P$238,FAO_All!$N$8:$N$238)</f>
        <v>0</v>
      </c>
      <c r="AK206" s="147"/>
    </row>
    <row r="207" spans="2:37" x14ac:dyDescent="0.45">
      <c r="B207" s="371">
        <f t="shared" si="70"/>
        <v>1089</v>
      </c>
      <c r="C207" s="372" t="str">
        <f t="shared" si="71"/>
        <v>Meat, bird nes</v>
      </c>
      <c r="D207" s="375">
        <f t="shared" si="58"/>
        <v>0</v>
      </c>
      <c r="E207" s="147">
        <f t="shared" si="59"/>
        <v>0</v>
      </c>
      <c r="F207" s="147">
        <f t="shared" si="60"/>
        <v>0</v>
      </c>
      <c r="G207" s="376">
        <f t="shared" si="72"/>
        <v>0</v>
      </c>
      <c r="H207" s="375">
        <f t="shared" si="61"/>
        <v>0</v>
      </c>
      <c r="I207" s="147">
        <f t="shared" si="62"/>
        <v>0</v>
      </c>
      <c r="J207" s="147">
        <f t="shared" si="63"/>
        <v>0</v>
      </c>
      <c r="K207" s="376">
        <f t="shared" si="73"/>
        <v>0</v>
      </c>
      <c r="L207" s="375">
        <f t="shared" si="64"/>
        <v>0</v>
      </c>
      <c r="M207" s="147">
        <f t="shared" si="65"/>
        <v>0</v>
      </c>
      <c r="N207" s="147">
        <f t="shared" si="66"/>
        <v>0</v>
      </c>
      <c r="O207" s="376">
        <f t="shared" si="74"/>
        <v>0</v>
      </c>
      <c r="P207" s="147"/>
      <c r="Q207" s="13" t="s">
        <v>294</v>
      </c>
      <c r="R207" s="155">
        <f t="shared" si="57"/>
        <v>1089</v>
      </c>
      <c r="S207" s="156" cm="1">
        <f t="array" ref="S207">_xlfn.XLOOKUP($R207,FAO_All!$P$8:$P$240,_xlfn.XLOOKUP(S$5,FAO_All!$W$6:$AT$6,FAO_All!$W$8:$AT$240))/S$6</f>
        <v>0</v>
      </c>
      <c r="T207" s="156" cm="1">
        <f t="array" ref="T207">_xlfn.XLOOKUP($R207,FAO_All!$P$8:$P$240,_xlfn.XLOOKUP(T$5,FAO_All!$W$6:$AT$6,FAO_All!$W$8:$AT$240))/T$6</f>
        <v>0</v>
      </c>
      <c r="U207" s="156" cm="1">
        <f t="array" ref="U207">_xlfn.XLOOKUP($R207,FAO_All!$P$8:$P$240,_xlfn.XLOOKUP(U$5,FAO_All!$W$6:$AT$6,FAO_All!$W$8:$AT$240))/U$6</f>
        <v>0</v>
      </c>
      <c r="V207" s="342"/>
      <c r="W207" s="156"/>
      <c r="X207" s="156"/>
      <c r="Y207" s="290" t="s">
        <v>1688</v>
      </c>
      <c r="Z207" s="19" t="str">
        <f>_xlfn.XLOOKUP($Z$7,FAO_All!$R$7:$U$7,FAO_All!$R207:$U207)</f>
        <v>poul</v>
      </c>
      <c r="AA207" s="280">
        <f>FAO_All!P207</f>
        <v>1089</v>
      </c>
      <c r="AB207" s="280" t="str">
        <f>FAO_All!Q207</f>
        <v>Meat, bird nes</v>
      </c>
      <c r="AC207" s="276" cm="1">
        <f t="array" ref="AC207">_xlfn.XLOOKUP(AC$7&amp;$Y207,('Water-LV_filtered'!$R$5:$R$64)&amp;('Water-LV_filtered'!$I$5:$I$64),'Water-LV_filtered'!$W$5:$W$64,"")</f>
        <v>3925.6050890850579</v>
      </c>
      <c r="AD207" s="276" cm="1">
        <f t="array" ref="AD207">_xlfn.XLOOKUP(AD$7&amp;$Y207,('Water-LV_filtered'!$R$5:$R$64)&amp;('Water-LV_filtered'!$I$5:$I$64),'Water-LV_filtered'!$W$5:$W$64,"")</f>
        <v>268.57499970323897</v>
      </c>
      <c r="AE207" s="276" cm="1">
        <f t="array" ref="AE207">_xlfn.XLOOKUP(AE$7&amp;$Y207,('Water-LV_filtered'!$R$5:$R$64)&amp;('Water-LV_filtered'!$I$5:$I$64),'Water-LV_filtered'!$W$5:$W$64,"")</f>
        <v>399.41227776011522</v>
      </c>
      <c r="AF207" s="276">
        <f t="shared" si="67"/>
        <v>0</v>
      </c>
      <c r="AG207" s="276">
        <f t="shared" si="68"/>
        <v>0</v>
      </c>
      <c r="AH207" s="276">
        <f t="shared" si="69"/>
        <v>0</v>
      </c>
      <c r="AI207" s="276">
        <f t="shared" si="75"/>
        <v>0</v>
      </c>
      <c r="AJ207" s="63">
        <f>_xlfn.XLOOKUP($AA207,FAO_All!$P$8:$P$238,FAO_All!$N$8:$N$238)</f>
        <v>0</v>
      </c>
      <c r="AK207" s="147"/>
    </row>
    <row r="208" spans="2:37" x14ac:dyDescent="0.45">
      <c r="B208" s="371">
        <f t="shared" si="70"/>
        <v>1091</v>
      </c>
      <c r="C208" s="372" t="str">
        <f t="shared" si="71"/>
        <v>Eggs, other bird, in shell</v>
      </c>
      <c r="D208" s="375">
        <f t="shared" si="58"/>
        <v>483977.5526004053</v>
      </c>
      <c r="E208" s="147">
        <f t="shared" si="59"/>
        <v>35854.651018950251</v>
      </c>
      <c r="F208" s="147">
        <f t="shared" si="60"/>
        <v>48941.33955179144</v>
      </c>
      <c r="G208" s="376">
        <f t="shared" si="72"/>
        <v>568773.543171147</v>
      </c>
      <c r="H208" s="375">
        <f t="shared" si="61"/>
        <v>843318.87177901389</v>
      </c>
      <c r="I208" s="147">
        <f t="shared" si="62"/>
        <v>62475.839391452959</v>
      </c>
      <c r="J208" s="147">
        <f t="shared" si="63"/>
        <v>85279.069313050262</v>
      </c>
      <c r="K208" s="376">
        <f t="shared" si="73"/>
        <v>991073.7804835171</v>
      </c>
      <c r="L208" s="375">
        <f t="shared" si="64"/>
        <v>1306462.3921026911</v>
      </c>
      <c r="M208" s="147">
        <f t="shared" si="65"/>
        <v>96787.036684944193</v>
      </c>
      <c r="N208" s="147">
        <f t="shared" si="66"/>
        <v>132113.60568273172</v>
      </c>
      <c r="O208" s="376">
        <f t="shared" si="74"/>
        <v>1535363.0344703672</v>
      </c>
      <c r="P208" s="147"/>
      <c r="Q208" s="13" t="s">
        <v>296</v>
      </c>
      <c r="R208" s="155">
        <f t="shared" si="57"/>
        <v>1091</v>
      </c>
      <c r="S208" s="156" cm="1">
        <f t="array" ref="S208">_xlfn.XLOOKUP($R208,FAO_All!$P$8:$P$240,_xlfn.XLOOKUP(S$5,FAO_All!$W$6:$AT$6,FAO_All!$W$8:$AT$240))/S$6</f>
        <v>141</v>
      </c>
      <c r="T208" s="156" cm="1">
        <f t="array" ref="T208">_xlfn.XLOOKUP($R208,FAO_All!$P$8:$P$240,_xlfn.XLOOKUP(T$5,FAO_All!$W$6:$AT$6,FAO_All!$W$8:$AT$240))/T$6</f>
        <v>245.68899999999999</v>
      </c>
      <c r="U208" s="156" cm="1">
        <f t="array" ref="U208">_xlfn.XLOOKUP($R208,FAO_All!$P$8:$P$240,_xlfn.XLOOKUP(U$5,FAO_All!$W$6:$AT$6,FAO_All!$W$8:$AT$240))/U$6</f>
        <v>380.61930000000001</v>
      </c>
      <c r="V208" s="342"/>
      <c r="W208" s="156"/>
      <c r="X208" s="156"/>
      <c r="Y208" s="290" t="s">
        <v>1896</v>
      </c>
      <c r="Z208" s="19" t="str">
        <f>_xlfn.XLOOKUP($Z$7,FAO_All!$R$7:$U$7,FAO_All!$R208:$U208)</f>
        <v>eggs</v>
      </c>
      <c r="AA208" s="280">
        <f>FAO_All!P208</f>
        <v>1091</v>
      </c>
      <c r="AB208" s="280" t="str">
        <f>FAO_All!Q208</f>
        <v>Eggs, other bird, in shell</v>
      </c>
      <c r="AC208" s="276" cm="1">
        <f t="array" ref="AC208">_xlfn.XLOOKUP(AC$7&amp;$Y208,('Water-LV_filtered'!$R$5:$R$64)&amp;('Water-LV_filtered'!$I$5:$I$64),'Water-LV_filtered'!$W$5:$W$64,"")</f>
        <v>3432.4649120596118</v>
      </c>
      <c r="AD208" s="276" cm="1">
        <f t="array" ref="AD208">_xlfn.XLOOKUP(AD$7&amp;$Y208,('Water-LV_filtered'!$R$5:$R$64)&amp;('Water-LV_filtered'!$I$5:$I$64),'Water-LV_filtered'!$W$5:$W$64,"")</f>
        <v>254.28830509893794</v>
      </c>
      <c r="AE208" s="276" cm="1">
        <f t="array" ref="AE208">_xlfn.XLOOKUP(AE$7&amp;$Y208,('Water-LV_filtered'!$R$5:$R$64)&amp;('Water-LV_filtered'!$I$5:$I$64),'Water-LV_filtered'!$W$5:$W$64,"")</f>
        <v>347.10169894887548</v>
      </c>
      <c r="AF208" s="276">
        <f t="shared" si="67"/>
        <v>584348.54740388168</v>
      </c>
      <c r="AG208" s="276">
        <f t="shared" si="68"/>
        <v>43290.464873885023</v>
      </c>
      <c r="AH208" s="276">
        <f t="shared" si="69"/>
        <v>59091.171731888135</v>
      </c>
      <c r="AI208" s="276">
        <f t="shared" si="75"/>
        <v>686730.1840096548</v>
      </c>
      <c r="AJ208" s="63">
        <f>_xlfn.XLOOKUP($AA208,FAO_All!$P$8:$P$238,FAO_All!$N$8:$N$238)</f>
        <v>170.24166666666665</v>
      </c>
      <c r="AK208" s="147"/>
    </row>
    <row r="209" spans="2:37" x14ac:dyDescent="0.45">
      <c r="B209" s="371">
        <f t="shared" si="70"/>
        <v>1094</v>
      </c>
      <c r="C209" s="372" t="str">
        <f t="shared" si="71"/>
        <v>Meat indigenous, chicken</v>
      </c>
      <c r="D209" s="375">
        <f t="shared" si="58"/>
        <v>0</v>
      </c>
      <c r="E209" s="147">
        <f t="shared" si="59"/>
        <v>0</v>
      </c>
      <c r="F209" s="147">
        <f t="shared" si="60"/>
        <v>0</v>
      </c>
      <c r="G209" s="376">
        <f t="shared" si="72"/>
        <v>0</v>
      </c>
      <c r="H209" s="375">
        <f t="shared" si="61"/>
        <v>0</v>
      </c>
      <c r="I209" s="147">
        <f t="shared" si="62"/>
        <v>0</v>
      </c>
      <c r="J209" s="147">
        <f t="shared" si="63"/>
        <v>0</v>
      </c>
      <c r="K209" s="376">
        <f t="shared" si="73"/>
        <v>0</v>
      </c>
      <c r="L209" s="375">
        <f t="shared" si="64"/>
        <v>0</v>
      </c>
      <c r="M209" s="147">
        <f t="shared" si="65"/>
        <v>0</v>
      </c>
      <c r="N209" s="147">
        <f t="shared" si="66"/>
        <v>0</v>
      </c>
      <c r="O209" s="376">
        <f t="shared" si="74"/>
        <v>0</v>
      </c>
      <c r="P209" s="147"/>
      <c r="Q209" s="13" t="s">
        <v>294</v>
      </c>
      <c r="R209" s="155">
        <f t="shared" si="57"/>
        <v>1094</v>
      </c>
      <c r="S209" s="156" cm="1">
        <f t="array" ref="S209">_xlfn.XLOOKUP($R209,FAO_All!$P$8:$P$240,_xlfn.XLOOKUP(S$5,FAO_All!$W$6:$AT$6,FAO_All!$W$8:$AT$240))/S$6</f>
        <v>0</v>
      </c>
      <c r="T209" s="156" cm="1">
        <f t="array" ref="T209">_xlfn.XLOOKUP($R209,FAO_All!$P$8:$P$240,_xlfn.XLOOKUP(T$5,FAO_All!$W$6:$AT$6,FAO_All!$W$8:$AT$240))/T$6</f>
        <v>0</v>
      </c>
      <c r="U209" s="156" cm="1">
        <f t="array" ref="U209">_xlfn.XLOOKUP($R209,FAO_All!$P$8:$P$240,_xlfn.XLOOKUP(U$5,FAO_All!$W$6:$AT$6,FAO_All!$W$8:$AT$240))/U$6</f>
        <v>0</v>
      </c>
      <c r="V209" s="342"/>
      <c r="W209" s="156"/>
      <c r="X209" s="156"/>
      <c r="Y209" s="290" t="s">
        <v>1688</v>
      </c>
      <c r="Z209" s="19" t="str">
        <f>_xlfn.XLOOKUP($Z$7,FAO_All!$R$7:$U$7,FAO_All!$R209:$U209)</f>
        <v>poul</v>
      </c>
      <c r="AA209" s="280">
        <f>FAO_All!P209</f>
        <v>1094</v>
      </c>
      <c r="AB209" s="280" t="str">
        <f>FAO_All!Q209</f>
        <v>Meat indigenous, chicken</v>
      </c>
      <c r="AC209" s="276" cm="1">
        <f t="array" ref="AC209">_xlfn.XLOOKUP(AC$7&amp;$Y209,('Water-LV_filtered'!$R$5:$R$64)&amp;('Water-LV_filtered'!$I$5:$I$64),'Water-LV_filtered'!$W$5:$W$64,"")</f>
        <v>3925.6050890850579</v>
      </c>
      <c r="AD209" s="276" cm="1">
        <f t="array" ref="AD209">_xlfn.XLOOKUP(AD$7&amp;$Y209,('Water-LV_filtered'!$R$5:$R$64)&amp;('Water-LV_filtered'!$I$5:$I$64),'Water-LV_filtered'!$W$5:$W$64,"")</f>
        <v>268.57499970323897</v>
      </c>
      <c r="AE209" s="276" cm="1">
        <f t="array" ref="AE209">_xlfn.XLOOKUP(AE$7&amp;$Y209,('Water-LV_filtered'!$R$5:$R$64)&amp;('Water-LV_filtered'!$I$5:$I$64),'Water-LV_filtered'!$W$5:$W$64,"")</f>
        <v>399.41227776011522</v>
      </c>
      <c r="AF209" s="276">
        <f t="shared" si="67"/>
        <v>0</v>
      </c>
      <c r="AG209" s="276">
        <f t="shared" si="68"/>
        <v>0</v>
      </c>
      <c r="AH209" s="276">
        <f t="shared" si="69"/>
        <v>0</v>
      </c>
      <c r="AI209" s="276">
        <f t="shared" si="75"/>
        <v>0</v>
      </c>
      <c r="AJ209" s="63">
        <f>_xlfn.XLOOKUP($AA209,FAO_All!$P$8:$P$238,FAO_All!$N$8:$N$238)</f>
        <v>0</v>
      </c>
      <c r="AK209" s="147"/>
    </row>
    <row r="210" spans="2:37" x14ac:dyDescent="0.45">
      <c r="B210" s="371">
        <f t="shared" si="70"/>
        <v>1095</v>
      </c>
      <c r="C210" s="372" t="str">
        <f t="shared" si="71"/>
        <v>Meat live weight, chicken</v>
      </c>
      <c r="D210" s="375">
        <f t="shared" si="58"/>
        <v>0</v>
      </c>
      <c r="E210" s="147">
        <f t="shared" si="59"/>
        <v>0</v>
      </c>
      <c r="F210" s="147">
        <f t="shared" si="60"/>
        <v>0</v>
      </c>
      <c r="G210" s="376">
        <f t="shared" si="72"/>
        <v>0</v>
      </c>
      <c r="H210" s="375">
        <f t="shared" si="61"/>
        <v>0</v>
      </c>
      <c r="I210" s="147">
        <f t="shared" si="62"/>
        <v>0</v>
      </c>
      <c r="J210" s="147">
        <f t="shared" si="63"/>
        <v>0</v>
      </c>
      <c r="K210" s="376">
        <f t="shared" si="73"/>
        <v>0</v>
      </c>
      <c r="L210" s="375">
        <f t="shared" si="64"/>
        <v>0</v>
      </c>
      <c r="M210" s="147">
        <f t="shared" si="65"/>
        <v>0</v>
      </c>
      <c r="N210" s="147">
        <f t="shared" si="66"/>
        <v>0</v>
      </c>
      <c r="O210" s="376">
        <f t="shared" si="74"/>
        <v>0</v>
      </c>
      <c r="P210" s="147"/>
      <c r="Q210" s="13" t="s">
        <v>294</v>
      </c>
      <c r="R210" s="155">
        <f t="shared" si="57"/>
        <v>1095</v>
      </c>
      <c r="S210" s="156" cm="1">
        <f t="array" ref="S210">_xlfn.XLOOKUP($R210,FAO_All!$P$8:$P$240,_xlfn.XLOOKUP(S$5,FAO_All!$W$6:$AT$6,FAO_All!$W$8:$AT$240))/S$6</f>
        <v>0</v>
      </c>
      <c r="T210" s="156" cm="1">
        <f t="array" ref="T210">_xlfn.XLOOKUP($R210,FAO_All!$P$8:$P$240,_xlfn.XLOOKUP(T$5,FAO_All!$W$6:$AT$6,FAO_All!$W$8:$AT$240))/T$6</f>
        <v>0</v>
      </c>
      <c r="U210" s="156" cm="1">
        <f t="array" ref="U210">_xlfn.XLOOKUP($R210,FAO_All!$P$8:$P$240,_xlfn.XLOOKUP(U$5,FAO_All!$W$6:$AT$6,FAO_All!$W$8:$AT$240))/U$6</f>
        <v>0</v>
      </c>
      <c r="V210" s="342"/>
      <c r="W210" s="156"/>
      <c r="X210" s="156"/>
      <c r="Y210" s="290" t="s">
        <v>1688</v>
      </c>
      <c r="Z210" s="19" t="str">
        <f>_xlfn.XLOOKUP($Z$7,FAO_All!$R$7:$U$7,FAO_All!$R210:$U210)</f>
        <v>poul</v>
      </c>
      <c r="AA210" s="280">
        <f>FAO_All!P210</f>
        <v>1095</v>
      </c>
      <c r="AB210" s="280" t="str">
        <f>FAO_All!Q210</f>
        <v>Meat live weight, chicken</v>
      </c>
      <c r="AC210" s="276" cm="1">
        <f t="array" ref="AC210">_xlfn.XLOOKUP(AC$7&amp;$Y210,('Water-LV_filtered'!$R$5:$R$64)&amp;('Water-LV_filtered'!$I$5:$I$64),'Water-LV_filtered'!$W$5:$W$64,"")</f>
        <v>3925.6050890850579</v>
      </c>
      <c r="AD210" s="276" cm="1">
        <f t="array" ref="AD210">_xlfn.XLOOKUP(AD$7&amp;$Y210,('Water-LV_filtered'!$R$5:$R$64)&amp;('Water-LV_filtered'!$I$5:$I$64),'Water-LV_filtered'!$W$5:$W$64,"")</f>
        <v>268.57499970323897</v>
      </c>
      <c r="AE210" s="276" cm="1">
        <f t="array" ref="AE210">_xlfn.XLOOKUP(AE$7&amp;$Y210,('Water-LV_filtered'!$R$5:$R$64)&amp;('Water-LV_filtered'!$I$5:$I$64),'Water-LV_filtered'!$W$5:$W$64,"")</f>
        <v>399.41227776011522</v>
      </c>
      <c r="AF210" s="276">
        <f t="shared" si="67"/>
        <v>0</v>
      </c>
      <c r="AG210" s="276">
        <f t="shared" si="68"/>
        <v>0</v>
      </c>
      <c r="AH210" s="276">
        <f t="shared" si="69"/>
        <v>0</v>
      </c>
      <c r="AI210" s="276">
        <f t="shared" si="75"/>
        <v>0</v>
      </c>
      <c r="AJ210" s="63">
        <f>_xlfn.XLOOKUP($AA210,FAO_All!$P$8:$P$238,FAO_All!$N$8:$N$238)</f>
        <v>0</v>
      </c>
      <c r="AK210" s="147"/>
    </row>
    <row r="211" spans="2:37" x14ac:dyDescent="0.45">
      <c r="B211" s="371">
        <f t="shared" si="70"/>
        <v>1097</v>
      </c>
      <c r="C211" s="372" t="str">
        <f t="shared" si="71"/>
        <v>Meat, horse</v>
      </c>
      <c r="D211" s="375">
        <f t="shared" si="58"/>
        <v>3161.056768073076</v>
      </c>
      <c r="E211" s="147">
        <f t="shared" si="59"/>
        <v>331.57101004032074</v>
      </c>
      <c r="F211" s="147">
        <f t="shared" si="60"/>
        <v>209.26915175737238</v>
      </c>
      <c r="G211" s="376">
        <f t="shared" si="72"/>
        <v>3701.8969298707693</v>
      </c>
      <c r="H211" s="375">
        <f t="shared" si="61"/>
        <v>6724.0582545002708</v>
      </c>
      <c r="I211" s="147">
        <f t="shared" si="62"/>
        <v>705.30298902973391</v>
      </c>
      <c r="J211" s="147">
        <f t="shared" si="63"/>
        <v>445.14795858734169</v>
      </c>
      <c r="K211" s="376">
        <f t="shared" si="73"/>
        <v>7874.5092021173459</v>
      </c>
      <c r="L211" s="375">
        <f t="shared" si="64"/>
        <v>5440.3217629230085</v>
      </c>
      <c r="M211" s="147">
        <f t="shared" si="65"/>
        <v>570.64871472596712</v>
      </c>
      <c r="N211" s="147">
        <f t="shared" si="66"/>
        <v>360.16168140759936</v>
      </c>
      <c r="O211" s="376">
        <f t="shared" si="74"/>
        <v>6371.1321590565749</v>
      </c>
      <c r="P211" s="147"/>
      <c r="Q211" s="13" t="s">
        <v>291</v>
      </c>
      <c r="R211" s="155">
        <f t="shared" si="57"/>
        <v>1097</v>
      </c>
      <c r="S211" s="156" cm="1">
        <f t="array" ref="S211">_xlfn.XLOOKUP($R211,FAO_All!$P$8:$P$240,_xlfn.XLOOKUP(S$5,FAO_All!$W$6:$AT$6,FAO_All!$W$8:$AT$240))/S$6</f>
        <v>0.92800000000000005</v>
      </c>
      <c r="T211" s="156" cm="1">
        <f t="array" ref="T211">_xlfn.XLOOKUP($R211,FAO_All!$P$8:$P$240,_xlfn.XLOOKUP(T$5,FAO_All!$W$6:$AT$6,FAO_All!$W$8:$AT$240))/T$6</f>
        <v>1.974</v>
      </c>
      <c r="U211" s="156" cm="1">
        <f t="array" ref="U211">_xlfn.XLOOKUP($R211,FAO_All!$P$8:$P$240,_xlfn.XLOOKUP(U$5,FAO_All!$W$6:$AT$6,FAO_All!$W$8:$AT$240))/U$6</f>
        <v>1.5971300000000002</v>
      </c>
      <c r="V211" s="342"/>
      <c r="W211" s="156"/>
      <c r="X211" s="156"/>
      <c r="Y211" s="290" t="s">
        <v>1665</v>
      </c>
      <c r="Z211" s="19" t="str">
        <f>_xlfn.XLOOKUP($Z$7,FAO_All!$R$7:$U$7,FAO_All!$R211:$U211)</f>
        <v>oliv</v>
      </c>
      <c r="AA211" s="280">
        <f>FAO_All!P211</f>
        <v>1097</v>
      </c>
      <c r="AB211" s="280" t="str">
        <f>FAO_All!Q211</f>
        <v>Meat, horse</v>
      </c>
      <c r="AC211" s="276" cm="1">
        <f t="array" ref="AC211">_xlfn.XLOOKUP(AC$7&amp;$Y211,('Water-LV_filtered'!$R$5:$R$64)&amp;('Water-LV_filtered'!$I$5:$I$64),'Water-LV_filtered'!$W$5:$W$64,"")</f>
        <v>3406.3111724925384</v>
      </c>
      <c r="AD211" s="276" cm="1">
        <f t="array" ref="AD211">_xlfn.XLOOKUP(AD$7&amp;$Y211,('Water-LV_filtered'!$R$5:$R$64)&amp;('Water-LV_filtered'!$I$5:$I$64),'Water-LV_filtered'!$W$5:$W$64,"")</f>
        <v>357.29634702620768</v>
      </c>
      <c r="AE211" s="276" cm="1">
        <f t="array" ref="AE211">_xlfn.XLOOKUP(AE$7&amp;$Y211,('Water-LV_filtered'!$R$5:$R$64)&amp;('Water-LV_filtered'!$I$5:$I$64),'Water-LV_filtered'!$W$5:$W$64,"")</f>
        <v>225.50555146268576</v>
      </c>
      <c r="AF211" s="276">
        <f t="shared" si="67"/>
        <v>4438.9911762865268</v>
      </c>
      <c r="AG211" s="276">
        <f t="shared" si="68"/>
        <v>465.61668956631968</v>
      </c>
      <c r="AH211" s="276">
        <f t="shared" si="69"/>
        <v>293.87131781445669</v>
      </c>
      <c r="AI211" s="276">
        <f t="shared" si="75"/>
        <v>5198.479183667303</v>
      </c>
      <c r="AJ211" s="63">
        <f>_xlfn.XLOOKUP($AA211,FAO_All!$P$8:$P$238,FAO_All!$N$8:$N$238)</f>
        <v>1.3031666666666668</v>
      </c>
      <c r="AK211" s="147"/>
    </row>
    <row r="212" spans="2:37" x14ac:dyDescent="0.45">
      <c r="B212" s="371">
        <f t="shared" si="70"/>
        <v>1108</v>
      </c>
      <c r="C212" s="372" t="str">
        <f t="shared" si="71"/>
        <v>Meat, ass</v>
      </c>
      <c r="D212" s="375">
        <f t="shared" si="58"/>
        <v>0</v>
      </c>
      <c r="E212" s="147">
        <f t="shared" si="59"/>
        <v>0</v>
      </c>
      <c r="F212" s="147">
        <f t="shared" si="60"/>
        <v>0</v>
      </c>
      <c r="G212" s="376">
        <f t="shared" si="72"/>
        <v>0</v>
      </c>
      <c r="H212" s="375">
        <f t="shared" si="61"/>
        <v>0</v>
      </c>
      <c r="I212" s="147">
        <f t="shared" si="62"/>
        <v>0</v>
      </c>
      <c r="J212" s="147">
        <f t="shared" si="63"/>
        <v>0</v>
      </c>
      <c r="K212" s="376">
        <f t="shared" si="73"/>
        <v>0</v>
      </c>
      <c r="L212" s="375">
        <f t="shared" si="64"/>
        <v>0</v>
      </c>
      <c r="M212" s="147">
        <f t="shared" si="65"/>
        <v>0</v>
      </c>
      <c r="N212" s="147">
        <f t="shared" si="66"/>
        <v>0</v>
      </c>
      <c r="O212" s="376">
        <f t="shared" si="74"/>
        <v>0</v>
      </c>
      <c r="P212" s="147"/>
      <c r="Q212" s="13" t="s">
        <v>291</v>
      </c>
      <c r="R212" s="155">
        <f t="shared" si="57"/>
        <v>1108</v>
      </c>
      <c r="S212" s="156" cm="1">
        <f t="array" ref="S212">_xlfn.XLOOKUP($R212,FAO_All!$P$8:$P$240,_xlfn.XLOOKUP(S$5,FAO_All!$W$6:$AT$6,FAO_All!$W$8:$AT$240))/S$6</f>
        <v>0</v>
      </c>
      <c r="T212" s="156" cm="1">
        <f t="array" ref="T212">_xlfn.XLOOKUP($R212,FAO_All!$P$8:$P$240,_xlfn.XLOOKUP(T$5,FAO_All!$W$6:$AT$6,FAO_All!$W$8:$AT$240))/T$6</f>
        <v>0</v>
      </c>
      <c r="U212" s="156" cm="1">
        <f t="array" ref="U212">_xlfn.XLOOKUP($R212,FAO_All!$P$8:$P$240,_xlfn.XLOOKUP(U$5,FAO_All!$W$6:$AT$6,FAO_All!$W$8:$AT$240))/U$6</f>
        <v>0</v>
      </c>
      <c r="V212" s="342"/>
      <c r="W212" s="156"/>
      <c r="X212" s="156"/>
      <c r="Y212" s="290" t="s">
        <v>1665</v>
      </c>
      <c r="Z212" s="19" t="str">
        <f>_xlfn.XLOOKUP($Z$7,FAO_All!$R$7:$U$7,FAO_All!$R212:$U212)</f>
        <v>oliv</v>
      </c>
      <c r="AA212" s="280">
        <f>FAO_All!P212</f>
        <v>1108</v>
      </c>
      <c r="AB212" s="280" t="str">
        <f>FAO_All!Q212</f>
        <v>Meat, ass</v>
      </c>
      <c r="AC212" s="276" cm="1">
        <f t="array" ref="AC212">_xlfn.XLOOKUP(AC$7&amp;$Y212,('Water-LV_filtered'!$R$5:$R$64)&amp;('Water-LV_filtered'!$I$5:$I$64),'Water-LV_filtered'!$W$5:$W$64,"")</f>
        <v>3406.3111724925384</v>
      </c>
      <c r="AD212" s="276" cm="1">
        <f t="array" ref="AD212">_xlfn.XLOOKUP(AD$7&amp;$Y212,('Water-LV_filtered'!$R$5:$R$64)&amp;('Water-LV_filtered'!$I$5:$I$64),'Water-LV_filtered'!$W$5:$W$64,"")</f>
        <v>357.29634702620768</v>
      </c>
      <c r="AE212" s="276" cm="1">
        <f t="array" ref="AE212">_xlfn.XLOOKUP(AE$7&amp;$Y212,('Water-LV_filtered'!$R$5:$R$64)&amp;('Water-LV_filtered'!$I$5:$I$64),'Water-LV_filtered'!$W$5:$W$64,"")</f>
        <v>225.50555146268576</v>
      </c>
      <c r="AF212" s="276">
        <f t="shared" si="67"/>
        <v>0</v>
      </c>
      <c r="AG212" s="276">
        <f t="shared" si="68"/>
        <v>0</v>
      </c>
      <c r="AH212" s="276">
        <f t="shared" si="69"/>
        <v>0</v>
      </c>
      <c r="AI212" s="276">
        <f t="shared" si="75"/>
        <v>0</v>
      </c>
      <c r="AJ212" s="63">
        <f>_xlfn.XLOOKUP($AA212,FAO_All!$P$8:$P$238,FAO_All!$N$8:$N$238)</f>
        <v>0</v>
      </c>
      <c r="AK212" s="147"/>
    </row>
    <row r="213" spans="2:37" x14ac:dyDescent="0.45">
      <c r="B213" s="371">
        <f t="shared" si="70"/>
        <v>1111</v>
      </c>
      <c r="C213" s="372" t="str">
        <f t="shared" si="71"/>
        <v>Meat, mule</v>
      </c>
      <c r="D213" s="375">
        <f t="shared" si="58"/>
        <v>0</v>
      </c>
      <c r="E213" s="147">
        <f t="shared" si="59"/>
        <v>0</v>
      </c>
      <c r="F213" s="147">
        <f t="shared" si="60"/>
        <v>0</v>
      </c>
      <c r="G213" s="376">
        <f t="shared" si="72"/>
        <v>0</v>
      </c>
      <c r="H213" s="375">
        <f t="shared" si="61"/>
        <v>0</v>
      </c>
      <c r="I213" s="147">
        <f t="shared" si="62"/>
        <v>0</v>
      </c>
      <c r="J213" s="147">
        <f t="shared" si="63"/>
        <v>0</v>
      </c>
      <c r="K213" s="376">
        <f t="shared" si="73"/>
        <v>0</v>
      </c>
      <c r="L213" s="375">
        <f t="shared" si="64"/>
        <v>0</v>
      </c>
      <c r="M213" s="147">
        <f t="shared" si="65"/>
        <v>0</v>
      </c>
      <c r="N213" s="147">
        <f t="shared" si="66"/>
        <v>0</v>
      </c>
      <c r="O213" s="376">
        <f t="shared" si="74"/>
        <v>0</v>
      </c>
      <c r="P213" s="147"/>
      <c r="Q213" s="13" t="s">
        <v>291</v>
      </c>
      <c r="R213" s="155">
        <f t="shared" si="57"/>
        <v>1111</v>
      </c>
      <c r="S213" s="156" cm="1">
        <f t="array" ref="S213">_xlfn.XLOOKUP($R213,FAO_All!$P$8:$P$240,_xlfn.XLOOKUP(S$5,FAO_All!$W$6:$AT$6,FAO_All!$W$8:$AT$240))/S$6</f>
        <v>0</v>
      </c>
      <c r="T213" s="156" cm="1">
        <f t="array" ref="T213">_xlfn.XLOOKUP($R213,FAO_All!$P$8:$P$240,_xlfn.XLOOKUP(T$5,FAO_All!$W$6:$AT$6,FAO_All!$W$8:$AT$240))/T$6</f>
        <v>0</v>
      </c>
      <c r="U213" s="156" cm="1">
        <f t="array" ref="U213">_xlfn.XLOOKUP($R213,FAO_All!$P$8:$P$240,_xlfn.XLOOKUP(U$5,FAO_All!$W$6:$AT$6,FAO_All!$W$8:$AT$240))/U$6</f>
        <v>0</v>
      </c>
      <c r="V213" s="342"/>
      <c r="W213" s="156"/>
      <c r="X213" s="156"/>
      <c r="Y213" s="290" t="s">
        <v>1665</v>
      </c>
      <c r="Z213" s="19" t="str">
        <f>_xlfn.XLOOKUP($Z$7,FAO_All!$R$7:$U$7,FAO_All!$R213:$U213)</f>
        <v>oliv</v>
      </c>
      <c r="AA213" s="280">
        <f>FAO_All!P213</f>
        <v>1111</v>
      </c>
      <c r="AB213" s="280" t="str">
        <f>FAO_All!Q213</f>
        <v>Meat, mule</v>
      </c>
      <c r="AC213" s="276" cm="1">
        <f t="array" ref="AC213">_xlfn.XLOOKUP(AC$7&amp;$Y213,('Water-LV_filtered'!$R$5:$R$64)&amp;('Water-LV_filtered'!$I$5:$I$64),'Water-LV_filtered'!$W$5:$W$64,"")</f>
        <v>3406.3111724925384</v>
      </c>
      <c r="AD213" s="276" cm="1">
        <f t="array" ref="AD213">_xlfn.XLOOKUP(AD$7&amp;$Y213,('Water-LV_filtered'!$R$5:$R$64)&amp;('Water-LV_filtered'!$I$5:$I$64),'Water-LV_filtered'!$W$5:$W$64,"")</f>
        <v>357.29634702620768</v>
      </c>
      <c r="AE213" s="276" cm="1">
        <f t="array" ref="AE213">_xlfn.XLOOKUP(AE$7&amp;$Y213,('Water-LV_filtered'!$R$5:$R$64)&amp;('Water-LV_filtered'!$I$5:$I$64),'Water-LV_filtered'!$W$5:$W$64,"")</f>
        <v>225.50555146268576</v>
      </c>
      <c r="AF213" s="276">
        <f t="shared" si="67"/>
        <v>0</v>
      </c>
      <c r="AG213" s="276">
        <f t="shared" si="68"/>
        <v>0</v>
      </c>
      <c r="AH213" s="276">
        <f t="shared" si="69"/>
        <v>0</v>
      </c>
      <c r="AI213" s="276">
        <f t="shared" si="75"/>
        <v>0</v>
      </c>
      <c r="AJ213" s="63">
        <f>_xlfn.XLOOKUP($AA213,FAO_All!$P$8:$P$238,FAO_All!$N$8:$N$238)</f>
        <v>0</v>
      </c>
      <c r="AK213" s="147"/>
    </row>
    <row r="214" spans="2:37" x14ac:dyDescent="0.45">
      <c r="B214" s="371">
        <f t="shared" si="70"/>
        <v>1120</v>
      </c>
      <c r="C214" s="372" t="str">
        <f t="shared" si="71"/>
        <v>Meat indigenous, horse</v>
      </c>
      <c r="D214" s="375">
        <f t="shared" si="58"/>
        <v>0</v>
      </c>
      <c r="E214" s="147">
        <f t="shared" si="59"/>
        <v>0</v>
      </c>
      <c r="F214" s="147">
        <f t="shared" si="60"/>
        <v>0</v>
      </c>
      <c r="G214" s="376">
        <f t="shared" si="72"/>
        <v>0</v>
      </c>
      <c r="H214" s="375">
        <f t="shared" si="61"/>
        <v>0</v>
      </c>
      <c r="I214" s="147">
        <f t="shared" si="62"/>
        <v>0</v>
      </c>
      <c r="J214" s="147">
        <f t="shared" si="63"/>
        <v>0</v>
      </c>
      <c r="K214" s="376">
        <f t="shared" si="73"/>
        <v>0</v>
      </c>
      <c r="L214" s="375">
        <f t="shared" si="64"/>
        <v>0</v>
      </c>
      <c r="M214" s="147">
        <f t="shared" si="65"/>
        <v>0</v>
      </c>
      <c r="N214" s="147">
        <f t="shared" si="66"/>
        <v>0</v>
      </c>
      <c r="O214" s="376">
        <f t="shared" si="74"/>
        <v>0</v>
      </c>
      <c r="P214" s="147"/>
      <c r="Q214" s="13" t="s">
        <v>291</v>
      </c>
      <c r="R214" s="155">
        <f t="shared" si="57"/>
        <v>1120</v>
      </c>
      <c r="S214" s="156" cm="1">
        <f t="array" ref="S214">_xlfn.XLOOKUP($R214,FAO_All!$P$8:$P$240,_xlfn.XLOOKUP(S$5,FAO_All!$W$6:$AT$6,FAO_All!$W$8:$AT$240))/S$6</f>
        <v>0</v>
      </c>
      <c r="T214" s="156" cm="1">
        <f t="array" ref="T214">_xlfn.XLOOKUP($R214,FAO_All!$P$8:$P$240,_xlfn.XLOOKUP(T$5,FAO_All!$W$6:$AT$6,FAO_All!$W$8:$AT$240))/T$6</f>
        <v>0</v>
      </c>
      <c r="U214" s="156" cm="1">
        <f t="array" ref="U214">_xlfn.XLOOKUP($R214,FAO_All!$P$8:$P$240,_xlfn.XLOOKUP(U$5,FAO_All!$W$6:$AT$6,FAO_All!$W$8:$AT$240))/U$6</f>
        <v>0</v>
      </c>
      <c r="V214" s="342"/>
      <c r="W214" s="156"/>
      <c r="X214" s="156"/>
      <c r="Y214" s="290" t="s">
        <v>1665</v>
      </c>
      <c r="Z214" s="19" t="str">
        <f>_xlfn.XLOOKUP($Z$7,FAO_All!$R$7:$U$7,FAO_All!$R214:$U214)</f>
        <v>oliv</v>
      </c>
      <c r="AA214" s="280">
        <f>FAO_All!P214</f>
        <v>1120</v>
      </c>
      <c r="AB214" s="280" t="str">
        <f>FAO_All!Q214</f>
        <v>Meat indigenous, horse</v>
      </c>
      <c r="AC214" s="276" cm="1">
        <f t="array" ref="AC214">_xlfn.XLOOKUP(AC$7&amp;$Y214,('Water-LV_filtered'!$R$5:$R$64)&amp;('Water-LV_filtered'!$I$5:$I$64),'Water-LV_filtered'!$W$5:$W$64,"")</f>
        <v>3406.3111724925384</v>
      </c>
      <c r="AD214" s="276" cm="1">
        <f t="array" ref="AD214">_xlfn.XLOOKUP(AD$7&amp;$Y214,('Water-LV_filtered'!$R$5:$R$64)&amp;('Water-LV_filtered'!$I$5:$I$64),'Water-LV_filtered'!$W$5:$W$64,"")</f>
        <v>357.29634702620768</v>
      </c>
      <c r="AE214" s="276" cm="1">
        <f t="array" ref="AE214">_xlfn.XLOOKUP(AE$7&amp;$Y214,('Water-LV_filtered'!$R$5:$R$64)&amp;('Water-LV_filtered'!$I$5:$I$64),'Water-LV_filtered'!$W$5:$W$64,"")</f>
        <v>225.50555146268576</v>
      </c>
      <c r="AF214" s="276">
        <f t="shared" si="67"/>
        <v>0</v>
      </c>
      <c r="AG214" s="276">
        <f t="shared" si="68"/>
        <v>0</v>
      </c>
      <c r="AH214" s="276">
        <f t="shared" si="69"/>
        <v>0</v>
      </c>
      <c r="AI214" s="276">
        <f t="shared" si="75"/>
        <v>0</v>
      </c>
      <c r="AJ214" s="63">
        <f>_xlfn.XLOOKUP($AA214,FAO_All!$P$8:$P$238,FAO_All!$N$8:$N$238)</f>
        <v>0</v>
      </c>
      <c r="AK214" s="147"/>
    </row>
    <row r="215" spans="2:37" x14ac:dyDescent="0.45">
      <c r="B215" s="371">
        <f t="shared" si="70"/>
        <v>1121</v>
      </c>
      <c r="C215" s="372" t="str">
        <f t="shared" si="71"/>
        <v>Meat live weight, horse</v>
      </c>
      <c r="D215" s="375">
        <f t="shared" si="58"/>
        <v>0</v>
      </c>
      <c r="E215" s="147">
        <f t="shared" si="59"/>
        <v>0</v>
      </c>
      <c r="F215" s="147">
        <f t="shared" si="60"/>
        <v>0</v>
      </c>
      <c r="G215" s="376">
        <f t="shared" si="72"/>
        <v>0</v>
      </c>
      <c r="H215" s="375">
        <f t="shared" si="61"/>
        <v>0</v>
      </c>
      <c r="I215" s="147">
        <f t="shared" si="62"/>
        <v>0</v>
      </c>
      <c r="J215" s="147">
        <f t="shared" si="63"/>
        <v>0</v>
      </c>
      <c r="K215" s="376">
        <f t="shared" si="73"/>
        <v>0</v>
      </c>
      <c r="L215" s="375">
        <f t="shared" si="64"/>
        <v>0</v>
      </c>
      <c r="M215" s="147">
        <f t="shared" si="65"/>
        <v>0</v>
      </c>
      <c r="N215" s="147">
        <f t="shared" si="66"/>
        <v>0</v>
      </c>
      <c r="O215" s="376">
        <f t="shared" si="74"/>
        <v>0</v>
      </c>
      <c r="P215" s="147"/>
      <c r="Q215" s="13" t="s">
        <v>291</v>
      </c>
      <c r="R215" s="155">
        <f t="shared" si="57"/>
        <v>1121</v>
      </c>
      <c r="S215" s="156" cm="1">
        <f t="array" ref="S215">_xlfn.XLOOKUP($R215,FAO_All!$P$8:$P$240,_xlfn.XLOOKUP(S$5,FAO_All!$W$6:$AT$6,FAO_All!$W$8:$AT$240))/S$6</f>
        <v>0</v>
      </c>
      <c r="T215" s="156" cm="1">
        <f t="array" ref="T215">_xlfn.XLOOKUP($R215,FAO_All!$P$8:$P$240,_xlfn.XLOOKUP(T$5,FAO_All!$W$6:$AT$6,FAO_All!$W$8:$AT$240))/T$6</f>
        <v>0</v>
      </c>
      <c r="U215" s="156" cm="1">
        <f t="array" ref="U215">_xlfn.XLOOKUP($R215,FAO_All!$P$8:$P$240,_xlfn.XLOOKUP(U$5,FAO_All!$W$6:$AT$6,FAO_All!$W$8:$AT$240))/U$6</f>
        <v>0</v>
      </c>
      <c r="V215" s="342"/>
      <c r="W215" s="156"/>
      <c r="X215" s="156"/>
      <c r="Y215" s="290" t="s">
        <v>1665</v>
      </c>
      <c r="Z215" s="19" t="str">
        <f>_xlfn.XLOOKUP($Z$7,FAO_All!$R$7:$U$7,FAO_All!$R215:$U215)</f>
        <v>oliv</v>
      </c>
      <c r="AA215" s="280">
        <f>FAO_All!P215</f>
        <v>1121</v>
      </c>
      <c r="AB215" s="280" t="str">
        <f>FAO_All!Q215</f>
        <v>Meat live weight, horse</v>
      </c>
      <c r="AC215" s="276" cm="1">
        <f t="array" ref="AC215">_xlfn.XLOOKUP(AC$7&amp;$Y215,('Water-LV_filtered'!$R$5:$R$64)&amp;('Water-LV_filtered'!$I$5:$I$64),'Water-LV_filtered'!$W$5:$W$64,"")</f>
        <v>3406.3111724925384</v>
      </c>
      <c r="AD215" s="276" cm="1">
        <f t="array" ref="AD215">_xlfn.XLOOKUP(AD$7&amp;$Y215,('Water-LV_filtered'!$R$5:$R$64)&amp;('Water-LV_filtered'!$I$5:$I$64),'Water-LV_filtered'!$W$5:$W$64,"")</f>
        <v>357.29634702620768</v>
      </c>
      <c r="AE215" s="276" cm="1">
        <f t="array" ref="AE215">_xlfn.XLOOKUP(AE$7&amp;$Y215,('Water-LV_filtered'!$R$5:$R$64)&amp;('Water-LV_filtered'!$I$5:$I$64),'Water-LV_filtered'!$W$5:$W$64,"")</f>
        <v>225.50555146268576</v>
      </c>
      <c r="AF215" s="276">
        <f t="shared" si="67"/>
        <v>0</v>
      </c>
      <c r="AG215" s="276">
        <f t="shared" si="68"/>
        <v>0</v>
      </c>
      <c r="AH215" s="276">
        <f t="shared" si="69"/>
        <v>0</v>
      </c>
      <c r="AI215" s="276">
        <f t="shared" si="75"/>
        <v>0</v>
      </c>
      <c r="AJ215" s="63">
        <f>_xlfn.XLOOKUP($AA215,FAO_All!$P$8:$P$238,FAO_All!$N$8:$N$238)</f>
        <v>0</v>
      </c>
      <c r="AK215" s="147"/>
    </row>
    <row r="216" spans="2:37" x14ac:dyDescent="0.45">
      <c r="B216" s="371">
        <f t="shared" si="70"/>
        <v>1122</v>
      </c>
      <c r="C216" s="372" t="str">
        <f t="shared" si="71"/>
        <v>Meat indigenous, ass</v>
      </c>
      <c r="D216" s="375">
        <f t="shared" si="58"/>
        <v>0</v>
      </c>
      <c r="E216" s="147">
        <f t="shared" si="59"/>
        <v>0</v>
      </c>
      <c r="F216" s="147">
        <f t="shared" si="60"/>
        <v>0</v>
      </c>
      <c r="G216" s="376">
        <f t="shared" si="72"/>
        <v>0</v>
      </c>
      <c r="H216" s="375">
        <f t="shared" si="61"/>
        <v>0</v>
      </c>
      <c r="I216" s="147">
        <f t="shared" si="62"/>
        <v>0</v>
      </c>
      <c r="J216" s="147">
        <f t="shared" si="63"/>
        <v>0</v>
      </c>
      <c r="K216" s="376">
        <f t="shared" si="73"/>
        <v>0</v>
      </c>
      <c r="L216" s="375">
        <f t="shared" si="64"/>
        <v>0</v>
      </c>
      <c r="M216" s="147">
        <f t="shared" si="65"/>
        <v>0</v>
      </c>
      <c r="N216" s="147">
        <f t="shared" si="66"/>
        <v>0</v>
      </c>
      <c r="O216" s="376">
        <f t="shared" si="74"/>
        <v>0</v>
      </c>
      <c r="P216" s="147"/>
      <c r="Q216" s="13" t="s">
        <v>291</v>
      </c>
      <c r="R216" s="155">
        <f t="shared" si="57"/>
        <v>1122</v>
      </c>
      <c r="S216" s="156" cm="1">
        <f t="array" ref="S216">_xlfn.XLOOKUP($R216,FAO_All!$P$8:$P$240,_xlfn.XLOOKUP(S$5,FAO_All!$W$6:$AT$6,FAO_All!$W$8:$AT$240))/S$6</f>
        <v>0</v>
      </c>
      <c r="T216" s="156" cm="1">
        <f t="array" ref="T216">_xlfn.XLOOKUP($R216,FAO_All!$P$8:$P$240,_xlfn.XLOOKUP(T$5,FAO_All!$W$6:$AT$6,FAO_All!$W$8:$AT$240))/T$6</f>
        <v>0</v>
      </c>
      <c r="U216" s="156" cm="1">
        <f t="array" ref="U216">_xlfn.XLOOKUP($R216,FAO_All!$P$8:$P$240,_xlfn.XLOOKUP(U$5,FAO_All!$W$6:$AT$6,FAO_All!$W$8:$AT$240))/U$6</f>
        <v>0</v>
      </c>
      <c r="V216" s="342"/>
      <c r="W216" s="156"/>
      <c r="X216" s="156"/>
      <c r="Y216" s="290" t="s">
        <v>1665</v>
      </c>
      <c r="Z216" s="19" t="str">
        <f>_xlfn.XLOOKUP($Z$7,FAO_All!$R$7:$U$7,FAO_All!$R216:$U216)</f>
        <v>oliv</v>
      </c>
      <c r="AA216" s="280">
        <f>FAO_All!P216</f>
        <v>1122</v>
      </c>
      <c r="AB216" s="280" t="str">
        <f>FAO_All!Q216</f>
        <v>Meat indigenous, ass</v>
      </c>
      <c r="AC216" s="276" cm="1">
        <f t="array" ref="AC216">_xlfn.XLOOKUP(AC$7&amp;$Y216,('Water-LV_filtered'!$R$5:$R$64)&amp;('Water-LV_filtered'!$I$5:$I$64),'Water-LV_filtered'!$W$5:$W$64,"")</f>
        <v>3406.3111724925384</v>
      </c>
      <c r="AD216" s="276" cm="1">
        <f t="array" ref="AD216">_xlfn.XLOOKUP(AD$7&amp;$Y216,('Water-LV_filtered'!$R$5:$R$64)&amp;('Water-LV_filtered'!$I$5:$I$64),'Water-LV_filtered'!$W$5:$W$64,"")</f>
        <v>357.29634702620768</v>
      </c>
      <c r="AE216" s="276" cm="1">
        <f t="array" ref="AE216">_xlfn.XLOOKUP(AE$7&amp;$Y216,('Water-LV_filtered'!$R$5:$R$64)&amp;('Water-LV_filtered'!$I$5:$I$64),'Water-LV_filtered'!$W$5:$W$64,"")</f>
        <v>225.50555146268576</v>
      </c>
      <c r="AF216" s="276">
        <f t="shared" si="67"/>
        <v>0</v>
      </c>
      <c r="AG216" s="276">
        <f t="shared" si="68"/>
        <v>0</v>
      </c>
      <c r="AH216" s="276">
        <f t="shared" si="69"/>
        <v>0</v>
      </c>
      <c r="AI216" s="276">
        <f t="shared" si="75"/>
        <v>0</v>
      </c>
      <c r="AJ216" s="63">
        <f>_xlfn.XLOOKUP($AA216,FAO_All!$P$8:$P$238,FAO_All!$N$8:$N$238)</f>
        <v>0</v>
      </c>
      <c r="AK216" s="147"/>
    </row>
    <row r="217" spans="2:37" x14ac:dyDescent="0.45">
      <c r="B217" s="371">
        <f t="shared" si="70"/>
        <v>1123</v>
      </c>
      <c r="C217" s="372" t="str">
        <f t="shared" si="71"/>
        <v>Meat live weight, ass</v>
      </c>
      <c r="D217" s="375">
        <f t="shared" si="58"/>
        <v>0</v>
      </c>
      <c r="E217" s="147">
        <f t="shared" si="59"/>
        <v>0</v>
      </c>
      <c r="F217" s="147">
        <f t="shared" si="60"/>
        <v>0</v>
      </c>
      <c r="G217" s="376">
        <f t="shared" si="72"/>
        <v>0</v>
      </c>
      <c r="H217" s="375">
        <f t="shared" si="61"/>
        <v>0</v>
      </c>
      <c r="I217" s="147">
        <f t="shared" si="62"/>
        <v>0</v>
      </c>
      <c r="J217" s="147">
        <f t="shared" si="63"/>
        <v>0</v>
      </c>
      <c r="K217" s="376">
        <f t="shared" si="73"/>
        <v>0</v>
      </c>
      <c r="L217" s="375">
        <f t="shared" si="64"/>
        <v>0</v>
      </c>
      <c r="M217" s="147">
        <f t="shared" si="65"/>
        <v>0</v>
      </c>
      <c r="N217" s="147">
        <f t="shared" si="66"/>
        <v>0</v>
      </c>
      <c r="O217" s="376">
        <f t="shared" si="74"/>
        <v>0</v>
      </c>
      <c r="P217" s="147"/>
      <c r="Q217" s="13" t="s">
        <v>291</v>
      </c>
      <c r="R217" s="155">
        <f t="shared" si="57"/>
        <v>1123</v>
      </c>
      <c r="S217" s="156" cm="1">
        <f t="array" ref="S217">_xlfn.XLOOKUP($R217,FAO_All!$P$8:$P$240,_xlfn.XLOOKUP(S$5,FAO_All!$W$6:$AT$6,FAO_All!$W$8:$AT$240))/S$6</f>
        <v>0</v>
      </c>
      <c r="T217" s="156" cm="1">
        <f t="array" ref="T217">_xlfn.XLOOKUP($R217,FAO_All!$P$8:$P$240,_xlfn.XLOOKUP(T$5,FAO_All!$W$6:$AT$6,FAO_All!$W$8:$AT$240))/T$6</f>
        <v>0</v>
      </c>
      <c r="U217" s="156" cm="1">
        <f t="array" ref="U217">_xlfn.XLOOKUP($R217,FAO_All!$P$8:$P$240,_xlfn.XLOOKUP(U$5,FAO_All!$W$6:$AT$6,FAO_All!$W$8:$AT$240))/U$6</f>
        <v>0</v>
      </c>
      <c r="V217" s="342"/>
      <c r="W217" s="156"/>
      <c r="X217" s="156"/>
      <c r="Y217" s="290" t="s">
        <v>1665</v>
      </c>
      <c r="Z217" s="19" t="str">
        <f>_xlfn.XLOOKUP($Z$7,FAO_All!$R$7:$U$7,FAO_All!$R217:$U217)</f>
        <v>oliv</v>
      </c>
      <c r="AA217" s="280">
        <f>FAO_All!P217</f>
        <v>1123</v>
      </c>
      <c r="AB217" s="280" t="str">
        <f>FAO_All!Q217</f>
        <v>Meat live weight, ass</v>
      </c>
      <c r="AC217" s="276" cm="1">
        <f t="array" ref="AC217">_xlfn.XLOOKUP(AC$7&amp;$Y217,('Water-LV_filtered'!$R$5:$R$64)&amp;('Water-LV_filtered'!$I$5:$I$64),'Water-LV_filtered'!$W$5:$W$64,"")</f>
        <v>3406.3111724925384</v>
      </c>
      <c r="AD217" s="276" cm="1">
        <f t="array" ref="AD217">_xlfn.XLOOKUP(AD$7&amp;$Y217,('Water-LV_filtered'!$R$5:$R$64)&amp;('Water-LV_filtered'!$I$5:$I$64),'Water-LV_filtered'!$W$5:$W$64,"")</f>
        <v>357.29634702620768</v>
      </c>
      <c r="AE217" s="276" cm="1">
        <f t="array" ref="AE217">_xlfn.XLOOKUP(AE$7&amp;$Y217,('Water-LV_filtered'!$R$5:$R$64)&amp;('Water-LV_filtered'!$I$5:$I$64),'Water-LV_filtered'!$W$5:$W$64,"")</f>
        <v>225.50555146268576</v>
      </c>
      <c r="AF217" s="276">
        <f t="shared" si="67"/>
        <v>0</v>
      </c>
      <c r="AG217" s="276">
        <f t="shared" si="68"/>
        <v>0</v>
      </c>
      <c r="AH217" s="276">
        <f t="shared" si="69"/>
        <v>0</v>
      </c>
      <c r="AI217" s="276">
        <f t="shared" si="75"/>
        <v>0</v>
      </c>
      <c r="AJ217" s="63">
        <f>_xlfn.XLOOKUP($AA217,FAO_All!$P$8:$P$238,FAO_All!$N$8:$N$238)</f>
        <v>0</v>
      </c>
      <c r="AK217" s="147"/>
    </row>
    <row r="218" spans="2:37" x14ac:dyDescent="0.45">
      <c r="B218" s="371">
        <f t="shared" si="70"/>
        <v>1124</v>
      </c>
      <c r="C218" s="372" t="str">
        <f t="shared" si="71"/>
        <v>Meat indigenous, mule</v>
      </c>
      <c r="D218" s="375">
        <f t="shared" si="58"/>
        <v>0</v>
      </c>
      <c r="E218" s="147">
        <f t="shared" si="59"/>
        <v>0</v>
      </c>
      <c r="F218" s="147">
        <f t="shared" si="60"/>
        <v>0</v>
      </c>
      <c r="G218" s="376">
        <f t="shared" si="72"/>
        <v>0</v>
      </c>
      <c r="H218" s="375">
        <f t="shared" si="61"/>
        <v>0</v>
      </c>
      <c r="I218" s="147">
        <f t="shared" si="62"/>
        <v>0</v>
      </c>
      <c r="J218" s="147">
        <f t="shared" si="63"/>
        <v>0</v>
      </c>
      <c r="K218" s="376">
        <f t="shared" si="73"/>
        <v>0</v>
      </c>
      <c r="L218" s="375">
        <f t="shared" si="64"/>
        <v>0</v>
      </c>
      <c r="M218" s="147">
        <f t="shared" si="65"/>
        <v>0</v>
      </c>
      <c r="N218" s="147">
        <f t="shared" si="66"/>
        <v>0</v>
      </c>
      <c r="O218" s="376">
        <f t="shared" si="74"/>
        <v>0</v>
      </c>
      <c r="P218" s="147"/>
      <c r="Q218" s="13" t="s">
        <v>291</v>
      </c>
      <c r="R218" s="155">
        <f t="shared" si="57"/>
        <v>1124</v>
      </c>
      <c r="S218" s="156" cm="1">
        <f t="array" ref="S218">_xlfn.XLOOKUP($R218,FAO_All!$P$8:$P$240,_xlfn.XLOOKUP(S$5,FAO_All!$W$6:$AT$6,FAO_All!$W$8:$AT$240))/S$6</f>
        <v>0</v>
      </c>
      <c r="T218" s="156" cm="1">
        <f t="array" ref="T218">_xlfn.XLOOKUP($R218,FAO_All!$P$8:$P$240,_xlfn.XLOOKUP(T$5,FAO_All!$W$6:$AT$6,FAO_All!$W$8:$AT$240))/T$6</f>
        <v>0</v>
      </c>
      <c r="U218" s="156" cm="1">
        <f t="array" ref="U218">_xlfn.XLOOKUP($R218,FAO_All!$P$8:$P$240,_xlfn.XLOOKUP(U$5,FAO_All!$W$6:$AT$6,FAO_All!$W$8:$AT$240))/U$6</f>
        <v>0</v>
      </c>
      <c r="V218" s="342"/>
      <c r="W218" s="156"/>
      <c r="X218" s="156"/>
      <c r="Y218" s="290" t="s">
        <v>1665</v>
      </c>
      <c r="Z218" s="19" t="str">
        <f>_xlfn.XLOOKUP($Z$7,FAO_All!$R$7:$U$7,FAO_All!$R218:$U218)</f>
        <v>oliv</v>
      </c>
      <c r="AA218" s="280">
        <f>FAO_All!P218</f>
        <v>1124</v>
      </c>
      <c r="AB218" s="280" t="str">
        <f>FAO_All!Q218</f>
        <v>Meat indigenous, mule</v>
      </c>
      <c r="AC218" s="276" cm="1">
        <f t="array" ref="AC218">_xlfn.XLOOKUP(AC$7&amp;$Y218,('Water-LV_filtered'!$R$5:$R$64)&amp;('Water-LV_filtered'!$I$5:$I$64),'Water-LV_filtered'!$W$5:$W$64,"")</f>
        <v>3406.3111724925384</v>
      </c>
      <c r="AD218" s="276" cm="1">
        <f t="array" ref="AD218">_xlfn.XLOOKUP(AD$7&amp;$Y218,('Water-LV_filtered'!$R$5:$R$64)&amp;('Water-LV_filtered'!$I$5:$I$64),'Water-LV_filtered'!$W$5:$W$64,"")</f>
        <v>357.29634702620768</v>
      </c>
      <c r="AE218" s="276" cm="1">
        <f t="array" ref="AE218">_xlfn.XLOOKUP(AE$7&amp;$Y218,('Water-LV_filtered'!$R$5:$R$64)&amp;('Water-LV_filtered'!$I$5:$I$64),'Water-LV_filtered'!$W$5:$W$64,"")</f>
        <v>225.50555146268576</v>
      </c>
      <c r="AF218" s="276">
        <f t="shared" si="67"/>
        <v>0</v>
      </c>
      <c r="AG218" s="276">
        <f t="shared" si="68"/>
        <v>0</v>
      </c>
      <c r="AH218" s="276">
        <f t="shared" si="69"/>
        <v>0</v>
      </c>
      <c r="AI218" s="276">
        <f t="shared" si="75"/>
        <v>0</v>
      </c>
      <c r="AJ218" s="63">
        <f>_xlfn.XLOOKUP($AA218,FAO_All!$P$8:$P$238,FAO_All!$N$8:$N$238)</f>
        <v>0</v>
      </c>
      <c r="AK218" s="147"/>
    </row>
    <row r="219" spans="2:37" x14ac:dyDescent="0.45">
      <c r="B219" s="371">
        <f t="shared" si="70"/>
        <v>1125</v>
      </c>
      <c r="C219" s="372" t="str">
        <f t="shared" si="71"/>
        <v>Meat live weight, mule</v>
      </c>
      <c r="D219" s="375">
        <f t="shared" si="58"/>
        <v>0</v>
      </c>
      <c r="E219" s="147">
        <f t="shared" si="59"/>
        <v>0</v>
      </c>
      <c r="F219" s="147">
        <f t="shared" si="60"/>
        <v>0</v>
      </c>
      <c r="G219" s="376">
        <f t="shared" si="72"/>
        <v>0</v>
      </c>
      <c r="H219" s="375">
        <f t="shared" si="61"/>
        <v>0</v>
      </c>
      <c r="I219" s="147">
        <f t="shared" si="62"/>
        <v>0</v>
      </c>
      <c r="J219" s="147">
        <f t="shared" si="63"/>
        <v>0</v>
      </c>
      <c r="K219" s="376">
        <f t="shared" si="73"/>
        <v>0</v>
      </c>
      <c r="L219" s="375">
        <f t="shared" si="64"/>
        <v>0</v>
      </c>
      <c r="M219" s="147">
        <f t="shared" si="65"/>
        <v>0</v>
      </c>
      <c r="N219" s="147">
        <f t="shared" si="66"/>
        <v>0</v>
      </c>
      <c r="O219" s="376">
        <f t="shared" si="74"/>
        <v>0</v>
      </c>
      <c r="P219" s="147"/>
      <c r="Q219" s="13" t="s">
        <v>291</v>
      </c>
      <c r="R219" s="155">
        <f t="shared" si="57"/>
        <v>1125</v>
      </c>
      <c r="S219" s="156" cm="1">
        <f t="array" ref="S219">_xlfn.XLOOKUP($R219,FAO_All!$P$8:$P$240,_xlfn.XLOOKUP(S$5,FAO_All!$W$6:$AT$6,FAO_All!$W$8:$AT$240))/S$6</f>
        <v>0</v>
      </c>
      <c r="T219" s="156" cm="1">
        <f t="array" ref="T219">_xlfn.XLOOKUP($R219,FAO_All!$P$8:$P$240,_xlfn.XLOOKUP(T$5,FAO_All!$W$6:$AT$6,FAO_All!$W$8:$AT$240))/T$6</f>
        <v>0</v>
      </c>
      <c r="U219" s="156" cm="1">
        <f t="array" ref="U219">_xlfn.XLOOKUP($R219,FAO_All!$P$8:$P$240,_xlfn.XLOOKUP(U$5,FAO_All!$W$6:$AT$6,FAO_All!$W$8:$AT$240))/U$6</f>
        <v>0</v>
      </c>
      <c r="V219" s="342"/>
      <c r="W219" s="156"/>
      <c r="X219" s="156"/>
      <c r="Y219" s="290" t="s">
        <v>1665</v>
      </c>
      <c r="Z219" s="19" t="str">
        <f>_xlfn.XLOOKUP($Z$7,FAO_All!$R$7:$U$7,FAO_All!$R219:$U219)</f>
        <v>oliv</v>
      </c>
      <c r="AA219" s="280">
        <f>FAO_All!P219</f>
        <v>1125</v>
      </c>
      <c r="AB219" s="280" t="str">
        <f>FAO_All!Q219</f>
        <v>Meat live weight, mule</v>
      </c>
      <c r="AC219" s="276" cm="1">
        <f t="array" ref="AC219">_xlfn.XLOOKUP(AC$7&amp;$Y219,('Water-LV_filtered'!$R$5:$R$64)&amp;('Water-LV_filtered'!$I$5:$I$64),'Water-LV_filtered'!$W$5:$W$64,"")</f>
        <v>3406.3111724925384</v>
      </c>
      <c r="AD219" s="276" cm="1">
        <f t="array" ref="AD219">_xlfn.XLOOKUP(AD$7&amp;$Y219,('Water-LV_filtered'!$R$5:$R$64)&amp;('Water-LV_filtered'!$I$5:$I$64),'Water-LV_filtered'!$W$5:$W$64,"")</f>
        <v>357.29634702620768</v>
      </c>
      <c r="AE219" s="276" cm="1">
        <f t="array" ref="AE219">_xlfn.XLOOKUP(AE$7&amp;$Y219,('Water-LV_filtered'!$R$5:$R$64)&amp;('Water-LV_filtered'!$I$5:$I$64),'Water-LV_filtered'!$W$5:$W$64,"")</f>
        <v>225.50555146268576</v>
      </c>
      <c r="AF219" s="276">
        <f t="shared" si="67"/>
        <v>0</v>
      </c>
      <c r="AG219" s="276">
        <f t="shared" si="68"/>
        <v>0</v>
      </c>
      <c r="AH219" s="276">
        <f t="shared" si="69"/>
        <v>0</v>
      </c>
      <c r="AI219" s="276">
        <f t="shared" si="75"/>
        <v>0</v>
      </c>
      <c r="AJ219" s="63">
        <f>_xlfn.XLOOKUP($AA219,FAO_All!$P$8:$P$238,FAO_All!$N$8:$N$238)</f>
        <v>0</v>
      </c>
      <c r="AK219" s="147"/>
    </row>
    <row r="220" spans="2:37" x14ac:dyDescent="0.45">
      <c r="B220" s="371">
        <f t="shared" si="70"/>
        <v>1127</v>
      </c>
      <c r="C220" s="372" t="str">
        <f t="shared" si="71"/>
        <v>Meat, camel</v>
      </c>
      <c r="D220" s="375">
        <f t="shared" si="58"/>
        <v>0</v>
      </c>
      <c r="E220" s="147">
        <f t="shared" si="59"/>
        <v>0</v>
      </c>
      <c r="F220" s="147">
        <f t="shared" si="60"/>
        <v>0</v>
      </c>
      <c r="G220" s="376">
        <f t="shared" si="72"/>
        <v>0</v>
      </c>
      <c r="H220" s="375">
        <f t="shared" si="61"/>
        <v>0</v>
      </c>
      <c r="I220" s="147">
        <f t="shared" si="62"/>
        <v>0</v>
      </c>
      <c r="J220" s="147">
        <f t="shared" si="63"/>
        <v>0</v>
      </c>
      <c r="K220" s="376">
        <f t="shared" si="73"/>
        <v>0</v>
      </c>
      <c r="L220" s="375">
        <f t="shared" si="64"/>
        <v>0</v>
      </c>
      <c r="M220" s="147">
        <f t="shared" si="65"/>
        <v>0</v>
      </c>
      <c r="N220" s="147">
        <f t="shared" si="66"/>
        <v>0</v>
      </c>
      <c r="O220" s="376">
        <f t="shared" si="74"/>
        <v>0</v>
      </c>
      <c r="P220" s="147"/>
      <c r="Q220" s="13" t="s">
        <v>291</v>
      </c>
      <c r="R220" s="155">
        <f t="shared" si="57"/>
        <v>1127</v>
      </c>
      <c r="S220" s="156" cm="1">
        <f t="array" ref="S220">_xlfn.XLOOKUP($R220,FAO_All!$P$8:$P$240,_xlfn.XLOOKUP(S$5,FAO_All!$W$6:$AT$6,FAO_All!$W$8:$AT$240))/S$6</f>
        <v>0</v>
      </c>
      <c r="T220" s="156" cm="1">
        <f t="array" ref="T220">_xlfn.XLOOKUP($R220,FAO_All!$P$8:$P$240,_xlfn.XLOOKUP(T$5,FAO_All!$W$6:$AT$6,FAO_All!$W$8:$AT$240))/T$6</f>
        <v>0</v>
      </c>
      <c r="U220" s="156" cm="1">
        <f t="array" ref="U220">_xlfn.XLOOKUP($R220,FAO_All!$P$8:$P$240,_xlfn.XLOOKUP(U$5,FAO_All!$W$6:$AT$6,FAO_All!$W$8:$AT$240))/U$6</f>
        <v>0</v>
      </c>
      <c r="V220" s="342"/>
      <c r="W220" s="156"/>
      <c r="X220" s="156"/>
      <c r="Y220" s="290" t="s">
        <v>1665</v>
      </c>
      <c r="Z220" s="19" t="str">
        <f>_xlfn.XLOOKUP($Z$7,FAO_All!$R$7:$U$7,FAO_All!$R220:$U220)</f>
        <v>oliv</v>
      </c>
      <c r="AA220" s="280">
        <f>FAO_All!P220</f>
        <v>1127</v>
      </c>
      <c r="AB220" s="280" t="str">
        <f>FAO_All!Q220</f>
        <v>Meat, camel</v>
      </c>
      <c r="AC220" s="276" cm="1">
        <f t="array" ref="AC220">_xlfn.XLOOKUP(AC$7&amp;$Y220,('Water-LV_filtered'!$R$5:$R$64)&amp;('Water-LV_filtered'!$I$5:$I$64),'Water-LV_filtered'!$W$5:$W$64,"")</f>
        <v>3406.3111724925384</v>
      </c>
      <c r="AD220" s="276" cm="1">
        <f t="array" ref="AD220">_xlfn.XLOOKUP(AD$7&amp;$Y220,('Water-LV_filtered'!$R$5:$R$64)&amp;('Water-LV_filtered'!$I$5:$I$64),'Water-LV_filtered'!$W$5:$W$64,"")</f>
        <v>357.29634702620768</v>
      </c>
      <c r="AE220" s="276" cm="1">
        <f t="array" ref="AE220">_xlfn.XLOOKUP(AE$7&amp;$Y220,('Water-LV_filtered'!$R$5:$R$64)&amp;('Water-LV_filtered'!$I$5:$I$64),'Water-LV_filtered'!$W$5:$W$64,"")</f>
        <v>225.50555146268576</v>
      </c>
      <c r="AF220" s="276">
        <f t="shared" si="67"/>
        <v>0</v>
      </c>
      <c r="AG220" s="276">
        <f t="shared" si="68"/>
        <v>0</v>
      </c>
      <c r="AH220" s="276">
        <f t="shared" si="69"/>
        <v>0</v>
      </c>
      <c r="AI220" s="276">
        <f t="shared" si="75"/>
        <v>0</v>
      </c>
      <c r="AJ220" s="63">
        <f>_xlfn.XLOOKUP($AA220,FAO_All!$P$8:$P$238,FAO_All!$N$8:$N$238)</f>
        <v>0</v>
      </c>
      <c r="AK220" s="147"/>
    </row>
    <row r="221" spans="2:37" x14ac:dyDescent="0.45">
      <c r="B221" s="371">
        <f t="shared" si="70"/>
        <v>1130</v>
      </c>
      <c r="C221" s="372" t="str">
        <f t="shared" si="71"/>
        <v>Milk, whole fresh camel</v>
      </c>
      <c r="D221" s="375">
        <f t="shared" si="58"/>
        <v>0</v>
      </c>
      <c r="E221" s="147">
        <f t="shared" si="59"/>
        <v>0</v>
      </c>
      <c r="F221" s="147">
        <f t="shared" si="60"/>
        <v>0</v>
      </c>
      <c r="G221" s="376">
        <f t="shared" si="72"/>
        <v>0</v>
      </c>
      <c r="H221" s="375">
        <f t="shared" si="61"/>
        <v>0</v>
      </c>
      <c r="I221" s="147">
        <f t="shared" si="62"/>
        <v>0</v>
      </c>
      <c r="J221" s="147">
        <f t="shared" si="63"/>
        <v>0</v>
      </c>
      <c r="K221" s="376">
        <f t="shared" si="73"/>
        <v>0</v>
      </c>
      <c r="L221" s="375">
        <f t="shared" si="64"/>
        <v>0</v>
      </c>
      <c r="M221" s="147">
        <f t="shared" si="65"/>
        <v>0</v>
      </c>
      <c r="N221" s="147">
        <f t="shared" si="66"/>
        <v>0</v>
      </c>
      <c r="O221" s="376">
        <f t="shared" si="74"/>
        <v>0</v>
      </c>
      <c r="P221" s="147"/>
      <c r="Q221" s="13" t="s">
        <v>271</v>
      </c>
      <c r="R221" s="155">
        <f t="shared" si="57"/>
        <v>1130</v>
      </c>
      <c r="S221" s="156" cm="1">
        <f t="array" ref="S221">_xlfn.XLOOKUP($R221,FAO_All!$P$8:$P$240,_xlfn.XLOOKUP(S$5,FAO_All!$W$6:$AT$6,FAO_All!$W$8:$AT$240))/S$6</f>
        <v>0</v>
      </c>
      <c r="T221" s="156" cm="1">
        <f t="array" ref="T221">_xlfn.XLOOKUP($R221,FAO_All!$P$8:$P$240,_xlfn.XLOOKUP(T$5,FAO_All!$W$6:$AT$6,FAO_All!$W$8:$AT$240))/T$6</f>
        <v>0</v>
      </c>
      <c r="U221" s="156" cm="1">
        <f t="array" ref="U221">_xlfn.XLOOKUP($R221,FAO_All!$P$8:$P$240,_xlfn.XLOOKUP(U$5,FAO_All!$W$6:$AT$6,FAO_All!$W$8:$AT$240))/U$6</f>
        <v>0</v>
      </c>
      <c r="V221" s="342"/>
      <c r="W221" s="156"/>
      <c r="X221" s="156"/>
      <c r="Y221" s="290" t="s">
        <v>1824</v>
      </c>
      <c r="Z221" s="19" t="str">
        <f>_xlfn.XLOOKUP($Z$7,FAO_All!$R$7:$U$7,FAO_All!$R221:$U221)</f>
        <v>milk</v>
      </c>
      <c r="AA221" s="280">
        <f>FAO_All!P221</f>
        <v>1130</v>
      </c>
      <c r="AB221" s="280" t="str">
        <f>FAO_All!Q221</f>
        <v>Milk, whole fresh camel</v>
      </c>
      <c r="AC221" s="276" cm="1">
        <f t="array" ref="AC221">_xlfn.XLOOKUP(AC$7&amp;$Y221,('Water-LV_filtered'!$R$5:$R$64)&amp;('Water-LV_filtered'!$I$5:$I$64),'Water-LV_filtered'!$W$5:$W$64,"")</f>
        <v>1947.0908393182724</v>
      </c>
      <c r="AD221" s="276" cm="1">
        <f t="array" ref="AD221">_xlfn.XLOOKUP(AD$7&amp;$Y221,('Water-LV_filtered'!$R$5:$R$64)&amp;('Water-LV_filtered'!$I$5:$I$64),'Water-LV_filtered'!$W$5:$W$64,"")</f>
        <v>84.606682635370575</v>
      </c>
      <c r="AE221" s="276" cm="1">
        <f t="array" ref="AE221">_xlfn.XLOOKUP(AE$7&amp;$Y221,('Water-LV_filtered'!$R$5:$R$64)&amp;('Water-LV_filtered'!$I$5:$I$64),'Water-LV_filtered'!$W$5:$W$64,"")</f>
        <v>77.755784370170403</v>
      </c>
      <c r="AF221" s="276">
        <f t="shared" si="67"/>
        <v>0</v>
      </c>
      <c r="AG221" s="276">
        <f t="shared" si="68"/>
        <v>0</v>
      </c>
      <c r="AH221" s="276">
        <f t="shared" si="69"/>
        <v>0</v>
      </c>
      <c r="AI221" s="276">
        <f t="shared" si="75"/>
        <v>0</v>
      </c>
      <c r="AJ221" s="63">
        <f>_xlfn.XLOOKUP($AA221,FAO_All!$P$8:$P$238,FAO_All!$N$8:$N$238)</f>
        <v>0</v>
      </c>
      <c r="AK221" s="147"/>
    </row>
    <row r="222" spans="2:37" x14ac:dyDescent="0.45">
      <c r="B222" s="371">
        <f t="shared" si="70"/>
        <v>1137</v>
      </c>
      <c r="C222" s="372" t="str">
        <f t="shared" si="71"/>
        <v>Meat indigenous, camel</v>
      </c>
      <c r="D222" s="375">
        <f t="shared" si="58"/>
        <v>0</v>
      </c>
      <c r="E222" s="147">
        <f t="shared" si="59"/>
        <v>0</v>
      </c>
      <c r="F222" s="147">
        <f t="shared" si="60"/>
        <v>0</v>
      </c>
      <c r="G222" s="376">
        <f t="shared" si="72"/>
        <v>0</v>
      </c>
      <c r="H222" s="375">
        <f t="shared" si="61"/>
        <v>0</v>
      </c>
      <c r="I222" s="147">
        <f t="shared" si="62"/>
        <v>0</v>
      </c>
      <c r="J222" s="147">
        <f t="shared" si="63"/>
        <v>0</v>
      </c>
      <c r="K222" s="376">
        <f t="shared" si="73"/>
        <v>0</v>
      </c>
      <c r="L222" s="375">
        <f t="shared" si="64"/>
        <v>0</v>
      </c>
      <c r="M222" s="147">
        <f t="shared" si="65"/>
        <v>0</v>
      </c>
      <c r="N222" s="147">
        <f t="shared" si="66"/>
        <v>0</v>
      </c>
      <c r="O222" s="376">
        <f t="shared" si="74"/>
        <v>0</v>
      </c>
      <c r="P222" s="147"/>
      <c r="Q222" s="13" t="s">
        <v>291</v>
      </c>
      <c r="R222" s="155">
        <f t="shared" si="57"/>
        <v>1137</v>
      </c>
      <c r="S222" s="156" cm="1">
        <f t="array" ref="S222">_xlfn.XLOOKUP($R222,FAO_All!$P$8:$P$240,_xlfn.XLOOKUP(S$5,FAO_All!$W$6:$AT$6,FAO_All!$W$8:$AT$240))/S$6</f>
        <v>0</v>
      </c>
      <c r="T222" s="156" cm="1">
        <f t="array" ref="T222">_xlfn.XLOOKUP($R222,FAO_All!$P$8:$P$240,_xlfn.XLOOKUP(T$5,FAO_All!$W$6:$AT$6,FAO_All!$W$8:$AT$240))/T$6</f>
        <v>0</v>
      </c>
      <c r="U222" s="156" cm="1">
        <f t="array" ref="U222">_xlfn.XLOOKUP($R222,FAO_All!$P$8:$P$240,_xlfn.XLOOKUP(U$5,FAO_All!$W$6:$AT$6,FAO_All!$W$8:$AT$240))/U$6</f>
        <v>0</v>
      </c>
      <c r="V222" s="342"/>
      <c r="W222" s="156"/>
      <c r="X222" s="156"/>
      <c r="Y222" s="290" t="s">
        <v>1665</v>
      </c>
      <c r="Z222" s="19" t="str">
        <f>_xlfn.XLOOKUP($Z$7,FAO_All!$R$7:$U$7,FAO_All!$R222:$U222)</f>
        <v>oliv</v>
      </c>
      <c r="AA222" s="280">
        <f>FAO_All!P222</f>
        <v>1137</v>
      </c>
      <c r="AB222" s="280" t="str">
        <f>FAO_All!Q222</f>
        <v>Meat indigenous, camel</v>
      </c>
      <c r="AC222" s="276" cm="1">
        <f t="array" ref="AC222">_xlfn.XLOOKUP(AC$7&amp;$Y222,('Water-LV_filtered'!$R$5:$R$64)&amp;('Water-LV_filtered'!$I$5:$I$64),'Water-LV_filtered'!$W$5:$W$64,"")</f>
        <v>3406.3111724925384</v>
      </c>
      <c r="AD222" s="276" cm="1">
        <f t="array" ref="AD222">_xlfn.XLOOKUP(AD$7&amp;$Y222,('Water-LV_filtered'!$R$5:$R$64)&amp;('Water-LV_filtered'!$I$5:$I$64),'Water-LV_filtered'!$W$5:$W$64,"")</f>
        <v>357.29634702620768</v>
      </c>
      <c r="AE222" s="276" cm="1">
        <f t="array" ref="AE222">_xlfn.XLOOKUP(AE$7&amp;$Y222,('Water-LV_filtered'!$R$5:$R$64)&amp;('Water-LV_filtered'!$I$5:$I$64),'Water-LV_filtered'!$W$5:$W$64,"")</f>
        <v>225.50555146268576</v>
      </c>
      <c r="AF222" s="276">
        <f t="shared" si="67"/>
        <v>0</v>
      </c>
      <c r="AG222" s="276">
        <f t="shared" si="68"/>
        <v>0</v>
      </c>
      <c r="AH222" s="276">
        <f t="shared" si="69"/>
        <v>0</v>
      </c>
      <c r="AI222" s="276">
        <f t="shared" si="75"/>
        <v>0</v>
      </c>
      <c r="AJ222" s="63">
        <f>_xlfn.XLOOKUP($AA222,FAO_All!$P$8:$P$238,FAO_All!$N$8:$N$238)</f>
        <v>0</v>
      </c>
      <c r="AK222" s="147"/>
    </row>
    <row r="223" spans="2:37" x14ac:dyDescent="0.45">
      <c r="B223" s="371">
        <f t="shared" si="70"/>
        <v>1138</v>
      </c>
      <c r="C223" s="372" t="str">
        <f t="shared" si="71"/>
        <v>Meat live weight, camel</v>
      </c>
      <c r="D223" s="375">
        <f t="shared" si="58"/>
        <v>0</v>
      </c>
      <c r="E223" s="147">
        <f t="shared" si="59"/>
        <v>0</v>
      </c>
      <c r="F223" s="147">
        <f t="shared" si="60"/>
        <v>0</v>
      </c>
      <c r="G223" s="376">
        <f t="shared" si="72"/>
        <v>0</v>
      </c>
      <c r="H223" s="375">
        <f t="shared" si="61"/>
        <v>0</v>
      </c>
      <c r="I223" s="147">
        <f t="shared" si="62"/>
        <v>0</v>
      </c>
      <c r="J223" s="147">
        <f t="shared" si="63"/>
        <v>0</v>
      </c>
      <c r="K223" s="376">
        <f t="shared" si="73"/>
        <v>0</v>
      </c>
      <c r="L223" s="375">
        <f t="shared" si="64"/>
        <v>0</v>
      </c>
      <c r="M223" s="147">
        <f t="shared" si="65"/>
        <v>0</v>
      </c>
      <c r="N223" s="147">
        <f t="shared" si="66"/>
        <v>0</v>
      </c>
      <c r="O223" s="376">
        <f t="shared" si="74"/>
        <v>0</v>
      </c>
      <c r="P223" s="147"/>
      <c r="Q223" s="13" t="s">
        <v>291</v>
      </c>
      <c r="R223" s="155">
        <f t="shared" si="57"/>
        <v>1138</v>
      </c>
      <c r="S223" s="156" cm="1">
        <f t="array" ref="S223">_xlfn.XLOOKUP($R223,FAO_All!$P$8:$P$240,_xlfn.XLOOKUP(S$5,FAO_All!$W$6:$AT$6,FAO_All!$W$8:$AT$240))/S$6</f>
        <v>0</v>
      </c>
      <c r="T223" s="156" cm="1">
        <f t="array" ref="T223">_xlfn.XLOOKUP($R223,FAO_All!$P$8:$P$240,_xlfn.XLOOKUP(T$5,FAO_All!$W$6:$AT$6,FAO_All!$W$8:$AT$240))/T$6</f>
        <v>0</v>
      </c>
      <c r="U223" s="156" cm="1">
        <f t="array" ref="U223">_xlfn.XLOOKUP($R223,FAO_All!$P$8:$P$240,_xlfn.XLOOKUP(U$5,FAO_All!$W$6:$AT$6,FAO_All!$W$8:$AT$240))/U$6</f>
        <v>0</v>
      </c>
      <c r="V223" s="342"/>
      <c r="W223" s="156"/>
      <c r="X223" s="156"/>
      <c r="Y223" s="290" t="s">
        <v>1665</v>
      </c>
      <c r="Z223" s="19" t="str">
        <f>_xlfn.XLOOKUP($Z$7,FAO_All!$R$7:$U$7,FAO_All!$R223:$U223)</f>
        <v>oliv</v>
      </c>
      <c r="AA223" s="280">
        <f>FAO_All!P223</f>
        <v>1138</v>
      </c>
      <c r="AB223" s="280" t="str">
        <f>FAO_All!Q223</f>
        <v>Meat live weight, camel</v>
      </c>
      <c r="AC223" s="276" cm="1">
        <f t="array" ref="AC223">_xlfn.XLOOKUP(AC$7&amp;$Y223,('Water-LV_filtered'!$R$5:$R$64)&amp;('Water-LV_filtered'!$I$5:$I$64),'Water-LV_filtered'!$W$5:$W$64,"")</f>
        <v>3406.3111724925384</v>
      </c>
      <c r="AD223" s="276" cm="1">
        <f t="array" ref="AD223">_xlfn.XLOOKUP(AD$7&amp;$Y223,('Water-LV_filtered'!$R$5:$R$64)&amp;('Water-LV_filtered'!$I$5:$I$64),'Water-LV_filtered'!$W$5:$W$64,"")</f>
        <v>357.29634702620768</v>
      </c>
      <c r="AE223" s="276" cm="1">
        <f t="array" ref="AE223">_xlfn.XLOOKUP(AE$7&amp;$Y223,('Water-LV_filtered'!$R$5:$R$64)&amp;('Water-LV_filtered'!$I$5:$I$64),'Water-LV_filtered'!$W$5:$W$64,"")</f>
        <v>225.50555146268576</v>
      </c>
      <c r="AF223" s="276">
        <f t="shared" si="67"/>
        <v>0</v>
      </c>
      <c r="AG223" s="276">
        <f t="shared" si="68"/>
        <v>0</v>
      </c>
      <c r="AH223" s="276">
        <f t="shared" si="69"/>
        <v>0</v>
      </c>
      <c r="AI223" s="276">
        <f t="shared" si="75"/>
        <v>0</v>
      </c>
      <c r="AJ223" s="63">
        <f>_xlfn.XLOOKUP($AA223,FAO_All!$P$8:$P$238,FAO_All!$N$8:$N$238)</f>
        <v>0</v>
      </c>
      <c r="AK223" s="147"/>
    </row>
    <row r="224" spans="2:37" x14ac:dyDescent="0.45">
      <c r="B224" s="371">
        <f t="shared" si="70"/>
        <v>1141</v>
      </c>
      <c r="C224" s="372" t="str">
        <f t="shared" si="71"/>
        <v>Meat, rabbit</v>
      </c>
      <c r="D224" s="375">
        <f t="shared" si="58"/>
        <v>0</v>
      </c>
      <c r="E224" s="147">
        <f t="shared" si="59"/>
        <v>0</v>
      </c>
      <c r="F224" s="147">
        <f t="shared" si="60"/>
        <v>0</v>
      </c>
      <c r="G224" s="376">
        <f t="shared" si="72"/>
        <v>0</v>
      </c>
      <c r="H224" s="375">
        <f t="shared" si="61"/>
        <v>0</v>
      </c>
      <c r="I224" s="147">
        <f t="shared" si="62"/>
        <v>0</v>
      </c>
      <c r="J224" s="147">
        <f t="shared" si="63"/>
        <v>0</v>
      </c>
      <c r="K224" s="376">
        <f t="shared" si="73"/>
        <v>0</v>
      </c>
      <c r="L224" s="375">
        <f t="shared" si="64"/>
        <v>1693.3454100694908</v>
      </c>
      <c r="M224" s="147">
        <f t="shared" si="65"/>
        <v>177.61916003366838</v>
      </c>
      <c r="N224" s="147">
        <f t="shared" si="66"/>
        <v>112.10331974313034</v>
      </c>
      <c r="O224" s="376">
        <f t="shared" si="74"/>
        <v>1983.0678898462895</v>
      </c>
      <c r="P224" s="147"/>
      <c r="Q224" s="13" t="s">
        <v>291</v>
      </c>
      <c r="R224" s="155">
        <f t="shared" si="57"/>
        <v>1141</v>
      </c>
      <c r="S224" s="156" cm="1">
        <f t="array" ref="S224">_xlfn.XLOOKUP($R224,FAO_All!$P$8:$P$240,_xlfn.XLOOKUP(S$5,FAO_All!$W$6:$AT$6,FAO_All!$W$8:$AT$240))/S$6</f>
        <v>0</v>
      </c>
      <c r="T224" s="156" cm="1">
        <f t="array" ref="T224">_xlfn.XLOOKUP($R224,FAO_All!$P$8:$P$240,_xlfn.XLOOKUP(T$5,FAO_All!$W$6:$AT$6,FAO_All!$W$8:$AT$240))/T$6</f>
        <v>0</v>
      </c>
      <c r="U224" s="156" cm="1">
        <f t="array" ref="U224">_xlfn.XLOOKUP($R224,FAO_All!$P$8:$P$240,_xlfn.XLOOKUP(U$5,FAO_All!$W$6:$AT$6,FAO_All!$W$8:$AT$240))/U$6</f>
        <v>0.49712000000000001</v>
      </c>
      <c r="V224" s="342"/>
      <c r="W224" s="156"/>
      <c r="X224" s="156"/>
      <c r="Y224" s="290" t="s">
        <v>1665</v>
      </c>
      <c r="Z224" s="19" t="str">
        <f>_xlfn.XLOOKUP($Z$7,FAO_All!$R$7:$U$7,FAO_All!$R224:$U224)</f>
        <v>oliv</v>
      </c>
      <c r="AA224" s="280">
        <f>FAO_All!P224</f>
        <v>1141</v>
      </c>
      <c r="AB224" s="280" t="str">
        <f>FAO_All!Q224</f>
        <v>Meat, rabbit</v>
      </c>
      <c r="AC224" s="276" cm="1">
        <f t="array" ref="AC224">_xlfn.XLOOKUP(AC$7&amp;$Y224,('Water-LV_filtered'!$R$5:$R$64)&amp;('Water-LV_filtered'!$I$5:$I$64),'Water-LV_filtered'!$W$5:$W$64,"")</f>
        <v>3406.3111724925384</v>
      </c>
      <c r="AD224" s="276" cm="1">
        <f t="array" ref="AD224">_xlfn.XLOOKUP(AD$7&amp;$Y224,('Water-LV_filtered'!$R$5:$R$64)&amp;('Water-LV_filtered'!$I$5:$I$64),'Water-LV_filtered'!$W$5:$W$64,"")</f>
        <v>357.29634702620768</v>
      </c>
      <c r="AE224" s="276" cm="1">
        <f t="array" ref="AE224">_xlfn.XLOOKUP(AE$7&amp;$Y224,('Water-LV_filtered'!$R$5:$R$64)&amp;('Water-LV_filtered'!$I$5:$I$64),'Water-LV_filtered'!$W$5:$W$64,"")</f>
        <v>225.50555146268576</v>
      </c>
      <c r="AF224" s="276">
        <f t="shared" si="67"/>
        <v>0</v>
      </c>
      <c r="AG224" s="276">
        <f t="shared" si="68"/>
        <v>0</v>
      </c>
      <c r="AH224" s="276">
        <f t="shared" si="69"/>
        <v>0</v>
      </c>
      <c r="AI224" s="276">
        <f t="shared" si="75"/>
        <v>0</v>
      </c>
      <c r="AJ224" s="63">
        <f>_xlfn.XLOOKUP($AA224,FAO_All!$P$8:$P$238,FAO_All!$N$8:$N$238)</f>
        <v>0</v>
      </c>
      <c r="AK224" s="147"/>
    </row>
    <row r="225" spans="2:37" x14ac:dyDescent="0.45">
      <c r="B225" s="371">
        <f t="shared" si="70"/>
        <v>1144</v>
      </c>
      <c r="C225" s="372" t="str">
        <f t="shared" si="71"/>
        <v>Meat indigenous, rabbit</v>
      </c>
      <c r="D225" s="375">
        <f t="shared" si="58"/>
        <v>0</v>
      </c>
      <c r="E225" s="147">
        <f t="shared" si="59"/>
        <v>0</v>
      </c>
      <c r="F225" s="147">
        <f t="shared" si="60"/>
        <v>0</v>
      </c>
      <c r="G225" s="376">
        <f t="shared" si="72"/>
        <v>0</v>
      </c>
      <c r="H225" s="375">
        <f t="shared" si="61"/>
        <v>0</v>
      </c>
      <c r="I225" s="147">
        <f t="shared" si="62"/>
        <v>0</v>
      </c>
      <c r="J225" s="147">
        <f t="shared" si="63"/>
        <v>0</v>
      </c>
      <c r="K225" s="376">
        <f t="shared" si="73"/>
        <v>0</v>
      </c>
      <c r="L225" s="375">
        <f t="shared" si="64"/>
        <v>0</v>
      </c>
      <c r="M225" s="147">
        <f t="shared" si="65"/>
        <v>0</v>
      </c>
      <c r="N225" s="147">
        <f t="shared" si="66"/>
        <v>0</v>
      </c>
      <c r="O225" s="376">
        <f t="shared" si="74"/>
        <v>0</v>
      </c>
      <c r="P225" s="147"/>
      <c r="Q225" s="13" t="s">
        <v>291</v>
      </c>
      <c r="R225" s="155">
        <f t="shared" si="57"/>
        <v>1144</v>
      </c>
      <c r="S225" s="156" cm="1">
        <f t="array" ref="S225">_xlfn.XLOOKUP($R225,FAO_All!$P$8:$P$240,_xlfn.XLOOKUP(S$5,FAO_All!$W$6:$AT$6,FAO_All!$W$8:$AT$240))/S$6</f>
        <v>0</v>
      </c>
      <c r="T225" s="156" cm="1">
        <f t="array" ref="T225">_xlfn.XLOOKUP($R225,FAO_All!$P$8:$P$240,_xlfn.XLOOKUP(T$5,FAO_All!$W$6:$AT$6,FAO_All!$W$8:$AT$240))/T$6</f>
        <v>0</v>
      </c>
      <c r="U225" s="156" cm="1">
        <f t="array" ref="U225">_xlfn.XLOOKUP($R225,FAO_All!$P$8:$P$240,_xlfn.XLOOKUP(U$5,FAO_All!$W$6:$AT$6,FAO_All!$W$8:$AT$240))/U$6</f>
        <v>0</v>
      </c>
      <c r="V225" s="342"/>
      <c r="W225" s="156"/>
      <c r="X225" s="156"/>
      <c r="Y225" s="290" t="s">
        <v>1665</v>
      </c>
      <c r="Z225" s="19" t="str">
        <f>_xlfn.XLOOKUP($Z$7,FAO_All!$R$7:$U$7,FAO_All!$R225:$U225)</f>
        <v>oliv</v>
      </c>
      <c r="AA225" s="280">
        <f>FAO_All!P225</f>
        <v>1144</v>
      </c>
      <c r="AB225" s="280" t="str">
        <f>FAO_All!Q225</f>
        <v>Meat indigenous, rabbit</v>
      </c>
      <c r="AC225" s="276" cm="1">
        <f t="array" ref="AC225">_xlfn.XLOOKUP(AC$7&amp;$Y225,('Water-LV_filtered'!$R$5:$R$64)&amp;('Water-LV_filtered'!$I$5:$I$64),'Water-LV_filtered'!$W$5:$W$64,"")</f>
        <v>3406.3111724925384</v>
      </c>
      <c r="AD225" s="276" cm="1">
        <f t="array" ref="AD225">_xlfn.XLOOKUP(AD$7&amp;$Y225,('Water-LV_filtered'!$R$5:$R$64)&amp;('Water-LV_filtered'!$I$5:$I$64),'Water-LV_filtered'!$W$5:$W$64,"")</f>
        <v>357.29634702620768</v>
      </c>
      <c r="AE225" s="276" cm="1">
        <f t="array" ref="AE225">_xlfn.XLOOKUP(AE$7&amp;$Y225,('Water-LV_filtered'!$R$5:$R$64)&amp;('Water-LV_filtered'!$I$5:$I$64),'Water-LV_filtered'!$W$5:$W$64,"")</f>
        <v>225.50555146268576</v>
      </c>
      <c r="AF225" s="276">
        <f t="shared" si="67"/>
        <v>0</v>
      </c>
      <c r="AG225" s="276">
        <f t="shared" si="68"/>
        <v>0</v>
      </c>
      <c r="AH225" s="276">
        <f t="shared" si="69"/>
        <v>0</v>
      </c>
      <c r="AI225" s="276">
        <f t="shared" si="75"/>
        <v>0</v>
      </c>
      <c r="AJ225" s="63">
        <f>_xlfn.XLOOKUP($AA225,FAO_All!$P$8:$P$238,FAO_All!$N$8:$N$238)</f>
        <v>0</v>
      </c>
      <c r="AK225" s="147"/>
    </row>
    <row r="226" spans="2:37" x14ac:dyDescent="0.45">
      <c r="B226" s="371">
        <f t="shared" si="70"/>
        <v>1145</v>
      </c>
      <c r="C226" s="372" t="str">
        <f t="shared" si="71"/>
        <v>Meat live weight, rabbit</v>
      </c>
      <c r="D226" s="375">
        <f t="shared" si="58"/>
        <v>0</v>
      </c>
      <c r="E226" s="147">
        <f t="shared" si="59"/>
        <v>0</v>
      </c>
      <c r="F226" s="147">
        <f t="shared" si="60"/>
        <v>0</v>
      </c>
      <c r="G226" s="376">
        <f t="shared" si="72"/>
        <v>0</v>
      </c>
      <c r="H226" s="375">
        <f t="shared" si="61"/>
        <v>0</v>
      </c>
      <c r="I226" s="147">
        <f t="shared" si="62"/>
        <v>0</v>
      </c>
      <c r="J226" s="147">
        <f t="shared" si="63"/>
        <v>0</v>
      </c>
      <c r="K226" s="376">
        <f t="shared" si="73"/>
        <v>0</v>
      </c>
      <c r="L226" s="375">
        <f t="shared" si="64"/>
        <v>0</v>
      </c>
      <c r="M226" s="147">
        <f t="shared" si="65"/>
        <v>0</v>
      </c>
      <c r="N226" s="147">
        <f t="shared" si="66"/>
        <v>0</v>
      </c>
      <c r="O226" s="376">
        <f t="shared" si="74"/>
        <v>0</v>
      </c>
      <c r="P226" s="147"/>
      <c r="Q226" s="13" t="s">
        <v>291</v>
      </c>
      <c r="R226" s="155">
        <f t="shared" si="57"/>
        <v>1145</v>
      </c>
      <c r="S226" s="156" cm="1">
        <f t="array" ref="S226">_xlfn.XLOOKUP($R226,FAO_All!$P$8:$P$240,_xlfn.XLOOKUP(S$5,FAO_All!$W$6:$AT$6,FAO_All!$W$8:$AT$240))/S$6</f>
        <v>0</v>
      </c>
      <c r="T226" s="156" cm="1">
        <f t="array" ref="T226">_xlfn.XLOOKUP($R226,FAO_All!$P$8:$P$240,_xlfn.XLOOKUP(T$5,FAO_All!$W$6:$AT$6,FAO_All!$W$8:$AT$240))/T$6</f>
        <v>0</v>
      </c>
      <c r="U226" s="156" cm="1">
        <f t="array" ref="U226">_xlfn.XLOOKUP($R226,FAO_All!$P$8:$P$240,_xlfn.XLOOKUP(U$5,FAO_All!$W$6:$AT$6,FAO_All!$W$8:$AT$240))/U$6</f>
        <v>0</v>
      </c>
      <c r="V226" s="342"/>
      <c r="W226" s="156"/>
      <c r="X226" s="156"/>
      <c r="Y226" s="290" t="s">
        <v>1665</v>
      </c>
      <c r="Z226" s="19" t="str">
        <f>_xlfn.XLOOKUP($Z$7,FAO_All!$R$7:$U$7,FAO_All!$R226:$U226)</f>
        <v>oliv</v>
      </c>
      <c r="AA226" s="280">
        <f>FAO_All!P226</f>
        <v>1145</v>
      </c>
      <c r="AB226" s="280" t="str">
        <f>FAO_All!Q226</f>
        <v>Meat live weight, rabbit</v>
      </c>
      <c r="AC226" s="276" cm="1">
        <f t="array" ref="AC226">_xlfn.XLOOKUP(AC$7&amp;$Y226,('Water-LV_filtered'!$R$5:$R$64)&amp;('Water-LV_filtered'!$I$5:$I$64),'Water-LV_filtered'!$W$5:$W$64,"")</f>
        <v>3406.3111724925384</v>
      </c>
      <c r="AD226" s="276" cm="1">
        <f t="array" ref="AD226">_xlfn.XLOOKUP(AD$7&amp;$Y226,('Water-LV_filtered'!$R$5:$R$64)&amp;('Water-LV_filtered'!$I$5:$I$64),'Water-LV_filtered'!$W$5:$W$64,"")</f>
        <v>357.29634702620768</v>
      </c>
      <c r="AE226" s="276" cm="1">
        <f t="array" ref="AE226">_xlfn.XLOOKUP(AE$7&amp;$Y226,('Water-LV_filtered'!$R$5:$R$64)&amp;('Water-LV_filtered'!$I$5:$I$64),'Water-LV_filtered'!$W$5:$W$64,"")</f>
        <v>225.50555146268576</v>
      </c>
      <c r="AF226" s="276">
        <f t="shared" si="67"/>
        <v>0</v>
      </c>
      <c r="AG226" s="276">
        <f t="shared" si="68"/>
        <v>0</v>
      </c>
      <c r="AH226" s="276">
        <f t="shared" si="69"/>
        <v>0</v>
      </c>
      <c r="AI226" s="276">
        <f t="shared" si="75"/>
        <v>0</v>
      </c>
      <c r="AJ226" s="63">
        <f>_xlfn.XLOOKUP($AA226,FAO_All!$P$8:$P$238,FAO_All!$N$8:$N$238)</f>
        <v>0</v>
      </c>
      <c r="AK226" s="147"/>
    </row>
    <row r="227" spans="2:37" x14ac:dyDescent="0.45">
      <c r="B227" s="371">
        <f t="shared" si="70"/>
        <v>1151</v>
      </c>
      <c r="C227" s="372" t="str">
        <f t="shared" si="71"/>
        <v>Meat, other rodents</v>
      </c>
      <c r="D227" s="375">
        <f t="shared" si="58"/>
        <v>0</v>
      </c>
      <c r="E227" s="147">
        <f t="shared" si="59"/>
        <v>0</v>
      </c>
      <c r="F227" s="147">
        <f t="shared" si="60"/>
        <v>0</v>
      </c>
      <c r="G227" s="376">
        <f t="shared" si="72"/>
        <v>0</v>
      </c>
      <c r="H227" s="375">
        <f t="shared" si="61"/>
        <v>0</v>
      </c>
      <c r="I227" s="147">
        <f t="shared" si="62"/>
        <v>0</v>
      </c>
      <c r="J227" s="147">
        <f t="shared" si="63"/>
        <v>0</v>
      </c>
      <c r="K227" s="376">
        <f t="shared" si="73"/>
        <v>0</v>
      </c>
      <c r="L227" s="375">
        <f t="shared" si="64"/>
        <v>0</v>
      </c>
      <c r="M227" s="147">
        <f t="shared" si="65"/>
        <v>0</v>
      </c>
      <c r="N227" s="147">
        <f t="shared" si="66"/>
        <v>0</v>
      </c>
      <c r="O227" s="376">
        <f t="shared" si="74"/>
        <v>0</v>
      </c>
      <c r="P227" s="147"/>
      <c r="Q227" s="13" t="s">
        <v>291</v>
      </c>
      <c r="R227" s="155">
        <f t="shared" si="57"/>
        <v>1151</v>
      </c>
      <c r="S227" s="156" cm="1">
        <f t="array" ref="S227">_xlfn.XLOOKUP($R227,FAO_All!$P$8:$P$240,_xlfn.XLOOKUP(S$5,FAO_All!$W$6:$AT$6,FAO_All!$W$8:$AT$240))/S$6</f>
        <v>0</v>
      </c>
      <c r="T227" s="156" cm="1">
        <f t="array" ref="T227">_xlfn.XLOOKUP($R227,FAO_All!$P$8:$P$240,_xlfn.XLOOKUP(T$5,FAO_All!$W$6:$AT$6,FAO_All!$W$8:$AT$240))/T$6</f>
        <v>0</v>
      </c>
      <c r="U227" s="156" cm="1">
        <f t="array" ref="U227">_xlfn.XLOOKUP($R227,FAO_All!$P$8:$P$240,_xlfn.XLOOKUP(U$5,FAO_All!$W$6:$AT$6,FAO_All!$W$8:$AT$240))/U$6</f>
        <v>0</v>
      </c>
      <c r="V227" s="342"/>
      <c r="W227" s="156"/>
      <c r="X227" s="156"/>
      <c r="Y227" s="290" t="s">
        <v>1665</v>
      </c>
      <c r="Z227" s="19" t="str">
        <f>_xlfn.XLOOKUP($Z$7,FAO_All!$R$7:$U$7,FAO_All!$R227:$U227)</f>
        <v>oliv</v>
      </c>
      <c r="AA227" s="280">
        <f>FAO_All!P227</f>
        <v>1151</v>
      </c>
      <c r="AB227" s="280" t="str">
        <f>FAO_All!Q227</f>
        <v>Meat, other rodents</v>
      </c>
      <c r="AC227" s="276" cm="1">
        <f t="array" ref="AC227">_xlfn.XLOOKUP(AC$7&amp;$Y227,('Water-LV_filtered'!$R$5:$R$64)&amp;('Water-LV_filtered'!$I$5:$I$64),'Water-LV_filtered'!$W$5:$W$64,"")</f>
        <v>3406.3111724925384</v>
      </c>
      <c r="AD227" s="276" cm="1">
        <f t="array" ref="AD227">_xlfn.XLOOKUP(AD$7&amp;$Y227,('Water-LV_filtered'!$R$5:$R$64)&amp;('Water-LV_filtered'!$I$5:$I$64),'Water-LV_filtered'!$W$5:$W$64,"")</f>
        <v>357.29634702620768</v>
      </c>
      <c r="AE227" s="276" cm="1">
        <f t="array" ref="AE227">_xlfn.XLOOKUP(AE$7&amp;$Y227,('Water-LV_filtered'!$R$5:$R$64)&amp;('Water-LV_filtered'!$I$5:$I$64),'Water-LV_filtered'!$W$5:$W$64,"")</f>
        <v>225.50555146268576</v>
      </c>
      <c r="AF227" s="276">
        <f t="shared" si="67"/>
        <v>0</v>
      </c>
      <c r="AG227" s="276">
        <f t="shared" si="68"/>
        <v>0</v>
      </c>
      <c r="AH227" s="276">
        <f t="shared" si="69"/>
        <v>0</v>
      </c>
      <c r="AI227" s="276">
        <f t="shared" si="75"/>
        <v>0</v>
      </c>
      <c r="AJ227" s="63">
        <f>_xlfn.XLOOKUP($AA227,FAO_All!$P$8:$P$238,FAO_All!$N$8:$N$238)</f>
        <v>0</v>
      </c>
      <c r="AK227" s="147"/>
    </row>
    <row r="228" spans="2:37" x14ac:dyDescent="0.45">
      <c r="B228" s="371">
        <f t="shared" si="70"/>
        <v>1154</v>
      </c>
      <c r="C228" s="372" t="str">
        <f t="shared" si="71"/>
        <v>Meat indigenous, rodents</v>
      </c>
      <c r="D228" s="375">
        <f t="shared" si="58"/>
        <v>0</v>
      </c>
      <c r="E228" s="147">
        <f t="shared" si="59"/>
        <v>0</v>
      </c>
      <c r="F228" s="147">
        <f t="shared" si="60"/>
        <v>0</v>
      </c>
      <c r="G228" s="376">
        <f t="shared" si="72"/>
        <v>0</v>
      </c>
      <c r="H228" s="375">
        <f t="shared" si="61"/>
        <v>0</v>
      </c>
      <c r="I228" s="147">
        <f t="shared" si="62"/>
        <v>0</v>
      </c>
      <c r="J228" s="147">
        <f t="shared" si="63"/>
        <v>0</v>
      </c>
      <c r="K228" s="376">
        <f t="shared" si="73"/>
        <v>0</v>
      </c>
      <c r="L228" s="375">
        <f t="shared" si="64"/>
        <v>0</v>
      </c>
      <c r="M228" s="147">
        <f t="shared" si="65"/>
        <v>0</v>
      </c>
      <c r="N228" s="147">
        <f t="shared" si="66"/>
        <v>0</v>
      </c>
      <c r="O228" s="376">
        <f t="shared" si="74"/>
        <v>0</v>
      </c>
      <c r="P228" s="147"/>
      <c r="Q228" s="13" t="s">
        <v>291</v>
      </c>
      <c r="R228" s="155">
        <f t="shared" si="57"/>
        <v>1154</v>
      </c>
      <c r="S228" s="156" cm="1">
        <f t="array" ref="S228">_xlfn.XLOOKUP($R228,FAO_All!$P$8:$P$240,_xlfn.XLOOKUP(S$5,FAO_All!$W$6:$AT$6,FAO_All!$W$8:$AT$240))/S$6</f>
        <v>0</v>
      </c>
      <c r="T228" s="156" cm="1">
        <f t="array" ref="T228">_xlfn.XLOOKUP($R228,FAO_All!$P$8:$P$240,_xlfn.XLOOKUP(T$5,FAO_All!$W$6:$AT$6,FAO_All!$W$8:$AT$240))/T$6</f>
        <v>0</v>
      </c>
      <c r="U228" s="156" cm="1">
        <f t="array" ref="U228">_xlfn.XLOOKUP($R228,FAO_All!$P$8:$P$240,_xlfn.XLOOKUP(U$5,FAO_All!$W$6:$AT$6,FAO_All!$W$8:$AT$240))/U$6</f>
        <v>0</v>
      </c>
      <c r="V228" s="342"/>
      <c r="W228" s="156"/>
      <c r="X228" s="156"/>
      <c r="Y228" s="290" t="s">
        <v>1665</v>
      </c>
      <c r="Z228" s="19" t="str">
        <f>_xlfn.XLOOKUP($Z$7,FAO_All!$R$7:$U$7,FAO_All!$R228:$U228)</f>
        <v>oliv</v>
      </c>
      <c r="AA228" s="280">
        <f>FAO_All!P228</f>
        <v>1154</v>
      </c>
      <c r="AB228" s="280" t="str">
        <f>FAO_All!Q228</f>
        <v>Meat indigenous, rodents</v>
      </c>
      <c r="AC228" s="276" cm="1">
        <f t="array" ref="AC228">_xlfn.XLOOKUP(AC$7&amp;$Y228,('Water-LV_filtered'!$R$5:$R$64)&amp;('Water-LV_filtered'!$I$5:$I$64),'Water-LV_filtered'!$W$5:$W$64,"")</f>
        <v>3406.3111724925384</v>
      </c>
      <c r="AD228" s="276" cm="1">
        <f t="array" ref="AD228">_xlfn.XLOOKUP(AD$7&amp;$Y228,('Water-LV_filtered'!$R$5:$R$64)&amp;('Water-LV_filtered'!$I$5:$I$64),'Water-LV_filtered'!$W$5:$W$64,"")</f>
        <v>357.29634702620768</v>
      </c>
      <c r="AE228" s="276" cm="1">
        <f t="array" ref="AE228">_xlfn.XLOOKUP(AE$7&amp;$Y228,('Water-LV_filtered'!$R$5:$R$64)&amp;('Water-LV_filtered'!$I$5:$I$64),'Water-LV_filtered'!$W$5:$W$64,"")</f>
        <v>225.50555146268576</v>
      </c>
      <c r="AF228" s="276">
        <f t="shared" si="67"/>
        <v>0</v>
      </c>
      <c r="AG228" s="276">
        <f t="shared" si="68"/>
        <v>0</v>
      </c>
      <c r="AH228" s="276">
        <f t="shared" si="69"/>
        <v>0</v>
      </c>
      <c r="AI228" s="276">
        <f t="shared" si="75"/>
        <v>0</v>
      </c>
      <c r="AJ228" s="63">
        <f>_xlfn.XLOOKUP($AA228,FAO_All!$P$8:$P$238,FAO_All!$N$8:$N$238)</f>
        <v>0</v>
      </c>
      <c r="AK228" s="147"/>
    </row>
    <row r="229" spans="2:37" x14ac:dyDescent="0.45">
      <c r="B229" s="371">
        <f t="shared" si="70"/>
        <v>1155</v>
      </c>
      <c r="C229" s="372" t="str">
        <f t="shared" si="71"/>
        <v>Meat live weight, rodents</v>
      </c>
      <c r="D229" s="375">
        <f t="shared" si="58"/>
        <v>0</v>
      </c>
      <c r="E229" s="147">
        <f t="shared" si="59"/>
        <v>0</v>
      </c>
      <c r="F229" s="147">
        <f t="shared" si="60"/>
        <v>0</v>
      </c>
      <c r="G229" s="376">
        <f t="shared" si="72"/>
        <v>0</v>
      </c>
      <c r="H229" s="375">
        <f t="shared" si="61"/>
        <v>0</v>
      </c>
      <c r="I229" s="147">
        <f t="shared" si="62"/>
        <v>0</v>
      </c>
      <c r="J229" s="147">
        <f t="shared" si="63"/>
        <v>0</v>
      </c>
      <c r="K229" s="376">
        <f t="shared" si="73"/>
        <v>0</v>
      </c>
      <c r="L229" s="375">
        <f t="shared" si="64"/>
        <v>0</v>
      </c>
      <c r="M229" s="147">
        <f t="shared" si="65"/>
        <v>0</v>
      </c>
      <c r="N229" s="147">
        <f t="shared" si="66"/>
        <v>0</v>
      </c>
      <c r="O229" s="376">
        <f t="shared" si="74"/>
        <v>0</v>
      </c>
      <c r="P229" s="147"/>
      <c r="Q229" s="13" t="s">
        <v>291</v>
      </c>
      <c r="R229" s="155">
        <f t="shared" si="57"/>
        <v>1155</v>
      </c>
      <c r="S229" s="156" cm="1">
        <f t="array" ref="S229">_xlfn.XLOOKUP($R229,FAO_All!$P$8:$P$240,_xlfn.XLOOKUP(S$5,FAO_All!$W$6:$AT$6,FAO_All!$W$8:$AT$240))/S$6</f>
        <v>0</v>
      </c>
      <c r="T229" s="156" cm="1">
        <f t="array" ref="T229">_xlfn.XLOOKUP($R229,FAO_All!$P$8:$P$240,_xlfn.XLOOKUP(T$5,FAO_All!$W$6:$AT$6,FAO_All!$W$8:$AT$240))/T$6</f>
        <v>0</v>
      </c>
      <c r="U229" s="156" cm="1">
        <f t="array" ref="U229">_xlfn.XLOOKUP($R229,FAO_All!$P$8:$P$240,_xlfn.XLOOKUP(U$5,FAO_All!$W$6:$AT$6,FAO_All!$W$8:$AT$240))/U$6</f>
        <v>0</v>
      </c>
      <c r="V229" s="342"/>
      <c r="W229" s="156"/>
      <c r="X229" s="156"/>
      <c r="Y229" s="290" t="s">
        <v>1665</v>
      </c>
      <c r="Z229" s="19" t="str">
        <f>_xlfn.XLOOKUP($Z$7,FAO_All!$R$7:$U$7,FAO_All!$R229:$U229)</f>
        <v>oliv</v>
      </c>
      <c r="AA229" s="280">
        <f>FAO_All!P229</f>
        <v>1155</v>
      </c>
      <c r="AB229" s="280" t="str">
        <f>FAO_All!Q229</f>
        <v>Meat live weight, rodents</v>
      </c>
      <c r="AC229" s="276" cm="1">
        <f t="array" ref="AC229">_xlfn.XLOOKUP(AC$7&amp;$Y229,('Water-LV_filtered'!$R$5:$R$64)&amp;('Water-LV_filtered'!$I$5:$I$64),'Water-LV_filtered'!$W$5:$W$64,"")</f>
        <v>3406.3111724925384</v>
      </c>
      <c r="AD229" s="276" cm="1">
        <f t="array" ref="AD229">_xlfn.XLOOKUP(AD$7&amp;$Y229,('Water-LV_filtered'!$R$5:$R$64)&amp;('Water-LV_filtered'!$I$5:$I$64),'Water-LV_filtered'!$W$5:$W$64,"")</f>
        <v>357.29634702620768</v>
      </c>
      <c r="AE229" s="276" cm="1">
        <f t="array" ref="AE229">_xlfn.XLOOKUP(AE$7&amp;$Y229,('Water-LV_filtered'!$R$5:$R$64)&amp;('Water-LV_filtered'!$I$5:$I$64),'Water-LV_filtered'!$W$5:$W$64,"")</f>
        <v>225.50555146268576</v>
      </c>
      <c r="AF229" s="276">
        <f t="shared" si="67"/>
        <v>0</v>
      </c>
      <c r="AG229" s="276">
        <f t="shared" si="68"/>
        <v>0</v>
      </c>
      <c r="AH229" s="276">
        <f t="shared" si="69"/>
        <v>0</v>
      </c>
      <c r="AI229" s="276">
        <f t="shared" si="75"/>
        <v>0</v>
      </c>
      <c r="AJ229" s="63">
        <f>_xlfn.XLOOKUP($AA229,FAO_All!$P$8:$P$238,FAO_All!$N$8:$N$238)</f>
        <v>0</v>
      </c>
      <c r="AK229" s="147"/>
    </row>
    <row r="230" spans="2:37" x14ac:dyDescent="0.45">
      <c r="B230" s="371">
        <f t="shared" si="70"/>
        <v>1158</v>
      </c>
      <c r="C230" s="372" t="str">
        <f t="shared" si="71"/>
        <v>Meat, other camelids</v>
      </c>
      <c r="D230" s="375">
        <f t="shared" si="58"/>
        <v>0</v>
      </c>
      <c r="E230" s="147">
        <f t="shared" si="59"/>
        <v>0</v>
      </c>
      <c r="F230" s="147">
        <f t="shared" si="60"/>
        <v>0</v>
      </c>
      <c r="G230" s="376">
        <f t="shared" si="72"/>
        <v>0</v>
      </c>
      <c r="H230" s="375">
        <f t="shared" si="61"/>
        <v>0</v>
      </c>
      <c r="I230" s="147">
        <f t="shared" si="62"/>
        <v>0</v>
      </c>
      <c r="J230" s="147">
        <f t="shared" si="63"/>
        <v>0</v>
      </c>
      <c r="K230" s="376">
        <f t="shared" si="73"/>
        <v>0</v>
      </c>
      <c r="L230" s="375">
        <f t="shared" si="64"/>
        <v>0</v>
      </c>
      <c r="M230" s="147">
        <f t="shared" si="65"/>
        <v>0</v>
      </c>
      <c r="N230" s="147">
        <f t="shared" si="66"/>
        <v>0</v>
      </c>
      <c r="O230" s="376">
        <f t="shared" si="74"/>
        <v>0</v>
      </c>
      <c r="P230" s="147"/>
      <c r="Q230" s="13" t="s">
        <v>291</v>
      </c>
      <c r="R230" s="155">
        <f t="shared" si="57"/>
        <v>1158</v>
      </c>
      <c r="S230" s="156" cm="1">
        <f t="array" ref="S230">_xlfn.XLOOKUP($R230,FAO_All!$P$8:$P$240,_xlfn.XLOOKUP(S$5,FAO_All!$W$6:$AT$6,FAO_All!$W$8:$AT$240))/S$6</f>
        <v>0</v>
      </c>
      <c r="T230" s="156" cm="1">
        <f t="array" ref="T230">_xlfn.XLOOKUP($R230,FAO_All!$P$8:$P$240,_xlfn.XLOOKUP(T$5,FAO_All!$W$6:$AT$6,FAO_All!$W$8:$AT$240))/T$6</f>
        <v>0</v>
      </c>
      <c r="U230" s="156" cm="1">
        <f t="array" ref="U230">_xlfn.XLOOKUP($R230,FAO_All!$P$8:$P$240,_xlfn.XLOOKUP(U$5,FAO_All!$W$6:$AT$6,FAO_All!$W$8:$AT$240))/U$6</f>
        <v>0</v>
      </c>
      <c r="V230" s="342"/>
      <c r="W230" s="156"/>
      <c r="X230" s="156"/>
      <c r="Y230" s="290" t="s">
        <v>1665</v>
      </c>
      <c r="Z230" s="19" t="str">
        <f>_xlfn.XLOOKUP($Z$7,FAO_All!$R$7:$U$7,FAO_All!$R230:$U230)</f>
        <v>oliv</v>
      </c>
      <c r="AA230" s="280">
        <f>FAO_All!P230</f>
        <v>1158</v>
      </c>
      <c r="AB230" s="280" t="str">
        <f>FAO_All!Q230</f>
        <v>Meat, other camelids</v>
      </c>
      <c r="AC230" s="276" cm="1">
        <f t="array" ref="AC230">_xlfn.XLOOKUP(AC$7&amp;$Y230,('Water-LV_filtered'!$R$5:$R$64)&amp;('Water-LV_filtered'!$I$5:$I$64),'Water-LV_filtered'!$W$5:$W$64,"")</f>
        <v>3406.3111724925384</v>
      </c>
      <c r="AD230" s="276" cm="1">
        <f t="array" ref="AD230">_xlfn.XLOOKUP(AD$7&amp;$Y230,('Water-LV_filtered'!$R$5:$R$64)&amp;('Water-LV_filtered'!$I$5:$I$64),'Water-LV_filtered'!$W$5:$W$64,"")</f>
        <v>357.29634702620768</v>
      </c>
      <c r="AE230" s="276" cm="1">
        <f t="array" ref="AE230">_xlfn.XLOOKUP(AE$7&amp;$Y230,('Water-LV_filtered'!$R$5:$R$64)&amp;('Water-LV_filtered'!$I$5:$I$64),'Water-LV_filtered'!$W$5:$W$64,"")</f>
        <v>225.50555146268576</v>
      </c>
      <c r="AF230" s="276">
        <f t="shared" si="67"/>
        <v>0</v>
      </c>
      <c r="AG230" s="276">
        <f t="shared" si="68"/>
        <v>0</v>
      </c>
      <c r="AH230" s="276">
        <f t="shared" si="69"/>
        <v>0</v>
      </c>
      <c r="AI230" s="276">
        <f t="shared" si="75"/>
        <v>0</v>
      </c>
      <c r="AJ230" s="63">
        <f>_xlfn.XLOOKUP($AA230,FAO_All!$P$8:$P$238,FAO_All!$N$8:$N$238)</f>
        <v>0</v>
      </c>
      <c r="AK230" s="147"/>
    </row>
    <row r="231" spans="2:37" x14ac:dyDescent="0.45">
      <c r="B231" s="371">
        <f t="shared" si="70"/>
        <v>1161</v>
      </c>
      <c r="C231" s="372" t="str">
        <f t="shared" si="71"/>
        <v>Meat indigenous, other camelids</v>
      </c>
      <c r="D231" s="375">
        <f t="shared" si="58"/>
        <v>0</v>
      </c>
      <c r="E231" s="147">
        <f t="shared" si="59"/>
        <v>0</v>
      </c>
      <c r="F231" s="147">
        <f t="shared" si="60"/>
        <v>0</v>
      </c>
      <c r="G231" s="376">
        <f t="shared" si="72"/>
        <v>0</v>
      </c>
      <c r="H231" s="375">
        <f t="shared" si="61"/>
        <v>0</v>
      </c>
      <c r="I231" s="147">
        <f t="shared" si="62"/>
        <v>0</v>
      </c>
      <c r="J231" s="147">
        <f t="shared" si="63"/>
        <v>0</v>
      </c>
      <c r="K231" s="376">
        <f t="shared" si="73"/>
        <v>0</v>
      </c>
      <c r="L231" s="375">
        <f t="shared" si="64"/>
        <v>0</v>
      </c>
      <c r="M231" s="147">
        <f t="shared" si="65"/>
        <v>0</v>
      </c>
      <c r="N231" s="147">
        <f t="shared" si="66"/>
        <v>0</v>
      </c>
      <c r="O231" s="376">
        <f t="shared" si="74"/>
        <v>0</v>
      </c>
      <c r="P231" s="147"/>
      <c r="Q231" s="13" t="s">
        <v>291</v>
      </c>
      <c r="R231" s="155">
        <f t="shared" si="57"/>
        <v>1161</v>
      </c>
      <c r="S231" s="156" cm="1">
        <f t="array" ref="S231">_xlfn.XLOOKUP($R231,FAO_All!$P$8:$P$240,_xlfn.XLOOKUP(S$5,FAO_All!$W$6:$AT$6,FAO_All!$W$8:$AT$240))/S$6</f>
        <v>0</v>
      </c>
      <c r="T231" s="156" cm="1">
        <f t="array" ref="T231">_xlfn.XLOOKUP($R231,FAO_All!$P$8:$P$240,_xlfn.XLOOKUP(T$5,FAO_All!$W$6:$AT$6,FAO_All!$W$8:$AT$240))/T$6</f>
        <v>0</v>
      </c>
      <c r="U231" s="156" cm="1">
        <f t="array" ref="U231">_xlfn.XLOOKUP($R231,FAO_All!$P$8:$P$240,_xlfn.XLOOKUP(U$5,FAO_All!$W$6:$AT$6,FAO_All!$W$8:$AT$240))/U$6</f>
        <v>0</v>
      </c>
      <c r="V231" s="342"/>
      <c r="W231" s="156"/>
      <c r="X231" s="156"/>
      <c r="Y231" s="290" t="s">
        <v>1665</v>
      </c>
      <c r="Z231" s="19" t="str">
        <f>_xlfn.XLOOKUP($Z$7,FAO_All!$R$7:$U$7,FAO_All!$R231:$U231)</f>
        <v>oliv</v>
      </c>
      <c r="AA231" s="280">
        <f>FAO_All!P231</f>
        <v>1161</v>
      </c>
      <c r="AB231" s="280" t="str">
        <f>FAO_All!Q231</f>
        <v>Meat indigenous, other camelids</v>
      </c>
      <c r="AC231" s="276" cm="1">
        <f t="array" ref="AC231">_xlfn.XLOOKUP(AC$7&amp;$Y231,('Water-LV_filtered'!$R$5:$R$64)&amp;('Water-LV_filtered'!$I$5:$I$64),'Water-LV_filtered'!$W$5:$W$64,"")</f>
        <v>3406.3111724925384</v>
      </c>
      <c r="AD231" s="276" cm="1">
        <f t="array" ref="AD231">_xlfn.XLOOKUP(AD$7&amp;$Y231,('Water-LV_filtered'!$R$5:$R$64)&amp;('Water-LV_filtered'!$I$5:$I$64),'Water-LV_filtered'!$W$5:$W$64,"")</f>
        <v>357.29634702620768</v>
      </c>
      <c r="AE231" s="276" cm="1">
        <f t="array" ref="AE231">_xlfn.XLOOKUP(AE$7&amp;$Y231,('Water-LV_filtered'!$R$5:$R$64)&amp;('Water-LV_filtered'!$I$5:$I$64),'Water-LV_filtered'!$W$5:$W$64,"")</f>
        <v>225.50555146268576</v>
      </c>
      <c r="AF231" s="276">
        <f t="shared" si="67"/>
        <v>0</v>
      </c>
      <c r="AG231" s="276">
        <f t="shared" si="68"/>
        <v>0</v>
      </c>
      <c r="AH231" s="276">
        <f t="shared" si="69"/>
        <v>0</v>
      </c>
      <c r="AI231" s="276">
        <f t="shared" si="75"/>
        <v>0</v>
      </c>
      <c r="AJ231" s="63">
        <f>_xlfn.XLOOKUP($AA231,FAO_All!$P$8:$P$238,FAO_All!$N$8:$N$238)</f>
        <v>0</v>
      </c>
      <c r="AK231" s="147"/>
    </row>
    <row r="232" spans="2:37" x14ac:dyDescent="0.45">
      <c r="B232" s="371">
        <f t="shared" si="70"/>
        <v>1162</v>
      </c>
      <c r="C232" s="372" t="str">
        <f t="shared" si="71"/>
        <v>Meat live weight, camelids, other</v>
      </c>
      <c r="D232" s="375">
        <f t="shared" si="58"/>
        <v>0</v>
      </c>
      <c r="E232" s="147">
        <f t="shared" si="59"/>
        <v>0</v>
      </c>
      <c r="F232" s="147">
        <f t="shared" si="60"/>
        <v>0</v>
      </c>
      <c r="G232" s="376">
        <f t="shared" si="72"/>
        <v>0</v>
      </c>
      <c r="H232" s="375">
        <f t="shared" si="61"/>
        <v>0</v>
      </c>
      <c r="I232" s="147">
        <f t="shared" si="62"/>
        <v>0</v>
      </c>
      <c r="J232" s="147">
        <f t="shared" si="63"/>
        <v>0</v>
      </c>
      <c r="K232" s="376">
        <f t="shared" si="73"/>
        <v>0</v>
      </c>
      <c r="L232" s="375">
        <f t="shared" si="64"/>
        <v>0</v>
      </c>
      <c r="M232" s="147">
        <f t="shared" si="65"/>
        <v>0</v>
      </c>
      <c r="N232" s="147">
        <f t="shared" si="66"/>
        <v>0</v>
      </c>
      <c r="O232" s="376">
        <f t="shared" si="74"/>
        <v>0</v>
      </c>
      <c r="P232" s="147"/>
      <c r="Q232" s="13" t="s">
        <v>291</v>
      </c>
      <c r="R232" s="155">
        <f t="shared" si="57"/>
        <v>1162</v>
      </c>
      <c r="S232" s="156" cm="1">
        <f t="array" ref="S232">_xlfn.XLOOKUP($R232,FAO_All!$P$8:$P$240,_xlfn.XLOOKUP(S$5,FAO_All!$W$6:$AT$6,FAO_All!$W$8:$AT$240))/S$6</f>
        <v>0</v>
      </c>
      <c r="T232" s="156" cm="1">
        <f t="array" ref="T232">_xlfn.XLOOKUP($R232,FAO_All!$P$8:$P$240,_xlfn.XLOOKUP(T$5,FAO_All!$W$6:$AT$6,FAO_All!$W$8:$AT$240))/T$6</f>
        <v>0</v>
      </c>
      <c r="U232" s="156" cm="1">
        <f t="array" ref="U232">_xlfn.XLOOKUP($R232,FAO_All!$P$8:$P$240,_xlfn.XLOOKUP(U$5,FAO_All!$W$6:$AT$6,FAO_All!$W$8:$AT$240))/U$6</f>
        <v>0</v>
      </c>
      <c r="V232" s="342"/>
      <c r="W232" s="156"/>
      <c r="X232" s="156"/>
      <c r="Y232" s="290" t="s">
        <v>1665</v>
      </c>
      <c r="Z232" s="19" t="str">
        <f>_xlfn.XLOOKUP($Z$7,FAO_All!$R$7:$U$7,FAO_All!$R232:$U232)</f>
        <v>oliv</v>
      </c>
      <c r="AA232" s="280">
        <f>FAO_All!P232</f>
        <v>1162</v>
      </c>
      <c r="AB232" s="280" t="str">
        <f>FAO_All!Q232</f>
        <v>Meat live weight, camelids, other</v>
      </c>
      <c r="AC232" s="276" cm="1">
        <f t="array" ref="AC232">_xlfn.XLOOKUP(AC$7&amp;$Y232,('Water-LV_filtered'!$R$5:$R$64)&amp;('Water-LV_filtered'!$I$5:$I$64),'Water-LV_filtered'!$W$5:$W$64,"")</f>
        <v>3406.3111724925384</v>
      </c>
      <c r="AD232" s="276" cm="1">
        <f t="array" ref="AD232">_xlfn.XLOOKUP(AD$7&amp;$Y232,('Water-LV_filtered'!$R$5:$R$64)&amp;('Water-LV_filtered'!$I$5:$I$64),'Water-LV_filtered'!$W$5:$W$64,"")</f>
        <v>357.29634702620768</v>
      </c>
      <c r="AE232" s="276" cm="1">
        <f t="array" ref="AE232">_xlfn.XLOOKUP(AE$7&amp;$Y232,('Water-LV_filtered'!$R$5:$R$64)&amp;('Water-LV_filtered'!$I$5:$I$64),'Water-LV_filtered'!$W$5:$W$64,"")</f>
        <v>225.50555146268576</v>
      </c>
      <c r="AF232" s="276">
        <f t="shared" si="67"/>
        <v>0</v>
      </c>
      <c r="AG232" s="276">
        <f t="shared" si="68"/>
        <v>0</v>
      </c>
      <c r="AH232" s="276">
        <f t="shared" si="69"/>
        <v>0</v>
      </c>
      <c r="AI232" s="276">
        <f t="shared" si="75"/>
        <v>0</v>
      </c>
      <c r="AJ232" s="63">
        <f>_xlfn.XLOOKUP($AA232,FAO_All!$P$8:$P$238,FAO_All!$N$8:$N$238)</f>
        <v>0</v>
      </c>
      <c r="AK232" s="147"/>
    </row>
    <row r="233" spans="2:37" x14ac:dyDescent="0.45">
      <c r="B233" s="371">
        <f t="shared" si="70"/>
        <v>1163</v>
      </c>
      <c r="C233" s="372" t="str">
        <f t="shared" si="71"/>
        <v>Meat, game</v>
      </c>
      <c r="D233" s="375">
        <f t="shared" si="58"/>
        <v>0</v>
      </c>
      <c r="E233" s="147">
        <f t="shared" si="59"/>
        <v>0</v>
      </c>
      <c r="F233" s="147">
        <f t="shared" si="60"/>
        <v>0</v>
      </c>
      <c r="G233" s="376">
        <f t="shared" si="72"/>
        <v>0</v>
      </c>
      <c r="H233" s="375">
        <f t="shared" si="61"/>
        <v>0</v>
      </c>
      <c r="I233" s="147">
        <f t="shared" si="62"/>
        <v>0</v>
      </c>
      <c r="J233" s="147">
        <f t="shared" si="63"/>
        <v>0</v>
      </c>
      <c r="K233" s="376">
        <f t="shared" si="73"/>
        <v>0</v>
      </c>
      <c r="L233" s="375">
        <f t="shared" si="64"/>
        <v>0</v>
      </c>
      <c r="M233" s="147">
        <f t="shared" si="65"/>
        <v>0</v>
      </c>
      <c r="N233" s="147">
        <f t="shared" si="66"/>
        <v>0</v>
      </c>
      <c r="O233" s="376">
        <f t="shared" si="74"/>
        <v>0</v>
      </c>
      <c r="P233" s="147"/>
      <c r="Q233" s="13" t="s">
        <v>291</v>
      </c>
      <c r="R233" s="155">
        <f t="shared" si="57"/>
        <v>1163</v>
      </c>
      <c r="S233" s="156" cm="1">
        <f t="array" ref="S233">_xlfn.XLOOKUP($R233,FAO_All!$P$8:$P$240,_xlfn.XLOOKUP(S$5,FAO_All!$W$6:$AT$6,FAO_All!$W$8:$AT$240))/S$6</f>
        <v>0</v>
      </c>
      <c r="T233" s="156" cm="1">
        <f t="array" ref="T233">_xlfn.XLOOKUP($R233,FAO_All!$P$8:$P$240,_xlfn.XLOOKUP(T$5,FAO_All!$W$6:$AT$6,FAO_All!$W$8:$AT$240))/T$6</f>
        <v>0</v>
      </c>
      <c r="U233" s="156" cm="1">
        <f t="array" ref="U233">_xlfn.XLOOKUP($R233,FAO_All!$P$8:$P$240,_xlfn.XLOOKUP(U$5,FAO_All!$W$6:$AT$6,FAO_All!$W$8:$AT$240))/U$6</f>
        <v>0</v>
      </c>
      <c r="V233" s="342"/>
      <c r="W233" s="156"/>
      <c r="X233" s="156"/>
      <c r="Y233" s="290" t="s">
        <v>1665</v>
      </c>
      <c r="Z233" s="19" t="str">
        <f>_xlfn.XLOOKUP($Z$7,FAO_All!$R$7:$U$7,FAO_All!$R233:$U233)</f>
        <v>oliv</v>
      </c>
      <c r="AA233" s="280">
        <f>FAO_All!P233</f>
        <v>1163</v>
      </c>
      <c r="AB233" s="280" t="str">
        <f>FAO_All!Q233</f>
        <v>Meat, game</v>
      </c>
      <c r="AC233" s="276" cm="1">
        <f t="array" ref="AC233">_xlfn.XLOOKUP(AC$7&amp;$Y233,('Water-LV_filtered'!$R$5:$R$64)&amp;('Water-LV_filtered'!$I$5:$I$64),'Water-LV_filtered'!$W$5:$W$64,"")</f>
        <v>3406.3111724925384</v>
      </c>
      <c r="AD233" s="276" cm="1">
        <f t="array" ref="AD233">_xlfn.XLOOKUP(AD$7&amp;$Y233,('Water-LV_filtered'!$R$5:$R$64)&amp;('Water-LV_filtered'!$I$5:$I$64),'Water-LV_filtered'!$W$5:$W$64,"")</f>
        <v>357.29634702620768</v>
      </c>
      <c r="AE233" s="276" cm="1">
        <f t="array" ref="AE233">_xlfn.XLOOKUP(AE$7&amp;$Y233,('Water-LV_filtered'!$R$5:$R$64)&amp;('Water-LV_filtered'!$I$5:$I$64),'Water-LV_filtered'!$W$5:$W$64,"")</f>
        <v>225.50555146268576</v>
      </c>
      <c r="AF233" s="276">
        <f t="shared" si="67"/>
        <v>0</v>
      </c>
      <c r="AG233" s="276">
        <f t="shared" si="68"/>
        <v>0</v>
      </c>
      <c r="AH233" s="276">
        <f t="shared" si="69"/>
        <v>0</v>
      </c>
      <c r="AI233" s="276">
        <f t="shared" si="75"/>
        <v>0</v>
      </c>
      <c r="AJ233" s="63">
        <f>_xlfn.XLOOKUP($AA233,FAO_All!$P$8:$P$238,FAO_All!$N$8:$N$238)</f>
        <v>0</v>
      </c>
      <c r="AK233" s="147"/>
    </row>
    <row r="234" spans="2:37" x14ac:dyDescent="0.45">
      <c r="B234" s="371">
        <f t="shared" si="70"/>
        <v>1166</v>
      </c>
      <c r="C234" s="372" t="str">
        <f t="shared" si="71"/>
        <v>Meat, nes</v>
      </c>
      <c r="D234" s="375">
        <f t="shared" si="58"/>
        <v>0</v>
      </c>
      <c r="E234" s="147">
        <f t="shared" si="59"/>
        <v>0</v>
      </c>
      <c r="F234" s="147">
        <f t="shared" si="60"/>
        <v>0</v>
      </c>
      <c r="G234" s="376">
        <f t="shared" si="72"/>
        <v>0</v>
      </c>
      <c r="H234" s="375">
        <f t="shared" si="61"/>
        <v>0</v>
      </c>
      <c r="I234" s="147">
        <f t="shared" si="62"/>
        <v>0</v>
      </c>
      <c r="J234" s="147">
        <f t="shared" si="63"/>
        <v>0</v>
      </c>
      <c r="K234" s="376">
        <f t="shared" si="73"/>
        <v>0</v>
      </c>
      <c r="L234" s="375">
        <f t="shared" si="64"/>
        <v>0</v>
      </c>
      <c r="M234" s="147">
        <f t="shared" si="65"/>
        <v>0</v>
      </c>
      <c r="N234" s="147">
        <f t="shared" si="66"/>
        <v>0</v>
      </c>
      <c r="O234" s="376">
        <f t="shared" si="74"/>
        <v>0</v>
      </c>
      <c r="P234" s="147"/>
      <c r="Q234" s="13" t="s">
        <v>291</v>
      </c>
      <c r="R234" s="155">
        <f t="shared" si="57"/>
        <v>1166</v>
      </c>
      <c r="S234" s="156" cm="1">
        <f t="array" ref="S234">_xlfn.XLOOKUP($R234,FAO_All!$P$8:$P$240,_xlfn.XLOOKUP(S$5,FAO_All!$W$6:$AT$6,FAO_All!$W$8:$AT$240))/S$6</f>
        <v>0</v>
      </c>
      <c r="T234" s="156" cm="1">
        <f t="array" ref="T234">_xlfn.XLOOKUP($R234,FAO_All!$P$8:$P$240,_xlfn.XLOOKUP(T$5,FAO_All!$W$6:$AT$6,FAO_All!$W$8:$AT$240))/T$6</f>
        <v>0</v>
      </c>
      <c r="U234" s="156" cm="1">
        <f t="array" ref="U234">_xlfn.XLOOKUP($R234,FAO_All!$P$8:$P$240,_xlfn.XLOOKUP(U$5,FAO_All!$W$6:$AT$6,FAO_All!$W$8:$AT$240))/U$6</f>
        <v>0</v>
      </c>
      <c r="V234" s="342"/>
      <c r="W234" s="156"/>
      <c r="X234" s="156"/>
      <c r="Y234" s="290" t="s">
        <v>1665</v>
      </c>
      <c r="Z234" s="19" t="str">
        <f>_xlfn.XLOOKUP($Z$7,FAO_All!$R$7:$U$7,FAO_All!$R234:$U234)</f>
        <v>oliv</v>
      </c>
      <c r="AA234" s="280">
        <f>FAO_All!P234</f>
        <v>1166</v>
      </c>
      <c r="AB234" s="280" t="str">
        <f>FAO_All!Q234</f>
        <v>Meat, nes</v>
      </c>
      <c r="AC234" s="276" cm="1">
        <f t="array" ref="AC234">_xlfn.XLOOKUP(AC$7&amp;$Y234,('Water-LV_filtered'!$R$5:$R$64)&amp;('Water-LV_filtered'!$I$5:$I$64),'Water-LV_filtered'!$W$5:$W$64,"")</f>
        <v>3406.3111724925384</v>
      </c>
      <c r="AD234" s="276" cm="1">
        <f t="array" ref="AD234">_xlfn.XLOOKUP(AD$7&amp;$Y234,('Water-LV_filtered'!$R$5:$R$64)&amp;('Water-LV_filtered'!$I$5:$I$64),'Water-LV_filtered'!$W$5:$W$64,"")</f>
        <v>357.29634702620768</v>
      </c>
      <c r="AE234" s="276" cm="1">
        <f t="array" ref="AE234">_xlfn.XLOOKUP(AE$7&amp;$Y234,('Water-LV_filtered'!$R$5:$R$64)&amp;('Water-LV_filtered'!$I$5:$I$64),'Water-LV_filtered'!$W$5:$W$64,"")</f>
        <v>225.50555146268576</v>
      </c>
      <c r="AF234" s="276">
        <f t="shared" si="67"/>
        <v>0</v>
      </c>
      <c r="AG234" s="276">
        <f t="shared" si="68"/>
        <v>0</v>
      </c>
      <c r="AH234" s="276">
        <f t="shared" si="69"/>
        <v>0</v>
      </c>
      <c r="AI234" s="276">
        <f t="shared" si="75"/>
        <v>0</v>
      </c>
      <c r="AJ234" s="63">
        <f>_xlfn.XLOOKUP($AA234,FAO_All!$P$8:$P$238,FAO_All!$N$8:$N$238)</f>
        <v>0</v>
      </c>
      <c r="AK234" s="147"/>
    </row>
    <row r="235" spans="2:37" x14ac:dyDescent="0.45">
      <c r="B235" s="371">
        <f t="shared" si="70"/>
        <v>1176</v>
      </c>
      <c r="C235" s="372" t="str">
        <f t="shared" si="71"/>
        <v>Snails, not sea</v>
      </c>
      <c r="D235" s="375">
        <f t="shared" si="58"/>
        <v>0</v>
      </c>
      <c r="E235" s="147">
        <f t="shared" si="59"/>
        <v>0</v>
      </c>
      <c r="F235" s="147">
        <f t="shared" si="60"/>
        <v>0</v>
      </c>
      <c r="G235" s="376">
        <f t="shared" si="72"/>
        <v>0</v>
      </c>
      <c r="H235" s="375">
        <f t="shared" si="61"/>
        <v>0</v>
      </c>
      <c r="I235" s="147">
        <f t="shared" si="62"/>
        <v>0</v>
      </c>
      <c r="J235" s="147">
        <f t="shared" si="63"/>
        <v>0</v>
      </c>
      <c r="K235" s="376">
        <f t="shared" si="73"/>
        <v>0</v>
      </c>
      <c r="L235" s="375">
        <f t="shared" si="64"/>
        <v>0</v>
      </c>
      <c r="M235" s="147">
        <f t="shared" si="65"/>
        <v>0</v>
      </c>
      <c r="N235" s="147">
        <f t="shared" si="66"/>
        <v>0</v>
      </c>
      <c r="O235" s="376">
        <f t="shared" si="74"/>
        <v>0</v>
      </c>
      <c r="P235" s="147"/>
      <c r="Q235" s="13" t="s">
        <v>291</v>
      </c>
      <c r="R235" s="155">
        <f t="shared" si="57"/>
        <v>1176</v>
      </c>
      <c r="S235" s="156" cm="1">
        <f t="array" ref="S235">_xlfn.XLOOKUP($R235,FAO_All!$P$8:$P$240,_xlfn.XLOOKUP(S$5,FAO_All!$W$6:$AT$6,FAO_All!$W$8:$AT$240))/S$6</f>
        <v>0</v>
      </c>
      <c r="T235" s="156" cm="1">
        <f t="array" ref="T235">_xlfn.XLOOKUP($R235,FAO_All!$P$8:$P$240,_xlfn.XLOOKUP(T$5,FAO_All!$W$6:$AT$6,FAO_All!$W$8:$AT$240))/T$6</f>
        <v>0</v>
      </c>
      <c r="U235" s="156" cm="1">
        <f t="array" ref="U235">_xlfn.XLOOKUP($R235,FAO_All!$P$8:$P$240,_xlfn.XLOOKUP(U$5,FAO_All!$W$6:$AT$6,FAO_All!$W$8:$AT$240))/U$6</f>
        <v>0</v>
      </c>
      <c r="V235" s="342"/>
      <c r="W235" s="156"/>
      <c r="X235" s="156"/>
      <c r="Y235" s="290" t="s">
        <v>1665</v>
      </c>
      <c r="Z235" s="19" t="str">
        <f>_xlfn.XLOOKUP($Z$7,FAO_All!$R$7:$U$7,FAO_All!$R235:$U235)</f>
        <v>oliv</v>
      </c>
      <c r="AA235" s="280">
        <f>FAO_All!P235</f>
        <v>1176</v>
      </c>
      <c r="AB235" s="280" t="str">
        <f>FAO_All!Q235</f>
        <v>Snails, not sea</v>
      </c>
      <c r="AC235" s="276" cm="1">
        <f t="array" ref="AC235">_xlfn.XLOOKUP(AC$7&amp;$Y235,('Water-LV_filtered'!$R$5:$R$64)&amp;('Water-LV_filtered'!$I$5:$I$64),'Water-LV_filtered'!$W$5:$W$64,"")</f>
        <v>3406.3111724925384</v>
      </c>
      <c r="AD235" s="276" cm="1">
        <f t="array" ref="AD235">_xlfn.XLOOKUP(AD$7&amp;$Y235,('Water-LV_filtered'!$R$5:$R$64)&amp;('Water-LV_filtered'!$I$5:$I$64),'Water-LV_filtered'!$W$5:$W$64,"")</f>
        <v>357.29634702620768</v>
      </c>
      <c r="AE235" s="276" cm="1">
        <f t="array" ref="AE235">_xlfn.XLOOKUP(AE$7&amp;$Y235,('Water-LV_filtered'!$R$5:$R$64)&amp;('Water-LV_filtered'!$I$5:$I$64),'Water-LV_filtered'!$W$5:$W$64,"")</f>
        <v>225.50555146268576</v>
      </c>
      <c r="AF235" s="276">
        <f t="shared" si="67"/>
        <v>0</v>
      </c>
      <c r="AG235" s="276">
        <f t="shared" si="68"/>
        <v>0</v>
      </c>
      <c r="AH235" s="276">
        <f t="shared" si="69"/>
        <v>0</v>
      </c>
      <c r="AI235" s="276">
        <f t="shared" si="75"/>
        <v>0</v>
      </c>
      <c r="AJ235" s="63">
        <f>_xlfn.XLOOKUP($AA235,FAO_All!$P$8:$P$238,FAO_All!$N$8:$N$238)</f>
        <v>0</v>
      </c>
      <c r="AK235" s="147"/>
    </row>
    <row r="236" spans="2:37" x14ac:dyDescent="0.45">
      <c r="B236" s="371">
        <f t="shared" si="70"/>
        <v>1182</v>
      </c>
      <c r="C236" s="372" t="str">
        <f t="shared" si="71"/>
        <v>Honey, natural</v>
      </c>
      <c r="D236" s="375">
        <f t="shared" si="58"/>
        <v>0</v>
      </c>
      <c r="E236" s="147">
        <f t="shared" si="59"/>
        <v>0</v>
      </c>
      <c r="F236" s="147">
        <f t="shared" si="60"/>
        <v>0</v>
      </c>
      <c r="G236" s="376">
        <f t="shared" si="72"/>
        <v>0</v>
      </c>
      <c r="H236" s="375">
        <f t="shared" si="61"/>
        <v>0</v>
      </c>
      <c r="I236" s="147">
        <f t="shared" si="62"/>
        <v>0</v>
      </c>
      <c r="J236" s="147">
        <f t="shared" si="63"/>
        <v>0</v>
      </c>
      <c r="K236" s="376">
        <f t="shared" si="73"/>
        <v>0</v>
      </c>
      <c r="L236" s="375">
        <f t="shared" si="64"/>
        <v>0</v>
      </c>
      <c r="M236" s="147">
        <f t="shared" si="65"/>
        <v>0</v>
      </c>
      <c r="N236" s="147">
        <f t="shared" si="66"/>
        <v>0</v>
      </c>
      <c r="O236" s="376">
        <f t="shared" si="74"/>
        <v>0</v>
      </c>
      <c r="P236" s="147"/>
      <c r="Q236" s="13" t="s">
        <v>291</v>
      </c>
      <c r="R236" s="155">
        <f t="shared" si="57"/>
        <v>1182</v>
      </c>
      <c r="S236" s="156" cm="1">
        <f t="array" ref="S236">_xlfn.XLOOKUP($R236,FAO_All!$P$8:$P$240,_xlfn.XLOOKUP(S$5,FAO_All!$W$6:$AT$6,FAO_All!$W$8:$AT$240))/S$6</f>
        <v>0</v>
      </c>
      <c r="T236" s="156" cm="1">
        <f t="array" ref="T236">_xlfn.XLOOKUP($R236,FAO_All!$P$8:$P$240,_xlfn.XLOOKUP(T$5,FAO_All!$W$6:$AT$6,FAO_All!$W$8:$AT$240))/T$6</f>
        <v>0</v>
      </c>
      <c r="U236" s="156" cm="1">
        <f t="array" ref="U236">_xlfn.XLOOKUP($R236,FAO_All!$P$8:$P$240,_xlfn.XLOOKUP(U$5,FAO_All!$W$6:$AT$6,FAO_All!$W$8:$AT$240))/U$6</f>
        <v>0</v>
      </c>
      <c r="V236" s="342"/>
      <c r="W236" s="156"/>
      <c r="X236" s="156"/>
      <c r="Y236" s="290" t="s">
        <v>1665</v>
      </c>
      <c r="Z236" s="19" t="str">
        <f>_xlfn.XLOOKUP($Z$7,FAO_All!$R$7:$U$7,FAO_All!$R236:$U236)</f>
        <v>oliv</v>
      </c>
      <c r="AA236" s="280">
        <f>FAO_All!P236</f>
        <v>1182</v>
      </c>
      <c r="AB236" s="280" t="str">
        <f>FAO_All!Q236</f>
        <v>Honey, natural</v>
      </c>
      <c r="AC236" s="276" cm="1">
        <f t="array" ref="AC236">_xlfn.XLOOKUP(AC$7&amp;$Y236,('Water-LV_filtered'!$R$5:$R$64)&amp;('Water-LV_filtered'!$I$5:$I$64),'Water-LV_filtered'!$W$5:$W$64,"")</f>
        <v>3406.3111724925384</v>
      </c>
      <c r="AD236" s="276" cm="1">
        <f t="array" ref="AD236">_xlfn.XLOOKUP(AD$7&amp;$Y236,('Water-LV_filtered'!$R$5:$R$64)&amp;('Water-LV_filtered'!$I$5:$I$64),'Water-LV_filtered'!$W$5:$W$64,"")</f>
        <v>357.29634702620768</v>
      </c>
      <c r="AE236" s="276" cm="1">
        <f t="array" ref="AE236">_xlfn.XLOOKUP(AE$7&amp;$Y236,('Water-LV_filtered'!$R$5:$R$64)&amp;('Water-LV_filtered'!$I$5:$I$64),'Water-LV_filtered'!$W$5:$W$64,"")</f>
        <v>225.50555146268576</v>
      </c>
      <c r="AF236" s="276">
        <f t="shared" si="67"/>
        <v>0</v>
      </c>
      <c r="AG236" s="276">
        <f t="shared" si="68"/>
        <v>0</v>
      </c>
      <c r="AH236" s="276">
        <f t="shared" si="69"/>
        <v>0</v>
      </c>
      <c r="AI236" s="276">
        <f t="shared" si="75"/>
        <v>0</v>
      </c>
      <c r="AJ236" s="63">
        <f>_xlfn.XLOOKUP($AA236,FAO_All!$P$8:$P$238,FAO_All!$N$8:$N$238)</f>
        <v>0</v>
      </c>
      <c r="AK236" s="147"/>
    </row>
    <row r="237" spans="2:37" x14ac:dyDescent="0.45">
      <c r="B237" s="371">
        <f t="shared" si="70"/>
        <v>1183</v>
      </c>
      <c r="C237" s="372" t="str">
        <f t="shared" si="71"/>
        <v>Beeswax</v>
      </c>
      <c r="D237" s="375">
        <f t="shared" si="58"/>
        <v>0</v>
      </c>
      <c r="E237" s="147">
        <f t="shared" si="59"/>
        <v>0</v>
      </c>
      <c r="F237" s="147">
        <f t="shared" si="60"/>
        <v>0</v>
      </c>
      <c r="G237" s="376">
        <f t="shared" si="72"/>
        <v>0</v>
      </c>
      <c r="H237" s="375">
        <f t="shared" si="61"/>
        <v>0</v>
      </c>
      <c r="I237" s="147">
        <f t="shared" si="62"/>
        <v>0</v>
      </c>
      <c r="J237" s="147">
        <f t="shared" si="63"/>
        <v>0</v>
      </c>
      <c r="K237" s="376">
        <f t="shared" si="73"/>
        <v>0</v>
      </c>
      <c r="L237" s="375">
        <f t="shared" si="64"/>
        <v>0</v>
      </c>
      <c r="M237" s="147">
        <f t="shared" si="65"/>
        <v>0</v>
      </c>
      <c r="N237" s="147">
        <f t="shared" si="66"/>
        <v>0</v>
      </c>
      <c r="O237" s="376">
        <f t="shared" si="74"/>
        <v>0</v>
      </c>
      <c r="P237" s="147"/>
      <c r="Q237" s="13" t="s">
        <v>291</v>
      </c>
      <c r="R237" s="155">
        <f t="shared" si="57"/>
        <v>1183</v>
      </c>
      <c r="S237" s="156" cm="1">
        <f t="array" ref="S237">_xlfn.XLOOKUP($R237,FAO_All!$P$8:$P$240,_xlfn.XLOOKUP(S$5,FAO_All!$W$6:$AT$6,FAO_All!$W$8:$AT$240))/S$6</f>
        <v>0</v>
      </c>
      <c r="T237" s="156" cm="1">
        <f t="array" ref="T237">_xlfn.XLOOKUP($R237,FAO_All!$P$8:$P$240,_xlfn.XLOOKUP(T$5,FAO_All!$W$6:$AT$6,FAO_All!$W$8:$AT$240))/T$6</f>
        <v>0</v>
      </c>
      <c r="U237" s="156" cm="1">
        <f t="array" ref="U237">_xlfn.XLOOKUP($R237,FAO_All!$P$8:$P$240,_xlfn.XLOOKUP(U$5,FAO_All!$W$6:$AT$6,FAO_All!$W$8:$AT$240))/U$6</f>
        <v>0</v>
      </c>
      <c r="V237" s="342"/>
      <c r="W237" s="156"/>
      <c r="X237" s="156"/>
      <c r="Y237" s="290" t="s">
        <v>1665</v>
      </c>
      <c r="Z237" s="19" t="str">
        <f>_xlfn.XLOOKUP($Z$7,FAO_All!$R$7:$U$7,FAO_All!$R237:$U237)</f>
        <v>oliv</v>
      </c>
      <c r="AA237" s="280">
        <f>FAO_All!P237</f>
        <v>1183</v>
      </c>
      <c r="AB237" s="280" t="str">
        <f>FAO_All!Q237</f>
        <v>Beeswax</v>
      </c>
      <c r="AC237" s="276" cm="1">
        <f t="array" ref="AC237">_xlfn.XLOOKUP(AC$7&amp;$Y237,('Water-LV_filtered'!$R$5:$R$64)&amp;('Water-LV_filtered'!$I$5:$I$64),'Water-LV_filtered'!$W$5:$W$64,"")</f>
        <v>3406.3111724925384</v>
      </c>
      <c r="AD237" s="276" cm="1">
        <f t="array" ref="AD237">_xlfn.XLOOKUP(AD$7&amp;$Y237,('Water-LV_filtered'!$R$5:$R$64)&amp;('Water-LV_filtered'!$I$5:$I$64),'Water-LV_filtered'!$W$5:$W$64,"")</f>
        <v>357.29634702620768</v>
      </c>
      <c r="AE237" s="276" cm="1">
        <f t="array" ref="AE237">_xlfn.XLOOKUP(AE$7&amp;$Y237,('Water-LV_filtered'!$R$5:$R$64)&amp;('Water-LV_filtered'!$I$5:$I$64),'Water-LV_filtered'!$W$5:$W$64,"")</f>
        <v>225.50555146268576</v>
      </c>
      <c r="AF237" s="276">
        <f t="shared" si="67"/>
        <v>0</v>
      </c>
      <c r="AG237" s="276">
        <f t="shared" si="68"/>
        <v>0</v>
      </c>
      <c r="AH237" s="276">
        <f t="shared" si="69"/>
        <v>0</v>
      </c>
      <c r="AI237" s="276">
        <f t="shared" si="75"/>
        <v>0</v>
      </c>
      <c r="AJ237" s="63">
        <f>_xlfn.XLOOKUP($AA237,FAO_All!$P$8:$P$238,FAO_All!$N$8:$N$238)</f>
        <v>0</v>
      </c>
      <c r="AK237" s="147"/>
    </row>
    <row r="238" spans="2:37" x14ac:dyDescent="0.45">
      <c r="B238" s="371">
        <f t="shared" si="70"/>
        <v>1185</v>
      </c>
      <c r="C238" s="372" t="str">
        <f t="shared" si="71"/>
        <v>Silk-worm cocoons, reelable</v>
      </c>
      <c r="D238" s="375">
        <f t="shared" si="58"/>
        <v>2371.3375858424056</v>
      </c>
      <c r="E238" s="147">
        <f t="shared" si="59"/>
        <v>248.73542494576475</v>
      </c>
      <c r="F238" s="147">
        <f t="shared" si="60"/>
        <v>156.98794470626331</v>
      </c>
      <c r="G238" s="376">
        <f t="shared" si="72"/>
        <v>2777.060955494434</v>
      </c>
      <c r="H238" s="375">
        <f t="shared" si="61"/>
        <v>476.40668058480645</v>
      </c>
      <c r="I238" s="147">
        <f t="shared" si="62"/>
        <v>49.971467095085409</v>
      </c>
      <c r="J238" s="147">
        <f t="shared" si="63"/>
        <v>31.539206427571234</v>
      </c>
      <c r="K238" s="376">
        <f t="shared" si="73"/>
        <v>557.9173541074631</v>
      </c>
      <c r="L238" s="375">
        <f t="shared" si="64"/>
        <v>58.316047273072257</v>
      </c>
      <c r="M238" s="147">
        <f t="shared" si="65"/>
        <v>6.1169134610886751</v>
      </c>
      <c r="N238" s="147">
        <f t="shared" si="66"/>
        <v>3.8606550410411802</v>
      </c>
      <c r="O238" s="376">
        <f t="shared" si="74"/>
        <v>68.293615775202113</v>
      </c>
      <c r="P238" s="147"/>
      <c r="Q238" s="13" t="s">
        <v>291</v>
      </c>
      <c r="R238" s="155">
        <f t="shared" si="57"/>
        <v>1185</v>
      </c>
      <c r="S238" s="156" cm="1">
        <f t="array" ref="S238">_xlfn.XLOOKUP($R238,FAO_All!$P$8:$P$240,_xlfn.XLOOKUP(S$5,FAO_All!$W$6:$AT$6,FAO_All!$W$8:$AT$240))/S$6</f>
        <v>0.69616</v>
      </c>
      <c r="T238" s="156" cm="1">
        <f t="array" ref="T238">_xlfn.XLOOKUP($R238,FAO_All!$P$8:$P$240,_xlfn.XLOOKUP(T$5,FAO_All!$W$6:$AT$6,FAO_All!$W$8:$AT$240))/T$6</f>
        <v>0.13986000000000001</v>
      </c>
      <c r="U238" s="156" cm="1">
        <f t="array" ref="U238">_xlfn.XLOOKUP($R238,FAO_All!$P$8:$P$240,_xlfn.XLOOKUP(U$5,FAO_All!$W$6:$AT$6,FAO_All!$W$8:$AT$240))/U$6</f>
        <v>1.712E-2</v>
      </c>
      <c r="V238" s="342"/>
      <c r="W238" s="156"/>
      <c r="X238" s="156"/>
      <c r="Y238" s="290" t="s">
        <v>1665</v>
      </c>
      <c r="Z238" s="19" t="str">
        <f>_xlfn.XLOOKUP($Z$7,FAO_All!$R$7:$U$7,FAO_All!$R238:$U238)</f>
        <v>oliv</v>
      </c>
      <c r="AA238" s="280">
        <f>FAO_All!P238</f>
        <v>1185</v>
      </c>
      <c r="AB238" s="280" t="str">
        <f>FAO_All!Q238</f>
        <v>Silk-worm cocoons, reelable</v>
      </c>
      <c r="AC238" s="276" cm="1">
        <f t="array" ref="AC238">_xlfn.XLOOKUP(AC$7&amp;$Y238,('Water-LV_filtered'!$R$5:$R$64)&amp;('Water-LV_filtered'!$I$5:$I$64),'Water-LV_filtered'!$W$5:$W$64,"")</f>
        <v>3406.3111724925384</v>
      </c>
      <c r="AD238" s="276" cm="1">
        <f t="array" ref="AD238">_xlfn.XLOOKUP(AD$7&amp;$Y238,('Water-LV_filtered'!$R$5:$R$64)&amp;('Water-LV_filtered'!$I$5:$I$64),'Water-LV_filtered'!$W$5:$W$64,"")</f>
        <v>357.29634702620768</v>
      </c>
      <c r="AE238" s="276" cm="1">
        <f t="array" ref="AE238">_xlfn.XLOOKUP(AE$7&amp;$Y238,('Water-LV_filtered'!$R$5:$R$64)&amp;('Water-LV_filtered'!$I$5:$I$64),'Water-LV_filtered'!$W$5:$W$64,"")</f>
        <v>225.50555146268576</v>
      </c>
      <c r="AF238" s="276">
        <f t="shared" si="67"/>
        <v>2747.6781985499561</v>
      </c>
      <c r="AG238" s="276">
        <f t="shared" si="68"/>
        <v>288.21071635304355</v>
      </c>
      <c r="AH238" s="276">
        <f t="shared" si="69"/>
        <v>181.90254971703237</v>
      </c>
      <c r="AI238" s="276">
        <f t="shared" si="75"/>
        <v>3217.791464620032</v>
      </c>
      <c r="AJ238" s="63">
        <f>_xlfn.XLOOKUP($AA238,FAO_All!$P$8:$P$238,FAO_All!$N$8:$N$238)</f>
        <v>0.80664333333333327</v>
      </c>
      <c r="AK238" s="147"/>
    </row>
    <row r="239" spans="2:37" x14ac:dyDescent="0.45">
      <c r="B239" s="371" t="str">
        <f t="shared" si="70"/>
        <v>fish1</v>
      </c>
      <c r="C239" s="372" t="str">
        <f t="shared" si="71"/>
        <v>Aquaculture</v>
      </c>
      <c r="D239" s="375">
        <f t="shared" si="58"/>
        <v>12935344.358999999</v>
      </c>
      <c r="E239" s="147">
        <f t="shared" si="59"/>
        <v>7781876.1370000001</v>
      </c>
      <c r="F239" s="147">
        <f t="shared" si="60"/>
        <v>1861250.6709999999</v>
      </c>
      <c r="G239" s="376">
        <f t="shared" si="72"/>
        <v>22578471.166999999</v>
      </c>
      <c r="H239" s="375">
        <f t="shared" si="61"/>
        <v>81719736.708000004</v>
      </c>
      <c r="I239" s="147">
        <f t="shared" si="62"/>
        <v>49162422.843999997</v>
      </c>
      <c r="J239" s="147">
        <f t="shared" si="63"/>
        <v>11758551.652000001</v>
      </c>
      <c r="K239" s="376">
        <f t="shared" si="73"/>
        <v>142640711.204</v>
      </c>
      <c r="L239" s="375">
        <f t="shared" si="64"/>
        <v>190048200</v>
      </c>
      <c r="M239" s="147">
        <f t="shared" si="65"/>
        <v>114332600</v>
      </c>
      <c r="N239" s="147">
        <f t="shared" si="66"/>
        <v>27345800</v>
      </c>
      <c r="O239" s="376">
        <f t="shared" si="74"/>
        <v>331726600</v>
      </c>
      <c r="P239" s="147"/>
      <c r="Q239" s="353" t="s">
        <v>2172</v>
      </c>
      <c r="R239" s="155" t="str">
        <f t="shared" si="57"/>
        <v>fish1</v>
      </c>
      <c r="S239" s="156" cm="1">
        <f t="array" ref="S239">_xlfn.XLOOKUP($R239,FAO_All!$P$8:$P$240,_xlfn.XLOOKUP(S$5,FAO_All!$W$6:$AT$6,FAO_All!$W$8:$AT$240))/S$6</f>
        <v>993.72699999999998</v>
      </c>
      <c r="T239" s="156" cm="1">
        <f t="array" ref="T239">_xlfn.XLOOKUP($R239,FAO_All!$P$8:$P$240,_xlfn.XLOOKUP(T$5,FAO_All!$W$6:$AT$6,FAO_All!$W$8:$AT$240))/T$6</f>
        <v>6277.924</v>
      </c>
      <c r="U239" s="156" cm="1">
        <f t="array" ref="U239">_xlfn.XLOOKUP($R239,FAO_All!$P$8:$P$240,_xlfn.XLOOKUP(U$5,FAO_All!$W$6:$AT$6,FAO_All!$W$8:$AT$240))/U$6</f>
        <v>14600</v>
      </c>
      <c r="Y239" s="354"/>
      <c r="Z239" s="19" t="str">
        <f>_xlfn.XLOOKUP($Z$7,FAO_All!$R$7:$U$7,FAO_All!$R239:$U239)</f>
        <v>aqua</v>
      </c>
      <c r="AA239" s="354" t="str">
        <f>FAO_All!P239</f>
        <v>fish1</v>
      </c>
      <c r="AB239" s="354" t="str">
        <f>FAO_All!Q239</f>
        <v>Aquaculture</v>
      </c>
      <c r="AC239" s="365">
        <f>'Water-FSH'!C$3</f>
        <v>13017</v>
      </c>
      <c r="AD239" s="365">
        <f>'Water-FSH'!D3</f>
        <v>7831</v>
      </c>
      <c r="AE239" s="365">
        <f>'Water-FSH'!E3</f>
        <v>1873</v>
      </c>
      <c r="AF239" s="276">
        <f t="shared" si="67"/>
        <v>17418679.024500001</v>
      </c>
      <c r="AG239" s="276">
        <f t="shared" si="68"/>
        <v>10479040.9035</v>
      </c>
      <c r="AH239" s="276">
        <f t="shared" si="69"/>
        <v>2506352.1405000002</v>
      </c>
      <c r="AI239" s="276">
        <f t="shared" si="75"/>
        <v>30404072.068500005</v>
      </c>
      <c r="AJ239" s="63">
        <f>_xlfn.XLOOKUP($AA239,FAO_All!$P$8:$P$240,FAO_All!$N$8:$N$240)</f>
        <v>1338.1485</v>
      </c>
      <c r="AK239" s="147"/>
    </row>
    <row r="240" spans="2:37" ht="14.65" thickBot="1" x14ac:dyDescent="0.5">
      <c r="B240" s="373" t="str">
        <f t="shared" si="70"/>
        <v>fish2</v>
      </c>
      <c r="C240" s="374" t="str">
        <f t="shared" si="71"/>
        <v>Capture fisheries</v>
      </c>
      <c r="D240" s="377">
        <f t="shared" si="58"/>
        <v>0</v>
      </c>
      <c r="E240" s="378">
        <f t="shared" si="59"/>
        <v>0</v>
      </c>
      <c r="F240" s="378">
        <f t="shared" si="60"/>
        <v>0</v>
      </c>
      <c r="G240" s="379">
        <f t="shared" si="72"/>
        <v>0</v>
      </c>
      <c r="H240" s="377">
        <f t="shared" si="61"/>
        <v>0</v>
      </c>
      <c r="I240" s="378">
        <f t="shared" si="62"/>
        <v>0</v>
      </c>
      <c r="J240" s="378">
        <f t="shared" si="63"/>
        <v>0</v>
      </c>
      <c r="K240" s="379">
        <f t="shared" si="73"/>
        <v>0</v>
      </c>
      <c r="L240" s="377">
        <f t="shared" si="64"/>
        <v>0</v>
      </c>
      <c r="M240" s="378">
        <f t="shared" si="65"/>
        <v>0</v>
      </c>
      <c r="N240" s="378">
        <f t="shared" si="66"/>
        <v>0</v>
      </c>
      <c r="O240" s="379">
        <f t="shared" si="74"/>
        <v>0</v>
      </c>
      <c r="P240" s="147"/>
      <c r="Q240" s="380" t="s">
        <v>2173</v>
      </c>
      <c r="R240" s="155" t="str">
        <f t="shared" si="57"/>
        <v>fish2</v>
      </c>
      <c r="S240" s="156" cm="1">
        <f t="array" ref="S240">_xlfn.XLOOKUP($R240,FAO_All!$P$8:$P$240,_xlfn.XLOOKUP(S$5,FAO_All!$W$6:$AT$6,FAO_All!$W$8:$AT$240))/S$6</f>
        <v>4158.5349999999999</v>
      </c>
      <c r="T240" s="156" cm="1">
        <f t="array" ref="T240">_xlfn.XLOOKUP($R240,FAO_All!$P$8:$P$240,_xlfn.XLOOKUP(T$5,FAO_All!$W$6:$AT$6,FAO_All!$W$8:$AT$240))/T$6</f>
        <v>5390.4610000000002</v>
      </c>
      <c r="U240" s="156" cm="1">
        <f t="array" ref="U240">_xlfn.XLOOKUP($R240,FAO_All!$P$8:$P$240,_xlfn.XLOOKUP(U$5,FAO_All!$W$6:$AT$6,FAO_All!$W$8:$AT$240))/U$6</f>
        <v>7398.5550000000003</v>
      </c>
      <c r="Y240" s="355"/>
      <c r="Z240" s="19" t="str">
        <f>_xlfn.XLOOKUP($Z$7,FAO_All!$R$7:$U$7,FAO_All!$R240:$U240)</f>
        <v>fish</v>
      </c>
      <c r="AA240" s="354" t="str">
        <f>FAO_All!P240</f>
        <v>fish2</v>
      </c>
      <c r="AB240" s="354" t="str">
        <f>FAO_All!Q240</f>
        <v>Capture fisheries</v>
      </c>
      <c r="AC240" s="354">
        <f>'Water-FSH'!C4</f>
        <v>0</v>
      </c>
      <c r="AD240" s="354">
        <f>'Water-FSH'!D4</f>
        <v>0</v>
      </c>
      <c r="AE240" s="354">
        <f>'Water-FSH'!E4</f>
        <v>0</v>
      </c>
      <c r="AF240" s="276">
        <f t="shared" si="67"/>
        <v>0</v>
      </c>
      <c r="AG240" s="276">
        <f t="shared" si="68"/>
        <v>0</v>
      </c>
      <c r="AH240" s="276">
        <f t="shared" si="69"/>
        <v>0</v>
      </c>
      <c r="AI240" s="276">
        <f t="shared" si="75"/>
        <v>0</v>
      </c>
      <c r="AJ240" s="63">
        <f>_xlfn.XLOOKUP($AA240,FAO_All!$P$8:$P$240,FAO_All!$N$8:$N$240)</f>
        <v>4506.7939999999999</v>
      </c>
      <c r="AK240" s="14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58FC2-4297-46F0-92DC-BAD0E8601F83}">
  <sheetPr>
    <tabColor theme="9" tint="-0.499984740745262"/>
  </sheetPr>
  <dimension ref="A1:EC1048576"/>
  <sheetViews>
    <sheetView zoomScale="85" zoomScaleNormal="85" workbookViewId="0">
      <selection activeCell="A42" sqref="A42"/>
    </sheetView>
  </sheetViews>
  <sheetFormatPr defaultColWidth="0" defaultRowHeight="0" customHeight="1" zeroHeight="1" x14ac:dyDescent="0.45"/>
  <cols>
    <col min="1" max="14" width="10.1328125" customWidth="1"/>
    <col min="15" max="16" width="9.1328125" customWidth="1"/>
    <col min="17" max="24" width="10.1328125" customWidth="1"/>
    <col min="25" max="25" width="19.86328125" customWidth="1"/>
    <col min="26" max="26" width="14.265625" customWidth="1"/>
    <col min="27" max="27" width="3.3984375" customWidth="1"/>
    <col min="28" max="28" width="5.1328125" bestFit="1" customWidth="1"/>
    <col min="29" max="29" width="23.3984375" customWidth="1"/>
    <col min="30" max="34" width="9.1328125" customWidth="1"/>
    <col min="35" max="56" width="12.3984375" style="147" bestFit="1" customWidth="1"/>
    <col min="57" max="78" width="10.73046875" style="147" bestFit="1" customWidth="1"/>
    <col min="79" max="100" width="9.73046875" style="147" bestFit="1" customWidth="1"/>
    <col min="101" max="112" width="9.1328125" customWidth="1"/>
    <col min="113" max="133" width="0" hidden="1" customWidth="1"/>
    <col min="134" max="16384" width="9.1328125" hidden="1"/>
  </cols>
  <sheetData>
    <row r="1" spans="1:104" ht="18" x14ac:dyDescent="0.55000000000000004">
      <c r="A1" s="1" t="s">
        <v>2858</v>
      </c>
      <c r="B1" s="1"/>
      <c r="C1" s="1"/>
      <c r="D1" s="1"/>
      <c r="E1" s="1"/>
      <c r="F1" s="1"/>
      <c r="G1" s="1"/>
      <c r="H1" s="1"/>
      <c r="I1" s="1"/>
      <c r="J1" s="1"/>
      <c r="K1" s="1"/>
      <c r="L1" s="1"/>
      <c r="M1" s="1"/>
      <c r="N1" s="1"/>
      <c r="O1" s="1"/>
      <c r="P1" s="1"/>
      <c r="Q1" s="1"/>
      <c r="R1" s="1"/>
      <c r="S1" s="1"/>
      <c r="T1" s="1"/>
      <c r="U1" s="1"/>
      <c r="V1" s="1"/>
      <c r="W1" s="1"/>
      <c r="X1" s="1"/>
      <c r="Y1" s="19"/>
      <c r="Z1" s="19"/>
      <c r="AA1" s="20"/>
      <c r="AB1" s="20"/>
      <c r="AC1" s="358"/>
      <c r="AD1" s="358"/>
      <c r="AE1" s="358"/>
      <c r="AF1" s="20"/>
      <c r="AG1" s="20"/>
      <c r="AH1" s="20"/>
      <c r="AI1" s="20"/>
      <c r="AJ1" s="358"/>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row>
    <row r="2" spans="1:104" s="13" customFormat="1" ht="17.850000000000001" customHeight="1" x14ac:dyDescent="0.55000000000000004">
      <c r="A2" s="297"/>
      <c r="B2"/>
      <c r="C2"/>
      <c r="D2"/>
      <c r="E2"/>
      <c r="F2"/>
      <c r="G2"/>
      <c r="H2"/>
      <c r="I2"/>
      <c r="J2"/>
      <c r="K2"/>
      <c r="L2"/>
      <c r="M2"/>
      <c r="N2"/>
      <c r="O2"/>
      <c r="P2"/>
      <c r="Q2"/>
      <c r="R2"/>
      <c r="S2"/>
      <c r="T2"/>
      <c r="U2"/>
      <c r="V2"/>
      <c r="W2"/>
      <c r="X2"/>
      <c r="Y2"/>
      <c r="Z2"/>
      <c r="AA2" s="242"/>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row>
    <row r="3" spans="1:104" ht="14.45" customHeight="1" x14ac:dyDescent="0.55000000000000004">
      <c r="A3" s="227" t="s">
        <v>2872</v>
      </c>
      <c r="L3" s="323" t="s">
        <v>2874</v>
      </c>
      <c r="O3" s="74"/>
      <c r="P3" s="20"/>
      <c r="Y3" s="287"/>
      <c r="Z3" t="s">
        <v>2865</v>
      </c>
      <c r="AA3" s="242"/>
      <c r="AB3" s="77" t="s">
        <v>2545</v>
      </c>
    </row>
    <row r="4" spans="1:104" ht="14.45" customHeight="1" x14ac:dyDescent="0.55000000000000004">
      <c r="A4" s="77" t="s">
        <v>2873</v>
      </c>
      <c r="L4" s="157" t="str">
        <f>$Z$4</f>
        <v>2000-05 average</v>
      </c>
      <c r="M4" s="157"/>
      <c r="O4" s="158"/>
      <c r="P4" s="383" t="s">
        <v>2870</v>
      </c>
      <c r="Q4" s="284"/>
      <c r="R4" s="284"/>
      <c r="S4" s="284"/>
      <c r="T4" s="227" t="s">
        <v>2871</v>
      </c>
      <c r="Y4" s="346" t="s">
        <v>2866</v>
      </c>
      <c r="Z4" t="s">
        <v>2796</v>
      </c>
      <c r="AA4" s="242"/>
    </row>
    <row r="5" spans="1:104" ht="14.45" customHeight="1" x14ac:dyDescent="0.55000000000000004">
      <c r="A5" s="77" t="s">
        <v>2546</v>
      </c>
      <c r="O5" s="74"/>
      <c r="P5" s="384"/>
      <c r="Q5" s="284"/>
      <c r="R5" s="284"/>
      <c r="S5" s="284"/>
      <c r="T5" s="284" t="s">
        <v>2798</v>
      </c>
      <c r="Y5" s="347" t="s">
        <v>2550</v>
      </c>
      <c r="Z5">
        <v>1000</v>
      </c>
      <c r="AA5" s="242"/>
      <c r="AI5" s="52" t="str">
        <f t="shared" ref="AI5:CT5" si="0">IF(AI7&lt;&gt;"",LEFT(AI7,1),"")</f>
        <v>q</v>
      </c>
      <c r="AJ5" s="52" t="str">
        <f t="shared" si="0"/>
        <v>q</v>
      </c>
      <c r="AK5" s="52" t="str">
        <f t="shared" si="0"/>
        <v>q</v>
      </c>
      <c r="AL5" s="52" t="str">
        <f t="shared" si="0"/>
        <v>q</v>
      </c>
      <c r="AM5" s="52" t="str">
        <f t="shared" si="0"/>
        <v>q</v>
      </c>
      <c r="AN5" s="52" t="str">
        <f t="shared" si="0"/>
        <v>q</v>
      </c>
      <c r="AO5" s="52" t="str">
        <f t="shared" si="0"/>
        <v>q</v>
      </c>
      <c r="AP5" s="52" t="str">
        <f t="shared" si="0"/>
        <v>q</v>
      </c>
      <c r="AQ5" s="52" t="str">
        <f t="shared" si="0"/>
        <v>q</v>
      </c>
      <c r="AR5" s="52" t="str">
        <f t="shared" si="0"/>
        <v>q</v>
      </c>
      <c r="AS5" s="52" t="str">
        <f t="shared" si="0"/>
        <v>q</v>
      </c>
      <c r="AT5" s="52" t="str">
        <f t="shared" si="0"/>
        <v>q</v>
      </c>
      <c r="AU5" s="52" t="str">
        <f t="shared" si="0"/>
        <v>q</v>
      </c>
      <c r="AV5" s="52" t="str">
        <f t="shared" si="0"/>
        <v>q</v>
      </c>
      <c r="AW5" s="52" t="str">
        <f t="shared" si="0"/>
        <v>q</v>
      </c>
      <c r="AX5" s="52" t="str">
        <f t="shared" si="0"/>
        <v>q</v>
      </c>
      <c r="AY5" s="52" t="str">
        <f t="shared" si="0"/>
        <v>q</v>
      </c>
      <c r="AZ5" s="52" t="str">
        <f t="shared" si="0"/>
        <v>q</v>
      </c>
      <c r="BA5" s="52" t="str">
        <f t="shared" si="0"/>
        <v>q</v>
      </c>
      <c r="BB5" s="52" t="str">
        <f t="shared" si="0"/>
        <v>q</v>
      </c>
      <c r="BC5" s="52" t="str">
        <f t="shared" si="0"/>
        <v>q</v>
      </c>
      <c r="BD5" s="52" t="str">
        <f t="shared" si="0"/>
        <v>q</v>
      </c>
      <c r="BE5" s="52" t="str">
        <f t="shared" si="0"/>
        <v>q</v>
      </c>
      <c r="BF5" s="52" t="str">
        <f t="shared" si="0"/>
        <v>q</v>
      </c>
      <c r="BG5" s="52" t="str">
        <f t="shared" si="0"/>
        <v>a</v>
      </c>
      <c r="BH5" s="52" t="str">
        <f t="shared" si="0"/>
        <v>a</v>
      </c>
      <c r="BI5" s="52" t="str">
        <f t="shared" si="0"/>
        <v>a</v>
      </c>
      <c r="BJ5" s="52" t="str">
        <f t="shared" si="0"/>
        <v>a</v>
      </c>
      <c r="BK5" s="52" t="str">
        <f t="shared" si="0"/>
        <v>a</v>
      </c>
      <c r="BL5" s="52" t="str">
        <f t="shared" si="0"/>
        <v>a</v>
      </c>
      <c r="BM5" s="52" t="str">
        <f t="shared" si="0"/>
        <v>a</v>
      </c>
      <c r="BN5" s="52" t="str">
        <f t="shared" si="0"/>
        <v>a</v>
      </c>
      <c r="BO5" s="52" t="str">
        <f t="shared" si="0"/>
        <v>a</v>
      </c>
      <c r="BP5" s="52" t="str">
        <f t="shared" si="0"/>
        <v>a</v>
      </c>
      <c r="BQ5" s="52" t="str">
        <f t="shared" si="0"/>
        <v>a</v>
      </c>
      <c r="BR5" s="52" t="str">
        <f t="shared" si="0"/>
        <v>a</v>
      </c>
      <c r="BS5" s="52" t="str">
        <f t="shared" si="0"/>
        <v>a</v>
      </c>
      <c r="BT5" s="52" t="str">
        <f t="shared" si="0"/>
        <v>a</v>
      </c>
      <c r="BU5" s="52" t="str">
        <f t="shared" si="0"/>
        <v>a</v>
      </c>
      <c r="BV5" s="52" t="str">
        <f t="shared" si="0"/>
        <v>a</v>
      </c>
      <c r="BW5" s="52" t="str">
        <f t="shared" si="0"/>
        <v>a</v>
      </c>
      <c r="BX5" s="52" t="str">
        <f t="shared" si="0"/>
        <v>a</v>
      </c>
      <c r="BY5" s="52" t="str">
        <f t="shared" si="0"/>
        <v>a</v>
      </c>
      <c r="BZ5" s="52" t="str">
        <f t="shared" si="0"/>
        <v>a</v>
      </c>
      <c r="CA5" s="52" t="str">
        <f t="shared" si="0"/>
        <v>a</v>
      </c>
      <c r="CB5" s="52" t="str">
        <f t="shared" si="0"/>
        <v>a</v>
      </c>
      <c r="CC5" s="52" t="str">
        <f t="shared" si="0"/>
        <v>a</v>
      </c>
      <c r="CD5" s="52" t="str">
        <f t="shared" si="0"/>
        <v>h</v>
      </c>
      <c r="CE5" s="52" t="str">
        <f t="shared" si="0"/>
        <v>h</v>
      </c>
      <c r="CF5" s="52" t="str">
        <f t="shared" si="0"/>
        <v>h</v>
      </c>
      <c r="CG5" s="52" t="str">
        <f t="shared" si="0"/>
        <v>h</v>
      </c>
      <c r="CH5" s="52" t="str">
        <f t="shared" si="0"/>
        <v>h</v>
      </c>
      <c r="CI5" s="52" t="str">
        <f t="shared" si="0"/>
        <v>h</v>
      </c>
      <c r="CJ5" s="52" t="str">
        <f t="shared" si="0"/>
        <v>h</v>
      </c>
      <c r="CK5" s="52" t="str">
        <f t="shared" si="0"/>
        <v>h</v>
      </c>
      <c r="CL5" s="52" t="str">
        <f t="shared" si="0"/>
        <v>h</v>
      </c>
      <c r="CM5" s="52" t="str">
        <f t="shared" si="0"/>
        <v>h</v>
      </c>
      <c r="CN5" s="52" t="str">
        <f t="shared" si="0"/>
        <v>h</v>
      </c>
      <c r="CO5" s="52" t="str">
        <f t="shared" si="0"/>
        <v>h</v>
      </c>
      <c r="CP5" s="52" t="str">
        <f t="shared" si="0"/>
        <v>h</v>
      </c>
      <c r="CQ5" s="52" t="str">
        <f t="shared" si="0"/>
        <v>h</v>
      </c>
      <c r="CR5" s="52" t="str">
        <f t="shared" si="0"/>
        <v>h</v>
      </c>
      <c r="CS5" s="52" t="str">
        <f t="shared" si="0"/>
        <v>h</v>
      </c>
      <c r="CT5" s="52" t="str">
        <f t="shared" si="0"/>
        <v>h</v>
      </c>
      <c r="CU5" s="52" t="str">
        <f>IF(CU7&lt;&gt;"",LEFT(CU7,1),"")</f>
        <v>h</v>
      </c>
      <c r="CV5" s="52" t="str">
        <f>IF(CV7&lt;&gt;"",LEFT(CV7,1),"")</f>
        <v>h</v>
      </c>
      <c r="CW5" s="52" t="str">
        <f t="shared" ref="CW5:CZ5" si="1">IF(CW7&lt;&gt;"",LEFT(CW7,1),"")</f>
        <v>h</v>
      </c>
      <c r="CX5" s="52" t="str">
        <f t="shared" si="1"/>
        <v>h</v>
      </c>
      <c r="CY5" s="52" t="str">
        <f t="shared" si="1"/>
        <v>h</v>
      </c>
      <c r="CZ5" s="52" t="str">
        <f t="shared" si="1"/>
        <v>h</v>
      </c>
    </row>
    <row r="6" spans="1:104" ht="14.45" customHeight="1" thickBot="1" x14ac:dyDescent="0.5">
      <c r="A6" s="144" t="s">
        <v>2542</v>
      </c>
      <c r="F6" s="243" t="s">
        <v>2870</v>
      </c>
      <c r="K6" s="73" t="s">
        <v>1612</v>
      </c>
      <c r="O6" s="57"/>
      <c r="P6" s="385"/>
      <c r="Q6" s="386" t="s">
        <v>2426</v>
      </c>
      <c r="R6" s="385"/>
      <c r="S6" s="385"/>
      <c r="T6" s="387" t="s">
        <v>2867</v>
      </c>
      <c r="U6" s="58"/>
      <c r="V6" s="58"/>
      <c r="W6" s="58"/>
      <c r="Y6" s="287"/>
      <c r="AA6" s="242"/>
      <c r="AI6" s="52">
        <f t="shared" ref="AI6:CT6" si="2">IF(AI7&lt;&gt;"",MID(AI7,2,4)/1,"")</f>
        <v>2000</v>
      </c>
      <c r="AJ6" s="52">
        <f t="shared" si="2"/>
        <v>2001</v>
      </c>
      <c r="AK6" s="52">
        <f t="shared" si="2"/>
        <v>2002</v>
      </c>
      <c r="AL6" s="52">
        <f t="shared" si="2"/>
        <v>2003</v>
      </c>
      <c r="AM6" s="52">
        <f t="shared" si="2"/>
        <v>2004</v>
      </c>
      <c r="AN6" s="52">
        <f t="shared" si="2"/>
        <v>2005</v>
      </c>
      <c r="AO6" s="52">
        <f t="shared" si="2"/>
        <v>2006</v>
      </c>
      <c r="AP6" s="52">
        <f t="shared" si="2"/>
        <v>2007</v>
      </c>
      <c r="AQ6" s="52">
        <f t="shared" si="2"/>
        <v>2008</v>
      </c>
      <c r="AR6" s="52">
        <f t="shared" si="2"/>
        <v>2009</v>
      </c>
      <c r="AS6" s="52">
        <f t="shared" si="2"/>
        <v>2010</v>
      </c>
      <c r="AT6" s="52">
        <f t="shared" si="2"/>
        <v>2011</v>
      </c>
      <c r="AU6" s="52">
        <f t="shared" si="2"/>
        <v>2012</v>
      </c>
      <c r="AV6" s="52">
        <f t="shared" si="2"/>
        <v>2013</v>
      </c>
      <c r="AW6" s="52">
        <f t="shared" si="2"/>
        <v>2014</v>
      </c>
      <c r="AX6" s="52">
        <f t="shared" si="2"/>
        <v>2015</v>
      </c>
      <c r="AY6" s="52">
        <f t="shared" si="2"/>
        <v>2016</v>
      </c>
      <c r="AZ6" s="52">
        <f t="shared" si="2"/>
        <v>2017</v>
      </c>
      <c r="BA6" s="52">
        <f t="shared" si="2"/>
        <v>2018</v>
      </c>
      <c r="BB6" s="52">
        <f t="shared" si="2"/>
        <v>2019</v>
      </c>
      <c r="BC6" s="52">
        <f t="shared" si="2"/>
        <v>2020</v>
      </c>
      <c r="BD6" s="52">
        <f t="shared" si="2"/>
        <v>2021</v>
      </c>
      <c r="BE6" s="52">
        <f t="shared" si="2"/>
        <v>2022</v>
      </c>
      <c r="BF6" s="52">
        <f t="shared" si="2"/>
        <v>2023</v>
      </c>
      <c r="BG6" s="52">
        <f t="shared" si="2"/>
        <v>2000</v>
      </c>
      <c r="BH6" s="52">
        <f t="shared" si="2"/>
        <v>2001</v>
      </c>
      <c r="BI6" s="52">
        <f t="shared" si="2"/>
        <v>2002</v>
      </c>
      <c r="BJ6" s="52">
        <f t="shared" si="2"/>
        <v>2003</v>
      </c>
      <c r="BK6" s="52">
        <f t="shared" si="2"/>
        <v>2004</v>
      </c>
      <c r="BL6" s="52">
        <f t="shared" si="2"/>
        <v>2005</v>
      </c>
      <c r="BM6" s="52">
        <f t="shared" si="2"/>
        <v>2006</v>
      </c>
      <c r="BN6" s="52">
        <f t="shared" si="2"/>
        <v>2007</v>
      </c>
      <c r="BO6" s="52">
        <f t="shared" si="2"/>
        <v>2008</v>
      </c>
      <c r="BP6" s="52">
        <f t="shared" si="2"/>
        <v>2009</v>
      </c>
      <c r="BQ6" s="52">
        <f t="shared" si="2"/>
        <v>2010</v>
      </c>
      <c r="BR6" s="52">
        <f t="shared" si="2"/>
        <v>2011</v>
      </c>
      <c r="BS6" s="52">
        <f t="shared" si="2"/>
        <v>2012</v>
      </c>
      <c r="BT6" s="52">
        <f t="shared" si="2"/>
        <v>2013</v>
      </c>
      <c r="BU6" s="52">
        <f t="shared" si="2"/>
        <v>2014</v>
      </c>
      <c r="BV6" s="52">
        <f t="shared" si="2"/>
        <v>2015</v>
      </c>
      <c r="BW6" s="52">
        <f t="shared" si="2"/>
        <v>2016</v>
      </c>
      <c r="BX6" s="52">
        <f t="shared" si="2"/>
        <v>2017</v>
      </c>
      <c r="BY6" s="52">
        <f t="shared" si="2"/>
        <v>2018</v>
      </c>
      <c r="BZ6" s="52">
        <f t="shared" si="2"/>
        <v>2019</v>
      </c>
      <c r="CA6" s="52">
        <f t="shared" si="2"/>
        <v>2020</v>
      </c>
      <c r="CB6" s="52">
        <f t="shared" si="2"/>
        <v>2021</v>
      </c>
      <c r="CC6" s="52">
        <f t="shared" si="2"/>
        <v>2022</v>
      </c>
      <c r="CD6" s="52">
        <f t="shared" si="2"/>
        <v>2000</v>
      </c>
      <c r="CE6" s="52">
        <f t="shared" si="2"/>
        <v>2001</v>
      </c>
      <c r="CF6" s="52">
        <f t="shared" si="2"/>
        <v>2002</v>
      </c>
      <c r="CG6" s="52">
        <f t="shared" si="2"/>
        <v>2003</v>
      </c>
      <c r="CH6" s="52">
        <f t="shared" si="2"/>
        <v>2004</v>
      </c>
      <c r="CI6" s="52">
        <f t="shared" si="2"/>
        <v>2005</v>
      </c>
      <c r="CJ6" s="52">
        <f t="shared" si="2"/>
        <v>2006</v>
      </c>
      <c r="CK6" s="52">
        <f t="shared" si="2"/>
        <v>2007</v>
      </c>
      <c r="CL6" s="52">
        <f t="shared" si="2"/>
        <v>2008</v>
      </c>
      <c r="CM6" s="52">
        <f t="shared" si="2"/>
        <v>2009</v>
      </c>
      <c r="CN6" s="52">
        <f t="shared" si="2"/>
        <v>2010</v>
      </c>
      <c r="CO6" s="52">
        <f t="shared" si="2"/>
        <v>2011</v>
      </c>
      <c r="CP6" s="52">
        <f t="shared" si="2"/>
        <v>2012</v>
      </c>
      <c r="CQ6" s="52">
        <f t="shared" si="2"/>
        <v>2013</v>
      </c>
      <c r="CR6" s="52">
        <f t="shared" si="2"/>
        <v>2014</v>
      </c>
      <c r="CS6" s="52">
        <f t="shared" si="2"/>
        <v>2015</v>
      </c>
      <c r="CT6" s="52">
        <f t="shared" si="2"/>
        <v>2016</v>
      </c>
      <c r="CU6" s="52">
        <f>IF(CU7&lt;&gt;"",MID(CU7,2,4)/1,"")</f>
        <v>2017</v>
      </c>
      <c r="CV6" s="52">
        <f>IF(CV7&lt;&gt;"",MID(CV7,2,4)/1,"")</f>
        <v>2018</v>
      </c>
      <c r="CW6" s="52">
        <f t="shared" ref="CW6:CZ6" si="3">IF(CW7&lt;&gt;"",MID(CW7,2,4)/1,"")</f>
        <v>2019</v>
      </c>
      <c r="CX6" s="52">
        <f t="shared" si="3"/>
        <v>2020</v>
      </c>
      <c r="CY6" s="52">
        <f t="shared" si="3"/>
        <v>2021</v>
      </c>
      <c r="CZ6" s="52">
        <f t="shared" si="3"/>
        <v>2022</v>
      </c>
    </row>
    <row r="7" spans="1:104" s="13" customFormat="1" ht="14.65" thickBot="1" x14ac:dyDescent="0.5">
      <c r="A7" s="349" t="str">
        <f>Wat_Nexus!C7</f>
        <v>n95</v>
      </c>
      <c r="B7" s="350" t="s">
        <v>361</v>
      </c>
      <c r="C7" s="350" t="s">
        <v>362</v>
      </c>
      <c r="D7" s="350" t="s">
        <v>364</v>
      </c>
      <c r="E7" s="351" t="s">
        <v>1611</v>
      </c>
      <c r="F7" s="350" t="s">
        <v>361</v>
      </c>
      <c r="G7" s="350" t="s">
        <v>362</v>
      </c>
      <c r="H7" s="350" t="s">
        <v>364</v>
      </c>
      <c r="I7" s="351" t="s">
        <v>1611</v>
      </c>
      <c r="J7"/>
      <c r="K7" s="322" t="str">
        <f>A7</f>
        <v>n95</v>
      </c>
      <c r="L7" s="322" t="s">
        <v>2801</v>
      </c>
      <c r="M7"/>
      <c r="N7"/>
      <c r="O7" s="26" t="str">
        <f>A7</f>
        <v>n95</v>
      </c>
      <c r="P7" s="59" t="s">
        <v>348</v>
      </c>
      <c r="Q7" s="60" t="s">
        <v>361</v>
      </c>
      <c r="R7" s="60" t="s">
        <v>362</v>
      </c>
      <c r="S7" s="60" t="s">
        <v>364</v>
      </c>
      <c r="T7" s="61" t="s">
        <v>361</v>
      </c>
      <c r="U7" s="61" t="s">
        <v>362</v>
      </c>
      <c r="V7" s="61" t="s">
        <v>364</v>
      </c>
      <c r="W7" s="61" t="s">
        <v>1611</v>
      </c>
      <c r="X7"/>
      <c r="Y7" s="347"/>
      <c r="Z7" t="s">
        <v>2541</v>
      </c>
      <c r="AA7" s="242"/>
      <c r="AB7" s="13" t="s">
        <v>10</v>
      </c>
      <c r="AC7" s="13" t="s">
        <v>11</v>
      </c>
      <c r="AD7" s="13" t="s">
        <v>12</v>
      </c>
      <c r="AE7" s="13" t="s">
        <v>7</v>
      </c>
      <c r="AF7" s="13" t="s">
        <v>13</v>
      </c>
      <c r="AG7" s="13" t="s">
        <v>14</v>
      </c>
      <c r="AH7" s="13" t="s">
        <v>15</v>
      </c>
      <c r="AI7" s="14" t="s">
        <v>2428</v>
      </c>
      <c r="AJ7" s="14" t="s">
        <v>2429</v>
      </c>
      <c r="AK7" s="14" t="s">
        <v>2430</v>
      </c>
      <c r="AL7" s="14" t="s">
        <v>2431</v>
      </c>
      <c r="AM7" s="14" t="s">
        <v>2432</v>
      </c>
      <c r="AN7" s="14" t="s">
        <v>2433</v>
      </c>
      <c r="AO7" s="14" t="s">
        <v>2434</v>
      </c>
      <c r="AP7" s="14" t="s">
        <v>2435</v>
      </c>
      <c r="AQ7" s="14" t="s">
        <v>2436</v>
      </c>
      <c r="AR7" s="14" t="s">
        <v>2437</v>
      </c>
      <c r="AS7" s="14" t="s">
        <v>16</v>
      </c>
      <c r="AT7" s="14" t="s">
        <v>17</v>
      </c>
      <c r="AU7" s="14" t="s">
        <v>18</v>
      </c>
      <c r="AV7" s="14" t="s">
        <v>19</v>
      </c>
      <c r="AW7" s="14" t="s">
        <v>20</v>
      </c>
      <c r="AX7" s="14" t="s">
        <v>21</v>
      </c>
      <c r="AY7" s="14" t="s">
        <v>22</v>
      </c>
      <c r="AZ7" s="14" t="s">
        <v>23</v>
      </c>
      <c r="BA7" s="14" t="s">
        <v>24</v>
      </c>
      <c r="BB7" s="14" t="s">
        <v>25</v>
      </c>
      <c r="BC7" s="14" t="s">
        <v>26</v>
      </c>
      <c r="BD7" s="14" t="s">
        <v>27</v>
      </c>
      <c r="BE7" s="14" t="s">
        <v>28</v>
      </c>
      <c r="BF7" s="14" t="s">
        <v>2607</v>
      </c>
      <c r="BG7" s="14" t="s">
        <v>2438</v>
      </c>
      <c r="BH7" s="14" t="s">
        <v>2439</v>
      </c>
      <c r="BI7" s="14" t="s">
        <v>2440</v>
      </c>
      <c r="BJ7" s="14" t="s">
        <v>2441</v>
      </c>
      <c r="BK7" s="14" t="s">
        <v>2442</v>
      </c>
      <c r="BL7" s="14" t="s">
        <v>2443</v>
      </c>
      <c r="BM7" s="14" t="s">
        <v>2444</v>
      </c>
      <c r="BN7" s="14" t="s">
        <v>2445</v>
      </c>
      <c r="BO7" s="14" t="s">
        <v>2446</v>
      </c>
      <c r="BP7" s="14" t="s">
        <v>2447</v>
      </c>
      <c r="BQ7" s="14" t="s">
        <v>29</v>
      </c>
      <c r="BR7" s="14" t="s">
        <v>30</v>
      </c>
      <c r="BS7" s="14" t="s">
        <v>31</v>
      </c>
      <c r="BT7" s="14" t="s">
        <v>32</v>
      </c>
      <c r="BU7" s="14" t="s">
        <v>33</v>
      </c>
      <c r="BV7" s="14" t="s">
        <v>34</v>
      </c>
      <c r="BW7" s="14" t="s">
        <v>35</v>
      </c>
      <c r="BX7" s="14" t="s">
        <v>36</v>
      </c>
      <c r="BY7" s="14" t="s">
        <v>37</v>
      </c>
      <c r="BZ7" s="14" t="s">
        <v>38</v>
      </c>
      <c r="CA7" s="14" t="s">
        <v>39</v>
      </c>
      <c r="CB7" s="14" t="s">
        <v>40</v>
      </c>
      <c r="CC7" s="14" t="s">
        <v>41</v>
      </c>
      <c r="CD7" s="14" t="s">
        <v>2787</v>
      </c>
      <c r="CE7" s="14" t="s">
        <v>2448</v>
      </c>
      <c r="CF7" s="14" t="s">
        <v>2449</v>
      </c>
      <c r="CG7" s="14" t="s">
        <v>2450</v>
      </c>
      <c r="CH7" s="14" t="s">
        <v>2451</v>
      </c>
      <c r="CI7" s="14" t="s">
        <v>2452</v>
      </c>
      <c r="CJ7" s="14" t="s">
        <v>2453</v>
      </c>
      <c r="CK7" s="14" t="s">
        <v>2454</v>
      </c>
      <c r="CL7" s="14" t="s">
        <v>2455</v>
      </c>
      <c r="CM7" s="14" t="s">
        <v>2456</v>
      </c>
      <c r="CN7" s="14" t="s">
        <v>2457</v>
      </c>
      <c r="CO7" s="14" t="s">
        <v>2458</v>
      </c>
      <c r="CP7" s="14" t="s">
        <v>2459</v>
      </c>
      <c r="CQ7" s="14" t="s">
        <v>2460</v>
      </c>
      <c r="CR7" s="14" t="s">
        <v>2461</v>
      </c>
      <c r="CS7" s="14" t="s">
        <v>42</v>
      </c>
      <c r="CT7" s="14" t="s">
        <v>43</v>
      </c>
      <c r="CU7" s="14" t="s">
        <v>44</v>
      </c>
      <c r="CV7" s="14" t="s">
        <v>45</v>
      </c>
      <c r="CW7" s="13" t="s">
        <v>46</v>
      </c>
      <c r="CX7" s="13" t="s">
        <v>47</v>
      </c>
      <c r="CY7" s="13" t="s">
        <v>2462</v>
      </c>
      <c r="CZ7" s="13" t="s">
        <v>2463</v>
      </c>
    </row>
    <row r="8" spans="1:104" s="13" customFormat="1" ht="14.25" x14ac:dyDescent="0.45">
      <c r="A8" s="318" t="str">
        <f>_xlfn.XLOOKUP($A$7,Notes!$B$286:$M$286,Notes!$B287:$M287)</f>
        <v>maiz</v>
      </c>
      <c r="B8" s="82">
        <f>SUMIF($O$8:$O$240,$A8,T$8:T$240)</f>
        <v>623255.19700945495</v>
      </c>
      <c r="C8" s="226">
        <f>SUMIF($O$8:$O$240,$A8,U$8:U$240)</f>
        <v>53446.968303905684</v>
      </c>
      <c r="D8" s="226">
        <f>SUMIF($O$8:$O$240,$A8,V$8:V$240)</f>
        <v>127606.54514769805</v>
      </c>
      <c r="E8" s="310">
        <f t="shared" ref="E8" si="4">SUM(B8:D8)</f>
        <v>804308.71046105865</v>
      </c>
      <c r="F8" s="82">
        <f t="shared" ref="F8" si="5">IF($L8=0,0,B8/$L8)*1000</f>
        <v>947.1963480386853</v>
      </c>
      <c r="G8" s="226">
        <f t="shared" ref="G8" si="6">IF($L8=0,0,C8/$L8)*1000</f>
        <v>81.226395598640849</v>
      </c>
      <c r="H8" s="226">
        <f t="shared" ref="H8" si="7">IF($L8=0,0,D8/$L8)*1000</f>
        <v>193.93091967735265</v>
      </c>
      <c r="I8" s="310">
        <f>SUM(F8:H8)</f>
        <v>1222.3536633146789</v>
      </c>
      <c r="J8"/>
      <c r="K8" s="8" t="str">
        <f>A8</f>
        <v>maiz</v>
      </c>
      <c r="L8" s="8">
        <f>SUMIFS($Z$8:$Z$240,$O$8:$O$240,$K8,$Y$8:$Y$240,1)</f>
        <v>658000</v>
      </c>
      <c r="M8"/>
      <c r="N8"/>
      <c r="O8" s="19" t="str">
        <f>AD8</f>
        <v>whea</v>
      </c>
      <c r="P8" s="31">
        <f>AB8</f>
        <v>15</v>
      </c>
      <c r="Q8" s="62" cm="1">
        <f t="array" ref="Q8">_xlfn.XLOOKUP(Q$7&amp;$P8,('Water-CRP_filtered'!$S$8:$S$603)&amp;('Water-CRP_filtered'!$J$8:$J$603),'Water-CRP_filtered'!$T$8:$T$603,0)</f>
        <v>1277.2112739948204</v>
      </c>
      <c r="R8" s="62" cm="1">
        <f t="array" ref="R8">_xlfn.XLOOKUP(R$7&amp;$P8,('Water-CRP_filtered'!$S$8:$S$603)&amp;('Water-CRP_filtered'!$J$8:$J$603),'Water-CRP_filtered'!$T$8:$T$603,0)</f>
        <v>342.45512686974371</v>
      </c>
      <c r="S8" s="62" cm="1">
        <f t="array" ref="S8">_xlfn.XLOOKUP(S$7&amp;$P8,('Water-CRP_filtered'!$S$8:$S$603)&amp;('Water-CRP_filtered'!$J$8:$J$603),'Water-CRP_filtered'!$T$8:$T$603,0)</f>
        <v>207.42184664641792</v>
      </c>
      <c r="T8" s="63">
        <f>Q8*GLB_Wat!$Z8*$Y8/1000</f>
        <v>0</v>
      </c>
      <c r="U8" s="63">
        <f>R8*GLB_Wat!$Z8*$Y8/1000</f>
        <v>0</v>
      </c>
      <c r="V8" s="63">
        <f>S8*GLB_Wat!$Z8*$Y8/1000</f>
        <v>0</v>
      </c>
      <c r="W8" s="63">
        <f>SUM(T8:V8)</f>
        <v>0</v>
      </c>
      <c r="X8"/>
      <c r="Y8" s="348">
        <f>IF(Wat_FAO!AJ8&gt;0,1,0)</f>
        <v>0</v>
      </c>
      <c r="Z8" s="147">
        <f t="shared" ref="Z8:Z71" si="8">IFERROR(AVERAGE(AI8:AO8)/$Z$5,0)</f>
        <v>599142.85714285716</v>
      </c>
      <c r="AA8" s="242"/>
      <c r="AB8" s="13">
        <v>15</v>
      </c>
      <c r="AC8" s="13" t="s">
        <v>49</v>
      </c>
      <c r="AD8" s="13" t="s">
        <v>50</v>
      </c>
      <c r="AE8" s="13" t="s">
        <v>50</v>
      </c>
      <c r="AF8" s="13" t="s">
        <v>50</v>
      </c>
      <c r="AG8" s="13" t="s">
        <v>50</v>
      </c>
      <c r="AH8" s="13" t="s">
        <v>51</v>
      </c>
      <c r="AI8" s="14">
        <v>588000000</v>
      </c>
      <c r="AJ8" s="14">
        <v>588000000</v>
      </c>
      <c r="AK8" s="14">
        <v>592000000</v>
      </c>
      <c r="AL8" s="14">
        <v>550000000</v>
      </c>
      <c r="AM8" s="14">
        <v>635000000</v>
      </c>
      <c r="AN8" s="14">
        <v>627000000</v>
      </c>
      <c r="AO8" s="14">
        <v>614000000</v>
      </c>
      <c r="AP8" s="14">
        <v>607000000</v>
      </c>
      <c r="AQ8" s="14">
        <v>680000000</v>
      </c>
      <c r="AR8" s="14">
        <v>684000000</v>
      </c>
      <c r="AS8" s="14">
        <v>641000000</v>
      </c>
      <c r="AT8" s="14">
        <v>697000000</v>
      </c>
      <c r="AU8" s="14">
        <v>674000000</v>
      </c>
      <c r="AV8" s="14">
        <v>710000000</v>
      </c>
      <c r="AW8" s="14">
        <v>729000000</v>
      </c>
      <c r="AX8" s="14">
        <v>742000000</v>
      </c>
      <c r="AY8" s="14">
        <v>748000000</v>
      </c>
      <c r="AZ8" s="14">
        <v>773000000</v>
      </c>
      <c r="BA8" s="14">
        <v>733000000</v>
      </c>
      <c r="BB8" s="14">
        <v>763000000</v>
      </c>
      <c r="BC8" s="14">
        <v>760000000</v>
      </c>
      <c r="BD8" s="14">
        <v>775000000</v>
      </c>
      <c r="BE8" s="14">
        <v>811000000</v>
      </c>
      <c r="BF8" s="14">
        <v>799000000</v>
      </c>
      <c r="BG8" s="14">
        <v>215000000</v>
      </c>
      <c r="BH8" s="14">
        <v>215000000</v>
      </c>
      <c r="BI8" s="14">
        <v>215000000</v>
      </c>
      <c r="BJ8" s="14">
        <v>207000000</v>
      </c>
      <c r="BK8" s="14">
        <v>216000000</v>
      </c>
      <c r="BL8" s="14">
        <v>222000000</v>
      </c>
      <c r="BM8" s="14">
        <v>213000000</v>
      </c>
      <c r="BN8" s="14">
        <v>215000000</v>
      </c>
      <c r="BO8" s="14">
        <v>222000000</v>
      </c>
      <c r="BP8" s="14">
        <v>225000000</v>
      </c>
      <c r="BQ8" s="14">
        <v>216000000</v>
      </c>
      <c r="BR8" s="14">
        <v>220000000</v>
      </c>
      <c r="BS8" s="14">
        <v>218000000</v>
      </c>
      <c r="BT8" s="14">
        <v>218000000</v>
      </c>
      <c r="BU8" s="14">
        <v>220000000</v>
      </c>
      <c r="BV8" s="14">
        <v>223000000</v>
      </c>
      <c r="BW8" s="14">
        <v>219000000</v>
      </c>
      <c r="BX8" s="14">
        <v>218000000</v>
      </c>
      <c r="BY8" s="14">
        <v>214000000</v>
      </c>
      <c r="BZ8" s="14">
        <v>216000000</v>
      </c>
      <c r="CA8" s="14">
        <v>218000000</v>
      </c>
      <c r="CB8" s="14">
        <v>220000000</v>
      </c>
      <c r="CC8" s="14">
        <v>219000000</v>
      </c>
      <c r="CD8" s="14"/>
      <c r="CE8" s="14"/>
      <c r="CF8" s="14"/>
      <c r="CG8" s="14"/>
      <c r="CH8" s="14"/>
      <c r="CI8" s="14"/>
      <c r="CJ8" s="14"/>
      <c r="CK8" s="14"/>
      <c r="CL8" s="14"/>
      <c r="CM8" s="14"/>
      <c r="CN8" s="14"/>
      <c r="CO8" s="14"/>
      <c r="CP8" s="14"/>
      <c r="CQ8" s="14"/>
      <c r="CR8" s="14"/>
      <c r="CS8" s="14"/>
      <c r="CT8" s="14"/>
      <c r="CU8" s="14"/>
      <c r="CV8" s="14"/>
    </row>
    <row r="9" spans="1:104" s="13" customFormat="1" ht="14.25" x14ac:dyDescent="0.45">
      <c r="A9" s="8" t="str">
        <f>_xlfn.XLOOKUP($A$7,Notes!$B$286:$M$286,Notes!$B288:$M288)</f>
        <v>sorg</v>
      </c>
      <c r="B9" s="82">
        <f t="shared" ref="B9:B26" si="9">SUMIF($O$8:$O$240,$A9,T$8:T$240)</f>
        <v>0</v>
      </c>
      <c r="C9" s="226">
        <f t="shared" ref="C9:C26" si="10">SUMIF($O$8:$O$240,$A9,U$8:U$240)</f>
        <v>0</v>
      </c>
      <c r="D9" s="226">
        <f t="shared" ref="D9:D26" si="11">SUMIF($O$8:$O$240,$A9,V$8:V$240)</f>
        <v>0</v>
      </c>
      <c r="E9" s="310">
        <f t="shared" ref="E9:E26" si="12">SUM(B9:D9)</f>
        <v>0</v>
      </c>
      <c r="F9" s="82">
        <f t="shared" ref="F9:F26" si="13">IF($L9=0,0,B9/$L9)*1000</f>
        <v>0</v>
      </c>
      <c r="G9" s="226">
        <f t="shared" ref="G9:G26" si="14">IF($L9=0,0,C9/$L9)*1000</f>
        <v>0</v>
      </c>
      <c r="H9" s="226">
        <f t="shared" ref="H9:H26" si="15">IF($L9=0,0,D9/$L9)*1000</f>
        <v>0</v>
      </c>
      <c r="I9" s="310">
        <f t="shared" ref="I9:I26" si="16">SUM(F9:H9)</f>
        <v>0</v>
      </c>
      <c r="J9"/>
      <c r="K9" s="8" t="str">
        <f t="shared" ref="K9:K36" si="17">A9</f>
        <v>sorg</v>
      </c>
      <c r="L9" s="8">
        <f t="shared" ref="L9:L44" si="18">SUMIFS($Z$8:$Z$240,$O$8:$O$240,$K9,$Y$8:$Y$240,1)</f>
        <v>0</v>
      </c>
      <c r="M9"/>
      <c r="N9"/>
      <c r="O9" s="19" t="str">
        <f t="shared" ref="O9:O72" si="19">AD9</f>
        <v>rice</v>
      </c>
      <c r="P9" s="31">
        <f t="shared" ref="P9:P72" si="20">AB9</f>
        <v>27</v>
      </c>
      <c r="Q9" s="62" cm="1">
        <f t="array" ref="Q9">_xlfn.XLOOKUP(Q$7&amp;$P9,('Water-CRP_filtered'!$S$8:$S$603)&amp;('Water-CRP_filtered'!$J$8:$J$603),'Water-CRP_filtered'!$T$8:$T$603,0)</f>
        <v>1145.5182165143663</v>
      </c>
      <c r="R9" s="62" cm="1">
        <f t="array" ref="R9">_xlfn.XLOOKUP(R$7&amp;$P9,('Water-CRP_filtered'!$S$8:$S$603)&amp;('Water-CRP_filtered'!$J$8:$J$603),'Water-CRP_filtered'!$T$8:$T$603,0)</f>
        <v>340.77994050636454</v>
      </c>
      <c r="S9" s="62" cm="1">
        <f t="array" ref="S9">_xlfn.XLOOKUP(S$7&amp;$P9,('Water-CRP_filtered'!$S$8:$S$603)&amp;('Water-CRP_filtered'!$J$8:$J$603),'Water-CRP_filtered'!$T$8:$T$603,0)</f>
        <v>186.50288911154422</v>
      </c>
      <c r="T9" s="63">
        <f>Q9*GLB_Wat!$Z9*$Y9/1000</f>
        <v>694347.68466720812</v>
      </c>
      <c r="U9" s="63">
        <f>R9*GLB_Wat!$Z9*$Y9/1000</f>
        <v>206561.3267955007</v>
      </c>
      <c r="V9" s="63">
        <f>S9*GLB_Wat!$Z9*$Y9/1000</f>
        <v>113047.39407146888</v>
      </c>
      <c r="W9" s="63">
        <f t="shared" ref="W9:W72" si="21">SUM(T9:V9)</f>
        <v>1013956.4055341777</v>
      </c>
      <c r="X9"/>
      <c r="Y9" s="348">
        <f>IF(Wat_FAO!AJ9&gt;0,1,0)</f>
        <v>1</v>
      </c>
      <c r="Z9" s="147">
        <f t="shared" si="8"/>
        <v>606142.85714285716</v>
      </c>
      <c r="AA9" s="242"/>
      <c r="AB9" s="13">
        <v>27</v>
      </c>
      <c r="AC9" s="13" t="s">
        <v>53</v>
      </c>
      <c r="AD9" s="13" t="s">
        <v>54</v>
      </c>
      <c r="AE9" s="13" t="s">
        <v>54</v>
      </c>
      <c r="AF9" s="13" t="s">
        <v>54</v>
      </c>
      <c r="AG9" s="13" t="s">
        <v>54</v>
      </c>
      <c r="AH9" s="13" t="s">
        <v>54</v>
      </c>
      <c r="AI9" s="14">
        <v>599000000</v>
      </c>
      <c r="AJ9" s="14">
        <v>601000000</v>
      </c>
      <c r="AK9" s="14">
        <v>571000000</v>
      </c>
      <c r="AL9" s="14">
        <v>588000000</v>
      </c>
      <c r="AM9" s="14">
        <v>608000000</v>
      </c>
      <c r="AN9" s="14">
        <v>635000000</v>
      </c>
      <c r="AO9" s="14">
        <v>641000000</v>
      </c>
      <c r="AP9" s="14">
        <v>655000000</v>
      </c>
      <c r="AQ9" s="14">
        <v>686000000</v>
      </c>
      <c r="AR9" s="14">
        <v>681000000</v>
      </c>
      <c r="AS9" s="14">
        <v>696000000</v>
      </c>
      <c r="AT9" s="14">
        <v>722000000</v>
      </c>
      <c r="AU9" s="14">
        <v>729000000</v>
      </c>
      <c r="AV9" s="14">
        <v>737000000</v>
      </c>
      <c r="AW9" s="14">
        <v>738000000</v>
      </c>
      <c r="AX9" s="14">
        <v>734000000</v>
      </c>
      <c r="AY9" s="14">
        <v>737000000</v>
      </c>
      <c r="AZ9" s="14">
        <v>749000000</v>
      </c>
      <c r="BA9" s="14">
        <v>764000000</v>
      </c>
      <c r="BB9" s="14">
        <v>755000000</v>
      </c>
      <c r="BC9" s="14">
        <v>775000000</v>
      </c>
      <c r="BD9" s="14">
        <v>791000000</v>
      </c>
      <c r="BE9" s="14">
        <v>789000000</v>
      </c>
      <c r="BF9" s="14">
        <v>800000000</v>
      </c>
      <c r="BG9" s="14">
        <v>154000000</v>
      </c>
      <c r="BH9" s="14">
        <v>152000000</v>
      </c>
      <c r="BI9" s="14">
        <v>148000000</v>
      </c>
      <c r="BJ9" s="14">
        <v>149000000</v>
      </c>
      <c r="BK9" s="14">
        <v>151000000</v>
      </c>
      <c r="BL9" s="14">
        <v>155000000</v>
      </c>
      <c r="BM9" s="14">
        <v>155000000</v>
      </c>
      <c r="BN9" s="14">
        <v>155000000</v>
      </c>
      <c r="BO9" s="14">
        <v>160000000</v>
      </c>
      <c r="BP9" s="14">
        <v>157000000</v>
      </c>
      <c r="BQ9" s="14">
        <v>161000000</v>
      </c>
      <c r="BR9" s="14">
        <v>162000000</v>
      </c>
      <c r="BS9" s="14">
        <v>161000000</v>
      </c>
      <c r="BT9" s="14">
        <v>164000000</v>
      </c>
      <c r="BU9" s="14">
        <v>163000000</v>
      </c>
      <c r="BV9" s="14">
        <v>161000000</v>
      </c>
      <c r="BW9" s="14">
        <v>163000000</v>
      </c>
      <c r="BX9" s="14">
        <v>163000000</v>
      </c>
      <c r="BY9" s="14">
        <v>164000000</v>
      </c>
      <c r="BZ9" s="14">
        <v>160000000</v>
      </c>
      <c r="CA9" s="14">
        <v>165000000</v>
      </c>
      <c r="CB9" s="14">
        <v>166000000</v>
      </c>
      <c r="CC9" s="14">
        <v>165000000</v>
      </c>
      <c r="CD9" s="14"/>
      <c r="CE9" s="14"/>
      <c r="CF9" s="14"/>
      <c r="CG9" s="14"/>
      <c r="CH9" s="14"/>
      <c r="CI9" s="14"/>
      <c r="CJ9" s="14"/>
      <c r="CK9" s="14"/>
      <c r="CL9" s="14"/>
      <c r="CM9" s="14"/>
      <c r="CN9" s="14"/>
      <c r="CO9" s="14"/>
      <c r="CP9" s="14"/>
      <c r="CQ9" s="14"/>
      <c r="CR9" s="14"/>
      <c r="CS9" s="14"/>
      <c r="CT9" s="14"/>
      <c r="CU9" s="14"/>
      <c r="CV9" s="14"/>
    </row>
    <row r="10" spans="1:104" s="13" customFormat="1" ht="14.25" x14ac:dyDescent="0.45">
      <c r="A10" s="8" t="str">
        <f>_xlfn.XLOOKUP($A$7,Notes!$B$286:$M$286,Notes!$B289:$M289)</f>
        <v>rice</v>
      </c>
      <c r="B10" s="82">
        <f t="shared" si="9"/>
        <v>694347.68466720812</v>
      </c>
      <c r="C10" s="226">
        <f t="shared" si="10"/>
        <v>206561.3267955007</v>
      </c>
      <c r="D10" s="226">
        <f t="shared" si="11"/>
        <v>113047.39407146888</v>
      </c>
      <c r="E10" s="310">
        <f t="shared" si="12"/>
        <v>1013956.4055341777</v>
      </c>
      <c r="F10" s="82">
        <f t="shared" si="13"/>
        <v>1145.5182165143665</v>
      </c>
      <c r="G10" s="226">
        <f t="shared" si="14"/>
        <v>340.77994050636454</v>
      </c>
      <c r="H10" s="226">
        <f t="shared" si="15"/>
        <v>186.50288911154422</v>
      </c>
      <c r="I10" s="310">
        <f t="shared" si="16"/>
        <v>1672.8010461322751</v>
      </c>
      <c r="J10"/>
      <c r="K10" s="8" t="str">
        <f t="shared" si="17"/>
        <v>rice</v>
      </c>
      <c r="L10" s="8">
        <f t="shared" si="18"/>
        <v>606142.85714285716</v>
      </c>
      <c r="M10"/>
      <c r="N10"/>
      <c r="O10" s="19" t="str">
        <f t="shared" si="19"/>
        <v>whea</v>
      </c>
      <c r="P10" s="31">
        <f t="shared" si="20"/>
        <v>44</v>
      </c>
      <c r="Q10" s="62" cm="1">
        <f t="array" ref="Q10">_xlfn.XLOOKUP(Q$7&amp;$P10,('Water-CRP_filtered'!$S$8:$S$603)&amp;('Water-CRP_filtered'!$J$8:$J$603),'Water-CRP_filtered'!$T$8:$T$603,0)</f>
        <v>1213.3221402092704</v>
      </c>
      <c r="R10" s="62" cm="1">
        <f t="array" ref="R10">_xlfn.XLOOKUP(R$7&amp;$P10,('Water-CRP_filtered'!$S$8:$S$603)&amp;('Water-CRP_filtered'!$J$8:$J$603),'Water-CRP_filtered'!$T$8:$T$603,0)</f>
        <v>78.874303618517089</v>
      </c>
      <c r="S10" s="62" cm="1">
        <f t="array" ref="S10">_xlfn.XLOOKUP(S$7&amp;$P10,('Water-CRP_filtered'!$S$8:$S$603)&amp;('Water-CRP_filtered'!$J$8:$J$603),'Water-CRP_filtered'!$T$8:$T$603,0)</f>
        <v>131.21896843927146</v>
      </c>
      <c r="T10" s="63">
        <f>Q10*GLB_Wat!$Z10*$Y10/1000</f>
        <v>0</v>
      </c>
      <c r="U10" s="63">
        <f>R10*GLB_Wat!$Z10*$Y10/1000</f>
        <v>0</v>
      </c>
      <c r="V10" s="63">
        <f>S10*GLB_Wat!$Z10*$Y10/1000</f>
        <v>0</v>
      </c>
      <c r="W10" s="63">
        <f t="shared" si="21"/>
        <v>0</v>
      </c>
      <c r="X10"/>
      <c r="Y10" s="348">
        <f>IF(Wat_FAO!AJ10&gt;0,1,0)</f>
        <v>0</v>
      </c>
      <c r="Z10" s="147">
        <f t="shared" si="8"/>
        <v>141142.85714285713</v>
      </c>
      <c r="AA10" s="242"/>
      <c r="AB10" s="13">
        <v>44</v>
      </c>
      <c r="AC10" s="13" t="s">
        <v>56</v>
      </c>
      <c r="AD10" s="13" t="s">
        <v>50</v>
      </c>
      <c r="AE10" s="13" t="s">
        <v>50</v>
      </c>
      <c r="AF10" s="13" t="s">
        <v>50</v>
      </c>
      <c r="AG10" s="13" t="s">
        <v>50</v>
      </c>
      <c r="AH10" s="13" t="s">
        <v>51</v>
      </c>
      <c r="AI10" s="14">
        <v>131000000</v>
      </c>
      <c r="AJ10" s="14">
        <v>141000000</v>
      </c>
      <c r="AK10" s="14">
        <v>141000000</v>
      </c>
      <c r="AL10" s="14">
        <v>137000000</v>
      </c>
      <c r="AM10" s="14">
        <v>156000000</v>
      </c>
      <c r="AN10" s="14">
        <v>137000000</v>
      </c>
      <c r="AO10" s="14">
        <v>145000000</v>
      </c>
      <c r="AP10" s="14">
        <v>131000000</v>
      </c>
      <c r="AQ10" s="14">
        <v>154000000</v>
      </c>
      <c r="AR10" s="14">
        <v>151000000</v>
      </c>
      <c r="AS10" s="14">
        <v>123000000</v>
      </c>
      <c r="AT10" s="14">
        <v>133000000</v>
      </c>
      <c r="AU10" s="14">
        <v>132000000</v>
      </c>
      <c r="AV10" s="14">
        <v>144000000</v>
      </c>
      <c r="AW10" s="14">
        <v>145000000</v>
      </c>
      <c r="AX10" s="14">
        <v>148000000</v>
      </c>
      <c r="AY10" s="14">
        <v>146000000</v>
      </c>
      <c r="AZ10" s="14">
        <v>149000000</v>
      </c>
      <c r="BA10" s="14">
        <v>141000000</v>
      </c>
      <c r="BB10" s="14">
        <v>159000000</v>
      </c>
      <c r="BC10" s="14">
        <v>158000000</v>
      </c>
      <c r="BD10" s="14">
        <v>145000000</v>
      </c>
      <c r="BE10" s="14">
        <v>155000000</v>
      </c>
      <c r="BF10" s="14">
        <v>146000000</v>
      </c>
      <c r="BG10" s="14">
        <v>53500000</v>
      </c>
      <c r="BH10" s="14">
        <v>55800000</v>
      </c>
      <c r="BI10" s="14">
        <v>55100000</v>
      </c>
      <c r="BJ10" s="14">
        <v>57500000</v>
      </c>
      <c r="BK10" s="14">
        <v>57400000</v>
      </c>
      <c r="BL10" s="14">
        <v>55600000</v>
      </c>
      <c r="BM10" s="14">
        <v>56600000</v>
      </c>
      <c r="BN10" s="14">
        <v>55000000</v>
      </c>
      <c r="BO10" s="14">
        <v>55300000</v>
      </c>
      <c r="BP10" s="14">
        <v>54600000</v>
      </c>
      <c r="BQ10" s="14">
        <v>47600000</v>
      </c>
      <c r="BR10" s="14">
        <v>48600000</v>
      </c>
      <c r="BS10" s="14">
        <v>50000000</v>
      </c>
      <c r="BT10" s="14">
        <v>50000000</v>
      </c>
      <c r="BU10" s="14">
        <v>49900000</v>
      </c>
      <c r="BV10" s="14">
        <v>49000000</v>
      </c>
      <c r="BW10" s="14">
        <v>48200000</v>
      </c>
      <c r="BX10" s="14">
        <v>47900000</v>
      </c>
      <c r="BY10" s="14">
        <v>48100000</v>
      </c>
      <c r="BZ10" s="14">
        <v>51300000</v>
      </c>
      <c r="CA10" s="14">
        <v>52000000</v>
      </c>
      <c r="CB10" s="14">
        <v>48800000</v>
      </c>
      <c r="CC10" s="14">
        <v>47100000</v>
      </c>
      <c r="CD10" s="14"/>
      <c r="CE10" s="14"/>
      <c r="CF10" s="14"/>
      <c r="CG10" s="14"/>
      <c r="CH10" s="14"/>
      <c r="CI10" s="14"/>
      <c r="CJ10" s="14"/>
      <c r="CK10" s="14"/>
      <c r="CL10" s="14"/>
      <c r="CM10" s="14"/>
      <c r="CN10" s="14"/>
      <c r="CO10" s="14"/>
      <c r="CP10" s="14"/>
      <c r="CQ10" s="14"/>
      <c r="CR10" s="14"/>
      <c r="CS10" s="14"/>
      <c r="CT10" s="14"/>
      <c r="CU10" s="14"/>
      <c r="CV10" s="14"/>
    </row>
    <row r="11" spans="1:104" s="13" customFormat="1" ht="14.25" x14ac:dyDescent="0.45">
      <c r="A11" s="8" t="str">
        <f>_xlfn.XLOOKUP($A$7,Notes!$B$286:$M$286,Notes!$B290:$M290)</f>
        <v>whea</v>
      </c>
      <c r="B11" s="82">
        <f t="shared" si="9"/>
        <v>0</v>
      </c>
      <c r="C11" s="226">
        <f t="shared" si="10"/>
        <v>0</v>
      </c>
      <c r="D11" s="226">
        <f t="shared" si="11"/>
        <v>0</v>
      </c>
      <c r="E11" s="310">
        <f t="shared" si="12"/>
        <v>0</v>
      </c>
      <c r="F11" s="82">
        <f t="shared" si="13"/>
        <v>0</v>
      </c>
      <c r="G11" s="226">
        <f t="shared" si="14"/>
        <v>0</v>
      </c>
      <c r="H11" s="226">
        <f t="shared" si="15"/>
        <v>0</v>
      </c>
      <c r="I11" s="310">
        <f t="shared" si="16"/>
        <v>0</v>
      </c>
      <c r="J11"/>
      <c r="K11" s="8" t="str">
        <f t="shared" si="17"/>
        <v>whea</v>
      </c>
      <c r="L11" s="8">
        <f t="shared" si="18"/>
        <v>0</v>
      </c>
      <c r="M11"/>
      <c r="N11"/>
      <c r="O11" s="19" t="str">
        <f t="shared" si="19"/>
        <v>maiz</v>
      </c>
      <c r="P11" s="31">
        <f t="shared" si="20"/>
        <v>56</v>
      </c>
      <c r="Q11" s="62" cm="1">
        <f t="array" ref="Q11">_xlfn.XLOOKUP(Q$7&amp;$P11,('Water-CRP_filtered'!$S$8:$S$603)&amp;('Water-CRP_filtered'!$J$8:$J$603),'Water-CRP_filtered'!$T$8:$T$603,0)</f>
        <v>947.1963480386853</v>
      </c>
      <c r="R11" s="62" cm="1">
        <f t="array" ref="R11">_xlfn.XLOOKUP(R$7&amp;$P11,('Water-CRP_filtered'!$S$8:$S$603)&amp;('Water-CRP_filtered'!$J$8:$J$603),'Water-CRP_filtered'!$T$8:$T$603,0)</f>
        <v>81.226395598640849</v>
      </c>
      <c r="S11" s="62" cm="1">
        <f t="array" ref="S11">_xlfn.XLOOKUP(S$7&amp;$P11,('Water-CRP_filtered'!$S$8:$S$603)&amp;('Water-CRP_filtered'!$J$8:$J$603),'Water-CRP_filtered'!$T$8:$T$603,0)</f>
        <v>193.93091967735268</v>
      </c>
      <c r="T11" s="63">
        <f>Q11*GLB_Wat!$Z11*$Y11/1000</f>
        <v>623255.19700945495</v>
      </c>
      <c r="U11" s="63">
        <f>R11*GLB_Wat!$Z11*$Y11/1000</f>
        <v>53446.968303905684</v>
      </c>
      <c r="V11" s="63">
        <f>S11*GLB_Wat!$Z11*$Y11/1000</f>
        <v>127606.54514769805</v>
      </c>
      <c r="W11" s="63">
        <f t="shared" si="21"/>
        <v>804308.71046105865</v>
      </c>
      <c r="X11"/>
      <c r="Y11" s="348">
        <f>IF(Wat_FAO!AJ11&gt;0,1,0)</f>
        <v>1</v>
      </c>
      <c r="Z11" s="147">
        <f t="shared" si="8"/>
        <v>658000</v>
      </c>
      <c r="AA11" s="242"/>
      <c r="AB11" s="13">
        <v>56</v>
      </c>
      <c r="AC11" s="13" t="s">
        <v>48</v>
      </c>
      <c r="AD11" s="13" t="s">
        <v>58</v>
      </c>
      <c r="AE11" s="13" t="s">
        <v>58</v>
      </c>
      <c r="AF11" s="13" t="s">
        <v>58</v>
      </c>
      <c r="AG11" s="13" t="s">
        <v>58</v>
      </c>
      <c r="AH11" s="13" t="s">
        <v>58</v>
      </c>
      <c r="AI11" s="14">
        <v>592000000</v>
      </c>
      <c r="AJ11" s="14">
        <v>615000000</v>
      </c>
      <c r="AK11" s="14">
        <v>603000000</v>
      </c>
      <c r="AL11" s="14">
        <v>645000000</v>
      </c>
      <c r="AM11" s="14">
        <v>729000000</v>
      </c>
      <c r="AN11" s="14">
        <v>714000000</v>
      </c>
      <c r="AO11" s="14">
        <v>708000000</v>
      </c>
      <c r="AP11" s="14">
        <v>793000000</v>
      </c>
      <c r="AQ11" s="14">
        <v>830000000</v>
      </c>
      <c r="AR11" s="14">
        <v>821000000</v>
      </c>
      <c r="AS11" s="14">
        <v>853000000</v>
      </c>
      <c r="AT11" s="14">
        <v>888000000</v>
      </c>
      <c r="AU11" s="14">
        <v>875000000</v>
      </c>
      <c r="AV11" s="14">
        <v>1020000000</v>
      </c>
      <c r="AW11" s="14">
        <v>1040000000</v>
      </c>
      <c r="AX11" s="14">
        <v>1050000000</v>
      </c>
      <c r="AY11" s="14">
        <v>1120000000</v>
      </c>
      <c r="AZ11" s="14">
        <v>1140000000</v>
      </c>
      <c r="BA11" s="14">
        <v>1110000000</v>
      </c>
      <c r="BB11" s="14">
        <v>1140000000</v>
      </c>
      <c r="BC11" s="14">
        <v>1150000000</v>
      </c>
      <c r="BD11" s="14">
        <v>1200000000</v>
      </c>
      <c r="BE11" s="14">
        <v>1160000000</v>
      </c>
      <c r="BF11" s="14">
        <v>1240000000</v>
      </c>
      <c r="BG11" s="14">
        <v>137000000</v>
      </c>
      <c r="BH11" s="14">
        <v>137000000</v>
      </c>
      <c r="BI11" s="14">
        <v>137000000</v>
      </c>
      <c r="BJ11" s="14">
        <v>145000000</v>
      </c>
      <c r="BK11" s="14">
        <v>148000000</v>
      </c>
      <c r="BL11" s="14">
        <v>148000000</v>
      </c>
      <c r="BM11" s="14">
        <v>148000000</v>
      </c>
      <c r="BN11" s="14">
        <v>159000000</v>
      </c>
      <c r="BO11" s="14">
        <v>164000000</v>
      </c>
      <c r="BP11" s="14">
        <v>159000000</v>
      </c>
      <c r="BQ11" s="14">
        <v>165000000</v>
      </c>
      <c r="BR11" s="14">
        <v>173000000</v>
      </c>
      <c r="BS11" s="14">
        <v>180000000</v>
      </c>
      <c r="BT11" s="14">
        <v>188000000</v>
      </c>
      <c r="BU11" s="14">
        <v>186000000</v>
      </c>
      <c r="BV11" s="14">
        <v>191000000</v>
      </c>
      <c r="BW11" s="14">
        <v>194000000</v>
      </c>
      <c r="BX11" s="14">
        <v>199000000</v>
      </c>
      <c r="BY11" s="14">
        <v>195000000</v>
      </c>
      <c r="BZ11" s="14">
        <v>194000000</v>
      </c>
      <c r="CA11" s="14">
        <v>199000000</v>
      </c>
      <c r="CB11" s="14">
        <v>206000000</v>
      </c>
      <c r="CC11" s="14">
        <v>203000000</v>
      </c>
      <c r="CD11" s="14"/>
      <c r="CE11" s="14"/>
      <c r="CF11" s="14"/>
      <c r="CG11" s="14"/>
      <c r="CH11" s="14"/>
      <c r="CI11" s="14"/>
      <c r="CJ11" s="14"/>
      <c r="CK11" s="14"/>
      <c r="CL11" s="14"/>
      <c r="CM11" s="14"/>
      <c r="CN11" s="14"/>
      <c r="CO11" s="14"/>
      <c r="CP11" s="14"/>
      <c r="CQ11" s="14"/>
      <c r="CR11" s="14"/>
      <c r="CS11" s="14"/>
      <c r="CT11" s="14"/>
      <c r="CU11" s="14"/>
      <c r="CV11" s="14"/>
    </row>
    <row r="12" spans="1:104" s="13" customFormat="1" ht="14.25" x14ac:dyDescent="0.45">
      <c r="A12" s="8" t="str">
        <f>_xlfn.XLOOKUP($A$7,Notes!$B$286:$M$286,Notes!$B291:$M291)</f>
        <v>ocer</v>
      </c>
      <c r="B12" s="82">
        <f t="shared" si="9"/>
        <v>0</v>
      </c>
      <c r="C12" s="226">
        <f t="shared" si="10"/>
        <v>0</v>
      </c>
      <c r="D12" s="226">
        <f t="shared" si="11"/>
        <v>0</v>
      </c>
      <c r="E12" s="310">
        <f t="shared" si="12"/>
        <v>0</v>
      </c>
      <c r="F12" s="82">
        <f t="shared" si="13"/>
        <v>0</v>
      </c>
      <c r="G12" s="226">
        <f t="shared" si="14"/>
        <v>0</v>
      </c>
      <c r="H12" s="226">
        <f t="shared" si="15"/>
        <v>0</v>
      </c>
      <c r="I12" s="310">
        <f t="shared" si="16"/>
        <v>0</v>
      </c>
      <c r="J12"/>
      <c r="K12" s="8" t="str">
        <f t="shared" si="17"/>
        <v>ocer</v>
      </c>
      <c r="L12" s="8">
        <f t="shared" si="18"/>
        <v>0</v>
      </c>
      <c r="M12"/>
      <c r="N12"/>
      <c r="O12" s="19" t="str">
        <f t="shared" si="19"/>
        <v>ocer</v>
      </c>
      <c r="P12" s="31">
        <f t="shared" si="20"/>
        <v>71</v>
      </c>
      <c r="Q12" s="62" cm="1">
        <f t="array" ref="Q12">_xlfn.XLOOKUP(Q$7&amp;$P12,('Water-CRP_filtered'!$S$8:$S$603)&amp;('Water-CRP_filtered'!$J$8:$J$603),'Water-CRP_filtered'!$T$8:$T$603,0)</f>
        <v>1419.4273294865054</v>
      </c>
      <c r="R12" s="62" cm="1">
        <f t="array" ref="R12">_xlfn.XLOOKUP(R$7&amp;$P12,('Water-CRP_filtered'!$S$8:$S$603)&amp;('Water-CRP_filtered'!$J$8:$J$603),'Water-CRP_filtered'!$T$8:$T$603,0)</f>
        <v>25.272146294929485</v>
      </c>
      <c r="S12" s="62" cm="1">
        <f t="array" ref="S12">_xlfn.XLOOKUP(S$7&amp;$P12,('Water-CRP_filtered'!$S$8:$S$603)&amp;('Water-CRP_filtered'!$J$8:$J$603),'Water-CRP_filtered'!$T$8:$T$603,0)</f>
        <v>99.210785897490069</v>
      </c>
      <c r="T12" s="63">
        <f>Q12*GLB_Wat!$Z12*$Y12/1000</f>
        <v>0</v>
      </c>
      <c r="U12" s="63">
        <f>R12*GLB_Wat!$Z12*$Y12/1000</f>
        <v>0</v>
      </c>
      <c r="V12" s="63">
        <f>S12*GLB_Wat!$Z12*$Y12/1000</f>
        <v>0</v>
      </c>
      <c r="W12" s="63">
        <f t="shared" si="21"/>
        <v>0</v>
      </c>
      <c r="X12"/>
      <c r="Y12" s="348">
        <f>IF(Wat_FAO!AJ12&gt;0,1,0)</f>
        <v>0</v>
      </c>
      <c r="Z12" s="147">
        <f t="shared" si="8"/>
        <v>17785.714285714286</v>
      </c>
      <c r="AA12" s="242"/>
      <c r="AB12" s="13">
        <v>71</v>
      </c>
      <c r="AC12" s="13" t="s">
        <v>60</v>
      </c>
      <c r="AD12" s="13" t="s">
        <v>51</v>
      </c>
      <c r="AE12" s="13" t="s">
        <v>51</v>
      </c>
      <c r="AF12" s="13" t="s">
        <v>51</v>
      </c>
      <c r="AG12" s="13" t="s">
        <v>51</v>
      </c>
      <c r="AH12" s="13" t="s">
        <v>51</v>
      </c>
      <c r="AI12" s="14">
        <v>20100000</v>
      </c>
      <c r="AJ12" s="14">
        <v>23400000</v>
      </c>
      <c r="AK12" s="14">
        <v>20900000</v>
      </c>
      <c r="AL12" s="14">
        <v>14600000</v>
      </c>
      <c r="AM12" s="14">
        <v>17600000</v>
      </c>
      <c r="AN12" s="14">
        <v>15200000</v>
      </c>
      <c r="AO12" s="14">
        <v>12700000</v>
      </c>
      <c r="AP12" s="14">
        <v>15100000</v>
      </c>
      <c r="AQ12" s="14">
        <v>18100000</v>
      </c>
      <c r="AR12" s="14">
        <v>18200000</v>
      </c>
      <c r="AS12" s="14">
        <v>11900000</v>
      </c>
      <c r="AT12" s="14">
        <v>13100000</v>
      </c>
      <c r="AU12" s="14">
        <v>14500000</v>
      </c>
      <c r="AV12" s="14">
        <v>17100000</v>
      </c>
      <c r="AW12" s="14">
        <v>15600000</v>
      </c>
      <c r="AX12" s="14">
        <v>13000000</v>
      </c>
      <c r="AY12" s="14">
        <v>13200000</v>
      </c>
      <c r="AZ12" s="14">
        <v>13300000</v>
      </c>
      <c r="BA12" s="14">
        <v>10700000</v>
      </c>
      <c r="BB12" s="14">
        <v>13400000</v>
      </c>
      <c r="BC12" s="14">
        <v>15500000</v>
      </c>
      <c r="BD12" s="14">
        <v>13500000</v>
      </c>
      <c r="BE12" s="14">
        <v>13500000</v>
      </c>
      <c r="BF12" s="14">
        <v>12700000</v>
      </c>
      <c r="BG12" s="14">
        <v>9830646</v>
      </c>
      <c r="BH12" s="14">
        <v>9905613</v>
      </c>
      <c r="BI12" s="14">
        <v>9102565</v>
      </c>
      <c r="BJ12" s="14">
        <v>6712151</v>
      </c>
      <c r="BK12" s="14">
        <v>6836136</v>
      </c>
      <c r="BL12" s="14">
        <v>6838653</v>
      </c>
      <c r="BM12" s="14">
        <v>5835590</v>
      </c>
      <c r="BN12" s="14">
        <v>6390578</v>
      </c>
      <c r="BO12" s="14">
        <v>6750076</v>
      </c>
      <c r="BP12" s="14">
        <v>6604080</v>
      </c>
      <c r="BQ12" s="14">
        <v>5021433</v>
      </c>
      <c r="BR12" s="14">
        <v>5133310</v>
      </c>
      <c r="BS12" s="14">
        <v>5274951</v>
      </c>
      <c r="BT12" s="14">
        <v>5720536</v>
      </c>
      <c r="BU12" s="14">
        <v>5252142</v>
      </c>
      <c r="BV12" s="14">
        <v>4436880</v>
      </c>
      <c r="BW12" s="14">
        <v>4400954</v>
      </c>
      <c r="BX12" s="14">
        <v>4301025</v>
      </c>
      <c r="BY12" s="14">
        <v>4014067</v>
      </c>
      <c r="BZ12" s="14">
        <v>4247061</v>
      </c>
      <c r="CA12" s="14">
        <v>4441672</v>
      </c>
      <c r="CB12" s="14">
        <v>4304874</v>
      </c>
      <c r="CC12" s="14">
        <v>4016433</v>
      </c>
      <c r="CD12" s="14"/>
      <c r="CE12" s="14"/>
      <c r="CF12" s="14"/>
      <c r="CG12" s="14"/>
      <c r="CH12" s="14"/>
      <c r="CI12" s="14"/>
      <c r="CJ12" s="14"/>
      <c r="CK12" s="14"/>
      <c r="CL12" s="14"/>
      <c r="CM12" s="14"/>
      <c r="CN12" s="14"/>
      <c r="CO12" s="14"/>
      <c r="CP12" s="14"/>
      <c r="CQ12" s="14"/>
      <c r="CR12" s="14"/>
      <c r="CS12" s="14"/>
      <c r="CT12" s="14"/>
      <c r="CU12" s="14"/>
      <c r="CV12" s="14"/>
    </row>
    <row r="13" spans="1:104" s="13" customFormat="1" ht="14.25" x14ac:dyDescent="0.45">
      <c r="A13" s="8" t="str">
        <f>_xlfn.XLOOKUP($A$7,Notes!$B$286:$M$286,Notes!$B292:$M292)</f>
        <v>puls</v>
      </c>
      <c r="B13" s="82">
        <f t="shared" si="9"/>
        <v>83974.24659118797</v>
      </c>
      <c r="C13" s="226">
        <f t="shared" si="10"/>
        <v>3270.7687215000155</v>
      </c>
      <c r="D13" s="226">
        <f t="shared" si="11"/>
        <v>21261.643777340301</v>
      </c>
      <c r="E13" s="310">
        <f t="shared" si="12"/>
        <v>108506.65909002829</v>
      </c>
      <c r="F13" s="82">
        <f t="shared" si="13"/>
        <v>3686.307664906662</v>
      </c>
      <c r="G13" s="226">
        <f t="shared" si="14"/>
        <v>143.58044635874953</v>
      </c>
      <c r="H13" s="226">
        <f t="shared" si="15"/>
        <v>933.34520530428017</v>
      </c>
      <c r="I13" s="310">
        <f t="shared" si="16"/>
        <v>4763.2333165696919</v>
      </c>
      <c r="J13"/>
      <c r="K13" s="8" t="str">
        <f t="shared" si="17"/>
        <v>puls</v>
      </c>
      <c r="L13" s="8">
        <f t="shared" si="18"/>
        <v>22780.042857142857</v>
      </c>
      <c r="M13"/>
      <c r="N13"/>
      <c r="O13" s="19" t="str">
        <f t="shared" si="19"/>
        <v>ocer</v>
      </c>
      <c r="P13" s="31">
        <f t="shared" si="20"/>
        <v>75</v>
      </c>
      <c r="Q13" s="62" cm="1">
        <f t="array" ref="Q13">_xlfn.XLOOKUP(Q$7&amp;$P13,('Water-CRP_filtered'!$S$8:$S$603)&amp;('Water-CRP_filtered'!$J$8:$J$603),'Water-CRP_filtered'!$T$8:$T$603,0)</f>
        <v>1478.705099293561</v>
      </c>
      <c r="R13" s="62" cm="1">
        <f t="array" ref="R13">_xlfn.XLOOKUP(R$7&amp;$P13,('Water-CRP_filtered'!$S$8:$S$603)&amp;('Water-CRP_filtered'!$J$8:$J$603),'Water-CRP_filtered'!$T$8:$T$603,0)</f>
        <v>181.04017972086535</v>
      </c>
      <c r="S13" s="62" cm="1">
        <f t="array" ref="S13">_xlfn.XLOOKUP(S$7&amp;$P13,('Water-CRP_filtered'!$S$8:$S$603)&amp;('Water-CRP_filtered'!$J$8:$J$603),'Water-CRP_filtered'!$T$8:$T$603,0)</f>
        <v>128.10307694211059</v>
      </c>
      <c r="T13" s="63">
        <f>Q13*GLB_Wat!$Z13*$Y13/1000</f>
        <v>0</v>
      </c>
      <c r="U13" s="63">
        <f>R13*GLB_Wat!$Z13*$Y13/1000</f>
        <v>0</v>
      </c>
      <c r="V13" s="63">
        <f>S13*GLB_Wat!$Z13*$Y13/1000</f>
        <v>0</v>
      </c>
      <c r="W13" s="63">
        <f t="shared" si="21"/>
        <v>0</v>
      </c>
      <c r="X13"/>
      <c r="Y13" s="348">
        <f>IF(Wat_FAO!AJ13&gt;0,1,0)</f>
        <v>0</v>
      </c>
      <c r="Z13" s="147">
        <f t="shared" si="8"/>
        <v>25485.714285714286</v>
      </c>
      <c r="AA13" s="242"/>
      <c r="AB13" s="13">
        <v>75</v>
      </c>
      <c r="AC13" s="13" t="s">
        <v>62</v>
      </c>
      <c r="AD13" s="13" t="s">
        <v>51</v>
      </c>
      <c r="AE13" s="13" t="s">
        <v>51</v>
      </c>
      <c r="AF13" s="13" t="s">
        <v>51</v>
      </c>
      <c r="AG13" s="13" t="s">
        <v>51</v>
      </c>
      <c r="AH13" s="13" t="s">
        <v>51</v>
      </c>
      <c r="AI13" s="14">
        <v>26100000</v>
      </c>
      <c r="AJ13" s="14">
        <v>26900000</v>
      </c>
      <c r="AK13" s="14">
        <v>26100000</v>
      </c>
      <c r="AL13" s="14">
        <v>25600000</v>
      </c>
      <c r="AM13" s="14">
        <v>26600000</v>
      </c>
      <c r="AN13" s="14">
        <v>23600000</v>
      </c>
      <c r="AO13" s="14">
        <v>23500000</v>
      </c>
      <c r="AP13" s="14">
        <v>24800000</v>
      </c>
      <c r="AQ13" s="14">
        <v>26300000</v>
      </c>
      <c r="AR13" s="14">
        <v>23400000</v>
      </c>
      <c r="AS13" s="14">
        <v>19200000</v>
      </c>
      <c r="AT13" s="14">
        <v>22900000</v>
      </c>
      <c r="AU13" s="14">
        <v>21100000</v>
      </c>
      <c r="AV13" s="14">
        <v>23900000</v>
      </c>
      <c r="AW13" s="14">
        <v>23000000</v>
      </c>
      <c r="AX13" s="14">
        <v>22800000</v>
      </c>
      <c r="AY13" s="14">
        <v>23500000</v>
      </c>
      <c r="AZ13" s="14">
        <v>25400000</v>
      </c>
      <c r="BA13" s="14">
        <v>22600000</v>
      </c>
      <c r="BB13" s="14">
        <v>23200000</v>
      </c>
      <c r="BC13" s="14">
        <v>25300000</v>
      </c>
      <c r="BD13" s="14">
        <v>22700000</v>
      </c>
      <c r="BE13" s="14">
        <v>26300000</v>
      </c>
      <c r="BF13" s="14">
        <v>18800000</v>
      </c>
      <c r="BG13" s="14">
        <v>12600000</v>
      </c>
      <c r="BH13" s="14">
        <v>13000000</v>
      </c>
      <c r="BI13" s="14">
        <v>12400000</v>
      </c>
      <c r="BJ13" s="14">
        <v>12000000</v>
      </c>
      <c r="BK13" s="14">
        <v>11800000</v>
      </c>
      <c r="BL13" s="14">
        <v>11400000</v>
      </c>
      <c r="BM13" s="14">
        <v>11600000</v>
      </c>
      <c r="BN13" s="14">
        <v>11600000</v>
      </c>
      <c r="BO13" s="14">
        <v>11600000</v>
      </c>
      <c r="BP13" s="14">
        <v>10200000</v>
      </c>
      <c r="BQ13" s="14">
        <v>8981037</v>
      </c>
      <c r="BR13" s="14">
        <v>9734093</v>
      </c>
      <c r="BS13" s="14">
        <v>9505834</v>
      </c>
      <c r="BT13" s="14">
        <v>9836560</v>
      </c>
      <c r="BU13" s="14">
        <v>9550908</v>
      </c>
      <c r="BV13" s="14">
        <v>9692363</v>
      </c>
      <c r="BW13" s="14">
        <v>9402564</v>
      </c>
      <c r="BX13" s="14">
        <v>9918177</v>
      </c>
      <c r="BY13" s="14">
        <v>9705611</v>
      </c>
      <c r="BZ13" s="14">
        <v>9439983</v>
      </c>
      <c r="CA13" s="14">
        <v>9800337</v>
      </c>
      <c r="CB13" s="14">
        <v>9617498</v>
      </c>
      <c r="CC13" s="14">
        <v>9508645</v>
      </c>
      <c r="CD13" s="14"/>
      <c r="CE13" s="14"/>
      <c r="CF13" s="14"/>
      <c r="CG13" s="14"/>
      <c r="CH13" s="14"/>
      <c r="CI13" s="14"/>
      <c r="CJ13" s="14"/>
      <c r="CK13" s="14"/>
      <c r="CL13" s="14"/>
      <c r="CM13" s="14"/>
      <c r="CN13" s="14"/>
      <c r="CO13" s="14"/>
      <c r="CP13" s="14"/>
      <c r="CQ13" s="14"/>
      <c r="CR13" s="14"/>
      <c r="CS13" s="14"/>
      <c r="CT13" s="14"/>
      <c r="CU13" s="14"/>
      <c r="CV13" s="14"/>
    </row>
    <row r="14" spans="1:104" s="13" customFormat="1" ht="14.25" x14ac:dyDescent="0.45">
      <c r="A14" s="8" t="str">
        <f>_xlfn.XLOOKUP($A$7,Notes!$B$286:$M$286,Notes!$B293:$M293)</f>
        <v>gnut</v>
      </c>
      <c r="B14" s="82">
        <f t="shared" si="9"/>
        <v>87491.028172831517</v>
      </c>
      <c r="C14" s="226">
        <f t="shared" si="10"/>
        <v>5309.620877103599</v>
      </c>
      <c r="D14" s="226">
        <f t="shared" si="11"/>
        <v>5793.9211709316796</v>
      </c>
      <c r="E14" s="310">
        <f t="shared" si="12"/>
        <v>98594.570220866794</v>
      </c>
      <c r="F14" s="82">
        <f t="shared" si="13"/>
        <v>2468.5094607409137</v>
      </c>
      <c r="G14" s="226">
        <f t="shared" si="14"/>
        <v>149.80792478728412</v>
      </c>
      <c r="H14" s="226">
        <f t="shared" si="15"/>
        <v>163.4721813644569</v>
      </c>
      <c r="I14" s="310">
        <f t="shared" si="16"/>
        <v>2781.7895668926549</v>
      </c>
      <c r="J14"/>
      <c r="K14" s="8" t="str">
        <f t="shared" si="17"/>
        <v>gnut</v>
      </c>
      <c r="L14" s="8">
        <f t="shared" si="18"/>
        <v>35442.857142857145</v>
      </c>
      <c r="M14"/>
      <c r="N14"/>
      <c r="O14" s="19" t="str">
        <f t="shared" si="19"/>
        <v>sorg</v>
      </c>
      <c r="P14" s="31">
        <f t="shared" si="20"/>
        <v>79</v>
      </c>
      <c r="Q14" s="62" cm="1">
        <f t="array" ref="Q14">_xlfn.XLOOKUP(Q$7&amp;$P14,('Water-CRP_filtered'!$S$8:$S$603)&amp;('Water-CRP_filtered'!$J$8:$J$603),'Water-CRP_filtered'!$T$8:$T$603,0)</f>
        <v>4305.7626494787128</v>
      </c>
      <c r="R14" s="62" cm="1">
        <f t="array" ref="R14">_xlfn.XLOOKUP(R$7&amp;$P14,('Water-CRP_filtered'!$S$8:$S$603)&amp;('Water-CRP_filtered'!$J$8:$J$603),'Water-CRP_filtered'!$T$8:$T$603,0)</f>
        <v>57.157307564237911</v>
      </c>
      <c r="S14" s="62" cm="1">
        <f t="array" ref="S14">_xlfn.XLOOKUP(S$7&amp;$P14,('Water-CRP_filtered'!$S$8:$S$603)&amp;('Water-CRP_filtered'!$J$8:$J$603),'Water-CRP_filtered'!$T$8:$T$603,0)</f>
        <v>114.63166956581375</v>
      </c>
      <c r="T14" s="63">
        <f>Q14*GLB_Wat!$Z14*$Y14/1000</f>
        <v>0</v>
      </c>
      <c r="U14" s="63">
        <f>R14*GLB_Wat!$Z14*$Y14/1000</f>
        <v>0</v>
      </c>
      <c r="V14" s="63">
        <f>S14*GLB_Wat!$Z14*$Y14/1000</f>
        <v>0</v>
      </c>
      <c r="W14" s="63">
        <f t="shared" si="21"/>
        <v>0</v>
      </c>
      <c r="X14"/>
      <c r="Y14" s="348">
        <f>IF(Wat_FAO!AJ14&gt;0,1,0)</f>
        <v>0</v>
      </c>
      <c r="Z14" s="147">
        <f t="shared" si="8"/>
        <v>29714.285714285714</v>
      </c>
      <c r="AA14" s="242"/>
      <c r="AB14" s="13">
        <v>79</v>
      </c>
      <c r="AC14" s="13" t="s">
        <v>64</v>
      </c>
      <c r="AD14" s="13" t="s">
        <v>65</v>
      </c>
      <c r="AE14" s="13" t="s">
        <v>65</v>
      </c>
      <c r="AF14" s="13" t="s">
        <v>65</v>
      </c>
      <c r="AG14" s="13" t="s">
        <v>65</v>
      </c>
      <c r="AH14" s="13" t="s">
        <v>65</v>
      </c>
      <c r="AI14" s="14">
        <v>27700000</v>
      </c>
      <c r="AJ14" s="14">
        <v>28900000</v>
      </c>
      <c r="AK14" s="14">
        <v>24000000</v>
      </c>
      <c r="AL14" s="14">
        <v>34800000</v>
      </c>
      <c r="AM14" s="14">
        <v>29600000</v>
      </c>
      <c r="AN14" s="14">
        <v>31000000</v>
      </c>
      <c r="AO14" s="14">
        <v>32000000</v>
      </c>
      <c r="AP14" s="14">
        <v>33700000</v>
      </c>
      <c r="AQ14" s="14">
        <v>34400000</v>
      </c>
      <c r="AR14" s="14">
        <v>25900000</v>
      </c>
      <c r="AS14" s="14">
        <v>32800000</v>
      </c>
      <c r="AT14" s="14">
        <v>27100000</v>
      </c>
      <c r="AU14" s="14">
        <v>26700000</v>
      </c>
      <c r="AV14" s="14">
        <v>26400000</v>
      </c>
      <c r="AW14" s="14">
        <v>28900000</v>
      </c>
      <c r="AX14" s="14">
        <v>28600000</v>
      </c>
      <c r="AY14" s="14">
        <v>27700000</v>
      </c>
      <c r="AZ14" s="14">
        <v>28900000</v>
      </c>
      <c r="BA14" s="14">
        <v>31500000</v>
      </c>
      <c r="BB14" s="14">
        <v>28300000</v>
      </c>
      <c r="BC14" s="14">
        <v>32300000</v>
      </c>
      <c r="BD14" s="14">
        <v>29500000</v>
      </c>
      <c r="BE14" s="14">
        <v>30800000</v>
      </c>
      <c r="BF14" s="14">
        <v>31600000</v>
      </c>
      <c r="BG14" s="14">
        <v>37100000</v>
      </c>
      <c r="BH14" s="14">
        <v>35000000</v>
      </c>
      <c r="BI14" s="14">
        <v>33200000</v>
      </c>
      <c r="BJ14" s="14">
        <v>37700000</v>
      </c>
      <c r="BK14" s="14">
        <v>33900000</v>
      </c>
      <c r="BL14" s="14">
        <v>35600000</v>
      </c>
      <c r="BM14" s="14">
        <v>36200000</v>
      </c>
      <c r="BN14" s="14">
        <v>35700000</v>
      </c>
      <c r="BO14" s="14">
        <v>35600000</v>
      </c>
      <c r="BP14" s="14">
        <v>33900000</v>
      </c>
      <c r="BQ14" s="14">
        <v>36000000</v>
      </c>
      <c r="BR14" s="14">
        <v>34000000</v>
      </c>
      <c r="BS14" s="14">
        <v>31300000</v>
      </c>
      <c r="BT14" s="14">
        <v>31200000</v>
      </c>
      <c r="BU14" s="14">
        <v>32300000</v>
      </c>
      <c r="BV14" s="14">
        <v>29800000</v>
      </c>
      <c r="BW14" s="14">
        <v>31500000</v>
      </c>
      <c r="BX14" s="14">
        <v>31300000</v>
      </c>
      <c r="BY14" s="14">
        <v>32400000</v>
      </c>
      <c r="BZ14" s="14">
        <v>30500000</v>
      </c>
      <c r="CA14" s="14">
        <v>31700000</v>
      </c>
      <c r="CB14" s="14">
        <v>30100000</v>
      </c>
      <c r="CC14" s="14">
        <v>29900000</v>
      </c>
      <c r="CD14" s="14"/>
      <c r="CE14" s="14"/>
      <c r="CF14" s="14"/>
      <c r="CG14" s="14"/>
      <c r="CH14" s="14"/>
      <c r="CI14" s="14"/>
      <c r="CJ14" s="14"/>
      <c r="CK14" s="14"/>
      <c r="CL14" s="14"/>
      <c r="CM14" s="14"/>
      <c r="CN14" s="14"/>
      <c r="CO14" s="14"/>
      <c r="CP14" s="14"/>
      <c r="CQ14" s="14"/>
      <c r="CR14" s="14"/>
      <c r="CS14" s="14"/>
      <c r="CT14" s="14"/>
      <c r="CU14" s="14"/>
      <c r="CV14" s="14"/>
    </row>
    <row r="15" spans="1:104" s="13" customFormat="1" ht="14.25" x14ac:dyDescent="0.45">
      <c r="A15" s="8" t="str">
        <f>_xlfn.XLOOKUP($A$7,Notes!$B$286:$M$286,Notes!$B294:$M294)</f>
        <v>palm</v>
      </c>
      <c r="B15" s="82">
        <f t="shared" si="9"/>
        <v>161885.3603889067</v>
      </c>
      <c r="C15" s="226">
        <f t="shared" si="10"/>
        <v>35.758576088615854</v>
      </c>
      <c r="D15" s="226">
        <f t="shared" si="11"/>
        <v>6171.0451613412015</v>
      </c>
      <c r="E15" s="310">
        <f t="shared" si="12"/>
        <v>168092.16412633652</v>
      </c>
      <c r="F15" s="82">
        <f t="shared" si="13"/>
        <v>851.35107992989663</v>
      </c>
      <c r="G15" s="226">
        <f t="shared" si="14"/>
        <v>0.18805346139183454</v>
      </c>
      <c r="H15" s="226">
        <f t="shared" si="15"/>
        <v>32.453372866963768</v>
      </c>
      <c r="I15" s="310">
        <f t="shared" si="16"/>
        <v>883.99250625825221</v>
      </c>
      <c r="J15"/>
      <c r="K15" s="8" t="str">
        <f t="shared" si="17"/>
        <v>palm</v>
      </c>
      <c r="L15" s="8">
        <f t="shared" si="18"/>
        <v>190151.11885714284</v>
      </c>
      <c r="M15"/>
      <c r="N15"/>
      <c r="O15" s="19" t="str">
        <f t="shared" si="19"/>
        <v>sorg</v>
      </c>
      <c r="P15" s="31">
        <f t="shared" si="20"/>
        <v>83</v>
      </c>
      <c r="Q15" s="62" cm="1">
        <f t="array" ref="Q15">_xlfn.XLOOKUP(Q$7&amp;$P15,('Water-CRP_filtered'!$S$8:$S$603)&amp;('Water-CRP_filtered'!$J$8:$J$603),'Water-CRP_filtered'!$T$8:$T$603,0)</f>
        <v>2857.3969561800332</v>
      </c>
      <c r="R15" s="62" cm="1">
        <f t="array" ref="R15">_xlfn.XLOOKUP(R$7&amp;$P15,('Water-CRP_filtered'!$S$8:$S$603)&amp;('Water-CRP_filtered'!$J$8:$J$603),'Water-CRP_filtered'!$T$8:$T$603,0)</f>
        <v>103.04917538907961</v>
      </c>
      <c r="S15" s="62" cm="1">
        <f t="array" ref="S15">_xlfn.XLOOKUP(S$7&amp;$P15,('Water-CRP_filtered'!$S$8:$S$603)&amp;('Water-CRP_filtered'!$J$8:$J$603),'Water-CRP_filtered'!$T$8:$T$603,0)</f>
        <v>87.118572036732715</v>
      </c>
      <c r="T15" s="63">
        <f>Q15*GLB_Wat!$Z15*$Y15/1000</f>
        <v>0</v>
      </c>
      <c r="U15" s="63">
        <f>R15*GLB_Wat!$Z15*$Y15/1000</f>
        <v>0</v>
      </c>
      <c r="V15" s="63">
        <f>S15*GLB_Wat!$Z15*$Y15/1000</f>
        <v>0</v>
      </c>
      <c r="W15" s="63">
        <f t="shared" si="21"/>
        <v>0</v>
      </c>
      <c r="X15"/>
      <c r="Y15" s="348">
        <f>IF(Wat_FAO!AJ15&gt;0,1,0)</f>
        <v>0</v>
      </c>
      <c r="Z15" s="147">
        <f t="shared" si="8"/>
        <v>57614.285714285717</v>
      </c>
      <c r="AA15" s="242"/>
      <c r="AB15" s="13">
        <v>83</v>
      </c>
      <c r="AC15" s="13" t="s">
        <v>67</v>
      </c>
      <c r="AD15" s="13" t="s">
        <v>65</v>
      </c>
      <c r="AE15" s="13" t="s">
        <v>65</v>
      </c>
      <c r="AF15" s="13" t="s">
        <v>65</v>
      </c>
      <c r="AG15" s="13" t="s">
        <v>65</v>
      </c>
      <c r="AH15" s="13" t="s">
        <v>65</v>
      </c>
      <c r="AI15" s="14">
        <v>55800000</v>
      </c>
      <c r="AJ15" s="14">
        <v>59800000</v>
      </c>
      <c r="AK15" s="14">
        <v>53400000</v>
      </c>
      <c r="AL15" s="14">
        <v>58900000</v>
      </c>
      <c r="AM15" s="14">
        <v>58100000</v>
      </c>
      <c r="AN15" s="14">
        <v>59600000</v>
      </c>
      <c r="AO15" s="14">
        <v>57700000</v>
      </c>
      <c r="AP15" s="14">
        <v>62800000</v>
      </c>
      <c r="AQ15" s="14">
        <v>66400000</v>
      </c>
      <c r="AR15" s="14">
        <v>56700000</v>
      </c>
      <c r="AS15" s="14">
        <v>60200000</v>
      </c>
      <c r="AT15" s="14">
        <v>56800000</v>
      </c>
      <c r="AU15" s="14">
        <v>57300000</v>
      </c>
      <c r="AV15" s="14">
        <v>61900000</v>
      </c>
      <c r="AW15" s="14">
        <v>68300000</v>
      </c>
      <c r="AX15" s="14">
        <v>65900000</v>
      </c>
      <c r="AY15" s="14">
        <v>63300000</v>
      </c>
      <c r="AZ15" s="14">
        <v>57500000</v>
      </c>
      <c r="BA15" s="14">
        <v>60100000</v>
      </c>
      <c r="BB15" s="14">
        <v>56800000</v>
      </c>
      <c r="BC15" s="14">
        <v>58100000</v>
      </c>
      <c r="BD15" s="14">
        <v>60900000</v>
      </c>
      <c r="BE15" s="14">
        <v>57700000</v>
      </c>
      <c r="BF15" s="14">
        <v>57300000</v>
      </c>
      <c r="BG15" s="14">
        <v>41100000</v>
      </c>
      <c r="BH15" s="14">
        <v>43600000</v>
      </c>
      <c r="BI15" s="14">
        <v>41300000</v>
      </c>
      <c r="BJ15" s="14">
        <v>44200000</v>
      </c>
      <c r="BK15" s="14">
        <v>40400000</v>
      </c>
      <c r="BL15" s="14">
        <v>46400000</v>
      </c>
      <c r="BM15" s="14">
        <v>43400000</v>
      </c>
      <c r="BN15" s="14">
        <v>44900000</v>
      </c>
      <c r="BO15" s="14">
        <v>45200000</v>
      </c>
      <c r="BP15" s="14">
        <v>40700000</v>
      </c>
      <c r="BQ15" s="14">
        <v>42200000</v>
      </c>
      <c r="BR15" s="14">
        <v>42200000</v>
      </c>
      <c r="BS15" s="14">
        <v>39300000</v>
      </c>
      <c r="BT15" s="14">
        <v>43900000</v>
      </c>
      <c r="BU15" s="14">
        <v>44700000</v>
      </c>
      <c r="BV15" s="14">
        <v>41800000</v>
      </c>
      <c r="BW15" s="14">
        <v>44900000</v>
      </c>
      <c r="BX15" s="14">
        <v>41100000</v>
      </c>
      <c r="BY15" s="14">
        <v>42000000</v>
      </c>
      <c r="BZ15" s="14">
        <v>39200000</v>
      </c>
      <c r="CA15" s="14">
        <v>40200000</v>
      </c>
      <c r="CB15" s="14">
        <v>41700000</v>
      </c>
      <c r="CC15" s="14">
        <v>40800000</v>
      </c>
      <c r="CD15" s="14"/>
      <c r="CE15" s="14"/>
      <c r="CF15" s="14"/>
      <c r="CG15" s="14"/>
      <c r="CH15" s="14"/>
      <c r="CI15" s="14"/>
      <c r="CJ15" s="14"/>
      <c r="CK15" s="14"/>
      <c r="CL15" s="14"/>
      <c r="CM15" s="14"/>
      <c r="CN15" s="14"/>
      <c r="CO15" s="14"/>
      <c r="CP15" s="14"/>
      <c r="CQ15" s="14"/>
      <c r="CR15" s="14"/>
      <c r="CS15" s="14"/>
      <c r="CT15" s="14"/>
      <c r="CU15" s="14"/>
      <c r="CV15" s="14"/>
    </row>
    <row r="16" spans="1:104" s="13" customFormat="1" ht="14.25" x14ac:dyDescent="0.45">
      <c r="A16" s="8" t="str">
        <f>_xlfn.XLOOKUP($A$7,Notes!$B$286:$M$286,Notes!$B295:$M295)</f>
        <v>sesa</v>
      </c>
      <c r="B16" s="82">
        <f t="shared" si="9"/>
        <v>0</v>
      </c>
      <c r="C16" s="226">
        <f t="shared" si="10"/>
        <v>0</v>
      </c>
      <c r="D16" s="226">
        <f t="shared" si="11"/>
        <v>0</v>
      </c>
      <c r="E16" s="310">
        <f t="shared" si="12"/>
        <v>0</v>
      </c>
      <c r="F16" s="82">
        <f t="shared" si="13"/>
        <v>0</v>
      </c>
      <c r="G16" s="226">
        <f t="shared" si="14"/>
        <v>0</v>
      </c>
      <c r="H16" s="226">
        <f t="shared" si="15"/>
        <v>0</v>
      </c>
      <c r="I16" s="310">
        <f t="shared" si="16"/>
        <v>0</v>
      </c>
      <c r="J16"/>
      <c r="K16" s="8" t="str">
        <f t="shared" si="17"/>
        <v>sesa</v>
      </c>
      <c r="L16" s="8">
        <f t="shared" si="18"/>
        <v>0</v>
      </c>
      <c r="M16"/>
      <c r="N16"/>
      <c r="O16" s="19" t="str">
        <f t="shared" si="19"/>
        <v>ocer</v>
      </c>
      <c r="P16" s="31">
        <f t="shared" si="20"/>
        <v>89</v>
      </c>
      <c r="Q16" s="62" cm="1">
        <f t="array" ref="Q16">_xlfn.XLOOKUP(Q$7&amp;$P16,('Water-CRP_filtered'!$S$8:$S$603)&amp;('Water-CRP_filtered'!$J$8:$J$603),'Water-CRP_filtered'!$T$8:$T$603,0)</f>
        <v>2768.8070994431168</v>
      </c>
      <c r="R16" s="62" cm="1">
        <f t="array" ref="R16">_xlfn.XLOOKUP(R$7&amp;$P16,('Water-CRP_filtered'!$S$8:$S$603)&amp;('Water-CRP_filtered'!$J$8:$J$603),'Water-CRP_filtered'!$T$8:$T$603,0)</f>
        <v>144.30288739515166</v>
      </c>
      <c r="S16" s="62" cm="1">
        <f t="array" ref="S16">_xlfn.XLOOKUP(S$7&amp;$P16,('Water-CRP_filtered'!$S$8:$S$603)&amp;('Water-CRP_filtered'!$J$8:$J$603),'Water-CRP_filtered'!$T$8:$T$603,0)</f>
        <v>229.13899704680588</v>
      </c>
      <c r="T16" s="63">
        <f>Q16*GLB_Wat!$Z16*$Y16/1000</f>
        <v>0</v>
      </c>
      <c r="U16" s="63">
        <f>R16*GLB_Wat!$Z16*$Y16/1000</f>
        <v>0</v>
      </c>
      <c r="V16" s="63">
        <f>S16*GLB_Wat!$Z16*$Y16/1000</f>
        <v>0</v>
      </c>
      <c r="W16" s="63">
        <f t="shared" si="21"/>
        <v>0</v>
      </c>
      <c r="X16"/>
      <c r="Y16" s="348">
        <f>IF(Wat_FAO!AJ16&gt;0,1,0)</f>
        <v>0</v>
      </c>
      <c r="Z16" s="147">
        <f t="shared" si="8"/>
        <v>2440.4202857142859</v>
      </c>
      <c r="AA16" s="242"/>
      <c r="AB16" s="13">
        <v>89</v>
      </c>
      <c r="AC16" s="13" t="s">
        <v>69</v>
      </c>
      <c r="AD16" s="13" t="s">
        <v>51</v>
      </c>
      <c r="AE16" s="13" t="s">
        <v>51</v>
      </c>
      <c r="AF16" s="13" t="s">
        <v>51</v>
      </c>
      <c r="AG16" s="13" t="s">
        <v>51</v>
      </c>
      <c r="AH16" s="13" t="s">
        <v>51</v>
      </c>
      <c r="AI16" s="14">
        <v>3780798</v>
      </c>
      <c r="AJ16" s="14">
        <v>2590077</v>
      </c>
      <c r="AK16" s="14">
        <v>1829880</v>
      </c>
      <c r="AL16" s="14">
        <v>2569616</v>
      </c>
      <c r="AM16" s="14">
        <v>2291097</v>
      </c>
      <c r="AN16" s="14">
        <v>2080804</v>
      </c>
      <c r="AO16" s="14">
        <v>1940670</v>
      </c>
      <c r="AP16" s="14">
        <v>2378846</v>
      </c>
      <c r="AQ16" s="14">
        <v>2220114</v>
      </c>
      <c r="AR16" s="14">
        <v>1800527</v>
      </c>
      <c r="AS16" s="14">
        <v>1454591</v>
      </c>
      <c r="AT16" s="14">
        <v>2368023</v>
      </c>
      <c r="AU16" s="14">
        <v>2262982</v>
      </c>
      <c r="AV16" s="14">
        <v>2263764</v>
      </c>
      <c r="AW16" s="14">
        <v>1920366</v>
      </c>
      <c r="AX16" s="14">
        <v>1923740</v>
      </c>
      <c r="AY16" s="14">
        <v>2589785</v>
      </c>
      <c r="AZ16" s="14">
        <v>3036091</v>
      </c>
      <c r="BA16" s="14">
        <v>1945554</v>
      </c>
      <c r="BB16" s="14">
        <v>1723879</v>
      </c>
      <c r="BC16" s="14">
        <v>1805937</v>
      </c>
      <c r="BD16" s="14">
        <v>1868693</v>
      </c>
      <c r="BE16" s="14">
        <v>2231443</v>
      </c>
      <c r="BF16" s="14">
        <v>2204015</v>
      </c>
      <c r="BG16" s="14">
        <v>3466736</v>
      </c>
      <c r="BH16" s="14">
        <v>3090801</v>
      </c>
      <c r="BI16" s="14">
        <v>2067709</v>
      </c>
      <c r="BJ16" s="14">
        <v>2147305</v>
      </c>
      <c r="BK16" s="14">
        <v>2426782</v>
      </c>
      <c r="BL16" s="14">
        <v>2482292</v>
      </c>
      <c r="BM16" s="14">
        <v>2750754</v>
      </c>
      <c r="BN16" s="14">
        <v>2739369</v>
      </c>
      <c r="BO16" s="14">
        <v>2425931</v>
      </c>
      <c r="BP16" s="14">
        <v>2025966</v>
      </c>
      <c r="BQ16" s="14">
        <v>1911267</v>
      </c>
      <c r="BR16" s="14">
        <v>2338649</v>
      </c>
      <c r="BS16" s="14">
        <v>2491909</v>
      </c>
      <c r="BT16" s="14">
        <v>2263608</v>
      </c>
      <c r="BU16" s="14">
        <v>1997523</v>
      </c>
      <c r="BV16" s="14">
        <v>2025169</v>
      </c>
      <c r="BW16" s="14">
        <v>2474608</v>
      </c>
      <c r="BX16" s="14">
        <v>2940573</v>
      </c>
      <c r="BY16" s="14">
        <v>2114691</v>
      </c>
      <c r="BZ16" s="14">
        <v>1838123</v>
      </c>
      <c r="CA16" s="14">
        <v>1858766</v>
      </c>
      <c r="CB16" s="14">
        <v>1986336</v>
      </c>
      <c r="CC16" s="14">
        <v>2236492</v>
      </c>
      <c r="CD16" s="14"/>
      <c r="CE16" s="14"/>
      <c r="CF16" s="14"/>
      <c r="CG16" s="14"/>
      <c r="CH16" s="14"/>
      <c r="CI16" s="14"/>
      <c r="CJ16" s="14"/>
      <c r="CK16" s="14"/>
      <c r="CL16" s="14"/>
      <c r="CM16" s="14"/>
      <c r="CN16" s="14"/>
      <c r="CO16" s="14"/>
      <c r="CP16" s="14"/>
      <c r="CQ16" s="14"/>
      <c r="CR16" s="14"/>
      <c r="CS16" s="14"/>
      <c r="CT16" s="14"/>
      <c r="CU16" s="14"/>
      <c r="CV16" s="14"/>
    </row>
    <row r="17" spans="1:100" s="13" customFormat="1" ht="14.25" x14ac:dyDescent="0.45">
      <c r="A17" s="8" t="str">
        <f>_xlfn.XLOOKUP($A$7,Notes!$B$286:$M$286,Notes!$B296:$M296)</f>
        <v>soya</v>
      </c>
      <c r="B17" s="82">
        <f t="shared" si="9"/>
        <v>393731.13555055816</v>
      </c>
      <c r="C17" s="226">
        <f t="shared" si="10"/>
        <v>13586.828300028765</v>
      </c>
      <c r="D17" s="226">
        <f t="shared" si="11"/>
        <v>7210.1888806036532</v>
      </c>
      <c r="E17" s="310">
        <f t="shared" si="12"/>
        <v>414528.15273119055</v>
      </c>
      <c r="F17" s="82">
        <f t="shared" si="13"/>
        <v>2037.0420908011138</v>
      </c>
      <c r="G17" s="226">
        <f t="shared" si="14"/>
        <v>70.294011899631457</v>
      </c>
      <c r="H17" s="226">
        <f t="shared" si="15"/>
        <v>37.303268414061762</v>
      </c>
      <c r="I17" s="310">
        <f t="shared" si="16"/>
        <v>2144.6393711148071</v>
      </c>
      <c r="J17"/>
      <c r="K17" s="8" t="str">
        <f t="shared" si="17"/>
        <v>soya</v>
      </c>
      <c r="L17" s="8">
        <f t="shared" si="18"/>
        <v>193285.71428571429</v>
      </c>
      <c r="M17"/>
      <c r="N17"/>
      <c r="O17" s="19" t="str">
        <f t="shared" si="19"/>
        <v>ocer</v>
      </c>
      <c r="P17" s="31">
        <f t="shared" si="20"/>
        <v>92</v>
      </c>
      <c r="Q17" s="62" cm="1">
        <f t="array" ref="Q17">_xlfn.XLOOKUP(Q$7&amp;$P17,('Water-CRP_filtered'!$S$8:$S$603)&amp;('Water-CRP_filtered'!$J$8:$J$603),'Water-CRP_filtered'!$T$8:$T$603,0)</f>
        <v>4183.9035446042899</v>
      </c>
      <c r="R17" s="62" cm="1">
        <f t="array" ref="R17">_xlfn.XLOOKUP(R$7&amp;$P17,('Water-CRP_filtered'!$S$8:$S$603)&amp;('Water-CRP_filtered'!$J$8:$J$603),'Water-CRP_filtered'!$T$8:$T$603,0)</f>
        <v>47.586723780386542</v>
      </c>
      <c r="S17" s="62" cm="1">
        <f t="array" ref="S17">_xlfn.XLOOKUP(S$7&amp;$P17,('Water-CRP_filtered'!$S$8:$S$603)&amp;('Water-CRP_filtered'!$J$8:$J$603),'Water-CRP_filtered'!$T$8:$T$603,0)</f>
        <v>279.53495692638393</v>
      </c>
      <c r="T17" s="63">
        <f>Q17*GLB_Wat!$Z17*$Y17/1000</f>
        <v>0</v>
      </c>
      <c r="U17" s="63">
        <f>R17*GLB_Wat!$Z17*$Y17/1000</f>
        <v>0</v>
      </c>
      <c r="V17" s="63">
        <f>S17*GLB_Wat!$Z17*$Y17/1000</f>
        <v>0</v>
      </c>
      <c r="W17" s="63">
        <f t="shared" si="21"/>
        <v>0</v>
      </c>
      <c r="X17"/>
      <c r="Y17" s="348">
        <f>IF(Wat_FAO!AJ17&gt;0,1,0)</f>
        <v>0</v>
      </c>
      <c r="Z17" s="147">
        <f t="shared" si="8"/>
        <v>53.947000000000003</v>
      </c>
      <c r="AA17" s="242"/>
      <c r="AB17" s="13">
        <v>92</v>
      </c>
      <c r="AC17" s="13" t="s">
        <v>71</v>
      </c>
      <c r="AD17" s="13" t="s">
        <v>51</v>
      </c>
      <c r="AE17" s="13" t="s">
        <v>51</v>
      </c>
      <c r="AF17" s="13" t="s">
        <v>51</v>
      </c>
      <c r="AG17" s="13" t="s">
        <v>51</v>
      </c>
      <c r="AH17" s="13" t="s">
        <v>51</v>
      </c>
      <c r="AI17" s="14">
        <v>52626</v>
      </c>
      <c r="AJ17" s="14">
        <v>45886</v>
      </c>
      <c r="AK17" s="14">
        <v>54846</v>
      </c>
      <c r="AL17" s="14">
        <v>55540</v>
      </c>
      <c r="AM17" s="14">
        <v>52326</v>
      </c>
      <c r="AN17" s="14">
        <v>58443</v>
      </c>
      <c r="AO17" s="14">
        <v>57962</v>
      </c>
      <c r="AP17" s="14">
        <v>59115</v>
      </c>
      <c r="AQ17" s="14">
        <v>57777</v>
      </c>
      <c r="AR17" s="14">
        <v>74353</v>
      </c>
      <c r="AS17" s="14">
        <v>79635.839999999997</v>
      </c>
      <c r="AT17" s="14">
        <v>84197.86</v>
      </c>
      <c r="AU17" s="14">
        <v>97409.62</v>
      </c>
      <c r="AV17" s="14">
        <v>117718.39999999999</v>
      </c>
      <c r="AW17" s="14">
        <v>186147</v>
      </c>
      <c r="AX17" s="14">
        <v>193822.2</v>
      </c>
      <c r="AY17" s="14">
        <v>158864.70000000001</v>
      </c>
      <c r="AZ17" s="14">
        <v>146735</v>
      </c>
      <c r="BA17" s="14">
        <v>159736.79999999999</v>
      </c>
      <c r="BB17" s="14">
        <v>161053.4</v>
      </c>
      <c r="BC17" s="14">
        <v>175381.9</v>
      </c>
      <c r="BD17" s="14">
        <v>157864.20000000001</v>
      </c>
      <c r="BE17" s="14">
        <v>159820.4</v>
      </c>
      <c r="BF17" s="14">
        <v>112250.6</v>
      </c>
      <c r="BG17" s="14">
        <v>67036</v>
      </c>
      <c r="BH17" s="14">
        <v>63474</v>
      </c>
      <c r="BI17" s="14">
        <v>66268</v>
      </c>
      <c r="BJ17" s="14">
        <v>67615</v>
      </c>
      <c r="BK17" s="14">
        <v>67243</v>
      </c>
      <c r="BL17" s="14">
        <v>68863</v>
      </c>
      <c r="BM17" s="14">
        <v>73328</v>
      </c>
      <c r="BN17" s="14">
        <v>76815</v>
      </c>
      <c r="BO17" s="14">
        <v>78532</v>
      </c>
      <c r="BP17" s="14">
        <v>95050</v>
      </c>
      <c r="BQ17" s="14">
        <v>95979</v>
      </c>
      <c r="BR17" s="14">
        <v>101166</v>
      </c>
      <c r="BS17" s="14">
        <v>172239</v>
      </c>
      <c r="BT17" s="14">
        <v>194770</v>
      </c>
      <c r="BU17" s="14">
        <v>185768</v>
      </c>
      <c r="BV17" s="14">
        <v>197637</v>
      </c>
      <c r="BW17" s="14">
        <v>185985</v>
      </c>
      <c r="BX17" s="14">
        <v>173242</v>
      </c>
      <c r="BY17" s="14">
        <v>179389</v>
      </c>
      <c r="BZ17" s="14">
        <v>184163</v>
      </c>
      <c r="CA17" s="14">
        <v>189034</v>
      </c>
      <c r="CB17" s="14">
        <v>191791</v>
      </c>
      <c r="CC17" s="14">
        <v>193679</v>
      </c>
      <c r="CD17" s="14"/>
      <c r="CE17" s="14"/>
      <c r="CF17" s="14"/>
      <c r="CG17" s="14"/>
      <c r="CH17" s="14"/>
      <c r="CI17" s="14"/>
      <c r="CJ17" s="14"/>
      <c r="CK17" s="14"/>
      <c r="CL17" s="14"/>
      <c r="CM17" s="14"/>
      <c r="CN17" s="14"/>
      <c r="CO17" s="14"/>
      <c r="CP17" s="14"/>
      <c r="CQ17" s="14"/>
      <c r="CR17" s="14"/>
      <c r="CS17" s="14"/>
      <c r="CT17" s="14"/>
      <c r="CU17" s="14"/>
      <c r="CV17" s="14"/>
    </row>
    <row r="18" spans="1:100" s="13" customFormat="1" ht="14.25" x14ac:dyDescent="0.45">
      <c r="A18" s="8" t="str">
        <f>_xlfn.XLOOKUP($A$7,Notes!$B$286:$M$286,Notes!$B297:$M297)</f>
        <v>oils</v>
      </c>
      <c r="B18" s="82">
        <f t="shared" si="9"/>
        <v>157416.15404176497</v>
      </c>
      <c r="C18" s="226">
        <f t="shared" si="10"/>
        <v>1531.6203186984867</v>
      </c>
      <c r="D18" s="226">
        <f t="shared" si="11"/>
        <v>1243.4089133311163</v>
      </c>
      <c r="E18" s="310">
        <f t="shared" si="12"/>
        <v>160191.18327379457</v>
      </c>
      <c r="F18" s="82">
        <f t="shared" si="13"/>
        <v>1645.7329325358548</v>
      </c>
      <c r="G18" s="226">
        <f t="shared" si="14"/>
        <v>16.012575164010148</v>
      </c>
      <c r="H18" s="226">
        <f t="shared" si="15"/>
        <v>12.999421881027015</v>
      </c>
      <c r="I18" s="310">
        <f t="shared" si="16"/>
        <v>1674.7449295808919</v>
      </c>
      <c r="J18"/>
      <c r="K18" s="8" t="str">
        <f t="shared" si="17"/>
        <v>oils</v>
      </c>
      <c r="L18" s="8">
        <f t="shared" si="18"/>
        <v>95651.093157142866</v>
      </c>
      <c r="M18"/>
      <c r="N18"/>
      <c r="O18" s="19" t="str">
        <f t="shared" si="19"/>
        <v>ocer</v>
      </c>
      <c r="P18" s="31">
        <f t="shared" si="20"/>
        <v>94</v>
      </c>
      <c r="Q18" s="62" cm="1">
        <f t="array" ref="Q18">_xlfn.XLOOKUP(Q$7&amp;$P18,('Water-CRP_filtered'!$S$8:$S$603)&amp;('Water-CRP_filtered'!$J$8:$J$603),'Water-CRP_filtered'!$T$8:$T$603,0)</f>
        <v>4937.7738597482794</v>
      </c>
      <c r="R18" s="62" cm="1">
        <f t="array" ref="R18">_xlfn.XLOOKUP(R$7&amp;$P18,('Water-CRP_filtered'!$S$8:$S$603)&amp;('Water-CRP_filtered'!$J$8:$J$603),'Water-CRP_filtered'!$T$8:$T$603,0)</f>
        <v>0</v>
      </c>
      <c r="S18" s="62" cm="1">
        <f t="array" ref="S18">_xlfn.XLOOKUP(S$7&amp;$P18,('Water-CRP_filtered'!$S$8:$S$603)&amp;('Water-CRP_filtered'!$J$8:$J$603),'Water-CRP_filtered'!$T$8:$T$603,0)</f>
        <v>12.734327581932083</v>
      </c>
      <c r="T18" s="63">
        <f>Q18*GLB_Wat!$Z18*$Y18/1000</f>
        <v>0</v>
      </c>
      <c r="U18" s="63">
        <f>R18*GLB_Wat!$Z18*$Y18/1000</f>
        <v>0</v>
      </c>
      <c r="V18" s="63">
        <f>S18*GLB_Wat!$Z18*$Y18/1000</f>
        <v>0</v>
      </c>
      <c r="W18" s="63">
        <f t="shared" si="21"/>
        <v>0</v>
      </c>
      <c r="X18"/>
      <c r="Y18" s="348">
        <f>IF(Wat_FAO!AJ18&gt;0,1,0)</f>
        <v>0</v>
      </c>
      <c r="Z18" s="147">
        <f t="shared" si="8"/>
        <v>335.09585714285714</v>
      </c>
      <c r="AA18" s="242"/>
      <c r="AB18" s="13">
        <v>94</v>
      </c>
      <c r="AC18" s="13" t="s">
        <v>73</v>
      </c>
      <c r="AD18" s="13" t="s">
        <v>51</v>
      </c>
      <c r="AE18" s="13" t="s">
        <v>51</v>
      </c>
      <c r="AF18" s="13" t="s">
        <v>51</v>
      </c>
      <c r="AG18" s="13" t="s">
        <v>51</v>
      </c>
      <c r="AH18" s="13" t="s">
        <v>51</v>
      </c>
      <c r="AI18" s="14">
        <v>309957.59999999998</v>
      </c>
      <c r="AJ18" s="14">
        <v>312664</v>
      </c>
      <c r="AK18" s="14">
        <v>318391</v>
      </c>
      <c r="AL18" s="14">
        <v>328270</v>
      </c>
      <c r="AM18" s="14">
        <v>338413</v>
      </c>
      <c r="AN18" s="14">
        <v>371117.4</v>
      </c>
      <c r="AO18" s="14">
        <v>366858</v>
      </c>
      <c r="AP18" s="14">
        <v>372624</v>
      </c>
      <c r="AQ18" s="14">
        <v>483327</v>
      </c>
      <c r="AR18" s="14">
        <v>505371</v>
      </c>
      <c r="AS18" s="14">
        <v>560032.5</v>
      </c>
      <c r="AT18" s="14">
        <v>582067.80000000005</v>
      </c>
      <c r="AU18" s="14">
        <v>576088</v>
      </c>
      <c r="AV18" s="14">
        <v>610769.1</v>
      </c>
      <c r="AW18" s="14">
        <v>629002.4</v>
      </c>
      <c r="AX18" s="14">
        <v>645390.4</v>
      </c>
      <c r="AY18" s="14">
        <v>640797.4</v>
      </c>
      <c r="AZ18" s="14">
        <v>666079.30000000005</v>
      </c>
      <c r="BA18" s="14">
        <v>646242.4</v>
      </c>
      <c r="BB18" s="14">
        <v>635200.4</v>
      </c>
      <c r="BC18" s="14">
        <v>661331.4</v>
      </c>
      <c r="BD18" s="14">
        <v>665907.9</v>
      </c>
      <c r="BE18" s="14">
        <v>659653.1</v>
      </c>
      <c r="BF18" s="14">
        <v>689223.8</v>
      </c>
      <c r="BG18" s="14">
        <v>380716</v>
      </c>
      <c r="BH18" s="14">
        <v>401016</v>
      </c>
      <c r="BI18" s="14">
        <v>417647</v>
      </c>
      <c r="BJ18" s="14">
        <v>419869</v>
      </c>
      <c r="BK18" s="14">
        <v>428683</v>
      </c>
      <c r="BL18" s="14">
        <v>481977</v>
      </c>
      <c r="BM18" s="14">
        <v>459355</v>
      </c>
      <c r="BN18" s="14">
        <v>416333</v>
      </c>
      <c r="BO18" s="14">
        <v>452537</v>
      </c>
      <c r="BP18" s="14">
        <v>506914</v>
      </c>
      <c r="BQ18" s="14">
        <v>553441</v>
      </c>
      <c r="BR18" s="14">
        <v>603640</v>
      </c>
      <c r="BS18" s="14">
        <v>712256</v>
      </c>
      <c r="BT18" s="14">
        <v>717498</v>
      </c>
      <c r="BU18" s="14">
        <v>796858</v>
      </c>
      <c r="BV18" s="14">
        <v>886552</v>
      </c>
      <c r="BW18" s="14">
        <v>884540</v>
      </c>
      <c r="BX18" s="14">
        <v>893206</v>
      </c>
      <c r="BY18" s="14">
        <v>896341</v>
      </c>
      <c r="BZ18" s="14">
        <v>867731</v>
      </c>
      <c r="CA18" s="14">
        <v>878443</v>
      </c>
      <c r="CB18" s="14">
        <v>889458</v>
      </c>
      <c r="CC18" s="14">
        <v>884744</v>
      </c>
      <c r="CD18" s="14"/>
      <c r="CE18" s="14"/>
      <c r="CF18" s="14"/>
      <c r="CG18" s="14"/>
      <c r="CH18" s="14"/>
      <c r="CI18" s="14"/>
      <c r="CJ18" s="14"/>
      <c r="CK18" s="14"/>
      <c r="CL18" s="14"/>
      <c r="CM18" s="14"/>
      <c r="CN18" s="14"/>
      <c r="CO18" s="14"/>
      <c r="CP18" s="14"/>
      <c r="CQ18" s="14"/>
      <c r="CR18" s="14"/>
      <c r="CS18" s="14"/>
      <c r="CT18" s="14"/>
      <c r="CU18" s="14"/>
      <c r="CV18" s="14"/>
    </row>
    <row r="19" spans="1:100" s="13" customFormat="1" ht="14.25" x14ac:dyDescent="0.45">
      <c r="A19" s="8" t="str">
        <f>_xlfn.XLOOKUP($A$7,Notes!$B$286:$M$286,Notes!$B298:$M298)</f>
        <v>cass</v>
      </c>
      <c r="B19" s="82">
        <f t="shared" si="9"/>
        <v>107483.33669937038</v>
      </c>
      <c r="C19" s="226">
        <f t="shared" si="10"/>
        <v>50.351773537887645</v>
      </c>
      <c r="D19" s="226">
        <f t="shared" si="11"/>
        <v>2593.1579119738049</v>
      </c>
      <c r="E19" s="310">
        <f t="shared" si="12"/>
        <v>110126.84638488207</v>
      </c>
      <c r="F19" s="82">
        <f t="shared" si="13"/>
        <v>549.98783398800629</v>
      </c>
      <c r="G19" s="226">
        <f t="shared" si="14"/>
        <v>0.257647964009659</v>
      </c>
      <c r="H19" s="226">
        <f t="shared" si="15"/>
        <v>13.269082882906897</v>
      </c>
      <c r="I19" s="310">
        <f t="shared" si="16"/>
        <v>563.51456483492279</v>
      </c>
      <c r="J19"/>
      <c r="K19" s="8" t="str">
        <f t="shared" si="17"/>
        <v>cass</v>
      </c>
      <c r="L19" s="8">
        <f t="shared" si="18"/>
        <v>195428.57142857142</v>
      </c>
      <c r="M19"/>
      <c r="N19"/>
      <c r="O19" s="19" t="str">
        <f t="shared" si="19"/>
        <v>ocer</v>
      </c>
      <c r="P19" s="31">
        <f t="shared" si="20"/>
        <v>97</v>
      </c>
      <c r="Q19" s="62" cm="1">
        <f t="array" ref="Q19">_xlfn.XLOOKUP(Q$7&amp;$P19,('Water-CRP_filtered'!$S$8:$S$603)&amp;('Water-CRP_filtered'!$J$8:$J$603),'Water-CRP_filtered'!$T$8:$T$603,0)</f>
        <v>826.35630506892915</v>
      </c>
      <c r="R19" s="62" cm="1">
        <f t="array" ref="R19">_xlfn.XLOOKUP(R$7&amp;$P19,('Water-CRP_filtered'!$S$8:$S$603)&amp;('Water-CRP_filtered'!$J$8:$J$603),'Water-CRP_filtered'!$T$8:$T$603,0)</f>
        <v>38.142808495363326</v>
      </c>
      <c r="S19" s="62" cm="1">
        <f t="array" ref="S19">_xlfn.XLOOKUP(S$7&amp;$P19,('Water-CRP_filtered'!$S$8:$S$603)&amp;('Water-CRP_filtered'!$J$8:$J$603),'Water-CRP_filtered'!$T$8:$T$603,0)</f>
        <v>88.774570827478769</v>
      </c>
      <c r="T19" s="63">
        <f>Q19*GLB_Wat!$Z19*$Y19/1000</f>
        <v>0</v>
      </c>
      <c r="U19" s="63">
        <f>R19*GLB_Wat!$Z19*$Y19/1000</f>
        <v>0</v>
      </c>
      <c r="V19" s="63">
        <f>S19*GLB_Wat!$Z19*$Y19/1000</f>
        <v>0</v>
      </c>
      <c r="W19" s="63">
        <f t="shared" si="21"/>
        <v>0</v>
      </c>
      <c r="X19"/>
      <c r="Y19" s="348">
        <f>IF(Wat_FAO!AJ19&gt;0,1,0)</f>
        <v>0</v>
      </c>
      <c r="Z19" s="147">
        <f t="shared" si="8"/>
        <v>11662.058857142856</v>
      </c>
      <c r="AA19" s="242"/>
      <c r="AB19" s="13">
        <v>97</v>
      </c>
      <c r="AC19" s="13" t="s">
        <v>75</v>
      </c>
      <c r="AD19" s="13" t="s">
        <v>51</v>
      </c>
      <c r="AE19" s="13" t="s">
        <v>51</v>
      </c>
      <c r="AF19" s="13" t="s">
        <v>51</v>
      </c>
      <c r="AG19" s="13" t="s">
        <v>51</v>
      </c>
      <c r="AH19" s="13" t="s">
        <v>51</v>
      </c>
      <c r="AI19" s="14">
        <v>9034412</v>
      </c>
      <c r="AJ19" s="14">
        <v>10800000</v>
      </c>
      <c r="AK19" s="14">
        <v>12000000</v>
      </c>
      <c r="AL19" s="14">
        <v>10500000</v>
      </c>
      <c r="AM19" s="14">
        <v>14200000</v>
      </c>
      <c r="AN19" s="14">
        <v>13300000</v>
      </c>
      <c r="AO19" s="14">
        <v>11800000</v>
      </c>
      <c r="AP19" s="14">
        <v>12100000</v>
      </c>
      <c r="AQ19" s="14">
        <v>14200000</v>
      </c>
      <c r="AR19" s="14">
        <v>15700000</v>
      </c>
      <c r="AS19" s="14">
        <v>13700000</v>
      </c>
      <c r="AT19" s="14">
        <v>13600000</v>
      </c>
      <c r="AU19" s="14">
        <v>13700000</v>
      </c>
      <c r="AV19" s="14">
        <v>14500000</v>
      </c>
      <c r="AW19" s="14">
        <v>17000000</v>
      </c>
      <c r="AX19" s="14">
        <v>16300000</v>
      </c>
      <c r="AY19" s="14">
        <v>15200000</v>
      </c>
      <c r="AZ19" s="14">
        <v>15000000</v>
      </c>
      <c r="BA19" s="14">
        <v>12300000</v>
      </c>
      <c r="BB19" s="14">
        <v>14100000</v>
      </c>
      <c r="BC19" s="14">
        <v>15400000</v>
      </c>
      <c r="BD19" s="14">
        <v>14200000</v>
      </c>
      <c r="BE19" s="14">
        <v>14100000</v>
      </c>
      <c r="BF19" s="14">
        <v>13800000</v>
      </c>
      <c r="BG19" s="14">
        <v>2466982</v>
      </c>
      <c r="BH19" s="14">
        <v>2844011</v>
      </c>
      <c r="BI19" s="14">
        <v>3245012</v>
      </c>
      <c r="BJ19" s="14">
        <v>3400696</v>
      </c>
      <c r="BK19" s="14">
        <v>3627073</v>
      </c>
      <c r="BL19" s="14">
        <v>3826919</v>
      </c>
      <c r="BM19" s="14">
        <v>3661956</v>
      </c>
      <c r="BN19" s="14">
        <v>3723223</v>
      </c>
      <c r="BO19" s="14">
        <v>3888937</v>
      </c>
      <c r="BP19" s="14">
        <v>4307389</v>
      </c>
      <c r="BQ19" s="14">
        <v>4003309</v>
      </c>
      <c r="BR19" s="14">
        <v>3847360</v>
      </c>
      <c r="BS19" s="14">
        <v>3638967</v>
      </c>
      <c r="BT19" s="14">
        <v>3807092</v>
      </c>
      <c r="BU19" s="14">
        <v>4123227</v>
      </c>
      <c r="BV19" s="14">
        <v>4270157</v>
      </c>
      <c r="BW19" s="14">
        <v>4076531</v>
      </c>
      <c r="BX19" s="14">
        <v>3853505</v>
      </c>
      <c r="BY19" s="14">
        <v>3632692</v>
      </c>
      <c r="BZ19" s="14">
        <v>3820317</v>
      </c>
      <c r="CA19" s="14">
        <v>3828603</v>
      </c>
      <c r="CB19" s="14">
        <v>3720113</v>
      </c>
      <c r="CC19" s="14">
        <v>3616655</v>
      </c>
      <c r="CD19" s="14"/>
      <c r="CE19" s="14"/>
      <c r="CF19" s="14"/>
      <c r="CG19" s="14"/>
      <c r="CH19" s="14"/>
      <c r="CI19" s="14"/>
      <c r="CJ19" s="14"/>
      <c r="CK19" s="14"/>
      <c r="CL19" s="14"/>
      <c r="CM19" s="14"/>
      <c r="CN19" s="14"/>
      <c r="CO19" s="14"/>
      <c r="CP19" s="14"/>
      <c r="CQ19" s="14"/>
      <c r="CR19" s="14"/>
      <c r="CS19" s="14"/>
      <c r="CT19" s="14"/>
      <c r="CU19" s="14"/>
      <c r="CV19" s="14"/>
    </row>
    <row r="20" spans="1:100" s="13" customFormat="1" ht="14.25" x14ac:dyDescent="0.45">
      <c r="A20" s="8" t="str">
        <f>_xlfn.XLOOKUP($A$7,Notes!$B$286:$M$286,Notes!$B299:$M299)</f>
        <v>ipot</v>
      </c>
      <c r="B20" s="82">
        <f t="shared" si="9"/>
        <v>60030.092056786831</v>
      </c>
      <c r="C20" s="226">
        <f t="shared" si="10"/>
        <v>10358.211472336556</v>
      </c>
      <c r="D20" s="226">
        <f t="shared" si="11"/>
        <v>19911.97722847588</v>
      </c>
      <c r="E20" s="310">
        <f t="shared" si="12"/>
        <v>90300.280757599263</v>
      </c>
      <c r="F20" s="82">
        <f t="shared" si="13"/>
        <v>190.91805742730932</v>
      </c>
      <c r="G20" s="226">
        <f t="shared" si="14"/>
        <v>32.94297151583639</v>
      </c>
      <c r="H20" s="226">
        <f t="shared" si="15"/>
        <v>63.327505951536189</v>
      </c>
      <c r="I20" s="310">
        <f t="shared" si="16"/>
        <v>287.18853489468188</v>
      </c>
      <c r="J20"/>
      <c r="K20" s="8" t="str">
        <f t="shared" si="17"/>
        <v>ipot</v>
      </c>
      <c r="L20" s="8">
        <f t="shared" si="18"/>
        <v>314428.57142857142</v>
      </c>
      <c r="M20"/>
      <c r="N20"/>
      <c r="O20" s="19" t="str">
        <f t="shared" si="19"/>
        <v>ocer</v>
      </c>
      <c r="P20" s="31">
        <f t="shared" si="20"/>
        <v>101</v>
      </c>
      <c r="Q20" s="62" cm="1">
        <f t="array" ref="Q20">_xlfn.XLOOKUP(Q$7&amp;$P20,('Water-CRP_filtered'!$S$8:$S$603)&amp;('Water-CRP_filtered'!$J$8:$J$603),'Water-CRP_filtered'!$T$8:$T$603,0)</f>
        <v>4872.2459180477354</v>
      </c>
      <c r="R20" s="62" cm="1">
        <f t="array" ref="R20">_xlfn.XLOOKUP(R$7&amp;$P20,('Water-CRP_filtered'!$S$8:$S$603)&amp;('Water-CRP_filtered'!$J$8:$J$603),'Water-CRP_filtered'!$T$8:$T$603,0)</f>
        <v>2.2530321225093619</v>
      </c>
      <c r="S20" s="62" cm="1">
        <f t="array" ref="S20">_xlfn.XLOOKUP(S$7&amp;$P20,('Water-CRP_filtered'!$S$8:$S$603)&amp;('Water-CRP_filtered'!$J$8:$J$603),'Water-CRP_filtered'!$T$8:$T$603,0)</f>
        <v>313.86134855657292</v>
      </c>
      <c r="T20" s="63">
        <f>Q20*GLB_Wat!$Z20*$Y20/1000</f>
        <v>0</v>
      </c>
      <c r="U20" s="63">
        <f>R20*GLB_Wat!$Z20*$Y20/1000</f>
        <v>0</v>
      </c>
      <c r="V20" s="63">
        <f>S20*GLB_Wat!$Z20*$Y20/1000</f>
        <v>0</v>
      </c>
      <c r="W20" s="63">
        <f t="shared" si="21"/>
        <v>0</v>
      </c>
      <c r="X20"/>
      <c r="Y20" s="348">
        <f>IF(Wat_FAO!AJ20&gt;0,1,0)</f>
        <v>0</v>
      </c>
      <c r="Z20" s="147">
        <f t="shared" si="8"/>
        <v>251.25587142857142</v>
      </c>
      <c r="AA20" s="242"/>
      <c r="AB20" s="13">
        <v>101</v>
      </c>
      <c r="AC20" s="13" t="s">
        <v>76</v>
      </c>
      <c r="AD20" s="13" t="s">
        <v>51</v>
      </c>
      <c r="AE20" s="13" t="s">
        <v>51</v>
      </c>
      <c r="AF20" s="13" t="s">
        <v>51</v>
      </c>
      <c r="AG20" s="13" t="s">
        <v>51</v>
      </c>
      <c r="AH20" s="13" t="s">
        <v>51</v>
      </c>
      <c r="AI20" s="14">
        <v>215063</v>
      </c>
      <c r="AJ20" s="14">
        <v>150072.70000000001</v>
      </c>
      <c r="AK20" s="14">
        <v>225499</v>
      </c>
      <c r="AL20" s="14">
        <v>300208</v>
      </c>
      <c r="AM20" s="14">
        <v>377926.40000000002</v>
      </c>
      <c r="AN20" s="14">
        <v>296417</v>
      </c>
      <c r="AO20" s="14">
        <v>193605</v>
      </c>
      <c r="AP20" s="14">
        <v>216630</v>
      </c>
      <c r="AQ20" s="14">
        <v>257834</v>
      </c>
      <c r="AR20" s="14">
        <v>254878.6</v>
      </c>
      <c r="AS20" s="14">
        <v>211128</v>
      </c>
      <c r="AT20" s="14">
        <v>201917</v>
      </c>
      <c r="AU20" s="14">
        <v>222474.8</v>
      </c>
      <c r="AV20" s="14">
        <v>195411.5</v>
      </c>
      <c r="AW20" s="14">
        <v>235225</v>
      </c>
      <c r="AX20" s="14">
        <v>229737.2</v>
      </c>
      <c r="AY20" s="14">
        <v>219819.7</v>
      </c>
      <c r="AZ20" s="14">
        <v>242332.6</v>
      </c>
      <c r="BA20" s="14">
        <v>227020.3</v>
      </c>
      <c r="BB20" s="14">
        <v>265998.5</v>
      </c>
      <c r="BC20" s="14">
        <v>303569.8</v>
      </c>
      <c r="BD20" s="14">
        <v>223496.8</v>
      </c>
      <c r="BE20" s="14">
        <v>246138.9</v>
      </c>
      <c r="BF20" s="14">
        <v>198894.2</v>
      </c>
      <c r="BG20" s="14">
        <v>225139</v>
      </c>
      <c r="BH20" s="14">
        <v>209143</v>
      </c>
      <c r="BI20" s="14">
        <v>298334</v>
      </c>
      <c r="BJ20" s="14">
        <v>376393</v>
      </c>
      <c r="BK20" s="14">
        <v>443705</v>
      </c>
      <c r="BL20" s="14">
        <v>307954</v>
      </c>
      <c r="BM20" s="14">
        <v>249890</v>
      </c>
      <c r="BN20" s="14">
        <v>287148</v>
      </c>
      <c r="BO20" s="14">
        <v>277649</v>
      </c>
      <c r="BP20" s="14">
        <v>260374</v>
      </c>
      <c r="BQ20" s="14">
        <v>266590</v>
      </c>
      <c r="BR20" s="14">
        <v>226932</v>
      </c>
      <c r="BS20" s="14">
        <v>248501</v>
      </c>
      <c r="BT20" s="14">
        <v>199166</v>
      </c>
      <c r="BU20" s="14">
        <v>240538</v>
      </c>
      <c r="BV20" s="14">
        <v>255673</v>
      </c>
      <c r="BW20" s="14">
        <v>216515</v>
      </c>
      <c r="BX20" s="14">
        <v>241368</v>
      </c>
      <c r="BY20" s="14">
        <v>226557</v>
      </c>
      <c r="BZ20" s="14">
        <v>244429</v>
      </c>
      <c r="CA20" s="14">
        <v>255611</v>
      </c>
      <c r="CB20" s="14">
        <v>254764</v>
      </c>
      <c r="CC20" s="14">
        <v>247845</v>
      </c>
      <c r="CD20" s="14"/>
      <c r="CE20" s="14"/>
      <c r="CF20" s="14"/>
      <c r="CG20" s="14"/>
      <c r="CH20" s="14"/>
      <c r="CI20" s="14"/>
      <c r="CJ20" s="14"/>
      <c r="CK20" s="14"/>
      <c r="CL20" s="14"/>
      <c r="CM20" s="14"/>
      <c r="CN20" s="14"/>
      <c r="CO20" s="14"/>
      <c r="CP20" s="14"/>
      <c r="CQ20" s="14"/>
      <c r="CR20" s="14"/>
      <c r="CS20" s="14"/>
      <c r="CT20" s="14"/>
      <c r="CU20" s="14"/>
      <c r="CV20" s="14"/>
    </row>
    <row r="21" spans="1:100" s="13" customFormat="1" ht="14.25" x14ac:dyDescent="0.45">
      <c r="A21" s="8" t="str">
        <f>_xlfn.XLOOKUP($A$7,Notes!$B$286:$M$286,Notes!$B300:$M300)</f>
        <v>spot</v>
      </c>
      <c r="B21" s="82">
        <f t="shared" si="9"/>
        <v>42162.243192133879</v>
      </c>
      <c r="C21" s="226">
        <f t="shared" si="10"/>
        <v>695.03597951131928</v>
      </c>
      <c r="D21" s="226">
        <f t="shared" si="11"/>
        <v>6913.5484455259029</v>
      </c>
      <c r="E21" s="310">
        <f t="shared" si="12"/>
        <v>49770.827617171104</v>
      </c>
      <c r="F21" s="82">
        <f t="shared" si="13"/>
        <v>324.32494763179909</v>
      </c>
      <c r="G21" s="226">
        <f t="shared" si="14"/>
        <v>5.3464306116255331</v>
      </c>
      <c r="H21" s="226">
        <f t="shared" si="15"/>
        <v>53.18114188866079</v>
      </c>
      <c r="I21" s="310">
        <f t="shared" si="16"/>
        <v>382.85252013208537</v>
      </c>
      <c r="J21"/>
      <c r="K21" s="8" t="str">
        <f t="shared" si="17"/>
        <v>spot</v>
      </c>
      <c r="L21" s="8">
        <f t="shared" si="18"/>
        <v>130000</v>
      </c>
      <c r="M21"/>
      <c r="N21"/>
      <c r="O21" s="19" t="str">
        <f t="shared" si="19"/>
        <v>ocer</v>
      </c>
      <c r="P21" s="31">
        <f t="shared" si="20"/>
        <v>103</v>
      </c>
      <c r="Q21" s="62" cm="1">
        <f t="array" ref="Q21">_xlfn.XLOOKUP(Q$7&amp;$P21,('Water-CRP_filtered'!$S$8:$S$603)&amp;('Water-CRP_filtered'!$J$8:$J$603),'Water-CRP_filtered'!$T$8:$T$603,0)</f>
        <v>1598.0774856415751</v>
      </c>
      <c r="R21" s="62" cm="1">
        <f t="array" ref="R21">_xlfn.XLOOKUP(R$7&amp;$P21,('Water-CRP_filtered'!$S$8:$S$603)&amp;('Water-CRP_filtered'!$J$8:$J$603),'Water-CRP_filtered'!$T$8:$T$603,0)</f>
        <v>33.024474001275259</v>
      </c>
      <c r="S21" s="62" cm="1">
        <f t="array" ref="S21">_xlfn.XLOOKUP(S$7&amp;$P21,('Water-CRP_filtered'!$S$8:$S$603)&amp;('Water-CRP_filtered'!$J$8:$J$603),'Water-CRP_filtered'!$T$8:$T$603,0)</f>
        <v>28.46459878257544</v>
      </c>
      <c r="T21" s="63">
        <f>Q21*GLB_Wat!$Z21*$Y21/1000</f>
        <v>0</v>
      </c>
      <c r="U21" s="63">
        <f>R21*GLB_Wat!$Z21*$Y21/1000</f>
        <v>0</v>
      </c>
      <c r="V21" s="63">
        <f>S21*GLB_Wat!$Z21*$Y21/1000</f>
        <v>0</v>
      </c>
      <c r="W21" s="63">
        <f t="shared" si="21"/>
        <v>0</v>
      </c>
      <c r="X21"/>
      <c r="Y21" s="348">
        <f>IF(Wat_FAO!AJ21&gt;0,1,0)</f>
        <v>0</v>
      </c>
      <c r="Z21" s="147">
        <f t="shared" si="8"/>
        <v>4861.2718571428577</v>
      </c>
      <c r="AA21" s="242"/>
      <c r="AB21" s="13">
        <v>103</v>
      </c>
      <c r="AC21" s="13" t="s">
        <v>77</v>
      </c>
      <c r="AD21" s="13" t="s">
        <v>51</v>
      </c>
      <c r="AE21" s="13" t="s">
        <v>51</v>
      </c>
      <c r="AF21" s="13" t="s">
        <v>51</v>
      </c>
      <c r="AG21" s="13" t="s">
        <v>51</v>
      </c>
      <c r="AH21" s="13" t="s">
        <v>51</v>
      </c>
      <c r="AI21" s="14">
        <v>4307871</v>
      </c>
      <c r="AJ21" s="14">
        <v>5181314</v>
      </c>
      <c r="AK21" s="14">
        <v>4938409</v>
      </c>
      <c r="AL21" s="14">
        <v>4748437</v>
      </c>
      <c r="AM21" s="14">
        <v>5483167</v>
      </c>
      <c r="AN21" s="14">
        <v>4938449</v>
      </c>
      <c r="AO21" s="14">
        <v>4431256</v>
      </c>
      <c r="AP21" s="14">
        <v>5164261</v>
      </c>
      <c r="AQ21" s="14">
        <v>4526251</v>
      </c>
      <c r="AR21" s="14">
        <v>4798784</v>
      </c>
      <c r="AS21" s="14">
        <v>4181401</v>
      </c>
      <c r="AT21" s="14">
        <v>4223100</v>
      </c>
      <c r="AU21" s="14">
        <v>4788483</v>
      </c>
      <c r="AV21" s="14">
        <v>3846457</v>
      </c>
      <c r="AW21" s="14">
        <v>3758387</v>
      </c>
      <c r="AX21" s="14">
        <v>2954590</v>
      </c>
      <c r="AY21" s="14">
        <v>3136783</v>
      </c>
      <c r="AZ21" s="14">
        <v>3590325</v>
      </c>
      <c r="BA21" s="14">
        <v>3412938</v>
      </c>
      <c r="BB21" s="14">
        <v>3420036</v>
      </c>
      <c r="BC21" s="14">
        <v>3053224</v>
      </c>
      <c r="BD21" s="14">
        <v>3313434</v>
      </c>
      <c r="BE21" s="14">
        <v>2220844</v>
      </c>
      <c r="BF21" s="14">
        <v>1772295</v>
      </c>
      <c r="BG21" s="14">
        <v>1882144</v>
      </c>
      <c r="BH21" s="14">
        <v>1856147</v>
      </c>
      <c r="BI21" s="14">
        <v>1722399</v>
      </c>
      <c r="BJ21" s="14">
        <v>1834112</v>
      </c>
      <c r="BK21" s="14">
        <v>1810851</v>
      </c>
      <c r="BL21" s="14">
        <v>1758468</v>
      </c>
      <c r="BM21" s="14">
        <v>1905714</v>
      </c>
      <c r="BN21" s="14">
        <v>1811661</v>
      </c>
      <c r="BO21" s="14">
        <v>1713019</v>
      </c>
      <c r="BP21" s="14">
        <v>1620556</v>
      </c>
      <c r="BQ21" s="14">
        <v>1371177</v>
      </c>
      <c r="BR21" s="14">
        <v>1476401</v>
      </c>
      <c r="BS21" s="14">
        <v>1545168</v>
      </c>
      <c r="BT21" s="14">
        <v>1268003</v>
      </c>
      <c r="BU21" s="14">
        <v>1127622</v>
      </c>
      <c r="BV21" s="14">
        <v>1021031</v>
      </c>
      <c r="BW21" s="14">
        <v>1030470</v>
      </c>
      <c r="BX21" s="14">
        <v>1101456</v>
      </c>
      <c r="BY21" s="14">
        <v>1290570</v>
      </c>
      <c r="BZ21" s="14">
        <v>1240982</v>
      </c>
      <c r="CA21" s="14">
        <v>919837</v>
      </c>
      <c r="CB21" s="14">
        <v>1011814</v>
      </c>
      <c r="CC21" s="14">
        <v>673655</v>
      </c>
      <c r="CD21" s="14"/>
      <c r="CE21" s="14"/>
      <c r="CF21" s="14"/>
      <c r="CG21" s="14"/>
      <c r="CH21" s="14"/>
      <c r="CI21" s="14"/>
      <c r="CJ21" s="14"/>
      <c r="CK21" s="14"/>
      <c r="CL21" s="14"/>
      <c r="CM21" s="14"/>
      <c r="CN21" s="14"/>
      <c r="CO21" s="14"/>
      <c r="CP21" s="14"/>
      <c r="CQ21" s="14"/>
      <c r="CR21" s="14"/>
      <c r="CS21" s="14"/>
      <c r="CT21" s="14"/>
      <c r="CU21" s="14"/>
      <c r="CV21" s="14"/>
    </row>
    <row r="22" spans="1:100" s="13" customFormat="1" ht="14.25" x14ac:dyDescent="0.45">
      <c r="A22" s="8" t="str">
        <f>_xlfn.XLOOKUP($A$7,Notes!$B$286:$M$286,Notes!$B301:$M301)</f>
        <v>root</v>
      </c>
      <c r="B22" s="82">
        <f t="shared" si="9"/>
        <v>1201.6938247467021</v>
      </c>
      <c r="C22" s="226">
        <f t="shared" si="10"/>
        <v>52.758839969162594</v>
      </c>
      <c r="D22" s="226">
        <f t="shared" si="11"/>
        <v>75.570594719862612</v>
      </c>
      <c r="E22" s="310">
        <f t="shared" si="12"/>
        <v>1330.0232594357274</v>
      </c>
      <c r="F22" s="82">
        <f t="shared" si="13"/>
        <v>348.09769865212536</v>
      </c>
      <c r="G22" s="226">
        <f t="shared" si="14"/>
        <v>15.28278701165196</v>
      </c>
      <c r="H22" s="226">
        <f t="shared" si="15"/>
        <v>21.890725878783229</v>
      </c>
      <c r="I22" s="310">
        <f t="shared" si="16"/>
        <v>385.27121154256054</v>
      </c>
      <c r="J22"/>
      <c r="K22" s="8" t="str">
        <f t="shared" si="17"/>
        <v>root</v>
      </c>
      <c r="L22" s="8">
        <f t="shared" si="18"/>
        <v>3452.174</v>
      </c>
      <c r="M22"/>
      <c r="N22"/>
      <c r="O22" s="19" t="str">
        <f t="shared" si="19"/>
        <v>ocer</v>
      </c>
      <c r="P22" s="31">
        <f t="shared" si="20"/>
        <v>108</v>
      </c>
      <c r="Q22" s="62" cm="1">
        <f t="array" ref="Q22">_xlfn.XLOOKUP(Q$7&amp;$P22,('Water-CRP_filtered'!$S$8:$S$603)&amp;('Water-CRP_filtered'!$J$8:$J$603),'Water-CRP_filtered'!$T$8:$T$603,0)</f>
        <v>3316.3848335116677</v>
      </c>
      <c r="R22" s="62" cm="1">
        <f t="array" ref="R22">_xlfn.XLOOKUP(R$7&amp;$P22,('Water-CRP_filtered'!$S$8:$S$603)&amp;('Water-CRP_filtered'!$J$8:$J$603),'Water-CRP_filtered'!$T$8:$T$603,0)</f>
        <v>115.41196093985684</v>
      </c>
      <c r="S22" s="62" cm="1">
        <f t="array" ref="S22">_xlfn.XLOOKUP(S$7&amp;$P22,('Water-CRP_filtered'!$S$8:$S$603)&amp;('Water-CRP_filtered'!$J$8:$J$603),'Water-CRP_filtered'!$T$8:$T$603,0)</f>
        <v>8.8766026500577304</v>
      </c>
      <c r="T22" s="63">
        <f>Q22*GLB_Wat!$Z22*$Y22/1000</f>
        <v>0</v>
      </c>
      <c r="U22" s="63">
        <f>R22*GLB_Wat!$Z22*$Y22/1000</f>
        <v>0</v>
      </c>
      <c r="V22" s="63">
        <f>S22*GLB_Wat!$Z22*$Y22/1000</f>
        <v>0</v>
      </c>
      <c r="W22" s="63">
        <f t="shared" si="21"/>
        <v>0</v>
      </c>
      <c r="X22"/>
      <c r="Y22" s="348">
        <f>IF(Wat_FAO!AJ22&gt;0,1,0)</f>
        <v>0</v>
      </c>
      <c r="Z22" s="147">
        <f t="shared" si="8"/>
        <v>2923.3322857142857</v>
      </c>
      <c r="AA22" s="242"/>
      <c r="AB22" s="13">
        <v>108</v>
      </c>
      <c r="AC22" s="13" t="s">
        <v>79</v>
      </c>
      <c r="AD22" s="13" t="s">
        <v>51</v>
      </c>
      <c r="AE22" s="13" t="s">
        <v>51</v>
      </c>
      <c r="AF22" s="13" t="s">
        <v>51</v>
      </c>
      <c r="AG22" s="13" t="s">
        <v>51</v>
      </c>
      <c r="AH22" s="13" t="s">
        <v>51</v>
      </c>
      <c r="AI22" s="14">
        <v>2304572</v>
      </c>
      <c r="AJ22" s="14">
        <v>2494209</v>
      </c>
      <c r="AK22" s="14">
        <v>2347655</v>
      </c>
      <c r="AL22" s="14">
        <v>2859205</v>
      </c>
      <c r="AM22" s="14">
        <v>3066151</v>
      </c>
      <c r="AN22" s="14">
        <v>4063439</v>
      </c>
      <c r="AO22" s="14">
        <v>3328095</v>
      </c>
      <c r="AP22" s="14">
        <v>3798389</v>
      </c>
      <c r="AQ22" s="14">
        <v>3807595</v>
      </c>
      <c r="AR22" s="14">
        <v>4395427</v>
      </c>
      <c r="AS22" s="14">
        <v>5629828</v>
      </c>
      <c r="AT22" s="14">
        <v>4871313</v>
      </c>
      <c r="AU22" s="14">
        <v>5478523</v>
      </c>
      <c r="AV22" s="14">
        <v>6152261</v>
      </c>
      <c r="AW22" s="14">
        <v>6563958</v>
      </c>
      <c r="AX22" s="14">
        <v>7161815</v>
      </c>
      <c r="AY22" s="14">
        <v>6985209</v>
      </c>
      <c r="AZ22" s="14">
        <v>7027748</v>
      </c>
      <c r="BA22" s="14">
        <v>7662322</v>
      </c>
      <c r="BB22" s="14">
        <v>7906303</v>
      </c>
      <c r="BC22" s="14">
        <v>8393332</v>
      </c>
      <c r="BD22" s="14">
        <v>8291354</v>
      </c>
      <c r="BE22" s="14">
        <v>8739219</v>
      </c>
      <c r="BF22" s="14">
        <v>8869559</v>
      </c>
      <c r="BG22" s="14">
        <v>2728786</v>
      </c>
      <c r="BH22" s="14">
        <v>2817743</v>
      </c>
      <c r="BI22" s="14">
        <v>2498374</v>
      </c>
      <c r="BJ22" s="14">
        <v>3577851</v>
      </c>
      <c r="BK22" s="14">
        <v>3714268</v>
      </c>
      <c r="BL22" s="14">
        <v>4013513</v>
      </c>
      <c r="BM22" s="14">
        <v>3066211</v>
      </c>
      <c r="BN22" s="14">
        <v>3424983</v>
      </c>
      <c r="BO22" s="14">
        <v>3884430</v>
      </c>
      <c r="BP22" s="14">
        <v>3670513</v>
      </c>
      <c r="BQ22" s="14">
        <v>4575056</v>
      </c>
      <c r="BR22" s="14">
        <v>3793288</v>
      </c>
      <c r="BS22" s="14">
        <v>3939672</v>
      </c>
      <c r="BT22" s="14">
        <v>4250070</v>
      </c>
      <c r="BU22" s="14">
        <v>4336422</v>
      </c>
      <c r="BV22" s="14">
        <v>4260597</v>
      </c>
      <c r="BW22" s="14">
        <v>4311851</v>
      </c>
      <c r="BX22" s="14">
        <v>4298134</v>
      </c>
      <c r="BY22" s="14">
        <v>4636781</v>
      </c>
      <c r="BZ22" s="14">
        <v>4564525</v>
      </c>
      <c r="CA22" s="14">
        <v>4685573</v>
      </c>
      <c r="CB22" s="14">
        <v>4663936</v>
      </c>
      <c r="CC22" s="14">
        <v>4748268</v>
      </c>
      <c r="CD22" s="14"/>
      <c r="CE22" s="14"/>
      <c r="CF22" s="14"/>
      <c r="CG22" s="14"/>
      <c r="CH22" s="14"/>
      <c r="CI22" s="14"/>
      <c r="CJ22" s="14"/>
      <c r="CK22" s="14"/>
      <c r="CL22" s="14"/>
      <c r="CM22" s="14"/>
      <c r="CN22" s="14"/>
      <c r="CO22" s="14"/>
      <c r="CP22" s="14"/>
      <c r="CQ22" s="14"/>
      <c r="CR22" s="14"/>
      <c r="CS22" s="14"/>
      <c r="CT22" s="14"/>
      <c r="CU22" s="14"/>
      <c r="CV22" s="14"/>
    </row>
    <row r="23" spans="1:100" s="13" customFormat="1" ht="14.25" x14ac:dyDescent="0.45">
      <c r="A23" s="8" t="str">
        <f>_xlfn.XLOOKUP($A$7,Notes!$B$286:$M$286,Notes!$B302:$M302)</f>
        <v>vege</v>
      </c>
      <c r="B23" s="82">
        <f t="shared" si="9"/>
        <v>132738.78527763393</v>
      </c>
      <c r="C23" s="226">
        <f t="shared" si="10"/>
        <v>31094.328706734417</v>
      </c>
      <c r="D23" s="226">
        <f t="shared" si="11"/>
        <v>58943.125972411137</v>
      </c>
      <c r="E23" s="310">
        <f t="shared" si="12"/>
        <v>222776.23995677946</v>
      </c>
      <c r="F23" s="82">
        <f t="shared" si="13"/>
        <v>190.28265328284965</v>
      </c>
      <c r="G23" s="226">
        <f t="shared" si="14"/>
        <v>44.574096078935959</v>
      </c>
      <c r="H23" s="226">
        <f t="shared" si="15"/>
        <v>84.495683604131017</v>
      </c>
      <c r="I23" s="310">
        <f t="shared" si="16"/>
        <v>319.35243296591659</v>
      </c>
      <c r="J23"/>
      <c r="K23" s="8" t="str">
        <f t="shared" si="17"/>
        <v>vege</v>
      </c>
      <c r="L23" s="8">
        <f t="shared" si="18"/>
        <v>697587.42054285714</v>
      </c>
      <c r="M23"/>
      <c r="N23"/>
      <c r="O23" s="19" t="str">
        <f t="shared" si="19"/>
        <v>ipot</v>
      </c>
      <c r="P23" s="31">
        <f t="shared" si="20"/>
        <v>116</v>
      </c>
      <c r="Q23" s="62" cm="1">
        <f t="array" ref="Q23">_xlfn.XLOOKUP(Q$7&amp;$P23,('Water-CRP_filtered'!$S$8:$S$603)&amp;('Water-CRP_filtered'!$J$8:$J$603),'Water-CRP_filtered'!$T$8:$T$603,0)</f>
        <v>190.91805742730932</v>
      </c>
      <c r="R23" s="62" cm="1">
        <f t="array" ref="R23">_xlfn.XLOOKUP(R$7&amp;$P23,('Water-CRP_filtered'!$S$8:$S$603)&amp;('Water-CRP_filtered'!$J$8:$J$603),'Water-CRP_filtered'!$T$8:$T$603,0)</f>
        <v>32.942971515836383</v>
      </c>
      <c r="S23" s="62" cm="1">
        <f t="array" ref="S23">_xlfn.XLOOKUP(S$7&amp;$P23,('Water-CRP_filtered'!$S$8:$S$603)&amp;('Water-CRP_filtered'!$J$8:$J$603),'Water-CRP_filtered'!$T$8:$T$603,0)</f>
        <v>63.327505951536189</v>
      </c>
      <c r="T23" s="63">
        <f>Q23*GLB_Wat!$Z23*$Y23/1000</f>
        <v>60030.092056786831</v>
      </c>
      <c r="U23" s="63">
        <f>R23*GLB_Wat!$Z23*$Y23/1000</f>
        <v>10358.211472336556</v>
      </c>
      <c r="V23" s="63">
        <f>S23*GLB_Wat!$Z23*$Y23/1000</f>
        <v>19911.97722847588</v>
      </c>
      <c r="W23" s="63">
        <f t="shared" si="21"/>
        <v>90300.280757599263</v>
      </c>
      <c r="X23"/>
      <c r="Y23" s="348">
        <f>IF(Wat_FAO!AJ23&gt;0,1,0)</f>
        <v>1</v>
      </c>
      <c r="Z23" s="147">
        <f t="shared" si="8"/>
        <v>314428.57142857142</v>
      </c>
      <c r="AA23" s="242"/>
      <c r="AB23" s="13">
        <v>116</v>
      </c>
      <c r="AC23" s="13" t="s">
        <v>81</v>
      </c>
      <c r="AD23" s="13" t="s">
        <v>82</v>
      </c>
      <c r="AE23" s="13" t="s">
        <v>82</v>
      </c>
      <c r="AF23" s="13" t="s">
        <v>82</v>
      </c>
      <c r="AG23" s="13" t="s">
        <v>83</v>
      </c>
      <c r="AH23" s="13" t="s">
        <v>83</v>
      </c>
      <c r="AI23" s="14">
        <v>323000000</v>
      </c>
      <c r="AJ23" s="14">
        <v>306000000</v>
      </c>
      <c r="AK23" s="14">
        <v>310000000</v>
      </c>
      <c r="AL23" s="14">
        <v>308000000</v>
      </c>
      <c r="AM23" s="14">
        <v>328000000</v>
      </c>
      <c r="AN23" s="14">
        <v>318000000</v>
      </c>
      <c r="AO23" s="14">
        <v>308000000</v>
      </c>
      <c r="AP23" s="14">
        <v>313000000</v>
      </c>
      <c r="AQ23" s="14">
        <v>327000000</v>
      </c>
      <c r="AR23" s="14">
        <v>331000000</v>
      </c>
      <c r="AS23" s="14">
        <v>329000000</v>
      </c>
      <c r="AT23" s="14">
        <v>369000000</v>
      </c>
      <c r="AU23" s="14">
        <v>362000000</v>
      </c>
      <c r="AV23" s="14">
        <v>366000000</v>
      </c>
      <c r="AW23" s="14">
        <v>369000000</v>
      </c>
      <c r="AX23" s="14">
        <v>366000000</v>
      </c>
      <c r="AY23" s="14">
        <v>354000000</v>
      </c>
      <c r="AZ23" s="14">
        <v>369000000</v>
      </c>
      <c r="BA23" s="14">
        <v>365000000</v>
      </c>
      <c r="BB23" s="14">
        <v>366000000</v>
      </c>
      <c r="BC23" s="14">
        <v>369000000</v>
      </c>
      <c r="BD23" s="14">
        <v>374000000</v>
      </c>
      <c r="BE23" s="14">
        <v>373000000</v>
      </c>
      <c r="BF23" s="14">
        <v>383000000</v>
      </c>
      <c r="BG23" s="14">
        <v>19900000</v>
      </c>
      <c r="BH23" s="14">
        <v>19400000</v>
      </c>
      <c r="BI23" s="14">
        <v>18800000</v>
      </c>
      <c r="BJ23" s="14">
        <v>18700000</v>
      </c>
      <c r="BK23" s="14">
        <v>18700000</v>
      </c>
      <c r="BL23" s="14">
        <v>18800000</v>
      </c>
      <c r="BM23" s="14">
        <v>17800000</v>
      </c>
      <c r="BN23" s="14">
        <v>18000000</v>
      </c>
      <c r="BO23" s="14">
        <v>18200000</v>
      </c>
      <c r="BP23" s="14">
        <v>18600000</v>
      </c>
      <c r="BQ23" s="14">
        <v>18200000</v>
      </c>
      <c r="BR23" s="14">
        <v>18700000</v>
      </c>
      <c r="BS23" s="14">
        <v>18700000</v>
      </c>
      <c r="BT23" s="14">
        <v>18500000</v>
      </c>
      <c r="BU23" s="14">
        <v>18000000</v>
      </c>
      <c r="BV23" s="14">
        <v>18000000</v>
      </c>
      <c r="BW23" s="14">
        <v>17400000</v>
      </c>
      <c r="BX23" s="14">
        <v>17400000</v>
      </c>
      <c r="BY23" s="14">
        <v>17100000</v>
      </c>
      <c r="BZ23" s="14">
        <v>16400000</v>
      </c>
      <c r="CA23" s="14">
        <v>16800000</v>
      </c>
      <c r="CB23" s="14">
        <v>18000000</v>
      </c>
      <c r="CC23" s="14">
        <v>17800000</v>
      </c>
      <c r="CD23" s="14"/>
      <c r="CE23" s="14"/>
      <c r="CF23" s="14"/>
      <c r="CG23" s="14"/>
      <c r="CH23" s="14"/>
      <c r="CI23" s="14"/>
      <c r="CJ23" s="14"/>
      <c r="CK23" s="14"/>
      <c r="CL23" s="14"/>
      <c r="CM23" s="14"/>
      <c r="CN23" s="14"/>
      <c r="CO23" s="14"/>
      <c r="CP23" s="14"/>
      <c r="CQ23" s="14"/>
      <c r="CR23" s="14"/>
      <c r="CS23" s="14"/>
      <c r="CT23" s="14"/>
      <c r="CU23" s="14"/>
      <c r="CV23" s="14"/>
    </row>
    <row r="24" spans="1:100" s="13" customFormat="1" ht="14.25" x14ac:dyDescent="0.45">
      <c r="A24" s="8" t="str">
        <f>_xlfn.XLOOKUP($A$7,Notes!$B$286:$M$286,Notes!$B303:$M303)</f>
        <v>sugr</v>
      </c>
      <c r="B24" s="82">
        <f t="shared" si="9"/>
        <v>185265.89619646576</v>
      </c>
      <c r="C24" s="226">
        <f t="shared" si="10"/>
        <v>75797.60240008586</v>
      </c>
      <c r="D24" s="226">
        <f t="shared" si="11"/>
        <v>17405.824934921198</v>
      </c>
      <c r="E24" s="310">
        <f t="shared" si="12"/>
        <v>278469.32353147282</v>
      </c>
      <c r="F24" s="82">
        <f t="shared" si="13"/>
        <v>139.8087611918682</v>
      </c>
      <c r="G24" s="226">
        <f t="shared" si="14"/>
        <v>57.199782099302183</v>
      </c>
      <c r="H24" s="226">
        <f t="shared" si="15"/>
        <v>13.135104040374836</v>
      </c>
      <c r="I24" s="310">
        <f t="shared" si="16"/>
        <v>210.14364733154522</v>
      </c>
      <c r="J24"/>
      <c r="K24" s="8" t="str">
        <f t="shared" si="17"/>
        <v>sugr</v>
      </c>
      <c r="L24" s="8">
        <f t="shared" si="18"/>
        <v>1325137.9571428571</v>
      </c>
      <c r="M24"/>
      <c r="N24"/>
      <c r="O24" s="19" t="str">
        <f t="shared" si="19"/>
        <v>spot</v>
      </c>
      <c r="P24" s="31">
        <f t="shared" si="20"/>
        <v>122</v>
      </c>
      <c r="Q24" s="62" cm="1">
        <f t="array" ref="Q24">_xlfn.XLOOKUP(Q$7&amp;$P24,('Water-CRP_filtered'!$S$8:$S$603)&amp;('Water-CRP_filtered'!$J$8:$J$603),'Water-CRP_filtered'!$T$8:$T$603,0)</f>
        <v>324.32494763179909</v>
      </c>
      <c r="R24" s="62" cm="1">
        <f t="array" ref="R24">_xlfn.XLOOKUP(R$7&amp;$P24,('Water-CRP_filtered'!$S$8:$S$603)&amp;('Water-CRP_filtered'!$J$8:$J$603),'Water-CRP_filtered'!$T$8:$T$603,0)</f>
        <v>5.3464306116255331</v>
      </c>
      <c r="S24" s="62" cm="1">
        <f t="array" ref="S24">_xlfn.XLOOKUP(S$7&amp;$P24,('Water-CRP_filtered'!$S$8:$S$603)&amp;('Water-CRP_filtered'!$J$8:$J$603),'Water-CRP_filtered'!$T$8:$T$603,0)</f>
        <v>53.181141888660797</v>
      </c>
      <c r="T24" s="63">
        <f>Q24*GLB_Wat!$Z24*$Y24/1000</f>
        <v>42162.243192133879</v>
      </c>
      <c r="U24" s="63">
        <f>R24*GLB_Wat!$Z24*$Y24/1000</f>
        <v>695.03597951131928</v>
      </c>
      <c r="V24" s="63">
        <f>S24*GLB_Wat!$Z24*$Y24/1000</f>
        <v>6913.5484455259029</v>
      </c>
      <c r="W24" s="63">
        <f t="shared" si="21"/>
        <v>49770.827617171104</v>
      </c>
      <c r="X24"/>
      <c r="Y24" s="348">
        <f>IF(Wat_FAO!AJ24&gt;0,1,0)</f>
        <v>1</v>
      </c>
      <c r="Z24" s="147">
        <f t="shared" si="8"/>
        <v>130000</v>
      </c>
      <c r="AA24" s="242"/>
      <c r="AB24" s="13">
        <v>122</v>
      </c>
      <c r="AC24" s="13" t="s">
        <v>72</v>
      </c>
      <c r="AD24" s="13" t="s">
        <v>85</v>
      </c>
      <c r="AE24" s="13" t="s">
        <v>85</v>
      </c>
      <c r="AF24" s="13" t="s">
        <v>85</v>
      </c>
      <c r="AG24" s="13" t="s">
        <v>83</v>
      </c>
      <c r="AH24" s="13" t="s">
        <v>83</v>
      </c>
      <c r="AI24" s="14">
        <v>140000000</v>
      </c>
      <c r="AJ24" s="14">
        <v>136000000</v>
      </c>
      <c r="AK24" s="14">
        <v>137000000</v>
      </c>
      <c r="AL24" s="14">
        <v>131000000</v>
      </c>
      <c r="AM24" s="14">
        <v>131000000</v>
      </c>
      <c r="AN24" s="14">
        <v>128000000</v>
      </c>
      <c r="AO24" s="14">
        <v>107000000</v>
      </c>
      <c r="AP24" s="14">
        <v>101000000</v>
      </c>
      <c r="AQ24" s="14">
        <v>103000000</v>
      </c>
      <c r="AR24" s="14">
        <v>96300000</v>
      </c>
      <c r="AS24" s="14">
        <v>94000000</v>
      </c>
      <c r="AT24" s="14">
        <v>94600000</v>
      </c>
      <c r="AU24" s="14">
        <v>90900000</v>
      </c>
      <c r="AV24" s="14">
        <v>90400000</v>
      </c>
      <c r="AW24" s="14">
        <v>93800000</v>
      </c>
      <c r="AX24" s="14">
        <v>91500000</v>
      </c>
      <c r="AY24" s="14">
        <v>90600000</v>
      </c>
      <c r="AZ24" s="14">
        <v>92900000</v>
      </c>
      <c r="BA24" s="14">
        <v>91800000</v>
      </c>
      <c r="BB24" s="14">
        <v>89600000</v>
      </c>
      <c r="BC24" s="14">
        <v>91600000</v>
      </c>
      <c r="BD24" s="14">
        <v>92300000</v>
      </c>
      <c r="BE24" s="14">
        <v>92200000</v>
      </c>
      <c r="BF24" s="14">
        <v>93500000</v>
      </c>
      <c r="BG24" s="14">
        <v>9798396</v>
      </c>
      <c r="BH24" s="14">
        <v>9674950</v>
      </c>
      <c r="BI24" s="14">
        <v>9416972</v>
      </c>
      <c r="BJ24" s="14">
        <v>9266440</v>
      </c>
      <c r="BK24" s="14">
        <v>9321599</v>
      </c>
      <c r="BL24" s="14">
        <v>9004550</v>
      </c>
      <c r="BM24" s="14">
        <v>8104779</v>
      </c>
      <c r="BN24" s="14">
        <v>8144516</v>
      </c>
      <c r="BO24" s="14">
        <v>7794971</v>
      </c>
      <c r="BP24" s="14">
        <v>7842033</v>
      </c>
      <c r="BQ24" s="14">
        <v>7963731</v>
      </c>
      <c r="BR24" s="14">
        <v>7902504</v>
      </c>
      <c r="BS24" s="14">
        <v>7593480</v>
      </c>
      <c r="BT24" s="14">
        <v>7805287</v>
      </c>
      <c r="BU24" s="14">
        <v>7855249</v>
      </c>
      <c r="BV24" s="14">
        <v>7748184</v>
      </c>
      <c r="BW24" s="14">
        <v>7611690</v>
      </c>
      <c r="BX24" s="14">
        <v>7672409</v>
      </c>
      <c r="BY24" s="14">
        <v>7454828</v>
      </c>
      <c r="BZ24" s="14">
        <v>7280331</v>
      </c>
      <c r="CA24" s="14">
        <v>7275640</v>
      </c>
      <c r="CB24" s="14">
        <v>7280645</v>
      </c>
      <c r="CC24" s="14">
        <v>7248381</v>
      </c>
      <c r="CD24" s="14"/>
      <c r="CE24" s="14"/>
      <c r="CF24" s="14"/>
      <c r="CG24" s="14"/>
      <c r="CH24" s="14"/>
      <c r="CI24" s="14"/>
      <c r="CJ24" s="14"/>
      <c r="CK24" s="14"/>
      <c r="CL24" s="14"/>
      <c r="CM24" s="14"/>
      <c r="CN24" s="14"/>
      <c r="CO24" s="14"/>
      <c r="CP24" s="14"/>
      <c r="CQ24" s="14"/>
      <c r="CR24" s="14"/>
      <c r="CS24" s="14"/>
      <c r="CT24" s="14"/>
      <c r="CU24" s="14"/>
      <c r="CV24" s="14"/>
    </row>
    <row r="25" spans="1:100" s="13" customFormat="1" ht="14.25" x14ac:dyDescent="0.45">
      <c r="A25" s="8" t="str">
        <f>_xlfn.XLOOKUP($A$7,Notes!$B$286:$M$286,Notes!$B304:$M304)</f>
        <v>toba</v>
      </c>
      <c r="B25" s="82">
        <f t="shared" si="9"/>
        <v>12986.977933018261</v>
      </c>
      <c r="C25" s="226">
        <f t="shared" si="10"/>
        <v>1316.9777932310526</v>
      </c>
      <c r="D25" s="226">
        <f t="shared" si="11"/>
        <v>4498.3964073416028</v>
      </c>
      <c r="E25" s="310">
        <f t="shared" si="12"/>
        <v>18802.352133590917</v>
      </c>
      <c r="F25" s="82">
        <f t="shared" si="13"/>
        <v>2020.5631873233849</v>
      </c>
      <c r="G25" s="226">
        <f t="shared" si="14"/>
        <v>204.90039031787364</v>
      </c>
      <c r="H25" s="226">
        <f t="shared" si="15"/>
        <v>699.87754114477036</v>
      </c>
      <c r="I25" s="310">
        <f t="shared" si="16"/>
        <v>2925.3411187860293</v>
      </c>
      <c r="J25"/>
      <c r="K25" s="8" t="str">
        <f t="shared" si="17"/>
        <v>toba</v>
      </c>
      <c r="L25" s="8">
        <f t="shared" si="18"/>
        <v>6427.4049999999997</v>
      </c>
      <c r="M25"/>
      <c r="N25"/>
      <c r="O25" s="19" t="str">
        <f t="shared" si="19"/>
        <v>cass</v>
      </c>
      <c r="P25" s="31">
        <f t="shared" si="20"/>
        <v>125</v>
      </c>
      <c r="Q25" s="62" cm="1">
        <f t="array" ref="Q25">_xlfn.XLOOKUP(Q$7&amp;$P25,('Water-CRP_filtered'!$S$8:$S$603)&amp;('Water-CRP_filtered'!$J$8:$J$603),'Water-CRP_filtered'!$T$8:$T$603,0)</f>
        <v>549.9878339880064</v>
      </c>
      <c r="R25" s="62" cm="1">
        <f t="array" ref="R25">_xlfn.XLOOKUP(R$7&amp;$P25,('Water-CRP_filtered'!$S$8:$S$603)&amp;('Water-CRP_filtered'!$J$8:$J$603),'Water-CRP_filtered'!$T$8:$T$603,0)</f>
        <v>0.257647964009659</v>
      </c>
      <c r="S25" s="62" cm="1">
        <f t="array" ref="S25">_xlfn.XLOOKUP(S$7&amp;$P25,('Water-CRP_filtered'!$S$8:$S$603)&amp;('Water-CRP_filtered'!$J$8:$J$603),'Water-CRP_filtered'!$T$8:$T$603,0)</f>
        <v>13.269082882906897</v>
      </c>
      <c r="T25" s="63">
        <f>Q25*GLB_Wat!$Z25*$Y25/1000</f>
        <v>107483.33669937038</v>
      </c>
      <c r="U25" s="63">
        <f>R25*GLB_Wat!$Z25*$Y25/1000</f>
        <v>50.351773537887645</v>
      </c>
      <c r="V25" s="63">
        <f>S25*GLB_Wat!$Z25*$Y25/1000</f>
        <v>2593.1579119738049</v>
      </c>
      <c r="W25" s="63">
        <f t="shared" si="21"/>
        <v>110126.84638488207</v>
      </c>
      <c r="X25"/>
      <c r="Y25" s="348">
        <f>IF(Wat_FAO!AJ25&gt;0,1,0)</f>
        <v>1</v>
      </c>
      <c r="Z25" s="147">
        <f t="shared" si="8"/>
        <v>195428.57142857142</v>
      </c>
      <c r="AA25" s="242"/>
      <c r="AB25" s="13">
        <v>125</v>
      </c>
      <c r="AC25" s="13" t="s">
        <v>68</v>
      </c>
      <c r="AD25" s="13" t="s">
        <v>86</v>
      </c>
      <c r="AE25" s="13" t="s">
        <v>86</v>
      </c>
      <c r="AF25" s="13" t="s">
        <v>86</v>
      </c>
      <c r="AG25" s="13" t="s">
        <v>86</v>
      </c>
      <c r="AH25" s="13" t="s">
        <v>86</v>
      </c>
      <c r="AI25" s="14">
        <v>176000000</v>
      </c>
      <c r="AJ25" s="14">
        <v>182000000</v>
      </c>
      <c r="AK25" s="14">
        <v>183000000</v>
      </c>
      <c r="AL25" s="14">
        <v>192000000</v>
      </c>
      <c r="AM25" s="14">
        <v>204000000</v>
      </c>
      <c r="AN25" s="14">
        <v>207000000</v>
      </c>
      <c r="AO25" s="14">
        <v>224000000</v>
      </c>
      <c r="AP25" s="14">
        <v>227000000</v>
      </c>
      <c r="AQ25" s="14">
        <v>230000000</v>
      </c>
      <c r="AR25" s="14">
        <v>234000000</v>
      </c>
      <c r="AS25" s="14">
        <v>252000000</v>
      </c>
      <c r="AT25" s="14">
        <v>266000000</v>
      </c>
      <c r="AU25" s="14">
        <v>275000000</v>
      </c>
      <c r="AV25" s="14">
        <v>279000000</v>
      </c>
      <c r="AW25" s="14">
        <v>289000000</v>
      </c>
      <c r="AX25" s="14">
        <v>293000000</v>
      </c>
      <c r="AY25" s="14">
        <v>297000000</v>
      </c>
      <c r="AZ25" s="14">
        <v>295000000</v>
      </c>
      <c r="BA25" s="14">
        <v>309000000</v>
      </c>
      <c r="BB25" s="14">
        <v>305000000</v>
      </c>
      <c r="BC25" s="14">
        <v>309000000</v>
      </c>
      <c r="BD25" s="14">
        <v>322000000</v>
      </c>
      <c r="BE25" s="14">
        <v>327000000</v>
      </c>
      <c r="BF25" s="14">
        <v>334000000</v>
      </c>
      <c r="BG25" s="14">
        <v>16900000</v>
      </c>
      <c r="BH25" s="14">
        <v>17000000</v>
      </c>
      <c r="BI25" s="14">
        <v>16900000</v>
      </c>
      <c r="BJ25" s="14">
        <v>17900000</v>
      </c>
      <c r="BK25" s="14">
        <v>18300000</v>
      </c>
      <c r="BL25" s="14">
        <v>18500000</v>
      </c>
      <c r="BM25" s="14">
        <v>18900000</v>
      </c>
      <c r="BN25" s="14">
        <v>19000000</v>
      </c>
      <c r="BO25" s="14">
        <v>19100000</v>
      </c>
      <c r="BP25" s="14">
        <v>19300000</v>
      </c>
      <c r="BQ25" s="14">
        <v>21500000</v>
      </c>
      <c r="BR25" s="14">
        <v>22600000</v>
      </c>
      <c r="BS25" s="14">
        <v>25400000</v>
      </c>
      <c r="BT25" s="14">
        <v>25900000</v>
      </c>
      <c r="BU25" s="14">
        <v>26200000</v>
      </c>
      <c r="BV25" s="14">
        <v>27500000</v>
      </c>
      <c r="BW25" s="14">
        <v>26600000</v>
      </c>
      <c r="BX25" s="14">
        <v>26900000</v>
      </c>
      <c r="BY25" s="14">
        <v>27400000</v>
      </c>
      <c r="BZ25" s="14">
        <v>30000000</v>
      </c>
      <c r="CA25" s="14">
        <v>30700000</v>
      </c>
      <c r="CB25" s="14">
        <v>31500000</v>
      </c>
      <c r="CC25" s="14">
        <v>32000000</v>
      </c>
      <c r="CD25" s="14"/>
      <c r="CE25" s="14"/>
      <c r="CF25" s="14"/>
      <c r="CG25" s="14"/>
      <c r="CH25" s="14"/>
      <c r="CI25" s="14"/>
      <c r="CJ25" s="14"/>
      <c r="CK25" s="14"/>
      <c r="CL25" s="14"/>
      <c r="CM25" s="14"/>
      <c r="CN25" s="14"/>
      <c r="CO25" s="14"/>
      <c r="CP25" s="14"/>
      <c r="CQ25" s="14"/>
      <c r="CR25" s="14"/>
      <c r="CS25" s="14"/>
      <c r="CT25" s="14"/>
      <c r="CU25" s="14"/>
      <c r="CV25" s="14"/>
    </row>
    <row r="26" spans="1:100" s="13" customFormat="1" ht="14.25" x14ac:dyDescent="0.45">
      <c r="A26" s="8" t="str">
        <f>_xlfn.XLOOKUP($A$7,Notes!$B$286:$M$286,Notes!$B305:$M305)</f>
        <v>cott</v>
      </c>
      <c r="B26" s="82">
        <f t="shared" si="9"/>
        <v>146732.90717108326</v>
      </c>
      <c r="C26" s="226">
        <f t="shared" si="10"/>
        <v>81282.366476971671</v>
      </c>
      <c r="D26" s="226">
        <f t="shared" si="11"/>
        <v>27615.036550199915</v>
      </c>
      <c r="E26" s="310">
        <f t="shared" si="12"/>
        <v>255630.31019825483</v>
      </c>
      <c r="F26" s="82">
        <f t="shared" si="13"/>
        <v>2337.2067727491076</v>
      </c>
      <c r="G26" s="226">
        <f t="shared" si="14"/>
        <v>1294.6904760331186</v>
      </c>
      <c r="H26" s="226">
        <f t="shared" si="15"/>
        <v>439.86077628509446</v>
      </c>
      <c r="I26" s="310">
        <f t="shared" si="16"/>
        <v>4071.7580250673204</v>
      </c>
      <c r="J26"/>
      <c r="K26" s="8" t="str">
        <f t="shared" si="17"/>
        <v>cott</v>
      </c>
      <c r="L26" s="8">
        <f t="shared" si="18"/>
        <v>62781.311812857144</v>
      </c>
      <c r="M26"/>
      <c r="N26"/>
      <c r="O26" s="19" t="str">
        <f t="shared" si="19"/>
        <v>root</v>
      </c>
      <c r="P26" s="31">
        <f t="shared" si="20"/>
        <v>135</v>
      </c>
      <c r="Q26" s="62" cm="1">
        <f t="array" ref="Q26">_xlfn.XLOOKUP(Q$7&amp;$P26,('Water-CRP_filtered'!$S$8:$S$603)&amp;('Water-CRP_filtered'!$J$8:$J$603),'Water-CRP_filtered'!$T$8:$T$603,0)</f>
        <v>848.85328119573046</v>
      </c>
      <c r="R26" s="62" cm="1">
        <f t="array" ref="R26">_xlfn.XLOOKUP(R$7&amp;$P26,('Water-CRP_filtered'!$S$8:$S$603)&amp;('Water-CRP_filtered'!$J$8:$J$603),'Water-CRP_filtered'!$T$8:$T$603,0)</f>
        <v>22.429298429189117</v>
      </c>
      <c r="S26" s="62" cm="1">
        <f t="array" ref="S26">_xlfn.XLOOKUP(S$7&amp;$P26,('Water-CRP_filtered'!$S$8:$S$603)&amp;('Water-CRP_filtered'!$J$8:$J$603),'Water-CRP_filtered'!$T$8:$T$603,0)</f>
        <v>10.84331671524547</v>
      </c>
      <c r="T26" s="63">
        <f>Q26*GLB_Wat!$Z26*$Y26/1000</f>
        <v>0</v>
      </c>
      <c r="U26" s="63">
        <f>R26*GLB_Wat!$Z26*$Y26/1000</f>
        <v>0</v>
      </c>
      <c r="V26" s="63">
        <f>S26*GLB_Wat!$Z26*$Y26/1000</f>
        <v>0</v>
      </c>
      <c r="W26" s="63">
        <f t="shared" si="21"/>
        <v>0</v>
      </c>
      <c r="X26"/>
      <c r="Y26" s="348">
        <f>IF(Wat_FAO!AJ26&gt;0,1,0)</f>
        <v>0</v>
      </c>
      <c r="Z26" s="147">
        <f t="shared" si="8"/>
        <v>456.75627142857144</v>
      </c>
      <c r="AA26" s="242"/>
      <c r="AB26" s="13">
        <v>135</v>
      </c>
      <c r="AC26" s="13" t="s">
        <v>88</v>
      </c>
      <c r="AD26" s="13" t="s">
        <v>83</v>
      </c>
      <c r="AE26" s="13" t="s">
        <v>83</v>
      </c>
      <c r="AF26" s="13" t="s">
        <v>83</v>
      </c>
      <c r="AG26" s="13" t="s">
        <v>83</v>
      </c>
      <c r="AH26" s="13" t="s">
        <v>83</v>
      </c>
      <c r="AI26" s="14">
        <v>381197.3</v>
      </c>
      <c r="AJ26" s="14">
        <v>380250.7</v>
      </c>
      <c r="AK26" s="14">
        <v>427669.1</v>
      </c>
      <c r="AL26" s="14">
        <v>513028.7</v>
      </c>
      <c r="AM26" s="14">
        <v>552494</v>
      </c>
      <c r="AN26" s="14">
        <v>489356.1</v>
      </c>
      <c r="AO26" s="14">
        <v>453298</v>
      </c>
      <c r="AP26" s="14">
        <v>476623.1</v>
      </c>
      <c r="AQ26" s="14">
        <v>507286.9</v>
      </c>
      <c r="AR26" s="14">
        <v>478597.9</v>
      </c>
      <c r="AS26" s="14">
        <v>382163.20000000001</v>
      </c>
      <c r="AT26" s="14">
        <v>393612</v>
      </c>
      <c r="AU26" s="14">
        <v>446892.9</v>
      </c>
      <c r="AV26" s="14">
        <v>480340.2</v>
      </c>
      <c r="AW26" s="14">
        <v>545839.30000000005</v>
      </c>
      <c r="AX26" s="14">
        <v>515408.8</v>
      </c>
      <c r="AY26" s="14">
        <v>490952.8</v>
      </c>
      <c r="AZ26" s="14">
        <v>435817.6</v>
      </c>
      <c r="BA26" s="14">
        <v>463907.4</v>
      </c>
      <c r="BB26" s="14">
        <v>405713.8</v>
      </c>
      <c r="BC26" s="14">
        <v>408255.5</v>
      </c>
      <c r="BD26" s="14">
        <v>381893</v>
      </c>
      <c r="BE26" s="14">
        <v>379779.7</v>
      </c>
      <c r="BF26" s="14">
        <v>369875.7</v>
      </c>
      <c r="BG26" s="14">
        <v>42756</v>
      </c>
      <c r="BH26" s="14">
        <v>44107</v>
      </c>
      <c r="BI26" s="14">
        <v>50006</v>
      </c>
      <c r="BJ26" s="14">
        <v>47772</v>
      </c>
      <c r="BK26" s="14">
        <v>51963</v>
      </c>
      <c r="BL26" s="14">
        <v>51532</v>
      </c>
      <c r="BM26" s="14">
        <v>47895</v>
      </c>
      <c r="BN26" s="14">
        <v>50773</v>
      </c>
      <c r="BO26" s="14">
        <v>55706</v>
      </c>
      <c r="BP26" s="14">
        <v>57335</v>
      </c>
      <c r="BQ26" s="14">
        <v>46458</v>
      </c>
      <c r="BR26" s="14">
        <v>43568</v>
      </c>
      <c r="BS26" s="14">
        <v>47667</v>
      </c>
      <c r="BT26" s="14">
        <v>47318</v>
      </c>
      <c r="BU26" s="14">
        <v>43620</v>
      </c>
      <c r="BV26" s="14">
        <v>41873</v>
      </c>
      <c r="BW26" s="14">
        <v>39047</v>
      </c>
      <c r="BX26" s="14">
        <v>35260</v>
      </c>
      <c r="BY26" s="14">
        <v>37517</v>
      </c>
      <c r="BZ26" s="14">
        <v>33499</v>
      </c>
      <c r="CA26" s="14">
        <v>32746</v>
      </c>
      <c r="CB26" s="14">
        <v>31452</v>
      </c>
      <c r="CC26" s="14">
        <v>32405</v>
      </c>
      <c r="CD26" s="14"/>
      <c r="CE26" s="14"/>
      <c r="CF26" s="14"/>
      <c r="CG26" s="14"/>
      <c r="CH26" s="14"/>
      <c r="CI26" s="14"/>
      <c r="CJ26" s="14"/>
      <c r="CK26" s="14"/>
      <c r="CL26" s="14"/>
      <c r="CM26" s="14"/>
      <c r="CN26" s="14"/>
      <c r="CO26" s="14"/>
      <c r="CP26" s="14"/>
      <c r="CQ26" s="14"/>
      <c r="CR26" s="14"/>
      <c r="CS26" s="14"/>
      <c r="CT26" s="14"/>
      <c r="CU26" s="14"/>
      <c r="CV26" s="14"/>
    </row>
    <row r="27" spans="1:100" s="13" customFormat="1" ht="14.25" x14ac:dyDescent="0.45">
      <c r="A27" s="8" t="str">
        <f>_xlfn.XLOOKUP($A$7,Notes!$B$286:$M$286,Notes!$B306:$M306)</f>
        <v>nuts</v>
      </c>
      <c r="B27" s="82">
        <f t="shared" ref="B27:B44" si="22">SUMIF($O$8:$O$240,$A27,T$8:T$240)</f>
        <v>43358.370480528538</v>
      </c>
      <c r="C27" s="226">
        <f t="shared" ref="C27:C44" si="23">SUMIF($O$8:$O$240,$A27,U$8:U$240)</f>
        <v>2962.1395119568951</v>
      </c>
      <c r="D27" s="226">
        <f t="shared" ref="D27:D44" si="24">SUMIF($O$8:$O$240,$A27,V$8:V$240)</f>
        <v>1961.3927045923947</v>
      </c>
      <c r="E27" s="310">
        <f t="shared" ref="E27:E44" si="25">SUM(B27:D27)</f>
        <v>48281.902697077821</v>
      </c>
      <c r="F27" s="82">
        <f t="shared" ref="F27:F44" si="26">IF($L27=0,0,B27/$L27)*1000</f>
        <v>11490.239583364873</v>
      </c>
      <c r="G27" s="226">
        <f t="shared" ref="G27:G44" si="27">IF($L27=0,0,C27/$L27)*1000</f>
        <v>784.98551247494504</v>
      </c>
      <c r="H27" s="226">
        <f t="shared" ref="H27:H44" si="28">IF($L27=0,0,D27/$L27)*1000</f>
        <v>519.78134424935377</v>
      </c>
      <c r="I27" s="310">
        <f t="shared" ref="I27:I44" si="29">SUM(F27:H27)</f>
        <v>12795.006440089172</v>
      </c>
      <c r="J27"/>
      <c r="K27" s="8" t="str">
        <f t="shared" si="17"/>
        <v>nuts</v>
      </c>
      <c r="L27" s="8">
        <f t="shared" si="18"/>
        <v>3773.4957714285711</v>
      </c>
      <c r="M27"/>
      <c r="N27"/>
      <c r="O27" s="19" t="str">
        <f t="shared" si="19"/>
        <v>root</v>
      </c>
      <c r="P27" s="31">
        <f t="shared" si="20"/>
        <v>136</v>
      </c>
      <c r="Q27" s="62" cm="1">
        <f t="array" ref="Q27">_xlfn.XLOOKUP(Q$7&amp;$P27,('Water-CRP_filtered'!$S$8:$S$603)&amp;('Water-CRP_filtered'!$J$8:$J$603),'Water-CRP_filtered'!$T$8:$T$603,0)</f>
        <v>587.2329026319012</v>
      </c>
      <c r="R27" s="62" cm="1">
        <f t="array" ref="R27">_xlfn.XLOOKUP(R$7&amp;$P27,('Water-CRP_filtered'!$S$8:$S$603)&amp;('Water-CRP_filtered'!$J$8:$J$603),'Water-CRP_filtered'!$T$8:$T$603,0)</f>
        <v>3.3120223463703287</v>
      </c>
      <c r="S27" s="62" cm="1">
        <f t="array" ref="S27">_xlfn.XLOOKUP(S$7&amp;$P27,('Water-CRP_filtered'!$S$8:$S$603)&amp;('Water-CRP_filtered'!$J$8:$J$603),'Water-CRP_filtered'!$T$8:$T$603,0)</f>
        <v>15.131723509036307</v>
      </c>
      <c r="T27" s="63">
        <f>Q27*GLB_Wat!$Z27*$Y27/1000</f>
        <v>0</v>
      </c>
      <c r="U27" s="63">
        <f>R27*GLB_Wat!$Z27*$Y27/1000</f>
        <v>0</v>
      </c>
      <c r="V27" s="63">
        <f>S27*GLB_Wat!$Z27*$Y27/1000</f>
        <v>0</v>
      </c>
      <c r="W27" s="63">
        <f t="shared" si="21"/>
        <v>0</v>
      </c>
      <c r="X27"/>
      <c r="Y27" s="348">
        <f>IF(Wat_FAO!AJ27&gt;0,1,0)</f>
        <v>0</v>
      </c>
      <c r="Z27" s="147">
        <f t="shared" si="8"/>
        <v>8891.78257142857</v>
      </c>
      <c r="AA27" s="242"/>
      <c r="AB27" s="13">
        <v>136</v>
      </c>
      <c r="AC27" s="13" t="s">
        <v>90</v>
      </c>
      <c r="AD27" s="13" t="s">
        <v>83</v>
      </c>
      <c r="AE27" s="13" t="s">
        <v>83</v>
      </c>
      <c r="AF27" s="13" t="s">
        <v>83</v>
      </c>
      <c r="AG27" s="13" t="s">
        <v>83</v>
      </c>
      <c r="AH27" s="13" t="s">
        <v>83</v>
      </c>
      <c r="AI27" s="14">
        <v>8292476</v>
      </c>
      <c r="AJ27" s="14">
        <v>8534939</v>
      </c>
      <c r="AK27" s="14">
        <v>8895327</v>
      </c>
      <c r="AL27" s="14">
        <v>9016633</v>
      </c>
      <c r="AM27" s="14">
        <v>8866066</v>
      </c>
      <c r="AN27" s="14">
        <v>9291429</v>
      </c>
      <c r="AO27" s="14">
        <v>9345608</v>
      </c>
      <c r="AP27" s="14">
        <v>10100000</v>
      </c>
      <c r="AQ27" s="14">
        <v>10300000</v>
      </c>
      <c r="AR27" s="14">
        <v>10400000</v>
      </c>
      <c r="AS27" s="14">
        <v>10300000</v>
      </c>
      <c r="AT27" s="14">
        <v>10400000</v>
      </c>
      <c r="AU27" s="14">
        <v>10600000</v>
      </c>
      <c r="AV27" s="14">
        <v>11000000</v>
      </c>
      <c r="AW27" s="14">
        <v>11700000</v>
      </c>
      <c r="AX27" s="14">
        <v>11700000</v>
      </c>
      <c r="AY27" s="14">
        <v>15700000</v>
      </c>
      <c r="AZ27" s="14">
        <v>16500000</v>
      </c>
      <c r="BA27" s="14">
        <v>16900000</v>
      </c>
      <c r="BB27" s="14">
        <v>16700000</v>
      </c>
      <c r="BC27" s="14">
        <v>17800000</v>
      </c>
      <c r="BD27" s="14">
        <v>17200000</v>
      </c>
      <c r="BE27" s="14">
        <v>17600000</v>
      </c>
      <c r="BF27" s="14">
        <v>18100000</v>
      </c>
      <c r="BG27" s="14">
        <v>1087733</v>
      </c>
      <c r="BH27" s="14">
        <v>1159341</v>
      </c>
      <c r="BI27" s="14">
        <v>1220057</v>
      </c>
      <c r="BJ27" s="14">
        <v>1219082</v>
      </c>
      <c r="BK27" s="14">
        <v>1199464</v>
      </c>
      <c r="BL27" s="14">
        <v>1205458</v>
      </c>
      <c r="BM27" s="14">
        <v>1234795</v>
      </c>
      <c r="BN27" s="14">
        <v>1300826</v>
      </c>
      <c r="BO27" s="14">
        <v>1328088</v>
      </c>
      <c r="BP27" s="14">
        <v>1351517</v>
      </c>
      <c r="BQ27" s="14">
        <v>1384238</v>
      </c>
      <c r="BR27" s="14">
        <v>1287637</v>
      </c>
      <c r="BS27" s="14">
        <v>1464462</v>
      </c>
      <c r="BT27" s="14">
        <v>1479296</v>
      </c>
      <c r="BU27" s="14">
        <v>1570905</v>
      </c>
      <c r="BV27" s="14">
        <v>1780034</v>
      </c>
      <c r="BW27" s="14">
        <v>1937218</v>
      </c>
      <c r="BX27" s="14">
        <v>2071422</v>
      </c>
      <c r="BY27" s="14">
        <v>2096929</v>
      </c>
      <c r="BZ27" s="14">
        <v>2196113</v>
      </c>
      <c r="CA27" s="14">
        <v>2335536</v>
      </c>
      <c r="CB27" s="14">
        <v>2316828</v>
      </c>
      <c r="CC27" s="14">
        <v>2478967</v>
      </c>
      <c r="CD27" s="14"/>
      <c r="CE27" s="14"/>
      <c r="CF27" s="14"/>
      <c r="CG27" s="14"/>
      <c r="CH27" s="14"/>
      <c r="CI27" s="14"/>
      <c r="CJ27" s="14"/>
      <c r="CK27" s="14"/>
      <c r="CL27" s="14"/>
      <c r="CM27" s="14"/>
      <c r="CN27" s="14"/>
      <c r="CO27" s="14"/>
      <c r="CP27" s="14"/>
      <c r="CQ27" s="14"/>
      <c r="CR27" s="14"/>
      <c r="CS27" s="14"/>
      <c r="CT27" s="14"/>
      <c r="CU27" s="14"/>
      <c r="CV27" s="14"/>
    </row>
    <row r="28" spans="1:100" s="13" customFormat="1" ht="14.25" x14ac:dyDescent="0.45">
      <c r="A28" s="8" t="str">
        <f>_xlfn.XLOOKUP($A$7,Notes!$B$286:$M$286,Notes!$B307:$M307)</f>
        <v>bana</v>
      </c>
      <c r="B28" s="82">
        <f t="shared" si="22"/>
        <v>49979.024652775588</v>
      </c>
      <c r="C28" s="226">
        <f t="shared" si="23"/>
        <v>7320.7084352273569</v>
      </c>
      <c r="D28" s="226">
        <f t="shared" si="24"/>
        <v>2531.9351422892596</v>
      </c>
      <c r="E28" s="310">
        <f t="shared" si="25"/>
        <v>59831.668230292205</v>
      </c>
      <c r="F28" s="82">
        <f t="shared" si="26"/>
        <v>659.7268952846108</v>
      </c>
      <c r="G28" s="226">
        <f t="shared" si="27"/>
        <v>96.633903538735623</v>
      </c>
      <c r="H28" s="226">
        <f t="shared" si="28"/>
        <v>33.421734859560289</v>
      </c>
      <c r="I28" s="310">
        <f t="shared" si="29"/>
        <v>789.78253368290666</v>
      </c>
      <c r="J28"/>
      <c r="K28" s="8" t="str">
        <f t="shared" si="17"/>
        <v>bana</v>
      </c>
      <c r="L28" s="8">
        <f t="shared" si="18"/>
        <v>75757.142857142855</v>
      </c>
      <c r="M28"/>
      <c r="N28"/>
      <c r="O28" s="19" t="str">
        <f t="shared" si="19"/>
        <v>root</v>
      </c>
      <c r="P28" s="31">
        <f t="shared" si="20"/>
        <v>137</v>
      </c>
      <c r="Q28" s="62" cm="1">
        <f t="array" ref="Q28">_xlfn.XLOOKUP(Q$7&amp;$P28,('Water-CRP_filtered'!$S$8:$S$603)&amp;('Water-CRP_filtered'!$J$8:$J$603),'Water-CRP_filtered'!$T$8:$T$603,0)</f>
        <v>341.25799162692806</v>
      </c>
      <c r="R28" s="62" cm="1">
        <f t="array" ref="R28">_xlfn.XLOOKUP(R$7&amp;$P28,('Water-CRP_filtered'!$S$8:$S$603)&amp;('Water-CRP_filtered'!$J$8:$J$603),'Water-CRP_filtered'!$T$8:$T$603,0)</f>
        <v>0.25904116409733274</v>
      </c>
      <c r="S28" s="62" cm="1">
        <f t="array" ref="S28">_xlfn.XLOOKUP(S$7&amp;$P28,('Water-CRP_filtered'!$S$8:$S$603)&amp;('Water-CRP_filtered'!$J$8:$J$603),'Water-CRP_filtered'!$T$8:$T$603,0)</f>
        <v>1.2261610953303663</v>
      </c>
      <c r="T28" s="63">
        <f>Q28*GLB_Wat!$Z28*$Y28/1000</f>
        <v>0</v>
      </c>
      <c r="U28" s="63">
        <f>R28*GLB_Wat!$Z28*$Y28/1000</f>
        <v>0</v>
      </c>
      <c r="V28" s="63">
        <f>S28*GLB_Wat!$Z28*$Y28/1000</f>
        <v>0</v>
      </c>
      <c r="W28" s="63">
        <f t="shared" si="21"/>
        <v>0</v>
      </c>
      <c r="X28"/>
      <c r="Y28" s="348">
        <f>IF(Wat_FAO!AJ28&gt;0,1,0)</f>
        <v>0</v>
      </c>
      <c r="Z28" s="147">
        <f t="shared" si="8"/>
        <v>45014.285714285717</v>
      </c>
      <c r="AA28" s="242"/>
      <c r="AB28" s="13">
        <v>137</v>
      </c>
      <c r="AC28" s="13" t="s">
        <v>92</v>
      </c>
      <c r="AD28" s="13" t="s">
        <v>83</v>
      </c>
      <c r="AE28" s="13" t="s">
        <v>83</v>
      </c>
      <c r="AF28" s="13" t="s">
        <v>83</v>
      </c>
      <c r="AG28" s="13" t="s">
        <v>83</v>
      </c>
      <c r="AH28" s="13" t="s">
        <v>83</v>
      </c>
      <c r="AI28" s="14">
        <v>39600000</v>
      </c>
      <c r="AJ28" s="14">
        <v>40100000</v>
      </c>
      <c r="AK28" s="14">
        <v>42600000</v>
      </c>
      <c r="AL28" s="14">
        <v>44300000</v>
      </c>
      <c r="AM28" s="14">
        <v>47000000</v>
      </c>
      <c r="AN28" s="14">
        <v>49200000</v>
      </c>
      <c r="AO28" s="14">
        <v>52300000</v>
      </c>
      <c r="AP28" s="14">
        <v>47200000</v>
      </c>
      <c r="AQ28" s="14">
        <v>52900000</v>
      </c>
      <c r="AR28" s="14">
        <v>47700000</v>
      </c>
      <c r="AS28" s="14">
        <v>56700000</v>
      </c>
      <c r="AT28" s="14">
        <v>53100000</v>
      </c>
      <c r="AU28" s="14">
        <v>53100000</v>
      </c>
      <c r="AV28" s="14">
        <v>56800000</v>
      </c>
      <c r="AW28" s="14">
        <v>65500000</v>
      </c>
      <c r="AX28" s="14">
        <v>65900000</v>
      </c>
      <c r="AY28" s="14">
        <v>71500000</v>
      </c>
      <c r="AZ28" s="14">
        <v>72800000</v>
      </c>
      <c r="BA28" s="14">
        <v>78800000</v>
      </c>
      <c r="BB28" s="14">
        <v>77700000</v>
      </c>
      <c r="BC28" s="14">
        <v>81500000</v>
      </c>
      <c r="BD28" s="14">
        <v>86400000</v>
      </c>
      <c r="BE28" s="14">
        <v>88700000</v>
      </c>
      <c r="BF28" s="14">
        <v>89300000</v>
      </c>
      <c r="BG28" s="14">
        <v>4033244</v>
      </c>
      <c r="BH28" s="14">
        <v>4113935</v>
      </c>
      <c r="BI28" s="14">
        <v>4276235</v>
      </c>
      <c r="BJ28" s="14">
        <v>4336771</v>
      </c>
      <c r="BK28" s="14">
        <v>4402394</v>
      </c>
      <c r="BL28" s="14">
        <v>4599813</v>
      </c>
      <c r="BM28" s="14">
        <v>4676320</v>
      </c>
      <c r="BN28" s="14">
        <v>4844864</v>
      </c>
      <c r="BO28" s="14">
        <v>4920388</v>
      </c>
      <c r="BP28" s="14">
        <v>4769252</v>
      </c>
      <c r="BQ28" s="14">
        <v>4930256</v>
      </c>
      <c r="BR28" s="14">
        <v>6532027</v>
      </c>
      <c r="BS28" s="14">
        <v>6674156</v>
      </c>
      <c r="BT28" s="14">
        <v>7270427</v>
      </c>
      <c r="BU28" s="14">
        <v>7613294</v>
      </c>
      <c r="BV28" s="14">
        <v>7732987</v>
      </c>
      <c r="BW28" s="14">
        <v>7779255</v>
      </c>
      <c r="BX28" s="14">
        <v>7810797</v>
      </c>
      <c r="BY28" s="14">
        <v>8068754</v>
      </c>
      <c r="BZ28" s="14">
        <v>9480841</v>
      </c>
      <c r="CA28" s="14">
        <v>9917396</v>
      </c>
      <c r="CB28" s="14">
        <v>10400000</v>
      </c>
      <c r="CC28" s="14">
        <v>10400000</v>
      </c>
      <c r="CD28" s="14"/>
      <c r="CE28" s="14"/>
      <c r="CF28" s="14"/>
      <c r="CG28" s="14"/>
      <c r="CH28" s="14"/>
      <c r="CI28" s="14"/>
      <c r="CJ28" s="14"/>
      <c r="CK28" s="14"/>
      <c r="CL28" s="14"/>
      <c r="CM28" s="14"/>
      <c r="CN28" s="14"/>
      <c r="CO28" s="14"/>
      <c r="CP28" s="14"/>
      <c r="CQ28" s="14"/>
      <c r="CR28" s="14"/>
      <c r="CS28" s="14"/>
      <c r="CT28" s="14"/>
      <c r="CU28" s="14"/>
      <c r="CV28" s="14"/>
    </row>
    <row r="29" spans="1:100" s="13" customFormat="1" ht="14.25" x14ac:dyDescent="0.45">
      <c r="A29" s="8" t="str">
        <f>_xlfn.XLOOKUP($A$7,Notes!$B$286:$M$286,Notes!$B308:$M308)</f>
        <v>plan</v>
      </c>
      <c r="B29" s="82">
        <f t="shared" si="22"/>
        <v>0</v>
      </c>
      <c r="C29" s="226">
        <f t="shared" si="23"/>
        <v>0</v>
      </c>
      <c r="D29" s="226">
        <f t="shared" si="24"/>
        <v>0</v>
      </c>
      <c r="E29" s="310">
        <f t="shared" si="25"/>
        <v>0</v>
      </c>
      <c r="F29" s="82">
        <f t="shared" si="26"/>
        <v>0</v>
      </c>
      <c r="G29" s="226">
        <f t="shared" si="27"/>
        <v>0</v>
      </c>
      <c r="H29" s="226">
        <f t="shared" si="28"/>
        <v>0</v>
      </c>
      <c r="I29" s="310">
        <f t="shared" si="29"/>
        <v>0</v>
      </c>
      <c r="J29"/>
      <c r="K29" s="8" t="str">
        <f t="shared" si="17"/>
        <v>plan</v>
      </c>
      <c r="L29" s="8">
        <f t="shared" si="18"/>
        <v>0</v>
      </c>
      <c r="M29"/>
      <c r="N29"/>
      <c r="O29" s="19" t="str">
        <f t="shared" si="19"/>
        <v>root</v>
      </c>
      <c r="P29" s="31">
        <f t="shared" si="20"/>
        <v>149</v>
      </c>
      <c r="Q29" s="62" cm="1">
        <f t="array" ref="Q29">_xlfn.XLOOKUP(Q$7&amp;$P29,('Water-CRP_filtered'!$S$8:$S$603)&amp;('Water-CRP_filtered'!$J$8:$J$603),'Water-CRP_filtered'!$T$8:$T$603,0)</f>
        <v>348.09769865212536</v>
      </c>
      <c r="R29" s="62" cm="1">
        <f t="array" ref="R29">_xlfn.XLOOKUP(R$7&amp;$P29,('Water-CRP_filtered'!$S$8:$S$603)&amp;('Water-CRP_filtered'!$J$8:$J$603),'Water-CRP_filtered'!$T$8:$T$603,0)</f>
        <v>15.282787011651962</v>
      </c>
      <c r="S29" s="62" cm="1">
        <f t="array" ref="S29">_xlfn.XLOOKUP(S$7&amp;$P29,('Water-CRP_filtered'!$S$8:$S$603)&amp;('Water-CRP_filtered'!$J$8:$J$603),'Water-CRP_filtered'!$T$8:$T$603,0)</f>
        <v>21.890725878783226</v>
      </c>
      <c r="T29" s="63">
        <f>Q29*GLB_Wat!$Z29*$Y29/1000</f>
        <v>1201.6938247467021</v>
      </c>
      <c r="U29" s="63">
        <f>R29*GLB_Wat!$Z29*$Y29/1000</f>
        <v>52.758839969162594</v>
      </c>
      <c r="V29" s="63">
        <f>S29*GLB_Wat!$Z29*$Y29/1000</f>
        <v>75.570594719862612</v>
      </c>
      <c r="W29" s="63">
        <f t="shared" si="21"/>
        <v>1330.0232594357274</v>
      </c>
      <c r="X29"/>
      <c r="Y29" s="348">
        <f>IF(Wat_FAO!AJ29&gt;0,1,0)</f>
        <v>1</v>
      </c>
      <c r="Z29" s="147">
        <f t="shared" si="8"/>
        <v>3452.174</v>
      </c>
      <c r="AA29" s="242"/>
      <c r="AB29" s="13">
        <v>149</v>
      </c>
      <c r="AC29" s="13" t="s">
        <v>94</v>
      </c>
      <c r="AD29" s="13" t="s">
        <v>83</v>
      </c>
      <c r="AE29" s="13" t="s">
        <v>83</v>
      </c>
      <c r="AF29" s="13" t="s">
        <v>83</v>
      </c>
      <c r="AG29" s="13" t="s">
        <v>83</v>
      </c>
      <c r="AH29" s="13" t="s">
        <v>83</v>
      </c>
      <c r="AI29" s="14">
        <v>3162233</v>
      </c>
      <c r="AJ29" s="14">
        <v>3279019</v>
      </c>
      <c r="AK29" s="14">
        <v>3389538</v>
      </c>
      <c r="AL29" s="14">
        <v>3467121</v>
      </c>
      <c r="AM29" s="14">
        <v>3550062</v>
      </c>
      <c r="AN29" s="14">
        <v>3613598</v>
      </c>
      <c r="AO29" s="14">
        <v>3703647</v>
      </c>
      <c r="AP29" s="14">
        <v>3755412</v>
      </c>
      <c r="AQ29" s="14">
        <v>3800567</v>
      </c>
      <c r="AR29" s="14">
        <v>4192802</v>
      </c>
      <c r="AS29" s="14">
        <v>4666439</v>
      </c>
      <c r="AT29" s="14">
        <v>5210452</v>
      </c>
      <c r="AU29" s="14">
        <v>5630766</v>
      </c>
      <c r="AV29" s="14">
        <v>5869174</v>
      </c>
      <c r="AW29" s="14">
        <v>6323597</v>
      </c>
      <c r="AX29" s="14">
        <v>7355309</v>
      </c>
      <c r="AY29" s="14">
        <v>7328913</v>
      </c>
      <c r="AZ29" s="14">
        <v>7131389</v>
      </c>
      <c r="BA29" s="14">
        <v>8266268</v>
      </c>
      <c r="BB29" s="14">
        <v>8337941</v>
      </c>
      <c r="BC29" s="14">
        <v>8701804</v>
      </c>
      <c r="BD29" s="14">
        <v>8678566</v>
      </c>
      <c r="BE29" s="14">
        <v>9015662</v>
      </c>
      <c r="BF29" s="14">
        <v>9630952</v>
      </c>
      <c r="BG29" s="14">
        <v>456224</v>
      </c>
      <c r="BH29" s="14">
        <v>467079</v>
      </c>
      <c r="BI29" s="14">
        <v>484909</v>
      </c>
      <c r="BJ29" s="14">
        <v>478670</v>
      </c>
      <c r="BK29" s="14">
        <v>488127</v>
      </c>
      <c r="BL29" s="14">
        <v>500177</v>
      </c>
      <c r="BM29" s="14">
        <v>499734</v>
      </c>
      <c r="BN29" s="14">
        <v>503952</v>
      </c>
      <c r="BO29" s="14">
        <v>507033</v>
      </c>
      <c r="BP29" s="14">
        <v>545784</v>
      </c>
      <c r="BQ29" s="14">
        <v>569086</v>
      </c>
      <c r="BR29" s="14">
        <v>599664</v>
      </c>
      <c r="BS29" s="14">
        <v>607314</v>
      </c>
      <c r="BT29" s="14">
        <v>627413</v>
      </c>
      <c r="BU29" s="14">
        <v>650874</v>
      </c>
      <c r="BV29" s="14">
        <v>683356</v>
      </c>
      <c r="BW29" s="14">
        <v>672353</v>
      </c>
      <c r="BX29" s="14">
        <v>662133</v>
      </c>
      <c r="BY29" s="14">
        <v>692637</v>
      </c>
      <c r="BZ29" s="14">
        <v>680805</v>
      </c>
      <c r="CA29" s="14">
        <v>696049</v>
      </c>
      <c r="CB29" s="14">
        <v>703455</v>
      </c>
      <c r="CC29" s="14">
        <v>709508</v>
      </c>
      <c r="CD29" s="14"/>
      <c r="CE29" s="14"/>
      <c r="CF29" s="14"/>
      <c r="CG29" s="14"/>
      <c r="CH29" s="14"/>
      <c r="CI29" s="14"/>
      <c r="CJ29" s="14"/>
      <c r="CK29" s="14"/>
      <c r="CL29" s="14"/>
      <c r="CM29" s="14"/>
      <c r="CN29" s="14"/>
      <c r="CO29" s="14"/>
      <c r="CP29" s="14"/>
      <c r="CQ29" s="14"/>
      <c r="CR29" s="14"/>
      <c r="CS29" s="14"/>
      <c r="CT29" s="14"/>
      <c r="CU29" s="14"/>
      <c r="CV29" s="14"/>
    </row>
    <row r="30" spans="1:100" s="13" customFormat="1" ht="14.25" x14ac:dyDescent="0.45">
      <c r="A30" s="8" t="str">
        <f>_xlfn.XLOOKUP($A$7,Notes!$B$286:$M$286,Notes!$B309:$M309)</f>
        <v>frui</v>
      </c>
      <c r="B30" s="82">
        <f t="shared" si="22"/>
        <v>141089.16336179938</v>
      </c>
      <c r="C30" s="226">
        <f t="shared" si="23"/>
        <v>29393.418105467597</v>
      </c>
      <c r="D30" s="226">
        <f t="shared" si="24"/>
        <v>20141.005077859365</v>
      </c>
      <c r="E30" s="310">
        <f t="shared" si="25"/>
        <v>190623.58654512634</v>
      </c>
      <c r="F30" s="82">
        <f t="shared" si="26"/>
        <v>525.27354254489899</v>
      </c>
      <c r="G30" s="226">
        <f t="shared" si="27"/>
        <v>109.43140130592543</v>
      </c>
      <c r="H30" s="226">
        <f t="shared" si="28"/>
        <v>74.984760243652076</v>
      </c>
      <c r="I30" s="310">
        <f t="shared" si="29"/>
        <v>709.6897040944765</v>
      </c>
      <c r="J30"/>
      <c r="K30" s="8" t="str">
        <f t="shared" si="17"/>
        <v>frui</v>
      </c>
      <c r="L30" s="8">
        <f t="shared" si="18"/>
        <v>268601.31328571425</v>
      </c>
      <c r="M30"/>
      <c r="N30"/>
      <c r="O30" s="19" t="str">
        <f t="shared" si="19"/>
        <v>sugr</v>
      </c>
      <c r="P30" s="31">
        <f t="shared" si="20"/>
        <v>156</v>
      </c>
      <c r="Q30" s="62" cm="1">
        <f t="array" ref="Q30">_xlfn.XLOOKUP(Q$7&amp;$P30,('Water-CRP_filtered'!$S$8:$S$603)&amp;('Water-CRP_filtered'!$J$8:$J$603),'Water-CRP_filtered'!$T$8:$T$603,0)</f>
        <v>139.26836919411576</v>
      </c>
      <c r="R30" s="62" cm="1">
        <f t="array" ref="R30">_xlfn.XLOOKUP(R$7&amp;$P30,('Water-CRP_filtered'!$S$8:$S$603)&amp;('Water-CRP_filtered'!$J$8:$J$603),'Water-CRP_filtered'!$T$8:$T$603,0)</f>
        <v>57.236592966623633</v>
      </c>
      <c r="S30" s="62" cm="1">
        <f t="array" ref="S30">_xlfn.XLOOKUP(S$7&amp;$P30,('Water-CRP_filtered'!$S$8:$S$603)&amp;('Water-CRP_filtered'!$J$8:$J$603),'Water-CRP_filtered'!$T$8:$T$603,0)</f>
        <v>13.083358609923996</v>
      </c>
      <c r="T30" s="63">
        <f>Q30*GLB_Wat!$Z30*$Y30/1000</f>
        <v>184431.11177563618</v>
      </c>
      <c r="U30" s="63">
        <f>R30*GLB_Wat!$Z30*$Y30/1000</f>
        <v>75797.60240008586</v>
      </c>
      <c r="V30" s="63">
        <f>S30*GLB_Wat!$Z30*$Y30/1000</f>
        <v>17326.104901999352</v>
      </c>
      <c r="W30" s="63">
        <f t="shared" si="21"/>
        <v>277554.81907772139</v>
      </c>
      <c r="X30"/>
      <c r="Y30" s="348">
        <f>IF(Wat_FAO!AJ30&gt;0,1,0)</f>
        <v>1</v>
      </c>
      <c r="Z30" s="147">
        <f t="shared" si="8"/>
        <v>1324285.7142857143</v>
      </c>
      <c r="AA30" s="242"/>
      <c r="AB30" s="13">
        <v>156</v>
      </c>
      <c r="AC30" s="13" t="s">
        <v>96</v>
      </c>
      <c r="AD30" s="13" t="s">
        <v>97</v>
      </c>
      <c r="AE30" s="13" t="s">
        <v>97</v>
      </c>
      <c r="AF30" s="13" t="s">
        <v>97</v>
      </c>
      <c r="AG30" s="13" t="s">
        <v>97</v>
      </c>
      <c r="AH30" s="13" t="s">
        <v>97</v>
      </c>
      <c r="AI30" s="14">
        <v>1250000000</v>
      </c>
      <c r="AJ30" s="14">
        <v>1260000000</v>
      </c>
      <c r="AK30" s="14">
        <v>1330000000</v>
      </c>
      <c r="AL30" s="14">
        <v>1370000000</v>
      </c>
      <c r="AM30" s="14">
        <v>1330000000</v>
      </c>
      <c r="AN30" s="14">
        <v>1310000000</v>
      </c>
      <c r="AO30" s="14">
        <v>1420000000</v>
      </c>
      <c r="AP30" s="14">
        <v>1600000000</v>
      </c>
      <c r="AQ30" s="14">
        <v>1720000000</v>
      </c>
      <c r="AR30" s="14">
        <v>1670000000</v>
      </c>
      <c r="AS30" s="14">
        <v>1680000000</v>
      </c>
      <c r="AT30" s="14">
        <v>1790000000</v>
      </c>
      <c r="AU30" s="14">
        <v>1830000000</v>
      </c>
      <c r="AV30" s="14">
        <v>1900000000</v>
      </c>
      <c r="AW30" s="14">
        <v>1890000000</v>
      </c>
      <c r="AX30" s="14">
        <v>1870000000</v>
      </c>
      <c r="AY30" s="14">
        <v>1880000000</v>
      </c>
      <c r="AZ30" s="14">
        <v>1840000000</v>
      </c>
      <c r="BA30" s="14">
        <v>1930000000</v>
      </c>
      <c r="BB30" s="14">
        <v>1960000000</v>
      </c>
      <c r="BC30" s="14">
        <v>1880000000</v>
      </c>
      <c r="BD30" s="14">
        <v>1860000000</v>
      </c>
      <c r="BE30" s="14">
        <v>1930000000</v>
      </c>
      <c r="BF30" s="14">
        <v>2030000000</v>
      </c>
      <c r="BG30" s="14">
        <v>19300000</v>
      </c>
      <c r="BH30" s="14">
        <v>19500000</v>
      </c>
      <c r="BI30" s="14">
        <v>20200000</v>
      </c>
      <c r="BJ30" s="14">
        <v>20500000</v>
      </c>
      <c r="BK30" s="14">
        <v>20000000</v>
      </c>
      <c r="BL30" s="14">
        <v>19600000</v>
      </c>
      <c r="BM30" s="14">
        <v>20500000</v>
      </c>
      <c r="BN30" s="14">
        <v>22600000</v>
      </c>
      <c r="BO30" s="14">
        <v>24000000</v>
      </c>
      <c r="BP30" s="14">
        <v>23600000</v>
      </c>
      <c r="BQ30" s="14">
        <v>23500000</v>
      </c>
      <c r="BR30" s="14">
        <v>25400000</v>
      </c>
      <c r="BS30" s="14">
        <v>25900000</v>
      </c>
      <c r="BT30" s="14">
        <v>26800000</v>
      </c>
      <c r="BU30" s="14">
        <v>27000000</v>
      </c>
      <c r="BV30" s="14">
        <v>26400000</v>
      </c>
      <c r="BW30" s="14">
        <v>26500000</v>
      </c>
      <c r="BX30" s="14">
        <v>26100000</v>
      </c>
      <c r="BY30" s="14">
        <v>26300000</v>
      </c>
      <c r="BZ30" s="14">
        <v>26900000</v>
      </c>
      <c r="CA30" s="14">
        <v>26100000</v>
      </c>
      <c r="CB30" s="14">
        <v>25800000</v>
      </c>
      <c r="CC30" s="14">
        <v>26100000</v>
      </c>
      <c r="CD30" s="14"/>
      <c r="CE30" s="14"/>
      <c r="CF30" s="14"/>
      <c r="CG30" s="14"/>
      <c r="CH30" s="14"/>
      <c r="CI30" s="14"/>
      <c r="CJ30" s="14"/>
      <c r="CK30" s="14"/>
      <c r="CL30" s="14"/>
      <c r="CM30" s="14"/>
      <c r="CN30" s="14"/>
      <c r="CO30" s="14"/>
      <c r="CP30" s="14"/>
      <c r="CQ30" s="14"/>
      <c r="CR30" s="14"/>
      <c r="CS30" s="14"/>
      <c r="CT30" s="14"/>
      <c r="CU30" s="14"/>
      <c r="CV30" s="14"/>
    </row>
    <row r="31" spans="1:100" s="13" customFormat="1" ht="14.25" x14ac:dyDescent="0.45">
      <c r="A31" s="8" t="str">
        <f>_xlfn.XLOOKUP($A$7,Notes!$B$286:$M$286,Notes!$B310:$M310)</f>
        <v>teal</v>
      </c>
      <c r="B31" s="82">
        <f t="shared" si="22"/>
        <v>102693.29362119321</v>
      </c>
      <c r="C31" s="226">
        <f t="shared" si="23"/>
        <v>12755.299458044226</v>
      </c>
      <c r="D31" s="226">
        <f t="shared" si="24"/>
        <v>10303.116890958843</v>
      </c>
      <c r="E31" s="310">
        <f t="shared" si="25"/>
        <v>125751.70997019629</v>
      </c>
      <c r="F31" s="82">
        <f t="shared" si="26"/>
        <v>7231.9220859995221</v>
      </c>
      <c r="G31" s="226">
        <f t="shared" si="27"/>
        <v>898.26052521438214</v>
      </c>
      <c r="H31" s="226">
        <f t="shared" si="28"/>
        <v>725.57161203935516</v>
      </c>
      <c r="I31" s="310">
        <f t="shared" si="29"/>
        <v>8855.7542232532596</v>
      </c>
      <c r="J31"/>
      <c r="K31" s="8" t="str">
        <f t="shared" si="17"/>
        <v>teal</v>
      </c>
      <c r="L31" s="8">
        <f t="shared" si="18"/>
        <v>14200</v>
      </c>
      <c r="M31"/>
      <c r="N31"/>
      <c r="O31" s="19" t="str">
        <f t="shared" si="19"/>
        <v>sugr</v>
      </c>
      <c r="P31" s="31">
        <f t="shared" si="20"/>
        <v>157</v>
      </c>
      <c r="Q31" s="62" cm="1">
        <f t="array" ref="Q31">_xlfn.XLOOKUP(Q$7&amp;$P31,('Water-CRP_filtered'!$S$8:$S$603)&amp;('Water-CRP_filtered'!$J$8:$J$603),'Water-CRP_filtered'!$T$8:$T$603,0)</f>
        <v>81.892379068013412</v>
      </c>
      <c r="R31" s="62" cm="1">
        <f t="array" ref="R31">_xlfn.XLOOKUP(R$7&amp;$P31,('Water-CRP_filtered'!$S$8:$S$603)&amp;('Water-CRP_filtered'!$J$8:$J$603),'Water-CRP_filtered'!$T$8:$T$603,0)</f>
        <v>25.538561014005516</v>
      </c>
      <c r="S31" s="62" cm="1">
        <f t="array" ref="S31">_xlfn.XLOOKUP(S$7&amp;$P31,('Water-CRP_filtered'!$S$8:$S$603)&amp;('Water-CRP_filtered'!$J$8:$J$603),'Water-CRP_filtered'!$T$8:$T$603,0)</f>
        <v>24.828193188028621</v>
      </c>
      <c r="T31" s="63">
        <f>Q31*GLB_Wat!$Z31*$Y31/1000</f>
        <v>0</v>
      </c>
      <c r="U31" s="63">
        <f>R31*GLB_Wat!$Z31*$Y31/1000</f>
        <v>0</v>
      </c>
      <c r="V31" s="63">
        <f>S31*GLB_Wat!$Z31*$Y31/1000</f>
        <v>0</v>
      </c>
      <c r="W31" s="63">
        <f t="shared" si="21"/>
        <v>0</v>
      </c>
      <c r="X31"/>
      <c r="Y31" s="348">
        <f>IF(Wat_FAO!AJ31&gt;0,1,0)</f>
        <v>0</v>
      </c>
      <c r="Z31" s="147">
        <f t="shared" si="8"/>
        <v>247571.42857142858</v>
      </c>
      <c r="AA31" s="242"/>
      <c r="AB31" s="13">
        <v>157</v>
      </c>
      <c r="AC31" s="13" t="s">
        <v>99</v>
      </c>
      <c r="AD31" s="13" t="s">
        <v>97</v>
      </c>
      <c r="AE31" s="13" t="s">
        <v>97</v>
      </c>
      <c r="AF31" s="13" t="s">
        <v>97</v>
      </c>
      <c r="AG31" s="13" t="s">
        <v>97</v>
      </c>
      <c r="AH31" s="13" t="s">
        <v>97</v>
      </c>
      <c r="AI31" s="14">
        <v>250000000</v>
      </c>
      <c r="AJ31" s="14">
        <v>230000000</v>
      </c>
      <c r="AK31" s="14">
        <v>260000000</v>
      </c>
      <c r="AL31" s="14">
        <v>233000000</v>
      </c>
      <c r="AM31" s="14">
        <v>252000000</v>
      </c>
      <c r="AN31" s="14">
        <v>254000000</v>
      </c>
      <c r="AO31" s="14">
        <v>254000000</v>
      </c>
      <c r="AP31" s="14">
        <v>247000000</v>
      </c>
      <c r="AQ31" s="14">
        <v>221000000</v>
      </c>
      <c r="AR31" s="14">
        <v>228000000</v>
      </c>
      <c r="AS31" s="14">
        <v>228000000</v>
      </c>
      <c r="AT31" s="14">
        <v>279000000</v>
      </c>
      <c r="AU31" s="14">
        <v>270000000</v>
      </c>
      <c r="AV31" s="14">
        <v>248000000</v>
      </c>
      <c r="AW31" s="14">
        <v>270000000</v>
      </c>
      <c r="AX31" s="14">
        <v>240000000</v>
      </c>
      <c r="AY31" s="14">
        <v>279000000</v>
      </c>
      <c r="AZ31" s="14">
        <v>314000000</v>
      </c>
      <c r="BA31" s="14">
        <v>273000000</v>
      </c>
      <c r="BB31" s="14">
        <v>281000000</v>
      </c>
      <c r="BC31" s="14">
        <v>250000000</v>
      </c>
      <c r="BD31" s="14">
        <v>269000000</v>
      </c>
      <c r="BE31" s="14">
        <v>260000000</v>
      </c>
      <c r="BF31" s="14">
        <v>281000000</v>
      </c>
      <c r="BG31" s="14">
        <v>6000354</v>
      </c>
      <c r="BH31" s="14">
        <v>6014965</v>
      </c>
      <c r="BI31" s="14">
        <v>6027687</v>
      </c>
      <c r="BJ31" s="14">
        <v>5658886</v>
      </c>
      <c r="BK31" s="14">
        <v>5467540</v>
      </c>
      <c r="BL31" s="14">
        <v>5402248</v>
      </c>
      <c r="BM31" s="14">
        <v>5433990</v>
      </c>
      <c r="BN31" s="14">
        <v>5157704</v>
      </c>
      <c r="BO31" s="14">
        <v>4261680</v>
      </c>
      <c r="BP31" s="14">
        <v>4245016</v>
      </c>
      <c r="BQ31" s="14">
        <v>4693567</v>
      </c>
      <c r="BR31" s="14">
        <v>5074334</v>
      </c>
      <c r="BS31" s="14">
        <v>4828580</v>
      </c>
      <c r="BT31" s="14">
        <v>4344286</v>
      </c>
      <c r="BU31" s="14">
        <v>4469090</v>
      </c>
      <c r="BV31" s="14">
        <v>4209642</v>
      </c>
      <c r="BW31" s="14">
        <v>4587746</v>
      </c>
      <c r="BX31" s="14">
        <v>4984014</v>
      </c>
      <c r="BY31" s="14">
        <v>4788179</v>
      </c>
      <c r="BZ31" s="14">
        <v>4650781</v>
      </c>
      <c r="CA31" s="14">
        <v>4339998</v>
      </c>
      <c r="CB31" s="14">
        <v>4501224</v>
      </c>
      <c r="CC31" s="14">
        <v>4295160</v>
      </c>
      <c r="CD31" s="14"/>
      <c r="CE31" s="14"/>
      <c r="CF31" s="14"/>
      <c r="CG31" s="14"/>
      <c r="CH31" s="14"/>
      <c r="CI31" s="14"/>
      <c r="CJ31" s="14"/>
      <c r="CK31" s="14"/>
      <c r="CL31" s="14"/>
      <c r="CM31" s="14"/>
      <c r="CN31" s="14"/>
      <c r="CO31" s="14"/>
      <c r="CP31" s="14"/>
      <c r="CQ31" s="14"/>
      <c r="CR31" s="14"/>
      <c r="CS31" s="14"/>
      <c r="CT31" s="14"/>
      <c r="CU31" s="14"/>
      <c r="CV31" s="14"/>
    </row>
    <row r="32" spans="1:100" s="13" customFormat="1" ht="14.25" x14ac:dyDescent="0.45">
      <c r="A32" s="8" t="str">
        <f>_xlfn.XLOOKUP($A$7,Notes!$B$286:$M$286,Notes!$B311:$M311)</f>
        <v>coff</v>
      </c>
      <c r="B32" s="82">
        <f t="shared" si="22"/>
        <v>115995.8300031112</v>
      </c>
      <c r="C32" s="226">
        <f t="shared" si="23"/>
        <v>886.06482051004718</v>
      </c>
      <c r="D32" s="226">
        <f t="shared" si="24"/>
        <v>4044.4508584514051</v>
      </c>
      <c r="E32" s="310">
        <f t="shared" si="25"/>
        <v>120926.34568207266</v>
      </c>
      <c r="F32" s="82">
        <f t="shared" si="26"/>
        <v>15248.520094295927</v>
      </c>
      <c r="G32" s="226">
        <f t="shared" si="27"/>
        <v>116.4798529398322</v>
      </c>
      <c r="H32" s="226">
        <f t="shared" si="28"/>
        <v>531.67333846255099</v>
      </c>
      <c r="I32" s="310">
        <f t="shared" si="29"/>
        <v>15896.673285698311</v>
      </c>
      <c r="J32"/>
      <c r="K32" s="8" t="str">
        <f t="shared" si="17"/>
        <v>coff</v>
      </c>
      <c r="L32" s="8">
        <f t="shared" si="18"/>
        <v>7607.0221428571431</v>
      </c>
      <c r="M32"/>
      <c r="N32"/>
      <c r="O32" s="19" t="str">
        <f t="shared" si="19"/>
        <v>sugr</v>
      </c>
      <c r="P32" s="31">
        <f t="shared" si="20"/>
        <v>161</v>
      </c>
      <c r="Q32" s="62" cm="1">
        <f t="array" ref="Q32">_xlfn.XLOOKUP(Q$7&amp;$P32,('Water-CRP_filtered'!$S$8:$S$603)&amp;('Water-CRP_filtered'!$J$8:$J$603),'Water-CRP_filtered'!$T$8:$T$603,0)</f>
        <v>979.51471676536642</v>
      </c>
      <c r="R32" s="62" cm="1">
        <f t="array" ref="R32">_xlfn.XLOOKUP(R$7&amp;$P32,('Water-CRP_filtered'!$S$8:$S$603)&amp;('Water-CRP_filtered'!$J$8:$J$603),'Water-CRP_filtered'!$T$8:$T$603,0)</f>
        <v>0</v>
      </c>
      <c r="S32" s="62" cm="1">
        <f t="array" ref="S32">_xlfn.XLOOKUP(S$7&amp;$P32,('Water-CRP_filtered'!$S$8:$S$603)&amp;('Water-CRP_filtered'!$J$8:$J$603),'Water-CRP_filtered'!$T$8:$T$603,0)</f>
        <v>93.541450366749331</v>
      </c>
      <c r="T32" s="63">
        <f>Q32*GLB_Wat!$Z32*$Y32/1000</f>
        <v>834.78442082959236</v>
      </c>
      <c r="U32" s="63">
        <f>R32*GLB_Wat!$Z32*$Y32/1000</f>
        <v>0</v>
      </c>
      <c r="V32" s="63">
        <f>S32*GLB_Wat!$Z32*$Y32/1000</f>
        <v>79.720032921845217</v>
      </c>
      <c r="W32" s="63">
        <f t="shared" si="21"/>
        <v>914.50445375143761</v>
      </c>
      <c r="X32"/>
      <c r="Y32" s="348">
        <f>IF(Wat_FAO!AJ32&gt;0,1,0)</f>
        <v>1</v>
      </c>
      <c r="Z32" s="147">
        <f t="shared" si="8"/>
        <v>852.24285714285713</v>
      </c>
      <c r="AA32" s="242"/>
      <c r="AB32" s="13">
        <v>161</v>
      </c>
      <c r="AC32" s="13" t="s">
        <v>101</v>
      </c>
      <c r="AD32" s="13" t="s">
        <v>97</v>
      </c>
      <c r="AE32" s="13" t="s">
        <v>97</v>
      </c>
      <c r="AF32" s="13" t="s">
        <v>97</v>
      </c>
      <c r="AG32" s="13" t="s">
        <v>97</v>
      </c>
      <c r="AH32" s="13" t="s">
        <v>97</v>
      </c>
      <c r="AI32" s="14">
        <v>758000</v>
      </c>
      <c r="AJ32" s="14">
        <v>781000</v>
      </c>
      <c r="AK32" s="14">
        <v>784400</v>
      </c>
      <c r="AL32" s="14">
        <v>879300</v>
      </c>
      <c r="AM32" s="14">
        <v>873800</v>
      </c>
      <c r="AN32" s="14">
        <v>918700</v>
      </c>
      <c r="AO32" s="14">
        <v>970500</v>
      </c>
      <c r="AP32" s="14">
        <v>907720</v>
      </c>
      <c r="AQ32" s="14">
        <v>877466</v>
      </c>
      <c r="AR32" s="14">
        <v>899866</v>
      </c>
      <c r="AS32" s="14">
        <v>900117.5</v>
      </c>
      <c r="AT32" s="14">
        <v>944121.8</v>
      </c>
      <c r="AU32" s="14">
        <v>929216.7</v>
      </c>
      <c r="AV32" s="14">
        <v>946094.3</v>
      </c>
      <c r="AW32" s="14">
        <v>974871.9</v>
      </c>
      <c r="AX32" s="14">
        <v>955480.4</v>
      </c>
      <c r="AY32" s="14">
        <v>928596.9</v>
      </c>
      <c r="AZ32" s="14">
        <v>921977.3</v>
      </c>
      <c r="BA32" s="14">
        <v>940873.4</v>
      </c>
      <c r="BB32" s="14">
        <v>900515.8</v>
      </c>
      <c r="BC32" s="14">
        <v>865034.7</v>
      </c>
      <c r="BD32" s="14">
        <v>878440.4</v>
      </c>
      <c r="BE32" s="14">
        <v>881181.4</v>
      </c>
      <c r="BF32" s="14">
        <v>895606.9</v>
      </c>
      <c r="BG32" s="14">
        <v>112681</v>
      </c>
      <c r="BH32" s="14">
        <v>115485</v>
      </c>
      <c r="BI32" s="14">
        <v>117200</v>
      </c>
      <c r="BJ32" s="14">
        <v>117492</v>
      </c>
      <c r="BK32" s="14">
        <v>118297</v>
      </c>
      <c r="BL32" s="14">
        <v>120311</v>
      </c>
      <c r="BM32" s="14">
        <v>122334</v>
      </c>
      <c r="BN32" s="14">
        <v>123944</v>
      </c>
      <c r="BO32" s="14">
        <v>119830</v>
      </c>
      <c r="BP32" s="14">
        <v>114145</v>
      </c>
      <c r="BQ32" s="14">
        <v>107045</v>
      </c>
      <c r="BR32" s="14">
        <v>118105</v>
      </c>
      <c r="BS32" s="14">
        <v>119926</v>
      </c>
      <c r="BT32" s="14">
        <v>121528</v>
      </c>
      <c r="BU32" s="14">
        <v>123055</v>
      </c>
      <c r="BV32" s="14">
        <v>116126</v>
      </c>
      <c r="BW32" s="14">
        <v>119845</v>
      </c>
      <c r="BX32" s="14">
        <v>118391</v>
      </c>
      <c r="BY32" s="14">
        <v>116399</v>
      </c>
      <c r="BZ32" s="14">
        <v>113898</v>
      </c>
      <c r="CA32" s="14">
        <v>112662</v>
      </c>
      <c r="CB32" s="14">
        <v>112187</v>
      </c>
      <c r="CC32" s="14">
        <v>112964</v>
      </c>
      <c r="CD32" s="14"/>
      <c r="CE32" s="14"/>
      <c r="CF32" s="14"/>
      <c r="CG32" s="14"/>
      <c r="CH32" s="14"/>
      <c r="CI32" s="14"/>
      <c r="CJ32" s="14"/>
      <c r="CK32" s="14"/>
      <c r="CL32" s="14"/>
      <c r="CM32" s="14"/>
      <c r="CN32" s="14"/>
      <c r="CO32" s="14"/>
      <c r="CP32" s="14"/>
      <c r="CQ32" s="14"/>
      <c r="CR32" s="14"/>
      <c r="CS32" s="14"/>
      <c r="CT32" s="14"/>
      <c r="CU32" s="14"/>
      <c r="CV32" s="14"/>
    </row>
    <row r="33" spans="1:100" s="13" customFormat="1" ht="14.25" x14ac:dyDescent="0.45">
      <c r="A33" s="8" t="str">
        <f>_xlfn.XLOOKUP($A$7,Notes!$B$286:$M$286,Notes!$B312:$M312)</f>
        <v>coco</v>
      </c>
      <c r="B33" s="82">
        <f t="shared" si="22"/>
        <v>73274.349637570849</v>
      </c>
      <c r="C33" s="226">
        <f t="shared" si="23"/>
        <v>14.741413970096776</v>
      </c>
      <c r="D33" s="226">
        <f t="shared" si="24"/>
        <v>664.8618527951968</v>
      </c>
      <c r="E33" s="310">
        <f t="shared" si="25"/>
        <v>73953.95290433614</v>
      </c>
      <c r="F33" s="82">
        <f t="shared" si="26"/>
        <v>19744.668669373863</v>
      </c>
      <c r="G33" s="226">
        <f t="shared" si="27"/>
        <v>3.972254083418012</v>
      </c>
      <c r="H33" s="226">
        <f t="shared" si="28"/>
        <v>179.1551485516859</v>
      </c>
      <c r="I33" s="310">
        <f t="shared" si="29"/>
        <v>19927.796072008969</v>
      </c>
      <c r="J33"/>
      <c r="K33" s="8" t="str">
        <f t="shared" si="17"/>
        <v>coco</v>
      </c>
      <c r="L33" s="8">
        <f t="shared" si="18"/>
        <v>3711.0954285714288</v>
      </c>
      <c r="M33"/>
      <c r="N33"/>
      <c r="O33" s="19" t="str">
        <f t="shared" si="19"/>
        <v>puls</v>
      </c>
      <c r="P33" s="31">
        <f t="shared" si="20"/>
        <v>176</v>
      </c>
      <c r="Q33" s="62" cm="1">
        <f t="array" ref="Q33">_xlfn.XLOOKUP(Q$7&amp;$P33,('Water-CRP_filtered'!$S$8:$S$603)&amp;('Water-CRP_filtered'!$J$8:$J$603),'Water-CRP_filtered'!$T$8:$T$603,0)</f>
        <v>3944.7833894568535</v>
      </c>
      <c r="R33" s="62" cm="1">
        <f t="array" ref="R33">_xlfn.XLOOKUP(R$7&amp;$P33,('Water-CRP_filtered'!$S$8:$S$603)&amp;('Water-CRP_filtered'!$J$8:$J$603),'Water-CRP_filtered'!$T$8:$T$603,0)</f>
        <v>124.86253950991721</v>
      </c>
      <c r="S33" s="62" cm="1">
        <f t="array" ref="S33">_xlfn.XLOOKUP(S$7&amp;$P33,('Water-CRP_filtered'!$S$8:$S$603)&amp;('Water-CRP_filtered'!$J$8:$J$603),'Water-CRP_filtered'!$T$8:$T$603,0)</f>
        <v>983.16849244247976</v>
      </c>
      <c r="T33" s="63">
        <f>Q33*GLB_Wat!$Z33*$Y33/1000</f>
        <v>76416.089658621335</v>
      </c>
      <c r="U33" s="63">
        <f>R33*GLB_Wat!$Z33*$Y33/1000</f>
        <v>2418.7657653635392</v>
      </c>
      <c r="V33" s="63">
        <f>S33*GLB_Wat!$Z33*$Y33/1000</f>
        <v>19045.378225028609</v>
      </c>
      <c r="W33" s="63">
        <f t="shared" si="21"/>
        <v>97880.233649013477</v>
      </c>
      <c r="X33"/>
      <c r="Y33" s="348">
        <f>IF(Wat_FAO!AJ33&gt;0,1,0)</f>
        <v>1</v>
      </c>
      <c r="Z33" s="147">
        <f t="shared" si="8"/>
        <v>19371.428571428572</v>
      </c>
      <c r="AA33" s="242"/>
      <c r="AB33" s="13">
        <v>176</v>
      </c>
      <c r="AC33" s="13" t="s">
        <v>103</v>
      </c>
      <c r="AD33" s="13" t="s">
        <v>104</v>
      </c>
      <c r="AE33" s="13" t="s">
        <v>104</v>
      </c>
      <c r="AF33" s="13" t="s">
        <v>104</v>
      </c>
      <c r="AG33" s="13" t="s">
        <v>104</v>
      </c>
      <c r="AH33" s="13" t="s">
        <v>104</v>
      </c>
      <c r="AI33" s="14">
        <v>17600000</v>
      </c>
      <c r="AJ33" s="14">
        <v>18300000</v>
      </c>
      <c r="AK33" s="14">
        <v>19900000</v>
      </c>
      <c r="AL33" s="14">
        <v>21200000</v>
      </c>
      <c r="AM33" s="14">
        <v>18500000</v>
      </c>
      <c r="AN33" s="14">
        <v>19100000</v>
      </c>
      <c r="AO33" s="14">
        <v>21000000</v>
      </c>
      <c r="AP33" s="14">
        <v>21600000</v>
      </c>
      <c r="AQ33" s="14">
        <v>21900000</v>
      </c>
      <c r="AR33" s="14">
        <v>22000000</v>
      </c>
      <c r="AS33" s="14">
        <v>24800000</v>
      </c>
      <c r="AT33" s="14">
        <v>24200000</v>
      </c>
      <c r="AU33" s="14">
        <v>24600000</v>
      </c>
      <c r="AV33" s="14">
        <v>25100000</v>
      </c>
      <c r="AW33" s="14">
        <v>25400000</v>
      </c>
      <c r="AX33" s="14">
        <v>26300000</v>
      </c>
      <c r="AY33" s="14">
        <v>27200000</v>
      </c>
      <c r="AZ33" s="14">
        <v>29300000</v>
      </c>
      <c r="BA33" s="14">
        <v>27500000</v>
      </c>
      <c r="BB33" s="14">
        <v>25500000</v>
      </c>
      <c r="BC33" s="14">
        <v>27400000</v>
      </c>
      <c r="BD33" s="14">
        <v>28300000</v>
      </c>
      <c r="BE33" s="14">
        <v>28300000</v>
      </c>
      <c r="BF33" s="14">
        <v>28500000</v>
      </c>
      <c r="BG33" s="14">
        <v>23900000</v>
      </c>
      <c r="BH33" s="14">
        <v>24000000</v>
      </c>
      <c r="BI33" s="14">
        <v>27700000</v>
      </c>
      <c r="BJ33" s="14">
        <v>28500000</v>
      </c>
      <c r="BK33" s="14">
        <v>27300000</v>
      </c>
      <c r="BL33" s="14">
        <v>26800000</v>
      </c>
      <c r="BM33" s="14">
        <v>27900000</v>
      </c>
      <c r="BN33" s="14">
        <v>29500000</v>
      </c>
      <c r="BO33" s="14">
        <v>27000000</v>
      </c>
      <c r="BP33" s="14">
        <v>25800000</v>
      </c>
      <c r="BQ33" s="14">
        <v>31100000</v>
      </c>
      <c r="BR33" s="14">
        <v>30800000</v>
      </c>
      <c r="BS33" s="14">
        <v>29500000</v>
      </c>
      <c r="BT33" s="14">
        <v>29700000</v>
      </c>
      <c r="BU33" s="14">
        <v>31000000</v>
      </c>
      <c r="BV33" s="14">
        <v>31600000</v>
      </c>
      <c r="BW33" s="14">
        <v>35500000</v>
      </c>
      <c r="BX33" s="14">
        <v>37400000</v>
      </c>
      <c r="BY33" s="14">
        <v>36300000</v>
      </c>
      <c r="BZ33" s="14">
        <v>33200000</v>
      </c>
      <c r="CA33" s="14">
        <v>34200000</v>
      </c>
      <c r="CB33" s="14">
        <v>36500000</v>
      </c>
      <c r="CC33" s="14">
        <v>36800000</v>
      </c>
      <c r="CD33" s="14"/>
      <c r="CE33" s="14"/>
      <c r="CF33" s="14"/>
      <c r="CG33" s="14"/>
      <c r="CH33" s="14"/>
      <c r="CI33" s="14"/>
      <c r="CJ33" s="14"/>
      <c r="CK33" s="14"/>
      <c r="CL33" s="14"/>
      <c r="CM33" s="14"/>
      <c r="CN33" s="14"/>
      <c r="CO33" s="14"/>
      <c r="CP33" s="14"/>
      <c r="CQ33" s="14"/>
      <c r="CR33" s="14"/>
      <c r="CS33" s="14"/>
      <c r="CT33" s="14"/>
      <c r="CU33" s="14"/>
      <c r="CV33" s="14"/>
    </row>
    <row r="34" spans="1:100" s="13" customFormat="1" ht="14.25" x14ac:dyDescent="0.45">
      <c r="A34" s="8" t="str">
        <f>_xlfn.XLOOKUP($A$7,Notes!$B$286:$M$286,Notes!$B313:$M313)</f>
        <v>flwr</v>
      </c>
      <c r="B34" s="82">
        <f t="shared" si="22"/>
        <v>0</v>
      </c>
      <c r="C34" s="226">
        <f t="shared" si="23"/>
        <v>0</v>
      </c>
      <c r="D34" s="226">
        <f t="shared" si="24"/>
        <v>0</v>
      </c>
      <c r="E34" s="310">
        <f t="shared" si="25"/>
        <v>0</v>
      </c>
      <c r="F34" s="82">
        <f t="shared" si="26"/>
        <v>0</v>
      </c>
      <c r="G34" s="226">
        <f t="shared" si="27"/>
        <v>0</v>
      </c>
      <c r="H34" s="226">
        <f t="shared" si="28"/>
        <v>0</v>
      </c>
      <c r="I34" s="310">
        <f t="shared" si="29"/>
        <v>0</v>
      </c>
      <c r="J34"/>
      <c r="K34" s="8" t="str">
        <f t="shared" si="17"/>
        <v>flwr</v>
      </c>
      <c r="L34" s="8">
        <f t="shared" si="18"/>
        <v>0</v>
      </c>
      <c r="M34"/>
      <c r="N34"/>
      <c r="O34" s="19" t="str">
        <f t="shared" si="19"/>
        <v>puls</v>
      </c>
      <c r="P34" s="31">
        <f t="shared" si="20"/>
        <v>181</v>
      </c>
      <c r="Q34" s="62" cm="1">
        <f t="array" ref="Q34">_xlfn.XLOOKUP(Q$7&amp;$P34,('Water-CRP_filtered'!$S$8:$S$603)&amp;('Water-CRP_filtered'!$J$8:$J$603),'Water-CRP_filtered'!$T$8:$T$603,0)</f>
        <v>1316.5681655779499</v>
      </c>
      <c r="R34" s="62" cm="1">
        <f t="array" ref="R34">_xlfn.XLOOKUP(R$7&amp;$P34,('Water-CRP_filtered'!$S$8:$S$603)&amp;('Water-CRP_filtered'!$J$8:$J$603),'Water-CRP_filtered'!$T$8:$T$603,0)</f>
        <v>204.79722565996622</v>
      </c>
      <c r="S34" s="62" cm="1">
        <f t="array" ref="S34">_xlfn.XLOOKUP(S$7&amp;$P34,('Water-CRP_filtered'!$S$8:$S$603)&amp;('Water-CRP_filtered'!$J$8:$J$603),'Water-CRP_filtered'!$T$8:$T$603,0)</f>
        <v>496.42689594090916</v>
      </c>
      <c r="T34" s="63">
        <f>Q34*GLB_Wat!$Z34*$Y34/1000</f>
        <v>0</v>
      </c>
      <c r="U34" s="63">
        <f>R34*GLB_Wat!$Z34*$Y34/1000</f>
        <v>0</v>
      </c>
      <c r="V34" s="63">
        <f>S34*GLB_Wat!$Z34*$Y34/1000</f>
        <v>0</v>
      </c>
      <c r="W34" s="63">
        <f t="shared" si="21"/>
        <v>0</v>
      </c>
      <c r="X34"/>
      <c r="Y34" s="348">
        <f>IF(Wat_FAO!AJ34&gt;0,1,0)</f>
        <v>0</v>
      </c>
      <c r="Z34" s="147">
        <f t="shared" si="8"/>
        <v>4249.458285714285</v>
      </c>
      <c r="AA34" s="242"/>
      <c r="AB34" s="13">
        <v>181</v>
      </c>
      <c r="AC34" s="13" t="s">
        <v>106</v>
      </c>
      <c r="AD34" s="13" t="s">
        <v>104</v>
      </c>
      <c r="AE34" s="13" t="s">
        <v>104</v>
      </c>
      <c r="AF34" s="13" t="s">
        <v>104</v>
      </c>
      <c r="AG34" s="13" t="s">
        <v>104</v>
      </c>
      <c r="AH34" s="13" t="s">
        <v>104</v>
      </c>
      <c r="AI34" s="14">
        <v>3788073</v>
      </c>
      <c r="AJ34" s="14">
        <v>4161299</v>
      </c>
      <c r="AK34" s="14">
        <v>4340571</v>
      </c>
      <c r="AL34" s="14">
        <v>4554595</v>
      </c>
      <c r="AM34" s="14">
        <v>4329617</v>
      </c>
      <c r="AN34" s="14">
        <v>4464027</v>
      </c>
      <c r="AO34" s="14">
        <v>4108026</v>
      </c>
      <c r="AP34" s="14">
        <v>4017056</v>
      </c>
      <c r="AQ34" s="14">
        <v>4223083</v>
      </c>
      <c r="AR34" s="14">
        <v>4358866</v>
      </c>
      <c r="AS34" s="14">
        <v>4485401</v>
      </c>
      <c r="AT34" s="14">
        <v>4597637</v>
      </c>
      <c r="AU34" s="14">
        <v>4651992</v>
      </c>
      <c r="AV34" s="14">
        <v>4496252</v>
      </c>
      <c r="AW34" s="14">
        <v>4460899</v>
      </c>
      <c r="AX34" s="14">
        <v>4650824</v>
      </c>
      <c r="AY34" s="14">
        <v>5068900</v>
      </c>
      <c r="AZ34" s="14">
        <v>5677359</v>
      </c>
      <c r="BA34" s="14">
        <v>5559796</v>
      </c>
      <c r="BB34" s="14">
        <v>5350270</v>
      </c>
      <c r="BC34" s="14">
        <v>5691230</v>
      </c>
      <c r="BD34" s="14">
        <v>5999300</v>
      </c>
      <c r="BE34" s="14">
        <v>6120346</v>
      </c>
      <c r="BF34" s="14">
        <v>6073526</v>
      </c>
      <c r="BG34" s="14">
        <v>2520020</v>
      </c>
      <c r="BH34" s="14">
        <v>2769680</v>
      </c>
      <c r="BI34" s="14">
        <v>2697540</v>
      </c>
      <c r="BJ34" s="14">
        <v>2694364</v>
      </c>
      <c r="BK34" s="14">
        <v>2632127</v>
      </c>
      <c r="BL34" s="14">
        <v>2615903</v>
      </c>
      <c r="BM34" s="14">
        <v>2398763</v>
      </c>
      <c r="BN34" s="14">
        <v>2507562</v>
      </c>
      <c r="BO34" s="14">
        <v>2495562</v>
      </c>
      <c r="BP34" s="14">
        <v>2436137</v>
      </c>
      <c r="BQ34" s="14">
        <v>2556437</v>
      </c>
      <c r="BR34" s="14">
        <v>2456783</v>
      </c>
      <c r="BS34" s="14">
        <v>2501879</v>
      </c>
      <c r="BT34" s="14">
        <v>2337027</v>
      </c>
      <c r="BU34" s="14">
        <v>2246593</v>
      </c>
      <c r="BV34" s="14">
        <v>2400901</v>
      </c>
      <c r="BW34" s="14">
        <v>2579742</v>
      </c>
      <c r="BX34" s="14">
        <v>2550646</v>
      </c>
      <c r="BY34" s="14">
        <v>2846523</v>
      </c>
      <c r="BZ34" s="14">
        <v>2603046</v>
      </c>
      <c r="CA34" s="14">
        <v>2664856</v>
      </c>
      <c r="CB34" s="14">
        <v>2731075</v>
      </c>
      <c r="CC34" s="14">
        <v>2684296</v>
      </c>
      <c r="CD34" s="14"/>
      <c r="CE34" s="14"/>
      <c r="CF34" s="14"/>
      <c r="CG34" s="14"/>
      <c r="CH34" s="14"/>
      <c r="CI34" s="14"/>
      <c r="CJ34" s="14"/>
      <c r="CK34" s="14"/>
      <c r="CL34" s="14"/>
      <c r="CM34" s="14"/>
      <c r="CN34" s="14"/>
      <c r="CO34" s="14"/>
      <c r="CP34" s="14"/>
      <c r="CQ34" s="14"/>
      <c r="CR34" s="14"/>
      <c r="CS34" s="14"/>
      <c r="CT34" s="14"/>
      <c r="CU34" s="14"/>
      <c r="CV34" s="14"/>
    </row>
    <row r="35" spans="1:100" s="13" customFormat="1" ht="14.25" x14ac:dyDescent="0.45">
      <c r="A35" s="8" t="str">
        <f>_xlfn.XLOOKUP($A$7,Notes!$B$286:$M$286,Notes!$B314:$M314)</f>
        <v>rubb</v>
      </c>
      <c r="B35" s="82">
        <f t="shared" si="22"/>
        <v>110916.07908241113</v>
      </c>
      <c r="C35" s="226">
        <f t="shared" si="23"/>
        <v>3091.7262749533206</v>
      </c>
      <c r="D35" s="226">
        <f t="shared" si="24"/>
        <v>3613.6098717996133</v>
      </c>
      <c r="E35" s="310">
        <f t="shared" si="25"/>
        <v>117621.41522916406</v>
      </c>
      <c r="F35" s="82">
        <f t="shared" si="26"/>
        <v>12963.92673023426</v>
      </c>
      <c r="G35" s="226">
        <f t="shared" si="27"/>
        <v>361.36251145926872</v>
      </c>
      <c r="H35" s="226">
        <f t="shared" si="28"/>
        <v>422.36052696069612</v>
      </c>
      <c r="I35" s="310">
        <f t="shared" si="29"/>
        <v>13747.649768654224</v>
      </c>
      <c r="J35"/>
      <c r="K35" s="8" t="str">
        <f t="shared" si="17"/>
        <v>rubb</v>
      </c>
      <c r="L35" s="8">
        <f t="shared" si="18"/>
        <v>8555.7471428571444</v>
      </c>
      <c r="M35"/>
      <c r="N35"/>
      <c r="O35" s="19" t="str">
        <f t="shared" si="19"/>
        <v>puls</v>
      </c>
      <c r="P35" s="31">
        <f t="shared" si="20"/>
        <v>187</v>
      </c>
      <c r="Q35" s="62" cm="1">
        <f t="array" ref="Q35">_xlfn.XLOOKUP(Q$7&amp;$P35,('Water-CRP_filtered'!$S$8:$S$603)&amp;('Water-CRP_filtered'!$J$8:$J$603),'Water-CRP_filtered'!$T$8:$T$603,0)</f>
        <v>1452.920411026332</v>
      </c>
      <c r="R35" s="62" cm="1">
        <f t="array" ref="R35">_xlfn.XLOOKUP(R$7&amp;$P35,('Water-CRP_filtered'!$S$8:$S$603)&amp;('Water-CRP_filtered'!$J$8:$J$603),'Water-CRP_filtered'!$T$8:$T$603,0)</f>
        <v>33.171738260386597</v>
      </c>
      <c r="S35" s="62" cm="1">
        <f t="array" ref="S35">_xlfn.XLOOKUP(S$7&amp;$P35,('Water-CRP_filtered'!$S$8:$S$603)&amp;('Water-CRP_filtered'!$J$8:$J$603),'Water-CRP_filtered'!$T$8:$T$603,0)</f>
        <v>492.85437715489786</v>
      </c>
      <c r="T35" s="63">
        <f>Q35*GLB_Wat!$Z35*$Y35/1000</f>
        <v>0</v>
      </c>
      <c r="U35" s="63">
        <f>R35*GLB_Wat!$Z35*$Y35/1000</f>
        <v>0</v>
      </c>
      <c r="V35" s="63">
        <f>S35*GLB_Wat!$Z35*$Y35/1000</f>
        <v>0</v>
      </c>
      <c r="W35" s="63">
        <f t="shared" si="21"/>
        <v>0</v>
      </c>
      <c r="X35"/>
      <c r="Y35" s="348">
        <f>IF(Wat_FAO!AJ35&gt;0,1,0)</f>
        <v>0</v>
      </c>
      <c r="Z35" s="147">
        <f t="shared" si="8"/>
        <v>10482.747142857144</v>
      </c>
      <c r="AA35" s="242"/>
      <c r="AB35" s="13">
        <v>187</v>
      </c>
      <c r="AC35" s="13" t="s">
        <v>108</v>
      </c>
      <c r="AD35" s="13" t="s">
        <v>104</v>
      </c>
      <c r="AE35" s="13" t="s">
        <v>104</v>
      </c>
      <c r="AF35" s="13" t="s">
        <v>104</v>
      </c>
      <c r="AG35" s="13" t="s">
        <v>104</v>
      </c>
      <c r="AH35" s="13" t="s">
        <v>104</v>
      </c>
      <c r="AI35" s="14">
        <v>10700000</v>
      </c>
      <c r="AJ35" s="14">
        <v>10400000</v>
      </c>
      <c r="AK35" s="14">
        <v>9616651</v>
      </c>
      <c r="AL35" s="14">
        <v>9887113</v>
      </c>
      <c r="AM35" s="14">
        <v>11700000</v>
      </c>
      <c r="AN35" s="14">
        <v>11300000</v>
      </c>
      <c r="AO35" s="14">
        <v>9775466</v>
      </c>
      <c r="AP35" s="14">
        <v>9134983</v>
      </c>
      <c r="AQ35" s="14">
        <v>9768669</v>
      </c>
      <c r="AR35" s="14">
        <v>10400000</v>
      </c>
      <c r="AS35" s="14">
        <v>10500000</v>
      </c>
      <c r="AT35" s="14">
        <v>10300000</v>
      </c>
      <c r="AU35" s="14">
        <v>10600000</v>
      </c>
      <c r="AV35" s="14">
        <v>11300000</v>
      </c>
      <c r="AW35" s="14">
        <v>11700000</v>
      </c>
      <c r="AX35" s="14">
        <v>11900000</v>
      </c>
      <c r="AY35" s="14">
        <v>14900000</v>
      </c>
      <c r="AZ35" s="14">
        <v>16200000</v>
      </c>
      <c r="BA35" s="14">
        <v>13400000</v>
      </c>
      <c r="BB35" s="14">
        <v>14000000</v>
      </c>
      <c r="BC35" s="14">
        <v>14700000</v>
      </c>
      <c r="BD35" s="14">
        <v>12500000</v>
      </c>
      <c r="BE35" s="14">
        <v>14200000</v>
      </c>
      <c r="BF35" s="14">
        <v>13800000</v>
      </c>
      <c r="BG35" s="14">
        <v>6006061</v>
      </c>
      <c r="BH35" s="14">
        <v>6891899</v>
      </c>
      <c r="BI35" s="14">
        <v>6001180</v>
      </c>
      <c r="BJ35" s="14">
        <v>6128492</v>
      </c>
      <c r="BK35" s="14">
        <v>6327160</v>
      </c>
      <c r="BL35" s="14">
        <v>6531076</v>
      </c>
      <c r="BM35" s="14">
        <v>6342957</v>
      </c>
      <c r="BN35" s="14">
        <v>6236814</v>
      </c>
      <c r="BO35" s="14">
        <v>6059314</v>
      </c>
      <c r="BP35" s="14">
        <v>6402256</v>
      </c>
      <c r="BQ35" s="14">
        <v>6603134</v>
      </c>
      <c r="BR35" s="14">
        <v>6178118</v>
      </c>
      <c r="BS35" s="14">
        <v>6712406</v>
      </c>
      <c r="BT35" s="14">
        <v>6413637</v>
      </c>
      <c r="BU35" s="14">
        <v>6807590</v>
      </c>
      <c r="BV35" s="14">
        <v>6900983</v>
      </c>
      <c r="BW35" s="14">
        <v>7451211</v>
      </c>
      <c r="BX35" s="14">
        <v>8054651</v>
      </c>
      <c r="BY35" s="14">
        <v>7494238</v>
      </c>
      <c r="BZ35" s="14">
        <v>7181226</v>
      </c>
      <c r="CA35" s="14">
        <v>7213628</v>
      </c>
      <c r="CB35" s="14">
        <v>7159570</v>
      </c>
      <c r="CC35" s="14">
        <v>7159928</v>
      </c>
      <c r="CD35" s="14"/>
      <c r="CE35" s="14"/>
      <c r="CF35" s="14"/>
      <c r="CG35" s="14"/>
      <c r="CH35" s="14"/>
      <c r="CI35" s="14"/>
      <c r="CJ35" s="14"/>
      <c r="CK35" s="14"/>
      <c r="CL35" s="14"/>
      <c r="CM35" s="14"/>
      <c r="CN35" s="14"/>
      <c r="CO35" s="14"/>
      <c r="CP35" s="14"/>
      <c r="CQ35" s="14"/>
      <c r="CR35" s="14"/>
      <c r="CS35" s="14"/>
      <c r="CT35" s="14"/>
      <c r="CU35" s="14"/>
      <c r="CV35" s="14"/>
    </row>
    <row r="36" spans="1:100" s="13" customFormat="1" ht="14.25" x14ac:dyDescent="0.45">
      <c r="A36" s="8" t="str">
        <f>_xlfn.XLOOKUP($A$7,Notes!$B$286:$M$286,Notes!$B315:$M315)</f>
        <v>ocrp</v>
      </c>
      <c r="B36" s="82">
        <f t="shared" si="22"/>
        <v>16964.025187951589</v>
      </c>
      <c r="C36" s="226">
        <f t="shared" si="23"/>
        <v>816.95151296440599</v>
      </c>
      <c r="D36" s="226">
        <f t="shared" si="24"/>
        <v>953.76914701127851</v>
      </c>
      <c r="E36" s="310">
        <f t="shared" si="25"/>
        <v>18734.745847927272</v>
      </c>
      <c r="F36" s="82">
        <f t="shared" si="26"/>
        <v>5798.4815496146912</v>
      </c>
      <c r="G36" s="226">
        <f t="shared" si="27"/>
        <v>279.24258673102804</v>
      </c>
      <c r="H36" s="226">
        <f t="shared" si="28"/>
        <v>326.00828755338813</v>
      </c>
      <c r="I36" s="310">
        <f t="shared" si="29"/>
        <v>6403.7324238991077</v>
      </c>
      <c r="J36"/>
      <c r="K36" s="8" t="str">
        <f t="shared" si="17"/>
        <v>ocrp</v>
      </c>
      <c r="L36" s="8">
        <f t="shared" si="18"/>
        <v>2925.5978557142857</v>
      </c>
      <c r="M36"/>
      <c r="N36"/>
      <c r="O36" s="19" t="str">
        <f t="shared" si="19"/>
        <v>puls</v>
      </c>
      <c r="P36" s="31">
        <f t="shared" si="20"/>
        <v>191</v>
      </c>
      <c r="Q36" s="62" cm="1">
        <f t="array" ref="Q36">_xlfn.XLOOKUP(Q$7&amp;$P36,('Water-CRP_filtered'!$S$8:$S$603)&amp;('Water-CRP_filtered'!$J$8:$J$603),'Water-CRP_filtered'!$T$8:$T$603,0)</f>
        <v>2971.7365184962559</v>
      </c>
      <c r="R36" s="62" cm="1">
        <f t="array" ref="R36">_xlfn.XLOOKUP(R$7&amp;$P36,('Water-CRP_filtered'!$S$8:$S$603)&amp;('Water-CRP_filtered'!$J$8:$J$603),'Water-CRP_filtered'!$T$8:$T$603,0)</f>
        <v>224.24211928167688</v>
      </c>
      <c r="S36" s="62" cm="1">
        <f t="array" ref="S36">_xlfn.XLOOKUP(S$7&amp;$P36,('Water-CRP_filtered'!$S$8:$S$603)&amp;('Water-CRP_filtered'!$J$8:$J$603),'Water-CRP_filtered'!$T$8:$T$603,0)</f>
        <v>981.35864382280727</v>
      </c>
      <c r="T36" s="63">
        <f>Q36*GLB_Wat!$Z36*$Y36/1000</f>
        <v>0</v>
      </c>
      <c r="U36" s="63">
        <f>R36*GLB_Wat!$Z36*$Y36/1000</f>
        <v>0</v>
      </c>
      <c r="V36" s="63">
        <f>S36*GLB_Wat!$Z36*$Y36/1000</f>
        <v>0</v>
      </c>
      <c r="W36" s="63">
        <f t="shared" si="21"/>
        <v>0</v>
      </c>
      <c r="X36"/>
      <c r="Y36" s="348">
        <f>IF(Wat_FAO!AJ36&gt;0,1,0)</f>
        <v>0</v>
      </c>
      <c r="Z36" s="147">
        <f t="shared" si="8"/>
        <v>7974.4274285714282</v>
      </c>
      <c r="AA36" s="242"/>
      <c r="AB36" s="13">
        <v>191</v>
      </c>
      <c r="AC36" s="13" t="s">
        <v>110</v>
      </c>
      <c r="AD36" s="13" t="s">
        <v>104</v>
      </c>
      <c r="AE36" s="13" t="s">
        <v>104</v>
      </c>
      <c r="AF36" s="13" t="s">
        <v>104</v>
      </c>
      <c r="AG36" s="13" t="s">
        <v>104</v>
      </c>
      <c r="AH36" s="13" t="s">
        <v>104</v>
      </c>
      <c r="AI36" s="14">
        <v>8036707</v>
      </c>
      <c r="AJ36" s="14">
        <v>7030616</v>
      </c>
      <c r="AK36" s="14">
        <v>8287105</v>
      </c>
      <c r="AL36" s="14">
        <v>7108461</v>
      </c>
      <c r="AM36" s="14">
        <v>8394503</v>
      </c>
      <c r="AN36" s="14">
        <v>8455059</v>
      </c>
      <c r="AO36" s="14">
        <v>8508541</v>
      </c>
      <c r="AP36" s="14">
        <v>9746059</v>
      </c>
      <c r="AQ36" s="14">
        <v>8621558</v>
      </c>
      <c r="AR36" s="14">
        <v>10400000</v>
      </c>
      <c r="AS36" s="14">
        <v>10800000</v>
      </c>
      <c r="AT36" s="14">
        <v>11700000</v>
      </c>
      <c r="AU36" s="14">
        <v>11600000</v>
      </c>
      <c r="AV36" s="14">
        <v>13000000</v>
      </c>
      <c r="AW36" s="14">
        <v>13300000</v>
      </c>
      <c r="AX36" s="14">
        <v>10900000</v>
      </c>
      <c r="AY36" s="14">
        <v>11600000</v>
      </c>
      <c r="AZ36" s="14">
        <v>15200000</v>
      </c>
      <c r="BA36" s="14">
        <v>16900000</v>
      </c>
      <c r="BB36" s="14">
        <v>14200000</v>
      </c>
      <c r="BC36" s="14">
        <v>15000000</v>
      </c>
      <c r="BD36" s="14">
        <v>15700000</v>
      </c>
      <c r="BE36" s="14">
        <v>17900000</v>
      </c>
      <c r="BF36" s="14">
        <v>16500000</v>
      </c>
      <c r="BG36" s="14">
        <v>10200000</v>
      </c>
      <c r="BH36" s="14">
        <v>9509456</v>
      </c>
      <c r="BI36" s="14">
        <v>10400000</v>
      </c>
      <c r="BJ36" s="14">
        <v>9633371</v>
      </c>
      <c r="BK36" s="14">
        <v>10400000</v>
      </c>
      <c r="BL36" s="14">
        <v>10200000</v>
      </c>
      <c r="BM36" s="14">
        <v>10500000</v>
      </c>
      <c r="BN36" s="14">
        <v>11300000</v>
      </c>
      <c r="BO36" s="14">
        <v>11100000</v>
      </c>
      <c r="BP36" s="14">
        <v>11600000</v>
      </c>
      <c r="BQ36" s="14">
        <v>12000000</v>
      </c>
      <c r="BR36" s="14">
        <v>12800000</v>
      </c>
      <c r="BS36" s="14">
        <v>12400000</v>
      </c>
      <c r="BT36" s="14">
        <v>12400000</v>
      </c>
      <c r="BU36" s="14">
        <v>13700000</v>
      </c>
      <c r="BV36" s="14">
        <v>11800000</v>
      </c>
      <c r="BW36" s="14">
        <v>12900000</v>
      </c>
      <c r="BX36" s="14">
        <v>14600000</v>
      </c>
      <c r="BY36" s="14">
        <v>16200000</v>
      </c>
      <c r="BZ36" s="14">
        <v>13800000</v>
      </c>
      <c r="CA36" s="14">
        <v>13600000</v>
      </c>
      <c r="CB36" s="14">
        <v>14100000</v>
      </c>
      <c r="CC36" s="14">
        <v>14800000</v>
      </c>
      <c r="CD36" s="14"/>
      <c r="CE36" s="14"/>
      <c r="CF36" s="14"/>
      <c r="CG36" s="14"/>
      <c r="CH36" s="14"/>
      <c r="CI36" s="14"/>
      <c r="CJ36" s="14"/>
      <c r="CK36" s="14"/>
      <c r="CL36" s="14"/>
      <c r="CM36" s="14"/>
      <c r="CN36" s="14"/>
      <c r="CO36" s="14"/>
      <c r="CP36" s="14"/>
      <c r="CQ36" s="14"/>
      <c r="CR36" s="14"/>
      <c r="CS36" s="14"/>
      <c r="CT36" s="14"/>
      <c r="CU36" s="14"/>
      <c r="CV36" s="14"/>
    </row>
    <row r="37" spans="1:100" s="13" customFormat="1" ht="14.25" x14ac:dyDescent="0.45">
      <c r="A37" s="318" t="str">
        <f>_xlfn.XLOOKUP($A$7,Notes!$B$286:$M$286,Notes!$B316:$M316)</f>
        <v>catt</v>
      </c>
      <c r="B37" s="82">
        <f t="shared" si="22"/>
        <v>425642.05027841765</v>
      </c>
      <c r="C37" s="226">
        <f t="shared" si="23"/>
        <v>15554.896116239219</v>
      </c>
      <c r="D37" s="226">
        <f t="shared" si="24"/>
        <v>13314.661186762714</v>
      </c>
      <c r="E37" s="310">
        <f t="shared" si="25"/>
        <v>454511.60758141958</v>
      </c>
      <c r="F37" s="82">
        <f t="shared" si="26"/>
        <v>7002.0555365531363</v>
      </c>
      <c r="G37" s="226">
        <f t="shared" si="27"/>
        <v>255.88695101900356</v>
      </c>
      <c r="H37" s="226">
        <f t="shared" si="28"/>
        <v>219.03380321356443</v>
      </c>
      <c r="I37" s="310">
        <f t="shared" si="29"/>
        <v>7476.9762907857039</v>
      </c>
      <c r="J37"/>
      <c r="K37" s="8" t="str">
        <f t="shared" ref="K37:K44" si="30">A37</f>
        <v>catt</v>
      </c>
      <c r="L37" s="8">
        <f t="shared" si="18"/>
        <v>60788.156857142858</v>
      </c>
      <c r="M37"/>
      <c r="N37"/>
      <c r="O37" s="19" t="str">
        <f t="shared" si="19"/>
        <v>puls</v>
      </c>
      <c r="P37" s="31">
        <f t="shared" si="20"/>
        <v>195</v>
      </c>
      <c r="Q37" s="62" cm="1">
        <f t="array" ref="Q37">_xlfn.XLOOKUP(Q$7&amp;$P37,('Water-CRP_filtered'!$S$8:$S$603)&amp;('Water-CRP_filtered'!$J$8:$J$603),'Water-CRP_filtered'!$T$8:$T$603,0)</f>
        <v>6840.7242452148921</v>
      </c>
      <c r="R37" s="62" cm="1">
        <f t="array" ref="R37">_xlfn.XLOOKUP(R$7&amp;$P37,('Water-CRP_filtered'!$S$8:$S$603)&amp;('Water-CRP_filtered'!$J$8:$J$603),'Water-CRP_filtered'!$T$8:$T$603,0)</f>
        <v>9.7680439299349899</v>
      </c>
      <c r="S37" s="62" cm="1">
        <f t="array" ref="S37">_xlfn.XLOOKUP(S$7&amp;$P37,('Water-CRP_filtered'!$S$8:$S$603)&amp;('Water-CRP_filtered'!$J$8:$J$603),'Water-CRP_filtered'!$T$8:$T$603,0)</f>
        <v>55.466247387253844</v>
      </c>
      <c r="T37" s="63">
        <f>Q37*GLB_Wat!$Z37*$Y37/1000</f>
        <v>0</v>
      </c>
      <c r="U37" s="63">
        <f>R37*GLB_Wat!$Z37*$Y37/1000</f>
        <v>0</v>
      </c>
      <c r="V37" s="63">
        <f>S37*GLB_Wat!$Z37*$Y37/1000</f>
        <v>0</v>
      </c>
      <c r="W37" s="63">
        <f t="shared" si="21"/>
        <v>0</v>
      </c>
      <c r="X37"/>
      <c r="Y37" s="348">
        <f>IF(Wat_FAO!AJ37&gt;0,1,0)</f>
        <v>0</v>
      </c>
      <c r="Z37" s="147">
        <f t="shared" si="8"/>
        <v>4273.0221428571431</v>
      </c>
      <c r="AA37" s="242"/>
      <c r="AB37" s="13">
        <v>195</v>
      </c>
      <c r="AC37" s="13" t="s">
        <v>112</v>
      </c>
      <c r="AD37" s="13" t="s">
        <v>104</v>
      </c>
      <c r="AE37" s="13" t="s">
        <v>104</v>
      </c>
      <c r="AF37" s="13" t="s">
        <v>104</v>
      </c>
      <c r="AG37" s="13" t="s">
        <v>104</v>
      </c>
      <c r="AH37" s="13" t="s">
        <v>104</v>
      </c>
      <c r="AI37" s="14">
        <v>3298760</v>
      </c>
      <c r="AJ37" s="14">
        <v>3847613</v>
      </c>
      <c r="AK37" s="14">
        <v>4257032</v>
      </c>
      <c r="AL37" s="14">
        <v>4384208</v>
      </c>
      <c r="AM37" s="14">
        <v>4153685</v>
      </c>
      <c r="AN37" s="14">
        <v>4767707</v>
      </c>
      <c r="AO37" s="14">
        <v>5202150</v>
      </c>
      <c r="AP37" s="14">
        <v>5333415</v>
      </c>
      <c r="AQ37" s="14">
        <v>6162899</v>
      </c>
      <c r="AR37" s="14">
        <v>4833794</v>
      </c>
      <c r="AS37" s="14">
        <v>6837588</v>
      </c>
      <c r="AT37" s="14">
        <v>4983976</v>
      </c>
      <c r="AU37" s="14">
        <v>8587399</v>
      </c>
      <c r="AV37" s="14">
        <v>8500473</v>
      </c>
      <c r="AW37" s="14">
        <v>5849065</v>
      </c>
      <c r="AX37" s="14">
        <v>6068088</v>
      </c>
      <c r="AY37" s="14">
        <v>7945626</v>
      </c>
      <c r="AZ37" s="14">
        <v>8057196</v>
      </c>
      <c r="BA37" s="14">
        <v>8890541</v>
      </c>
      <c r="BB37" s="14">
        <v>9053396</v>
      </c>
      <c r="BC37" s="14">
        <v>9702820</v>
      </c>
      <c r="BD37" s="14">
        <v>8683192</v>
      </c>
      <c r="BE37" s="14">
        <v>9925907</v>
      </c>
      <c r="BF37" s="14">
        <v>9784129</v>
      </c>
      <c r="BG37" s="14">
        <v>8930208</v>
      </c>
      <c r="BH37" s="14">
        <v>9202707</v>
      </c>
      <c r="BI37" s="14">
        <v>9915354</v>
      </c>
      <c r="BJ37" s="14">
        <v>10400000</v>
      </c>
      <c r="BK37" s="14">
        <v>9164479</v>
      </c>
      <c r="BL37" s="14">
        <v>10400000</v>
      </c>
      <c r="BM37" s="14">
        <v>11300000</v>
      </c>
      <c r="BN37" s="14">
        <v>11700000</v>
      </c>
      <c r="BO37" s="14">
        <v>12600000</v>
      </c>
      <c r="BP37" s="14">
        <v>9491176</v>
      </c>
      <c r="BQ37" s="14">
        <v>11600000</v>
      </c>
      <c r="BR37" s="14">
        <v>10700000</v>
      </c>
      <c r="BS37" s="14">
        <v>11600000</v>
      </c>
      <c r="BT37" s="14">
        <v>12400000</v>
      </c>
      <c r="BU37" s="14">
        <v>12700000</v>
      </c>
      <c r="BV37" s="14">
        <v>12100000</v>
      </c>
      <c r="BW37" s="14">
        <v>13700000</v>
      </c>
      <c r="BX37" s="14">
        <v>14500000</v>
      </c>
      <c r="BY37" s="14">
        <v>14500000</v>
      </c>
      <c r="BZ37" s="14">
        <v>14500000</v>
      </c>
      <c r="CA37" s="14">
        <v>15000000</v>
      </c>
      <c r="CB37" s="14">
        <v>14600000</v>
      </c>
      <c r="CC37" s="14">
        <v>15200000</v>
      </c>
      <c r="CD37" s="14"/>
      <c r="CE37" s="14"/>
      <c r="CF37" s="14"/>
      <c r="CG37" s="14"/>
      <c r="CH37" s="14"/>
      <c r="CI37" s="14"/>
      <c r="CJ37" s="14"/>
      <c r="CK37" s="14"/>
      <c r="CL37" s="14"/>
      <c r="CM37" s="14"/>
      <c r="CN37" s="14"/>
      <c r="CO37" s="14"/>
      <c r="CP37" s="14"/>
      <c r="CQ37" s="14"/>
      <c r="CR37" s="14"/>
      <c r="CS37" s="14"/>
      <c r="CT37" s="14"/>
      <c r="CU37" s="14"/>
      <c r="CV37" s="14"/>
    </row>
    <row r="38" spans="1:100" s="13" customFormat="1" ht="14.25" x14ac:dyDescent="0.45">
      <c r="A38" s="318" t="str">
        <f>_xlfn.XLOOKUP($A$7,Notes!$B$286:$M$286,Notes!$B317:$M317)</f>
        <v>milk</v>
      </c>
      <c r="B38" s="82">
        <f t="shared" si="22"/>
        <v>531091.70939784322</v>
      </c>
      <c r="C38" s="226">
        <f t="shared" si="23"/>
        <v>52654.09335477867</v>
      </c>
      <c r="D38" s="226">
        <f t="shared" si="24"/>
        <v>44495.234573550217</v>
      </c>
      <c r="E38" s="310">
        <f t="shared" si="25"/>
        <v>628241.03732617211</v>
      </c>
      <c r="F38" s="82">
        <f t="shared" si="26"/>
        <v>862.63832473888704</v>
      </c>
      <c r="G38" s="226">
        <f t="shared" si="27"/>
        <v>85.524661896361522</v>
      </c>
      <c r="H38" s="226">
        <f t="shared" si="28"/>
        <v>72.2724417123937</v>
      </c>
      <c r="I38" s="310">
        <f t="shared" si="29"/>
        <v>1020.4354283476423</v>
      </c>
      <c r="J38"/>
      <c r="K38" s="8" t="str">
        <f t="shared" si="30"/>
        <v>milk</v>
      </c>
      <c r="L38" s="8">
        <f t="shared" si="18"/>
        <v>615659.76628571423</v>
      </c>
      <c r="M38"/>
      <c r="N38"/>
      <c r="O38" s="19" t="str">
        <f t="shared" si="19"/>
        <v>puls</v>
      </c>
      <c r="P38" s="31">
        <f t="shared" si="20"/>
        <v>197</v>
      </c>
      <c r="Q38" s="62" cm="1">
        <f t="array" ref="Q38">_xlfn.XLOOKUP(Q$7&amp;$P38,('Water-CRP_filtered'!$S$8:$S$603)&amp;('Water-CRP_filtered'!$J$8:$J$603),'Water-CRP_filtered'!$T$8:$T$603,0)</f>
        <v>4739.0779943199277</v>
      </c>
      <c r="R38" s="62" cm="1">
        <f t="array" ref="R38">_xlfn.XLOOKUP(R$7&amp;$P38,('Water-CRP_filtered'!$S$8:$S$603)&amp;('Water-CRP_filtered'!$J$8:$J$603),'Water-CRP_filtered'!$T$8:$T$603,0)</f>
        <v>72.00201944972298</v>
      </c>
      <c r="S38" s="62" cm="1">
        <f t="array" ref="S38">_xlfn.XLOOKUP(S$7&amp;$P38,('Water-CRP_filtered'!$S$8:$S$603)&amp;('Water-CRP_filtered'!$J$8:$J$603),'Water-CRP_filtered'!$T$8:$T$603,0)</f>
        <v>683.01656888127047</v>
      </c>
      <c r="T38" s="63">
        <f>Q38*GLB_Wat!$Z38*$Y38/1000</f>
        <v>0</v>
      </c>
      <c r="U38" s="63">
        <f>R38*GLB_Wat!$Z38*$Y38/1000</f>
        <v>0</v>
      </c>
      <c r="V38" s="63">
        <f>S38*GLB_Wat!$Z38*$Y38/1000</f>
        <v>0</v>
      </c>
      <c r="W38" s="63">
        <f t="shared" si="21"/>
        <v>0</v>
      </c>
      <c r="X38"/>
      <c r="Y38" s="348">
        <f>IF(Wat_FAO!AJ38&gt;0,1,0)</f>
        <v>0</v>
      </c>
      <c r="Z38" s="147">
        <f t="shared" si="8"/>
        <v>3357.8445714285713</v>
      </c>
      <c r="AA38" s="242"/>
      <c r="AB38" s="13">
        <v>197</v>
      </c>
      <c r="AC38" s="13" t="s">
        <v>114</v>
      </c>
      <c r="AD38" s="13" t="s">
        <v>104</v>
      </c>
      <c r="AE38" s="13" t="s">
        <v>104</v>
      </c>
      <c r="AF38" s="13" t="s">
        <v>104</v>
      </c>
      <c r="AG38" s="13" t="s">
        <v>104</v>
      </c>
      <c r="AH38" s="13" t="s">
        <v>104</v>
      </c>
      <c r="AI38" s="14">
        <v>3404655</v>
      </c>
      <c r="AJ38" s="14">
        <v>3115542</v>
      </c>
      <c r="AK38" s="14">
        <v>3149036</v>
      </c>
      <c r="AL38" s="14">
        <v>3145003</v>
      </c>
      <c r="AM38" s="14">
        <v>3360591</v>
      </c>
      <c r="AN38" s="14">
        <v>3396838</v>
      </c>
      <c r="AO38" s="14">
        <v>3933247</v>
      </c>
      <c r="AP38" s="14">
        <v>3602592</v>
      </c>
      <c r="AQ38" s="14">
        <v>4303210</v>
      </c>
      <c r="AR38" s="14">
        <v>3519397</v>
      </c>
      <c r="AS38" s="14">
        <v>3891203</v>
      </c>
      <c r="AT38" s="14">
        <v>4167980</v>
      </c>
      <c r="AU38" s="14">
        <v>3973726</v>
      </c>
      <c r="AV38" s="14">
        <v>4468239</v>
      </c>
      <c r="AW38" s="14">
        <v>4719154</v>
      </c>
      <c r="AX38" s="14">
        <v>4339612</v>
      </c>
      <c r="AY38" s="14">
        <v>4070827</v>
      </c>
      <c r="AZ38" s="14">
        <v>6369783</v>
      </c>
      <c r="BA38" s="14">
        <v>5379710</v>
      </c>
      <c r="BB38" s="14">
        <v>4362686</v>
      </c>
      <c r="BC38" s="14">
        <v>5073287</v>
      </c>
      <c r="BD38" s="14">
        <v>5413988</v>
      </c>
      <c r="BE38" s="14">
        <v>5277436</v>
      </c>
      <c r="BF38" s="14">
        <v>4585467</v>
      </c>
      <c r="BG38" s="14">
        <v>4378047</v>
      </c>
      <c r="BH38" s="14">
        <v>4711602</v>
      </c>
      <c r="BI38" s="14">
        <v>4475014</v>
      </c>
      <c r="BJ38" s="14">
        <v>4561734</v>
      </c>
      <c r="BK38" s="14">
        <v>4748703</v>
      </c>
      <c r="BL38" s="14">
        <v>4756039</v>
      </c>
      <c r="BM38" s="14">
        <v>4882224</v>
      </c>
      <c r="BN38" s="14">
        <v>4842396</v>
      </c>
      <c r="BO38" s="14">
        <v>5003578</v>
      </c>
      <c r="BP38" s="14">
        <v>4591175</v>
      </c>
      <c r="BQ38" s="14">
        <v>4829245</v>
      </c>
      <c r="BR38" s="14">
        <v>5829383</v>
      </c>
      <c r="BS38" s="14">
        <v>5625977</v>
      </c>
      <c r="BT38" s="14">
        <v>5500194</v>
      </c>
      <c r="BU38" s="14">
        <v>5491354</v>
      </c>
      <c r="BV38" s="14">
        <v>5308177</v>
      </c>
      <c r="BW38" s="14">
        <v>5491212</v>
      </c>
      <c r="BX38" s="14">
        <v>6874076</v>
      </c>
      <c r="BY38" s="14">
        <v>5502877</v>
      </c>
      <c r="BZ38" s="14">
        <v>5618024</v>
      </c>
      <c r="CA38" s="14">
        <v>5732462</v>
      </c>
      <c r="CB38" s="14">
        <v>5918458</v>
      </c>
      <c r="CC38" s="14">
        <v>6030038</v>
      </c>
      <c r="CD38" s="14"/>
      <c r="CE38" s="14"/>
      <c r="CF38" s="14"/>
      <c r="CG38" s="14"/>
      <c r="CH38" s="14"/>
      <c r="CI38" s="14"/>
      <c r="CJ38" s="14"/>
      <c r="CK38" s="14"/>
      <c r="CL38" s="14"/>
      <c r="CM38" s="14"/>
      <c r="CN38" s="14"/>
      <c r="CO38" s="14"/>
      <c r="CP38" s="14"/>
      <c r="CQ38" s="14"/>
      <c r="CR38" s="14"/>
      <c r="CS38" s="14"/>
      <c r="CT38" s="14"/>
      <c r="CU38" s="14"/>
      <c r="CV38" s="14"/>
    </row>
    <row r="39" spans="1:100" s="13" customFormat="1" ht="14.25" x14ac:dyDescent="0.45">
      <c r="A39" s="318" t="str">
        <f>_xlfn.XLOOKUP($A$7,Notes!$B$286:$M$286,Notes!$B318:$M318)</f>
        <v>poul</v>
      </c>
      <c r="B39" s="82">
        <f t="shared" si="22"/>
        <v>190902.63097678972</v>
      </c>
      <c r="C39" s="226">
        <f t="shared" si="23"/>
        <v>16181.572481849626</v>
      </c>
      <c r="D39" s="226">
        <f t="shared" si="24"/>
        <v>25121.473564861808</v>
      </c>
      <c r="E39" s="310">
        <f t="shared" si="25"/>
        <v>232205.67702350116</v>
      </c>
      <c r="F39" s="82">
        <f t="shared" si="26"/>
        <v>2765.4080608547938</v>
      </c>
      <c r="G39" s="226">
        <f t="shared" si="27"/>
        <v>234.40562735907861</v>
      </c>
      <c r="H39" s="226">
        <f t="shared" si="28"/>
        <v>363.90868549771784</v>
      </c>
      <c r="I39" s="310">
        <f t="shared" si="29"/>
        <v>3363.7223737115901</v>
      </c>
      <c r="J39"/>
      <c r="K39" s="8" t="str">
        <f t="shared" si="30"/>
        <v>poul</v>
      </c>
      <c r="L39" s="8">
        <f t="shared" si="18"/>
        <v>69032.354999999996</v>
      </c>
      <c r="M39"/>
      <c r="N39"/>
      <c r="O39" s="19" t="str">
        <f t="shared" si="19"/>
        <v>puls</v>
      </c>
      <c r="P39" s="31">
        <f t="shared" si="20"/>
        <v>201</v>
      </c>
      <c r="Q39" s="62" cm="1">
        <f t="array" ref="Q39">_xlfn.XLOOKUP(Q$7&amp;$P39,('Water-CRP_filtered'!$S$8:$S$603)&amp;('Water-CRP_filtered'!$J$8:$J$603),'Water-CRP_filtered'!$T$8:$T$603,0)</f>
        <v>4324.3320355036485</v>
      </c>
      <c r="R39" s="62" cm="1">
        <f t="array" ref="R39">_xlfn.XLOOKUP(R$7&amp;$P39,('Water-CRP_filtered'!$S$8:$S$603)&amp;('Water-CRP_filtered'!$J$8:$J$603),'Water-CRP_filtered'!$T$8:$T$603,0)</f>
        <v>489.37945012191085</v>
      </c>
      <c r="S39" s="62" cm="1">
        <f t="array" ref="S39">_xlfn.XLOOKUP(S$7&amp;$P39,('Water-CRP_filtered'!$S$8:$S$603)&amp;('Water-CRP_filtered'!$J$8:$J$603),'Water-CRP_filtered'!$T$8:$T$603,0)</f>
        <v>1059.9325276611803</v>
      </c>
      <c r="T39" s="63">
        <f>Q39*GLB_Wat!$Z39*$Y39/1000</f>
        <v>0</v>
      </c>
      <c r="U39" s="63">
        <f>R39*GLB_Wat!$Z39*$Y39/1000</f>
        <v>0</v>
      </c>
      <c r="V39" s="63">
        <f>S39*GLB_Wat!$Z39*$Y39/1000</f>
        <v>0</v>
      </c>
      <c r="W39" s="63">
        <f t="shared" si="21"/>
        <v>0</v>
      </c>
      <c r="X39"/>
      <c r="Y39" s="348">
        <f>IF(Wat_FAO!AJ39&gt;0,1,0)</f>
        <v>0</v>
      </c>
      <c r="Z39" s="147">
        <f t="shared" si="8"/>
        <v>3389.5618571428572</v>
      </c>
      <c r="AA39" s="242"/>
      <c r="AB39" s="13">
        <v>201</v>
      </c>
      <c r="AC39" s="13" t="s">
        <v>116</v>
      </c>
      <c r="AD39" s="13" t="s">
        <v>104</v>
      </c>
      <c r="AE39" s="13" t="s">
        <v>104</v>
      </c>
      <c r="AF39" s="13" t="s">
        <v>104</v>
      </c>
      <c r="AG39" s="13" t="s">
        <v>104</v>
      </c>
      <c r="AH39" s="13" t="s">
        <v>104</v>
      </c>
      <c r="AI39" s="14">
        <v>3394606</v>
      </c>
      <c r="AJ39" s="14">
        <v>3276528</v>
      </c>
      <c r="AK39" s="14">
        <v>2909284</v>
      </c>
      <c r="AL39" s="14">
        <v>3005655</v>
      </c>
      <c r="AM39" s="14">
        <v>3615205</v>
      </c>
      <c r="AN39" s="14">
        <v>4164722</v>
      </c>
      <c r="AO39" s="14">
        <v>3360933</v>
      </c>
      <c r="AP39" s="14">
        <v>3323139</v>
      </c>
      <c r="AQ39" s="14">
        <v>2835380</v>
      </c>
      <c r="AR39" s="14">
        <v>3937491</v>
      </c>
      <c r="AS39" s="14">
        <v>4980911</v>
      </c>
      <c r="AT39" s="14">
        <v>4382445</v>
      </c>
      <c r="AU39" s="14">
        <v>4431591</v>
      </c>
      <c r="AV39" s="14">
        <v>5298728</v>
      </c>
      <c r="AW39" s="14">
        <v>4781469</v>
      </c>
      <c r="AX39" s="14">
        <v>5547572</v>
      </c>
      <c r="AY39" s="14">
        <v>6693399</v>
      </c>
      <c r="AZ39" s="14">
        <v>7130000</v>
      </c>
      <c r="BA39" s="14">
        <v>6578476</v>
      </c>
      <c r="BB39" s="14">
        <v>5788196</v>
      </c>
      <c r="BC39" s="14">
        <v>6473706</v>
      </c>
      <c r="BD39" s="14">
        <v>5574963</v>
      </c>
      <c r="BE39" s="14">
        <v>6618254</v>
      </c>
      <c r="BF39" s="14">
        <v>7068621</v>
      </c>
      <c r="BG39" s="14">
        <v>3881715</v>
      </c>
      <c r="BH39" s="14">
        <v>4008915</v>
      </c>
      <c r="BI39" s="14">
        <v>3669999</v>
      </c>
      <c r="BJ39" s="14">
        <v>3574158</v>
      </c>
      <c r="BK39" s="14">
        <v>3873878</v>
      </c>
      <c r="BL39" s="14">
        <v>4151018</v>
      </c>
      <c r="BM39" s="14">
        <v>3908840</v>
      </c>
      <c r="BN39" s="14">
        <v>3725201</v>
      </c>
      <c r="BO39" s="14">
        <v>3337466</v>
      </c>
      <c r="BP39" s="14">
        <v>3681234</v>
      </c>
      <c r="BQ39" s="14">
        <v>4375018</v>
      </c>
      <c r="BR39" s="14">
        <v>4118896</v>
      </c>
      <c r="BS39" s="14">
        <v>4162332</v>
      </c>
      <c r="BT39" s="14">
        <v>4084474</v>
      </c>
      <c r="BU39" s="14">
        <v>4079617</v>
      </c>
      <c r="BV39" s="14">
        <v>4709783</v>
      </c>
      <c r="BW39" s="14">
        <v>5463126</v>
      </c>
      <c r="BX39" s="14">
        <v>6156691</v>
      </c>
      <c r="BY39" s="14">
        <v>5511365</v>
      </c>
      <c r="BZ39" s="14">
        <v>4864616</v>
      </c>
      <c r="CA39" s="14">
        <v>4964643</v>
      </c>
      <c r="CB39" s="14">
        <v>5286836</v>
      </c>
      <c r="CC39" s="14">
        <v>5503604</v>
      </c>
      <c r="CD39" s="14"/>
      <c r="CE39" s="14"/>
      <c r="CF39" s="14"/>
      <c r="CG39" s="14"/>
      <c r="CH39" s="14"/>
      <c r="CI39" s="14"/>
      <c r="CJ39" s="14"/>
      <c r="CK39" s="14"/>
      <c r="CL39" s="14"/>
      <c r="CM39" s="14"/>
      <c r="CN39" s="14"/>
      <c r="CO39" s="14"/>
      <c r="CP39" s="14"/>
      <c r="CQ39" s="14"/>
      <c r="CR39" s="14"/>
      <c r="CS39" s="14"/>
      <c r="CT39" s="14"/>
      <c r="CU39" s="14"/>
      <c r="CV39" s="14"/>
    </row>
    <row r="40" spans="1:100" s="13" customFormat="1" ht="14.25" x14ac:dyDescent="0.45">
      <c r="A40" s="318" t="str">
        <f>_xlfn.XLOOKUP($A$7,Notes!$B$286:$M$286,Notes!$B319:$M319)</f>
        <v>eggs</v>
      </c>
      <c r="B40" s="82">
        <f t="shared" si="22"/>
        <v>152848.53684501193</v>
      </c>
      <c r="C40" s="226">
        <f t="shared" si="23"/>
        <v>14374.373524965536</v>
      </c>
      <c r="D40" s="226">
        <f t="shared" si="24"/>
        <v>25275.664859798868</v>
      </c>
      <c r="E40" s="310">
        <f t="shared" si="25"/>
        <v>192498.57522977632</v>
      </c>
      <c r="F40" s="82">
        <f t="shared" si="26"/>
        <v>2592.1392471990312</v>
      </c>
      <c r="G40" s="226">
        <f t="shared" si="27"/>
        <v>243.77320540361981</v>
      </c>
      <c r="H40" s="226">
        <f t="shared" si="28"/>
        <v>428.6468436957901</v>
      </c>
      <c r="I40" s="310">
        <f t="shared" si="29"/>
        <v>3264.559296298441</v>
      </c>
      <c r="J40"/>
      <c r="K40" s="8" t="str">
        <f t="shared" si="30"/>
        <v>eggs</v>
      </c>
      <c r="L40" s="8">
        <f t="shared" si="18"/>
        <v>58966.175142857144</v>
      </c>
      <c r="M40"/>
      <c r="N40"/>
      <c r="O40" s="19" t="str">
        <f t="shared" si="19"/>
        <v>puls</v>
      </c>
      <c r="P40" s="31">
        <f t="shared" si="20"/>
        <v>203</v>
      </c>
      <c r="Q40" s="62" cm="1">
        <f t="array" ref="Q40">_xlfn.XLOOKUP(Q$7&amp;$P40,('Water-CRP_filtered'!$S$8:$S$603)&amp;('Water-CRP_filtered'!$J$8:$J$603),'Water-CRP_filtered'!$T$8:$T$603,0)</f>
        <v>3162.3507418895128</v>
      </c>
      <c r="R40" s="62" cm="1">
        <f t="array" ref="R40">_xlfn.XLOOKUP(R$7&amp;$P40,('Water-CRP_filtered'!$S$8:$S$603)&amp;('Water-CRP_filtered'!$J$8:$J$603),'Water-CRP_filtered'!$T$8:$T$603,0)</f>
        <v>70.557834757373726</v>
      </c>
      <c r="S40" s="62" cm="1">
        <f t="array" ref="S40">_xlfn.XLOOKUP(S$7&amp;$P40,('Water-CRP_filtered'!$S$8:$S$603)&amp;('Water-CRP_filtered'!$J$8:$J$603),'Water-CRP_filtered'!$T$8:$T$603,0)</f>
        <v>33.596149598251202</v>
      </c>
      <c r="T40" s="63">
        <f>Q40*GLB_Wat!$Z40*$Y40/1000</f>
        <v>0</v>
      </c>
      <c r="U40" s="63">
        <f>R40*GLB_Wat!$Z40*$Y40/1000</f>
        <v>0</v>
      </c>
      <c r="V40" s="63">
        <f>S40*GLB_Wat!$Z40*$Y40/1000</f>
        <v>0</v>
      </c>
      <c r="W40" s="63">
        <f t="shared" si="21"/>
        <v>0</v>
      </c>
      <c r="X40"/>
      <c r="Y40" s="348">
        <f>IF(Wat_FAO!AJ40&gt;0,1,0)</f>
        <v>0</v>
      </c>
      <c r="Z40" s="147">
        <f t="shared" si="8"/>
        <v>88.622528571428575</v>
      </c>
      <c r="AA40" s="242"/>
      <c r="AB40" s="13">
        <v>203</v>
      </c>
      <c r="AC40" s="13" t="s">
        <v>118</v>
      </c>
      <c r="AD40" s="13" t="s">
        <v>104</v>
      </c>
      <c r="AE40" s="13" t="s">
        <v>104</v>
      </c>
      <c r="AF40" s="13" t="s">
        <v>104</v>
      </c>
      <c r="AG40" s="13" t="s">
        <v>104</v>
      </c>
      <c r="AH40" s="13" t="s">
        <v>104</v>
      </c>
      <c r="AI40" s="14">
        <v>67321</v>
      </c>
      <c r="AJ40" s="14">
        <v>79306</v>
      </c>
      <c r="AK40" s="14">
        <v>88801.2</v>
      </c>
      <c r="AL40" s="14">
        <v>96557</v>
      </c>
      <c r="AM40" s="14">
        <v>78514</v>
      </c>
      <c r="AN40" s="14">
        <v>102461.5</v>
      </c>
      <c r="AO40" s="14">
        <v>107397</v>
      </c>
      <c r="AP40" s="14">
        <v>108015.6</v>
      </c>
      <c r="AQ40" s="14">
        <v>143954</v>
      </c>
      <c r="AR40" s="14">
        <v>148336.6</v>
      </c>
      <c r="AS40" s="14">
        <v>164364</v>
      </c>
      <c r="AT40" s="14">
        <v>149879.29999999999</v>
      </c>
      <c r="AU40" s="14">
        <v>187618.7</v>
      </c>
      <c r="AV40" s="14">
        <v>188969.5</v>
      </c>
      <c r="AW40" s="14">
        <v>201533.6</v>
      </c>
      <c r="AX40" s="14">
        <v>207408.8</v>
      </c>
      <c r="AY40" s="14">
        <v>207948.2</v>
      </c>
      <c r="AZ40" s="14">
        <v>217828.1</v>
      </c>
      <c r="BA40" s="14">
        <v>238811.3</v>
      </c>
      <c r="BB40" s="14">
        <v>240748.2</v>
      </c>
      <c r="BC40" s="14">
        <v>267035.7</v>
      </c>
      <c r="BD40" s="14">
        <v>234583.9</v>
      </c>
      <c r="BE40" s="14">
        <v>275287.40000000002</v>
      </c>
      <c r="BF40" s="14">
        <v>275559.40000000002</v>
      </c>
      <c r="BG40" s="14">
        <v>94207</v>
      </c>
      <c r="BH40" s="14">
        <v>100573</v>
      </c>
      <c r="BI40" s="14">
        <v>126369</v>
      </c>
      <c r="BJ40" s="14">
        <v>139325</v>
      </c>
      <c r="BK40" s="14">
        <v>120807</v>
      </c>
      <c r="BL40" s="14">
        <v>136711</v>
      </c>
      <c r="BM40" s="14">
        <v>147004</v>
      </c>
      <c r="BN40" s="14">
        <v>161331</v>
      </c>
      <c r="BO40" s="14">
        <v>199935</v>
      </c>
      <c r="BP40" s="14">
        <v>217775</v>
      </c>
      <c r="BQ40" s="14">
        <v>213197</v>
      </c>
      <c r="BR40" s="14">
        <v>214889</v>
      </c>
      <c r="BS40" s="14">
        <v>299008</v>
      </c>
      <c r="BT40" s="14">
        <v>325839</v>
      </c>
      <c r="BU40" s="14">
        <v>328472</v>
      </c>
      <c r="BV40" s="14">
        <v>342882</v>
      </c>
      <c r="BW40" s="14">
        <v>349142</v>
      </c>
      <c r="BX40" s="14">
        <v>374360</v>
      </c>
      <c r="BY40" s="14">
        <v>367579</v>
      </c>
      <c r="BZ40" s="14">
        <v>369094</v>
      </c>
      <c r="CA40" s="14">
        <v>388179</v>
      </c>
      <c r="CB40" s="14">
        <v>384579</v>
      </c>
      <c r="CC40" s="14">
        <v>398715</v>
      </c>
      <c r="CD40" s="14"/>
      <c r="CE40" s="14"/>
      <c r="CF40" s="14"/>
      <c r="CG40" s="14"/>
      <c r="CH40" s="14"/>
      <c r="CI40" s="14"/>
      <c r="CJ40" s="14"/>
      <c r="CK40" s="14"/>
      <c r="CL40" s="14"/>
      <c r="CM40" s="14"/>
      <c r="CN40" s="14"/>
      <c r="CO40" s="14"/>
      <c r="CP40" s="14"/>
      <c r="CQ40" s="14"/>
      <c r="CR40" s="14"/>
      <c r="CS40" s="14"/>
      <c r="CT40" s="14"/>
      <c r="CU40" s="14"/>
      <c r="CV40" s="14"/>
    </row>
    <row r="41" spans="1:100" s="13" customFormat="1" ht="14.25" x14ac:dyDescent="0.45">
      <c r="A41" s="318" t="str">
        <f>_xlfn.XLOOKUP($A$7,Notes!$B$286:$M$286,Notes!$B320:$M320)</f>
        <v>smlr</v>
      </c>
      <c r="B41" s="82">
        <f t="shared" si="22"/>
        <v>55431.481964036342</v>
      </c>
      <c r="C41" s="226">
        <f t="shared" si="23"/>
        <v>2834.6799449144091</v>
      </c>
      <c r="D41" s="226">
        <f t="shared" si="24"/>
        <v>346.26880091698985</v>
      </c>
      <c r="E41" s="310">
        <f t="shared" si="25"/>
        <v>58612.430709867738</v>
      </c>
      <c r="F41" s="82">
        <f t="shared" si="26"/>
        <v>3856.4257107069525</v>
      </c>
      <c r="G41" s="226">
        <f t="shared" si="27"/>
        <v>197.21162476380744</v>
      </c>
      <c r="H41" s="226">
        <f t="shared" si="28"/>
        <v>24.090279735589991</v>
      </c>
      <c r="I41" s="310">
        <f t="shared" si="29"/>
        <v>4077.7276152063496</v>
      </c>
      <c r="J41"/>
      <c r="K41" s="8" t="str">
        <f t="shared" si="30"/>
        <v>smlr</v>
      </c>
      <c r="L41" s="8">
        <f t="shared" si="18"/>
        <v>14373.79742857143</v>
      </c>
      <c r="M41"/>
      <c r="N41"/>
      <c r="O41" s="19" t="str">
        <f t="shared" si="19"/>
        <v>puls</v>
      </c>
      <c r="P41" s="31">
        <f t="shared" si="20"/>
        <v>205</v>
      </c>
      <c r="Q41" s="62" cm="1">
        <f t="array" ref="Q41">_xlfn.XLOOKUP(Q$7&amp;$P41,('Water-CRP_filtered'!$S$8:$S$603)&amp;('Water-CRP_filtered'!$J$8:$J$603),'Water-CRP_filtered'!$T$8:$T$603,0)</f>
        <v>2030.9269496946795</v>
      </c>
      <c r="R41" s="62" cm="1">
        <f t="array" ref="R41">_xlfn.XLOOKUP(R$7&amp;$P41,('Water-CRP_filtered'!$S$8:$S$603)&amp;('Water-CRP_filtered'!$J$8:$J$603),'Water-CRP_filtered'!$T$8:$T$603,0)</f>
        <v>108.89388464163211</v>
      </c>
      <c r="S41" s="62" cm="1">
        <f t="array" ref="S41">_xlfn.XLOOKUP(S$7&amp;$P41,('Water-CRP_filtered'!$S$8:$S$603)&amp;('Water-CRP_filtered'!$J$8:$J$603),'Water-CRP_filtered'!$T$8:$T$603,0)</f>
        <v>213.01906024268538</v>
      </c>
      <c r="T41" s="63">
        <f>Q41*GLB_Wat!$Z41*$Y41/1000</f>
        <v>0</v>
      </c>
      <c r="U41" s="63">
        <f>R41*GLB_Wat!$Z41*$Y41/1000</f>
        <v>0</v>
      </c>
      <c r="V41" s="63">
        <f>S41*GLB_Wat!$Z41*$Y41/1000</f>
        <v>0</v>
      </c>
      <c r="W41" s="63">
        <f t="shared" si="21"/>
        <v>0</v>
      </c>
      <c r="X41"/>
      <c r="Y41" s="348">
        <f>IF(Wat_FAO!AJ41&gt;0,1,0)</f>
        <v>0</v>
      </c>
      <c r="Z41" s="147">
        <f t="shared" si="8"/>
        <v>1161.3397142857143</v>
      </c>
      <c r="AA41" s="242"/>
      <c r="AB41" s="13">
        <v>205</v>
      </c>
      <c r="AC41" s="13" t="s">
        <v>119</v>
      </c>
      <c r="AD41" s="13" t="s">
        <v>104</v>
      </c>
      <c r="AE41" s="13" t="s">
        <v>104</v>
      </c>
      <c r="AF41" s="13" t="s">
        <v>104</v>
      </c>
      <c r="AG41" s="13" t="s">
        <v>104</v>
      </c>
      <c r="AH41" s="13" t="s">
        <v>104</v>
      </c>
      <c r="AI41" s="14">
        <v>1040755</v>
      </c>
      <c r="AJ41" s="14">
        <v>1115861</v>
      </c>
      <c r="AK41" s="14">
        <v>1112816</v>
      </c>
      <c r="AL41" s="14">
        <v>1260001</v>
      </c>
      <c r="AM41" s="14">
        <v>1277642</v>
      </c>
      <c r="AN41" s="14">
        <v>1083247</v>
      </c>
      <c r="AO41" s="14">
        <v>1239056</v>
      </c>
      <c r="AP41" s="14">
        <v>981548.9</v>
      </c>
      <c r="AQ41" s="14">
        <v>980625.8</v>
      </c>
      <c r="AR41" s="14">
        <v>833936.8</v>
      </c>
      <c r="AS41" s="14">
        <v>740268.1</v>
      </c>
      <c r="AT41" s="14">
        <v>938724.3</v>
      </c>
      <c r="AU41" s="14">
        <v>932920.6</v>
      </c>
      <c r="AV41" s="14">
        <v>909699.8</v>
      </c>
      <c r="AW41" s="14">
        <v>906019.1</v>
      </c>
      <c r="AX41" s="14">
        <v>967291.1</v>
      </c>
      <c r="AY41" s="14">
        <v>928582.2</v>
      </c>
      <c r="AZ41" s="14">
        <v>918829.9</v>
      </c>
      <c r="BA41" s="14">
        <v>636115.6</v>
      </c>
      <c r="BB41" s="14">
        <v>700602.8</v>
      </c>
      <c r="BC41" s="14">
        <v>708742.3</v>
      </c>
      <c r="BD41" s="14">
        <v>651696.1</v>
      </c>
      <c r="BE41" s="14">
        <v>646173.80000000005</v>
      </c>
      <c r="BF41" s="14">
        <v>671463.3</v>
      </c>
      <c r="BG41" s="14">
        <v>948049</v>
      </c>
      <c r="BH41" s="14">
        <v>932313</v>
      </c>
      <c r="BI41" s="14">
        <v>944176</v>
      </c>
      <c r="BJ41" s="14">
        <v>1096517</v>
      </c>
      <c r="BK41" s="14">
        <v>902432</v>
      </c>
      <c r="BL41" s="14">
        <v>862976</v>
      </c>
      <c r="BM41" s="14">
        <v>827691</v>
      </c>
      <c r="BN41" s="14">
        <v>687757</v>
      </c>
      <c r="BO41" s="14">
        <v>657152</v>
      </c>
      <c r="BP41" s="14">
        <v>530081</v>
      </c>
      <c r="BQ41" s="14">
        <v>513363</v>
      </c>
      <c r="BR41" s="14">
        <v>603660</v>
      </c>
      <c r="BS41" s="14">
        <v>671247</v>
      </c>
      <c r="BT41" s="14">
        <v>564822</v>
      </c>
      <c r="BU41" s="14">
        <v>565861</v>
      </c>
      <c r="BV41" s="14">
        <v>576283</v>
      </c>
      <c r="BW41" s="14">
        <v>550720</v>
      </c>
      <c r="BX41" s="14">
        <v>583157</v>
      </c>
      <c r="BY41" s="14">
        <v>343246</v>
      </c>
      <c r="BZ41" s="14">
        <v>353260</v>
      </c>
      <c r="CA41" s="14">
        <v>359390</v>
      </c>
      <c r="CB41" s="14">
        <v>335672</v>
      </c>
      <c r="CC41" s="14">
        <v>322715</v>
      </c>
      <c r="CD41" s="14"/>
      <c r="CE41" s="14"/>
      <c r="CF41" s="14"/>
      <c r="CG41" s="14"/>
      <c r="CH41" s="14"/>
      <c r="CI41" s="14"/>
      <c r="CJ41" s="14"/>
      <c r="CK41" s="14"/>
      <c r="CL41" s="14"/>
      <c r="CM41" s="14"/>
      <c r="CN41" s="14"/>
      <c r="CO41" s="14"/>
      <c r="CP41" s="14"/>
      <c r="CQ41" s="14"/>
      <c r="CR41" s="14"/>
      <c r="CS41" s="14"/>
      <c r="CT41" s="14"/>
      <c r="CU41" s="14"/>
      <c r="CV41" s="14"/>
    </row>
    <row r="42" spans="1:100" s="13" customFormat="1" ht="14.25" x14ac:dyDescent="0.45">
      <c r="A42" s="318" t="str">
        <f>_xlfn.XLOOKUP($A$7,Notes!$B$286:$M$286,Notes!$B321:$M321)</f>
        <v>oliv</v>
      </c>
      <c r="B42" s="82">
        <f t="shared" si="22"/>
        <v>301453.39263211004</v>
      </c>
      <c r="C42" s="226">
        <f t="shared" si="23"/>
        <v>26402.566825209349</v>
      </c>
      <c r="D42" s="226">
        <f t="shared" si="24"/>
        <v>38203.572638559483</v>
      </c>
      <c r="E42" s="310">
        <f t="shared" si="25"/>
        <v>366059.53209587891</v>
      </c>
      <c r="F42" s="82">
        <f t="shared" si="26"/>
        <v>3155.1538357268942</v>
      </c>
      <c r="G42" s="226">
        <f t="shared" si="27"/>
        <v>276.34175639634714</v>
      </c>
      <c r="H42" s="226">
        <f t="shared" si="28"/>
        <v>399.85666671904147</v>
      </c>
      <c r="I42" s="310">
        <f t="shared" si="29"/>
        <v>3831.3522588422829</v>
      </c>
      <c r="J42"/>
      <c r="K42" s="8" t="str">
        <f t="shared" si="30"/>
        <v>oliv</v>
      </c>
      <c r="L42" s="8">
        <f t="shared" si="18"/>
        <v>95543.167885714283</v>
      </c>
      <c r="M42"/>
      <c r="N42"/>
      <c r="O42" s="19" t="str">
        <f t="shared" si="19"/>
        <v>puls</v>
      </c>
      <c r="P42" s="31">
        <f t="shared" si="20"/>
        <v>210</v>
      </c>
      <c r="Q42" s="62" cm="1">
        <f t="array" ref="Q42">_xlfn.XLOOKUP(Q$7&amp;$P42,('Water-CRP_filtered'!$S$8:$S$603)&amp;('Water-CRP_filtered'!$J$8:$J$603),'Water-CRP_filtered'!$T$8:$T$603,0)</f>
        <v>1350.3404227515261</v>
      </c>
      <c r="R42" s="62" cm="1">
        <f t="array" ref="R42">_xlfn.XLOOKUP(R$7&amp;$P42,('Water-CRP_filtered'!$S$8:$S$603)&amp;('Water-CRP_filtered'!$J$8:$J$603),'Water-CRP_filtered'!$T$8:$T$603,0)</f>
        <v>20.651253052422053</v>
      </c>
      <c r="S42" s="62" cm="1">
        <f t="array" ref="S42">_xlfn.XLOOKUP(S$7&amp;$P42,('Water-CRP_filtered'!$S$8:$S$603)&amp;('Water-CRP_filtered'!$J$8:$J$603),'Water-CRP_filtered'!$T$8:$T$603,0)</f>
        <v>506.17077901170325</v>
      </c>
      <c r="T42" s="63">
        <f>Q42*GLB_Wat!$Z42*$Y42/1000</f>
        <v>0</v>
      </c>
      <c r="U42" s="63">
        <f>R42*GLB_Wat!$Z42*$Y42/1000</f>
        <v>0</v>
      </c>
      <c r="V42" s="63">
        <f>S42*GLB_Wat!$Z42*$Y42/1000</f>
        <v>0</v>
      </c>
      <c r="W42" s="63">
        <f t="shared" si="21"/>
        <v>0</v>
      </c>
      <c r="X42"/>
      <c r="Y42" s="348">
        <f>IF(Wat_FAO!AJ42&gt;0,1,0)</f>
        <v>0</v>
      </c>
      <c r="Z42" s="147">
        <f t="shared" si="8"/>
        <v>1242.6629285714287</v>
      </c>
      <c r="AA42" s="242"/>
      <c r="AB42" s="13">
        <v>210</v>
      </c>
      <c r="AC42" s="13" t="s">
        <v>120</v>
      </c>
      <c r="AD42" s="13" t="s">
        <v>104</v>
      </c>
      <c r="AE42" s="13" t="s">
        <v>104</v>
      </c>
      <c r="AF42" s="13" t="s">
        <v>104</v>
      </c>
      <c r="AG42" s="13" t="s">
        <v>104</v>
      </c>
      <c r="AH42" s="13" t="s">
        <v>104</v>
      </c>
      <c r="AI42" s="14">
        <v>1233871</v>
      </c>
      <c r="AJ42" s="14">
        <v>1405165</v>
      </c>
      <c r="AK42" s="14">
        <v>904102.40000000002</v>
      </c>
      <c r="AL42" s="14">
        <v>1452689</v>
      </c>
      <c r="AM42" s="14">
        <v>1265389</v>
      </c>
      <c r="AN42" s="14">
        <v>1652385</v>
      </c>
      <c r="AO42" s="14">
        <v>785039.1</v>
      </c>
      <c r="AP42" s="14">
        <v>969572.6</v>
      </c>
      <c r="AQ42" s="14">
        <v>1010243</v>
      </c>
      <c r="AR42" s="14">
        <v>1125187</v>
      </c>
      <c r="AS42" s="14">
        <v>1251123</v>
      </c>
      <c r="AT42" s="14">
        <v>1322544</v>
      </c>
      <c r="AU42" s="14">
        <v>803032.4</v>
      </c>
      <c r="AV42" s="14">
        <v>985238.6</v>
      </c>
      <c r="AW42" s="14">
        <v>1071708</v>
      </c>
      <c r="AX42" s="14">
        <v>1245262</v>
      </c>
      <c r="AY42" s="14">
        <v>1285733</v>
      </c>
      <c r="AZ42" s="14">
        <v>1617963</v>
      </c>
      <c r="BA42" s="14">
        <v>1197606</v>
      </c>
      <c r="BB42" s="14">
        <v>1342406</v>
      </c>
      <c r="BC42" s="14">
        <v>1070670</v>
      </c>
      <c r="BD42" s="14">
        <v>1416749</v>
      </c>
      <c r="BE42" s="14">
        <v>1644984</v>
      </c>
      <c r="BF42" s="14">
        <v>1918642</v>
      </c>
      <c r="BG42" s="14">
        <v>1319811</v>
      </c>
      <c r="BH42" s="14">
        <v>1290989</v>
      </c>
      <c r="BI42" s="14">
        <v>1171329</v>
      </c>
      <c r="BJ42" s="14">
        <v>1063438</v>
      </c>
      <c r="BK42" s="14">
        <v>1072418</v>
      </c>
      <c r="BL42" s="14">
        <v>1023580</v>
      </c>
      <c r="BM42" s="14">
        <v>1003356</v>
      </c>
      <c r="BN42" s="14">
        <v>1006432</v>
      </c>
      <c r="BO42" s="14">
        <v>801646</v>
      </c>
      <c r="BP42" s="14">
        <v>936357</v>
      </c>
      <c r="BQ42" s="14">
        <v>1084333</v>
      </c>
      <c r="BR42" s="14">
        <v>964544</v>
      </c>
      <c r="BS42" s="14">
        <v>719164</v>
      </c>
      <c r="BT42" s="14">
        <v>664541</v>
      </c>
      <c r="BU42" s="14">
        <v>707358</v>
      </c>
      <c r="BV42" s="14">
        <v>935404</v>
      </c>
      <c r="BW42" s="14">
        <v>978556</v>
      </c>
      <c r="BX42" s="14">
        <v>928239</v>
      </c>
      <c r="BY42" s="14">
        <v>988186</v>
      </c>
      <c r="BZ42" s="14">
        <v>1061278</v>
      </c>
      <c r="CA42" s="14">
        <v>902634</v>
      </c>
      <c r="CB42" s="14">
        <v>998257</v>
      </c>
      <c r="CC42" s="14">
        <v>948631</v>
      </c>
      <c r="CD42" s="14"/>
      <c r="CE42" s="14"/>
      <c r="CF42" s="14"/>
      <c r="CG42" s="14"/>
      <c r="CH42" s="14"/>
      <c r="CI42" s="14"/>
      <c r="CJ42" s="14"/>
      <c r="CK42" s="14"/>
      <c r="CL42" s="14"/>
      <c r="CM42" s="14"/>
      <c r="CN42" s="14"/>
      <c r="CO42" s="14"/>
      <c r="CP42" s="14"/>
      <c r="CQ42" s="14"/>
      <c r="CR42" s="14"/>
      <c r="CS42" s="14"/>
      <c r="CT42" s="14"/>
      <c r="CU42" s="14"/>
      <c r="CV42" s="14"/>
    </row>
    <row r="43" spans="1:100" s="13" customFormat="1" ht="14.25" x14ac:dyDescent="0.45">
      <c r="A43" s="318" t="str">
        <f>_xlfn.XLOOKUP($A$7,Notes!$B$286:$M$286,Notes!$B322:$M322)</f>
        <v>aqua</v>
      </c>
      <c r="B43" s="82">
        <f t="shared" si="22"/>
        <v>1201252.962109555</v>
      </c>
      <c r="C43" s="226">
        <f t="shared" si="23"/>
        <v>722671.27189674461</v>
      </c>
      <c r="D43" s="226">
        <f t="shared" si="24"/>
        <v>172846.80018677085</v>
      </c>
      <c r="E43" s="310">
        <f t="shared" si="25"/>
        <v>2096771.0341930706</v>
      </c>
      <c r="F43" s="82">
        <f t="shared" si="26"/>
        <v>13017.000000000002</v>
      </c>
      <c r="G43" s="226">
        <f t="shared" si="27"/>
        <v>7831</v>
      </c>
      <c r="H43" s="226">
        <f t="shared" si="28"/>
        <v>1872.9999999999998</v>
      </c>
      <c r="I43" s="310">
        <f t="shared" si="29"/>
        <v>22721</v>
      </c>
      <c r="J43"/>
      <c r="K43" s="8" t="str">
        <f t="shared" si="30"/>
        <v>aqua</v>
      </c>
      <c r="L43" s="8">
        <f t="shared" si="18"/>
        <v>92283.395721714289</v>
      </c>
      <c r="M43"/>
      <c r="N43"/>
      <c r="O43" s="19" t="str">
        <f t="shared" si="19"/>
        <v>puls</v>
      </c>
      <c r="P43" s="31">
        <f t="shared" si="20"/>
        <v>211</v>
      </c>
      <c r="Q43" s="62" cm="1">
        <f t="array" ref="Q43">_xlfn.XLOOKUP(Q$7&amp;$P43,('Water-CRP_filtered'!$S$8:$S$603)&amp;('Water-CRP_filtered'!$J$8:$J$603),'Water-CRP_filtered'!$T$8:$T$603,0)</f>
        <v>2217.3693762428138</v>
      </c>
      <c r="R43" s="62" cm="1">
        <f t="array" ref="R43">_xlfn.XLOOKUP(R$7&amp;$P43,('Water-CRP_filtered'!$S$8:$S$603)&amp;('Water-CRP_filtered'!$J$8:$J$603),'Water-CRP_filtered'!$T$8:$T$603,0)</f>
        <v>249.95581333660243</v>
      </c>
      <c r="S43" s="62" cm="1">
        <f t="array" ref="S43">_xlfn.XLOOKUP(S$7&amp;$P43,('Water-CRP_filtered'!$S$8:$S$603)&amp;('Water-CRP_filtered'!$J$8:$J$603),'Water-CRP_filtered'!$T$8:$T$603,0)</f>
        <v>650.19546552984878</v>
      </c>
      <c r="T43" s="63">
        <f>Q43*GLB_Wat!$Z43*$Y43/1000</f>
        <v>7558.1569325666305</v>
      </c>
      <c r="U43" s="63">
        <f>R43*GLB_Wat!$Z43*$Y43/1000</f>
        <v>852.00295613647643</v>
      </c>
      <c r="V43" s="63">
        <f>S43*GLB_Wat!$Z43*$Y43/1000</f>
        <v>2216.2655523116928</v>
      </c>
      <c r="W43" s="63">
        <f t="shared" si="21"/>
        <v>10626.425441014799</v>
      </c>
      <c r="X43"/>
      <c r="Y43" s="348">
        <f>IF(Wat_FAO!AJ43&gt;0,1,0)</f>
        <v>1</v>
      </c>
      <c r="Z43" s="147">
        <f t="shared" si="8"/>
        <v>3408.6142857142859</v>
      </c>
      <c r="AA43" s="242"/>
      <c r="AB43" s="13">
        <v>211</v>
      </c>
      <c r="AC43" s="13" t="s">
        <v>121</v>
      </c>
      <c r="AD43" s="13" t="s">
        <v>104</v>
      </c>
      <c r="AE43" s="13" t="s">
        <v>104</v>
      </c>
      <c r="AF43" s="13" t="s">
        <v>104</v>
      </c>
      <c r="AG43" s="13" t="s">
        <v>104</v>
      </c>
      <c r="AH43" s="13" t="s">
        <v>104</v>
      </c>
      <c r="AI43" s="14">
        <v>3243980</v>
      </c>
      <c r="AJ43" s="14">
        <v>3711578</v>
      </c>
      <c r="AK43" s="14">
        <v>3737400</v>
      </c>
      <c r="AL43" s="14">
        <v>3440218</v>
      </c>
      <c r="AM43" s="14">
        <v>3357262</v>
      </c>
      <c r="AN43" s="14">
        <v>3124094</v>
      </c>
      <c r="AO43" s="14">
        <v>3245768</v>
      </c>
      <c r="AP43" s="14">
        <v>3186182</v>
      </c>
      <c r="AQ43" s="14">
        <v>3217865</v>
      </c>
      <c r="AR43" s="14">
        <v>3298173</v>
      </c>
      <c r="AS43" s="14">
        <v>3341810</v>
      </c>
      <c r="AT43" s="14">
        <v>3460779</v>
      </c>
      <c r="AU43" s="14">
        <v>4040437</v>
      </c>
      <c r="AV43" s="14">
        <v>4393292</v>
      </c>
      <c r="AW43" s="14">
        <v>4565316</v>
      </c>
      <c r="AX43" s="14">
        <v>4540065</v>
      </c>
      <c r="AY43" s="14">
        <v>4049097</v>
      </c>
      <c r="AZ43" s="14">
        <v>4158321</v>
      </c>
      <c r="BA43" s="14">
        <v>4749229</v>
      </c>
      <c r="BB43" s="14">
        <v>4408038</v>
      </c>
      <c r="BC43" s="14">
        <v>4939125</v>
      </c>
      <c r="BD43" s="14">
        <v>5118026</v>
      </c>
      <c r="BE43" s="14">
        <v>5094962</v>
      </c>
      <c r="BF43" s="14">
        <v>5183945</v>
      </c>
      <c r="BG43" s="14">
        <v>4156579</v>
      </c>
      <c r="BH43" s="14">
        <v>4264576</v>
      </c>
      <c r="BI43" s="14">
        <v>4634683</v>
      </c>
      <c r="BJ43" s="14">
        <v>4388747</v>
      </c>
      <c r="BK43" s="14">
        <v>4146741</v>
      </c>
      <c r="BL43" s="14">
        <v>4002197</v>
      </c>
      <c r="BM43" s="14">
        <v>4175622</v>
      </c>
      <c r="BN43" s="14">
        <v>4166285</v>
      </c>
      <c r="BO43" s="14">
        <v>4303289</v>
      </c>
      <c r="BP43" s="14">
        <v>4427874</v>
      </c>
      <c r="BQ43" s="14">
        <v>4624248</v>
      </c>
      <c r="BR43" s="14">
        <v>4764856</v>
      </c>
      <c r="BS43" s="14">
        <v>5643928</v>
      </c>
      <c r="BT43" s="14">
        <v>5859829</v>
      </c>
      <c r="BU43" s="14">
        <v>5801963</v>
      </c>
      <c r="BV43" s="14">
        <v>5930752</v>
      </c>
      <c r="BW43" s="14">
        <v>5381451</v>
      </c>
      <c r="BX43" s="14">
        <v>5380072</v>
      </c>
      <c r="BY43" s="14">
        <v>5977740</v>
      </c>
      <c r="BZ43" s="14">
        <v>5761915</v>
      </c>
      <c r="CA43" s="14">
        <v>5921370</v>
      </c>
      <c r="CB43" s="14">
        <v>6039788</v>
      </c>
      <c r="CC43" s="14">
        <v>6116120</v>
      </c>
      <c r="CD43" s="14"/>
      <c r="CE43" s="14"/>
      <c r="CF43" s="14"/>
      <c r="CG43" s="14"/>
      <c r="CH43" s="14"/>
      <c r="CI43" s="14"/>
      <c r="CJ43" s="14"/>
      <c r="CK43" s="14"/>
      <c r="CL43" s="14"/>
      <c r="CM43" s="14"/>
      <c r="CN43" s="14"/>
      <c r="CO43" s="14"/>
      <c r="CP43" s="14"/>
      <c r="CQ43" s="14"/>
      <c r="CR43" s="14"/>
      <c r="CS43" s="14"/>
      <c r="CT43" s="14"/>
      <c r="CU43" s="14"/>
      <c r="CV43" s="14"/>
    </row>
    <row r="44" spans="1:100" s="13" customFormat="1" ht="14.25" x14ac:dyDescent="0.45">
      <c r="A44" s="318" t="str">
        <f>_xlfn.XLOOKUP($A$7,Notes!$B$286:$M$286,Notes!$B323:$M323)</f>
        <v>fish</v>
      </c>
      <c r="B44" s="82">
        <f t="shared" si="22"/>
        <v>0</v>
      </c>
      <c r="C44" s="226">
        <f t="shared" si="23"/>
        <v>0</v>
      </c>
      <c r="D44" s="226">
        <f t="shared" si="24"/>
        <v>0</v>
      </c>
      <c r="E44" s="310">
        <f t="shared" si="25"/>
        <v>0</v>
      </c>
      <c r="F44" s="82">
        <f t="shared" si="26"/>
        <v>0</v>
      </c>
      <c r="G44" s="226">
        <f t="shared" si="27"/>
        <v>0</v>
      </c>
      <c r="H44" s="226">
        <f t="shared" si="28"/>
        <v>0</v>
      </c>
      <c r="I44" s="310">
        <f t="shared" si="29"/>
        <v>0</v>
      </c>
      <c r="J44"/>
      <c r="K44" s="8" t="str">
        <f t="shared" si="30"/>
        <v>fish</v>
      </c>
      <c r="L44" s="8">
        <f t="shared" si="18"/>
        <v>52299.317524714286</v>
      </c>
      <c r="M44"/>
      <c r="N44"/>
      <c r="O44" s="19" t="str">
        <f t="shared" si="19"/>
        <v>nuts</v>
      </c>
      <c r="P44" s="31">
        <f t="shared" si="20"/>
        <v>216</v>
      </c>
      <c r="Q44" s="62" cm="1">
        <f t="array" ref="Q44">_xlfn.XLOOKUP(Q$7&amp;$P44,('Water-CRP_filtered'!$S$8:$S$603)&amp;('Water-CRP_filtered'!$J$8:$J$603),'Water-CRP_filtered'!$T$8:$T$603,0)</f>
        <v>248.38289118562145</v>
      </c>
      <c r="R44" s="62" cm="1">
        <f t="array" ref="R44">_xlfn.XLOOKUP(R$7&amp;$P44,('Water-CRP_filtered'!$S$8:$S$603)&amp;('Water-CRP_filtered'!$J$8:$J$603),'Water-CRP_filtered'!$T$8:$T$603,0)</f>
        <v>0</v>
      </c>
      <c r="S44" s="62" cm="1">
        <f t="array" ref="S44">_xlfn.XLOOKUP(S$7&amp;$P44,('Water-CRP_filtered'!$S$8:$S$603)&amp;('Water-CRP_filtered'!$J$8:$J$603),'Water-CRP_filtered'!$T$8:$T$603,0)</f>
        <v>8.4832679956516799</v>
      </c>
      <c r="T44" s="63">
        <f>Q44*GLB_Wat!$Z44*$Y44/1000</f>
        <v>0</v>
      </c>
      <c r="U44" s="63">
        <f>R44*GLB_Wat!$Z44*$Y44/1000</f>
        <v>0</v>
      </c>
      <c r="V44" s="63">
        <f>S44*GLB_Wat!$Z44*$Y44/1000</f>
        <v>0</v>
      </c>
      <c r="W44" s="63">
        <f t="shared" si="21"/>
        <v>0</v>
      </c>
      <c r="X44"/>
      <c r="Y44" s="348">
        <f>IF(Wat_FAO!AJ44&gt;0,1,0)</f>
        <v>0</v>
      </c>
      <c r="Z44" s="147">
        <f t="shared" si="8"/>
        <v>57.314857142857143</v>
      </c>
      <c r="AA44" s="242"/>
      <c r="AB44" s="13">
        <v>216</v>
      </c>
      <c r="AC44" s="13" t="s">
        <v>122</v>
      </c>
      <c r="AD44" s="13" t="s">
        <v>123</v>
      </c>
      <c r="AE44" s="13" t="s">
        <v>123</v>
      </c>
      <c r="AF44" s="13" t="s">
        <v>123</v>
      </c>
      <c r="AG44" s="13" t="s">
        <v>124</v>
      </c>
      <c r="AH44" s="13" t="s">
        <v>124</v>
      </c>
      <c r="AI44" s="14">
        <v>57931</v>
      </c>
      <c r="AJ44" s="14">
        <v>53799</v>
      </c>
      <c r="AK44" s="14">
        <v>53510</v>
      </c>
      <c r="AL44" s="14">
        <v>53784</v>
      </c>
      <c r="AM44" s="14">
        <v>54969</v>
      </c>
      <c r="AN44" s="14">
        <v>63820</v>
      </c>
      <c r="AO44" s="14">
        <v>63391</v>
      </c>
      <c r="AP44" s="14">
        <v>66460</v>
      </c>
      <c r="AQ44" s="14">
        <v>67230</v>
      </c>
      <c r="AR44" s="14">
        <v>74726</v>
      </c>
      <c r="AS44" s="14">
        <v>75787</v>
      </c>
      <c r="AT44" s="14">
        <v>76157</v>
      </c>
      <c r="AU44" s="14">
        <v>72948</v>
      </c>
      <c r="AV44" s="14">
        <v>74236</v>
      </c>
      <c r="AW44" s="14">
        <v>77106</v>
      </c>
      <c r="AX44" s="14">
        <v>79258.25</v>
      </c>
      <c r="AY44" s="14">
        <v>73802.41</v>
      </c>
      <c r="AZ44" s="14">
        <v>54739.24</v>
      </c>
      <c r="BA44" s="14">
        <v>74876.61</v>
      </c>
      <c r="BB44" s="14">
        <v>71151</v>
      </c>
      <c r="BC44" s="14">
        <v>70961</v>
      </c>
      <c r="BD44" s="14">
        <v>72221.59</v>
      </c>
      <c r="BE44" s="14">
        <v>79147.350000000006</v>
      </c>
      <c r="BF44" s="14">
        <v>75909.83</v>
      </c>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row>
    <row r="45" spans="1:100" s="13" customFormat="1" ht="14.25" x14ac:dyDescent="0.45">
      <c r="A45"/>
      <c r="B45"/>
      <c r="C45"/>
      <c r="D45"/>
      <c r="E45"/>
      <c r="F45"/>
      <c r="G45"/>
      <c r="H45"/>
      <c r="I45"/>
      <c r="J45"/>
      <c r="K45"/>
      <c r="L45"/>
      <c r="M45"/>
      <c r="N45"/>
      <c r="O45" s="19" t="str">
        <f t="shared" si="19"/>
        <v>nuts</v>
      </c>
      <c r="P45" s="31">
        <f t="shared" si="20"/>
        <v>217</v>
      </c>
      <c r="Q45" s="62" cm="1">
        <f t="array" ref="Q45">_xlfn.XLOOKUP(Q$7&amp;$P45,('Water-CRP_filtered'!$S$8:$S$603)&amp;('Water-CRP_filtered'!$J$8:$J$603),'Water-CRP_filtered'!$T$8:$T$603,0)</f>
        <v>12853.087226646165</v>
      </c>
      <c r="R45" s="62" cm="1">
        <f t="array" ref="R45">_xlfn.XLOOKUP(R$7&amp;$P45,('Water-CRP_filtered'!$S$8:$S$603)&amp;('Water-CRP_filtered'!$J$8:$J$603),'Water-CRP_filtered'!$T$8:$T$603,0)</f>
        <v>921.10051187516694</v>
      </c>
      <c r="S45" s="62" cm="1">
        <f t="array" ref="S45">_xlfn.XLOOKUP(S$7&amp;$P45,('Water-CRP_filtered'!$S$8:$S$603)&amp;('Water-CRP_filtered'!$J$8:$J$603),'Water-CRP_filtered'!$T$8:$T$603,0)</f>
        <v>444.12763165662795</v>
      </c>
      <c r="T45" s="63">
        <f>Q45*GLB_Wat!$Z45*$Y45/1000</f>
        <v>28118.096666789479</v>
      </c>
      <c r="U45" s="63">
        <f>R45*GLB_Wat!$Z45*$Y45/1000</f>
        <v>2015.048429691032</v>
      </c>
      <c r="V45" s="63">
        <f>S45*GLB_Wat!$Z45*$Y45/1000</f>
        <v>971.59720922332167</v>
      </c>
      <c r="W45" s="63">
        <f t="shared" si="21"/>
        <v>31104.742305703832</v>
      </c>
      <c r="X45"/>
      <c r="Y45" s="348">
        <f>IF(Wat_FAO!AJ45&gt;0,1,0)</f>
        <v>1</v>
      </c>
      <c r="Z45" s="147">
        <f t="shared" si="8"/>
        <v>2187.6531428571429</v>
      </c>
      <c r="AA45" s="242"/>
      <c r="AB45" s="13">
        <v>217</v>
      </c>
      <c r="AC45" s="13" t="s">
        <v>125</v>
      </c>
      <c r="AD45" s="13" t="s">
        <v>123</v>
      </c>
      <c r="AE45" s="13" t="s">
        <v>123</v>
      </c>
      <c r="AF45" s="13" t="s">
        <v>123</v>
      </c>
      <c r="AG45" s="13" t="s">
        <v>124</v>
      </c>
      <c r="AH45" s="13" t="s">
        <v>124</v>
      </c>
      <c r="AI45" s="14">
        <v>1874152</v>
      </c>
      <c r="AJ45" s="14">
        <v>1868887</v>
      </c>
      <c r="AK45" s="14">
        <v>1991699</v>
      </c>
      <c r="AL45" s="14">
        <v>2116694</v>
      </c>
      <c r="AM45" s="14">
        <v>2314293</v>
      </c>
      <c r="AN45" s="14">
        <v>2470025</v>
      </c>
      <c r="AO45" s="14">
        <v>2677822</v>
      </c>
      <c r="AP45" s="14">
        <v>2789057</v>
      </c>
      <c r="AQ45" s="14">
        <v>3098306</v>
      </c>
      <c r="AR45" s="14">
        <v>3184602</v>
      </c>
      <c r="AS45" s="14">
        <v>3050698</v>
      </c>
      <c r="AT45" s="14">
        <v>3231814</v>
      </c>
      <c r="AU45" s="14">
        <v>3005857</v>
      </c>
      <c r="AV45" s="14">
        <v>2944186</v>
      </c>
      <c r="AW45" s="14">
        <v>2932157</v>
      </c>
      <c r="AX45" s="14">
        <v>3335039</v>
      </c>
      <c r="AY45" s="14">
        <v>3069922</v>
      </c>
      <c r="AZ45" s="14">
        <v>3388501</v>
      </c>
      <c r="BA45" s="14">
        <v>3705182</v>
      </c>
      <c r="BB45" s="14">
        <v>3483974</v>
      </c>
      <c r="BC45" s="14">
        <v>3651541</v>
      </c>
      <c r="BD45" s="14">
        <v>3884523</v>
      </c>
      <c r="BE45" s="14">
        <v>3922280</v>
      </c>
      <c r="BF45" s="14">
        <v>3934840</v>
      </c>
      <c r="BG45" s="14">
        <v>3303716</v>
      </c>
      <c r="BH45" s="14">
        <v>3326958</v>
      </c>
      <c r="BI45" s="14">
        <v>3638290</v>
      </c>
      <c r="BJ45" s="14">
        <v>3738260</v>
      </c>
      <c r="BK45" s="14">
        <v>3924163</v>
      </c>
      <c r="BL45" s="14">
        <v>4104448</v>
      </c>
      <c r="BM45" s="14">
        <v>4447380</v>
      </c>
      <c r="BN45" s="14">
        <v>4759452</v>
      </c>
      <c r="BO45" s="14">
        <v>4918635</v>
      </c>
      <c r="BP45" s="14">
        <v>5358211</v>
      </c>
      <c r="BQ45" s="14">
        <v>5132489</v>
      </c>
      <c r="BR45" s="14">
        <v>5538555</v>
      </c>
      <c r="BS45" s="14">
        <v>5581302</v>
      </c>
      <c r="BT45" s="14">
        <v>5668302</v>
      </c>
      <c r="BU45" s="14">
        <v>5657660</v>
      </c>
      <c r="BV45" s="14">
        <v>6123954</v>
      </c>
      <c r="BW45" s="14">
        <v>5631506</v>
      </c>
      <c r="BX45" s="14">
        <v>5826998</v>
      </c>
      <c r="BY45" s="14">
        <v>6636738</v>
      </c>
      <c r="BZ45" s="14">
        <v>5784221</v>
      </c>
      <c r="CA45" s="14">
        <v>6561149</v>
      </c>
      <c r="CB45" s="14">
        <v>6576381</v>
      </c>
      <c r="CC45" s="14">
        <v>6856255</v>
      </c>
      <c r="CD45" s="14"/>
      <c r="CE45" s="14"/>
      <c r="CF45" s="14"/>
      <c r="CG45" s="14"/>
      <c r="CH45" s="14"/>
      <c r="CI45" s="14"/>
      <c r="CJ45" s="14"/>
      <c r="CK45" s="14"/>
      <c r="CL45" s="14"/>
      <c r="CM45" s="14"/>
      <c r="CN45" s="14"/>
      <c r="CO45" s="14"/>
      <c r="CP45" s="14"/>
      <c r="CQ45" s="14"/>
      <c r="CR45" s="14"/>
      <c r="CS45" s="14"/>
      <c r="CT45" s="14"/>
      <c r="CU45" s="14"/>
      <c r="CV45" s="14"/>
    </row>
    <row r="46" spans="1:100" s="13" customFormat="1" ht="14.25" x14ac:dyDescent="0.45">
      <c r="A46"/>
      <c r="B46"/>
      <c r="C46"/>
      <c r="D46"/>
      <c r="E46"/>
      <c r="F46"/>
      <c r="G46"/>
      <c r="H46"/>
      <c r="I46"/>
      <c r="J46"/>
      <c r="K46"/>
      <c r="L46"/>
      <c r="M46"/>
      <c r="N46"/>
      <c r="O46" s="19" t="str">
        <f t="shared" si="19"/>
        <v>nuts</v>
      </c>
      <c r="P46" s="31">
        <f t="shared" si="20"/>
        <v>220</v>
      </c>
      <c r="Q46" s="62" cm="1">
        <f t="array" ref="Q46">_xlfn.XLOOKUP(Q$7&amp;$P46,('Water-CRP_filtered'!$S$8:$S$603)&amp;('Water-CRP_filtered'!$J$8:$J$603),'Water-CRP_filtered'!$T$8:$T$603,0)</f>
        <v>2431.9222610173797</v>
      </c>
      <c r="R46" s="62" cm="1">
        <f t="array" ref="R46">_xlfn.XLOOKUP(R$7&amp;$P46,('Water-CRP_filtered'!$S$8:$S$603)&amp;('Water-CRP_filtered'!$J$8:$J$603),'Water-CRP_filtered'!$T$8:$T$603,0)</f>
        <v>173.76165823480437</v>
      </c>
      <c r="S46" s="62" cm="1">
        <f t="array" ref="S46">_xlfn.XLOOKUP(S$7&amp;$P46,('Water-CRP_filtered'!$S$8:$S$603)&amp;('Water-CRP_filtered'!$J$8:$J$603),'Water-CRP_filtered'!$T$8:$T$603,0)</f>
        <v>143.97539834388149</v>
      </c>
      <c r="T46" s="63">
        <f>Q46*GLB_Wat!$Z46*$Y46/1000</f>
        <v>0</v>
      </c>
      <c r="U46" s="63">
        <f>R46*GLB_Wat!$Z46*$Y46/1000</f>
        <v>0</v>
      </c>
      <c r="V46" s="63">
        <f>S46*GLB_Wat!$Z46*$Y46/1000</f>
        <v>0</v>
      </c>
      <c r="W46" s="63">
        <f t="shared" si="21"/>
        <v>0</v>
      </c>
      <c r="X46"/>
      <c r="Y46" s="348">
        <f>IF(Wat_FAO!AJ46&gt;0,1,0)</f>
        <v>0</v>
      </c>
      <c r="Z46" s="147">
        <f t="shared" si="8"/>
        <v>1170.3213000000001</v>
      </c>
      <c r="AA46" s="242"/>
      <c r="AB46" s="13">
        <v>220</v>
      </c>
      <c r="AC46" s="13" t="s">
        <v>126</v>
      </c>
      <c r="AD46" s="13" t="s">
        <v>123</v>
      </c>
      <c r="AE46" s="13" t="s">
        <v>123</v>
      </c>
      <c r="AF46" s="13" t="s">
        <v>123</v>
      </c>
      <c r="AG46" s="13" t="s">
        <v>124</v>
      </c>
      <c r="AH46" s="13" t="s">
        <v>124</v>
      </c>
      <c r="AI46" s="14">
        <v>940588.1</v>
      </c>
      <c r="AJ46" s="14">
        <v>945991</v>
      </c>
      <c r="AK46" s="14">
        <v>1040233</v>
      </c>
      <c r="AL46" s="14">
        <v>1133907</v>
      </c>
      <c r="AM46" s="14">
        <v>1267037</v>
      </c>
      <c r="AN46" s="14">
        <v>1368356</v>
      </c>
      <c r="AO46" s="14">
        <v>1496137</v>
      </c>
      <c r="AP46" s="14">
        <v>1604774</v>
      </c>
      <c r="AQ46" s="14">
        <v>1796445</v>
      </c>
      <c r="AR46" s="14">
        <v>1906932</v>
      </c>
      <c r="AS46" s="14">
        <v>1999713</v>
      </c>
      <c r="AT46" s="14">
        <v>2037262</v>
      </c>
      <c r="AU46" s="14">
        <v>2056157</v>
      </c>
      <c r="AV46" s="14">
        <v>2090054</v>
      </c>
      <c r="AW46" s="14">
        <v>2038762</v>
      </c>
      <c r="AX46" s="14">
        <v>2012719</v>
      </c>
      <c r="AY46" s="14">
        <v>1975247</v>
      </c>
      <c r="AZ46" s="14">
        <v>1946993</v>
      </c>
      <c r="BA46" s="14">
        <v>2079286</v>
      </c>
      <c r="BB46" s="14">
        <v>2069623</v>
      </c>
      <c r="BC46" s="14">
        <v>2134527</v>
      </c>
      <c r="BD46" s="14">
        <v>2104679</v>
      </c>
      <c r="BE46" s="14">
        <v>2104259</v>
      </c>
      <c r="BF46" s="14">
        <v>2095742</v>
      </c>
      <c r="BG46" s="14">
        <v>291502</v>
      </c>
      <c r="BH46" s="14">
        <v>304605</v>
      </c>
      <c r="BI46" s="14">
        <v>320693</v>
      </c>
      <c r="BJ46" s="14">
        <v>342927</v>
      </c>
      <c r="BK46" s="14">
        <v>372133</v>
      </c>
      <c r="BL46" s="14">
        <v>383672</v>
      </c>
      <c r="BM46" s="14">
        <v>421188</v>
      </c>
      <c r="BN46" s="14">
        <v>442724</v>
      </c>
      <c r="BO46" s="14">
        <v>474147</v>
      </c>
      <c r="BP46" s="14">
        <v>505047</v>
      </c>
      <c r="BQ46" s="14">
        <v>523039</v>
      </c>
      <c r="BR46" s="14">
        <v>522154</v>
      </c>
      <c r="BS46" s="14">
        <v>532370</v>
      </c>
      <c r="BT46" s="14">
        <v>544025</v>
      </c>
      <c r="BU46" s="14">
        <v>532231</v>
      </c>
      <c r="BV46" s="14">
        <v>532297</v>
      </c>
      <c r="BW46" s="14">
        <v>521719</v>
      </c>
      <c r="BX46" s="14">
        <v>518163</v>
      </c>
      <c r="BY46" s="14">
        <v>533962</v>
      </c>
      <c r="BZ46" s="14">
        <v>550363</v>
      </c>
      <c r="CA46" s="14">
        <v>554586</v>
      </c>
      <c r="CB46" s="14">
        <v>547734</v>
      </c>
      <c r="CC46" s="14">
        <v>548037</v>
      </c>
      <c r="CD46" s="14"/>
      <c r="CE46" s="14"/>
      <c r="CF46" s="14"/>
      <c r="CG46" s="14"/>
      <c r="CH46" s="14"/>
      <c r="CI46" s="14"/>
      <c r="CJ46" s="14"/>
      <c r="CK46" s="14"/>
      <c r="CL46" s="14"/>
      <c r="CM46" s="14"/>
      <c r="CN46" s="14"/>
      <c r="CO46" s="14"/>
      <c r="CP46" s="14"/>
      <c r="CQ46" s="14"/>
      <c r="CR46" s="14"/>
      <c r="CS46" s="14"/>
      <c r="CT46" s="14"/>
      <c r="CU46" s="14"/>
      <c r="CV46" s="14"/>
    </row>
    <row r="47" spans="1:100" s="13" customFormat="1" ht="14.25" x14ac:dyDescent="0.45">
      <c r="A47"/>
      <c r="B47"/>
      <c r="C47"/>
      <c r="D47"/>
      <c r="E47"/>
      <c r="F47"/>
      <c r="G47"/>
      <c r="H47"/>
      <c r="I47"/>
      <c r="J47"/>
      <c r="K47"/>
      <c r="L47"/>
      <c r="M47"/>
      <c r="N47"/>
      <c r="O47" s="19" t="str">
        <f t="shared" si="19"/>
        <v>nuts</v>
      </c>
      <c r="P47" s="31">
        <f t="shared" si="20"/>
        <v>221</v>
      </c>
      <c r="Q47" s="62" cm="1">
        <f t="array" ref="Q47">_xlfn.XLOOKUP(Q$7&amp;$P47,('Water-CRP_filtered'!$S$8:$S$603)&amp;('Water-CRP_filtered'!$J$8:$J$603),'Water-CRP_filtered'!$T$8:$T$603,0)</f>
        <v>4631.8347536124384</v>
      </c>
      <c r="R47" s="62" cm="1">
        <f t="array" ref="R47">_xlfn.XLOOKUP(R$7&amp;$P47,('Water-CRP_filtered'!$S$8:$S$603)&amp;('Water-CRP_filtered'!$J$8:$J$603),'Water-CRP_filtered'!$T$8:$T$603,0)</f>
        <v>1907.9843489871537</v>
      </c>
      <c r="S47" s="62" cm="1">
        <f t="array" ref="S47">_xlfn.XLOOKUP(S$7&amp;$P47,('Water-CRP_filtered'!$S$8:$S$603)&amp;('Water-CRP_filtered'!$J$8:$J$603),'Water-CRP_filtered'!$T$8:$T$603,0)</f>
        <v>1507.4405215039931</v>
      </c>
      <c r="T47" s="63">
        <f>Q47*GLB_Wat!$Z47*$Y47/1000</f>
        <v>0</v>
      </c>
      <c r="U47" s="63">
        <f>R47*GLB_Wat!$Z47*$Y47/1000</f>
        <v>0</v>
      </c>
      <c r="V47" s="63">
        <f>S47*GLB_Wat!$Z47*$Y47/1000</f>
        <v>0</v>
      </c>
      <c r="W47" s="63">
        <f t="shared" si="21"/>
        <v>0</v>
      </c>
      <c r="X47"/>
      <c r="Y47" s="348">
        <f>IF(Wat_FAO!AJ47&gt;0,1,0)</f>
        <v>0</v>
      </c>
      <c r="Z47" s="147">
        <f t="shared" si="8"/>
        <v>1738.6265714285714</v>
      </c>
      <c r="AA47" s="242"/>
      <c r="AB47" s="13">
        <v>221</v>
      </c>
      <c r="AC47" s="13" t="s">
        <v>127</v>
      </c>
      <c r="AD47" s="13" t="s">
        <v>123</v>
      </c>
      <c r="AE47" s="13" t="s">
        <v>123</v>
      </c>
      <c r="AF47" s="13" t="s">
        <v>123</v>
      </c>
      <c r="AG47" s="13" t="s">
        <v>124</v>
      </c>
      <c r="AH47" s="13" t="s">
        <v>124</v>
      </c>
      <c r="AI47" s="14">
        <v>1452206</v>
      </c>
      <c r="AJ47" s="14">
        <v>1552538</v>
      </c>
      <c r="AK47" s="14">
        <v>1849683</v>
      </c>
      <c r="AL47" s="14">
        <v>1772633</v>
      </c>
      <c r="AM47" s="14">
        <v>1610185</v>
      </c>
      <c r="AN47" s="14">
        <v>1848483</v>
      </c>
      <c r="AO47" s="14">
        <v>2084658</v>
      </c>
      <c r="AP47" s="14">
        <v>2290028</v>
      </c>
      <c r="AQ47" s="14">
        <v>2475262</v>
      </c>
      <c r="AR47" s="14">
        <v>2416426</v>
      </c>
      <c r="AS47" s="14">
        <v>2575822</v>
      </c>
      <c r="AT47" s="14">
        <v>3078566</v>
      </c>
      <c r="AU47" s="14">
        <v>2913105</v>
      </c>
      <c r="AV47" s="14">
        <v>2954075</v>
      </c>
      <c r="AW47" s="14">
        <v>2741710</v>
      </c>
      <c r="AX47" s="14">
        <v>2696172</v>
      </c>
      <c r="AY47" s="14">
        <v>2860346</v>
      </c>
      <c r="AZ47" s="14">
        <v>3107728</v>
      </c>
      <c r="BA47" s="14">
        <v>3317592</v>
      </c>
      <c r="BB47" s="14">
        <v>3584079</v>
      </c>
      <c r="BC47" s="14">
        <v>4175683</v>
      </c>
      <c r="BD47" s="14">
        <v>4033098</v>
      </c>
      <c r="BE47" s="14">
        <v>3640791</v>
      </c>
      <c r="BF47" s="14">
        <v>3513970</v>
      </c>
      <c r="BG47" s="14">
        <v>1672178</v>
      </c>
      <c r="BH47" s="14">
        <v>1687316</v>
      </c>
      <c r="BI47" s="14">
        <v>1691821</v>
      </c>
      <c r="BJ47" s="14">
        <v>1614785</v>
      </c>
      <c r="BK47" s="14">
        <v>1633033</v>
      </c>
      <c r="BL47" s="14">
        <v>1706081</v>
      </c>
      <c r="BM47" s="14">
        <v>1663676</v>
      </c>
      <c r="BN47" s="14">
        <v>1696763</v>
      </c>
      <c r="BO47" s="14">
        <v>1685852</v>
      </c>
      <c r="BP47" s="14">
        <v>1780280</v>
      </c>
      <c r="BQ47" s="14">
        <v>1738910</v>
      </c>
      <c r="BR47" s="14">
        <v>1747921</v>
      </c>
      <c r="BS47" s="14">
        <v>1770173</v>
      </c>
      <c r="BT47" s="14">
        <v>1828130</v>
      </c>
      <c r="BU47" s="14">
        <v>1739125</v>
      </c>
      <c r="BV47" s="14">
        <v>1776389</v>
      </c>
      <c r="BW47" s="14">
        <v>1821857</v>
      </c>
      <c r="BX47" s="14">
        <v>1919301</v>
      </c>
      <c r="BY47" s="14">
        <v>2037140</v>
      </c>
      <c r="BZ47" s="14">
        <v>2138195</v>
      </c>
      <c r="CA47" s="14">
        <v>2188368</v>
      </c>
      <c r="CB47" s="14">
        <v>2276838</v>
      </c>
      <c r="CC47" s="14">
        <v>2357075</v>
      </c>
      <c r="CD47" s="14"/>
      <c r="CE47" s="14"/>
      <c r="CF47" s="14"/>
      <c r="CG47" s="14"/>
      <c r="CH47" s="14"/>
      <c r="CI47" s="14"/>
      <c r="CJ47" s="14"/>
      <c r="CK47" s="14"/>
      <c r="CL47" s="14"/>
      <c r="CM47" s="14"/>
      <c r="CN47" s="14"/>
      <c r="CO47" s="14"/>
      <c r="CP47" s="14"/>
      <c r="CQ47" s="14"/>
      <c r="CR47" s="14"/>
      <c r="CS47" s="14"/>
      <c r="CT47" s="14"/>
      <c r="CU47" s="14"/>
      <c r="CV47" s="14"/>
    </row>
    <row r="48" spans="1:100" s="13" customFormat="1" ht="14.25" x14ac:dyDescent="0.45">
      <c r="A48"/>
      <c r="B48"/>
      <c r="C48"/>
      <c r="D48"/>
      <c r="E48"/>
      <c r="F48"/>
      <c r="G48"/>
      <c r="H48"/>
      <c r="I48"/>
      <c r="J48"/>
      <c r="K48"/>
      <c r="L48"/>
      <c r="M48"/>
      <c r="N48"/>
      <c r="O48" s="19" t="str">
        <f t="shared" si="19"/>
        <v>nuts</v>
      </c>
      <c r="P48" s="31">
        <f t="shared" si="20"/>
        <v>222</v>
      </c>
      <c r="Q48" s="62" cm="1">
        <f t="array" ref="Q48">_xlfn.XLOOKUP(Q$7&amp;$P48,('Water-CRP_filtered'!$S$8:$S$603)&amp;('Water-CRP_filtered'!$J$8:$J$603),'Water-CRP_filtered'!$T$8:$T$603,0)</f>
        <v>2805.484855780167</v>
      </c>
      <c r="R48" s="62" cm="1">
        <f t="array" ref="R48">_xlfn.XLOOKUP(R$7&amp;$P48,('Water-CRP_filtered'!$S$8:$S$603)&amp;('Water-CRP_filtered'!$J$8:$J$603),'Water-CRP_filtered'!$T$8:$T$603,0)</f>
        <v>1299.0509427956761</v>
      </c>
      <c r="S48" s="62" cm="1">
        <f t="array" ref="S48">_xlfn.XLOOKUP(S$7&amp;$P48,('Water-CRP_filtered'!$S$8:$S$603)&amp;('Water-CRP_filtered'!$J$8:$J$603),'Water-CRP_filtered'!$T$8:$T$603,0)</f>
        <v>813.85337376722759</v>
      </c>
      <c r="T48" s="63">
        <f>Q48*GLB_Wat!$Z48*$Y48/1000</f>
        <v>0</v>
      </c>
      <c r="U48" s="63">
        <f>R48*GLB_Wat!$Z48*$Y48/1000</f>
        <v>0</v>
      </c>
      <c r="V48" s="63">
        <f>S48*GLB_Wat!$Z48*$Y48/1000</f>
        <v>0</v>
      </c>
      <c r="W48" s="63">
        <f t="shared" si="21"/>
        <v>0</v>
      </c>
      <c r="X48"/>
      <c r="Y48" s="348">
        <f>IF(Wat_FAO!AJ48&gt;0,1,0)</f>
        <v>0</v>
      </c>
      <c r="Z48" s="147">
        <f t="shared" si="8"/>
        <v>1553.7272857142857</v>
      </c>
      <c r="AA48" s="242"/>
      <c r="AB48" s="13">
        <v>222</v>
      </c>
      <c r="AC48" s="13" t="s">
        <v>128</v>
      </c>
      <c r="AD48" s="13" t="s">
        <v>123</v>
      </c>
      <c r="AE48" s="13" t="s">
        <v>123</v>
      </c>
      <c r="AF48" s="13" t="s">
        <v>123</v>
      </c>
      <c r="AG48" s="13" t="s">
        <v>124</v>
      </c>
      <c r="AH48" s="13" t="s">
        <v>124</v>
      </c>
      <c r="AI48" s="14">
        <v>1287663</v>
      </c>
      <c r="AJ48" s="14">
        <v>1327395</v>
      </c>
      <c r="AK48" s="14">
        <v>1415575</v>
      </c>
      <c r="AL48" s="14">
        <v>1591456</v>
      </c>
      <c r="AM48" s="14">
        <v>1569649</v>
      </c>
      <c r="AN48" s="14">
        <v>1816977</v>
      </c>
      <c r="AO48" s="14">
        <v>1867376</v>
      </c>
      <c r="AP48" s="14">
        <v>1995135</v>
      </c>
      <c r="AQ48" s="14">
        <v>2255248</v>
      </c>
      <c r="AR48" s="14">
        <v>2489066</v>
      </c>
      <c r="AS48" s="14">
        <v>2780469</v>
      </c>
      <c r="AT48" s="14">
        <v>3210853</v>
      </c>
      <c r="AU48" s="14">
        <v>2368723</v>
      </c>
      <c r="AV48" s="14">
        <v>2442679</v>
      </c>
      <c r="AW48" s="14">
        <v>2803598</v>
      </c>
      <c r="AX48" s="14">
        <v>3057259</v>
      </c>
      <c r="AY48" s="14">
        <v>3102216</v>
      </c>
      <c r="AZ48" s="14">
        <v>3073362</v>
      </c>
      <c r="BA48" s="14">
        <v>2991671</v>
      </c>
      <c r="BB48" s="14">
        <v>3114431</v>
      </c>
      <c r="BC48" s="14">
        <v>3453596</v>
      </c>
      <c r="BD48" s="14">
        <v>3521765</v>
      </c>
      <c r="BE48" s="14">
        <v>3903414</v>
      </c>
      <c r="BF48" s="14">
        <v>3988643</v>
      </c>
      <c r="BG48" s="14">
        <v>592702</v>
      </c>
      <c r="BH48" s="14">
        <v>608640</v>
      </c>
      <c r="BI48" s="14">
        <v>620411</v>
      </c>
      <c r="BJ48" s="14">
        <v>650306</v>
      </c>
      <c r="BK48" s="14">
        <v>664047</v>
      </c>
      <c r="BL48" s="14">
        <v>686888</v>
      </c>
      <c r="BM48" s="14">
        <v>735689</v>
      </c>
      <c r="BN48" s="14">
        <v>754436</v>
      </c>
      <c r="BO48" s="14">
        <v>835851</v>
      </c>
      <c r="BP48" s="14">
        <v>880072</v>
      </c>
      <c r="BQ48" s="14">
        <v>1008069</v>
      </c>
      <c r="BR48" s="14">
        <v>1119569</v>
      </c>
      <c r="BS48" s="14">
        <v>834022</v>
      </c>
      <c r="BT48" s="14">
        <v>842228</v>
      </c>
      <c r="BU48" s="14">
        <v>925324</v>
      </c>
      <c r="BV48" s="14">
        <v>994034</v>
      </c>
      <c r="BW48" s="14">
        <v>972036</v>
      </c>
      <c r="BX48" s="14">
        <v>942921</v>
      </c>
      <c r="BY48" s="14">
        <v>944744</v>
      </c>
      <c r="BZ48" s="14">
        <v>1020975</v>
      </c>
      <c r="CA48" s="14">
        <v>1100439</v>
      </c>
      <c r="CB48" s="14">
        <v>1136287</v>
      </c>
      <c r="CC48" s="14">
        <v>1247938</v>
      </c>
      <c r="CD48" s="14"/>
      <c r="CE48" s="14"/>
      <c r="CF48" s="14"/>
      <c r="CG48" s="14"/>
      <c r="CH48" s="14"/>
      <c r="CI48" s="14"/>
      <c r="CJ48" s="14"/>
      <c r="CK48" s="14"/>
      <c r="CL48" s="14"/>
      <c r="CM48" s="14"/>
      <c r="CN48" s="14"/>
      <c r="CO48" s="14"/>
      <c r="CP48" s="14"/>
      <c r="CQ48" s="14"/>
      <c r="CR48" s="14"/>
      <c r="CS48" s="14"/>
      <c r="CT48" s="14"/>
      <c r="CU48" s="14"/>
      <c r="CV48" s="14"/>
    </row>
    <row r="49" spans="1:100" s="13" customFormat="1" ht="14.25" x14ac:dyDescent="0.45">
      <c r="A49"/>
      <c r="B49"/>
      <c r="C49"/>
      <c r="D49"/>
      <c r="E49"/>
      <c r="F49"/>
      <c r="G49"/>
      <c r="H49"/>
      <c r="I49"/>
      <c r="J49"/>
      <c r="K49"/>
      <c r="L49"/>
      <c r="M49"/>
      <c r="N49"/>
      <c r="O49" s="19" t="str">
        <f t="shared" si="19"/>
        <v>nuts</v>
      </c>
      <c r="P49" s="31">
        <f t="shared" si="20"/>
        <v>223</v>
      </c>
      <c r="Q49" s="62" cm="1">
        <f t="array" ref="Q49">_xlfn.XLOOKUP(Q$7&amp;$P49,('Water-CRP_filtered'!$S$8:$S$603)&amp;('Water-CRP_filtered'!$J$8:$J$603),'Water-CRP_filtered'!$T$8:$T$603,0)</f>
        <v>3094.5595871335349</v>
      </c>
      <c r="R49" s="62" cm="1">
        <f t="array" ref="R49">_xlfn.XLOOKUP(R$7&amp;$P49,('Water-CRP_filtered'!$S$8:$S$603)&amp;('Water-CRP_filtered'!$J$8:$J$603),'Water-CRP_filtered'!$T$8:$T$603,0)</f>
        <v>7602.4948826523214</v>
      </c>
      <c r="S49" s="62" cm="1">
        <f t="array" ref="S49">_xlfn.XLOOKUP(S$7&amp;$P49,('Water-CRP_filtered'!$S$8:$S$603)&amp;('Water-CRP_filtered'!$J$8:$J$603),'Water-CRP_filtered'!$T$8:$T$603,0)</f>
        <v>666.12197491570532</v>
      </c>
      <c r="T49" s="63">
        <f>Q49*GLB_Wat!$Z49*$Y49/1000</f>
        <v>0</v>
      </c>
      <c r="U49" s="63">
        <f>R49*GLB_Wat!$Z49*$Y49/1000</f>
        <v>0</v>
      </c>
      <c r="V49" s="63">
        <f>S49*GLB_Wat!$Z49*$Y49/1000</f>
        <v>0</v>
      </c>
      <c r="W49" s="63">
        <f t="shared" si="21"/>
        <v>0</v>
      </c>
      <c r="X49"/>
      <c r="Y49" s="348">
        <f>IF(Wat_FAO!AJ49&gt;0,1,0)</f>
        <v>0</v>
      </c>
      <c r="Z49" s="147">
        <f t="shared" si="8"/>
        <v>494.10074285714285</v>
      </c>
      <c r="AA49" s="242"/>
      <c r="AB49" s="13">
        <v>223</v>
      </c>
      <c r="AC49" s="13" t="s">
        <v>129</v>
      </c>
      <c r="AD49" s="13" t="s">
        <v>123</v>
      </c>
      <c r="AE49" s="13" t="s">
        <v>123</v>
      </c>
      <c r="AF49" s="13" t="s">
        <v>123</v>
      </c>
      <c r="AG49" s="13" t="s">
        <v>124</v>
      </c>
      <c r="AH49" s="13" t="s">
        <v>124</v>
      </c>
      <c r="AI49" s="14">
        <v>549798.40000000002</v>
      </c>
      <c r="AJ49" s="14">
        <v>295602</v>
      </c>
      <c r="AK49" s="14">
        <v>518278.7</v>
      </c>
      <c r="AL49" s="14">
        <v>472592.8</v>
      </c>
      <c r="AM49" s="14">
        <v>442412.3</v>
      </c>
      <c r="AN49" s="14">
        <v>515346.8</v>
      </c>
      <c r="AO49" s="14">
        <v>664674.19999999995</v>
      </c>
      <c r="AP49" s="14">
        <v>749468.1</v>
      </c>
      <c r="AQ49" s="14">
        <v>525192.19999999995</v>
      </c>
      <c r="AR49" s="14">
        <v>553822.30000000005</v>
      </c>
      <c r="AS49" s="14">
        <v>718149.6</v>
      </c>
      <c r="AT49" s="14">
        <v>624147.9</v>
      </c>
      <c r="AU49" s="14">
        <v>759448.8</v>
      </c>
      <c r="AV49" s="14">
        <v>679229.1</v>
      </c>
      <c r="AW49" s="14">
        <v>887490.6</v>
      </c>
      <c r="AX49" s="14">
        <v>861775</v>
      </c>
      <c r="AY49" s="14">
        <v>1315302</v>
      </c>
      <c r="AZ49" s="14">
        <v>1163981</v>
      </c>
      <c r="BA49" s="14">
        <v>985293.9</v>
      </c>
      <c r="BB49" s="14">
        <v>885184.4</v>
      </c>
      <c r="BC49" s="14">
        <v>1128723</v>
      </c>
      <c r="BD49" s="14">
        <v>1214868</v>
      </c>
      <c r="BE49" s="14">
        <v>1026321</v>
      </c>
      <c r="BF49" s="14">
        <v>1303462</v>
      </c>
      <c r="BG49" s="14">
        <v>448340</v>
      </c>
      <c r="BH49" s="14">
        <v>458988</v>
      </c>
      <c r="BI49" s="14">
        <v>469911</v>
      </c>
      <c r="BJ49" s="14">
        <v>495613</v>
      </c>
      <c r="BK49" s="14">
        <v>520421</v>
      </c>
      <c r="BL49" s="14">
        <v>544047</v>
      </c>
      <c r="BM49" s="14">
        <v>534549</v>
      </c>
      <c r="BN49" s="14">
        <v>579700</v>
      </c>
      <c r="BO49" s="14">
        <v>498636</v>
      </c>
      <c r="BP49" s="14">
        <v>509079</v>
      </c>
      <c r="BQ49" s="14">
        <v>520389</v>
      </c>
      <c r="BR49" s="14">
        <v>536915</v>
      </c>
      <c r="BS49" s="14">
        <v>557585</v>
      </c>
      <c r="BT49" s="14">
        <v>577541</v>
      </c>
      <c r="BU49" s="14">
        <v>619709</v>
      </c>
      <c r="BV49" s="14">
        <v>628721</v>
      </c>
      <c r="BW49" s="14">
        <v>862816</v>
      </c>
      <c r="BX49" s="14">
        <v>756974</v>
      </c>
      <c r="BY49" s="14">
        <v>740636</v>
      </c>
      <c r="BZ49" s="14">
        <v>1049987</v>
      </c>
      <c r="CA49" s="14">
        <v>884960</v>
      </c>
      <c r="CB49" s="14">
        <v>1189868</v>
      </c>
      <c r="CC49" s="14">
        <v>1217974</v>
      </c>
      <c r="CD49" s="14"/>
      <c r="CE49" s="14"/>
      <c r="CF49" s="14"/>
      <c r="CG49" s="14"/>
      <c r="CH49" s="14"/>
      <c r="CI49" s="14"/>
      <c r="CJ49" s="14"/>
      <c r="CK49" s="14"/>
      <c r="CL49" s="14"/>
      <c r="CM49" s="14"/>
      <c r="CN49" s="14"/>
      <c r="CO49" s="14"/>
      <c r="CP49" s="14"/>
      <c r="CQ49" s="14"/>
      <c r="CR49" s="14"/>
      <c r="CS49" s="14"/>
      <c r="CT49" s="14"/>
      <c r="CU49" s="14"/>
      <c r="CV49" s="14"/>
    </row>
    <row r="50" spans="1:100" s="13" customFormat="1" ht="14.25" x14ac:dyDescent="0.45">
      <c r="A50"/>
      <c r="B50"/>
      <c r="C50"/>
      <c r="D50"/>
      <c r="E50"/>
      <c r="F50"/>
      <c r="G50"/>
      <c r="H50"/>
      <c r="I50"/>
      <c r="J50"/>
      <c r="K50"/>
      <c r="L50"/>
      <c r="M50"/>
      <c r="N50"/>
      <c r="O50" s="19" t="str">
        <f t="shared" si="19"/>
        <v>nuts</v>
      </c>
      <c r="P50" s="31">
        <f t="shared" si="20"/>
        <v>224</v>
      </c>
      <c r="Q50" s="62" cm="1">
        <f t="array" ref="Q50">_xlfn.XLOOKUP(Q$7&amp;$P50,('Water-CRP_filtered'!$S$8:$S$603)&amp;('Water-CRP_filtered'!$J$8:$J$603),'Water-CRP_filtered'!$T$8:$T$603,0)</f>
        <v>23344.661995492381</v>
      </c>
      <c r="R50" s="62" cm="1">
        <f t="array" ref="R50">_xlfn.XLOOKUP(R$7&amp;$P50,('Water-CRP_filtered'!$S$8:$S$603)&amp;('Water-CRP_filtered'!$J$8:$J$603),'Water-CRP_filtered'!$T$8:$T$603,0)</f>
        <v>26.475290797878014</v>
      </c>
      <c r="S50" s="62" cm="1">
        <f t="array" ref="S50">_xlfn.XLOOKUP(S$7&amp;$P50,('Water-CRP_filtered'!$S$8:$S$603)&amp;('Water-CRP_filtered'!$J$8:$J$603),'Water-CRP_filtered'!$T$8:$T$603,0)</f>
        <v>19.462624853317227</v>
      </c>
      <c r="T50" s="63">
        <f>Q50*GLB_Wat!$Z50*$Y50/1000</f>
        <v>0</v>
      </c>
      <c r="U50" s="63">
        <f>R50*GLB_Wat!$Z50*$Y50/1000</f>
        <v>0</v>
      </c>
      <c r="V50" s="63">
        <f>S50*GLB_Wat!$Z50*$Y50/1000</f>
        <v>0</v>
      </c>
      <c r="W50" s="63">
        <f t="shared" si="21"/>
        <v>0</v>
      </c>
      <c r="X50"/>
      <c r="Y50" s="348">
        <f>IF(Wat_FAO!AJ50&gt;0,1,0)</f>
        <v>0</v>
      </c>
      <c r="Z50" s="147">
        <f t="shared" si="8"/>
        <v>216.71944285714287</v>
      </c>
      <c r="AA50" s="242"/>
      <c r="AB50" s="13">
        <v>224</v>
      </c>
      <c r="AC50" s="13" t="s">
        <v>130</v>
      </c>
      <c r="AD50" s="13" t="s">
        <v>123</v>
      </c>
      <c r="AE50" s="13" t="s">
        <v>123</v>
      </c>
      <c r="AF50" s="13" t="s">
        <v>123</v>
      </c>
      <c r="AG50" s="13" t="s">
        <v>124</v>
      </c>
      <c r="AH50" s="13" t="s">
        <v>124</v>
      </c>
      <c r="AI50" s="14">
        <v>218002.4</v>
      </c>
      <c r="AJ50" s="14">
        <v>219001.2</v>
      </c>
      <c r="AK50" s="14">
        <v>220431.4</v>
      </c>
      <c r="AL50" s="14">
        <v>206134.5</v>
      </c>
      <c r="AM50" s="14">
        <v>217029</v>
      </c>
      <c r="AN50" s="14">
        <v>223147.3</v>
      </c>
      <c r="AO50" s="14">
        <v>213290.3</v>
      </c>
      <c r="AP50" s="14">
        <v>231347.20000000001</v>
      </c>
      <c r="AQ50" s="14">
        <v>253161.8</v>
      </c>
      <c r="AR50" s="14">
        <v>296036.7</v>
      </c>
      <c r="AS50" s="14">
        <v>280308.3</v>
      </c>
      <c r="AT50" s="14">
        <v>278231.5</v>
      </c>
      <c r="AU50" s="14">
        <v>275863.59999999998</v>
      </c>
      <c r="AV50" s="14">
        <v>269179.3</v>
      </c>
      <c r="AW50" s="14">
        <v>304915.5</v>
      </c>
      <c r="AX50" s="14">
        <v>319694.7</v>
      </c>
      <c r="AY50" s="14">
        <v>296878</v>
      </c>
      <c r="AZ50" s="14">
        <v>306152.40000000002</v>
      </c>
      <c r="BA50" s="14">
        <v>307106.59999999998</v>
      </c>
      <c r="BB50" s="14">
        <v>309384.59999999998</v>
      </c>
      <c r="BC50" s="14">
        <v>310146.5</v>
      </c>
      <c r="BD50" s="14">
        <v>312406.09999999998</v>
      </c>
      <c r="BE50" s="14">
        <v>321559.3</v>
      </c>
      <c r="BF50" s="14">
        <v>328074.8</v>
      </c>
      <c r="BG50" s="14">
        <v>384999</v>
      </c>
      <c r="BH50" s="14">
        <v>386905</v>
      </c>
      <c r="BI50" s="14">
        <v>386893</v>
      </c>
      <c r="BJ50" s="14">
        <v>366976</v>
      </c>
      <c r="BK50" s="14">
        <v>381362</v>
      </c>
      <c r="BL50" s="14">
        <v>379692</v>
      </c>
      <c r="BM50" s="14">
        <v>380334</v>
      </c>
      <c r="BN50" s="14">
        <v>411281</v>
      </c>
      <c r="BO50" s="14">
        <v>437500</v>
      </c>
      <c r="BP50" s="14">
        <v>557854</v>
      </c>
      <c r="BQ50" s="14">
        <v>559325</v>
      </c>
      <c r="BR50" s="14">
        <v>534041</v>
      </c>
      <c r="BS50" s="14">
        <v>522795</v>
      </c>
      <c r="BT50" s="14">
        <v>520009</v>
      </c>
      <c r="BU50" s="14">
        <v>555693</v>
      </c>
      <c r="BV50" s="14">
        <v>578603</v>
      </c>
      <c r="BW50" s="14">
        <v>549333</v>
      </c>
      <c r="BX50" s="14">
        <v>560678</v>
      </c>
      <c r="BY50" s="14">
        <v>553927</v>
      </c>
      <c r="BZ50" s="14">
        <v>550011</v>
      </c>
      <c r="CA50" s="14">
        <v>529123</v>
      </c>
      <c r="CB50" s="14">
        <v>535621</v>
      </c>
      <c r="CC50" s="14">
        <v>568302</v>
      </c>
      <c r="CD50" s="14"/>
      <c r="CE50" s="14"/>
      <c r="CF50" s="14"/>
      <c r="CG50" s="14"/>
      <c r="CH50" s="14"/>
      <c r="CI50" s="14"/>
      <c r="CJ50" s="14"/>
      <c r="CK50" s="14"/>
      <c r="CL50" s="14"/>
      <c r="CM50" s="14"/>
      <c r="CN50" s="14"/>
      <c r="CO50" s="14"/>
      <c r="CP50" s="14"/>
      <c r="CQ50" s="14"/>
      <c r="CR50" s="14"/>
      <c r="CS50" s="14"/>
      <c r="CT50" s="14"/>
      <c r="CU50" s="14"/>
      <c r="CV50" s="14"/>
    </row>
    <row r="51" spans="1:100" s="13" customFormat="1" ht="14.25" x14ac:dyDescent="0.45">
      <c r="A51"/>
      <c r="B51"/>
      <c r="C51"/>
      <c r="D51"/>
      <c r="E51"/>
      <c r="F51"/>
      <c r="G51"/>
      <c r="H51"/>
      <c r="I51"/>
      <c r="J51"/>
      <c r="K51"/>
      <c r="L51"/>
      <c r="M51"/>
      <c r="N51"/>
      <c r="O51" s="19" t="str">
        <f t="shared" si="19"/>
        <v>nuts</v>
      </c>
      <c r="P51" s="31">
        <f t="shared" si="20"/>
        <v>225</v>
      </c>
      <c r="Q51" s="62" cm="1">
        <f t="array" ref="Q51">_xlfn.XLOOKUP(Q$7&amp;$P51,('Water-CRP_filtered'!$S$8:$S$603)&amp;('Water-CRP_filtered'!$J$8:$J$603),'Water-CRP_filtered'!$T$8:$T$603,0)</f>
        <v>3813.4129019443112</v>
      </c>
      <c r="R51" s="62" cm="1">
        <f t="array" ref="R51">_xlfn.XLOOKUP(R$7&amp;$P51,('Water-CRP_filtered'!$S$8:$S$603)&amp;('Water-CRP_filtered'!$J$8:$J$603),'Water-CRP_filtered'!$T$8:$T$603,0)</f>
        <v>1089.9321110118162</v>
      </c>
      <c r="S51" s="62" cm="1">
        <f t="array" ref="S51">_xlfn.XLOOKUP(S$7&amp;$P51,('Water-CRP_filtered'!$S$8:$S$603)&amp;('Water-CRP_filtered'!$J$8:$J$603),'Water-CRP_filtered'!$T$8:$T$603,0)</f>
        <v>354.27399722304153</v>
      </c>
      <c r="T51" s="63">
        <f>Q51*GLB_Wat!$Z51*$Y51/1000</f>
        <v>0</v>
      </c>
      <c r="U51" s="63">
        <f>R51*GLB_Wat!$Z51*$Y51/1000</f>
        <v>0</v>
      </c>
      <c r="V51" s="63">
        <f>S51*GLB_Wat!$Z51*$Y51/1000</f>
        <v>0</v>
      </c>
      <c r="W51" s="63">
        <f t="shared" si="21"/>
        <v>0</v>
      </c>
      <c r="X51"/>
      <c r="Y51" s="348">
        <f>IF(Wat_FAO!AJ51&gt;0,1,0)</f>
        <v>0</v>
      </c>
      <c r="Z51" s="147">
        <f t="shared" si="8"/>
        <v>773.49382857142859</v>
      </c>
      <c r="AA51" s="242"/>
      <c r="AB51" s="13">
        <v>225</v>
      </c>
      <c r="AC51" s="13" t="s">
        <v>131</v>
      </c>
      <c r="AD51" s="13" t="s">
        <v>123</v>
      </c>
      <c r="AE51" s="13" t="s">
        <v>123</v>
      </c>
      <c r="AF51" s="13" t="s">
        <v>123</v>
      </c>
      <c r="AG51" s="13" t="s">
        <v>124</v>
      </c>
      <c r="AH51" s="13" t="s">
        <v>124</v>
      </c>
      <c r="AI51" s="14">
        <v>675815.2</v>
      </c>
      <c r="AJ51" s="14">
        <v>878316.2</v>
      </c>
      <c r="AK51" s="14">
        <v>835577.5</v>
      </c>
      <c r="AL51" s="14">
        <v>688116.6</v>
      </c>
      <c r="AM51" s="14">
        <v>616102.80000000005</v>
      </c>
      <c r="AN51" s="14">
        <v>758938.8</v>
      </c>
      <c r="AO51" s="14">
        <v>961589.7</v>
      </c>
      <c r="AP51" s="14">
        <v>811683.5</v>
      </c>
      <c r="AQ51" s="14">
        <v>1068186</v>
      </c>
      <c r="AR51" s="14">
        <v>772964.9</v>
      </c>
      <c r="AS51" s="14">
        <v>854742.3</v>
      </c>
      <c r="AT51" s="14">
        <v>744976.2</v>
      </c>
      <c r="AU51" s="14">
        <v>924337.8</v>
      </c>
      <c r="AV51" s="14">
        <v>869505.3</v>
      </c>
      <c r="AW51" s="14">
        <v>710547.1</v>
      </c>
      <c r="AX51" s="14">
        <v>936110.3</v>
      </c>
      <c r="AY51" s="14">
        <v>743399.7</v>
      </c>
      <c r="AZ51" s="14">
        <v>1001627</v>
      </c>
      <c r="BA51" s="14">
        <v>874423.3</v>
      </c>
      <c r="BB51" s="14">
        <v>1121957</v>
      </c>
      <c r="BC51" s="14">
        <v>1070733</v>
      </c>
      <c r="BD51" s="14">
        <v>1079471</v>
      </c>
      <c r="BE51" s="14">
        <v>1195731</v>
      </c>
      <c r="BF51" s="14">
        <v>1125221</v>
      </c>
      <c r="BG51" s="14">
        <v>500281</v>
      </c>
      <c r="BH51" s="14">
        <v>501800</v>
      </c>
      <c r="BI51" s="14">
        <v>512308</v>
      </c>
      <c r="BJ51" s="14">
        <v>530782</v>
      </c>
      <c r="BK51" s="14">
        <v>554363</v>
      </c>
      <c r="BL51" s="14">
        <v>556738</v>
      </c>
      <c r="BM51" s="14">
        <v>566724</v>
      </c>
      <c r="BN51" s="14">
        <v>615214</v>
      </c>
      <c r="BO51" s="14">
        <v>590820</v>
      </c>
      <c r="BP51" s="14">
        <v>607632</v>
      </c>
      <c r="BQ51" s="14">
        <v>607428</v>
      </c>
      <c r="BR51" s="14">
        <v>624554</v>
      </c>
      <c r="BS51" s="14">
        <v>601850</v>
      </c>
      <c r="BT51" s="14">
        <v>633449</v>
      </c>
      <c r="BU51" s="14">
        <v>632955</v>
      </c>
      <c r="BV51" s="14">
        <v>662169</v>
      </c>
      <c r="BW51" s="14">
        <v>931111</v>
      </c>
      <c r="BX51" s="14">
        <v>939811</v>
      </c>
      <c r="BY51" s="14">
        <v>974972</v>
      </c>
      <c r="BZ51" s="14">
        <v>1002683</v>
      </c>
      <c r="CA51" s="14">
        <v>1019974</v>
      </c>
      <c r="CB51" s="14">
        <v>1039949</v>
      </c>
      <c r="CC51" s="14">
        <v>1061120</v>
      </c>
      <c r="CD51" s="14"/>
      <c r="CE51" s="14"/>
      <c r="CF51" s="14"/>
      <c r="CG51" s="14"/>
      <c r="CH51" s="14"/>
      <c r="CI51" s="14"/>
      <c r="CJ51" s="14"/>
      <c r="CK51" s="14"/>
      <c r="CL51" s="14"/>
      <c r="CM51" s="14"/>
      <c r="CN51" s="14"/>
      <c r="CO51" s="14"/>
      <c r="CP51" s="14"/>
      <c r="CQ51" s="14"/>
      <c r="CR51" s="14"/>
      <c r="CS51" s="14"/>
      <c r="CT51" s="14"/>
      <c r="CU51" s="14"/>
      <c r="CV51" s="14"/>
    </row>
    <row r="52" spans="1:100" s="13" customFormat="1" ht="14.25" x14ac:dyDescent="0.45">
      <c r="A52"/>
      <c r="B52"/>
      <c r="C52"/>
      <c r="D52"/>
      <c r="E52"/>
      <c r="F52"/>
      <c r="G52"/>
      <c r="H52"/>
      <c r="I52"/>
      <c r="J52"/>
      <c r="K52"/>
      <c r="L52"/>
      <c r="M52"/>
      <c r="N52"/>
      <c r="O52" s="19" t="str">
        <f t="shared" si="19"/>
        <v>nuts</v>
      </c>
      <c r="P52" s="31">
        <f t="shared" si="20"/>
        <v>226</v>
      </c>
      <c r="Q52" s="62" cm="1">
        <f t="array" ref="Q52">_xlfn.XLOOKUP(Q$7&amp;$P52,('Water-CRP_filtered'!$S$8:$S$603)&amp;('Water-CRP_filtered'!$J$8:$J$603),'Water-CRP_filtered'!$T$8:$T$603,0)</f>
        <v>10620.525025017725</v>
      </c>
      <c r="R52" s="62" cm="1">
        <f t="array" ref="R52">_xlfn.XLOOKUP(R$7&amp;$P52,('Water-CRP_filtered'!$S$8:$S$603)&amp;('Water-CRP_filtered'!$J$8:$J$603),'Water-CRP_filtered'!$T$8:$T$603,0)</f>
        <v>138.74717197707511</v>
      </c>
      <c r="S52" s="62" cm="1">
        <f t="array" ref="S52">_xlfn.XLOOKUP(S$7&amp;$P52,('Water-CRP_filtered'!$S$8:$S$603)&amp;('Water-CRP_filtered'!$J$8:$J$603),'Water-CRP_filtered'!$T$8:$T$603,0)</f>
        <v>405.50140505269087</v>
      </c>
      <c r="T52" s="63">
        <f>Q52*GLB_Wat!$Z52*$Y52/1000</f>
        <v>9252.3965773842465</v>
      </c>
      <c r="U52" s="63">
        <f>R52*GLB_Wat!$Z52*$Y52/1000</f>
        <v>120.87386038811115</v>
      </c>
      <c r="V52" s="63">
        <f>S52*GLB_Wat!$Z52*$Y52/1000</f>
        <v>353.26500369766399</v>
      </c>
      <c r="W52" s="63">
        <f t="shared" si="21"/>
        <v>9726.5354414700232</v>
      </c>
      <c r="X52"/>
      <c r="Y52" s="348">
        <f>IF(Wat_FAO!AJ52&gt;0,1,0)</f>
        <v>1</v>
      </c>
      <c r="Z52" s="147">
        <f t="shared" si="8"/>
        <v>871.18071428571432</v>
      </c>
      <c r="AA52" s="242"/>
      <c r="AB52" s="13">
        <v>226</v>
      </c>
      <c r="AC52" s="13" t="s">
        <v>132</v>
      </c>
      <c r="AD52" s="13" t="s">
        <v>123</v>
      </c>
      <c r="AE52" s="13" t="s">
        <v>123</v>
      </c>
      <c r="AF52" s="13" t="s">
        <v>123</v>
      </c>
      <c r="AG52" s="13" t="s">
        <v>124</v>
      </c>
      <c r="AH52" s="13" t="s">
        <v>124</v>
      </c>
      <c r="AI52" s="14">
        <v>727362.9</v>
      </c>
      <c r="AJ52" s="14">
        <v>766944</v>
      </c>
      <c r="AK52" s="14">
        <v>832557</v>
      </c>
      <c r="AL52" s="14">
        <v>873628.4</v>
      </c>
      <c r="AM52" s="14">
        <v>916136.4</v>
      </c>
      <c r="AN52" s="14">
        <v>956646.3</v>
      </c>
      <c r="AO52" s="14">
        <v>1024990</v>
      </c>
      <c r="AP52" s="14">
        <v>1056375</v>
      </c>
      <c r="AQ52" s="14">
        <v>1074331</v>
      </c>
      <c r="AR52" s="14">
        <v>1102023</v>
      </c>
      <c r="AS52" s="14">
        <v>1086449</v>
      </c>
      <c r="AT52" s="14">
        <v>1213600</v>
      </c>
      <c r="AU52" s="14">
        <v>1491728</v>
      </c>
      <c r="AV52" s="14">
        <v>1359601</v>
      </c>
      <c r="AW52" s="14">
        <v>1270501</v>
      </c>
      <c r="AX52" s="14">
        <v>1407838</v>
      </c>
      <c r="AY52" s="14">
        <v>1452543</v>
      </c>
      <c r="AZ52" s="14">
        <v>1446138</v>
      </c>
      <c r="BA52" s="14">
        <v>1558789</v>
      </c>
      <c r="BB52" s="14">
        <v>1725499</v>
      </c>
      <c r="BC52" s="14">
        <v>2230181</v>
      </c>
      <c r="BD52" s="14">
        <v>2474711</v>
      </c>
      <c r="BE52" s="14">
        <v>2565721</v>
      </c>
      <c r="BF52" s="14">
        <v>2281948</v>
      </c>
      <c r="BG52" s="14">
        <v>533274</v>
      </c>
      <c r="BH52" s="14">
        <v>579528</v>
      </c>
      <c r="BI52" s="14">
        <v>587354</v>
      </c>
      <c r="BJ52" s="14">
        <v>665907</v>
      </c>
      <c r="BK52" s="14">
        <v>696477</v>
      </c>
      <c r="BL52" s="14">
        <v>632307</v>
      </c>
      <c r="BM52" s="14">
        <v>656811</v>
      </c>
      <c r="BN52" s="14">
        <v>666444</v>
      </c>
      <c r="BO52" s="14">
        <v>679989</v>
      </c>
      <c r="BP52" s="14">
        <v>691239</v>
      </c>
      <c r="BQ52" s="14">
        <v>707087</v>
      </c>
      <c r="BR52" s="14">
        <v>709613</v>
      </c>
      <c r="BS52" s="14">
        <v>793136</v>
      </c>
      <c r="BT52" s="14">
        <v>759437</v>
      </c>
      <c r="BU52" s="14">
        <v>761281</v>
      </c>
      <c r="BV52" s="14">
        <v>759001</v>
      </c>
      <c r="BW52" s="14">
        <v>788518</v>
      </c>
      <c r="BX52" s="14">
        <v>776377</v>
      </c>
      <c r="BY52" s="14">
        <v>834647</v>
      </c>
      <c r="BZ52" s="14">
        <v>870307</v>
      </c>
      <c r="CA52" s="14">
        <v>1105046</v>
      </c>
      <c r="CB52" s="14">
        <v>1164708</v>
      </c>
      <c r="CC52" s="14">
        <v>1213340</v>
      </c>
      <c r="CD52" s="14"/>
      <c r="CE52" s="14"/>
      <c r="CF52" s="14"/>
      <c r="CG52" s="14"/>
      <c r="CH52" s="14"/>
      <c r="CI52" s="14"/>
      <c r="CJ52" s="14"/>
      <c r="CK52" s="14"/>
      <c r="CL52" s="14"/>
      <c r="CM52" s="14"/>
      <c r="CN52" s="14"/>
      <c r="CO52" s="14"/>
      <c r="CP52" s="14"/>
      <c r="CQ52" s="14"/>
      <c r="CR52" s="14"/>
      <c r="CS52" s="14"/>
      <c r="CT52" s="14"/>
      <c r="CU52" s="14"/>
      <c r="CV52" s="14"/>
    </row>
    <row r="53" spans="1:100" s="13" customFormat="1" ht="14.25" x14ac:dyDescent="0.45">
      <c r="A53"/>
      <c r="B53"/>
      <c r="C53"/>
      <c r="D53"/>
      <c r="E53"/>
      <c r="F53"/>
      <c r="G53"/>
      <c r="H53"/>
      <c r="I53"/>
      <c r="J53"/>
      <c r="K53"/>
      <c r="L53"/>
      <c r="M53"/>
      <c r="N53"/>
      <c r="O53" s="19" t="str">
        <f t="shared" si="19"/>
        <v>nuts</v>
      </c>
      <c r="P53" s="31">
        <f t="shared" si="20"/>
        <v>234</v>
      </c>
      <c r="Q53" s="62" cm="1">
        <f t="array" ref="Q53">_xlfn.XLOOKUP(Q$7&amp;$P53,('Water-CRP_filtered'!$S$8:$S$603)&amp;('Water-CRP_filtered'!$J$8:$J$603),'Water-CRP_filtered'!$T$8:$T$603,0)</f>
        <v>8378.615281800121</v>
      </c>
      <c r="R53" s="62" cm="1">
        <f t="array" ref="R53">_xlfn.XLOOKUP(R$7&amp;$P53,('Water-CRP_filtered'!$S$8:$S$603)&amp;('Water-CRP_filtered'!$J$8:$J$603),'Water-CRP_filtered'!$T$8:$T$603,0)</f>
        <v>1156.095218399226</v>
      </c>
      <c r="S53" s="62" cm="1">
        <f t="array" ref="S53">_xlfn.XLOOKUP(S$7&amp;$P53,('Water-CRP_filtered'!$S$8:$S$603)&amp;('Water-CRP_filtered'!$J$8:$J$603),'Water-CRP_filtered'!$T$8:$T$603,0)</f>
        <v>890.67358837444795</v>
      </c>
      <c r="T53" s="63">
        <f>Q53*GLB_Wat!$Z53*$Y53/1000</f>
        <v>5987.8772363548132</v>
      </c>
      <c r="U53" s="63">
        <f>R53*GLB_Wat!$Z53*$Y53/1000</f>
        <v>826.21722187775163</v>
      </c>
      <c r="V53" s="63">
        <f>S53*GLB_Wat!$Z53*$Y53/1000</f>
        <v>636.5304916714091</v>
      </c>
      <c r="W53" s="63">
        <f t="shared" si="21"/>
        <v>7450.6249499039741</v>
      </c>
      <c r="X53"/>
      <c r="Y53" s="348">
        <f>IF(Wat_FAO!AJ53&gt;0,1,0)</f>
        <v>1</v>
      </c>
      <c r="Z53" s="147">
        <f t="shared" si="8"/>
        <v>714.66191428571415</v>
      </c>
      <c r="AA53" s="242"/>
      <c r="AB53" s="13">
        <v>234</v>
      </c>
      <c r="AC53" s="13" t="s">
        <v>133</v>
      </c>
      <c r="AD53" s="13" t="s">
        <v>123</v>
      </c>
      <c r="AE53" s="13" t="s">
        <v>123</v>
      </c>
      <c r="AF53" s="13" t="s">
        <v>123</v>
      </c>
      <c r="AG53" s="13" t="s">
        <v>124</v>
      </c>
      <c r="AH53" s="13" t="s">
        <v>124</v>
      </c>
      <c r="AI53" s="14">
        <v>629120.4</v>
      </c>
      <c r="AJ53" s="14">
        <v>726437.8</v>
      </c>
      <c r="AK53" s="14">
        <v>655381.9</v>
      </c>
      <c r="AL53" s="14">
        <v>747091.1</v>
      </c>
      <c r="AM53" s="14">
        <v>736838</v>
      </c>
      <c r="AN53" s="14">
        <v>753420.1</v>
      </c>
      <c r="AO53" s="14">
        <v>754344.1</v>
      </c>
      <c r="AP53" s="14">
        <v>858540.3</v>
      </c>
      <c r="AQ53" s="14">
        <v>839687.6</v>
      </c>
      <c r="AR53" s="14">
        <v>870696.8</v>
      </c>
      <c r="AS53" s="14">
        <v>869534.9</v>
      </c>
      <c r="AT53" s="14">
        <v>887740.3</v>
      </c>
      <c r="AU53" s="14">
        <v>912025.9</v>
      </c>
      <c r="AV53" s="14">
        <v>931682.4</v>
      </c>
      <c r="AW53" s="14">
        <v>958371</v>
      </c>
      <c r="AX53" s="14">
        <v>994041.1</v>
      </c>
      <c r="AY53" s="14">
        <v>981396</v>
      </c>
      <c r="AZ53" s="14">
        <v>1032634</v>
      </c>
      <c r="BA53" s="14">
        <v>1027137</v>
      </c>
      <c r="BB53" s="14">
        <v>1049948</v>
      </c>
      <c r="BC53" s="14">
        <v>1086029</v>
      </c>
      <c r="BD53" s="14">
        <v>1100454</v>
      </c>
      <c r="BE53" s="14">
        <v>1109277</v>
      </c>
      <c r="BF53" s="14">
        <v>1123697</v>
      </c>
      <c r="BG53" s="14">
        <v>529278</v>
      </c>
      <c r="BH53" s="14">
        <v>574859</v>
      </c>
      <c r="BI53" s="14">
        <v>537096</v>
      </c>
      <c r="BJ53" s="14">
        <v>562002</v>
      </c>
      <c r="BK53" s="14">
        <v>563812</v>
      </c>
      <c r="BL53" s="14">
        <v>565789</v>
      </c>
      <c r="BM53" s="14">
        <v>547696</v>
      </c>
      <c r="BN53" s="14">
        <v>576613</v>
      </c>
      <c r="BO53" s="14">
        <v>569005</v>
      </c>
      <c r="BP53" s="14">
        <v>583560</v>
      </c>
      <c r="BQ53" s="14">
        <v>587434</v>
      </c>
      <c r="BR53" s="14">
        <v>574031</v>
      </c>
      <c r="BS53" s="14">
        <v>591395</v>
      </c>
      <c r="BT53" s="14">
        <v>592698</v>
      </c>
      <c r="BU53" s="14">
        <v>594513</v>
      </c>
      <c r="BV53" s="14">
        <v>628822</v>
      </c>
      <c r="BW53" s="14">
        <v>708568</v>
      </c>
      <c r="BX53" s="14">
        <v>729764</v>
      </c>
      <c r="BY53" s="14">
        <v>828105</v>
      </c>
      <c r="BZ53" s="14">
        <v>887280</v>
      </c>
      <c r="CA53" s="14">
        <v>915111</v>
      </c>
      <c r="CB53" s="14">
        <v>930279</v>
      </c>
      <c r="CC53" s="14">
        <v>932134</v>
      </c>
      <c r="CD53" s="14"/>
      <c r="CE53" s="14"/>
      <c r="CF53" s="14"/>
      <c r="CG53" s="14"/>
      <c r="CH53" s="14"/>
      <c r="CI53" s="14"/>
      <c r="CJ53" s="14"/>
      <c r="CK53" s="14"/>
      <c r="CL53" s="14"/>
      <c r="CM53" s="14"/>
      <c r="CN53" s="14"/>
      <c r="CO53" s="14"/>
      <c r="CP53" s="14"/>
      <c r="CQ53" s="14"/>
      <c r="CR53" s="14"/>
      <c r="CS53" s="14"/>
      <c r="CT53" s="14"/>
      <c r="CU53" s="14"/>
      <c r="CV53" s="14"/>
    </row>
    <row r="54" spans="1:100" s="13" customFormat="1" ht="14.25" x14ac:dyDescent="0.45">
      <c r="A54"/>
      <c r="B54"/>
      <c r="C54"/>
      <c r="D54"/>
      <c r="E54"/>
      <c r="F54"/>
      <c r="G54"/>
      <c r="H54"/>
      <c r="I54"/>
      <c r="J54"/>
      <c r="K54"/>
      <c r="L54"/>
      <c r="M54"/>
      <c r="N54"/>
      <c r="O54" s="19" t="str">
        <f t="shared" si="19"/>
        <v>soya</v>
      </c>
      <c r="P54" s="31">
        <f t="shared" si="20"/>
        <v>236</v>
      </c>
      <c r="Q54" s="62" cm="1">
        <f t="array" ref="Q54">_xlfn.XLOOKUP(Q$7&amp;$P54,('Water-CRP_filtered'!$S$8:$S$603)&amp;('Water-CRP_filtered'!$J$8:$J$603),'Water-CRP_filtered'!$T$8:$T$603,0)</f>
        <v>2037.0420908011138</v>
      </c>
      <c r="R54" s="62" cm="1">
        <f t="array" ref="R54">_xlfn.XLOOKUP(R$7&amp;$P54,('Water-CRP_filtered'!$S$8:$S$603)&amp;('Water-CRP_filtered'!$J$8:$J$603),'Water-CRP_filtered'!$T$8:$T$603,0)</f>
        <v>70.294011899631457</v>
      </c>
      <c r="S54" s="62" cm="1">
        <f t="array" ref="S54">_xlfn.XLOOKUP(S$7&amp;$P54,('Water-CRP_filtered'!$S$8:$S$603)&amp;('Water-CRP_filtered'!$J$8:$J$603),'Water-CRP_filtered'!$T$8:$T$603,0)</f>
        <v>37.303268414061769</v>
      </c>
      <c r="T54" s="63">
        <f>Q54*GLB_Wat!$Z54*$Y54/1000</f>
        <v>393731.13555055816</v>
      </c>
      <c r="U54" s="63">
        <f>R54*GLB_Wat!$Z54*$Y54/1000</f>
        <v>13586.828300028765</v>
      </c>
      <c r="V54" s="63">
        <f>S54*GLB_Wat!$Z54*$Y54/1000</f>
        <v>7210.1888806036532</v>
      </c>
      <c r="W54" s="63">
        <f t="shared" si="21"/>
        <v>414528.15273119055</v>
      </c>
      <c r="X54"/>
      <c r="Y54" s="348">
        <f>IF(Wat_FAO!AJ54&gt;0,1,0)</f>
        <v>1</v>
      </c>
      <c r="Z54" s="147">
        <f t="shared" si="8"/>
        <v>193285.71428571429</v>
      </c>
      <c r="AA54" s="242"/>
      <c r="AB54" s="13">
        <v>236</v>
      </c>
      <c r="AC54" s="13" t="s">
        <v>134</v>
      </c>
      <c r="AD54" s="13" t="s">
        <v>135</v>
      </c>
      <c r="AE54" s="13" t="s">
        <v>136</v>
      </c>
      <c r="AF54" s="13" t="s">
        <v>136</v>
      </c>
      <c r="AG54" s="13" t="s">
        <v>136</v>
      </c>
      <c r="AH54" s="13" t="s">
        <v>136</v>
      </c>
      <c r="AI54" s="14">
        <v>161000000</v>
      </c>
      <c r="AJ54" s="14">
        <v>177000000</v>
      </c>
      <c r="AK54" s="14">
        <v>181000000</v>
      </c>
      <c r="AL54" s="14">
        <v>191000000</v>
      </c>
      <c r="AM54" s="14">
        <v>206000000</v>
      </c>
      <c r="AN54" s="14">
        <v>215000000</v>
      </c>
      <c r="AO54" s="14">
        <v>222000000</v>
      </c>
      <c r="AP54" s="14">
        <v>220000000</v>
      </c>
      <c r="AQ54" s="14">
        <v>231000000</v>
      </c>
      <c r="AR54" s="14">
        <v>223000000</v>
      </c>
      <c r="AS54" s="14">
        <v>265000000</v>
      </c>
      <c r="AT54" s="14">
        <v>262000000</v>
      </c>
      <c r="AU54" s="14">
        <v>241000000</v>
      </c>
      <c r="AV54" s="14">
        <v>278000000</v>
      </c>
      <c r="AW54" s="14">
        <v>306000000</v>
      </c>
      <c r="AX54" s="14">
        <v>323000000</v>
      </c>
      <c r="AY54" s="14">
        <v>336000000</v>
      </c>
      <c r="AZ54" s="14">
        <v>360000000</v>
      </c>
      <c r="BA54" s="14">
        <v>345000000</v>
      </c>
      <c r="BB54" s="14">
        <v>336000000</v>
      </c>
      <c r="BC54" s="14">
        <v>356000000</v>
      </c>
      <c r="BD54" s="14">
        <v>373000000</v>
      </c>
      <c r="BE54" s="14">
        <v>354000000</v>
      </c>
      <c r="BF54" s="14">
        <v>371000000</v>
      </c>
      <c r="BG54" s="14">
        <v>74300000</v>
      </c>
      <c r="BH54" s="14">
        <v>76800000</v>
      </c>
      <c r="BI54" s="14">
        <v>78900000</v>
      </c>
      <c r="BJ54" s="14">
        <v>83600000</v>
      </c>
      <c r="BK54" s="14">
        <v>91600000</v>
      </c>
      <c r="BL54" s="14">
        <v>92600000</v>
      </c>
      <c r="BM54" s="14">
        <v>95300000</v>
      </c>
      <c r="BN54" s="14">
        <v>90200000</v>
      </c>
      <c r="BO54" s="14">
        <v>96400000</v>
      </c>
      <c r="BP54" s="14">
        <v>99400000</v>
      </c>
      <c r="BQ54" s="14">
        <v>103000000</v>
      </c>
      <c r="BR54" s="14">
        <v>104000000</v>
      </c>
      <c r="BS54" s="14">
        <v>105000000</v>
      </c>
      <c r="BT54" s="14">
        <v>111000000</v>
      </c>
      <c r="BU54" s="14">
        <v>118000000</v>
      </c>
      <c r="BV54" s="14">
        <v>121000000</v>
      </c>
      <c r="BW54" s="14">
        <v>122000000</v>
      </c>
      <c r="BX54" s="14">
        <v>126000000</v>
      </c>
      <c r="BY54" s="14">
        <v>124000000</v>
      </c>
      <c r="BZ54" s="14">
        <v>121000000</v>
      </c>
      <c r="CA54" s="14">
        <v>127000000</v>
      </c>
      <c r="CB54" s="14">
        <v>130000000</v>
      </c>
      <c r="CC54" s="14">
        <v>134000000</v>
      </c>
      <c r="CD54" s="14"/>
      <c r="CE54" s="14"/>
      <c r="CF54" s="14"/>
      <c r="CG54" s="14"/>
      <c r="CH54" s="14"/>
      <c r="CI54" s="14"/>
      <c r="CJ54" s="14"/>
      <c r="CK54" s="14"/>
      <c r="CL54" s="14"/>
      <c r="CM54" s="14"/>
      <c r="CN54" s="14"/>
      <c r="CO54" s="14"/>
      <c r="CP54" s="14"/>
      <c r="CQ54" s="14"/>
      <c r="CR54" s="14"/>
      <c r="CS54" s="14"/>
      <c r="CT54" s="14"/>
      <c r="CU54" s="14"/>
      <c r="CV54" s="14"/>
    </row>
    <row r="55" spans="1:100" s="13" customFormat="1" ht="14.25" x14ac:dyDescent="0.45">
      <c r="A55"/>
      <c r="B55"/>
      <c r="C55"/>
      <c r="D55"/>
      <c r="E55"/>
      <c r="F55"/>
      <c r="G55"/>
      <c r="H55"/>
      <c r="I55"/>
      <c r="J55"/>
      <c r="K55"/>
      <c r="L55"/>
      <c r="M55"/>
      <c r="N55"/>
      <c r="O55" s="19" t="str">
        <f t="shared" si="19"/>
        <v>gnut</v>
      </c>
      <c r="P55" s="31">
        <f t="shared" si="20"/>
        <v>242</v>
      </c>
      <c r="Q55" s="62" cm="1">
        <f t="array" ref="Q55">_xlfn.XLOOKUP(Q$7&amp;$P55,('Water-CRP_filtered'!$S$8:$S$603)&amp;('Water-CRP_filtered'!$J$8:$J$603),'Water-CRP_filtered'!$T$8:$T$603,0)</f>
        <v>2468.5094607409133</v>
      </c>
      <c r="R55" s="62" cm="1">
        <f t="array" ref="R55">_xlfn.XLOOKUP(R$7&amp;$P55,('Water-CRP_filtered'!$S$8:$S$603)&amp;('Water-CRP_filtered'!$J$8:$J$603),'Water-CRP_filtered'!$T$8:$T$603,0)</f>
        <v>149.80792478728412</v>
      </c>
      <c r="S55" s="62" cm="1">
        <f t="array" ref="S55">_xlfn.XLOOKUP(S$7&amp;$P55,('Water-CRP_filtered'!$S$8:$S$603)&amp;('Water-CRP_filtered'!$J$8:$J$603),'Water-CRP_filtered'!$T$8:$T$603,0)</f>
        <v>163.47218136445687</v>
      </c>
      <c r="T55" s="63">
        <f>Q55*GLB_Wat!$Z55*$Y55/1000</f>
        <v>87491.028172831517</v>
      </c>
      <c r="U55" s="63">
        <f>R55*GLB_Wat!$Z55*$Y55/1000</f>
        <v>5309.620877103599</v>
      </c>
      <c r="V55" s="63">
        <f>S55*GLB_Wat!$Z55*$Y55/1000</f>
        <v>5793.9211709316796</v>
      </c>
      <c r="W55" s="63">
        <f t="shared" si="21"/>
        <v>98594.570220866794</v>
      </c>
      <c r="X55"/>
      <c r="Y55" s="348">
        <f>IF(Wat_FAO!AJ55&gt;0,1,0)</f>
        <v>1</v>
      </c>
      <c r="Z55" s="147">
        <f t="shared" si="8"/>
        <v>35442.857142857145</v>
      </c>
      <c r="AA55" s="242"/>
      <c r="AB55" s="13">
        <v>242</v>
      </c>
      <c r="AC55" s="13" t="s">
        <v>137</v>
      </c>
      <c r="AD55" s="13" t="s">
        <v>138</v>
      </c>
      <c r="AE55" s="13" t="s">
        <v>138</v>
      </c>
      <c r="AF55" s="13" t="s">
        <v>138</v>
      </c>
      <c r="AG55" s="13" t="s">
        <v>138</v>
      </c>
      <c r="AH55" s="13" t="s">
        <v>138</v>
      </c>
      <c r="AI55" s="14">
        <v>34800000</v>
      </c>
      <c r="AJ55" s="14">
        <v>35800000</v>
      </c>
      <c r="AK55" s="14">
        <v>32900000</v>
      </c>
      <c r="AL55" s="14">
        <v>36200000</v>
      </c>
      <c r="AM55" s="14">
        <v>36400000</v>
      </c>
      <c r="AN55" s="14">
        <v>38600000</v>
      </c>
      <c r="AO55" s="14">
        <v>33400000</v>
      </c>
      <c r="AP55" s="14">
        <v>37500000</v>
      </c>
      <c r="AQ55" s="14">
        <v>38700000</v>
      </c>
      <c r="AR55" s="14">
        <v>37300000</v>
      </c>
      <c r="AS55" s="14">
        <v>43800000</v>
      </c>
      <c r="AT55" s="14">
        <v>41300000</v>
      </c>
      <c r="AU55" s="14">
        <v>42600000</v>
      </c>
      <c r="AV55" s="14">
        <v>47100000</v>
      </c>
      <c r="AW55" s="14">
        <v>46300000</v>
      </c>
      <c r="AX55" s="14">
        <v>45200000</v>
      </c>
      <c r="AY55" s="14">
        <v>46400000</v>
      </c>
      <c r="AZ55" s="14">
        <v>48700000</v>
      </c>
      <c r="BA55" s="14">
        <v>51800000</v>
      </c>
      <c r="BB55" s="14">
        <v>49300000</v>
      </c>
      <c r="BC55" s="14">
        <v>54400000</v>
      </c>
      <c r="BD55" s="14">
        <v>54600000</v>
      </c>
      <c r="BE55" s="14">
        <v>55100000</v>
      </c>
      <c r="BF55" s="14">
        <v>54300000</v>
      </c>
      <c r="BG55" s="14">
        <v>23200000</v>
      </c>
      <c r="BH55" s="14">
        <v>23100000</v>
      </c>
      <c r="BI55" s="14">
        <v>22800000</v>
      </c>
      <c r="BJ55" s="14">
        <v>22800000</v>
      </c>
      <c r="BK55" s="14">
        <v>23600000</v>
      </c>
      <c r="BL55" s="14">
        <v>24100000</v>
      </c>
      <c r="BM55" s="14">
        <v>21600000</v>
      </c>
      <c r="BN55" s="14">
        <v>22700000</v>
      </c>
      <c r="BO55" s="14">
        <v>24200000</v>
      </c>
      <c r="BP55" s="14">
        <v>24100000</v>
      </c>
      <c r="BQ55" s="14">
        <v>26200000</v>
      </c>
      <c r="BR55" s="14">
        <v>25100000</v>
      </c>
      <c r="BS55" s="14">
        <v>25600000</v>
      </c>
      <c r="BT55" s="14">
        <v>27300000</v>
      </c>
      <c r="BU55" s="14">
        <v>27300000</v>
      </c>
      <c r="BV55" s="14">
        <v>26500000</v>
      </c>
      <c r="BW55" s="14">
        <v>28400000</v>
      </c>
      <c r="BX55" s="14">
        <v>29300000</v>
      </c>
      <c r="BY55" s="14">
        <v>29800000</v>
      </c>
      <c r="BZ55" s="14">
        <v>29400000</v>
      </c>
      <c r="CA55" s="14">
        <v>30300000</v>
      </c>
      <c r="CB55" s="14">
        <v>32700000</v>
      </c>
      <c r="CC55" s="14">
        <v>30500000</v>
      </c>
      <c r="CD55" s="14"/>
      <c r="CE55" s="14"/>
      <c r="CF55" s="14"/>
      <c r="CG55" s="14"/>
      <c r="CH55" s="14"/>
      <c r="CI55" s="14"/>
      <c r="CJ55" s="14"/>
      <c r="CK55" s="14"/>
      <c r="CL55" s="14"/>
      <c r="CM55" s="14"/>
      <c r="CN55" s="14"/>
      <c r="CO55" s="14"/>
      <c r="CP55" s="14"/>
      <c r="CQ55" s="14"/>
      <c r="CR55" s="14"/>
      <c r="CS55" s="14"/>
      <c r="CT55" s="14"/>
      <c r="CU55" s="14"/>
      <c r="CV55" s="14"/>
    </row>
    <row r="56" spans="1:100" s="13" customFormat="1" ht="14.25" x14ac:dyDescent="0.45">
      <c r="A56"/>
      <c r="B56"/>
      <c r="C56"/>
      <c r="D56"/>
      <c r="E56"/>
      <c r="F56"/>
      <c r="G56"/>
      <c r="H56"/>
      <c r="I56"/>
      <c r="J56"/>
      <c r="K56"/>
      <c r="L56"/>
      <c r="M56"/>
      <c r="N56"/>
      <c r="O56" s="19" t="str">
        <f t="shared" si="19"/>
        <v>oils</v>
      </c>
      <c r="P56" s="31">
        <f t="shared" si="20"/>
        <v>249</v>
      </c>
      <c r="Q56" s="62" cm="1">
        <f t="array" ref="Q56">_xlfn.XLOOKUP(Q$7&amp;$P56,('Water-CRP_filtered'!$S$8:$S$603)&amp;('Water-CRP_filtered'!$J$8:$J$603),'Water-CRP_filtered'!$T$8:$T$603,0)</f>
        <v>2669.4704627804049</v>
      </c>
      <c r="R56" s="62" cm="1">
        <f t="array" ref="R56">_xlfn.XLOOKUP(R$7&amp;$P56,('Water-CRP_filtered'!$S$8:$S$603)&amp;('Water-CRP_filtered'!$J$8:$J$603),'Water-CRP_filtered'!$T$8:$T$603,0)</f>
        <v>1.647417271109596</v>
      </c>
      <c r="S56" s="62" cm="1">
        <f t="array" ref="S56">_xlfn.XLOOKUP(S$7&amp;$P56,('Water-CRP_filtered'!$S$8:$S$603)&amp;('Water-CRP_filtered'!$J$8:$J$603),'Water-CRP_filtered'!$T$8:$T$603,0)</f>
        <v>15.939668514189272</v>
      </c>
      <c r="T56" s="63">
        <f>Q56*GLB_Wat!$Z56*$Y56/1000</f>
        <v>147087.82249920032</v>
      </c>
      <c r="U56" s="63">
        <f>R56*GLB_Wat!$Z56*$Y56/1000</f>
        <v>90.772691638138738</v>
      </c>
      <c r="V56" s="63">
        <f>S56*GLB_Wat!$Z56*$Y56/1000</f>
        <v>878.27573513182892</v>
      </c>
      <c r="W56" s="63">
        <f t="shared" si="21"/>
        <v>148056.87092597032</v>
      </c>
      <c r="X56"/>
      <c r="Y56" s="348">
        <f>IF(Wat_FAO!AJ56&gt;0,1,0)</f>
        <v>1</v>
      </c>
      <c r="Z56" s="147">
        <f t="shared" si="8"/>
        <v>55100</v>
      </c>
      <c r="AA56" s="242"/>
      <c r="AB56" s="13">
        <v>249</v>
      </c>
      <c r="AC56" s="13" t="s">
        <v>139</v>
      </c>
      <c r="AD56" s="13" t="s">
        <v>136</v>
      </c>
      <c r="AE56" s="13" t="s">
        <v>136</v>
      </c>
      <c r="AF56" s="13" t="s">
        <v>136</v>
      </c>
      <c r="AG56" s="13" t="s">
        <v>136</v>
      </c>
      <c r="AH56" s="13" t="s">
        <v>136</v>
      </c>
      <c r="AI56" s="14">
        <v>51700000</v>
      </c>
      <c r="AJ56" s="14">
        <v>52400000</v>
      </c>
      <c r="AK56" s="14">
        <v>54000000</v>
      </c>
      <c r="AL56" s="14">
        <v>54800000</v>
      </c>
      <c r="AM56" s="14">
        <v>55600000</v>
      </c>
      <c r="AN56" s="14">
        <v>58400000</v>
      </c>
      <c r="AO56" s="14">
        <v>58800000</v>
      </c>
      <c r="AP56" s="14">
        <v>62900000</v>
      </c>
      <c r="AQ56" s="14">
        <v>61100000</v>
      </c>
      <c r="AR56" s="14">
        <v>62100000</v>
      </c>
      <c r="AS56" s="14">
        <v>61100000</v>
      </c>
      <c r="AT56" s="14">
        <v>59800000</v>
      </c>
      <c r="AU56" s="14">
        <v>62500000</v>
      </c>
      <c r="AV56" s="14">
        <v>62300000</v>
      </c>
      <c r="AW56" s="14">
        <v>62000000</v>
      </c>
      <c r="AX56" s="14">
        <v>60800000</v>
      </c>
      <c r="AY56" s="14">
        <v>60100000</v>
      </c>
      <c r="AZ56" s="14">
        <v>59000000</v>
      </c>
      <c r="BA56" s="14">
        <v>65500000</v>
      </c>
      <c r="BB56" s="14">
        <v>63900000</v>
      </c>
      <c r="BC56" s="14">
        <v>61700000</v>
      </c>
      <c r="BD56" s="14">
        <v>64200000</v>
      </c>
      <c r="BE56" s="14">
        <v>63600000</v>
      </c>
      <c r="BF56" s="14">
        <v>64700000</v>
      </c>
      <c r="BG56" s="14">
        <v>10600000</v>
      </c>
      <c r="BH56" s="14">
        <v>10900000</v>
      </c>
      <c r="BI56" s="14">
        <v>10800000</v>
      </c>
      <c r="BJ56" s="14">
        <v>10800000</v>
      </c>
      <c r="BK56" s="14">
        <v>10900000</v>
      </c>
      <c r="BL56" s="14">
        <v>11000000</v>
      </c>
      <c r="BM56" s="14">
        <v>11100000</v>
      </c>
      <c r="BN56" s="14">
        <v>11500000</v>
      </c>
      <c r="BO56" s="14">
        <v>11400000</v>
      </c>
      <c r="BP56" s="14">
        <v>11400000</v>
      </c>
      <c r="BQ56" s="14">
        <v>11600000</v>
      </c>
      <c r="BR56" s="14">
        <v>11700000</v>
      </c>
      <c r="BS56" s="14">
        <v>11800000</v>
      </c>
      <c r="BT56" s="14">
        <v>11300000</v>
      </c>
      <c r="BU56" s="14">
        <v>11000000</v>
      </c>
      <c r="BV56" s="14">
        <v>11200000</v>
      </c>
      <c r="BW56" s="14">
        <v>11000000</v>
      </c>
      <c r="BX56" s="14">
        <v>11100000</v>
      </c>
      <c r="BY56" s="14">
        <v>11100000</v>
      </c>
      <c r="BZ56" s="14">
        <v>11300000</v>
      </c>
      <c r="CA56" s="14">
        <v>11200000</v>
      </c>
      <c r="CB56" s="14">
        <v>11100000</v>
      </c>
      <c r="CC56" s="14">
        <v>11000000</v>
      </c>
      <c r="CD56" s="14"/>
      <c r="CE56" s="14"/>
      <c r="CF56" s="14"/>
      <c r="CG56" s="14"/>
      <c r="CH56" s="14"/>
      <c r="CI56" s="14"/>
      <c r="CJ56" s="14"/>
      <c r="CK56" s="14"/>
      <c r="CL56" s="14"/>
      <c r="CM56" s="14"/>
      <c r="CN56" s="14"/>
      <c r="CO56" s="14"/>
      <c r="CP56" s="14"/>
      <c r="CQ56" s="14"/>
      <c r="CR56" s="14"/>
      <c r="CS56" s="14"/>
      <c r="CT56" s="14"/>
      <c r="CU56" s="14"/>
      <c r="CV56" s="14"/>
    </row>
    <row r="57" spans="1:100" s="13" customFormat="1" ht="14.25" x14ac:dyDescent="0.45">
      <c r="A57"/>
      <c r="B57"/>
      <c r="C57"/>
      <c r="D57"/>
      <c r="E57"/>
      <c r="F57"/>
      <c r="G57"/>
      <c r="H57"/>
      <c r="I57"/>
      <c r="J57"/>
      <c r="K57"/>
      <c r="L57"/>
      <c r="M57"/>
      <c r="N57"/>
      <c r="O57" s="19" t="str">
        <f t="shared" si="19"/>
        <v>palm</v>
      </c>
      <c r="P57" s="31">
        <f t="shared" si="20"/>
        <v>254</v>
      </c>
      <c r="Q57" s="62" cm="1">
        <f t="array" ref="Q57">_xlfn.XLOOKUP(Q$7&amp;$P57,('Water-CRP_filtered'!$S$8:$S$603)&amp;('Water-CRP_filtered'!$J$8:$J$603),'Water-CRP_filtered'!$T$8:$T$603,0)</f>
        <v>1057.0872413454729</v>
      </c>
      <c r="R57" s="62" cm="1">
        <f t="array" ref="R57">_xlfn.XLOOKUP(R$7&amp;$P57,('Water-CRP_filtered'!$S$8:$S$603)&amp;('Water-CRP_filtered'!$J$8:$J$603),'Water-CRP_filtered'!$T$8:$T$603,0)</f>
        <v>0.23349816475775281</v>
      </c>
      <c r="S57" s="62" cm="1">
        <f t="array" ref="S57">_xlfn.XLOOKUP(S$7&amp;$P57,('Water-CRP_filtered'!$S$8:$S$603)&amp;('Water-CRP_filtered'!$J$8:$J$603),'Water-CRP_filtered'!$T$8:$T$603,0)</f>
        <v>40.29600385204143</v>
      </c>
      <c r="T57" s="63">
        <f>Q57*GLB_Wat!$Z57*$Y57/1000</f>
        <v>161885.3603889067</v>
      </c>
      <c r="U57" s="63">
        <f>R57*GLB_Wat!$Z57*$Y57/1000</f>
        <v>35.758576088615854</v>
      </c>
      <c r="V57" s="63">
        <f>S57*GLB_Wat!$Z57*$Y57/1000</f>
        <v>6171.0451613412015</v>
      </c>
      <c r="W57" s="63">
        <f t="shared" si="21"/>
        <v>168092.16412633652</v>
      </c>
      <c r="X57"/>
      <c r="Y57" s="348">
        <f>IF(Wat_FAO!AJ57&gt;0,1,0)</f>
        <v>1</v>
      </c>
      <c r="Z57" s="147">
        <f t="shared" si="8"/>
        <v>153142.85714285713</v>
      </c>
      <c r="AA57" s="242"/>
      <c r="AB57" s="13">
        <v>254</v>
      </c>
      <c r="AC57" s="13" t="s">
        <v>140</v>
      </c>
      <c r="AD57" s="13" t="s">
        <v>141</v>
      </c>
      <c r="AE57" s="13" t="s">
        <v>136</v>
      </c>
      <c r="AF57" s="13" t="s">
        <v>136</v>
      </c>
      <c r="AG57" s="13" t="s">
        <v>136</v>
      </c>
      <c r="AH57" s="13" t="s">
        <v>136</v>
      </c>
      <c r="AI57" s="14">
        <v>121000000</v>
      </c>
      <c r="AJ57" s="14">
        <v>129000000</v>
      </c>
      <c r="AK57" s="14">
        <v>135000000</v>
      </c>
      <c r="AL57" s="14">
        <v>150000000</v>
      </c>
      <c r="AM57" s="14">
        <v>163000000</v>
      </c>
      <c r="AN57" s="14">
        <v>178000000</v>
      </c>
      <c r="AO57" s="14">
        <v>196000000</v>
      </c>
      <c r="AP57" s="14">
        <v>194000000</v>
      </c>
      <c r="AQ57" s="14">
        <v>213000000</v>
      </c>
      <c r="AR57" s="14">
        <v>216000000</v>
      </c>
      <c r="AS57" s="14">
        <v>237000000</v>
      </c>
      <c r="AT57" s="14">
        <v>256000000</v>
      </c>
      <c r="AU57" s="14">
        <v>275000000</v>
      </c>
      <c r="AV57" s="14">
        <v>286000000</v>
      </c>
      <c r="AW57" s="14">
        <v>296000000</v>
      </c>
      <c r="AX57" s="14">
        <v>311000000</v>
      </c>
      <c r="AY57" s="14">
        <v>302000000</v>
      </c>
      <c r="AZ57" s="14">
        <v>357000000</v>
      </c>
      <c r="BA57" s="14">
        <v>369000000</v>
      </c>
      <c r="BB57" s="14">
        <v>383000000</v>
      </c>
      <c r="BC57" s="14">
        <v>392000000</v>
      </c>
      <c r="BD57" s="14">
        <v>414000000</v>
      </c>
      <c r="BE57" s="14">
        <v>407000000</v>
      </c>
      <c r="BF57" s="14">
        <v>409000000</v>
      </c>
      <c r="BG57" s="14">
        <v>10400000</v>
      </c>
      <c r="BH57" s="14">
        <v>10900000</v>
      </c>
      <c r="BI57" s="14">
        <v>11600000</v>
      </c>
      <c r="BJ57" s="14">
        <v>12200000</v>
      </c>
      <c r="BK57" s="14">
        <v>12800000</v>
      </c>
      <c r="BL57" s="14">
        <v>13500000</v>
      </c>
      <c r="BM57" s="14">
        <v>13900000</v>
      </c>
      <c r="BN57" s="14">
        <v>14600000</v>
      </c>
      <c r="BO57" s="14">
        <v>15400000</v>
      </c>
      <c r="BP57" s="14">
        <v>16200000</v>
      </c>
      <c r="BQ57" s="14">
        <v>19500000</v>
      </c>
      <c r="BR57" s="14">
        <v>20400000</v>
      </c>
      <c r="BS57" s="14">
        <v>21300000</v>
      </c>
      <c r="BT57" s="14">
        <v>22200000</v>
      </c>
      <c r="BU57" s="14">
        <v>22000000</v>
      </c>
      <c r="BV57" s="14">
        <v>22700000</v>
      </c>
      <c r="BW57" s="14">
        <v>23500000</v>
      </c>
      <c r="BX57" s="14">
        <v>27100000</v>
      </c>
      <c r="BY57" s="14">
        <v>27800000</v>
      </c>
      <c r="BZ57" s="14">
        <v>28200000</v>
      </c>
      <c r="CA57" s="14">
        <v>28600000</v>
      </c>
      <c r="CB57" s="14">
        <v>29600000</v>
      </c>
      <c r="CC57" s="14">
        <v>30000000</v>
      </c>
      <c r="CD57" s="14"/>
      <c r="CE57" s="14"/>
      <c r="CF57" s="14"/>
      <c r="CG57" s="14"/>
      <c r="CH57" s="14"/>
      <c r="CI57" s="14"/>
      <c r="CJ57" s="14"/>
      <c r="CK57" s="14"/>
      <c r="CL57" s="14"/>
      <c r="CM57" s="14"/>
      <c r="CN57" s="14"/>
      <c r="CO57" s="14"/>
      <c r="CP57" s="14"/>
      <c r="CQ57" s="14"/>
      <c r="CR57" s="14"/>
      <c r="CS57" s="14"/>
      <c r="CT57" s="14"/>
      <c r="CU57" s="14"/>
      <c r="CV57" s="14"/>
    </row>
    <row r="58" spans="1:100" s="13" customFormat="1" ht="14.25" x14ac:dyDescent="0.45">
      <c r="A58"/>
      <c r="B58"/>
      <c r="C58"/>
      <c r="D58"/>
      <c r="E58"/>
      <c r="F58"/>
      <c r="G58"/>
      <c r="H58"/>
      <c r="I58"/>
      <c r="J58"/>
      <c r="K58"/>
      <c r="L58"/>
      <c r="M58"/>
      <c r="N58"/>
      <c r="O58" s="19" t="str">
        <f t="shared" si="19"/>
        <v>palm</v>
      </c>
      <c r="P58" s="31">
        <f t="shared" si="20"/>
        <v>256</v>
      </c>
      <c r="Q58" s="62" cm="1">
        <f t="array" ref="Q58">_xlfn.XLOOKUP(Q$7&amp;$P58,('Water-CRP_filtered'!$S$8:$S$603)&amp;('Water-CRP_filtered'!$J$8:$J$603),'Water-CRP_filtered'!$T$8:$T$603,0)</f>
        <v>0</v>
      </c>
      <c r="R58" s="62" cm="1">
        <f t="array" ref="R58">_xlfn.XLOOKUP(R$7&amp;$P58,('Water-CRP_filtered'!$S$8:$S$603)&amp;('Water-CRP_filtered'!$J$8:$J$603),'Water-CRP_filtered'!$T$8:$T$603,0)</f>
        <v>0</v>
      </c>
      <c r="S58" s="62" cm="1">
        <f t="array" ref="S58">_xlfn.XLOOKUP(S$7&amp;$P58,('Water-CRP_filtered'!$S$8:$S$603)&amp;('Water-CRP_filtered'!$J$8:$J$603),'Water-CRP_filtered'!$T$8:$T$603,0)</f>
        <v>0</v>
      </c>
      <c r="T58" s="63">
        <f>Q58*GLB_Wat!$Z58*$Y58/1000</f>
        <v>0</v>
      </c>
      <c r="U58" s="63">
        <f>R58*GLB_Wat!$Z58*$Y58/1000</f>
        <v>0</v>
      </c>
      <c r="V58" s="63">
        <f>S58*GLB_Wat!$Z58*$Y58/1000</f>
        <v>0</v>
      </c>
      <c r="W58" s="63">
        <f t="shared" si="21"/>
        <v>0</v>
      </c>
      <c r="X58"/>
      <c r="Y58" s="348">
        <f>IF(Wat_FAO!AJ58&gt;0,1,0)</f>
        <v>1</v>
      </c>
      <c r="Z58" s="147">
        <f t="shared" si="8"/>
        <v>7922.5474285714281</v>
      </c>
      <c r="AA58" s="242"/>
      <c r="AB58" s="13">
        <v>256</v>
      </c>
      <c r="AC58" s="13" t="s">
        <v>142</v>
      </c>
      <c r="AD58" s="13" t="s">
        <v>141</v>
      </c>
      <c r="AE58" s="13" t="s">
        <v>136</v>
      </c>
      <c r="AF58" s="13" t="s">
        <v>136</v>
      </c>
      <c r="AG58" s="13" t="s">
        <v>136</v>
      </c>
      <c r="AH58" s="13" t="s">
        <v>136</v>
      </c>
      <c r="AI58" s="14">
        <v>6451792</v>
      </c>
      <c r="AJ58" s="14">
        <v>6870160</v>
      </c>
      <c r="AK58" s="14">
        <v>7093868</v>
      </c>
      <c r="AL58" s="14">
        <v>7757018</v>
      </c>
      <c r="AM58" s="14">
        <v>8299265</v>
      </c>
      <c r="AN58" s="14">
        <v>9104217</v>
      </c>
      <c r="AO58" s="14">
        <v>9881512</v>
      </c>
      <c r="AP58" s="14">
        <v>10300000</v>
      </c>
      <c r="AQ58" s="14">
        <v>11100000</v>
      </c>
      <c r="AR58" s="14">
        <v>11500000</v>
      </c>
      <c r="AS58" s="14">
        <v>12200000</v>
      </c>
      <c r="AT58" s="14">
        <v>13400000</v>
      </c>
      <c r="AU58" s="14">
        <v>13900000</v>
      </c>
      <c r="AV58" s="14">
        <v>14800000</v>
      </c>
      <c r="AW58" s="14">
        <v>15400000</v>
      </c>
      <c r="AX58" s="14">
        <v>15300000</v>
      </c>
      <c r="AY58" s="14">
        <v>14600000</v>
      </c>
      <c r="AZ58" s="14">
        <v>16900000</v>
      </c>
      <c r="BA58" s="14">
        <v>18100000</v>
      </c>
      <c r="BB58" s="14">
        <v>18400000</v>
      </c>
      <c r="BC58" s="14">
        <v>17900000</v>
      </c>
      <c r="BD58" s="14">
        <v>18100000</v>
      </c>
      <c r="BE58" s="14">
        <v>18800000</v>
      </c>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row>
    <row r="59" spans="1:100" s="13" customFormat="1" ht="14.25" x14ac:dyDescent="0.45">
      <c r="A59"/>
      <c r="B59"/>
      <c r="C59"/>
      <c r="D59"/>
      <c r="E59"/>
      <c r="F59"/>
      <c r="G59"/>
      <c r="H59"/>
      <c r="I59"/>
      <c r="J59"/>
      <c r="K59"/>
      <c r="L59"/>
      <c r="M59"/>
      <c r="N59"/>
      <c r="O59" s="19" t="str">
        <f t="shared" si="19"/>
        <v>palm</v>
      </c>
      <c r="P59" s="31">
        <f t="shared" si="20"/>
        <v>257</v>
      </c>
      <c r="Q59" s="62" cm="1">
        <f t="array" ref="Q59">_xlfn.XLOOKUP(Q$7&amp;$P59,('Water-CRP_filtered'!$S$8:$S$603)&amp;('Water-CRP_filtered'!$J$8:$J$603),'Water-CRP_filtered'!$T$8:$T$603,0)</f>
        <v>0</v>
      </c>
      <c r="R59" s="62" cm="1">
        <f t="array" ref="R59">_xlfn.XLOOKUP(R$7&amp;$P59,('Water-CRP_filtered'!$S$8:$S$603)&amp;('Water-CRP_filtered'!$J$8:$J$603),'Water-CRP_filtered'!$T$8:$T$603,0)</f>
        <v>0</v>
      </c>
      <c r="S59" s="62" cm="1">
        <f t="array" ref="S59">_xlfn.XLOOKUP(S$7&amp;$P59,('Water-CRP_filtered'!$S$8:$S$603)&amp;('Water-CRP_filtered'!$J$8:$J$603),'Water-CRP_filtered'!$T$8:$T$603,0)</f>
        <v>0</v>
      </c>
      <c r="T59" s="63">
        <f>Q59*GLB_Wat!$Z59*$Y59/1000</f>
        <v>0</v>
      </c>
      <c r="U59" s="63">
        <f>R59*GLB_Wat!$Z59*$Y59/1000</f>
        <v>0</v>
      </c>
      <c r="V59" s="63">
        <f>S59*GLB_Wat!$Z59*$Y59/1000</f>
        <v>0</v>
      </c>
      <c r="W59" s="63">
        <f t="shared" si="21"/>
        <v>0</v>
      </c>
      <c r="X59"/>
      <c r="Y59" s="348">
        <f>IF(Wat_FAO!AJ59&gt;0,1,0)</f>
        <v>1</v>
      </c>
      <c r="Z59" s="147">
        <f t="shared" si="8"/>
        <v>29085.714285714286</v>
      </c>
      <c r="AA59" s="242"/>
      <c r="AB59" s="13">
        <v>257</v>
      </c>
      <c r="AC59" s="13" t="s">
        <v>143</v>
      </c>
      <c r="AD59" s="13" t="s">
        <v>141</v>
      </c>
      <c r="AE59" s="13" t="s">
        <v>136</v>
      </c>
      <c r="AF59" s="13" t="s">
        <v>136</v>
      </c>
      <c r="AG59" s="13" t="s">
        <v>136</v>
      </c>
      <c r="AH59" s="13" t="s">
        <v>136</v>
      </c>
      <c r="AI59" s="14">
        <v>22200000</v>
      </c>
      <c r="AJ59" s="14">
        <v>24800000</v>
      </c>
      <c r="AK59" s="14">
        <v>26100000</v>
      </c>
      <c r="AL59" s="14">
        <v>28700000</v>
      </c>
      <c r="AM59" s="14">
        <v>30100000</v>
      </c>
      <c r="AN59" s="14">
        <v>32300000</v>
      </c>
      <c r="AO59" s="14">
        <v>39400000</v>
      </c>
      <c r="AP59" s="14">
        <v>39800000</v>
      </c>
      <c r="AQ59" s="14">
        <v>42400000</v>
      </c>
      <c r="AR59" s="14">
        <v>43900000</v>
      </c>
      <c r="AS59" s="14">
        <v>45700000</v>
      </c>
      <c r="AT59" s="14">
        <v>49500000</v>
      </c>
      <c r="AU59" s="14">
        <v>52800000</v>
      </c>
      <c r="AV59" s="14">
        <v>55400000</v>
      </c>
      <c r="AW59" s="14">
        <v>58000000</v>
      </c>
      <c r="AX59" s="14">
        <v>60800000</v>
      </c>
      <c r="AY59" s="14">
        <v>58600000</v>
      </c>
      <c r="AZ59" s="14">
        <v>69600000</v>
      </c>
      <c r="BA59" s="14">
        <v>72300000</v>
      </c>
      <c r="BB59" s="14">
        <v>79200000</v>
      </c>
      <c r="BC59" s="14">
        <v>76200000</v>
      </c>
      <c r="BD59" s="14">
        <v>80700000</v>
      </c>
      <c r="BE59" s="14">
        <v>78900000</v>
      </c>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row>
    <row r="60" spans="1:100" s="13" customFormat="1" ht="14.25" x14ac:dyDescent="0.45">
      <c r="A60"/>
      <c r="B60"/>
      <c r="C60"/>
      <c r="D60"/>
      <c r="E60"/>
      <c r="F60"/>
      <c r="G60"/>
      <c r="H60"/>
      <c r="I60"/>
      <c r="J60"/>
      <c r="K60"/>
      <c r="L60"/>
      <c r="M60"/>
      <c r="N60"/>
      <c r="O60" s="19" t="str">
        <f t="shared" si="19"/>
        <v>oils</v>
      </c>
      <c r="P60" s="31">
        <f t="shared" si="20"/>
        <v>260</v>
      </c>
      <c r="Q60" s="62" cm="1">
        <f t="array" ref="Q60">_xlfn.XLOOKUP(Q$7&amp;$P60,('Water-CRP_filtered'!$S$8:$S$603)&amp;('Water-CRP_filtered'!$J$8:$J$603),'Water-CRP_filtered'!$T$8:$T$603,0)</f>
        <v>2470.426170468812</v>
      </c>
      <c r="R60" s="62" cm="1">
        <f t="array" ref="R60">_xlfn.XLOOKUP(R$7&amp;$P60,('Water-CRP_filtered'!$S$8:$S$603)&amp;('Water-CRP_filtered'!$J$8:$J$603),'Water-CRP_filtered'!$T$8:$T$603,0)</f>
        <v>498.91577456465814</v>
      </c>
      <c r="S60" s="62" cm="1">
        <f t="array" ref="S60">_xlfn.XLOOKUP(S$7&amp;$P60,('Water-CRP_filtered'!$S$8:$S$603)&amp;('Water-CRP_filtered'!$J$8:$J$603),'Water-CRP_filtered'!$T$8:$T$603,0)</f>
        <v>45.260701955065173</v>
      </c>
      <c r="T60" s="63">
        <f>Q60*GLB_Wat!$Z60*$Y60/1000</f>
        <v>0</v>
      </c>
      <c r="U60" s="63">
        <f>R60*GLB_Wat!$Z60*$Y60/1000</f>
        <v>0</v>
      </c>
      <c r="V60" s="63">
        <f>S60*GLB_Wat!$Z60*$Y60/1000</f>
        <v>0</v>
      </c>
      <c r="W60" s="63">
        <f t="shared" si="21"/>
        <v>0</v>
      </c>
      <c r="X60"/>
      <c r="Y60" s="348">
        <f>IF(Wat_FAO!AJ60&gt;0,1,0)</f>
        <v>0</v>
      </c>
      <c r="Z60" s="147">
        <f t="shared" si="8"/>
        <v>16900</v>
      </c>
      <c r="AA60" s="242"/>
      <c r="AB60" s="13">
        <v>260</v>
      </c>
      <c r="AC60" s="13" t="s">
        <v>144</v>
      </c>
      <c r="AD60" s="13" t="s">
        <v>136</v>
      </c>
      <c r="AE60" s="13" t="s">
        <v>136</v>
      </c>
      <c r="AF60" s="13" t="s">
        <v>136</v>
      </c>
      <c r="AG60" s="13" t="s">
        <v>136</v>
      </c>
      <c r="AH60" s="13" t="s">
        <v>136</v>
      </c>
      <c r="AI60" s="14">
        <v>15700000</v>
      </c>
      <c r="AJ60" s="14">
        <v>15300000</v>
      </c>
      <c r="AK60" s="14">
        <v>16000000</v>
      </c>
      <c r="AL60" s="14">
        <v>18500000</v>
      </c>
      <c r="AM60" s="14">
        <v>18100000</v>
      </c>
      <c r="AN60" s="14">
        <v>16000000</v>
      </c>
      <c r="AO60" s="14">
        <v>18700000</v>
      </c>
      <c r="AP60" s="14">
        <v>17000000</v>
      </c>
      <c r="AQ60" s="14">
        <v>17800000</v>
      </c>
      <c r="AR60" s="14">
        <v>19000000</v>
      </c>
      <c r="AS60" s="14">
        <v>20600000</v>
      </c>
      <c r="AT60" s="14">
        <v>21300000</v>
      </c>
      <c r="AU60" s="14">
        <v>17900000</v>
      </c>
      <c r="AV60" s="14">
        <v>22100000</v>
      </c>
      <c r="AW60" s="14">
        <v>16300000</v>
      </c>
      <c r="AX60" s="14">
        <v>20900000</v>
      </c>
      <c r="AY60" s="14">
        <v>20000000</v>
      </c>
      <c r="AZ60" s="14">
        <v>21400000</v>
      </c>
      <c r="BA60" s="14">
        <v>24600000</v>
      </c>
      <c r="BB60" s="14">
        <v>21600000</v>
      </c>
      <c r="BC60" s="14">
        <v>23900000</v>
      </c>
      <c r="BD60" s="14">
        <v>23600000</v>
      </c>
      <c r="BE60" s="14">
        <v>21400000</v>
      </c>
      <c r="BF60" s="14">
        <v>20300000</v>
      </c>
      <c r="BG60" s="14">
        <v>8351778</v>
      </c>
      <c r="BH60" s="14">
        <v>8441532</v>
      </c>
      <c r="BI60" s="14">
        <v>8463525</v>
      </c>
      <c r="BJ60" s="14">
        <v>8825139</v>
      </c>
      <c r="BK60" s="14">
        <v>9110605</v>
      </c>
      <c r="BL60" s="14">
        <v>9188091</v>
      </c>
      <c r="BM60" s="14">
        <v>9252566</v>
      </c>
      <c r="BN60" s="14">
        <v>9354887</v>
      </c>
      <c r="BO60" s="14">
        <v>9460578</v>
      </c>
      <c r="BP60" s="14">
        <v>9659650</v>
      </c>
      <c r="BQ60" s="14">
        <v>9975559</v>
      </c>
      <c r="BR60" s="14">
        <v>10100000</v>
      </c>
      <c r="BS60" s="14">
        <v>10300000</v>
      </c>
      <c r="BT60" s="14">
        <v>10300000</v>
      </c>
      <c r="BU60" s="14">
        <v>10200000</v>
      </c>
      <c r="BV60" s="14">
        <v>10100000</v>
      </c>
      <c r="BW60" s="14">
        <v>10300000</v>
      </c>
      <c r="BX60" s="14">
        <v>9759113</v>
      </c>
      <c r="BY60" s="14">
        <v>11400000</v>
      </c>
      <c r="BZ60" s="14">
        <v>10400000</v>
      </c>
      <c r="CA60" s="14">
        <v>12100000</v>
      </c>
      <c r="CB60" s="14">
        <v>10300000</v>
      </c>
      <c r="CC60" s="14">
        <v>10900000</v>
      </c>
      <c r="CD60" s="14"/>
      <c r="CE60" s="14"/>
      <c r="CF60" s="14"/>
      <c r="CG60" s="14"/>
      <c r="CH60" s="14"/>
      <c r="CI60" s="14"/>
      <c r="CJ60" s="14"/>
      <c r="CK60" s="14"/>
      <c r="CL60" s="14"/>
      <c r="CM60" s="14"/>
      <c r="CN60" s="14"/>
      <c r="CO60" s="14"/>
      <c r="CP60" s="14"/>
      <c r="CQ60" s="14"/>
      <c r="CR60" s="14"/>
      <c r="CS60" s="14"/>
      <c r="CT60" s="14"/>
      <c r="CU60" s="14"/>
      <c r="CV60" s="14"/>
    </row>
    <row r="61" spans="1:100" s="13" customFormat="1" ht="14.25" x14ac:dyDescent="0.45">
      <c r="A61"/>
      <c r="B61"/>
      <c r="C61"/>
      <c r="D61"/>
      <c r="E61"/>
      <c r="F61"/>
      <c r="G61"/>
      <c r="H61"/>
      <c r="I61"/>
      <c r="J61"/>
      <c r="K61"/>
      <c r="L61"/>
      <c r="M61"/>
      <c r="N61"/>
      <c r="O61" s="19" t="str">
        <f t="shared" si="19"/>
        <v>oils</v>
      </c>
      <c r="P61" s="31">
        <f t="shared" si="20"/>
        <v>263</v>
      </c>
      <c r="Q61" s="62" cm="1">
        <f t="array" ref="Q61">_xlfn.XLOOKUP(Q$7&amp;$P61,('Water-CRP_filtered'!$S$8:$S$603)&amp;('Water-CRP_filtered'!$J$8:$J$603),'Water-CRP_filtered'!$T$8:$T$603,0)</f>
        <v>0</v>
      </c>
      <c r="R61" s="62" cm="1">
        <f t="array" ref="R61">_xlfn.XLOOKUP(R$7&amp;$P61,('Water-CRP_filtered'!$S$8:$S$603)&amp;('Water-CRP_filtered'!$J$8:$J$603),'Water-CRP_filtered'!$T$8:$T$603,0)</f>
        <v>0</v>
      </c>
      <c r="S61" s="62" cm="1">
        <f t="array" ref="S61">_xlfn.XLOOKUP(S$7&amp;$P61,('Water-CRP_filtered'!$S$8:$S$603)&amp;('Water-CRP_filtered'!$J$8:$J$603),'Water-CRP_filtered'!$T$8:$T$603,0)</f>
        <v>0</v>
      </c>
      <c r="T61" s="63">
        <f>Q61*GLB_Wat!$Z61*$Y61/1000</f>
        <v>0</v>
      </c>
      <c r="U61" s="63">
        <f>R61*GLB_Wat!$Z61*$Y61/1000</f>
        <v>0</v>
      </c>
      <c r="V61" s="63">
        <f>S61*GLB_Wat!$Z61*$Y61/1000</f>
        <v>0</v>
      </c>
      <c r="W61" s="63">
        <f t="shared" si="21"/>
        <v>0</v>
      </c>
      <c r="X61"/>
      <c r="Y61" s="348">
        <f>IF(Wat_FAO!AJ61&gt;0,1,0)</f>
        <v>0</v>
      </c>
      <c r="Z61" s="147">
        <f t="shared" si="8"/>
        <v>700.56451428571427</v>
      </c>
      <c r="AA61" s="242"/>
      <c r="AB61" s="13">
        <v>263</v>
      </c>
      <c r="AC61" s="13" t="s">
        <v>145</v>
      </c>
      <c r="AD61" s="13" t="s">
        <v>136</v>
      </c>
      <c r="AE61" s="13" t="s">
        <v>136</v>
      </c>
      <c r="AF61" s="13" t="s">
        <v>136</v>
      </c>
      <c r="AG61" s="13" t="s">
        <v>136</v>
      </c>
      <c r="AH61" s="13" t="s">
        <v>136</v>
      </c>
      <c r="AI61" s="14">
        <v>698608</v>
      </c>
      <c r="AJ61" s="14">
        <v>694019.2</v>
      </c>
      <c r="AK61" s="14">
        <v>688642.6</v>
      </c>
      <c r="AL61" s="14">
        <v>731739.6</v>
      </c>
      <c r="AM61" s="14">
        <v>732905.2</v>
      </c>
      <c r="AN61" s="14">
        <v>717625.5</v>
      </c>
      <c r="AO61" s="14">
        <v>640411.5</v>
      </c>
      <c r="AP61" s="14">
        <v>777433</v>
      </c>
      <c r="AQ61" s="14">
        <v>683847.7</v>
      </c>
      <c r="AR61" s="14">
        <v>632624.69999999995</v>
      </c>
      <c r="AS61" s="14">
        <v>628800.9</v>
      </c>
      <c r="AT61" s="14">
        <v>609275.9</v>
      </c>
      <c r="AU61" s="14">
        <v>618591.69999999995</v>
      </c>
      <c r="AV61" s="14">
        <v>611125.1</v>
      </c>
      <c r="AW61" s="14">
        <v>562058.6</v>
      </c>
      <c r="AX61" s="14">
        <v>549442.69999999995</v>
      </c>
      <c r="AY61" s="14">
        <v>723767.5</v>
      </c>
      <c r="AZ61" s="14">
        <v>649060.5</v>
      </c>
      <c r="BA61" s="14">
        <v>780751.4</v>
      </c>
      <c r="BB61" s="14">
        <v>888669.7</v>
      </c>
      <c r="BC61" s="14">
        <v>806370.2</v>
      </c>
      <c r="BD61" s="14">
        <v>807852.1</v>
      </c>
      <c r="BE61" s="14">
        <v>854887.3</v>
      </c>
      <c r="BF61" s="14">
        <v>870784.5</v>
      </c>
      <c r="BG61" s="14">
        <v>365061</v>
      </c>
      <c r="BH61" s="14">
        <v>365196</v>
      </c>
      <c r="BI61" s="14">
        <v>377427</v>
      </c>
      <c r="BJ61" s="14">
        <v>379034</v>
      </c>
      <c r="BK61" s="14">
        <v>380474</v>
      </c>
      <c r="BL61" s="14">
        <v>394423</v>
      </c>
      <c r="BM61" s="14">
        <v>370799</v>
      </c>
      <c r="BN61" s="14">
        <v>414042</v>
      </c>
      <c r="BO61" s="14">
        <v>430883</v>
      </c>
      <c r="BP61" s="14">
        <v>492246</v>
      </c>
      <c r="BQ61" s="14">
        <v>489535</v>
      </c>
      <c r="BR61" s="14">
        <v>481071</v>
      </c>
      <c r="BS61" s="14">
        <v>478783</v>
      </c>
      <c r="BT61" s="14">
        <v>501483</v>
      </c>
      <c r="BU61" s="14">
        <v>525165</v>
      </c>
      <c r="BV61" s="14">
        <v>544595</v>
      </c>
      <c r="BW61" s="14">
        <v>600093</v>
      </c>
      <c r="BX61" s="14">
        <v>593161</v>
      </c>
      <c r="BY61" s="14">
        <v>647283</v>
      </c>
      <c r="BZ61" s="14">
        <v>691485</v>
      </c>
      <c r="CA61" s="14">
        <v>667659</v>
      </c>
      <c r="CB61" s="14">
        <v>675351</v>
      </c>
      <c r="CC61" s="14">
        <v>677966</v>
      </c>
      <c r="CD61" s="14"/>
      <c r="CE61" s="14"/>
      <c r="CF61" s="14"/>
      <c r="CG61" s="14"/>
      <c r="CH61" s="14"/>
      <c r="CI61" s="14"/>
      <c r="CJ61" s="14"/>
      <c r="CK61" s="14"/>
      <c r="CL61" s="14"/>
      <c r="CM61" s="14"/>
      <c r="CN61" s="14"/>
      <c r="CO61" s="14"/>
      <c r="CP61" s="14"/>
      <c r="CQ61" s="14"/>
      <c r="CR61" s="14"/>
      <c r="CS61" s="14"/>
      <c r="CT61" s="14"/>
      <c r="CU61" s="14"/>
      <c r="CV61" s="14"/>
    </row>
    <row r="62" spans="1:100" s="13" customFormat="1" ht="14.25" x14ac:dyDescent="0.45">
      <c r="A62"/>
      <c r="B62"/>
      <c r="C62"/>
      <c r="D62"/>
      <c r="E62"/>
      <c r="F62"/>
      <c r="G62"/>
      <c r="H62"/>
      <c r="I62"/>
      <c r="J62"/>
      <c r="K62"/>
      <c r="L62"/>
      <c r="M62"/>
      <c r="N62"/>
      <c r="O62" s="19" t="str">
        <f t="shared" si="19"/>
        <v>oils</v>
      </c>
      <c r="P62" s="31">
        <f t="shared" si="20"/>
        <v>265</v>
      </c>
      <c r="Q62" s="62" cm="1">
        <f t="array" ref="Q62">_xlfn.XLOOKUP(Q$7&amp;$P62,('Water-CRP_filtered'!$S$8:$S$603)&amp;('Water-CRP_filtered'!$J$8:$J$603),'Water-CRP_filtered'!$T$8:$T$603,0)</f>
        <v>8423.0672928594613</v>
      </c>
      <c r="R62" s="62" cm="1">
        <f t="array" ref="R62">_xlfn.XLOOKUP(R$7&amp;$P62,('Water-CRP_filtered'!$S$8:$S$603)&amp;('Water-CRP_filtered'!$J$8:$J$603),'Water-CRP_filtered'!$T$8:$T$603,0)</f>
        <v>1175.0548935682791</v>
      </c>
      <c r="S62" s="62" cm="1">
        <f t="array" ref="S62">_xlfn.XLOOKUP(S$7&amp;$P62,('Water-CRP_filtered'!$S$8:$S$603)&amp;('Water-CRP_filtered'!$J$8:$J$603),'Water-CRP_filtered'!$T$8:$T$603,0)</f>
        <v>297.77716934758217</v>
      </c>
      <c r="T62" s="63">
        <f>Q62*GLB_Wat!$Z62*$Y62/1000</f>
        <v>10328.331542564632</v>
      </c>
      <c r="U62" s="63">
        <f>R62*GLB_Wat!$Z62*$Y62/1000</f>
        <v>1440.847627060348</v>
      </c>
      <c r="V62" s="63">
        <f>S62*GLB_Wat!$Z62*$Y62/1000</f>
        <v>365.13317819928739</v>
      </c>
      <c r="W62" s="63">
        <f t="shared" si="21"/>
        <v>12134.312347824267</v>
      </c>
      <c r="X62"/>
      <c r="Y62" s="348">
        <f>IF(Wat_FAO!AJ62&gt;0,1,0)</f>
        <v>1</v>
      </c>
      <c r="Z62" s="147">
        <f t="shared" si="8"/>
        <v>1226.1960142857142</v>
      </c>
      <c r="AA62" s="242"/>
      <c r="AB62" s="13">
        <v>265</v>
      </c>
      <c r="AC62" s="13" t="s">
        <v>146</v>
      </c>
      <c r="AD62" s="13" t="s">
        <v>136</v>
      </c>
      <c r="AE62" s="13" t="s">
        <v>136</v>
      </c>
      <c r="AF62" s="13" t="s">
        <v>136</v>
      </c>
      <c r="AG62" s="13" t="s">
        <v>136</v>
      </c>
      <c r="AH62" s="13" t="s">
        <v>136</v>
      </c>
      <c r="AI62" s="14">
        <v>1389128</v>
      </c>
      <c r="AJ62" s="14">
        <v>1115656</v>
      </c>
      <c r="AK62" s="14">
        <v>870566.1</v>
      </c>
      <c r="AL62" s="14">
        <v>1248577</v>
      </c>
      <c r="AM62" s="14">
        <v>1294730</v>
      </c>
      <c r="AN62" s="14">
        <v>1498109</v>
      </c>
      <c r="AO62" s="14">
        <v>1166606</v>
      </c>
      <c r="AP62" s="14">
        <v>1451850</v>
      </c>
      <c r="AQ62" s="14">
        <v>1622621</v>
      </c>
      <c r="AR62" s="14">
        <v>1412631</v>
      </c>
      <c r="AS62" s="14">
        <v>1741370</v>
      </c>
      <c r="AT62" s="14">
        <v>2742492</v>
      </c>
      <c r="AU62" s="14">
        <v>2247164</v>
      </c>
      <c r="AV62" s="14">
        <v>1935880</v>
      </c>
      <c r="AW62" s="14">
        <v>2088885</v>
      </c>
      <c r="AX62" s="14">
        <v>1988304</v>
      </c>
      <c r="AY62" s="14">
        <v>1596875</v>
      </c>
      <c r="AZ62" s="14">
        <v>1576493</v>
      </c>
      <c r="BA62" s="14">
        <v>1767451</v>
      </c>
      <c r="BB62" s="14">
        <v>1415622</v>
      </c>
      <c r="BC62" s="14">
        <v>2052361</v>
      </c>
      <c r="BD62" s="14">
        <v>1864195</v>
      </c>
      <c r="BE62" s="14">
        <v>1843500</v>
      </c>
      <c r="BF62" s="14">
        <v>2200737</v>
      </c>
      <c r="BG62" s="14">
        <v>1778539</v>
      </c>
      <c r="BH62" s="14">
        <v>1383303</v>
      </c>
      <c r="BI62" s="14">
        <v>1204382</v>
      </c>
      <c r="BJ62" s="14">
        <v>1368808</v>
      </c>
      <c r="BK62" s="14">
        <v>1422989</v>
      </c>
      <c r="BL62" s="14">
        <v>1591048</v>
      </c>
      <c r="BM62" s="14">
        <v>1282837</v>
      </c>
      <c r="BN62" s="14">
        <v>1434929</v>
      </c>
      <c r="BO62" s="14">
        <v>1522997</v>
      </c>
      <c r="BP62" s="14">
        <v>1380653</v>
      </c>
      <c r="BQ62" s="14">
        <v>1532578</v>
      </c>
      <c r="BR62" s="14">
        <v>2179865</v>
      </c>
      <c r="BS62" s="14">
        <v>1738003</v>
      </c>
      <c r="BT62" s="14">
        <v>1458972</v>
      </c>
      <c r="BU62" s="14">
        <v>1507755</v>
      </c>
      <c r="BV62" s="14">
        <v>1508485</v>
      </c>
      <c r="BW62" s="14">
        <v>1419637</v>
      </c>
      <c r="BX62" s="14">
        <v>1190425</v>
      </c>
      <c r="BY62" s="14">
        <v>1207901</v>
      </c>
      <c r="BZ62" s="14">
        <v>1140334</v>
      </c>
      <c r="CA62" s="14">
        <v>1424181</v>
      </c>
      <c r="CB62" s="14">
        <v>1267207</v>
      </c>
      <c r="CC62" s="14">
        <v>1214398</v>
      </c>
      <c r="CD62" s="14"/>
      <c r="CE62" s="14"/>
      <c r="CF62" s="14"/>
      <c r="CG62" s="14"/>
      <c r="CH62" s="14"/>
      <c r="CI62" s="14"/>
      <c r="CJ62" s="14"/>
      <c r="CK62" s="14"/>
      <c r="CL62" s="14"/>
      <c r="CM62" s="14"/>
      <c r="CN62" s="14"/>
      <c r="CO62" s="14"/>
      <c r="CP62" s="14"/>
      <c r="CQ62" s="14"/>
      <c r="CR62" s="14"/>
      <c r="CS62" s="14"/>
      <c r="CT62" s="14"/>
      <c r="CU62" s="14"/>
      <c r="CV62" s="14"/>
    </row>
    <row r="63" spans="1:100" s="13" customFormat="1" ht="14.25" x14ac:dyDescent="0.45">
      <c r="A63"/>
      <c r="B63"/>
      <c r="C63"/>
      <c r="D63"/>
      <c r="E63"/>
      <c r="F63"/>
      <c r="G63"/>
      <c r="H63"/>
      <c r="I63"/>
      <c r="J63"/>
      <c r="K63"/>
      <c r="L63"/>
      <c r="M63"/>
      <c r="N63"/>
      <c r="O63" s="19" t="str">
        <f t="shared" si="19"/>
        <v>oils</v>
      </c>
      <c r="P63" s="31">
        <f t="shared" si="20"/>
        <v>267</v>
      </c>
      <c r="Q63" s="62" cm="1">
        <f t="array" ref="Q63">_xlfn.XLOOKUP(Q$7&amp;$P63,('Water-CRP_filtered'!$S$8:$S$603)&amp;('Water-CRP_filtered'!$J$8:$J$603),'Water-CRP_filtered'!$T$8:$T$603,0)</f>
        <v>3017.4648594516434</v>
      </c>
      <c r="R63" s="62" cm="1">
        <f t="array" ref="R63">_xlfn.XLOOKUP(R$7&amp;$P63,('Water-CRP_filtered'!$S$8:$S$603)&amp;('Water-CRP_filtered'!$J$8:$J$603),'Water-CRP_filtered'!$T$8:$T$603,0)</f>
        <v>148.00350026850523</v>
      </c>
      <c r="S63" s="62" cm="1">
        <f t="array" ref="S63">_xlfn.XLOOKUP(S$7&amp;$P63,('Water-CRP_filtered'!$S$8:$S$603)&amp;('Water-CRP_filtered'!$J$8:$J$603),'Water-CRP_filtered'!$T$8:$T$603,0)</f>
        <v>200.83055722111936</v>
      </c>
      <c r="T63" s="63">
        <f>Q63*GLB_Wat!$Z63*$Y63/1000</f>
        <v>0</v>
      </c>
      <c r="U63" s="63">
        <f>R63*GLB_Wat!$Z63*$Y63/1000</f>
        <v>0</v>
      </c>
      <c r="V63" s="63">
        <f>S63*GLB_Wat!$Z63*$Y63/1000</f>
        <v>0</v>
      </c>
      <c r="W63" s="63">
        <f t="shared" si="21"/>
        <v>0</v>
      </c>
      <c r="X63"/>
      <c r="Y63" s="348">
        <f>IF(Wat_FAO!AJ63&gt;0,1,0)</f>
        <v>0</v>
      </c>
      <c r="Z63" s="147">
        <f t="shared" si="8"/>
        <v>26857.142857142859</v>
      </c>
      <c r="AA63" s="242"/>
      <c r="AB63" s="13">
        <v>267</v>
      </c>
      <c r="AC63" s="13" t="s">
        <v>147</v>
      </c>
      <c r="AD63" s="13" t="s">
        <v>136</v>
      </c>
      <c r="AE63" s="13" t="s">
        <v>136</v>
      </c>
      <c r="AF63" s="13" t="s">
        <v>136</v>
      </c>
      <c r="AG63" s="13" t="s">
        <v>136</v>
      </c>
      <c r="AH63" s="13" t="s">
        <v>136</v>
      </c>
      <c r="AI63" s="14">
        <v>26500000</v>
      </c>
      <c r="AJ63" s="14">
        <v>20600000</v>
      </c>
      <c r="AK63" s="14">
        <v>24600000</v>
      </c>
      <c r="AL63" s="14">
        <v>27600000</v>
      </c>
      <c r="AM63" s="14">
        <v>26100000</v>
      </c>
      <c r="AN63" s="14">
        <v>30800000</v>
      </c>
      <c r="AO63" s="14">
        <v>31800000</v>
      </c>
      <c r="AP63" s="14">
        <v>26500000</v>
      </c>
      <c r="AQ63" s="14">
        <v>36300000</v>
      </c>
      <c r="AR63" s="14">
        <v>32800000</v>
      </c>
      <c r="AS63" s="14">
        <v>31500000</v>
      </c>
      <c r="AT63" s="14">
        <v>40100000</v>
      </c>
      <c r="AU63" s="14">
        <v>36300000</v>
      </c>
      <c r="AV63" s="14">
        <v>43500000</v>
      </c>
      <c r="AW63" s="14">
        <v>40600000</v>
      </c>
      <c r="AX63" s="14">
        <v>42300000</v>
      </c>
      <c r="AY63" s="14">
        <v>47500000</v>
      </c>
      <c r="AZ63" s="14">
        <v>48600000</v>
      </c>
      <c r="BA63" s="14">
        <v>51900000</v>
      </c>
      <c r="BB63" s="14">
        <v>56300000</v>
      </c>
      <c r="BC63" s="14">
        <v>49900000</v>
      </c>
      <c r="BD63" s="14">
        <v>57300000</v>
      </c>
      <c r="BE63" s="14">
        <v>53100000</v>
      </c>
      <c r="BF63" s="14">
        <v>58600000</v>
      </c>
      <c r="BG63" s="14">
        <v>21200000</v>
      </c>
      <c r="BH63" s="14">
        <v>17900000</v>
      </c>
      <c r="BI63" s="14">
        <v>19600000</v>
      </c>
      <c r="BJ63" s="14">
        <v>23600000</v>
      </c>
      <c r="BK63" s="14">
        <v>21600000</v>
      </c>
      <c r="BL63" s="14">
        <v>23200000</v>
      </c>
      <c r="BM63" s="14">
        <v>24200000</v>
      </c>
      <c r="BN63" s="14">
        <v>21500000</v>
      </c>
      <c r="BO63" s="14">
        <v>25300000</v>
      </c>
      <c r="BP63" s="14">
        <v>24300000</v>
      </c>
      <c r="BQ63" s="14">
        <v>23100000</v>
      </c>
      <c r="BR63" s="14">
        <v>25700000</v>
      </c>
      <c r="BS63" s="14">
        <v>24800000</v>
      </c>
      <c r="BT63" s="14">
        <v>25300000</v>
      </c>
      <c r="BU63" s="14">
        <v>24300000</v>
      </c>
      <c r="BV63" s="14">
        <v>24500000</v>
      </c>
      <c r="BW63" s="14">
        <v>26300000</v>
      </c>
      <c r="BX63" s="14">
        <v>26900000</v>
      </c>
      <c r="BY63" s="14">
        <v>26800000</v>
      </c>
      <c r="BZ63" s="14">
        <v>27300000</v>
      </c>
      <c r="CA63" s="14">
        <v>27600000</v>
      </c>
      <c r="CB63" s="14">
        <v>29400000</v>
      </c>
      <c r="CC63" s="14">
        <v>29300000</v>
      </c>
      <c r="CD63" s="14"/>
      <c r="CE63" s="14"/>
      <c r="CF63" s="14"/>
      <c r="CG63" s="14"/>
      <c r="CH63" s="14"/>
      <c r="CI63" s="14"/>
      <c r="CJ63" s="14"/>
      <c r="CK63" s="14"/>
      <c r="CL63" s="14"/>
      <c r="CM63" s="14"/>
      <c r="CN63" s="14"/>
      <c r="CO63" s="14"/>
      <c r="CP63" s="14"/>
      <c r="CQ63" s="14"/>
      <c r="CR63" s="14"/>
      <c r="CS63" s="14"/>
      <c r="CT63" s="14"/>
      <c r="CU63" s="14"/>
      <c r="CV63" s="14"/>
    </row>
    <row r="64" spans="1:100" s="13" customFormat="1" ht="14.25" x14ac:dyDescent="0.45">
      <c r="A64"/>
      <c r="B64"/>
      <c r="C64"/>
      <c r="D64"/>
      <c r="E64"/>
      <c r="F64"/>
      <c r="G64"/>
      <c r="H64"/>
      <c r="I64"/>
      <c r="J64"/>
      <c r="K64"/>
      <c r="L64"/>
      <c r="M64"/>
      <c r="N64"/>
      <c r="O64" s="19" t="str">
        <f t="shared" si="19"/>
        <v>oils</v>
      </c>
      <c r="P64" s="31">
        <f t="shared" si="20"/>
        <v>270</v>
      </c>
      <c r="Q64" s="62" cm="1">
        <f t="array" ref="Q64">_xlfn.XLOOKUP(Q$7&amp;$P64,('Water-CRP_filtered'!$S$8:$S$603)&amp;('Water-CRP_filtered'!$J$8:$J$603),'Water-CRP_filtered'!$T$8:$T$603,0)</f>
        <v>1703.3643793452261</v>
      </c>
      <c r="R64" s="62" cm="1">
        <f t="array" ref="R64">_xlfn.XLOOKUP(R$7&amp;$P64,('Water-CRP_filtered'!$S$8:$S$603)&amp;('Water-CRP_filtered'!$J$8:$J$603),'Water-CRP_filtered'!$T$8:$T$603,0)</f>
        <v>231.35178696408155</v>
      </c>
      <c r="S64" s="62" cm="1">
        <f t="array" ref="S64">_xlfn.XLOOKUP(S$7&amp;$P64,('Water-CRP_filtered'!$S$8:$S$603)&amp;('Water-CRP_filtered'!$J$8:$J$603),'Water-CRP_filtered'!$T$8:$T$603,0)</f>
        <v>335.96274876315852</v>
      </c>
      <c r="T64" s="63">
        <f>Q64*GLB_Wat!$Z64*$Y64/1000</f>
        <v>0</v>
      </c>
      <c r="U64" s="63">
        <f>R64*GLB_Wat!$Z64*$Y64/1000</f>
        <v>0</v>
      </c>
      <c r="V64" s="63">
        <f>S64*GLB_Wat!$Z64*$Y64/1000</f>
        <v>0</v>
      </c>
      <c r="W64" s="63">
        <f t="shared" si="21"/>
        <v>0</v>
      </c>
      <c r="X64"/>
      <c r="Y64" s="348">
        <f>IF(Wat_FAO!AJ64&gt;0,1,0)</f>
        <v>0</v>
      </c>
      <c r="Z64" s="147">
        <f t="shared" si="8"/>
        <v>41771.428571428572</v>
      </c>
      <c r="AA64" s="242"/>
      <c r="AB64" s="13">
        <v>270</v>
      </c>
      <c r="AC64" s="13" t="s">
        <v>148</v>
      </c>
      <c r="AD64" s="13" t="s">
        <v>136</v>
      </c>
      <c r="AE64" s="13" t="s">
        <v>136</v>
      </c>
      <c r="AF64" s="13" t="s">
        <v>136</v>
      </c>
      <c r="AG64" s="13" t="s">
        <v>136</v>
      </c>
      <c r="AH64" s="13" t="s">
        <v>136</v>
      </c>
      <c r="AI64" s="14">
        <v>40200000</v>
      </c>
      <c r="AJ64" s="14">
        <v>36000000</v>
      </c>
      <c r="AK64" s="14">
        <v>35300000</v>
      </c>
      <c r="AL64" s="14">
        <v>35900000</v>
      </c>
      <c r="AM64" s="14">
        <v>46400000</v>
      </c>
      <c r="AN64" s="14">
        <v>49900000</v>
      </c>
      <c r="AO64" s="14">
        <v>48700000</v>
      </c>
      <c r="AP64" s="14">
        <v>50600000</v>
      </c>
      <c r="AQ64" s="14">
        <v>56900000</v>
      </c>
      <c r="AR64" s="14">
        <v>62200000</v>
      </c>
      <c r="AS64" s="14">
        <v>59900000</v>
      </c>
      <c r="AT64" s="14">
        <v>62800000</v>
      </c>
      <c r="AU64" s="14">
        <v>62700000</v>
      </c>
      <c r="AV64" s="14">
        <v>73200000</v>
      </c>
      <c r="AW64" s="14">
        <v>74500000</v>
      </c>
      <c r="AX64" s="14">
        <v>70300000</v>
      </c>
      <c r="AY64" s="14">
        <v>68200000</v>
      </c>
      <c r="AZ64" s="14">
        <v>76600000</v>
      </c>
      <c r="BA64" s="14">
        <v>75600000</v>
      </c>
      <c r="BB64" s="14">
        <v>71800000</v>
      </c>
      <c r="BC64" s="14">
        <v>72400000</v>
      </c>
      <c r="BD64" s="14">
        <v>71900000</v>
      </c>
      <c r="BE64" s="14">
        <v>86900000</v>
      </c>
      <c r="BF64" s="14">
        <v>91900000</v>
      </c>
      <c r="BG64" s="14">
        <v>26300000</v>
      </c>
      <c r="BH64" s="14">
        <v>22700000</v>
      </c>
      <c r="BI64" s="14">
        <v>23000000</v>
      </c>
      <c r="BJ64" s="14">
        <v>23500000</v>
      </c>
      <c r="BK64" s="14">
        <v>25000000</v>
      </c>
      <c r="BL64" s="14">
        <v>28000000</v>
      </c>
      <c r="BM64" s="14">
        <v>27200000</v>
      </c>
      <c r="BN64" s="14">
        <v>29500000</v>
      </c>
      <c r="BO64" s="14">
        <v>30100000</v>
      </c>
      <c r="BP64" s="14">
        <v>31600000</v>
      </c>
      <c r="BQ64" s="14">
        <v>32100000</v>
      </c>
      <c r="BR64" s="14">
        <v>33800000</v>
      </c>
      <c r="BS64" s="14">
        <v>34700000</v>
      </c>
      <c r="BT64" s="14">
        <v>36600000</v>
      </c>
      <c r="BU64" s="14">
        <v>36500000</v>
      </c>
      <c r="BV64" s="14">
        <v>34500000</v>
      </c>
      <c r="BW64" s="14">
        <v>32900000</v>
      </c>
      <c r="BX64" s="14">
        <v>35800000</v>
      </c>
      <c r="BY64" s="14">
        <v>37000000</v>
      </c>
      <c r="BZ64" s="14">
        <v>34300000</v>
      </c>
      <c r="CA64" s="14">
        <v>34800000</v>
      </c>
      <c r="CB64" s="14">
        <v>36300000</v>
      </c>
      <c r="CC64" s="14">
        <v>40000000</v>
      </c>
      <c r="CD64" s="14"/>
      <c r="CE64" s="14"/>
      <c r="CF64" s="14"/>
      <c r="CG64" s="14"/>
      <c r="CH64" s="14"/>
      <c r="CI64" s="14"/>
      <c r="CJ64" s="14"/>
      <c r="CK64" s="14"/>
      <c r="CL64" s="14"/>
      <c r="CM64" s="14"/>
      <c r="CN64" s="14"/>
      <c r="CO64" s="14"/>
      <c r="CP64" s="14"/>
      <c r="CQ64" s="14"/>
      <c r="CR64" s="14"/>
      <c r="CS64" s="14"/>
      <c r="CT64" s="14"/>
      <c r="CU64" s="14"/>
      <c r="CV64" s="14"/>
    </row>
    <row r="65" spans="1:100" s="13" customFormat="1" ht="14.25" x14ac:dyDescent="0.45">
      <c r="A65"/>
      <c r="B65"/>
      <c r="C65"/>
      <c r="D65"/>
      <c r="E65"/>
      <c r="F65"/>
      <c r="G65"/>
      <c r="H65"/>
      <c r="I65"/>
      <c r="J65"/>
      <c r="K65"/>
      <c r="L65"/>
      <c r="M65"/>
      <c r="N65"/>
      <c r="O65" s="19" t="str">
        <f t="shared" si="19"/>
        <v>oils</v>
      </c>
      <c r="P65" s="31">
        <f t="shared" si="20"/>
        <v>275</v>
      </c>
      <c r="Q65" s="62" cm="1">
        <f t="array" ref="Q65">_xlfn.XLOOKUP(Q$7&amp;$P65,('Water-CRP_filtered'!$S$8:$S$603)&amp;('Water-CRP_filtered'!$J$8:$J$603),'Water-CRP_filtered'!$T$8:$T$603,0)</f>
        <v>0</v>
      </c>
      <c r="R65" s="62" cm="1">
        <f t="array" ref="R65">_xlfn.XLOOKUP(R$7&amp;$P65,('Water-CRP_filtered'!$S$8:$S$603)&amp;('Water-CRP_filtered'!$J$8:$J$603),'Water-CRP_filtered'!$T$8:$T$603,0)</f>
        <v>0</v>
      </c>
      <c r="S65" s="62" cm="1">
        <f t="array" ref="S65">_xlfn.XLOOKUP(S$7&amp;$P65,('Water-CRP_filtered'!$S$8:$S$603)&amp;('Water-CRP_filtered'!$J$8:$J$603),'Water-CRP_filtered'!$T$8:$T$603,0)</f>
        <v>0</v>
      </c>
      <c r="T65" s="63">
        <f>Q65*GLB_Wat!$Z65*$Y65/1000</f>
        <v>0</v>
      </c>
      <c r="U65" s="63">
        <f>R65*GLB_Wat!$Z65*$Y65/1000</f>
        <v>0</v>
      </c>
      <c r="V65" s="63">
        <f>S65*GLB_Wat!$Z65*$Y65/1000</f>
        <v>0</v>
      </c>
      <c r="W65" s="63">
        <f t="shared" si="21"/>
        <v>0</v>
      </c>
      <c r="X65"/>
      <c r="Y65" s="348">
        <f>IF(Wat_FAO!AJ65&gt;0,1,0)</f>
        <v>0</v>
      </c>
      <c r="Z65" s="147">
        <f t="shared" si="8"/>
        <v>447.16187142857149</v>
      </c>
      <c r="AA65" s="242"/>
      <c r="AB65" s="13">
        <v>275</v>
      </c>
      <c r="AC65" s="13" t="s">
        <v>149</v>
      </c>
      <c r="AD65" s="13" t="s">
        <v>136</v>
      </c>
      <c r="AE65" s="13" t="s">
        <v>136</v>
      </c>
      <c r="AF65" s="13" t="s">
        <v>136</v>
      </c>
      <c r="AG65" s="13" t="s">
        <v>136</v>
      </c>
      <c r="AH65" s="13" t="s">
        <v>136</v>
      </c>
      <c r="AI65" s="14">
        <v>499723</v>
      </c>
      <c r="AJ65" s="14">
        <v>469093.9</v>
      </c>
      <c r="AK65" s="14">
        <v>430184.4</v>
      </c>
      <c r="AL65" s="14">
        <v>414761.3</v>
      </c>
      <c r="AM65" s="14">
        <v>439597</v>
      </c>
      <c r="AN65" s="14">
        <v>429851</v>
      </c>
      <c r="AO65" s="14">
        <v>446922.5</v>
      </c>
      <c r="AP65" s="14">
        <v>421496.4</v>
      </c>
      <c r="AQ65" s="14">
        <v>430765</v>
      </c>
      <c r="AR65" s="14">
        <v>428666.9</v>
      </c>
      <c r="AS65" s="14">
        <v>495842</v>
      </c>
      <c r="AT65" s="14">
        <v>500619.9</v>
      </c>
      <c r="AU65" s="14">
        <v>491916.3</v>
      </c>
      <c r="AV65" s="14">
        <v>483371.8</v>
      </c>
      <c r="AW65" s="14">
        <v>481788.4</v>
      </c>
      <c r="AX65" s="14">
        <v>478936.5</v>
      </c>
      <c r="AY65" s="14">
        <v>474871.1</v>
      </c>
      <c r="AZ65" s="14">
        <v>436755.1</v>
      </c>
      <c r="BA65" s="14">
        <v>415220.9</v>
      </c>
      <c r="BB65" s="14">
        <v>436824.7</v>
      </c>
      <c r="BC65" s="14">
        <v>454885.7</v>
      </c>
      <c r="BD65" s="14">
        <v>454992.8</v>
      </c>
      <c r="BE65" s="14">
        <v>454658.1</v>
      </c>
      <c r="BF65" s="14">
        <v>453930</v>
      </c>
      <c r="BG65" s="14">
        <v>154527</v>
      </c>
      <c r="BH65" s="14">
        <v>159397</v>
      </c>
      <c r="BI65" s="14">
        <v>156581</v>
      </c>
      <c r="BJ65" s="14">
        <v>152202</v>
      </c>
      <c r="BK65" s="14">
        <v>162403</v>
      </c>
      <c r="BL65" s="14">
        <v>159434</v>
      </c>
      <c r="BM65" s="14">
        <v>165101</v>
      </c>
      <c r="BN65" s="14">
        <v>163374</v>
      </c>
      <c r="BO65" s="14">
        <v>164585</v>
      </c>
      <c r="BP65" s="14">
        <v>169235</v>
      </c>
      <c r="BQ65" s="14">
        <v>173106</v>
      </c>
      <c r="BR65" s="14">
        <v>176298</v>
      </c>
      <c r="BS65" s="14">
        <v>173228</v>
      </c>
      <c r="BT65" s="14">
        <v>173293</v>
      </c>
      <c r="BU65" s="14">
        <v>172915</v>
      </c>
      <c r="BV65" s="14">
        <v>174191</v>
      </c>
      <c r="BW65" s="14">
        <v>176059</v>
      </c>
      <c r="BX65" s="14">
        <v>161530</v>
      </c>
      <c r="BY65" s="14">
        <v>152013</v>
      </c>
      <c r="BZ65" s="14">
        <v>158238</v>
      </c>
      <c r="CA65" s="14">
        <v>165772</v>
      </c>
      <c r="CB65" s="14">
        <v>165718</v>
      </c>
      <c r="CC65" s="14">
        <v>165590</v>
      </c>
      <c r="CD65" s="14"/>
      <c r="CE65" s="14"/>
      <c r="CF65" s="14"/>
      <c r="CG65" s="14"/>
      <c r="CH65" s="14"/>
      <c r="CI65" s="14"/>
      <c r="CJ65" s="14"/>
      <c r="CK65" s="14"/>
      <c r="CL65" s="14"/>
      <c r="CM65" s="14"/>
      <c r="CN65" s="14"/>
      <c r="CO65" s="14"/>
      <c r="CP65" s="14"/>
      <c r="CQ65" s="14"/>
      <c r="CR65" s="14"/>
      <c r="CS65" s="14"/>
      <c r="CT65" s="14"/>
      <c r="CU65" s="14"/>
      <c r="CV65" s="14"/>
    </row>
    <row r="66" spans="1:100" s="13" customFormat="1" ht="14.25" x14ac:dyDescent="0.45">
      <c r="A66"/>
      <c r="B66"/>
      <c r="C66"/>
      <c r="D66"/>
      <c r="E66"/>
      <c r="F66"/>
      <c r="G66"/>
      <c r="H66"/>
      <c r="I66"/>
      <c r="J66"/>
      <c r="K66"/>
      <c r="L66"/>
      <c r="M66"/>
      <c r="N66"/>
      <c r="O66" s="19" t="str">
        <f t="shared" si="19"/>
        <v>oils</v>
      </c>
      <c r="P66" s="31">
        <f t="shared" si="20"/>
        <v>277</v>
      </c>
      <c r="Q66" s="62" cm="1">
        <f t="array" ref="Q66">_xlfn.XLOOKUP(Q$7&amp;$P66,('Water-CRP_filtered'!$S$8:$S$603)&amp;('Water-CRP_filtered'!$J$8:$J$603),'Water-CRP_filtered'!$T$8:$T$603,0)</f>
        <v>0</v>
      </c>
      <c r="R66" s="62" cm="1">
        <f t="array" ref="R66">_xlfn.XLOOKUP(R$7&amp;$P66,('Water-CRP_filtered'!$S$8:$S$603)&amp;('Water-CRP_filtered'!$J$8:$J$603),'Water-CRP_filtered'!$T$8:$T$603,0)</f>
        <v>0</v>
      </c>
      <c r="S66" s="62" cm="1">
        <f t="array" ref="S66">_xlfn.XLOOKUP(S$7&amp;$P66,('Water-CRP_filtered'!$S$8:$S$603)&amp;('Water-CRP_filtered'!$J$8:$J$603),'Water-CRP_filtered'!$T$8:$T$603,0)</f>
        <v>0</v>
      </c>
      <c r="T66" s="63">
        <f>Q66*GLB_Wat!$Z66*$Y66/1000</f>
        <v>0</v>
      </c>
      <c r="U66" s="63">
        <f>R66*GLB_Wat!$Z66*$Y66/1000</f>
        <v>0</v>
      </c>
      <c r="V66" s="63">
        <f>S66*GLB_Wat!$Z66*$Y66/1000</f>
        <v>0</v>
      </c>
      <c r="W66" s="63">
        <f t="shared" si="21"/>
        <v>0</v>
      </c>
      <c r="X66"/>
      <c r="Y66" s="348">
        <f>IF(Wat_FAO!AJ66&gt;0,1,0)</f>
        <v>0</v>
      </c>
      <c r="Z66" s="147">
        <f t="shared" si="8"/>
        <v>0.15314285714285714</v>
      </c>
      <c r="AA66" s="242"/>
      <c r="AB66" s="13">
        <v>277</v>
      </c>
      <c r="AC66" s="13" t="s">
        <v>150</v>
      </c>
      <c r="AD66" s="13" t="s">
        <v>136</v>
      </c>
      <c r="AE66" s="13" t="s">
        <v>136</v>
      </c>
      <c r="AF66" s="13" t="s">
        <v>136</v>
      </c>
      <c r="AG66" s="13" t="s">
        <v>136</v>
      </c>
      <c r="AH66" s="13" t="s">
        <v>136</v>
      </c>
      <c r="AI66" s="14">
        <v>200</v>
      </c>
      <c r="AJ66" s="14">
        <v>96</v>
      </c>
      <c r="AK66" s="14">
        <v>62</v>
      </c>
      <c r="AL66" s="14">
        <v>279</v>
      </c>
      <c r="AM66" s="14">
        <v>279</v>
      </c>
      <c r="AN66" s="14">
        <v>93</v>
      </c>
      <c r="AO66" s="14">
        <v>63</v>
      </c>
      <c r="AP66" s="14">
        <v>93</v>
      </c>
      <c r="AQ66" s="14">
        <v>138.4</v>
      </c>
      <c r="AR66" s="14">
        <v>148.68</v>
      </c>
      <c r="AS66" s="14">
        <v>153.86000000000001</v>
      </c>
      <c r="AT66" s="14">
        <v>152.24</v>
      </c>
      <c r="AU66" s="14">
        <v>150.61000000000001</v>
      </c>
      <c r="AV66" s="14">
        <v>148.99</v>
      </c>
      <c r="AW66" s="14">
        <v>143.22999999999999</v>
      </c>
      <c r="AX66" s="14">
        <v>148.22</v>
      </c>
      <c r="AY66" s="14">
        <v>143.72999999999999</v>
      </c>
      <c r="AZ66" s="14">
        <v>145.06</v>
      </c>
      <c r="BA66" s="14">
        <v>143.33000000000001</v>
      </c>
      <c r="BB66" s="14">
        <v>140.88</v>
      </c>
      <c r="BC66" s="14">
        <v>145.69999999999999</v>
      </c>
      <c r="BD66" s="14">
        <v>147.16999999999999</v>
      </c>
      <c r="BE66" s="14">
        <v>145.77000000000001</v>
      </c>
      <c r="BF66" s="14">
        <v>144.36000000000001</v>
      </c>
      <c r="BG66" s="14">
        <v>250</v>
      </c>
      <c r="BH66" s="14">
        <v>310</v>
      </c>
      <c r="BI66" s="14">
        <v>310</v>
      </c>
      <c r="BJ66" s="14">
        <v>310</v>
      </c>
      <c r="BK66" s="14">
        <v>310</v>
      </c>
      <c r="BL66" s="14">
        <v>310</v>
      </c>
      <c r="BM66" s="14">
        <v>250</v>
      </c>
      <c r="BN66" s="14">
        <v>310</v>
      </c>
      <c r="BO66" s="14">
        <v>316</v>
      </c>
      <c r="BP66" s="14">
        <v>303</v>
      </c>
      <c r="BQ66" s="14">
        <v>311</v>
      </c>
      <c r="BR66" s="14">
        <v>309</v>
      </c>
      <c r="BS66" s="14">
        <v>307</v>
      </c>
      <c r="BT66" s="14">
        <v>304</v>
      </c>
      <c r="BU66" s="14">
        <v>305</v>
      </c>
      <c r="BV66" s="14">
        <v>308</v>
      </c>
      <c r="BW66" s="14">
        <v>299</v>
      </c>
      <c r="BX66" s="14">
        <v>304</v>
      </c>
      <c r="BY66" s="14">
        <v>311</v>
      </c>
      <c r="BZ66" s="14">
        <v>305</v>
      </c>
      <c r="CA66" s="14">
        <v>306</v>
      </c>
      <c r="CB66" s="14">
        <v>307</v>
      </c>
      <c r="CC66" s="14">
        <v>306</v>
      </c>
      <c r="CD66" s="14"/>
      <c r="CE66" s="14"/>
      <c r="CF66" s="14"/>
      <c r="CG66" s="14"/>
      <c r="CH66" s="14"/>
      <c r="CI66" s="14"/>
      <c r="CJ66" s="14"/>
      <c r="CK66" s="14"/>
      <c r="CL66" s="14"/>
      <c r="CM66" s="14"/>
      <c r="CN66" s="14"/>
      <c r="CO66" s="14"/>
      <c r="CP66" s="14"/>
      <c r="CQ66" s="14"/>
      <c r="CR66" s="14"/>
      <c r="CS66" s="14"/>
      <c r="CT66" s="14"/>
      <c r="CU66" s="14"/>
      <c r="CV66" s="14"/>
    </row>
    <row r="67" spans="1:100" s="13" customFormat="1" ht="14.25" x14ac:dyDescent="0.45">
      <c r="A67"/>
      <c r="B67"/>
      <c r="C67"/>
      <c r="D67"/>
      <c r="E67"/>
      <c r="F67"/>
      <c r="G67"/>
      <c r="H67"/>
      <c r="I67"/>
      <c r="J67"/>
      <c r="K67"/>
      <c r="L67"/>
      <c r="M67"/>
      <c r="N67"/>
      <c r="O67" s="19" t="str">
        <f t="shared" si="19"/>
        <v>oils</v>
      </c>
      <c r="P67" s="31">
        <f t="shared" si="20"/>
        <v>280</v>
      </c>
      <c r="Q67" s="62" cm="1">
        <f t="array" ref="Q67">_xlfn.XLOOKUP(Q$7&amp;$P67,('Water-CRP_filtered'!$S$8:$S$603)&amp;('Water-CRP_filtered'!$J$8:$J$603),'Water-CRP_filtered'!$T$8:$T$603,0)</f>
        <v>5999.71565287057</v>
      </c>
      <c r="R67" s="62" cm="1">
        <f t="array" ref="R67">_xlfn.XLOOKUP(R$7&amp;$P67,('Water-CRP_filtered'!$S$8:$S$603)&amp;('Water-CRP_filtered'!$J$8:$J$603),'Water-CRP_filtered'!$T$8:$T$603,0)</f>
        <v>937.99678084562765</v>
      </c>
      <c r="S67" s="62" cm="1">
        <f t="array" ref="S67">_xlfn.XLOOKUP(S$7&amp;$P67,('Water-CRP_filtered'!$S$8:$S$603)&amp;('Water-CRP_filtered'!$J$8:$J$603),'Water-CRP_filtered'!$T$8:$T$603,0)</f>
        <v>283.1488155784204</v>
      </c>
      <c r="T67" s="63">
        <f>Q67*GLB_Wat!$Z67*$Y67/1000</f>
        <v>0</v>
      </c>
      <c r="U67" s="63">
        <f>R67*GLB_Wat!$Z67*$Y67/1000</f>
        <v>0</v>
      </c>
      <c r="V67" s="63">
        <f>S67*GLB_Wat!$Z67*$Y67/1000</f>
        <v>0</v>
      </c>
      <c r="W67" s="63">
        <f t="shared" si="21"/>
        <v>0</v>
      </c>
      <c r="X67"/>
      <c r="Y67" s="348">
        <f>IF(Wat_FAO!AJ67&gt;0,1,0)</f>
        <v>0</v>
      </c>
      <c r="Z67" s="147">
        <f t="shared" si="8"/>
        <v>596.81918571428582</v>
      </c>
      <c r="AA67" s="242"/>
      <c r="AB67" s="13">
        <v>280</v>
      </c>
      <c r="AC67" s="13" t="s">
        <v>151</v>
      </c>
      <c r="AD67" s="13" t="s">
        <v>136</v>
      </c>
      <c r="AE67" s="13" t="s">
        <v>136</v>
      </c>
      <c r="AF67" s="13" t="s">
        <v>136</v>
      </c>
      <c r="AG67" s="13" t="s">
        <v>136</v>
      </c>
      <c r="AH67" s="13" t="s">
        <v>136</v>
      </c>
      <c r="AI67" s="14">
        <v>652439.80000000005</v>
      </c>
      <c r="AJ67" s="14">
        <v>559180.80000000005</v>
      </c>
      <c r="AK67" s="14">
        <v>525736.80000000005</v>
      </c>
      <c r="AL67" s="14">
        <v>681806.7</v>
      </c>
      <c r="AM67" s="14">
        <v>635878.80000000005</v>
      </c>
      <c r="AN67" s="14">
        <v>582954.6</v>
      </c>
      <c r="AO67" s="14">
        <v>539736.80000000005</v>
      </c>
      <c r="AP67" s="14">
        <v>631692.80000000005</v>
      </c>
      <c r="AQ67" s="14">
        <v>638420.5</v>
      </c>
      <c r="AR67" s="14">
        <v>664145.80000000005</v>
      </c>
      <c r="AS67" s="14">
        <v>664723.1</v>
      </c>
      <c r="AT67" s="14">
        <v>678277.9</v>
      </c>
      <c r="AU67" s="14">
        <v>844434.6</v>
      </c>
      <c r="AV67" s="14">
        <v>721634.5</v>
      </c>
      <c r="AW67" s="14">
        <v>730653</v>
      </c>
      <c r="AX67" s="14">
        <v>825333.2</v>
      </c>
      <c r="AY67" s="14">
        <v>947784.8</v>
      </c>
      <c r="AZ67" s="14">
        <v>735560.8</v>
      </c>
      <c r="BA67" s="14">
        <v>609021.9</v>
      </c>
      <c r="BB67" s="14">
        <v>587196.4</v>
      </c>
      <c r="BC67" s="14">
        <v>661582.4</v>
      </c>
      <c r="BD67" s="14">
        <v>627282.30000000005</v>
      </c>
      <c r="BE67" s="14">
        <v>1002023</v>
      </c>
      <c r="BF67" s="14">
        <v>723874.9</v>
      </c>
      <c r="BG67" s="14">
        <v>868008</v>
      </c>
      <c r="BH67" s="14">
        <v>813893</v>
      </c>
      <c r="BI67" s="14">
        <v>696352</v>
      </c>
      <c r="BJ67" s="14">
        <v>849410</v>
      </c>
      <c r="BK67" s="14">
        <v>926939</v>
      </c>
      <c r="BL67" s="14">
        <v>804485</v>
      </c>
      <c r="BM67" s="14">
        <v>705824</v>
      </c>
      <c r="BN67" s="14">
        <v>753910</v>
      </c>
      <c r="BO67" s="14">
        <v>763876</v>
      </c>
      <c r="BP67" s="14">
        <v>823533</v>
      </c>
      <c r="BQ67" s="14">
        <v>834835</v>
      </c>
      <c r="BR67" s="14">
        <v>804102</v>
      </c>
      <c r="BS67" s="14">
        <v>968587</v>
      </c>
      <c r="BT67" s="14">
        <v>896898</v>
      </c>
      <c r="BU67" s="14">
        <v>893054</v>
      </c>
      <c r="BV67" s="14">
        <v>1053750</v>
      </c>
      <c r="BW67" s="14">
        <v>1169705</v>
      </c>
      <c r="BX67" s="14">
        <v>861523</v>
      </c>
      <c r="BY67" s="14">
        <v>655199</v>
      </c>
      <c r="BZ67" s="14">
        <v>650083</v>
      </c>
      <c r="CA67" s="14">
        <v>786562</v>
      </c>
      <c r="CB67" s="14">
        <v>859775</v>
      </c>
      <c r="CC67" s="14">
        <v>1200074</v>
      </c>
      <c r="CD67" s="14"/>
      <c r="CE67" s="14"/>
      <c r="CF67" s="14"/>
      <c r="CG67" s="14"/>
      <c r="CH67" s="14"/>
      <c r="CI67" s="14"/>
      <c r="CJ67" s="14"/>
      <c r="CK67" s="14"/>
      <c r="CL67" s="14"/>
      <c r="CM67" s="14"/>
      <c r="CN67" s="14"/>
      <c r="CO67" s="14"/>
      <c r="CP67" s="14"/>
      <c r="CQ67" s="14"/>
      <c r="CR67" s="14"/>
      <c r="CS67" s="14"/>
      <c r="CT67" s="14"/>
      <c r="CU67" s="14"/>
      <c r="CV67" s="14"/>
    </row>
    <row r="68" spans="1:100" s="13" customFormat="1" ht="14.25" x14ac:dyDescent="0.45">
      <c r="A68"/>
      <c r="B68"/>
      <c r="C68"/>
      <c r="D68"/>
      <c r="E68"/>
      <c r="F68"/>
      <c r="G68"/>
      <c r="H68"/>
      <c r="I68"/>
      <c r="J68"/>
      <c r="K68"/>
      <c r="L68"/>
      <c r="M68"/>
      <c r="N68"/>
      <c r="O68" s="19" t="str">
        <f t="shared" si="19"/>
        <v>sesa</v>
      </c>
      <c r="P68" s="31">
        <f t="shared" si="20"/>
        <v>289</v>
      </c>
      <c r="Q68" s="62" cm="1">
        <f t="array" ref="Q68">_xlfn.XLOOKUP(Q$7&amp;$P68,('Water-CRP_filtered'!$S$8:$S$603)&amp;('Water-CRP_filtered'!$J$8:$J$603),'Water-CRP_filtered'!$T$8:$T$603,0)</f>
        <v>8459.8743009812297</v>
      </c>
      <c r="R68" s="62" cm="1">
        <f t="array" ref="R68">_xlfn.XLOOKUP(R$7&amp;$P68,('Water-CRP_filtered'!$S$8:$S$603)&amp;('Water-CRP_filtered'!$J$8:$J$603),'Water-CRP_filtered'!$T$8:$T$603,0)</f>
        <v>508.64630610103262</v>
      </c>
      <c r="S68" s="62" cm="1">
        <f t="array" ref="S68">_xlfn.XLOOKUP(S$7&amp;$P68,('Water-CRP_filtered'!$S$8:$S$603)&amp;('Water-CRP_filtered'!$J$8:$J$603),'Water-CRP_filtered'!$T$8:$T$603,0)</f>
        <v>402.51580369837342</v>
      </c>
      <c r="T68" s="63">
        <f>Q68*GLB_Wat!$Z68*$Y68/1000</f>
        <v>0</v>
      </c>
      <c r="U68" s="63">
        <f>R68*GLB_Wat!$Z68*$Y68/1000</f>
        <v>0</v>
      </c>
      <c r="V68" s="63">
        <f>S68*GLB_Wat!$Z68*$Y68/1000</f>
        <v>0</v>
      </c>
      <c r="W68" s="63">
        <f t="shared" si="21"/>
        <v>0</v>
      </c>
      <c r="X68"/>
      <c r="Y68" s="348">
        <f>IF(Wat_FAO!AJ68&gt;0,1,0)</f>
        <v>0</v>
      </c>
      <c r="Z68" s="147">
        <f t="shared" si="8"/>
        <v>3168.2688571428571</v>
      </c>
      <c r="AA68" s="242"/>
      <c r="AB68" s="13">
        <v>289</v>
      </c>
      <c r="AC68" s="13" t="s">
        <v>152</v>
      </c>
      <c r="AD68" s="13" t="s">
        <v>153</v>
      </c>
      <c r="AE68" s="13" t="s">
        <v>136</v>
      </c>
      <c r="AF68" s="13" t="s">
        <v>136</v>
      </c>
      <c r="AG68" s="13" t="s">
        <v>136</v>
      </c>
      <c r="AH68" s="13" t="s">
        <v>136</v>
      </c>
      <c r="AI68" s="14">
        <v>2859283</v>
      </c>
      <c r="AJ68" s="14">
        <v>3057028</v>
      </c>
      <c r="AK68" s="14">
        <v>2809010</v>
      </c>
      <c r="AL68" s="14">
        <v>3092591</v>
      </c>
      <c r="AM68" s="14">
        <v>3358468</v>
      </c>
      <c r="AN68" s="14">
        <v>3400701</v>
      </c>
      <c r="AO68" s="14">
        <v>3600801</v>
      </c>
      <c r="AP68" s="14">
        <v>3631014</v>
      </c>
      <c r="AQ68" s="14">
        <v>3726669</v>
      </c>
      <c r="AR68" s="14">
        <v>3865552</v>
      </c>
      <c r="AS68" s="14">
        <v>4479772</v>
      </c>
      <c r="AT68" s="14">
        <v>4885484</v>
      </c>
      <c r="AU68" s="14">
        <v>5555592</v>
      </c>
      <c r="AV68" s="14">
        <v>5468544</v>
      </c>
      <c r="AW68" s="14">
        <v>6136268</v>
      </c>
      <c r="AX68" s="14">
        <v>5735241</v>
      </c>
      <c r="AY68" s="14">
        <v>5828147</v>
      </c>
      <c r="AZ68" s="14">
        <v>5954022</v>
      </c>
      <c r="BA68" s="14">
        <v>6179798</v>
      </c>
      <c r="BB68" s="14">
        <v>6820784</v>
      </c>
      <c r="BC68" s="14">
        <v>6198155</v>
      </c>
      <c r="BD68" s="14">
        <v>6689616</v>
      </c>
      <c r="BE68" s="14">
        <v>6249402</v>
      </c>
      <c r="BF68" s="14">
        <v>6788881</v>
      </c>
      <c r="BG68" s="14">
        <v>7509069</v>
      </c>
      <c r="BH68" s="14">
        <v>6885129</v>
      </c>
      <c r="BI68" s="14">
        <v>6258039</v>
      </c>
      <c r="BJ68" s="14">
        <v>6999704</v>
      </c>
      <c r="BK68" s="14">
        <v>7408812</v>
      </c>
      <c r="BL68" s="14">
        <v>7312521</v>
      </c>
      <c r="BM68" s="14">
        <v>7671221</v>
      </c>
      <c r="BN68" s="14">
        <v>7126834</v>
      </c>
      <c r="BO68" s="14">
        <v>7485704</v>
      </c>
      <c r="BP68" s="14">
        <v>7874607</v>
      </c>
      <c r="BQ68" s="14">
        <v>8227930</v>
      </c>
      <c r="BR68" s="14">
        <v>8529987</v>
      </c>
      <c r="BS68" s="14">
        <v>8545265</v>
      </c>
      <c r="BT68" s="14">
        <v>10100000</v>
      </c>
      <c r="BU68" s="14">
        <v>11200000</v>
      </c>
      <c r="BV68" s="14">
        <v>10100000</v>
      </c>
      <c r="BW68" s="14">
        <v>10900000</v>
      </c>
      <c r="BX68" s="14">
        <v>11100000</v>
      </c>
      <c r="BY68" s="14">
        <v>11700000</v>
      </c>
      <c r="BZ68" s="14">
        <v>13100000</v>
      </c>
      <c r="CA68" s="14">
        <v>14000000</v>
      </c>
      <c r="CB68" s="14">
        <v>13000000</v>
      </c>
      <c r="CC68" s="14">
        <v>12800000</v>
      </c>
      <c r="CD68" s="14"/>
      <c r="CE68" s="14"/>
      <c r="CF68" s="14"/>
      <c r="CG68" s="14"/>
      <c r="CH68" s="14"/>
      <c r="CI68" s="14"/>
      <c r="CJ68" s="14"/>
      <c r="CK68" s="14"/>
      <c r="CL68" s="14"/>
      <c r="CM68" s="14"/>
      <c r="CN68" s="14"/>
      <c r="CO68" s="14"/>
      <c r="CP68" s="14"/>
      <c r="CQ68" s="14"/>
      <c r="CR68" s="14"/>
      <c r="CS68" s="14"/>
      <c r="CT68" s="14"/>
      <c r="CU68" s="14"/>
      <c r="CV68" s="14"/>
    </row>
    <row r="69" spans="1:100" s="13" customFormat="1" ht="14.25" x14ac:dyDescent="0.45">
      <c r="A69"/>
      <c r="B69"/>
      <c r="C69"/>
      <c r="D69"/>
      <c r="E69"/>
      <c r="F69"/>
      <c r="G69"/>
      <c r="H69"/>
      <c r="I69"/>
      <c r="J69"/>
      <c r="K69"/>
      <c r="L69"/>
      <c r="M69"/>
      <c r="N69"/>
      <c r="O69" s="19" t="str">
        <f t="shared" si="19"/>
        <v>oils</v>
      </c>
      <c r="P69" s="31">
        <f t="shared" si="20"/>
        <v>292</v>
      </c>
      <c r="Q69" s="62" cm="1">
        <f t="array" ref="Q69">_xlfn.XLOOKUP(Q$7&amp;$P69,('Water-CRP_filtered'!$S$8:$S$603)&amp;('Water-CRP_filtered'!$J$8:$J$603),'Water-CRP_filtered'!$T$8:$T$603,0)</f>
        <v>2462.9482357748939</v>
      </c>
      <c r="R69" s="62" cm="1">
        <f t="array" ref="R69">_xlfn.XLOOKUP(R$7&amp;$P69,('Water-CRP_filtered'!$S$8:$S$603)&amp;('Water-CRP_filtered'!$J$8:$J$603),'Water-CRP_filtered'!$T$8:$T$603,0)</f>
        <v>1.1254876055658229</v>
      </c>
      <c r="S69" s="62" cm="1">
        <f t="array" ref="S69">_xlfn.XLOOKUP(S$7&amp;$P69,('Water-CRP_filtered'!$S$8:$S$603)&amp;('Water-CRP_filtered'!$J$8:$J$603),'Water-CRP_filtered'!$T$8:$T$603,0)</f>
        <v>345.42188713049978</v>
      </c>
      <c r="T69" s="63">
        <f>Q69*GLB_Wat!$Z69*$Y69/1000</f>
        <v>0</v>
      </c>
      <c r="U69" s="63">
        <f>R69*GLB_Wat!$Z69*$Y69/1000</f>
        <v>0</v>
      </c>
      <c r="V69" s="63">
        <f>S69*GLB_Wat!$Z69*$Y69/1000</f>
        <v>0</v>
      </c>
      <c r="W69" s="63">
        <f t="shared" si="21"/>
        <v>0</v>
      </c>
      <c r="X69"/>
      <c r="Y69" s="348">
        <f>IF(Wat_FAO!AJ69&gt;0,1,0)</f>
        <v>0</v>
      </c>
      <c r="Z69" s="147">
        <f t="shared" si="8"/>
        <v>566.20564285714283</v>
      </c>
      <c r="AA69" s="242"/>
      <c r="AB69" s="13">
        <v>292</v>
      </c>
      <c r="AC69" s="13" t="s">
        <v>154</v>
      </c>
      <c r="AD69" s="13" t="s">
        <v>136</v>
      </c>
      <c r="AE69" s="13" t="s">
        <v>136</v>
      </c>
      <c r="AF69" s="13" t="s">
        <v>136</v>
      </c>
      <c r="AG69" s="13" t="s">
        <v>136</v>
      </c>
      <c r="AH69" s="13" t="s">
        <v>136</v>
      </c>
      <c r="AI69" s="14">
        <v>503695</v>
      </c>
      <c r="AJ69" s="14">
        <v>398817.6</v>
      </c>
      <c r="AK69" s="14">
        <v>522481.9</v>
      </c>
      <c r="AL69" s="14">
        <v>704615.1</v>
      </c>
      <c r="AM69" s="14">
        <v>796707</v>
      </c>
      <c r="AN69" s="14">
        <v>572578.1</v>
      </c>
      <c r="AO69" s="14">
        <v>464544.8</v>
      </c>
      <c r="AP69" s="14">
        <v>417199.6</v>
      </c>
      <c r="AQ69" s="14">
        <v>544150.19999999995</v>
      </c>
      <c r="AR69" s="14">
        <v>704078.1</v>
      </c>
      <c r="AS69" s="14">
        <v>623519.1</v>
      </c>
      <c r="AT69" s="14">
        <v>588978.30000000005</v>
      </c>
      <c r="AU69" s="14">
        <v>474086.1</v>
      </c>
      <c r="AV69" s="14">
        <v>525272.4</v>
      </c>
      <c r="AW69" s="14">
        <v>682761.6</v>
      </c>
      <c r="AX69" s="14">
        <v>536133.1</v>
      </c>
      <c r="AY69" s="14">
        <v>686504.4</v>
      </c>
      <c r="AZ69" s="14">
        <v>564181.9</v>
      </c>
      <c r="BA69" s="14">
        <v>658600.5</v>
      </c>
      <c r="BB69" s="14">
        <v>656345.5</v>
      </c>
      <c r="BC69" s="14">
        <v>685209.1</v>
      </c>
      <c r="BD69" s="14">
        <v>686495.2</v>
      </c>
      <c r="BE69" s="14">
        <v>851605.6</v>
      </c>
      <c r="BF69" s="14">
        <v>917556.1</v>
      </c>
      <c r="BG69" s="14">
        <v>711617</v>
      </c>
      <c r="BH69" s="14">
        <v>582686</v>
      </c>
      <c r="BI69" s="14">
        <v>797482</v>
      </c>
      <c r="BJ69" s="14">
        <v>1053033</v>
      </c>
      <c r="BK69" s="14">
        <v>958664</v>
      </c>
      <c r="BL69" s="14">
        <v>723256</v>
      </c>
      <c r="BM69" s="14">
        <v>612971</v>
      </c>
      <c r="BN69" s="14">
        <v>618806</v>
      </c>
      <c r="BO69" s="14">
        <v>691440</v>
      </c>
      <c r="BP69" s="14">
        <v>865293</v>
      </c>
      <c r="BQ69" s="14">
        <v>790593</v>
      </c>
      <c r="BR69" s="14">
        <v>701078</v>
      </c>
      <c r="BS69" s="14">
        <v>614464</v>
      </c>
      <c r="BT69" s="14">
        <v>657705</v>
      </c>
      <c r="BU69" s="14">
        <v>814390</v>
      </c>
      <c r="BV69" s="14">
        <v>679929</v>
      </c>
      <c r="BW69" s="14">
        <v>727610</v>
      </c>
      <c r="BX69" s="14">
        <v>670150</v>
      </c>
      <c r="BY69" s="14">
        <v>884747</v>
      </c>
      <c r="BZ69" s="14">
        <v>851610</v>
      </c>
      <c r="CA69" s="14">
        <v>629320</v>
      </c>
      <c r="CB69" s="14">
        <v>643205</v>
      </c>
      <c r="CC69" s="14">
        <v>848447</v>
      </c>
      <c r="CD69" s="14"/>
      <c r="CE69" s="14"/>
      <c r="CF69" s="14"/>
      <c r="CG69" s="14"/>
      <c r="CH69" s="14"/>
      <c r="CI69" s="14"/>
      <c r="CJ69" s="14"/>
      <c r="CK69" s="14"/>
      <c r="CL69" s="14"/>
      <c r="CM69" s="14"/>
      <c r="CN69" s="14"/>
      <c r="CO69" s="14"/>
      <c r="CP69" s="14"/>
      <c r="CQ69" s="14"/>
      <c r="CR69" s="14"/>
      <c r="CS69" s="14"/>
      <c r="CT69" s="14"/>
      <c r="CU69" s="14"/>
      <c r="CV69" s="14"/>
    </row>
    <row r="70" spans="1:100" s="13" customFormat="1" ht="14.25" x14ac:dyDescent="0.45">
      <c r="A70"/>
      <c r="B70"/>
      <c r="C70"/>
      <c r="D70"/>
      <c r="E70"/>
      <c r="F70"/>
      <c r="G70"/>
      <c r="H70"/>
      <c r="I70"/>
      <c r="J70"/>
      <c r="K70"/>
      <c r="L70"/>
      <c r="M70"/>
      <c r="N70"/>
      <c r="O70" s="19" t="str">
        <f t="shared" si="19"/>
        <v>oils</v>
      </c>
      <c r="P70" s="31">
        <f t="shared" si="20"/>
        <v>296</v>
      </c>
      <c r="Q70" s="62" cm="1">
        <f t="array" ref="Q70">_xlfn.XLOOKUP(Q$7&amp;$P70,('Water-CRP_filtered'!$S$8:$S$603)&amp;('Water-CRP_filtered'!$J$8:$J$603),'Water-CRP_filtered'!$T$8:$T$603,0)</f>
        <v>1723.3370301413972</v>
      </c>
      <c r="R70" s="62" cm="1">
        <f t="array" ref="R70">_xlfn.XLOOKUP(R$7&amp;$P70,('Water-CRP_filtered'!$S$8:$S$603)&amp;('Water-CRP_filtered'!$J$8:$J$603),'Water-CRP_filtered'!$T$8:$T$603,0)</f>
        <v>0</v>
      </c>
      <c r="S70" s="62" cm="1">
        <f t="array" ref="S70">_xlfn.XLOOKUP(S$7&amp;$P70,('Water-CRP_filtered'!$S$8:$S$603)&amp;('Water-CRP_filtered'!$J$8:$J$603),'Water-CRP_filtered'!$T$8:$T$603,0)</f>
        <v>464.4489357055142</v>
      </c>
      <c r="T70" s="63">
        <f>Q70*GLB_Wat!$Z70*$Y70/1000</f>
        <v>0</v>
      </c>
      <c r="U70" s="63">
        <f>R70*GLB_Wat!$Z70*$Y70/1000</f>
        <v>0</v>
      </c>
      <c r="V70" s="63">
        <f>S70*GLB_Wat!$Z70*$Y70/1000</f>
        <v>0</v>
      </c>
      <c r="W70" s="63">
        <f t="shared" si="21"/>
        <v>0</v>
      </c>
      <c r="X70"/>
      <c r="Y70" s="348">
        <f>IF(Wat_FAO!AJ70&gt;0,1,0)</f>
        <v>0</v>
      </c>
      <c r="Z70" s="147">
        <f t="shared" si="8"/>
        <v>69.172938571428574</v>
      </c>
      <c r="AA70" s="242"/>
      <c r="AB70" s="13">
        <v>296</v>
      </c>
      <c r="AC70" s="13" t="s">
        <v>155</v>
      </c>
      <c r="AD70" s="13" t="s">
        <v>136</v>
      </c>
      <c r="AE70" s="13" t="s">
        <v>136</v>
      </c>
      <c r="AF70" s="13" t="s">
        <v>136</v>
      </c>
      <c r="AG70" s="13" t="s">
        <v>136</v>
      </c>
      <c r="AH70" s="13" t="s">
        <v>136</v>
      </c>
      <c r="AI70" s="14">
        <v>45934</v>
      </c>
      <c r="AJ70" s="14">
        <v>59508.1</v>
      </c>
      <c r="AK70" s="14">
        <v>53594.09</v>
      </c>
      <c r="AL70" s="14">
        <v>90578.66</v>
      </c>
      <c r="AM70" s="14">
        <v>69654.720000000001</v>
      </c>
      <c r="AN70" s="14">
        <v>78485.570000000007</v>
      </c>
      <c r="AO70" s="14">
        <v>86455.43</v>
      </c>
      <c r="AP70" s="14">
        <v>67447.81</v>
      </c>
      <c r="AQ70" s="14">
        <v>89447.39</v>
      </c>
      <c r="AR70" s="14">
        <v>100141</v>
      </c>
      <c r="AS70" s="14">
        <v>97372.91</v>
      </c>
      <c r="AT70" s="14">
        <v>107268</v>
      </c>
      <c r="AU70" s="14">
        <v>49800.73</v>
      </c>
      <c r="AV70" s="14">
        <v>69624.62</v>
      </c>
      <c r="AW70" s="14">
        <v>81021.34</v>
      </c>
      <c r="AX70" s="14">
        <v>101077.9</v>
      </c>
      <c r="AY70" s="14">
        <v>84376.48</v>
      </c>
      <c r="AZ70" s="14">
        <v>70472.490000000005</v>
      </c>
      <c r="BA70" s="14">
        <v>29648.01</v>
      </c>
      <c r="BB70" s="14">
        <v>29977.19</v>
      </c>
      <c r="BC70" s="14">
        <v>23161.29</v>
      </c>
      <c r="BD70" s="14">
        <v>23707.01</v>
      </c>
      <c r="BE70" s="14">
        <v>14916.1</v>
      </c>
      <c r="BF70" s="14">
        <v>10578.46</v>
      </c>
      <c r="BG70" s="14">
        <v>80649</v>
      </c>
      <c r="BH70" s="14">
        <v>99439</v>
      </c>
      <c r="BI70" s="14">
        <v>102821</v>
      </c>
      <c r="BJ70" s="14">
        <v>162234</v>
      </c>
      <c r="BK70" s="14">
        <v>87443</v>
      </c>
      <c r="BL70" s="14">
        <v>102815</v>
      </c>
      <c r="BM70" s="14">
        <v>130734</v>
      </c>
      <c r="BN70" s="14">
        <v>113427</v>
      </c>
      <c r="BO70" s="14">
        <v>122232</v>
      </c>
      <c r="BP70" s="14">
        <v>140844</v>
      </c>
      <c r="BQ70" s="14">
        <v>149149</v>
      </c>
      <c r="BR70" s="14">
        <v>129006</v>
      </c>
      <c r="BS70" s="14">
        <v>72701</v>
      </c>
      <c r="BT70" s="14">
        <v>94941</v>
      </c>
      <c r="BU70" s="14">
        <v>99830</v>
      </c>
      <c r="BV70" s="14">
        <v>143305</v>
      </c>
      <c r="BW70" s="14">
        <v>109977</v>
      </c>
      <c r="BX70" s="14">
        <v>100883</v>
      </c>
      <c r="BY70" s="14">
        <v>46366</v>
      </c>
      <c r="BZ70" s="14">
        <v>56116</v>
      </c>
      <c r="CA70" s="14">
        <v>36266</v>
      </c>
      <c r="CB70" s="14">
        <v>43156</v>
      </c>
      <c r="CC70" s="14">
        <v>27773</v>
      </c>
      <c r="CD70" s="14"/>
      <c r="CE70" s="14"/>
      <c r="CF70" s="14"/>
      <c r="CG70" s="14"/>
      <c r="CH70" s="14"/>
      <c r="CI70" s="14"/>
      <c r="CJ70" s="14"/>
      <c r="CK70" s="14"/>
      <c r="CL70" s="14"/>
      <c r="CM70" s="14"/>
      <c r="CN70" s="14"/>
      <c r="CO70" s="14"/>
      <c r="CP70" s="14"/>
      <c r="CQ70" s="14"/>
      <c r="CR70" s="14"/>
      <c r="CS70" s="14"/>
      <c r="CT70" s="14"/>
      <c r="CU70" s="14"/>
      <c r="CV70" s="14"/>
    </row>
    <row r="71" spans="1:100" s="13" customFormat="1" ht="14.25" x14ac:dyDescent="0.45">
      <c r="A71"/>
      <c r="B71"/>
      <c r="C71"/>
      <c r="D71"/>
      <c r="E71"/>
      <c r="F71"/>
      <c r="G71"/>
      <c r="H71"/>
      <c r="I71"/>
      <c r="J71"/>
      <c r="K71"/>
      <c r="L71"/>
      <c r="M71"/>
      <c r="N71"/>
      <c r="O71" s="19" t="str">
        <f t="shared" si="19"/>
        <v>oils</v>
      </c>
      <c r="P71" s="31">
        <f t="shared" si="20"/>
        <v>299</v>
      </c>
      <c r="Q71" s="62" cm="1">
        <f t="array" ref="Q71">_xlfn.XLOOKUP(Q$7&amp;$P71,('Water-CRP_filtered'!$S$8:$S$603)&amp;('Water-CRP_filtered'!$J$8:$J$603),'Water-CRP_filtered'!$T$8:$T$603,0)</f>
        <v>5086.9897600455042</v>
      </c>
      <c r="R71" s="62" cm="1">
        <f t="array" ref="R71">_xlfn.XLOOKUP(R$7&amp;$P71,('Water-CRP_filtered'!$S$8:$S$603)&amp;('Water-CRP_filtered'!$J$8:$J$603),'Water-CRP_filtered'!$T$8:$T$603,0)</f>
        <v>56.015418930347316</v>
      </c>
      <c r="S71" s="62" cm="1">
        <f t="array" ref="S71">_xlfn.XLOOKUP(S$7&amp;$P71,('Water-CRP_filtered'!$S$8:$S$603)&amp;('Water-CRP_filtered'!$J$8:$J$603),'Water-CRP_filtered'!$T$8:$T$603,0)</f>
        <v>41.419011619173027</v>
      </c>
      <c r="T71" s="63">
        <f>Q71*GLB_Wat!$Z71*$Y71/1000</f>
        <v>0</v>
      </c>
      <c r="U71" s="63">
        <f>R71*GLB_Wat!$Z71*$Y71/1000</f>
        <v>0</v>
      </c>
      <c r="V71" s="63">
        <f>S71*GLB_Wat!$Z71*$Y71/1000</f>
        <v>0</v>
      </c>
      <c r="W71" s="63">
        <f t="shared" si="21"/>
        <v>0</v>
      </c>
      <c r="X71"/>
      <c r="Y71" s="348">
        <f>IF(Wat_FAO!AJ71&gt;0,1,0)</f>
        <v>0</v>
      </c>
      <c r="Z71" s="147">
        <f t="shared" si="8"/>
        <v>667.13078571428559</v>
      </c>
      <c r="AA71" s="242"/>
      <c r="AB71" s="13">
        <v>299</v>
      </c>
      <c r="AC71" s="13" t="s">
        <v>156</v>
      </c>
      <c r="AD71" s="13" t="s">
        <v>136</v>
      </c>
      <c r="AE71" s="13" t="s">
        <v>136</v>
      </c>
      <c r="AF71" s="13" t="s">
        <v>136</v>
      </c>
      <c r="AG71" s="13" t="s">
        <v>136</v>
      </c>
      <c r="AH71" s="13" t="s">
        <v>136</v>
      </c>
      <c r="AI71" s="14">
        <v>595698.4</v>
      </c>
      <c r="AJ71" s="14">
        <v>607765.69999999995</v>
      </c>
      <c r="AK71" s="14">
        <v>638590.19999999995</v>
      </c>
      <c r="AL71" s="14">
        <v>675430.5</v>
      </c>
      <c r="AM71" s="14">
        <v>698206.3</v>
      </c>
      <c r="AN71" s="14">
        <v>727689.8</v>
      </c>
      <c r="AO71" s="14">
        <v>726534.6</v>
      </c>
      <c r="AP71" s="14">
        <v>774215</v>
      </c>
      <c r="AQ71" s="14">
        <v>735872.2</v>
      </c>
      <c r="AR71" s="14">
        <v>665926.5</v>
      </c>
      <c r="AS71" s="14">
        <v>773371.5</v>
      </c>
      <c r="AT71" s="14">
        <v>834526.6</v>
      </c>
      <c r="AU71" s="14">
        <v>881951.6</v>
      </c>
      <c r="AV71" s="14">
        <v>871544.6</v>
      </c>
      <c r="AW71" s="14">
        <v>915009.1</v>
      </c>
      <c r="AX71" s="14">
        <v>921106.4</v>
      </c>
      <c r="AY71" s="14">
        <v>893776.9</v>
      </c>
      <c r="AZ71" s="14">
        <v>923439.8</v>
      </c>
      <c r="BA71" s="14">
        <v>1015920</v>
      </c>
      <c r="BB71" s="14">
        <v>965515</v>
      </c>
      <c r="BC71" s="14">
        <v>949758.9</v>
      </c>
      <c r="BD71" s="14">
        <v>969509.3</v>
      </c>
      <c r="BE71" s="14">
        <v>968526.8</v>
      </c>
      <c r="BF71" s="14">
        <v>970016.3</v>
      </c>
      <c r="BG71" s="14">
        <v>969959</v>
      </c>
      <c r="BH71" s="14">
        <v>1012997</v>
      </c>
      <c r="BI71" s="14">
        <v>1022816</v>
      </c>
      <c r="BJ71" s="14">
        <v>1076454</v>
      </c>
      <c r="BK71" s="14">
        <v>1100792</v>
      </c>
      <c r="BL71" s="14">
        <v>1137536</v>
      </c>
      <c r="BM71" s="14">
        <v>1117299</v>
      </c>
      <c r="BN71" s="14">
        <v>1231011</v>
      </c>
      <c r="BO71" s="14">
        <v>1116688</v>
      </c>
      <c r="BP71" s="14">
        <v>905209</v>
      </c>
      <c r="BQ71" s="14">
        <v>855932</v>
      </c>
      <c r="BR71" s="14">
        <v>911393</v>
      </c>
      <c r="BS71" s="14">
        <v>1846734</v>
      </c>
      <c r="BT71" s="14">
        <v>1699000</v>
      </c>
      <c r="BU71" s="14">
        <v>1900803</v>
      </c>
      <c r="BV71" s="14">
        <v>2002821</v>
      </c>
      <c r="BW71" s="14">
        <v>1922145</v>
      </c>
      <c r="BX71" s="14">
        <v>1971586</v>
      </c>
      <c r="BY71" s="14">
        <v>2152175</v>
      </c>
      <c r="BZ71" s="14">
        <v>1937838</v>
      </c>
      <c r="CA71" s="14">
        <v>1780296</v>
      </c>
      <c r="CB71" s="14">
        <v>1847097</v>
      </c>
      <c r="CC71" s="14">
        <v>1877929</v>
      </c>
      <c r="CD71" s="14"/>
      <c r="CE71" s="14"/>
      <c r="CF71" s="14"/>
      <c r="CG71" s="14"/>
      <c r="CH71" s="14"/>
      <c r="CI71" s="14"/>
      <c r="CJ71" s="14"/>
      <c r="CK71" s="14"/>
      <c r="CL71" s="14"/>
      <c r="CM71" s="14"/>
      <c r="CN71" s="14"/>
      <c r="CO71" s="14"/>
      <c r="CP71" s="14"/>
      <c r="CQ71" s="14"/>
      <c r="CR71" s="14"/>
      <c r="CS71" s="14"/>
      <c r="CT71" s="14"/>
      <c r="CU71" s="14"/>
      <c r="CV71" s="14"/>
    </row>
    <row r="72" spans="1:100" s="13" customFormat="1" ht="14.25" x14ac:dyDescent="0.45">
      <c r="A72"/>
      <c r="B72"/>
      <c r="C72"/>
      <c r="D72"/>
      <c r="E72"/>
      <c r="F72"/>
      <c r="G72"/>
      <c r="H72"/>
      <c r="I72"/>
      <c r="J72"/>
      <c r="K72"/>
      <c r="L72"/>
      <c r="M72"/>
      <c r="N72"/>
      <c r="O72" s="19" t="str">
        <f t="shared" si="19"/>
        <v>oils</v>
      </c>
      <c r="P72" s="31">
        <f t="shared" si="20"/>
        <v>305</v>
      </c>
      <c r="Q72" s="62" cm="1">
        <f t="array" ref="Q72">_xlfn.XLOOKUP(Q$7&amp;$P72,('Water-CRP_filtered'!$S$8:$S$603)&amp;('Water-CRP_filtered'!$J$8:$J$603),'Water-CRP_filtered'!$T$8:$T$603,0)</f>
        <v>0</v>
      </c>
      <c r="R72" s="62" cm="1">
        <f t="array" ref="R72">_xlfn.XLOOKUP(R$7&amp;$P72,('Water-CRP_filtered'!$S$8:$S$603)&amp;('Water-CRP_filtered'!$J$8:$J$603),'Water-CRP_filtered'!$T$8:$T$603,0)</f>
        <v>0</v>
      </c>
      <c r="S72" s="62" cm="1">
        <f t="array" ref="S72">_xlfn.XLOOKUP(S$7&amp;$P72,('Water-CRP_filtered'!$S$8:$S$603)&amp;('Water-CRP_filtered'!$J$8:$J$603),'Water-CRP_filtered'!$T$8:$T$603,0)</f>
        <v>0</v>
      </c>
      <c r="T72" s="63">
        <f>Q72*GLB_Wat!$Z72*$Y72/1000</f>
        <v>0</v>
      </c>
      <c r="U72" s="63">
        <f>R72*GLB_Wat!$Z72*$Y72/1000</f>
        <v>0</v>
      </c>
      <c r="V72" s="63">
        <f>S72*GLB_Wat!$Z72*$Y72/1000</f>
        <v>0</v>
      </c>
      <c r="W72" s="63">
        <f t="shared" si="21"/>
        <v>0</v>
      </c>
      <c r="X72"/>
      <c r="Y72" s="348">
        <f>IF(Wat_FAO!AJ72&gt;0,1,0)</f>
        <v>0</v>
      </c>
      <c r="Z72" s="147">
        <f t="shared" ref="Z72:Z135" si="31">IFERROR(AVERAGE(AI72:AO72)/$Z$5,0)</f>
        <v>861.42857142857144</v>
      </c>
      <c r="AA72" s="242"/>
      <c r="AB72" s="13">
        <v>305</v>
      </c>
      <c r="AC72" s="13" t="s">
        <v>157</v>
      </c>
      <c r="AD72" s="13" t="s">
        <v>136</v>
      </c>
      <c r="AE72" s="13" t="s">
        <v>136</v>
      </c>
      <c r="AF72" s="13" t="s">
        <v>136</v>
      </c>
      <c r="AG72" s="13" t="s">
        <v>136</v>
      </c>
      <c r="AH72" s="13" t="s">
        <v>136</v>
      </c>
      <c r="AI72" s="14">
        <v>820000</v>
      </c>
      <c r="AJ72" s="14">
        <v>835000</v>
      </c>
      <c r="AK72" s="14">
        <v>850000</v>
      </c>
      <c r="AL72" s="14">
        <v>865000</v>
      </c>
      <c r="AM72" s="14">
        <v>870000</v>
      </c>
      <c r="AN72" s="14">
        <v>890000</v>
      </c>
      <c r="AO72" s="14">
        <v>900000</v>
      </c>
      <c r="AP72" s="14">
        <v>920000</v>
      </c>
      <c r="AQ72" s="14">
        <v>950000</v>
      </c>
      <c r="AR72" s="14">
        <v>965000</v>
      </c>
      <c r="AS72" s="14">
        <v>957273.8</v>
      </c>
      <c r="AT72" s="14">
        <v>950000</v>
      </c>
      <c r="AU72" s="14">
        <v>985000</v>
      </c>
      <c r="AV72" s="14">
        <v>995000</v>
      </c>
      <c r="AW72" s="14">
        <v>992000</v>
      </c>
      <c r="AX72" s="14">
        <v>995351</v>
      </c>
      <c r="AY72" s="14">
        <v>1000927</v>
      </c>
      <c r="AZ72" s="14">
        <v>1007036</v>
      </c>
      <c r="BA72" s="14">
        <v>1012602</v>
      </c>
      <c r="BB72" s="14">
        <v>1017499</v>
      </c>
      <c r="BC72" s="14">
        <v>1029560</v>
      </c>
      <c r="BD72" s="14">
        <v>1032548</v>
      </c>
      <c r="BE72" s="14">
        <v>1038211</v>
      </c>
      <c r="BF72" s="14">
        <v>1043874</v>
      </c>
      <c r="BG72" s="14">
        <v>350000</v>
      </c>
      <c r="BH72" s="14">
        <v>360000</v>
      </c>
      <c r="BI72" s="14">
        <v>365000</v>
      </c>
      <c r="BJ72" s="14">
        <v>370000</v>
      </c>
      <c r="BK72" s="14">
        <v>375000</v>
      </c>
      <c r="BL72" s="14">
        <v>380000</v>
      </c>
      <c r="BM72" s="14">
        <v>379765</v>
      </c>
      <c r="BN72" s="14">
        <v>385548</v>
      </c>
      <c r="BO72" s="14">
        <v>390000</v>
      </c>
      <c r="BP72" s="14">
        <v>400000</v>
      </c>
      <c r="BQ72" s="14">
        <v>397964</v>
      </c>
      <c r="BR72" s="14">
        <v>395000</v>
      </c>
      <c r="BS72" s="14">
        <v>406779</v>
      </c>
      <c r="BT72" s="14">
        <v>405000</v>
      </c>
      <c r="BU72" s="14">
        <v>402000</v>
      </c>
      <c r="BV72" s="14">
        <v>405482</v>
      </c>
      <c r="BW72" s="14">
        <v>408519</v>
      </c>
      <c r="BX72" s="14">
        <v>410428</v>
      </c>
      <c r="BY72" s="14">
        <v>411911</v>
      </c>
      <c r="BZ72" s="14">
        <v>415178</v>
      </c>
      <c r="CA72" s="14">
        <v>416037</v>
      </c>
      <c r="CB72" s="14">
        <v>417661</v>
      </c>
      <c r="CC72" s="14">
        <v>419279</v>
      </c>
      <c r="CD72" s="14"/>
      <c r="CE72" s="14"/>
      <c r="CF72" s="14"/>
      <c r="CG72" s="14"/>
      <c r="CH72" s="14"/>
      <c r="CI72" s="14"/>
      <c r="CJ72" s="14"/>
      <c r="CK72" s="14"/>
      <c r="CL72" s="14"/>
      <c r="CM72" s="14"/>
      <c r="CN72" s="14"/>
      <c r="CO72" s="14"/>
      <c r="CP72" s="14"/>
      <c r="CQ72" s="14"/>
      <c r="CR72" s="14"/>
      <c r="CS72" s="14"/>
      <c r="CT72" s="14"/>
      <c r="CU72" s="14"/>
      <c r="CV72" s="14"/>
    </row>
    <row r="73" spans="1:100" s="13" customFormat="1" ht="14.25" x14ac:dyDescent="0.45">
      <c r="A73"/>
      <c r="B73"/>
      <c r="C73"/>
      <c r="D73"/>
      <c r="E73"/>
      <c r="F73"/>
      <c r="G73"/>
      <c r="H73"/>
      <c r="I73"/>
      <c r="J73"/>
      <c r="K73"/>
      <c r="L73"/>
      <c r="M73"/>
      <c r="N73"/>
      <c r="O73" s="19" t="str">
        <f t="shared" ref="O73:O136" si="32">AD73</f>
        <v>oils</v>
      </c>
      <c r="P73" s="31">
        <f t="shared" ref="P73:P136" si="33">AB73</f>
        <v>306</v>
      </c>
      <c r="Q73" s="62" cm="1">
        <f t="array" ref="Q73">_xlfn.XLOOKUP(Q$7&amp;$P73,('Water-CRP_filtered'!$S$8:$S$603)&amp;('Water-CRP_filtered'!$J$8:$J$603),'Water-CRP_filtered'!$T$8:$T$603,0)</f>
        <v>0</v>
      </c>
      <c r="R73" s="62" cm="1">
        <f t="array" ref="R73">_xlfn.XLOOKUP(R$7&amp;$P73,('Water-CRP_filtered'!$S$8:$S$603)&amp;('Water-CRP_filtered'!$J$8:$J$603),'Water-CRP_filtered'!$T$8:$T$603,0)</f>
        <v>0</v>
      </c>
      <c r="S73" s="62" cm="1">
        <f t="array" ref="S73">_xlfn.XLOOKUP(S$7&amp;$P73,('Water-CRP_filtered'!$S$8:$S$603)&amp;('Water-CRP_filtered'!$J$8:$J$603),'Water-CRP_filtered'!$T$8:$T$603,0)</f>
        <v>0</v>
      </c>
      <c r="T73" s="63">
        <f>Q73*GLB_Wat!$Z73*$Y73/1000</f>
        <v>0</v>
      </c>
      <c r="U73" s="63">
        <f>R73*GLB_Wat!$Z73*$Y73/1000</f>
        <v>0</v>
      </c>
      <c r="V73" s="63">
        <f>S73*GLB_Wat!$Z73*$Y73/1000</f>
        <v>0</v>
      </c>
      <c r="W73" s="63">
        <f t="shared" ref="W73:W136" si="34">SUM(T73:V73)</f>
        <v>0</v>
      </c>
      <c r="X73"/>
      <c r="Y73" s="348">
        <f>IF(Wat_FAO!AJ73&gt;0,1,0)</f>
        <v>0</v>
      </c>
      <c r="Z73" s="147">
        <f t="shared" si="31"/>
        <v>0</v>
      </c>
      <c r="AA73" s="242"/>
      <c r="AB73" s="13">
        <v>306</v>
      </c>
      <c r="AC73" s="13" t="s">
        <v>158</v>
      </c>
      <c r="AD73" s="13" t="s">
        <v>136</v>
      </c>
      <c r="AE73" s="13" t="s">
        <v>136</v>
      </c>
      <c r="AF73" s="13" t="s">
        <v>136</v>
      </c>
      <c r="AG73" s="13" t="s">
        <v>136</v>
      </c>
      <c r="AH73" s="13" t="s">
        <v>136</v>
      </c>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row>
    <row r="74" spans="1:100" s="13" customFormat="1" ht="14.25" x14ac:dyDescent="0.45">
      <c r="A74"/>
      <c r="B74"/>
      <c r="C74"/>
      <c r="D74"/>
      <c r="E74"/>
      <c r="F74"/>
      <c r="G74"/>
      <c r="H74"/>
      <c r="I74"/>
      <c r="J74"/>
      <c r="K74"/>
      <c r="L74"/>
      <c r="M74"/>
      <c r="N74"/>
      <c r="O74" s="19" t="str">
        <f t="shared" si="32"/>
        <v>oils</v>
      </c>
      <c r="P74" s="31">
        <f t="shared" si="33"/>
        <v>307</v>
      </c>
      <c r="Q74" s="62" cm="1">
        <f t="array" ref="Q74">_xlfn.XLOOKUP(Q$7&amp;$P74,('Water-CRP_filtered'!$S$8:$S$603)&amp;('Water-CRP_filtered'!$J$8:$J$603),'Water-CRP_filtered'!$T$8:$T$603,0)</f>
        <v>0</v>
      </c>
      <c r="R74" s="62" cm="1">
        <f t="array" ref="R74">_xlfn.XLOOKUP(R$7&amp;$P74,('Water-CRP_filtered'!$S$8:$S$603)&amp;('Water-CRP_filtered'!$J$8:$J$603),'Water-CRP_filtered'!$T$8:$T$603,0)</f>
        <v>0</v>
      </c>
      <c r="S74" s="62" cm="1">
        <f t="array" ref="S74">_xlfn.XLOOKUP(S$7&amp;$P74,('Water-CRP_filtered'!$S$8:$S$603)&amp;('Water-CRP_filtered'!$J$8:$J$603),'Water-CRP_filtered'!$T$8:$T$603,0)</f>
        <v>0</v>
      </c>
      <c r="T74" s="63">
        <f>Q74*GLB_Wat!$Z74*$Y74/1000</f>
        <v>0</v>
      </c>
      <c r="U74" s="63">
        <f>R74*GLB_Wat!$Z74*$Y74/1000</f>
        <v>0</v>
      </c>
      <c r="V74" s="63">
        <f>S74*GLB_Wat!$Z74*$Y74/1000</f>
        <v>0</v>
      </c>
      <c r="W74" s="63">
        <f t="shared" si="34"/>
        <v>0</v>
      </c>
      <c r="X74"/>
      <c r="Y74" s="348">
        <f>IF(Wat_FAO!AJ74&gt;0,1,0)</f>
        <v>0</v>
      </c>
      <c r="Z74" s="147">
        <f t="shared" si="31"/>
        <v>0</v>
      </c>
      <c r="AA74" s="242"/>
      <c r="AB74" s="13">
        <v>307</v>
      </c>
      <c r="AC74" s="13" t="s">
        <v>159</v>
      </c>
      <c r="AD74" s="13" t="s">
        <v>136</v>
      </c>
      <c r="AE74" s="13" t="s">
        <v>136</v>
      </c>
      <c r="AF74" s="13" t="s">
        <v>136</v>
      </c>
      <c r="AG74" s="13" t="s">
        <v>136</v>
      </c>
      <c r="AH74" s="13" t="s">
        <v>136</v>
      </c>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row>
    <row r="75" spans="1:100" s="13" customFormat="1" ht="14.25" x14ac:dyDescent="0.45">
      <c r="A75"/>
      <c r="B75"/>
      <c r="C75"/>
      <c r="D75"/>
      <c r="E75"/>
      <c r="F75"/>
      <c r="G75"/>
      <c r="H75"/>
      <c r="I75"/>
      <c r="J75"/>
      <c r="K75"/>
      <c r="L75"/>
      <c r="M75"/>
      <c r="N75"/>
      <c r="O75" s="19" t="str">
        <f t="shared" si="32"/>
        <v>oils</v>
      </c>
      <c r="P75" s="31">
        <f t="shared" si="33"/>
        <v>310</v>
      </c>
      <c r="Q75" s="62" cm="1">
        <f t="array" ref="Q75">_xlfn.XLOOKUP(Q$7&amp;$P75,('Water-CRP_filtered'!$S$8:$S$603)&amp;('Water-CRP_filtered'!$J$8:$J$603),'Water-CRP_filtered'!$T$8:$T$603,0)</f>
        <v>0</v>
      </c>
      <c r="R75" s="62" cm="1">
        <f t="array" ref="R75">_xlfn.XLOOKUP(R$7&amp;$P75,('Water-CRP_filtered'!$S$8:$S$603)&amp;('Water-CRP_filtered'!$J$8:$J$603),'Water-CRP_filtered'!$T$8:$T$603,0)</f>
        <v>0</v>
      </c>
      <c r="S75" s="62" cm="1">
        <f t="array" ref="S75">_xlfn.XLOOKUP(S$7&amp;$P75,('Water-CRP_filtered'!$S$8:$S$603)&amp;('Water-CRP_filtered'!$J$8:$J$603),'Water-CRP_filtered'!$T$8:$T$603,0)</f>
        <v>0</v>
      </c>
      <c r="T75" s="63">
        <f>Q75*GLB_Wat!$Z75*$Y75/1000</f>
        <v>0</v>
      </c>
      <c r="U75" s="63">
        <f>R75*GLB_Wat!$Z75*$Y75/1000</f>
        <v>0</v>
      </c>
      <c r="V75" s="63">
        <f>S75*GLB_Wat!$Z75*$Y75/1000</f>
        <v>0</v>
      </c>
      <c r="W75" s="63">
        <f t="shared" si="34"/>
        <v>0</v>
      </c>
      <c r="X75"/>
      <c r="Y75" s="348">
        <f>IF(Wat_FAO!AJ75&gt;0,1,0)</f>
        <v>1</v>
      </c>
      <c r="Z75" s="147">
        <f t="shared" si="31"/>
        <v>382.04</v>
      </c>
      <c r="AA75" s="242"/>
      <c r="AB75" s="13">
        <v>310</v>
      </c>
      <c r="AC75" s="13" t="s">
        <v>160</v>
      </c>
      <c r="AD75" s="13" t="s">
        <v>136</v>
      </c>
      <c r="AE75" s="13" t="s">
        <v>136</v>
      </c>
      <c r="AF75" s="13" t="s">
        <v>136</v>
      </c>
      <c r="AG75" s="13" t="s">
        <v>136</v>
      </c>
      <c r="AH75" s="13" t="s">
        <v>136</v>
      </c>
      <c r="AI75" s="14">
        <v>420380</v>
      </c>
      <c r="AJ75" s="14">
        <v>419993</v>
      </c>
      <c r="AK75" s="14">
        <v>407087</v>
      </c>
      <c r="AL75" s="14">
        <v>437250</v>
      </c>
      <c r="AM75" s="14">
        <v>344600</v>
      </c>
      <c r="AN75" s="14">
        <v>321550</v>
      </c>
      <c r="AO75" s="14">
        <v>323420</v>
      </c>
      <c r="AP75" s="14">
        <v>283467</v>
      </c>
      <c r="AQ75" s="14">
        <v>282780</v>
      </c>
      <c r="AR75" s="14">
        <v>287000</v>
      </c>
      <c r="AS75" s="14">
        <v>268927.09999999998</v>
      </c>
      <c r="AT75" s="14">
        <v>324623.8</v>
      </c>
      <c r="AU75" s="14">
        <v>319090.40000000002</v>
      </c>
      <c r="AV75" s="14">
        <v>309337</v>
      </c>
      <c r="AW75" s="14">
        <v>293018.09999999998</v>
      </c>
      <c r="AX75" s="14">
        <v>269862.2</v>
      </c>
      <c r="AY75" s="14">
        <v>290739.09999999998</v>
      </c>
      <c r="AZ75" s="14">
        <v>294846.90000000002</v>
      </c>
      <c r="BA75" s="14">
        <v>295816.40000000002</v>
      </c>
      <c r="BB75" s="14">
        <v>293136.90000000002</v>
      </c>
      <c r="BC75" s="14">
        <v>290619.5</v>
      </c>
      <c r="BD75" s="14">
        <v>289241.59999999998</v>
      </c>
      <c r="BE75" s="14">
        <v>290999.3</v>
      </c>
      <c r="BF75" s="14">
        <v>290286.8</v>
      </c>
      <c r="BG75" s="14">
        <v>212080</v>
      </c>
      <c r="BH75" s="14">
        <v>213080</v>
      </c>
      <c r="BI75" s="14">
        <v>208080</v>
      </c>
      <c r="BJ75" s="14">
        <v>223100</v>
      </c>
      <c r="BK75" s="14">
        <v>168000</v>
      </c>
      <c r="BL75" s="14">
        <v>165605</v>
      </c>
      <c r="BM75" s="14">
        <v>166676</v>
      </c>
      <c r="BN75" s="14">
        <v>177426</v>
      </c>
      <c r="BO75" s="14">
        <v>179442</v>
      </c>
      <c r="BP75" s="14">
        <v>200458</v>
      </c>
      <c r="BQ75" s="14">
        <v>197587</v>
      </c>
      <c r="BR75" s="14">
        <v>194259</v>
      </c>
      <c r="BS75" s="14">
        <v>186934</v>
      </c>
      <c r="BT75" s="14">
        <v>179902</v>
      </c>
      <c r="BU75" s="14">
        <v>177069</v>
      </c>
      <c r="BV75" s="14">
        <v>190836</v>
      </c>
      <c r="BW75" s="14">
        <v>182603</v>
      </c>
      <c r="BX75" s="14">
        <v>181707</v>
      </c>
      <c r="BY75" s="14">
        <v>181976</v>
      </c>
      <c r="BZ75" s="14">
        <v>189749</v>
      </c>
      <c r="CA75" s="14">
        <v>183292</v>
      </c>
      <c r="CB75" s="14">
        <v>185006</v>
      </c>
      <c r="CC75" s="14">
        <v>186016</v>
      </c>
      <c r="CD75" s="14"/>
      <c r="CE75" s="14"/>
      <c r="CF75" s="14"/>
      <c r="CG75" s="14"/>
      <c r="CH75" s="14"/>
      <c r="CI75" s="14"/>
      <c r="CJ75" s="14"/>
      <c r="CK75" s="14"/>
      <c r="CL75" s="14"/>
      <c r="CM75" s="14"/>
      <c r="CN75" s="14"/>
      <c r="CO75" s="14"/>
      <c r="CP75" s="14"/>
      <c r="CQ75" s="14"/>
      <c r="CR75" s="14"/>
      <c r="CS75" s="14"/>
      <c r="CT75" s="14"/>
      <c r="CU75" s="14"/>
      <c r="CV75" s="14"/>
    </row>
    <row r="76" spans="1:100" s="13" customFormat="1" ht="14.25" x14ac:dyDescent="0.45">
      <c r="A76"/>
      <c r="B76"/>
      <c r="C76"/>
      <c r="D76"/>
      <c r="E76"/>
      <c r="F76"/>
      <c r="G76"/>
      <c r="H76"/>
      <c r="I76"/>
      <c r="J76"/>
      <c r="K76"/>
      <c r="L76"/>
      <c r="M76"/>
      <c r="N76"/>
      <c r="O76" s="19" t="str">
        <f t="shared" si="32"/>
        <v>cott</v>
      </c>
      <c r="P76" s="31">
        <f t="shared" si="33"/>
        <v>328</v>
      </c>
      <c r="Q76" s="62" cm="1">
        <f t="array" ref="Q76">_xlfn.XLOOKUP(Q$7&amp;$P76,('Water-CRP_filtered'!$S$8:$S$603)&amp;('Water-CRP_filtered'!$J$8:$J$603),'Water-CRP_filtered'!$T$8:$T$603,0)</f>
        <v>2282.3817587796384</v>
      </c>
      <c r="R76" s="62" cm="1">
        <f t="array" ref="R76">_xlfn.XLOOKUP(R$7&amp;$P76,('Water-CRP_filtered'!$S$8:$S$603)&amp;('Water-CRP_filtered'!$J$8:$J$603),'Water-CRP_filtered'!$T$8:$T$603,0)</f>
        <v>1306.1832841751373</v>
      </c>
      <c r="S76" s="62" cm="1">
        <f t="array" ref="S76">_xlfn.XLOOKUP(S$7&amp;$P76,('Water-CRP_filtered'!$S$8:$S$603)&amp;('Water-CRP_filtered'!$J$8:$J$603),'Water-CRP_filtered'!$T$8:$T$603,0)</f>
        <v>440.1437205253776</v>
      </c>
      <c r="T76" s="63">
        <f>Q76*GLB_Wat!$Z76*$Y76/1000</f>
        <v>141442.45813694387</v>
      </c>
      <c r="U76" s="63">
        <f>R76*GLB_Wat!$Z76*$Y76/1000</f>
        <v>80946.044096453508</v>
      </c>
      <c r="V76" s="63">
        <f>S76*GLB_Wat!$Z76*$Y76/1000</f>
        <v>27276.335137701259</v>
      </c>
      <c r="W76" s="63">
        <f t="shared" si="34"/>
        <v>249664.83737109863</v>
      </c>
      <c r="X76"/>
      <c r="Y76" s="348">
        <f>IF(Wat_FAO!AJ76&gt;0,1,0)</f>
        <v>1</v>
      </c>
      <c r="Z76" s="147">
        <f t="shared" si="31"/>
        <v>61971.428571428572</v>
      </c>
      <c r="AA76" s="242"/>
      <c r="AB76" s="13">
        <v>328</v>
      </c>
      <c r="AC76" s="13" t="s">
        <v>161</v>
      </c>
      <c r="AD76" s="13" t="s">
        <v>162</v>
      </c>
      <c r="AE76" s="13" t="s">
        <v>162</v>
      </c>
      <c r="AF76" s="13" t="s">
        <v>162</v>
      </c>
      <c r="AG76" s="13" t="s">
        <v>162</v>
      </c>
      <c r="AH76" s="13" t="s">
        <v>162</v>
      </c>
      <c r="AI76" s="14">
        <v>52900000</v>
      </c>
      <c r="AJ76" s="14">
        <v>60100000</v>
      </c>
      <c r="AK76" s="14">
        <v>53800000</v>
      </c>
      <c r="AL76" s="14">
        <v>55600000</v>
      </c>
      <c r="AM76" s="14">
        <v>70700000</v>
      </c>
      <c r="AN76" s="14">
        <v>69500000</v>
      </c>
      <c r="AO76" s="14">
        <v>71200000</v>
      </c>
      <c r="AP76" s="14">
        <v>73500000</v>
      </c>
      <c r="AQ76" s="14">
        <v>66200000</v>
      </c>
      <c r="AR76" s="14">
        <v>61700000</v>
      </c>
      <c r="AS76" s="14">
        <v>69200000</v>
      </c>
      <c r="AT76" s="14">
        <v>79500000</v>
      </c>
      <c r="AU76" s="14">
        <v>79000000</v>
      </c>
      <c r="AV76" s="14">
        <v>72400000</v>
      </c>
      <c r="AW76" s="14">
        <v>76100000</v>
      </c>
      <c r="AX76" s="14">
        <v>65900000</v>
      </c>
      <c r="AY76" s="14">
        <v>67800000</v>
      </c>
      <c r="AZ76" s="14">
        <v>74000000</v>
      </c>
      <c r="BA76" s="14">
        <v>72200000</v>
      </c>
      <c r="BB76" s="14">
        <v>83700000</v>
      </c>
      <c r="BC76" s="14">
        <v>72800000</v>
      </c>
      <c r="BD76" s="14">
        <v>75800000</v>
      </c>
      <c r="BE76" s="14">
        <v>71700000</v>
      </c>
      <c r="BF76" s="14">
        <v>74300000</v>
      </c>
      <c r="BG76" s="14">
        <v>31500000</v>
      </c>
      <c r="BH76" s="14">
        <v>34600000</v>
      </c>
      <c r="BI76" s="14">
        <v>30700000</v>
      </c>
      <c r="BJ76" s="14">
        <v>30900000</v>
      </c>
      <c r="BK76" s="14">
        <v>34900000</v>
      </c>
      <c r="BL76" s="14">
        <v>34600000</v>
      </c>
      <c r="BM76" s="14">
        <v>34300000</v>
      </c>
      <c r="BN76" s="14">
        <v>33400000</v>
      </c>
      <c r="BO76" s="14">
        <v>30900000</v>
      </c>
      <c r="BP76" s="14">
        <v>30100000</v>
      </c>
      <c r="BQ76" s="14">
        <v>31700000</v>
      </c>
      <c r="BR76" s="14">
        <v>34400000</v>
      </c>
      <c r="BS76" s="14">
        <v>34600000</v>
      </c>
      <c r="BT76" s="14">
        <v>32000000</v>
      </c>
      <c r="BU76" s="14">
        <v>34500000</v>
      </c>
      <c r="BV76" s="14">
        <v>31500000</v>
      </c>
      <c r="BW76" s="14">
        <v>30000000</v>
      </c>
      <c r="BX76" s="14">
        <v>34500000</v>
      </c>
      <c r="BY76" s="14">
        <v>32800000</v>
      </c>
      <c r="BZ76" s="14">
        <v>34000000</v>
      </c>
      <c r="CA76" s="14">
        <v>32100000</v>
      </c>
      <c r="CB76" s="14">
        <v>32600000</v>
      </c>
      <c r="CC76" s="14">
        <v>31400000</v>
      </c>
      <c r="CD76" s="14"/>
      <c r="CE76" s="14"/>
      <c r="CF76" s="14"/>
      <c r="CG76" s="14"/>
      <c r="CH76" s="14"/>
      <c r="CI76" s="14"/>
      <c r="CJ76" s="14"/>
      <c r="CK76" s="14"/>
      <c r="CL76" s="14"/>
      <c r="CM76" s="14"/>
      <c r="CN76" s="14"/>
      <c r="CO76" s="14"/>
      <c r="CP76" s="14"/>
      <c r="CQ76" s="14"/>
      <c r="CR76" s="14"/>
      <c r="CS76" s="14"/>
      <c r="CT76" s="14"/>
      <c r="CU76" s="14"/>
      <c r="CV76" s="14"/>
    </row>
    <row r="77" spans="1:100" s="13" customFormat="1" ht="14.25" x14ac:dyDescent="0.45">
      <c r="A77"/>
      <c r="B77"/>
      <c r="C77"/>
      <c r="D77"/>
      <c r="E77"/>
      <c r="F77"/>
      <c r="G77"/>
      <c r="H77"/>
      <c r="I77"/>
      <c r="J77"/>
      <c r="K77"/>
      <c r="L77"/>
      <c r="M77"/>
      <c r="N77"/>
      <c r="O77" s="19" t="str">
        <f t="shared" si="32"/>
        <v>oils</v>
      </c>
      <c r="P77" s="31">
        <f t="shared" si="33"/>
        <v>329</v>
      </c>
      <c r="Q77" s="62" cm="1">
        <f t="array" ref="Q77">_xlfn.XLOOKUP(Q$7&amp;$P77,('Water-CRP_filtered'!$S$8:$S$603)&amp;('Water-CRP_filtered'!$J$8:$J$603),'Water-CRP_filtered'!$T$8:$T$603,0)</f>
        <v>0</v>
      </c>
      <c r="R77" s="62" cm="1">
        <f t="array" ref="R77">_xlfn.XLOOKUP(R$7&amp;$P77,('Water-CRP_filtered'!$S$8:$S$603)&amp;('Water-CRP_filtered'!$J$8:$J$603),'Water-CRP_filtered'!$T$8:$T$603,0)</f>
        <v>0</v>
      </c>
      <c r="S77" s="62" cm="1">
        <f t="array" ref="S77">_xlfn.XLOOKUP(S$7&amp;$P77,('Water-CRP_filtered'!$S$8:$S$603)&amp;('Water-CRP_filtered'!$J$8:$J$603),'Water-CRP_filtered'!$T$8:$T$603,0)</f>
        <v>0</v>
      </c>
      <c r="T77" s="63">
        <f>Q77*GLB_Wat!$Z77*$Y77/1000</f>
        <v>0</v>
      </c>
      <c r="U77" s="63">
        <f>R77*GLB_Wat!$Z77*$Y77/1000</f>
        <v>0</v>
      </c>
      <c r="V77" s="63">
        <f>S77*GLB_Wat!$Z77*$Y77/1000</f>
        <v>0</v>
      </c>
      <c r="W77" s="63">
        <f t="shared" si="34"/>
        <v>0</v>
      </c>
      <c r="X77"/>
      <c r="Y77" s="348">
        <f>IF(Wat_FAO!AJ77&gt;0,1,0)</f>
        <v>1</v>
      </c>
      <c r="Z77" s="147">
        <f t="shared" si="31"/>
        <v>38942.857142857145</v>
      </c>
      <c r="AA77" s="242"/>
      <c r="AB77" s="13">
        <v>329</v>
      </c>
      <c r="AC77" s="13" t="s">
        <v>163</v>
      </c>
      <c r="AD77" s="13" t="s">
        <v>136</v>
      </c>
      <c r="AE77" s="13" t="s">
        <v>136</v>
      </c>
      <c r="AF77" s="13" t="s">
        <v>136</v>
      </c>
      <c r="AG77" s="13" t="s">
        <v>136</v>
      </c>
      <c r="AH77" s="13" t="s">
        <v>136</v>
      </c>
      <c r="AI77" s="14">
        <v>33300000</v>
      </c>
      <c r="AJ77" s="14">
        <v>37700000</v>
      </c>
      <c r="AK77" s="14">
        <v>33700000</v>
      </c>
      <c r="AL77" s="14">
        <v>35000000</v>
      </c>
      <c r="AM77" s="14">
        <v>44400000</v>
      </c>
      <c r="AN77" s="14">
        <v>43700000</v>
      </c>
      <c r="AO77" s="14">
        <v>44800000</v>
      </c>
      <c r="AP77" s="14">
        <v>46300000</v>
      </c>
      <c r="AQ77" s="14">
        <v>42100000</v>
      </c>
      <c r="AR77" s="14">
        <v>38700000</v>
      </c>
      <c r="AS77" s="14">
        <v>43100000</v>
      </c>
      <c r="AT77" s="14">
        <v>48800000</v>
      </c>
      <c r="AU77" s="14">
        <v>48900000</v>
      </c>
      <c r="AV77" s="14">
        <v>45000000</v>
      </c>
      <c r="AW77" s="14">
        <v>46500000</v>
      </c>
      <c r="AX77" s="14">
        <v>39900000</v>
      </c>
      <c r="AY77" s="14">
        <v>41400000</v>
      </c>
      <c r="AZ77" s="14">
        <v>43600000</v>
      </c>
      <c r="BA77" s="14">
        <v>41800000</v>
      </c>
      <c r="BB77" s="14">
        <v>43800000</v>
      </c>
      <c r="BC77" s="14">
        <v>41200000</v>
      </c>
      <c r="BD77" s="14">
        <v>41600000</v>
      </c>
      <c r="BE77" s="14">
        <v>39700000</v>
      </c>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row>
    <row r="78" spans="1:100" s="13" customFormat="1" ht="14.25" x14ac:dyDescent="0.45">
      <c r="A78"/>
      <c r="B78"/>
      <c r="C78"/>
      <c r="D78"/>
      <c r="E78"/>
      <c r="F78"/>
      <c r="G78"/>
      <c r="H78"/>
      <c r="I78"/>
      <c r="J78"/>
      <c r="K78"/>
      <c r="L78"/>
      <c r="M78"/>
      <c r="N78"/>
      <c r="O78" s="19" t="str">
        <f t="shared" si="32"/>
        <v>oils</v>
      </c>
      <c r="P78" s="31">
        <f t="shared" si="33"/>
        <v>333</v>
      </c>
      <c r="Q78" s="62" cm="1">
        <f t="array" ref="Q78">_xlfn.XLOOKUP(Q$7&amp;$P78,('Water-CRP_filtered'!$S$8:$S$603)&amp;('Water-CRP_filtered'!$J$8:$J$603),'Water-CRP_filtered'!$T$8:$T$603,0)</f>
        <v>4729.866936371388</v>
      </c>
      <c r="R78" s="62" cm="1">
        <f t="array" ref="R78">_xlfn.XLOOKUP(R$7&amp;$P78,('Water-CRP_filtered'!$S$8:$S$603)&amp;('Water-CRP_filtered'!$J$8:$J$603),'Water-CRP_filtered'!$T$8:$T$603,0)</f>
        <v>267.98882895339102</v>
      </c>
      <c r="S78" s="62" cm="1">
        <f t="array" ref="S78">_xlfn.XLOOKUP(S$7&amp;$P78,('Water-CRP_filtered'!$S$8:$S$603)&amp;('Water-CRP_filtered'!$J$8:$J$603),'Water-CRP_filtered'!$T$8:$T$603,0)</f>
        <v>169.8913876755424</v>
      </c>
      <c r="T78" s="63">
        <f>Q78*GLB_Wat!$Z78*$Y78/1000</f>
        <v>0</v>
      </c>
      <c r="U78" s="63">
        <f>R78*GLB_Wat!$Z78*$Y78/1000</f>
        <v>0</v>
      </c>
      <c r="V78" s="63">
        <f>S78*GLB_Wat!$Z78*$Y78/1000</f>
        <v>0</v>
      </c>
      <c r="W78" s="63">
        <f t="shared" si="34"/>
        <v>0</v>
      </c>
      <c r="X78"/>
      <c r="Y78" s="348">
        <f>IF(Wat_FAO!AJ78&gt;0,1,0)</f>
        <v>0</v>
      </c>
      <c r="Z78" s="147">
        <f t="shared" si="31"/>
        <v>2108.1371428571429</v>
      </c>
      <c r="AA78" s="242"/>
      <c r="AB78" s="13">
        <v>333</v>
      </c>
      <c r="AC78" s="13" t="s">
        <v>164</v>
      </c>
      <c r="AD78" s="13" t="s">
        <v>136</v>
      </c>
      <c r="AE78" s="13" t="s">
        <v>136</v>
      </c>
      <c r="AF78" s="13" t="s">
        <v>136</v>
      </c>
      <c r="AG78" s="13" t="s">
        <v>136</v>
      </c>
      <c r="AH78" s="13" t="s">
        <v>136</v>
      </c>
      <c r="AI78" s="14">
        <v>1986904</v>
      </c>
      <c r="AJ78" s="14">
        <v>1830292</v>
      </c>
      <c r="AK78" s="14">
        <v>1870754</v>
      </c>
      <c r="AL78" s="14">
        <v>2009261</v>
      </c>
      <c r="AM78" s="14">
        <v>1846973</v>
      </c>
      <c r="AN78" s="14">
        <v>2699274</v>
      </c>
      <c r="AO78" s="14">
        <v>2513502</v>
      </c>
      <c r="AP78" s="14">
        <v>1658238</v>
      </c>
      <c r="AQ78" s="14">
        <v>1988579</v>
      </c>
      <c r="AR78" s="14">
        <v>2158105</v>
      </c>
      <c r="AS78" s="14">
        <v>1808080</v>
      </c>
      <c r="AT78" s="14">
        <v>2165618</v>
      </c>
      <c r="AU78" s="14">
        <v>2027340</v>
      </c>
      <c r="AV78" s="14">
        <v>2273498</v>
      </c>
      <c r="AW78" s="14">
        <v>2663663</v>
      </c>
      <c r="AX78" s="14">
        <v>3149784</v>
      </c>
      <c r="AY78" s="14">
        <v>2912557</v>
      </c>
      <c r="AZ78" s="14">
        <v>2875373</v>
      </c>
      <c r="BA78" s="14">
        <v>3009220</v>
      </c>
      <c r="BB78" s="14">
        <v>3066662</v>
      </c>
      <c r="BC78" s="14">
        <v>3380685</v>
      </c>
      <c r="BD78" s="14">
        <v>3300063</v>
      </c>
      <c r="BE78" s="14">
        <v>3978017</v>
      </c>
      <c r="BF78" s="14">
        <v>2604121</v>
      </c>
      <c r="BG78" s="14">
        <v>2580194</v>
      </c>
      <c r="BH78" s="14">
        <v>2470637</v>
      </c>
      <c r="BI78" s="14">
        <v>2359846</v>
      </c>
      <c r="BJ78" s="14">
        <v>2384068</v>
      </c>
      <c r="BK78" s="14">
        <v>2236146</v>
      </c>
      <c r="BL78" s="14">
        <v>2745034</v>
      </c>
      <c r="BM78" s="14">
        <v>2718529</v>
      </c>
      <c r="BN78" s="14">
        <v>1977659</v>
      </c>
      <c r="BO78" s="14">
        <v>2097695</v>
      </c>
      <c r="BP78" s="14">
        <v>2105434</v>
      </c>
      <c r="BQ78" s="14">
        <v>2030549</v>
      </c>
      <c r="BR78" s="14">
        <v>2231131</v>
      </c>
      <c r="BS78" s="14">
        <v>2430418</v>
      </c>
      <c r="BT78" s="14">
        <v>2237791</v>
      </c>
      <c r="BU78" s="14">
        <v>2637642</v>
      </c>
      <c r="BV78" s="14">
        <v>2987213</v>
      </c>
      <c r="BW78" s="14">
        <v>2766763</v>
      </c>
      <c r="BX78" s="14">
        <v>2923538</v>
      </c>
      <c r="BY78" s="14">
        <v>3149168</v>
      </c>
      <c r="BZ78" s="14">
        <v>3207883</v>
      </c>
      <c r="CA78" s="14">
        <v>3526940</v>
      </c>
      <c r="CB78" s="14">
        <v>4116660</v>
      </c>
      <c r="CC78" s="14">
        <v>4533187</v>
      </c>
      <c r="CD78" s="14"/>
      <c r="CE78" s="14"/>
      <c r="CF78" s="14"/>
      <c r="CG78" s="14"/>
      <c r="CH78" s="14"/>
      <c r="CI78" s="14"/>
      <c r="CJ78" s="14"/>
      <c r="CK78" s="14"/>
      <c r="CL78" s="14"/>
      <c r="CM78" s="14"/>
      <c r="CN78" s="14"/>
      <c r="CO78" s="14"/>
      <c r="CP78" s="14"/>
      <c r="CQ78" s="14"/>
      <c r="CR78" s="14"/>
      <c r="CS78" s="14"/>
      <c r="CT78" s="14"/>
      <c r="CU78" s="14"/>
      <c r="CV78" s="14"/>
    </row>
    <row r="79" spans="1:100" s="13" customFormat="1" ht="14.25" x14ac:dyDescent="0.45">
      <c r="A79"/>
      <c r="B79"/>
      <c r="C79"/>
      <c r="D79"/>
      <c r="E79"/>
      <c r="F79"/>
      <c r="G79"/>
      <c r="H79"/>
      <c r="I79"/>
      <c r="J79"/>
      <c r="K79"/>
      <c r="L79"/>
      <c r="M79"/>
      <c r="N79"/>
      <c r="O79" s="19" t="str">
        <f t="shared" si="32"/>
        <v>oils</v>
      </c>
      <c r="P79" s="31">
        <f t="shared" si="33"/>
        <v>336</v>
      </c>
      <c r="Q79" s="62" cm="1">
        <f t="array" ref="Q79">_xlfn.XLOOKUP(Q$7&amp;$P79,('Water-CRP_filtered'!$S$8:$S$603)&amp;('Water-CRP_filtered'!$J$8:$J$603),'Water-CRP_filtered'!$T$8:$T$603,0)</f>
        <v>3256.8648141532199</v>
      </c>
      <c r="R79" s="62" cm="1">
        <f t="array" ref="R79">_xlfn.XLOOKUP(R$7&amp;$P79,('Water-CRP_filtered'!$S$8:$S$603)&amp;('Water-CRP_filtered'!$J$8:$J$603),'Water-CRP_filtered'!$T$8:$T$603,0)</f>
        <v>11.581884600277593</v>
      </c>
      <c r="S79" s="62" cm="1">
        <f t="array" ref="S79">_xlfn.XLOOKUP(S$7&amp;$P79,('Water-CRP_filtered'!$S$8:$S$603)&amp;('Water-CRP_filtered'!$J$8:$J$603),'Water-CRP_filtered'!$T$8:$T$603,0)</f>
        <v>416.77697978763439</v>
      </c>
      <c r="T79" s="63">
        <f>Q79*GLB_Wat!$Z79*$Y79/1000</f>
        <v>0</v>
      </c>
      <c r="U79" s="63">
        <f>R79*GLB_Wat!$Z79*$Y79/1000</f>
        <v>0</v>
      </c>
      <c r="V79" s="63">
        <f>S79*GLB_Wat!$Z79*$Y79/1000</f>
        <v>0</v>
      </c>
      <c r="W79" s="63">
        <f t="shared" si="34"/>
        <v>0</v>
      </c>
      <c r="X79"/>
      <c r="Y79" s="348">
        <f>IF(Wat_FAO!AJ79&gt;0,1,0)</f>
        <v>0</v>
      </c>
      <c r="Z79" s="147">
        <f t="shared" si="31"/>
        <v>4.2392300000000001</v>
      </c>
      <c r="AA79" s="242"/>
      <c r="AB79" s="13">
        <v>336</v>
      </c>
      <c r="AC79" s="13" t="s">
        <v>165</v>
      </c>
      <c r="AD79" s="13" t="s">
        <v>136</v>
      </c>
      <c r="AE79" s="13" t="s">
        <v>136</v>
      </c>
      <c r="AF79" s="13" t="s">
        <v>136</v>
      </c>
      <c r="AG79" s="13" t="s">
        <v>136</v>
      </c>
      <c r="AH79" s="13" t="s">
        <v>136</v>
      </c>
      <c r="AI79" s="14">
        <v>6379.09</v>
      </c>
      <c r="AJ79" s="14">
        <v>5063.3500000000004</v>
      </c>
      <c r="AK79" s="14">
        <v>3962.81</v>
      </c>
      <c r="AL79" s="14">
        <v>3692.59</v>
      </c>
      <c r="AM79" s="14">
        <v>3466.74</v>
      </c>
      <c r="AN79" s="14">
        <v>3692.93</v>
      </c>
      <c r="AO79" s="14">
        <v>3417.1</v>
      </c>
      <c r="AP79" s="14">
        <v>3419.95</v>
      </c>
      <c r="AQ79" s="14">
        <v>3604.1</v>
      </c>
      <c r="AR79" s="14">
        <v>3024.53</v>
      </c>
      <c r="AS79" s="14">
        <v>2842.23</v>
      </c>
      <c r="AT79" s="14">
        <v>2839.1</v>
      </c>
      <c r="AU79" s="14">
        <v>2893.38</v>
      </c>
      <c r="AV79" s="14">
        <v>3002.44</v>
      </c>
      <c r="AW79" s="14">
        <v>2947.06</v>
      </c>
      <c r="AX79" s="14">
        <v>2717.86</v>
      </c>
      <c r="AY79" s="14">
        <v>3013.75</v>
      </c>
      <c r="AZ79" s="14">
        <v>3517.4</v>
      </c>
      <c r="BA79" s="14">
        <v>4457.2</v>
      </c>
      <c r="BB79" s="14">
        <v>46744.76</v>
      </c>
      <c r="BC79" s="14">
        <v>31979.77</v>
      </c>
      <c r="BD79" s="14">
        <v>33401.949999999997</v>
      </c>
      <c r="BE79" s="14">
        <v>42286.02</v>
      </c>
      <c r="BF79" s="14">
        <v>34075.83</v>
      </c>
      <c r="BG79" s="14">
        <v>9735</v>
      </c>
      <c r="BH79" s="14">
        <v>8902</v>
      </c>
      <c r="BI79" s="14">
        <v>7346</v>
      </c>
      <c r="BJ79" s="14">
        <v>6945</v>
      </c>
      <c r="BK79" s="14">
        <v>6401</v>
      </c>
      <c r="BL79" s="14">
        <v>6433</v>
      </c>
      <c r="BM79" s="14">
        <v>6126</v>
      </c>
      <c r="BN79" s="14">
        <v>6120</v>
      </c>
      <c r="BO79" s="14">
        <v>6535</v>
      </c>
      <c r="BP79" s="14">
        <v>5519</v>
      </c>
      <c r="BQ79" s="14">
        <v>5275</v>
      </c>
      <c r="BR79" s="14">
        <v>5573</v>
      </c>
      <c r="BS79" s="14">
        <v>6420</v>
      </c>
      <c r="BT79" s="14">
        <v>6353</v>
      </c>
      <c r="BU79" s="14">
        <v>6480</v>
      </c>
      <c r="BV79" s="14">
        <v>5912</v>
      </c>
      <c r="BW79" s="14">
        <v>6842</v>
      </c>
      <c r="BX79" s="14">
        <v>8151</v>
      </c>
      <c r="BY79" s="14">
        <v>8493</v>
      </c>
      <c r="BZ79" s="14">
        <v>42244</v>
      </c>
      <c r="CA79" s="14">
        <v>31004</v>
      </c>
      <c r="CB79" s="14">
        <v>37318</v>
      </c>
      <c r="CC79" s="14">
        <v>43622</v>
      </c>
      <c r="CD79" s="14"/>
      <c r="CE79" s="14"/>
      <c r="CF79" s="14"/>
      <c r="CG79" s="14"/>
      <c r="CH79" s="14"/>
      <c r="CI79" s="14"/>
      <c r="CJ79" s="14"/>
      <c r="CK79" s="14"/>
      <c r="CL79" s="14"/>
      <c r="CM79" s="14"/>
      <c r="CN79" s="14"/>
      <c r="CO79" s="14"/>
      <c r="CP79" s="14"/>
      <c r="CQ79" s="14"/>
      <c r="CR79" s="14"/>
      <c r="CS79" s="14"/>
      <c r="CT79" s="14"/>
      <c r="CU79" s="14"/>
      <c r="CV79" s="14"/>
    </row>
    <row r="80" spans="1:100" s="13" customFormat="1" ht="14.25" x14ac:dyDescent="0.45">
      <c r="A80"/>
      <c r="B80"/>
      <c r="C80"/>
      <c r="D80"/>
      <c r="E80"/>
      <c r="F80"/>
      <c r="G80"/>
      <c r="H80"/>
      <c r="I80"/>
      <c r="J80"/>
      <c r="K80"/>
      <c r="L80"/>
      <c r="M80"/>
      <c r="N80"/>
      <c r="O80" s="19" t="str">
        <f t="shared" si="32"/>
        <v>oils</v>
      </c>
      <c r="P80" s="31">
        <f t="shared" si="33"/>
        <v>339</v>
      </c>
      <c r="Q80" s="62" cm="1">
        <f t="array" ref="Q80">_xlfn.XLOOKUP(Q$7&amp;$P80,('Water-CRP_filtered'!$S$8:$S$603)&amp;('Water-CRP_filtered'!$J$8:$J$603),'Water-CRP_filtered'!$T$8:$T$603,0)</f>
        <v>3229.8596385854512</v>
      </c>
      <c r="R80" s="62" cm="1">
        <f t="array" ref="R80">_xlfn.XLOOKUP(R$7&amp;$P80,('Water-CRP_filtered'!$S$8:$S$603)&amp;('Water-CRP_filtered'!$J$8:$J$603),'Water-CRP_filtered'!$T$8:$T$603,0)</f>
        <v>130.70032868370737</v>
      </c>
      <c r="S80" s="62" cm="1">
        <f t="array" ref="S80">_xlfn.XLOOKUP(S$7&amp;$P80,('Water-CRP_filtered'!$S$8:$S$603)&amp;('Water-CRP_filtered'!$J$8:$J$603),'Water-CRP_filtered'!$T$8:$T$603,0)</f>
        <v>60.696408423665815</v>
      </c>
      <c r="T80" s="63">
        <f>Q80*GLB_Wat!$Z80*$Y80/1000</f>
        <v>0</v>
      </c>
      <c r="U80" s="63">
        <f>R80*GLB_Wat!$Z80*$Y80/1000</f>
        <v>0</v>
      </c>
      <c r="V80" s="63">
        <f>S80*GLB_Wat!$Z80*$Y80/1000</f>
        <v>0</v>
      </c>
      <c r="W80" s="63">
        <f t="shared" si="34"/>
        <v>0</v>
      </c>
      <c r="X80"/>
      <c r="Y80" s="348">
        <f>IF(Wat_FAO!AJ80&gt;0,1,0)</f>
        <v>0</v>
      </c>
      <c r="Z80" s="147">
        <f t="shared" si="31"/>
        <v>2040.15</v>
      </c>
      <c r="AA80" s="242"/>
      <c r="AB80" s="13">
        <v>339</v>
      </c>
      <c r="AC80" s="13" t="s">
        <v>166</v>
      </c>
      <c r="AD80" s="13" t="s">
        <v>136</v>
      </c>
      <c r="AE80" s="13" t="s">
        <v>136</v>
      </c>
      <c r="AF80" s="13" t="s">
        <v>136</v>
      </c>
      <c r="AG80" s="13" t="s">
        <v>136</v>
      </c>
      <c r="AH80" s="13" t="s">
        <v>136</v>
      </c>
      <c r="AI80" s="14">
        <v>1771444</v>
      </c>
      <c r="AJ80" s="14">
        <v>1953670</v>
      </c>
      <c r="AK80" s="14">
        <v>1966092</v>
      </c>
      <c r="AL80" s="14">
        <v>1957653</v>
      </c>
      <c r="AM80" s="14">
        <v>2095022</v>
      </c>
      <c r="AN80" s="14">
        <v>2185618</v>
      </c>
      <c r="AO80" s="14">
        <v>2351551</v>
      </c>
      <c r="AP80" s="14">
        <v>2307284</v>
      </c>
      <c r="AQ80" s="14">
        <v>2494060</v>
      </c>
      <c r="AR80" s="14">
        <v>2680212</v>
      </c>
      <c r="AS80" s="14">
        <v>1901969</v>
      </c>
      <c r="AT80" s="14">
        <v>1966759</v>
      </c>
      <c r="AU80" s="14">
        <v>2076700</v>
      </c>
      <c r="AV80" s="14">
        <v>2132154</v>
      </c>
      <c r="AW80" s="14">
        <v>2202031</v>
      </c>
      <c r="AX80" s="14">
        <v>2338763</v>
      </c>
      <c r="AY80" s="14">
        <v>2432543</v>
      </c>
      <c r="AZ80" s="14">
        <v>2486721</v>
      </c>
      <c r="BA80" s="14">
        <v>2350074</v>
      </c>
      <c r="BB80" s="14">
        <v>2388766</v>
      </c>
      <c r="BC80" s="14">
        <v>2273754</v>
      </c>
      <c r="BD80" s="14">
        <v>2277194</v>
      </c>
      <c r="BE80" s="14">
        <v>2397361</v>
      </c>
      <c r="BF80" s="14">
        <v>2408177</v>
      </c>
      <c r="BG80" s="14">
        <v>2201591</v>
      </c>
      <c r="BH80" s="14">
        <v>2481243</v>
      </c>
      <c r="BI80" s="14">
        <v>2308551</v>
      </c>
      <c r="BJ80" s="14">
        <v>2435983</v>
      </c>
      <c r="BK80" s="14">
        <v>2551170</v>
      </c>
      <c r="BL80" s="14">
        <v>2635651</v>
      </c>
      <c r="BM80" s="14">
        <v>2807608</v>
      </c>
      <c r="BN80" s="14">
        <v>2772182</v>
      </c>
      <c r="BO80" s="14">
        <v>2894247</v>
      </c>
      <c r="BP80" s="14">
        <v>3098762</v>
      </c>
      <c r="BQ80" s="14">
        <v>2586945</v>
      </c>
      <c r="BR80" s="14">
        <v>2492147</v>
      </c>
      <c r="BS80" s="14">
        <v>2722959</v>
      </c>
      <c r="BT80" s="14">
        <v>2731883</v>
      </c>
      <c r="BU80" s="14">
        <v>2752087</v>
      </c>
      <c r="BV80" s="14">
        <v>2817010</v>
      </c>
      <c r="BW80" s="14">
        <v>2921107</v>
      </c>
      <c r="BX80" s="14">
        <v>2843169</v>
      </c>
      <c r="BY80" s="14">
        <v>2690202</v>
      </c>
      <c r="BZ80" s="14">
        <v>2740092</v>
      </c>
      <c r="CA80" s="14">
        <v>2785102</v>
      </c>
      <c r="CB80" s="14">
        <v>2800956</v>
      </c>
      <c r="CC80" s="14">
        <v>2762679</v>
      </c>
      <c r="CD80" s="14"/>
      <c r="CE80" s="14"/>
      <c r="CF80" s="14"/>
      <c r="CG80" s="14"/>
      <c r="CH80" s="14"/>
      <c r="CI80" s="14"/>
      <c r="CJ80" s="14"/>
      <c r="CK80" s="14"/>
      <c r="CL80" s="14"/>
      <c r="CM80" s="14"/>
      <c r="CN80" s="14"/>
      <c r="CO80" s="14"/>
      <c r="CP80" s="14"/>
      <c r="CQ80" s="14"/>
      <c r="CR80" s="14"/>
      <c r="CS80" s="14"/>
      <c r="CT80" s="14"/>
      <c r="CU80" s="14"/>
      <c r="CV80" s="14"/>
    </row>
    <row r="81" spans="1:100" s="13" customFormat="1" ht="14.25" x14ac:dyDescent="0.45">
      <c r="A81"/>
      <c r="B81"/>
      <c r="C81"/>
      <c r="D81"/>
      <c r="E81"/>
      <c r="F81"/>
      <c r="G81"/>
      <c r="H81"/>
      <c r="I81"/>
      <c r="J81"/>
      <c r="K81"/>
      <c r="L81"/>
      <c r="M81"/>
      <c r="N81"/>
      <c r="O81" s="19" t="str">
        <f t="shared" si="32"/>
        <v>vege</v>
      </c>
      <c r="P81" s="31">
        <f t="shared" si="33"/>
        <v>358</v>
      </c>
      <c r="Q81" s="62" cm="1">
        <f t="array" ref="Q81">_xlfn.XLOOKUP(Q$7&amp;$P81,('Water-CRP_filtered'!$S$8:$S$603)&amp;('Water-CRP_filtered'!$J$8:$J$603),'Water-CRP_filtered'!$T$8:$T$603,0)</f>
        <v>181.11665541934627</v>
      </c>
      <c r="R81" s="62" cm="1">
        <f t="array" ref="R81">_xlfn.XLOOKUP(R$7&amp;$P81,('Water-CRP_filtered'!$S$8:$S$603)&amp;('Water-CRP_filtered'!$J$8:$J$603),'Water-CRP_filtered'!$T$8:$T$603,0)</f>
        <v>26.365572113211503</v>
      </c>
      <c r="S81" s="62" cm="1">
        <f t="array" ref="S81">_xlfn.XLOOKUP(S$7&amp;$P81,('Water-CRP_filtered'!$S$8:$S$603)&amp;('Water-CRP_filtered'!$J$8:$J$603),'Water-CRP_filtered'!$T$8:$T$603,0)</f>
        <v>72.852487781247959</v>
      </c>
      <c r="T81" s="63">
        <f>Q81*GLB_Wat!$Z81*$Y81/1000</f>
        <v>12390.966611474989</v>
      </c>
      <c r="U81" s="63">
        <f>R81*GLB_Wat!$Z81*$Y81/1000</f>
        <v>1803.7817835738554</v>
      </c>
      <c r="V81" s="63">
        <f>S81*GLB_Wat!$Z81*$Y81/1000</f>
        <v>4984.1509140628068</v>
      </c>
      <c r="W81" s="63">
        <f t="shared" si="34"/>
        <v>19178.89930911165</v>
      </c>
      <c r="X81"/>
      <c r="Y81" s="348">
        <f>IF(Wat_FAO!AJ81&gt;0,1,0)</f>
        <v>1</v>
      </c>
      <c r="Z81" s="147">
        <f t="shared" si="31"/>
        <v>68414.28571428571</v>
      </c>
      <c r="AA81" s="242"/>
      <c r="AB81" s="13">
        <v>358</v>
      </c>
      <c r="AC81" s="13" t="s">
        <v>167</v>
      </c>
      <c r="AD81" s="13" t="s">
        <v>168</v>
      </c>
      <c r="AE81" s="13" t="s">
        <v>169</v>
      </c>
      <c r="AF81" s="13" t="s">
        <v>169</v>
      </c>
      <c r="AG81" s="13" t="s">
        <v>168</v>
      </c>
      <c r="AH81" s="13" t="s">
        <v>168</v>
      </c>
      <c r="AI81" s="14">
        <v>75100000</v>
      </c>
      <c r="AJ81" s="14">
        <v>71400000</v>
      </c>
      <c r="AK81" s="14">
        <v>68400000</v>
      </c>
      <c r="AL81" s="14">
        <v>67900000</v>
      </c>
      <c r="AM81" s="14">
        <v>66500000</v>
      </c>
      <c r="AN81" s="14">
        <v>65200000</v>
      </c>
      <c r="AO81" s="14">
        <v>64400000</v>
      </c>
      <c r="AP81" s="14">
        <v>62500000</v>
      </c>
      <c r="AQ81" s="14">
        <v>65100000</v>
      </c>
      <c r="AR81" s="14">
        <v>65700000</v>
      </c>
      <c r="AS81" s="14">
        <v>66000000</v>
      </c>
      <c r="AT81" s="14">
        <v>70000000</v>
      </c>
      <c r="AU81" s="14">
        <v>68000000</v>
      </c>
      <c r="AV81" s="14">
        <v>68900000</v>
      </c>
      <c r="AW81" s="14">
        <v>71100000</v>
      </c>
      <c r="AX81" s="14">
        <v>70600000</v>
      </c>
      <c r="AY81" s="14">
        <v>71100000</v>
      </c>
      <c r="AZ81" s="14">
        <v>72200000</v>
      </c>
      <c r="BA81" s="14">
        <v>71600000</v>
      </c>
      <c r="BB81" s="14">
        <v>72700000</v>
      </c>
      <c r="BC81" s="14">
        <v>73600000</v>
      </c>
      <c r="BD81" s="14">
        <v>73000000</v>
      </c>
      <c r="BE81" s="14">
        <v>73600000</v>
      </c>
      <c r="BF81" s="14">
        <v>73800000</v>
      </c>
      <c r="BG81" s="14">
        <v>2709557</v>
      </c>
      <c r="BH81" s="14">
        <v>2543746</v>
      </c>
      <c r="BI81" s="14">
        <v>2458644</v>
      </c>
      <c r="BJ81" s="14">
        <v>2405922</v>
      </c>
      <c r="BK81" s="14">
        <v>2309687</v>
      </c>
      <c r="BL81" s="14">
        <v>2309221</v>
      </c>
      <c r="BM81" s="14">
        <v>2174489</v>
      </c>
      <c r="BN81" s="14">
        <v>2170973</v>
      </c>
      <c r="BO81" s="14">
        <v>2211214</v>
      </c>
      <c r="BP81" s="14">
        <v>2228870</v>
      </c>
      <c r="BQ81" s="14">
        <v>2239122</v>
      </c>
      <c r="BR81" s="14">
        <v>2349711</v>
      </c>
      <c r="BS81" s="14">
        <v>2317481</v>
      </c>
      <c r="BT81" s="14">
        <v>2303888</v>
      </c>
      <c r="BU81" s="14">
        <v>2328660</v>
      </c>
      <c r="BV81" s="14">
        <v>2331961</v>
      </c>
      <c r="BW81" s="14">
        <v>2320859</v>
      </c>
      <c r="BX81" s="14">
        <v>2332030</v>
      </c>
      <c r="BY81" s="14">
        <v>2312598</v>
      </c>
      <c r="BZ81" s="14">
        <v>2305705</v>
      </c>
      <c r="CA81" s="14">
        <v>2316390</v>
      </c>
      <c r="CB81" s="14">
        <v>2338223</v>
      </c>
      <c r="CC81" s="14">
        <v>2326179</v>
      </c>
      <c r="CD81" s="14"/>
      <c r="CE81" s="14"/>
      <c r="CF81" s="14"/>
      <c r="CG81" s="14"/>
      <c r="CH81" s="14"/>
      <c r="CI81" s="14"/>
      <c r="CJ81" s="14"/>
      <c r="CK81" s="14"/>
      <c r="CL81" s="14"/>
      <c r="CM81" s="14"/>
      <c r="CN81" s="14"/>
      <c r="CO81" s="14"/>
      <c r="CP81" s="14"/>
      <c r="CQ81" s="14"/>
      <c r="CR81" s="14"/>
      <c r="CS81" s="14"/>
      <c r="CT81" s="14"/>
      <c r="CU81" s="14"/>
      <c r="CV81" s="14"/>
    </row>
    <row r="82" spans="1:100" s="13" customFormat="1" ht="14.25" x14ac:dyDescent="0.45">
      <c r="A82"/>
      <c r="B82"/>
      <c r="C82"/>
      <c r="D82"/>
      <c r="E82"/>
      <c r="F82"/>
      <c r="G82"/>
      <c r="H82"/>
      <c r="I82"/>
      <c r="J82"/>
      <c r="K82"/>
      <c r="L82"/>
      <c r="M82"/>
      <c r="N82"/>
      <c r="O82" s="19" t="str">
        <f t="shared" si="32"/>
        <v>vege</v>
      </c>
      <c r="P82" s="31">
        <f t="shared" si="33"/>
        <v>366</v>
      </c>
      <c r="Q82" s="62" cm="1">
        <f t="array" ref="Q82">_xlfn.XLOOKUP(Q$7&amp;$P82,('Water-CRP_filtered'!$S$8:$S$603)&amp;('Water-CRP_filtered'!$J$8:$J$603),'Water-CRP_filtered'!$T$8:$T$603,0)</f>
        <v>477.75892713962025</v>
      </c>
      <c r="R82" s="62" cm="1">
        <f t="array" ref="R82">_xlfn.XLOOKUP(R$7&amp;$P82,('Water-CRP_filtered'!$S$8:$S$603)&amp;('Water-CRP_filtered'!$J$8:$J$603),'Water-CRP_filtered'!$T$8:$T$603,0)</f>
        <v>242.48745996946516</v>
      </c>
      <c r="S82" s="62" cm="1">
        <f t="array" ref="S82">_xlfn.XLOOKUP(S$7&amp;$P82,('Water-CRP_filtered'!$S$8:$S$603)&amp;('Water-CRP_filtered'!$J$8:$J$603),'Water-CRP_filtered'!$T$8:$T$603,0)</f>
        <v>97.521237764700615</v>
      </c>
      <c r="T82" s="63">
        <f>Q82*GLB_Wat!$Z82*$Y82/1000</f>
        <v>0</v>
      </c>
      <c r="U82" s="63">
        <f>R82*GLB_Wat!$Z82*$Y82/1000</f>
        <v>0</v>
      </c>
      <c r="V82" s="63">
        <f>S82*GLB_Wat!$Z82*$Y82/1000</f>
        <v>0</v>
      </c>
      <c r="W82" s="63">
        <f t="shared" si="34"/>
        <v>0</v>
      </c>
      <c r="X82"/>
      <c r="Y82" s="348">
        <f>IF(Wat_FAO!AJ82&gt;0,1,0)</f>
        <v>0</v>
      </c>
      <c r="Z82" s="147">
        <f t="shared" si="31"/>
        <v>1299.6565714285714</v>
      </c>
      <c r="AA82" s="242"/>
      <c r="AB82" s="13">
        <v>366</v>
      </c>
      <c r="AC82" s="13" t="s">
        <v>170</v>
      </c>
      <c r="AD82" s="13" t="s">
        <v>168</v>
      </c>
      <c r="AE82" s="13" t="s">
        <v>169</v>
      </c>
      <c r="AF82" s="13" t="s">
        <v>169</v>
      </c>
      <c r="AG82" s="13" t="s">
        <v>168</v>
      </c>
      <c r="AH82" s="13" t="s">
        <v>168</v>
      </c>
      <c r="AI82" s="14">
        <v>1322124</v>
      </c>
      <c r="AJ82" s="14">
        <v>1247890</v>
      </c>
      <c r="AK82" s="14">
        <v>1264269</v>
      </c>
      <c r="AL82" s="14">
        <v>1261553</v>
      </c>
      <c r="AM82" s="14">
        <v>1348059</v>
      </c>
      <c r="AN82" s="14">
        <v>1258848</v>
      </c>
      <c r="AO82" s="14">
        <v>1394853</v>
      </c>
      <c r="AP82" s="14">
        <v>1466484</v>
      </c>
      <c r="AQ82" s="14">
        <v>1462275</v>
      </c>
      <c r="AR82" s="14">
        <v>1481363</v>
      </c>
      <c r="AS82" s="14">
        <v>1433378</v>
      </c>
      <c r="AT82" s="14">
        <v>1476939</v>
      </c>
      <c r="AU82" s="14">
        <v>1556551</v>
      </c>
      <c r="AV82" s="14">
        <v>1549828</v>
      </c>
      <c r="AW82" s="14">
        <v>1512560</v>
      </c>
      <c r="AX82" s="14">
        <v>1388584</v>
      </c>
      <c r="AY82" s="14">
        <v>1343108</v>
      </c>
      <c r="AZ82" s="14">
        <v>1587931</v>
      </c>
      <c r="BA82" s="14">
        <v>1558221</v>
      </c>
      <c r="BB82" s="14">
        <v>1507308</v>
      </c>
      <c r="BC82" s="14">
        <v>1441274</v>
      </c>
      <c r="BD82" s="14">
        <v>1661988</v>
      </c>
      <c r="BE82" s="14">
        <v>1592666</v>
      </c>
      <c r="BF82" s="14">
        <v>1609935</v>
      </c>
      <c r="BG82" s="14">
        <v>122102</v>
      </c>
      <c r="BH82" s="14">
        <v>118345</v>
      </c>
      <c r="BI82" s="14">
        <v>121130</v>
      </c>
      <c r="BJ82" s="14">
        <v>122182</v>
      </c>
      <c r="BK82" s="14">
        <v>121117</v>
      </c>
      <c r="BL82" s="14">
        <v>124766</v>
      </c>
      <c r="BM82" s="14">
        <v>129191</v>
      </c>
      <c r="BN82" s="14">
        <v>132016</v>
      </c>
      <c r="BO82" s="14">
        <v>128740</v>
      </c>
      <c r="BP82" s="14">
        <v>128521</v>
      </c>
      <c r="BQ82" s="14">
        <v>125709</v>
      </c>
      <c r="BR82" s="14">
        <v>127641</v>
      </c>
      <c r="BS82" s="14">
        <v>123207</v>
      </c>
      <c r="BT82" s="14">
        <v>127020</v>
      </c>
      <c r="BU82" s="14">
        <v>126252</v>
      </c>
      <c r="BV82" s="14">
        <v>114845</v>
      </c>
      <c r="BW82" s="14">
        <v>120231</v>
      </c>
      <c r="BX82" s="14">
        <v>126648</v>
      </c>
      <c r="BY82" s="14">
        <v>122560</v>
      </c>
      <c r="BZ82" s="14">
        <v>119185</v>
      </c>
      <c r="CA82" s="14">
        <v>114480</v>
      </c>
      <c r="CB82" s="14">
        <v>117128</v>
      </c>
      <c r="CC82" s="14">
        <v>113058</v>
      </c>
      <c r="CD82" s="14"/>
      <c r="CE82" s="14"/>
      <c r="CF82" s="14"/>
      <c r="CG82" s="14"/>
      <c r="CH82" s="14"/>
      <c r="CI82" s="14"/>
      <c r="CJ82" s="14"/>
      <c r="CK82" s="14"/>
      <c r="CL82" s="14"/>
      <c r="CM82" s="14"/>
      <c r="CN82" s="14"/>
      <c r="CO82" s="14"/>
      <c r="CP82" s="14"/>
      <c r="CQ82" s="14"/>
      <c r="CR82" s="14"/>
      <c r="CS82" s="14"/>
      <c r="CT82" s="14"/>
      <c r="CU82" s="14"/>
      <c r="CV82" s="14"/>
    </row>
    <row r="83" spans="1:100" s="13" customFormat="1" ht="14.25" x14ac:dyDescent="0.45">
      <c r="A83"/>
      <c r="B83"/>
      <c r="C83"/>
      <c r="D83"/>
      <c r="E83"/>
      <c r="F83"/>
      <c r="G83"/>
      <c r="H83"/>
      <c r="I83"/>
      <c r="J83"/>
      <c r="K83"/>
      <c r="L83"/>
      <c r="M83"/>
      <c r="N83"/>
      <c r="O83" s="19" t="str">
        <f t="shared" si="32"/>
        <v>vege</v>
      </c>
      <c r="P83" s="31">
        <f t="shared" si="33"/>
        <v>367</v>
      </c>
      <c r="Q83" s="62" cm="1">
        <f t="array" ref="Q83">_xlfn.XLOOKUP(Q$7&amp;$P83,('Water-CRP_filtered'!$S$8:$S$603)&amp;('Water-CRP_filtered'!$J$8:$J$603),'Water-CRP_filtered'!$T$8:$T$603,0)</f>
        <v>1523.9990934186478</v>
      </c>
      <c r="R83" s="62" cm="1">
        <f t="array" ref="R83">_xlfn.XLOOKUP(R$7&amp;$P83,('Water-CRP_filtered'!$S$8:$S$603)&amp;('Water-CRP_filtered'!$J$8:$J$603),'Water-CRP_filtered'!$T$8:$T$603,0)</f>
        <v>118.75950646150659</v>
      </c>
      <c r="S83" s="62" cm="1">
        <f t="array" ref="S83">_xlfn.XLOOKUP(S$7&amp;$P83,('Water-CRP_filtered'!$S$8:$S$603)&amp;('Water-CRP_filtered'!$J$8:$J$603),'Water-CRP_filtered'!$T$8:$T$603,0)</f>
        <v>506.93107888400868</v>
      </c>
      <c r="T83" s="63">
        <f>Q83*GLB_Wat!$Z83*$Y83/1000</f>
        <v>0</v>
      </c>
      <c r="U83" s="63">
        <f>R83*GLB_Wat!$Z83*$Y83/1000</f>
        <v>0</v>
      </c>
      <c r="V83" s="63">
        <f>S83*GLB_Wat!$Z83*$Y83/1000</f>
        <v>0</v>
      </c>
      <c r="W83" s="63">
        <f t="shared" si="34"/>
        <v>0</v>
      </c>
      <c r="X83"/>
      <c r="Y83" s="348">
        <f>IF(Wat_FAO!AJ83&gt;0,1,0)</f>
        <v>0</v>
      </c>
      <c r="Z83" s="147">
        <f t="shared" si="31"/>
        <v>5984.4898571428575</v>
      </c>
      <c r="AA83" s="242"/>
      <c r="AB83" s="13">
        <v>367</v>
      </c>
      <c r="AC83" s="13" t="s">
        <v>171</v>
      </c>
      <c r="AD83" s="13" t="s">
        <v>168</v>
      </c>
      <c r="AE83" s="13" t="s">
        <v>169</v>
      </c>
      <c r="AF83" s="13" t="s">
        <v>169</v>
      </c>
      <c r="AG83" s="13" t="s">
        <v>168</v>
      </c>
      <c r="AH83" s="13" t="s">
        <v>168</v>
      </c>
      <c r="AI83" s="14">
        <v>4640820</v>
      </c>
      <c r="AJ83" s="14">
        <v>4966942</v>
      </c>
      <c r="AK83" s="14">
        <v>5751719</v>
      </c>
      <c r="AL83" s="14">
        <v>6271954</v>
      </c>
      <c r="AM83" s="14">
        <v>6621192</v>
      </c>
      <c r="AN83" s="14">
        <v>6706237</v>
      </c>
      <c r="AO83" s="14">
        <v>6932565</v>
      </c>
      <c r="AP83" s="14">
        <v>7094037</v>
      </c>
      <c r="AQ83" s="14">
        <v>7216645</v>
      </c>
      <c r="AR83" s="14">
        <v>7364718</v>
      </c>
      <c r="AS83" s="14">
        <v>7487631</v>
      </c>
      <c r="AT83" s="14">
        <v>8191164</v>
      </c>
      <c r="AU83" s="14">
        <v>8283095</v>
      </c>
      <c r="AV83" s="14">
        <v>7935797</v>
      </c>
      <c r="AW83" s="14">
        <v>7929446</v>
      </c>
      <c r="AX83" s="14">
        <v>8683909</v>
      </c>
      <c r="AY83" s="14">
        <v>8266568</v>
      </c>
      <c r="AZ83" s="14">
        <v>8423167</v>
      </c>
      <c r="BA83" s="14">
        <v>8521289</v>
      </c>
      <c r="BB83" s="14">
        <v>8655291</v>
      </c>
      <c r="BC83" s="14">
        <v>8546052</v>
      </c>
      <c r="BD83" s="14">
        <v>8619775</v>
      </c>
      <c r="BE83" s="14">
        <v>8657044</v>
      </c>
      <c r="BF83" s="14">
        <v>8593799</v>
      </c>
      <c r="BG83" s="14">
        <v>1064960</v>
      </c>
      <c r="BH83" s="14">
        <v>1115810</v>
      </c>
      <c r="BI83" s="14">
        <v>1198305</v>
      </c>
      <c r="BJ83" s="14">
        <v>1231864</v>
      </c>
      <c r="BK83" s="14">
        <v>1306204</v>
      </c>
      <c r="BL83" s="14">
        <v>1312750</v>
      </c>
      <c r="BM83" s="14">
        <v>1349422</v>
      </c>
      <c r="BN83" s="14">
        <v>1398248</v>
      </c>
      <c r="BO83" s="14">
        <v>1412701</v>
      </c>
      <c r="BP83" s="14">
        <v>1417284</v>
      </c>
      <c r="BQ83" s="14">
        <v>1426731</v>
      </c>
      <c r="BR83" s="14">
        <v>1454758</v>
      </c>
      <c r="BS83" s="14">
        <v>1483645</v>
      </c>
      <c r="BT83" s="14">
        <v>1463542</v>
      </c>
      <c r="BU83" s="14">
        <v>1469158</v>
      </c>
      <c r="BV83" s="14">
        <v>1528611</v>
      </c>
      <c r="BW83" s="14">
        <v>1562440</v>
      </c>
      <c r="BX83" s="14">
        <v>1546218</v>
      </c>
      <c r="BY83" s="14">
        <v>1549242</v>
      </c>
      <c r="BZ83" s="14">
        <v>1569773</v>
      </c>
      <c r="CA83" s="14">
        <v>1589079</v>
      </c>
      <c r="CB83" s="14">
        <v>1600279</v>
      </c>
      <c r="CC83" s="14">
        <v>1610693</v>
      </c>
      <c r="CD83" s="14"/>
      <c r="CE83" s="14"/>
      <c r="CF83" s="14"/>
      <c r="CG83" s="14"/>
      <c r="CH83" s="14"/>
      <c r="CI83" s="14"/>
      <c r="CJ83" s="14"/>
      <c r="CK83" s="14"/>
      <c r="CL83" s="14"/>
      <c r="CM83" s="14"/>
      <c r="CN83" s="14"/>
      <c r="CO83" s="14"/>
      <c r="CP83" s="14"/>
      <c r="CQ83" s="14"/>
      <c r="CR83" s="14"/>
      <c r="CS83" s="14"/>
      <c r="CT83" s="14"/>
      <c r="CU83" s="14"/>
      <c r="CV83" s="14"/>
    </row>
    <row r="84" spans="1:100" s="13" customFormat="1" ht="14.25" x14ac:dyDescent="0.45">
      <c r="A84"/>
      <c r="B84"/>
      <c r="C84"/>
      <c r="D84"/>
      <c r="E84"/>
      <c r="F84"/>
      <c r="G84"/>
      <c r="H84"/>
      <c r="I84"/>
      <c r="J84"/>
      <c r="K84"/>
      <c r="L84"/>
      <c r="M84"/>
      <c r="N84"/>
      <c r="O84" s="19" t="str">
        <f t="shared" si="32"/>
        <v>vege</v>
      </c>
      <c r="P84" s="31">
        <f t="shared" si="33"/>
        <v>372</v>
      </c>
      <c r="Q84" s="62" cm="1">
        <f t="array" ref="Q84">_xlfn.XLOOKUP(Q$7&amp;$P84,('Water-CRP_filtered'!$S$8:$S$603)&amp;('Water-CRP_filtered'!$J$8:$J$603),'Water-CRP_filtered'!$T$8:$T$603,0)</f>
        <v>132.53947534036911</v>
      </c>
      <c r="R84" s="62" cm="1">
        <f t="array" ref="R84">_xlfn.XLOOKUP(R$7&amp;$P84,('Water-CRP_filtered'!$S$8:$S$603)&amp;('Water-CRP_filtered'!$J$8:$J$603),'Water-CRP_filtered'!$T$8:$T$603,0)</f>
        <v>27.808633690497249</v>
      </c>
      <c r="S84" s="62" cm="1">
        <f t="array" ref="S84">_xlfn.XLOOKUP(S$7&amp;$P84,('Water-CRP_filtered'!$S$8:$S$603)&amp;('Water-CRP_filtered'!$J$8:$J$603),'Water-CRP_filtered'!$T$8:$T$603,0)</f>
        <v>76.605974650979618</v>
      </c>
      <c r="T84" s="63">
        <f>Q84*GLB_Wat!$Z84*$Y84/1000</f>
        <v>0</v>
      </c>
      <c r="U84" s="63">
        <f>R84*GLB_Wat!$Z84*$Y84/1000</f>
        <v>0</v>
      </c>
      <c r="V84" s="63">
        <f>S84*GLB_Wat!$Z84*$Y84/1000</f>
        <v>0</v>
      </c>
      <c r="W84" s="63">
        <f t="shared" si="34"/>
        <v>0</v>
      </c>
      <c r="X84"/>
      <c r="Y84" s="348">
        <f>IF(Wat_FAO!AJ84&gt;0,1,0)</f>
        <v>0</v>
      </c>
      <c r="Z84" s="147">
        <f t="shared" si="31"/>
        <v>21100</v>
      </c>
      <c r="AA84" s="242"/>
      <c r="AB84" s="13">
        <v>372</v>
      </c>
      <c r="AC84" s="13" t="s">
        <v>172</v>
      </c>
      <c r="AD84" s="13" t="s">
        <v>168</v>
      </c>
      <c r="AE84" s="13" t="s">
        <v>169</v>
      </c>
      <c r="AF84" s="13" t="s">
        <v>169</v>
      </c>
      <c r="AG84" s="13" t="s">
        <v>168</v>
      </c>
      <c r="AH84" s="13" t="s">
        <v>168</v>
      </c>
      <c r="AI84" s="14">
        <v>18400000</v>
      </c>
      <c r="AJ84" s="14">
        <v>18800000</v>
      </c>
      <c r="AK84" s="14">
        <v>20300000</v>
      </c>
      <c r="AL84" s="14">
        <v>21500000</v>
      </c>
      <c r="AM84" s="14">
        <v>22500000</v>
      </c>
      <c r="AN84" s="14">
        <v>22600000</v>
      </c>
      <c r="AO84" s="14">
        <v>23600000</v>
      </c>
      <c r="AP84" s="14">
        <v>23700000</v>
      </c>
      <c r="AQ84" s="14">
        <v>23800000</v>
      </c>
      <c r="AR84" s="14">
        <v>24200000</v>
      </c>
      <c r="AS84" s="14">
        <v>24700000</v>
      </c>
      <c r="AT84" s="14">
        <v>25100000</v>
      </c>
      <c r="AU84" s="14">
        <v>25700000</v>
      </c>
      <c r="AV84" s="14">
        <v>24600000</v>
      </c>
      <c r="AW84" s="14">
        <v>25200000</v>
      </c>
      <c r="AX84" s="14">
        <v>26400000</v>
      </c>
      <c r="AY84" s="14">
        <v>26400000</v>
      </c>
      <c r="AZ84" s="14">
        <v>26800000</v>
      </c>
      <c r="BA84" s="14">
        <v>27100000</v>
      </c>
      <c r="BB84" s="14">
        <v>27200000</v>
      </c>
      <c r="BC84" s="14">
        <v>27600000</v>
      </c>
      <c r="BD84" s="14">
        <v>28400000</v>
      </c>
      <c r="BE84" s="14">
        <v>28100000</v>
      </c>
      <c r="BF84" s="14">
        <v>28100000</v>
      </c>
      <c r="BG84" s="14">
        <v>855539</v>
      </c>
      <c r="BH84" s="14">
        <v>879499</v>
      </c>
      <c r="BI84" s="14">
        <v>926295</v>
      </c>
      <c r="BJ84" s="14">
        <v>962408</v>
      </c>
      <c r="BK84" s="14">
        <v>1055197</v>
      </c>
      <c r="BL84" s="14">
        <v>1039804</v>
      </c>
      <c r="BM84" s="14">
        <v>1101779</v>
      </c>
      <c r="BN84" s="14">
        <v>1102142</v>
      </c>
      <c r="BO84" s="14">
        <v>1105834</v>
      </c>
      <c r="BP84" s="14">
        <v>1117231</v>
      </c>
      <c r="BQ84" s="14">
        <v>1144736</v>
      </c>
      <c r="BR84" s="14">
        <v>1149496</v>
      </c>
      <c r="BS84" s="14">
        <v>1160766</v>
      </c>
      <c r="BT84" s="14">
        <v>1144256</v>
      </c>
      <c r="BU84" s="14">
        <v>1171523</v>
      </c>
      <c r="BV84" s="14">
        <v>1221890</v>
      </c>
      <c r="BW84" s="14">
        <v>1204418</v>
      </c>
      <c r="BX84" s="14">
        <v>1229932</v>
      </c>
      <c r="BY84" s="14">
        <v>1237680</v>
      </c>
      <c r="BZ84" s="14">
        <v>1245135</v>
      </c>
      <c r="CA84" s="14">
        <v>1239170</v>
      </c>
      <c r="CB84" s="14">
        <v>1243756</v>
      </c>
      <c r="CC84" s="14">
        <v>1239487</v>
      </c>
      <c r="CD84" s="14"/>
      <c r="CE84" s="14"/>
      <c r="CF84" s="14"/>
      <c r="CG84" s="14"/>
      <c r="CH84" s="14"/>
      <c r="CI84" s="14"/>
      <c r="CJ84" s="14"/>
      <c r="CK84" s="14"/>
      <c r="CL84" s="14"/>
      <c r="CM84" s="14"/>
      <c r="CN84" s="14"/>
      <c r="CO84" s="14"/>
      <c r="CP84" s="14"/>
      <c r="CQ84" s="14"/>
      <c r="CR84" s="14"/>
      <c r="CS84" s="14"/>
      <c r="CT84" s="14"/>
      <c r="CU84" s="14"/>
      <c r="CV84" s="14"/>
    </row>
    <row r="85" spans="1:100" s="13" customFormat="1" ht="14.25" x14ac:dyDescent="0.45">
      <c r="A85"/>
      <c r="B85"/>
      <c r="C85"/>
      <c r="D85"/>
      <c r="E85"/>
      <c r="F85"/>
      <c r="G85"/>
      <c r="H85"/>
      <c r="I85"/>
      <c r="J85"/>
      <c r="K85"/>
      <c r="L85"/>
      <c r="M85"/>
      <c r="N85"/>
      <c r="O85" s="19" t="str">
        <f t="shared" si="32"/>
        <v>vege</v>
      </c>
      <c r="P85" s="31">
        <f t="shared" si="33"/>
        <v>373</v>
      </c>
      <c r="Q85" s="62" cm="1">
        <f t="array" ref="Q85">_xlfn.XLOOKUP(Q$7&amp;$P85,('Water-CRP_filtered'!$S$8:$S$603)&amp;('Water-CRP_filtered'!$J$8:$J$603),'Water-CRP_filtered'!$T$8:$T$603,0)</f>
        <v>118.28564350140569</v>
      </c>
      <c r="R85" s="62" cm="1">
        <f t="array" ref="R85">_xlfn.XLOOKUP(R$7&amp;$P85,('Water-CRP_filtered'!$S$8:$S$603)&amp;('Water-CRP_filtered'!$J$8:$J$603),'Water-CRP_filtered'!$T$8:$T$603,0)</f>
        <v>13.658367724735173</v>
      </c>
      <c r="S85" s="62" cm="1">
        <f t="array" ref="S85">_xlfn.XLOOKUP(S$7&amp;$P85,('Water-CRP_filtered'!$S$8:$S$603)&amp;('Water-CRP_filtered'!$J$8:$J$603),'Water-CRP_filtered'!$T$8:$T$603,0)</f>
        <v>159.96661692665981</v>
      </c>
      <c r="T85" s="63">
        <f>Q85*GLB_Wat!$Z85*$Y85/1000</f>
        <v>1457.0029309597423</v>
      </c>
      <c r="U85" s="63">
        <f>R85*GLB_Wat!$Z85*$Y85/1000</f>
        <v>168.2391980801001</v>
      </c>
      <c r="V85" s="63">
        <f>S85*GLB_Wat!$Z85*$Y85/1000</f>
        <v>1970.4151984859254</v>
      </c>
      <c r="W85" s="63">
        <f t="shared" si="34"/>
        <v>3595.6573275257679</v>
      </c>
      <c r="X85"/>
      <c r="Y85" s="348">
        <f>IF(Wat_FAO!AJ85&gt;0,1,0)</f>
        <v>1</v>
      </c>
      <c r="Z85" s="147">
        <f t="shared" si="31"/>
        <v>12317.665000000001</v>
      </c>
      <c r="AA85" s="242"/>
      <c r="AB85" s="13">
        <v>373</v>
      </c>
      <c r="AC85" s="13" t="s">
        <v>173</v>
      </c>
      <c r="AD85" s="13" t="s">
        <v>168</v>
      </c>
      <c r="AE85" s="13" t="s">
        <v>169</v>
      </c>
      <c r="AF85" s="13" t="s">
        <v>169</v>
      </c>
      <c r="AG85" s="13" t="s">
        <v>168</v>
      </c>
      <c r="AH85" s="13" t="s">
        <v>168</v>
      </c>
      <c r="AI85" s="14">
        <v>9523655</v>
      </c>
      <c r="AJ85" s="14">
        <v>10200000</v>
      </c>
      <c r="AK85" s="14">
        <v>11400000</v>
      </c>
      <c r="AL85" s="14">
        <v>12500000</v>
      </c>
      <c r="AM85" s="14">
        <v>13400000</v>
      </c>
      <c r="AN85" s="14">
        <v>14200000</v>
      </c>
      <c r="AO85" s="14">
        <v>15000000</v>
      </c>
      <c r="AP85" s="14">
        <v>16100000</v>
      </c>
      <c r="AQ85" s="14">
        <v>18900000</v>
      </c>
      <c r="AR85" s="14">
        <v>19800000</v>
      </c>
      <c r="AS85" s="14">
        <v>20300000</v>
      </c>
      <c r="AT85" s="14">
        <v>21200000</v>
      </c>
      <c r="AU85" s="14">
        <v>22100000</v>
      </c>
      <c r="AV85" s="14">
        <v>23300000</v>
      </c>
      <c r="AW85" s="14">
        <v>24300000</v>
      </c>
      <c r="AX85" s="14">
        <v>25600000</v>
      </c>
      <c r="AY85" s="14">
        <v>26700000</v>
      </c>
      <c r="AZ85" s="14">
        <v>27800000</v>
      </c>
      <c r="BA85" s="14">
        <v>29000000</v>
      </c>
      <c r="BB85" s="14">
        <v>30100000</v>
      </c>
      <c r="BC85" s="14">
        <v>31200000</v>
      </c>
      <c r="BD85" s="14">
        <v>32500000</v>
      </c>
      <c r="BE85" s="14">
        <v>33200000</v>
      </c>
      <c r="BF85" s="14">
        <v>34100000</v>
      </c>
      <c r="BG85" s="14">
        <v>671117</v>
      </c>
      <c r="BH85" s="14">
        <v>706836</v>
      </c>
      <c r="BI85" s="14">
        <v>767110</v>
      </c>
      <c r="BJ85" s="14">
        <v>791242</v>
      </c>
      <c r="BK85" s="14">
        <v>774095</v>
      </c>
      <c r="BL85" s="14">
        <v>800254</v>
      </c>
      <c r="BM85" s="14">
        <v>823446</v>
      </c>
      <c r="BN85" s="14">
        <v>812072</v>
      </c>
      <c r="BO85" s="14">
        <v>814919</v>
      </c>
      <c r="BP85" s="14">
        <v>819793</v>
      </c>
      <c r="BQ85" s="14">
        <v>844764</v>
      </c>
      <c r="BR85" s="14">
        <v>862713</v>
      </c>
      <c r="BS85" s="14">
        <v>883399</v>
      </c>
      <c r="BT85" s="14">
        <v>917555</v>
      </c>
      <c r="BU85" s="14">
        <v>942878</v>
      </c>
      <c r="BV85" s="14">
        <v>895725</v>
      </c>
      <c r="BW85" s="14">
        <v>907420</v>
      </c>
      <c r="BX85" s="14">
        <v>916373</v>
      </c>
      <c r="BY85" s="14">
        <v>920609</v>
      </c>
      <c r="BZ85" s="14">
        <v>926105</v>
      </c>
      <c r="CA85" s="14">
        <v>911799</v>
      </c>
      <c r="CB85" s="14">
        <v>916970</v>
      </c>
      <c r="CC85" s="14">
        <v>937829</v>
      </c>
      <c r="CD85" s="14"/>
      <c r="CE85" s="14"/>
      <c r="CF85" s="14"/>
      <c r="CG85" s="14"/>
      <c r="CH85" s="14"/>
      <c r="CI85" s="14"/>
      <c r="CJ85" s="14"/>
      <c r="CK85" s="14"/>
      <c r="CL85" s="14"/>
      <c r="CM85" s="14"/>
      <c r="CN85" s="14"/>
      <c r="CO85" s="14"/>
      <c r="CP85" s="14"/>
      <c r="CQ85" s="14"/>
      <c r="CR85" s="14"/>
      <c r="CS85" s="14"/>
      <c r="CT85" s="14"/>
      <c r="CU85" s="14"/>
      <c r="CV85" s="14"/>
    </row>
    <row r="86" spans="1:100" s="13" customFormat="1" ht="14.25" x14ac:dyDescent="0.45">
      <c r="A86"/>
      <c r="B86"/>
      <c r="C86"/>
      <c r="D86"/>
      <c r="E86"/>
      <c r="F86"/>
      <c r="G86"/>
      <c r="H86"/>
      <c r="I86"/>
      <c r="J86"/>
      <c r="K86"/>
      <c r="L86"/>
      <c r="M86"/>
      <c r="N86"/>
      <c r="O86" s="19" t="str">
        <f t="shared" si="32"/>
        <v>vege</v>
      </c>
      <c r="P86" s="31">
        <f t="shared" si="33"/>
        <v>388</v>
      </c>
      <c r="Q86" s="62" cm="1">
        <f t="array" ref="Q86">_xlfn.XLOOKUP(Q$7&amp;$P86,('Water-CRP_filtered'!$S$8:$S$603)&amp;('Water-CRP_filtered'!$J$8:$J$603),'Water-CRP_filtered'!$T$8:$T$603,0)</f>
        <v>107.87460656845039</v>
      </c>
      <c r="R86" s="62" cm="1">
        <f t="array" ref="R86">_xlfn.XLOOKUP(R$7&amp;$P86,('Water-CRP_filtered'!$S$8:$S$603)&amp;('Water-CRP_filtered'!$J$8:$J$603),'Water-CRP_filtered'!$T$8:$T$603,0)</f>
        <v>63.248321318879448</v>
      </c>
      <c r="S86" s="62" cm="1">
        <f t="array" ref="S86">_xlfn.XLOOKUP(S$7&amp;$P86,('Water-CRP_filtered'!$S$8:$S$603)&amp;('Water-CRP_filtered'!$J$8:$J$603),'Water-CRP_filtered'!$T$8:$T$603,0)</f>
        <v>42.674343355916562</v>
      </c>
      <c r="T86" s="63">
        <f>Q86*GLB_Wat!$Z86*$Y86/1000</f>
        <v>12914.131472051631</v>
      </c>
      <c r="U86" s="63">
        <f>R86*GLB_Wat!$Z86*$Y86/1000</f>
        <v>7571.7276093172823</v>
      </c>
      <c r="V86" s="63">
        <f>S86*GLB_Wat!$Z86*$Y86/1000</f>
        <v>5108.7285331797257</v>
      </c>
      <c r="W86" s="63">
        <f t="shared" si="34"/>
        <v>25594.58761454864</v>
      </c>
      <c r="X86"/>
      <c r="Y86" s="348">
        <f>IF(Wat_FAO!AJ86&gt;0,1,0)</f>
        <v>1</v>
      </c>
      <c r="Z86" s="147">
        <f t="shared" si="31"/>
        <v>119714.28571428571</v>
      </c>
      <c r="AA86" s="242"/>
      <c r="AB86" s="13">
        <v>388</v>
      </c>
      <c r="AC86" s="13" t="s">
        <v>174</v>
      </c>
      <c r="AD86" s="13" t="s">
        <v>168</v>
      </c>
      <c r="AE86" s="13" t="s">
        <v>169</v>
      </c>
      <c r="AF86" s="13" t="s">
        <v>169</v>
      </c>
      <c r="AG86" s="13" t="s">
        <v>168</v>
      </c>
      <c r="AH86" s="13" t="s">
        <v>168</v>
      </c>
      <c r="AI86" s="14">
        <v>109000000</v>
      </c>
      <c r="AJ86" s="14">
        <v>107000000</v>
      </c>
      <c r="AK86" s="14">
        <v>116000000</v>
      </c>
      <c r="AL86" s="14">
        <v>119000000</v>
      </c>
      <c r="AM86" s="14">
        <v>127000000</v>
      </c>
      <c r="AN86" s="14">
        <v>129000000</v>
      </c>
      <c r="AO86" s="14">
        <v>131000000</v>
      </c>
      <c r="AP86" s="14">
        <v>138000000</v>
      </c>
      <c r="AQ86" s="14">
        <v>142000000</v>
      </c>
      <c r="AR86" s="14">
        <v>156000000</v>
      </c>
      <c r="AS86" s="14">
        <v>154000000</v>
      </c>
      <c r="AT86" s="14">
        <v>160000000</v>
      </c>
      <c r="AU86" s="14">
        <v>164000000</v>
      </c>
      <c r="AV86" s="14">
        <v>166000000</v>
      </c>
      <c r="AW86" s="14">
        <v>176000000</v>
      </c>
      <c r="AX86" s="14">
        <v>178000000</v>
      </c>
      <c r="AY86" s="14">
        <v>179000000</v>
      </c>
      <c r="AZ86" s="14">
        <v>180000000</v>
      </c>
      <c r="BA86" s="14">
        <v>182000000</v>
      </c>
      <c r="BB86" s="14">
        <v>182000000</v>
      </c>
      <c r="BC86" s="14">
        <v>187000000</v>
      </c>
      <c r="BD86" s="14">
        <v>190000000</v>
      </c>
      <c r="BE86" s="14">
        <v>187000000</v>
      </c>
      <c r="BF86" s="14">
        <v>192000000</v>
      </c>
      <c r="BG86" s="14">
        <v>3847943</v>
      </c>
      <c r="BH86" s="14">
        <v>3815522</v>
      </c>
      <c r="BI86" s="14">
        <v>3941227</v>
      </c>
      <c r="BJ86" s="14">
        <v>4008317</v>
      </c>
      <c r="BK86" s="14">
        <v>4164495</v>
      </c>
      <c r="BL86" s="14">
        <v>4186621</v>
      </c>
      <c r="BM86" s="14">
        <v>4171646</v>
      </c>
      <c r="BN86" s="14">
        <v>4241399</v>
      </c>
      <c r="BO86" s="14">
        <v>4244746</v>
      </c>
      <c r="BP86" s="14">
        <v>4445602</v>
      </c>
      <c r="BQ86" s="14">
        <v>4460504</v>
      </c>
      <c r="BR86" s="14">
        <v>4618449</v>
      </c>
      <c r="BS86" s="14">
        <v>4844021</v>
      </c>
      <c r="BT86" s="14">
        <v>4893949</v>
      </c>
      <c r="BU86" s="14">
        <v>4968545</v>
      </c>
      <c r="BV86" s="14">
        <v>4881147</v>
      </c>
      <c r="BW86" s="14">
        <v>4919551</v>
      </c>
      <c r="BX86" s="14">
        <v>4900264</v>
      </c>
      <c r="BY86" s="14">
        <v>5013718</v>
      </c>
      <c r="BZ86" s="14">
        <v>4918332</v>
      </c>
      <c r="CA86" s="14">
        <v>4964947</v>
      </c>
      <c r="CB86" s="14">
        <v>5046596</v>
      </c>
      <c r="CC86" s="14">
        <v>4917735</v>
      </c>
      <c r="CD86" s="14"/>
      <c r="CE86" s="14"/>
      <c r="CF86" s="14"/>
      <c r="CG86" s="14"/>
      <c r="CH86" s="14"/>
      <c r="CI86" s="14"/>
      <c r="CJ86" s="14"/>
      <c r="CK86" s="14"/>
      <c r="CL86" s="14"/>
      <c r="CM86" s="14"/>
      <c r="CN86" s="14"/>
      <c r="CO86" s="14"/>
      <c r="CP86" s="14"/>
      <c r="CQ86" s="14"/>
      <c r="CR86" s="14"/>
      <c r="CS86" s="14"/>
      <c r="CT86" s="14"/>
      <c r="CU86" s="14"/>
      <c r="CV86" s="14"/>
    </row>
    <row r="87" spans="1:100" s="13" customFormat="1" ht="14.25" x14ac:dyDescent="0.45">
      <c r="A87"/>
      <c r="B87"/>
      <c r="C87"/>
      <c r="D87"/>
      <c r="E87"/>
      <c r="F87"/>
      <c r="G87"/>
      <c r="H87"/>
      <c r="I87"/>
      <c r="J87"/>
      <c r="K87"/>
      <c r="L87"/>
      <c r="M87"/>
      <c r="N87"/>
      <c r="O87" s="19" t="str">
        <f t="shared" si="32"/>
        <v>vege</v>
      </c>
      <c r="P87" s="31">
        <f t="shared" si="33"/>
        <v>393</v>
      </c>
      <c r="Q87" s="62" cm="1">
        <f t="array" ref="Q87">_xlfn.XLOOKUP(Q$7&amp;$P87,('Water-CRP_filtered'!$S$8:$S$603)&amp;('Water-CRP_filtered'!$J$8:$J$603),'Water-CRP_filtered'!$T$8:$T$603,0)</f>
        <v>189.28672245225448</v>
      </c>
      <c r="R87" s="62" cm="1">
        <f t="array" ref="R87">_xlfn.XLOOKUP(R$7&amp;$P87,('Water-CRP_filtered'!$S$8:$S$603)&amp;('Water-CRP_filtered'!$J$8:$J$603),'Water-CRP_filtered'!$T$8:$T$603,0)</f>
        <v>21.148856143990255</v>
      </c>
      <c r="S87" s="62" cm="1">
        <f t="array" ref="S87">_xlfn.XLOOKUP(S$7&amp;$P87,('Water-CRP_filtered'!$S$8:$S$603)&amp;('Water-CRP_filtered'!$J$8:$J$603),'Water-CRP_filtered'!$T$8:$T$603,0)</f>
        <v>74.671415307040405</v>
      </c>
      <c r="T87" s="63">
        <f>Q87*GLB_Wat!$Z87*$Y87/1000</f>
        <v>3253.0275301437446</v>
      </c>
      <c r="U87" s="63">
        <f>R87*GLB_Wat!$Z87*$Y87/1000</f>
        <v>363.45819916028967</v>
      </c>
      <c r="V87" s="63">
        <f>S87*GLB_Wat!$Z87*$Y87/1000</f>
        <v>1283.2816087767089</v>
      </c>
      <c r="W87" s="63">
        <f t="shared" si="34"/>
        <v>4899.7673380807428</v>
      </c>
      <c r="X87"/>
      <c r="Y87" s="348">
        <f>IF(Wat_FAO!AJ87&gt;0,1,0)</f>
        <v>1</v>
      </c>
      <c r="Z87" s="147">
        <f t="shared" si="31"/>
        <v>17185.714285714286</v>
      </c>
      <c r="AA87" s="242"/>
      <c r="AB87" s="13">
        <v>393</v>
      </c>
      <c r="AC87" s="13" t="s">
        <v>175</v>
      </c>
      <c r="AD87" s="13" t="s">
        <v>168</v>
      </c>
      <c r="AE87" s="13" t="s">
        <v>169</v>
      </c>
      <c r="AF87" s="13" t="s">
        <v>169</v>
      </c>
      <c r="AG87" s="13" t="s">
        <v>168</v>
      </c>
      <c r="AH87" s="13" t="s">
        <v>168</v>
      </c>
      <c r="AI87" s="14">
        <v>16000000</v>
      </c>
      <c r="AJ87" s="14">
        <v>16000000</v>
      </c>
      <c r="AK87" s="14">
        <v>16700000</v>
      </c>
      <c r="AL87" s="14">
        <v>17400000</v>
      </c>
      <c r="AM87" s="14">
        <v>17900000</v>
      </c>
      <c r="AN87" s="14">
        <v>17500000</v>
      </c>
      <c r="AO87" s="14">
        <v>18800000</v>
      </c>
      <c r="AP87" s="14">
        <v>19300000</v>
      </c>
      <c r="AQ87" s="14">
        <v>19900000</v>
      </c>
      <c r="AR87" s="14">
        <v>20900000</v>
      </c>
      <c r="AS87" s="14">
        <v>21300000</v>
      </c>
      <c r="AT87" s="14">
        <v>22000000</v>
      </c>
      <c r="AU87" s="14">
        <v>22700000</v>
      </c>
      <c r="AV87" s="14">
        <v>23400000</v>
      </c>
      <c r="AW87" s="14">
        <v>24400000</v>
      </c>
      <c r="AX87" s="14">
        <v>24300000</v>
      </c>
      <c r="AY87" s="14">
        <v>24400000</v>
      </c>
      <c r="AZ87" s="14">
        <v>25300000</v>
      </c>
      <c r="BA87" s="14">
        <v>25500000</v>
      </c>
      <c r="BB87" s="14">
        <v>26000000</v>
      </c>
      <c r="BC87" s="14">
        <v>25800000</v>
      </c>
      <c r="BD87" s="14">
        <v>26200000</v>
      </c>
      <c r="BE87" s="14">
        <v>26500000</v>
      </c>
      <c r="BF87" s="14">
        <v>26500000</v>
      </c>
      <c r="BG87" s="14">
        <v>848499</v>
      </c>
      <c r="BH87" s="14">
        <v>859243</v>
      </c>
      <c r="BI87" s="14">
        <v>909407</v>
      </c>
      <c r="BJ87" s="14">
        <v>943809</v>
      </c>
      <c r="BK87" s="14">
        <v>969293</v>
      </c>
      <c r="BL87" s="14">
        <v>955317</v>
      </c>
      <c r="BM87" s="14">
        <v>1027350</v>
      </c>
      <c r="BN87" s="14">
        <v>1059084</v>
      </c>
      <c r="BO87" s="14">
        <v>1080757</v>
      </c>
      <c r="BP87" s="14">
        <v>1130822</v>
      </c>
      <c r="BQ87" s="14">
        <v>1147889</v>
      </c>
      <c r="BR87" s="14">
        <v>1194454</v>
      </c>
      <c r="BS87" s="14">
        <v>1215417</v>
      </c>
      <c r="BT87" s="14">
        <v>1233168</v>
      </c>
      <c r="BU87" s="14">
        <v>1281465</v>
      </c>
      <c r="BV87" s="14">
        <v>1291642</v>
      </c>
      <c r="BW87" s="14">
        <v>1298880</v>
      </c>
      <c r="BX87" s="14">
        <v>1355603</v>
      </c>
      <c r="BY87" s="14">
        <v>1365204</v>
      </c>
      <c r="BZ87" s="14">
        <v>1361387</v>
      </c>
      <c r="CA87" s="14">
        <v>1367080</v>
      </c>
      <c r="CB87" s="14">
        <v>1374629</v>
      </c>
      <c r="CC87" s="14">
        <v>1369832</v>
      </c>
      <c r="CD87" s="14"/>
      <c r="CE87" s="14"/>
      <c r="CF87" s="14"/>
      <c r="CG87" s="14"/>
      <c r="CH87" s="14"/>
      <c r="CI87" s="14"/>
      <c r="CJ87" s="14"/>
      <c r="CK87" s="14"/>
      <c r="CL87" s="14"/>
      <c r="CM87" s="14"/>
      <c r="CN87" s="14"/>
      <c r="CO87" s="14"/>
      <c r="CP87" s="14"/>
      <c r="CQ87" s="14"/>
      <c r="CR87" s="14"/>
      <c r="CS87" s="14"/>
      <c r="CT87" s="14"/>
      <c r="CU87" s="14"/>
      <c r="CV87" s="14"/>
    </row>
    <row r="88" spans="1:100" s="13" customFormat="1" ht="14.25" x14ac:dyDescent="0.45">
      <c r="A88"/>
      <c r="B88"/>
      <c r="C88"/>
      <c r="D88"/>
      <c r="E88"/>
      <c r="F88"/>
      <c r="G88"/>
      <c r="H88"/>
      <c r="I88"/>
      <c r="J88"/>
      <c r="K88"/>
      <c r="L88"/>
      <c r="M88"/>
      <c r="N88"/>
      <c r="O88" s="19" t="str">
        <f t="shared" si="32"/>
        <v>vege</v>
      </c>
      <c r="P88" s="31">
        <f t="shared" si="33"/>
        <v>394</v>
      </c>
      <c r="Q88" s="62" cm="1">
        <f t="array" ref="Q88">_xlfn.XLOOKUP(Q$7&amp;$P88,('Water-CRP_filtered'!$S$8:$S$603)&amp;('Water-CRP_filtered'!$J$8:$J$603),'Water-CRP_filtered'!$T$8:$T$603,0)</f>
        <v>228.20628343827744</v>
      </c>
      <c r="R88" s="62" cm="1">
        <f t="array" ref="R88">_xlfn.XLOOKUP(R$7&amp;$P88,('Water-CRP_filtered'!$S$8:$S$603)&amp;('Water-CRP_filtered'!$J$8:$J$603),'Water-CRP_filtered'!$T$8:$T$603,0)</f>
        <v>23.664587172428156</v>
      </c>
      <c r="S88" s="62" cm="1">
        <f t="array" ref="S88">_xlfn.XLOOKUP(S$7&amp;$P88,('Water-CRP_filtered'!$S$8:$S$603)&amp;('Water-CRP_filtered'!$J$8:$J$603),'Water-CRP_filtered'!$T$8:$T$603,0)</f>
        <v>84.411083191246661</v>
      </c>
      <c r="T88" s="63">
        <f>Q88*GLB_Wat!$Z88*$Y88/1000</f>
        <v>4430.461988465986</v>
      </c>
      <c r="U88" s="63">
        <f>R88*GLB_Wat!$Z88*$Y88/1000</f>
        <v>459.43105667614094</v>
      </c>
      <c r="V88" s="63">
        <f>S88*GLB_Wat!$Z88*$Y88/1000</f>
        <v>1638.7808865272029</v>
      </c>
      <c r="W88" s="63">
        <f t="shared" si="34"/>
        <v>6528.6739316693292</v>
      </c>
      <c r="X88"/>
      <c r="Y88" s="348">
        <f>IF(Wat_FAO!AJ88&gt;0,1,0)</f>
        <v>1</v>
      </c>
      <c r="Z88" s="147">
        <f t="shared" si="31"/>
        <v>19414.285714285714</v>
      </c>
      <c r="AA88" s="242"/>
      <c r="AB88" s="13">
        <v>394</v>
      </c>
      <c r="AC88" s="13" t="s">
        <v>176</v>
      </c>
      <c r="AD88" s="13" t="s">
        <v>168</v>
      </c>
      <c r="AE88" s="13" t="s">
        <v>169</v>
      </c>
      <c r="AF88" s="13" t="s">
        <v>169</v>
      </c>
      <c r="AG88" s="13" t="s">
        <v>168</v>
      </c>
      <c r="AH88" s="13" t="s">
        <v>168</v>
      </c>
      <c r="AI88" s="14">
        <v>17300000</v>
      </c>
      <c r="AJ88" s="14">
        <v>17800000</v>
      </c>
      <c r="AK88" s="14">
        <v>19100000</v>
      </c>
      <c r="AL88" s="14">
        <v>20200000</v>
      </c>
      <c r="AM88" s="14">
        <v>20600000</v>
      </c>
      <c r="AN88" s="14">
        <v>20200000</v>
      </c>
      <c r="AO88" s="14">
        <v>20700000</v>
      </c>
      <c r="AP88" s="14">
        <v>21400000</v>
      </c>
      <c r="AQ88" s="14">
        <v>21800000</v>
      </c>
      <c r="AR88" s="14">
        <v>22300000</v>
      </c>
      <c r="AS88" s="14">
        <v>22900000</v>
      </c>
      <c r="AT88" s="14">
        <v>23800000</v>
      </c>
      <c r="AU88" s="14">
        <v>24100000</v>
      </c>
      <c r="AV88" s="14">
        <v>24700000</v>
      </c>
      <c r="AW88" s="14">
        <v>25300000</v>
      </c>
      <c r="AX88" s="14">
        <v>26100000</v>
      </c>
      <c r="AY88" s="14">
        <v>26100000</v>
      </c>
      <c r="AZ88" s="14">
        <v>26700000</v>
      </c>
      <c r="BA88" s="14">
        <v>22000000</v>
      </c>
      <c r="BB88" s="14">
        <v>22700000</v>
      </c>
      <c r="BC88" s="14">
        <v>23500000</v>
      </c>
      <c r="BD88" s="14">
        <v>23700000</v>
      </c>
      <c r="BE88" s="14">
        <v>23600000</v>
      </c>
      <c r="BF88" s="14">
        <v>23700000</v>
      </c>
      <c r="BG88" s="14">
        <v>1417517</v>
      </c>
      <c r="BH88" s="14">
        <v>1414946</v>
      </c>
      <c r="BI88" s="14">
        <v>1477089</v>
      </c>
      <c r="BJ88" s="14">
        <v>1535505</v>
      </c>
      <c r="BK88" s="14">
        <v>1593520</v>
      </c>
      <c r="BL88" s="14">
        <v>1557666</v>
      </c>
      <c r="BM88" s="14">
        <v>1583818</v>
      </c>
      <c r="BN88" s="14">
        <v>1636721</v>
      </c>
      <c r="BO88" s="14">
        <v>1660033</v>
      </c>
      <c r="BP88" s="14">
        <v>1707219</v>
      </c>
      <c r="BQ88" s="14">
        <v>1792709</v>
      </c>
      <c r="BR88" s="14">
        <v>1835163</v>
      </c>
      <c r="BS88" s="14">
        <v>1875536</v>
      </c>
      <c r="BT88" s="14">
        <v>1902808</v>
      </c>
      <c r="BU88" s="14">
        <v>1940318</v>
      </c>
      <c r="BV88" s="14">
        <v>2014570</v>
      </c>
      <c r="BW88" s="14">
        <v>1991088</v>
      </c>
      <c r="BX88" s="14">
        <v>2021758</v>
      </c>
      <c r="BY88" s="14">
        <v>1481175</v>
      </c>
      <c r="BZ88" s="14">
        <v>1490286</v>
      </c>
      <c r="CA88" s="14">
        <v>1558730</v>
      </c>
      <c r="CB88" s="14">
        <v>1550044</v>
      </c>
      <c r="CC88" s="14">
        <v>1521943</v>
      </c>
      <c r="CD88" s="14"/>
      <c r="CE88" s="14"/>
      <c r="CF88" s="14"/>
      <c r="CG88" s="14"/>
      <c r="CH88" s="14"/>
      <c r="CI88" s="14"/>
      <c r="CJ88" s="14"/>
      <c r="CK88" s="14"/>
      <c r="CL88" s="14"/>
      <c r="CM88" s="14"/>
      <c r="CN88" s="14"/>
      <c r="CO88" s="14"/>
      <c r="CP88" s="14"/>
      <c r="CQ88" s="14"/>
      <c r="CR88" s="14"/>
      <c r="CS88" s="14"/>
      <c r="CT88" s="14"/>
      <c r="CU88" s="14"/>
      <c r="CV88" s="14"/>
    </row>
    <row r="89" spans="1:100" s="13" customFormat="1" ht="14.25" x14ac:dyDescent="0.45">
      <c r="A89"/>
      <c r="B89"/>
      <c r="C89"/>
      <c r="D89"/>
      <c r="E89"/>
      <c r="F89"/>
      <c r="G89"/>
      <c r="H89"/>
      <c r="I89"/>
      <c r="J89"/>
      <c r="K89"/>
      <c r="L89"/>
      <c r="M89"/>
      <c r="N89"/>
      <c r="O89" s="19" t="str">
        <f t="shared" si="32"/>
        <v>vege</v>
      </c>
      <c r="P89" s="31">
        <f t="shared" si="33"/>
        <v>397</v>
      </c>
      <c r="Q89" s="62" cm="1">
        <f t="array" ref="Q89">_xlfn.XLOOKUP(Q$7&amp;$P89,('Water-CRP_filtered'!$S$8:$S$603)&amp;('Water-CRP_filtered'!$J$8:$J$603),'Water-CRP_filtered'!$T$8:$T$603,0)</f>
        <v>206.48537062729801</v>
      </c>
      <c r="R89" s="62" cm="1">
        <f t="array" ref="R89">_xlfn.XLOOKUP(R$7&amp;$P89,('Water-CRP_filtered'!$S$8:$S$603)&amp;('Water-CRP_filtered'!$J$8:$J$603),'Water-CRP_filtered'!$T$8:$T$603,0)</f>
        <v>42.317927436631827</v>
      </c>
      <c r="S89" s="62" cm="1">
        <f t="array" ref="S89">_xlfn.XLOOKUP(S$7&amp;$P89,('Water-CRP_filtered'!$S$8:$S$603)&amp;('Water-CRP_filtered'!$J$8:$J$603),'Water-CRP_filtered'!$T$8:$T$603,0)</f>
        <v>104.52077820284298</v>
      </c>
      <c r="T89" s="63">
        <f>Q89*GLB_Wat!$Z89*$Y89/1000</f>
        <v>8917.2182200903135</v>
      </c>
      <c r="U89" s="63">
        <f>R89*GLB_Wat!$Z89*$Y89/1000</f>
        <v>1827.5299234419715</v>
      </c>
      <c r="V89" s="63">
        <f>S89*GLB_Wat!$Z89*$Y89/1000</f>
        <v>4513.8044643884896</v>
      </c>
      <c r="W89" s="63">
        <f t="shared" si="34"/>
        <v>15258.552607920774</v>
      </c>
      <c r="X89"/>
      <c r="Y89" s="348">
        <f>IF(Wat_FAO!AJ89&gt;0,1,0)</f>
        <v>1</v>
      </c>
      <c r="Z89" s="147">
        <f t="shared" si="31"/>
        <v>43185.714285714283</v>
      </c>
      <c r="AA89" s="242"/>
      <c r="AB89" s="13">
        <v>397</v>
      </c>
      <c r="AC89" s="13" t="s">
        <v>177</v>
      </c>
      <c r="AD89" s="13" t="s">
        <v>168</v>
      </c>
      <c r="AE89" s="13" t="s">
        <v>169</v>
      </c>
      <c r="AF89" s="13" t="s">
        <v>169</v>
      </c>
      <c r="AG89" s="13" t="s">
        <v>168</v>
      </c>
      <c r="AH89" s="13" t="s">
        <v>168</v>
      </c>
      <c r="AI89" s="14">
        <v>37900000</v>
      </c>
      <c r="AJ89" s="14">
        <v>39500000</v>
      </c>
      <c r="AK89" s="14">
        <v>42700000</v>
      </c>
      <c r="AL89" s="14">
        <v>43400000</v>
      </c>
      <c r="AM89" s="14">
        <v>43100000</v>
      </c>
      <c r="AN89" s="14">
        <v>46000000</v>
      </c>
      <c r="AO89" s="14">
        <v>49700000</v>
      </c>
      <c r="AP89" s="14">
        <v>54100000</v>
      </c>
      <c r="AQ89" s="14">
        <v>58400000</v>
      </c>
      <c r="AR89" s="14">
        <v>60700000</v>
      </c>
      <c r="AS89" s="14">
        <v>62600000</v>
      </c>
      <c r="AT89" s="14">
        <v>68000000</v>
      </c>
      <c r="AU89" s="14">
        <v>70800000</v>
      </c>
      <c r="AV89" s="14">
        <v>73300000</v>
      </c>
      <c r="AW89" s="14">
        <v>76100000</v>
      </c>
      <c r="AX89" s="14">
        <v>78400000</v>
      </c>
      <c r="AY89" s="14">
        <v>80900000</v>
      </c>
      <c r="AZ89" s="14">
        <v>82200000</v>
      </c>
      <c r="BA89" s="14">
        <v>84900000</v>
      </c>
      <c r="BB89" s="14">
        <v>88300000</v>
      </c>
      <c r="BC89" s="14">
        <v>90900000</v>
      </c>
      <c r="BD89" s="14">
        <v>93000000</v>
      </c>
      <c r="BE89" s="14">
        <v>95200000</v>
      </c>
      <c r="BF89" s="14">
        <v>97800000</v>
      </c>
      <c r="BG89" s="14">
        <v>2046389</v>
      </c>
      <c r="BH89" s="14">
        <v>2017844</v>
      </c>
      <c r="BI89" s="14">
        <v>1969769</v>
      </c>
      <c r="BJ89" s="14">
        <v>1950480</v>
      </c>
      <c r="BK89" s="14">
        <v>1904744</v>
      </c>
      <c r="BL89" s="14">
        <v>1916409</v>
      </c>
      <c r="BM89" s="14">
        <v>1880109</v>
      </c>
      <c r="BN89" s="14">
        <v>1968342</v>
      </c>
      <c r="BO89" s="14">
        <v>1920961</v>
      </c>
      <c r="BP89" s="14">
        <v>1966629</v>
      </c>
      <c r="BQ89" s="14">
        <v>2021063</v>
      </c>
      <c r="BR89" s="14">
        <v>2090892</v>
      </c>
      <c r="BS89" s="14">
        <v>2115921</v>
      </c>
      <c r="BT89" s="14">
        <v>2110991</v>
      </c>
      <c r="BU89" s="14">
        <v>2139223</v>
      </c>
      <c r="BV89" s="14">
        <v>2160513</v>
      </c>
      <c r="BW89" s="14">
        <v>2198268</v>
      </c>
      <c r="BX89" s="14">
        <v>2111345</v>
      </c>
      <c r="BY89" s="14">
        <v>2128731</v>
      </c>
      <c r="BZ89" s="14">
        <v>2165145</v>
      </c>
      <c r="CA89" s="14">
        <v>2153402</v>
      </c>
      <c r="CB89" s="14">
        <v>2161283</v>
      </c>
      <c r="CC89" s="14">
        <v>2174347</v>
      </c>
      <c r="CD89" s="14"/>
      <c r="CE89" s="14"/>
      <c r="CF89" s="14"/>
      <c r="CG89" s="14"/>
      <c r="CH89" s="14"/>
      <c r="CI89" s="14"/>
      <c r="CJ89" s="14"/>
      <c r="CK89" s="14"/>
      <c r="CL89" s="14"/>
      <c r="CM89" s="14"/>
      <c r="CN89" s="14"/>
      <c r="CO89" s="14"/>
      <c r="CP89" s="14"/>
      <c r="CQ89" s="14"/>
      <c r="CR89" s="14"/>
      <c r="CS89" s="14"/>
      <c r="CT89" s="14"/>
      <c r="CU89" s="14"/>
      <c r="CV89" s="14"/>
    </row>
    <row r="90" spans="1:100" s="13" customFormat="1" ht="14.25" x14ac:dyDescent="0.45">
      <c r="A90"/>
      <c r="B90"/>
      <c r="C90"/>
      <c r="D90"/>
      <c r="E90"/>
      <c r="F90"/>
      <c r="G90"/>
      <c r="H90"/>
      <c r="I90"/>
      <c r="J90"/>
      <c r="K90"/>
      <c r="L90"/>
      <c r="M90"/>
      <c r="N90"/>
      <c r="O90" s="19" t="str">
        <f t="shared" si="32"/>
        <v>vege</v>
      </c>
      <c r="P90" s="31">
        <f t="shared" si="33"/>
        <v>399</v>
      </c>
      <c r="Q90" s="62" cm="1">
        <f t="array" ref="Q90">_xlfn.XLOOKUP(Q$7&amp;$P90,('Water-CRP_filtered'!$S$8:$S$603)&amp;('Water-CRP_filtered'!$J$8:$J$603),'Water-CRP_filtered'!$T$8:$T$603,0)</f>
        <v>233.88531725642059</v>
      </c>
      <c r="R90" s="62" cm="1">
        <f t="array" ref="R90">_xlfn.XLOOKUP(R$7&amp;$P90,('Water-CRP_filtered'!$S$8:$S$603)&amp;('Water-CRP_filtered'!$J$8:$J$603),'Water-CRP_filtered'!$T$8:$T$603,0)</f>
        <v>32.762743621214724</v>
      </c>
      <c r="S90" s="62" cm="1">
        <f t="array" ref="S90">_xlfn.XLOOKUP(S$7&amp;$P90,('Water-CRP_filtered'!$S$8:$S$603)&amp;('Water-CRP_filtered'!$J$8:$J$603),'Water-CRP_filtered'!$T$8:$T$603,0)</f>
        <v>95.075262998813898</v>
      </c>
      <c r="T90" s="63">
        <f>Q90*GLB_Wat!$Z90*$Y90/1000</f>
        <v>7033.2656117823626</v>
      </c>
      <c r="U90" s="63">
        <f>R90*GLB_Wat!$Z90*$Y90/1000</f>
        <v>985.22250460938562</v>
      </c>
      <c r="V90" s="63">
        <f>S90*GLB_Wat!$Z90*$Y90/1000</f>
        <v>2859.048980178618</v>
      </c>
      <c r="W90" s="63">
        <f t="shared" si="34"/>
        <v>10877.537096570366</v>
      </c>
      <c r="X90"/>
      <c r="Y90" s="348">
        <f>IF(Wat_FAO!AJ90&gt;0,1,0)</f>
        <v>1</v>
      </c>
      <c r="Z90" s="147">
        <f t="shared" si="31"/>
        <v>30071.428571428572</v>
      </c>
      <c r="AA90" s="242"/>
      <c r="AB90" s="13">
        <v>399</v>
      </c>
      <c r="AC90" s="13" t="s">
        <v>178</v>
      </c>
      <c r="AD90" s="13" t="s">
        <v>168</v>
      </c>
      <c r="AE90" s="13" t="s">
        <v>169</v>
      </c>
      <c r="AF90" s="13" t="s">
        <v>169</v>
      </c>
      <c r="AG90" s="13" t="s">
        <v>168</v>
      </c>
      <c r="AH90" s="13" t="s">
        <v>168</v>
      </c>
      <c r="AI90" s="14">
        <v>27600000</v>
      </c>
      <c r="AJ90" s="14">
        <v>27300000</v>
      </c>
      <c r="AK90" s="14">
        <v>29700000</v>
      </c>
      <c r="AL90" s="14">
        <v>29700000</v>
      </c>
      <c r="AM90" s="14">
        <v>31000000</v>
      </c>
      <c r="AN90" s="14">
        <v>32100000</v>
      </c>
      <c r="AO90" s="14">
        <v>33100000</v>
      </c>
      <c r="AP90" s="14">
        <v>37600000</v>
      </c>
      <c r="AQ90" s="14">
        <v>40200000</v>
      </c>
      <c r="AR90" s="14">
        <v>43800000</v>
      </c>
      <c r="AS90" s="14">
        <v>44400000</v>
      </c>
      <c r="AT90" s="14">
        <v>45400000</v>
      </c>
      <c r="AU90" s="14">
        <v>47300000</v>
      </c>
      <c r="AV90" s="14">
        <v>49300000</v>
      </c>
      <c r="AW90" s="14">
        <v>50500000</v>
      </c>
      <c r="AX90" s="14">
        <v>51300000</v>
      </c>
      <c r="AY90" s="14">
        <v>52300000</v>
      </c>
      <c r="AZ90" s="14">
        <v>53500000</v>
      </c>
      <c r="BA90" s="14">
        <v>54700000</v>
      </c>
      <c r="BB90" s="14">
        <v>56100000</v>
      </c>
      <c r="BC90" s="14">
        <v>57400000</v>
      </c>
      <c r="BD90" s="14">
        <v>58700000</v>
      </c>
      <c r="BE90" s="14">
        <v>59800000</v>
      </c>
      <c r="BF90" s="14">
        <v>60800000</v>
      </c>
      <c r="BG90" s="14">
        <v>1536859</v>
      </c>
      <c r="BH90" s="14">
        <v>1562933</v>
      </c>
      <c r="BI90" s="14">
        <v>1644786</v>
      </c>
      <c r="BJ90" s="14">
        <v>1671917</v>
      </c>
      <c r="BK90" s="14">
        <v>1745381</v>
      </c>
      <c r="BL90" s="14">
        <v>1820196</v>
      </c>
      <c r="BM90" s="14">
        <v>1878787</v>
      </c>
      <c r="BN90" s="14">
        <v>1654538</v>
      </c>
      <c r="BO90" s="14">
        <v>1654502</v>
      </c>
      <c r="BP90" s="14">
        <v>1738532</v>
      </c>
      <c r="BQ90" s="14">
        <v>1764743</v>
      </c>
      <c r="BR90" s="14">
        <v>1799299</v>
      </c>
      <c r="BS90" s="14">
        <v>1848115</v>
      </c>
      <c r="BT90" s="14">
        <v>1900018</v>
      </c>
      <c r="BU90" s="14">
        <v>1907401</v>
      </c>
      <c r="BV90" s="14">
        <v>1842694</v>
      </c>
      <c r="BW90" s="14">
        <v>1836541</v>
      </c>
      <c r="BX90" s="14">
        <v>1904994</v>
      </c>
      <c r="BY90" s="14">
        <v>1889154</v>
      </c>
      <c r="BZ90" s="14">
        <v>1903359</v>
      </c>
      <c r="CA90" s="14">
        <v>1939732</v>
      </c>
      <c r="CB90" s="14">
        <v>1959630</v>
      </c>
      <c r="CC90" s="14">
        <v>1892798</v>
      </c>
      <c r="CD90" s="14"/>
      <c r="CE90" s="14"/>
      <c r="CF90" s="14"/>
      <c r="CG90" s="14"/>
      <c r="CH90" s="14"/>
      <c r="CI90" s="14"/>
      <c r="CJ90" s="14"/>
      <c r="CK90" s="14"/>
      <c r="CL90" s="14"/>
      <c r="CM90" s="14"/>
      <c r="CN90" s="14"/>
      <c r="CO90" s="14"/>
      <c r="CP90" s="14"/>
      <c r="CQ90" s="14"/>
      <c r="CR90" s="14"/>
      <c r="CS90" s="14"/>
      <c r="CT90" s="14"/>
      <c r="CU90" s="14"/>
      <c r="CV90" s="14"/>
    </row>
    <row r="91" spans="1:100" s="13" customFormat="1" ht="14.25" x14ac:dyDescent="0.45">
      <c r="A91"/>
      <c r="B91"/>
      <c r="C91"/>
      <c r="D91"/>
      <c r="E91"/>
      <c r="F91"/>
      <c r="G91"/>
      <c r="H91"/>
      <c r="I91"/>
      <c r="J91"/>
      <c r="K91"/>
      <c r="L91"/>
      <c r="M91"/>
      <c r="N91"/>
      <c r="O91" s="19" t="str">
        <f t="shared" si="32"/>
        <v>vege</v>
      </c>
      <c r="P91" s="31">
        <f t="shared" si="33"/>
        <v>401</v>
      </c>
      <c r="Q91" s="62" cm="1">
        <f t="array" ref="Q91">_xlfn.XLOOKUP(Q$7&amp;$P91,('Water-CRP_filtered'!$S$8:$S$603)&amp;('Water-CRP_filtered'!$J$8:$J$603),'Water-CRP_filtered'!$T$8:$T$603,0)</f>
        <v>239.74950179543143</v>
      </c>
      <c r="R91" s="62" cm="1">
        <f t="array" ref="R91">_xlfn.XLOOKUP(R$7&amp;$P91,('Water-CRP_filtered'!$S$8:$S$603)&amp;('Water-CRP_filtered'!$J$8:$J$603),'Water-CRP_filtered'!$T$8:$T$603,0)</f>
        <v>42.240641751150157</v>
      </c>
      <c r="S91" s="62" cm="1">
        <f t="array" ref="S91">_xlfn.XLOOKUP(S$7&amp;$P91,('Water-CRP_filtered'!$S$8:$S$603)&amp;('Water-CRP_filtered'!$J$8:$J$603),'Water-CRP_filtered'!$T$8:$T$603,0)</f>
        <v>97.22285658340337</v>
      </c>
      <c r="T91" s="63">
        <f>Q91*GLB_Wat!$Z91*$Y91/1000</f>
        <v>5678.6381996689324</v>
      </c>
      <c r="U91" s="63">
        <f>R91*GLB_Wat!$Z91*$Y91/1000</f>
        <v>1000.4997717629566</v>
      </c>
      <c r="V91" s="63">
        <f>S91*GLB_Wat!$Z91*$Y91/1000</f>
        <v>2302.7928030754688</v>
      </c>
      <c r="W91" s="63">
        <f t="shared" si="34"/>
        <v>8981.9307745073584</v>
      </c>
      <c r="X91"/>
      <c r="Y91" s="348">
        <f>IF(Wat_FAO!AJ91&gt;0,1,0)</f>
        <v>1</v>
      </c>
      <c r="Z91" s="147">
        <f t="shared" si="31"/>
        <v>23685.714285714286</v>
      </c>
      <c r="AA91" s="242"/>
      <c r="AB91" s="13">
        <v>401</v>
      </c>
      <c r="AC91" s="13" t="s">
        <v>179</v>
      </c>
      <c r="AD91" s="13" t="s">
        <v>168</v>
      </c>
      <c r="AE91" s="13" t="s">
        <v>168</v>
      </c>
      <c r="AF91" s="13" t="s">
        <v>168</v>
      </c>
      <c r="AG91" s="13" t="s">
        <v>168</v>
      </c>
      <c r="AH91" s="13" t="s">
        <v>168</v>
      </c>
      <c r="AI91" s="14">
        <v>20900000</v>
      </c>
      <c r="AJ91" s="14">
        <v>21400000</v>
      </c>
      <c r="AK91" s="14">
        <v>22500000</v>
      </c>
      <c r="AL91" s="14">
        <v>24300000</v>
      </c>
      <c r="AM91" s="14">
        <v>24600000</v>
      </c>
      <c r="AN91" s="14">
        <v>25400000</v>
      </c>
      <c r="AO91" s="14">
        <v>26700000</v>
      </c>
      <c r="AP91" s="14">
        <v>27400000</v>
      </c>
      <c r="AQ91" s="14">
        <v>28100000</v>
      </c>
      <c r="AR91" s="14">
        <v>28800000</v>
      </c>
      <c r="AS91" s="14">
        <v>29700000</v>
      </c>
      <c r="AT91" s="14">
        <v>30300000</v>
      </c>
      <c r="AU91" s="14">
        <v>31000000</v>
      </c>
      <c r="AV91" s="14">
        <v>31300000</v>
      </c>
      <c r="AW91" s="14">
        <v>32500000</v>
      </c>
      <c r="AX91" s="14">
        <v>33500000</v>
      </c>
      <c r="AY91" s="14">
        <v>33700000</v>
      </c>
      <c r="AZ91" s="14">
        <v>35300000</v>
      </c>
      <c r="BA91" s="14">
        <v>36100000</v>
      </c>
      <c r="BB91" s="14">
        <v>36200000</v>
      </c>
      <c r="BC91" s="14">
        <v>36300000</v>
      </c>
      <c r="BD91" s="14">
        <v>36700000</v>
      </c>
      <c r="BE91" s="14">
        <v>37300000</v>
      </c>
      <c r="BF91" s="14">
        <v>38300000</v>
      </c>
      <c r="BG91" s="14">
        <v>1616416</v>
      </c>
      <c r="BH91" s="14">
        <v>1590439</v>
      </c>
      <c r="BI91" s="14">
        <v>1659321</v>
      </c>
      <c r="BJ91" s="14">
        <v>1712899</v>
      </c>
      <c r="BK91" s="14">
        <v>1672611</v>
      </c>
      <c r="BL91" s="14">
        <v>1685343</v>
      </c>
      <c r="BM91" s="14">
        <v>1722615</v>
      </c>
      <c r="BN91" s="14">
        <v>1719818</v>
      </c>
      <c r="BO91" s="14">
        <v>1812359</v>
      </c>
      <c r="BP91" s="14">
        <v>1876244</v>
      </c>
      <c r="BQ91" s="14">
        <v>1873529</v>
      </c>
      <c r="BR91" s="14">
        <v>1903367</v>
      </c>
      <c r="BS91" s="14">
        <v>1942636</v>
      </c>
      <c r="BT91" s="14">
        <v>1929369</v>
      </c>
      <c r="BU91" s="14">
        <v>1953132</v>
      </c>
      <c r="BV91" s="14">
        <v>1890407</v>
      </c>
      <c r="BW91" s="14">
        <v>1915242</v>
      </c>
      <c r="BX91" s="14">
        <v>1951727</v>
      </c>
      <c r="BY91" s="14">
        <v>1987948</v>
      </c>
      <c r="BZ91" s="14">
        <v>1986309</v>
      </c>
      <c r="CA91" s="14">
        <v>2053872</v>
      </c>
      <c r="CB91" s="14">
        <v>2054766</v>
      </c>
      <c r="CC91" s="14">
        <v>2020816</v>
      </c>
      <c r="CD91" s="14"/>
      <c r="CE91" s="14"/>
      <c r="CF91" s="14"/>
      <c r="CG91" s="14"/>
      <c r="CH91" s="14"/>
      <c r="CI91" s="14"/>
      <c r="CJ91" s="14"/>
      <c r="CK91" s="14"/>
      <c r="CL91" s="14"/>
      <c r="CM91" s="14"/>
      <c r="CN91" s="14"/>
      <c r="CO91" s="14"/>
      <c r="CP91" s="14"/>
      <c r="CQ91" s="14"/>
      <c r="CR91" s="14"/>
      <c r="CS91" s="14"/>
      <c r="CT91" s="14"/>
      <c r="CU91" s="14"/>
      <c r="CV91" s="14"/>
    </row>
    <row r="92" spans="1:100" s="13" customFormat="1" ht="14.25" x14ac:dyDescent="0.45">
      <c r="A92"/>
      <c r="B92"/>
      <c r="C92"/>
      <c r="D92"/>
      <c r="E92"/>
      <c r="F92"/>
      <c r="G92"/>
      <c r="H92"/>
      <c r="I92"/>
      <c r="J92"/>
      <c r="K92"/>
      <c r="L92"/>
      <c r="M92"/>
      <c r="N92"/>
      <c r="O92" s="19" t="str">
        <f t="shared" si="32"/>
        <v>vege</v>
      </c>
      <c r="P92" s="31">
        <f t="shared" si="33"/>
        <v>402</v>
      </c>
      <c r="Q92" s="62" cm="1">
        <f t="array" ref="Q92">_xlfn.XLOOKUP(Q$7&amp;$P92,('Water-CRP_filtered'!$S$8:$S$603)&amp;('Water-CRP_filtered'!$J$8:$J$603),'Water-CRP_filtered'!$T$8:$T$603,0)</f>
        <v>176.38933078610799</v>
      </c>
      <c r="R92" s="62" cm="1">
        <f t="array" ref="R92">_xlfn.XLOOKUP(R$7&amp;$P92,('Water-CRP_filtered'!$S$8:$S$603)&amp;('Water-CRP_filtered'!$J$8:$J$603),'Water-CRP_filtered'!$T$8:$T$603,0)</f>
        <v>44.499825703340342</v>
      </c>
      <c r="S92" s="62" cm="1">
        <f t="array" ref="S92">_xlfn.XLOOKUP(S$7&amp;$P92,('Water-CRP_filtered'!$S$8:$S$603)&amp;('Water-CRP_filtered'!$J$8:$J$603),'Water-CRP_filtered'!$T$8:$T$603,0)</f>
        <v>51.04738255056138</v>
      </c>
      <c r="T92" s="63">
        <f>Q92*GLB_Wat!$Z92*$Y92/1000</f>
        <v>0</v>
      </c>
      <c r="U92" s="63">
        <f>R92*GLB_Wat!$Z92*$Y92/1000</f>
        <v>0</v>
      </c>
      <c r="V92" s="63">
        <f>S92*GLB_Wat!$Z92*$Y92/1000</f>
        <v>0</v>
      </c>
      <c r="W92" s="63">
        <f t="shared" si="34"/>
        <v>0</v>
      </c>
      <c r="X92"/>
      <c r="Y92" s="348">
        <f>IF(Wat_FAO!AJ92&gt;0,1,0)</f>
        <v>0</v>
      </c>
      <c r="Z92" s="147">
        <f t="shared" si="31"/>
        <v>4149.7327142857139</v>
      </c>
      <c r="AA92" s="242"/>
      <c r="AB92" s="13">
        <v>402</v>
      </c>
      <c r="AC92" s="13" t="s">
        <v>180</v>
      </c>
      <c r="AD92" s="13" t="s">
        <v>168</v>
      </c>
      <c r="AE92" s="13" t="s">
        <v>168</v>
      </c>
      <c r="AF92" s="13" t="s">
        <v>168</v>
      </c>
      <c r="AG92" s="13" t="s">
        <v>168</v>
      </c>
      <c r="AH92" s="13" t="s">
        <v>168</v>
      </c>
      <c r="AI92" s="14">
        <v>3673944</v>
      </c>
      <c r="AJ92" s="14">
        <v>3964500</v>
      </c>
      <c r="AK92" s="14">
        <v>4055732</v>
      </c>
      <c r="AL92" s="14">
        <v>4130039</v>
      </c>
      <c r="AM92" s="14">
        <v>4439113</v>
      </c>
      <c r="AN92" s="14">
        <v>4204384</v>
      </c>
      <c r="AO92" s="14">
        <v>4580417</v>
      </c>
      <c r="AP92" s="14">
        <v>4528856</v>
      </c>
      <c r="AQ92" s="14">
        <v>4716411</v>
      </c>
      <c r="AR92" s="14">
        <v>4752802</v>
      </c>
      <c r="AS92" s="14">
        <v>4711670</v>
      </c>
      <c r="AT92" s="14">
        <v>4938115</v>
      </c>
      <c r="AU92" s="14">
        <v>4901081</v>
      </c>
      <c r="AV92" s="14">
        <v>4971598</v>
      </c>
      <c r="AW92" s="14">
        <v>4782920</v>
      </c>
      <c r="AX92" s="14">
        <v>4910968</v>
      </c>
      <c r="AY92" s="14">
        <v>5044563</v>
      </c>
      <c r="AZ92" s="14">
        <v>5192061</v>
      </c>
      <c r="BA92" s="14">
        <v>5103142</v>
      </c>
      <c r="BB92" s="14">
        <v>4895689</v>
      </c>
      <c r="BC92" s="14">
        <v>5058417</v>
      </c>
      <c r="BD92" s="14">
        <v>5097527</v>
      </c>
      <c r="BE92" s="14">
        <v>4889849</v>
      </c>
      <c r="BF92" s="14">
        <v>5068324</v>
      </c>
      <c r="BG92" s="14">
        <v>189382</v>
      </c>
      <c r="BH92" s="14">
        <v>215824</v>
      </c>
      <c r="BI92" s="14">
        <v>215229</v>
      </c>
      <c r="BJ92" s="14">
        <v>213988</v>
      </c>
      <c r="BK92" s="14">
        <v>226945</v>
      </c>
      <c r="BL92" s="14">
        <v>224374</v>
      </c>
      <c r="BM92" s="14">
        <v>229615</v>
      </c>
      <c r="BN92" s="14">
        <v>230537</v>
      </c>
      <c r="BO92" s="14">
        <v>233468</v>
      </c>
      <c r="BP92" s="14">
        <v>235135</v>
      </c>
      <c r="BQ92" s="14">
        <v>233126</v>
      </c>
      <c r="BR92" s="14">
        <v>240079</v>
      </c>
      <c r="BS92" s="14">
        <v>238273</v>
      </c>
      <c r="BT92" s="14">
        <v>235928</v>
      </c>
      <c r="BU92" s="14">
        <v>222523</v>
      </c>
      <c r="BV92" s="14">
        <v>223914</v>
      </c>
      <c r="BW92" s="14">
        <v>231685</v>
      </c>
      <c r="BX92" s="14">
        <v>241772</v>
      </c>
      <c r="BY92" s="14">
        <v>238230</v>
      </c>
      <c r="BZ92" s="14">
        <v>229907</v>
      </c>
      <c r="CA92" s="14">
        <v>228232</v>
      </c>
      <c r="CB92" s="14">
        <v>231098</v>
      </c>
      <c r="CC92" s="14">
        <v>230063</v>
      </c>
      <c r="CD92" s="14"/>
      <c r="CE92" s="14"/>
      <c r="CF92" s="14"/>
      <c r="CG92" s="14"/>
      <c r="CH92" s="14"/>
      <c r="CI92" s="14"/>
      <c r="CJ92" s="14"/>
      <c r="CK92" s="14"/>
      <c r="CL92" s="14"/>
      <c r="CM92" s="14"/>
      <c r="CN92" s="14"/>
      <c r="CO92" s="14"/>
      <c r="CP92" s="14"/>
      <c r="CQ92" s="14"/>
      <c r="CR92" s="14"/>
      <c r="CS92" s="14"/>
      <c r="CT92" s="14"/>
      <c r="CU92" s="14"/>
      <c r="CV92" s="14"/>
    </row>
    <row r="93" spans="1:100" s="13" customFormat="1" ht="14.25" x14ac:dyDescent="0.45">
      <c r="A93"/>
      <c r="B93"/>
      <c r="C93"/>
      <c r="D93"/>
      <c r="E93"/>
      <c r="F93"/>
      <c r="G93"/>
      <c r="H93"/>
      <c r="I93"/>
      <c r="J93"/>
      <c r="K93"/>
      <c r="L93"/>
      <c r="M93"/>
      <c r="N93"/>
      <c r="O93" s="19" t="str">
        <f t="shared" si="32"/>
        <v>vege</v>
      </c>
      <c r="P93" s="31">
        <f t="shared" si="33"/>
        <v>403</v>
      </c>
      <c r="Q93" s="62" cm="1">
        <f t="array" ref="Q93">_xlfn.XLOOKUP(Q$7&amp;$P93,('Water-CRP_filtered'!$S$8:$S$603)&amp;('Water-CRP_filtered'!$J$8:$J$603),'Water-CRP_filtered'!$T$8:$T$603,0)</f>
        <v>192.24773375815059</v>
      </c>
      <c r="R93" s="62" cm="1">
        <f t="array" ref="R93">_xlfn.XLOOKUP(R$7&amp;$P93,('Water-CRP_filtered'!$S$8:$S$603)&amp;('Water-CRP_filtered'!$J$8:$J$603),'Water-CRP_filtered'!$T$8:$T$603,0)</f>
        <v>87.768930799338975</v>
      </c>
      <c r="S93" s="62" cm="1">
        <f t="array" ref="S93">_xlfn.XLOOKUP(S$7&amp;$P93,('Water-CRP_filtered'!$S$8:$S$603)&amp;('Water-CRP_filtered'!$J$8:$J$603),'Water-CRP_filtered'!$T$8:$T$603,0)</f>
        <v>65.43370628222408</v>
      </c>
      <c r="T93" s="63">
        <f>Q93*GLB_Wat!$Z93*$Y93/1000</f>
        <v>11194.310897117455</v>
      </c>
      <c r="U93" s="63">
        <f>R93*GLB_Wat!$Z93*$Y93/1000</f>
        <v>5110.6594562586515</v>
      </c>
      <c r="V93" s="63">
        <f>S93*GLB_Wat!$Z93*$Y93/1000</f>
        <v>3810.1112400906477</v>
      </c>
      <c r="W93" s="63">
        <f t="shared" si="34"/>
        <v>20115.081593466755</v>
      </c>
      <c r="X93"/>
      <c r="Y93" s="348">
        <f>IF(Wat_FAO!AJ93&gt;0,1,0)</f>
        <v>1</v>
      </c>
      <c r="Z93" s="147">
        <f t="shared" si="31"/>
        <v>58228.571428571428</v>
      </c>
      <c r="AA93" s="242"/>
      <c r="AB93" s="13">
        <v>403</v>
      </c>
      <c r="AC93" s="13" t="s">
        <v>181</v>
      </c>
      <c r="AD93" s="13" t="s">
        <v>168</v>
      </c>
      <c r="AE93" s="13" t="s">
        <v>168</v>
      </c>
      <c r="AF93" s="13" t="s">
        <v>168</v>
      </c>
      <c r="AG93" s="13" t="s">
        <v>168</v>
      </c>
      <c r="AH93" s="13" t="s">
        <v>168</v>
      </c>
      <c r="AI93" s="14">
        <v>50000000</v>
      </c>
      <c r="AJ93" s="14">
        <v>52000000</v>
      </c>
      <c r="AK93" s="14">
        <v>52800000</v>
      </c>
      <c r="AL93" s="14">
        <v>56300000</v>
      </c>
      <c r="AM93" s="14">
        <v>62500000</v>
      </c>
      <c r="AN93" s="14">
        <v>65800000</v>
      </c>
      <c r="AO93" s="14">
        <v>68200000</v>
      </c>
      <c r="AP93" s="14">
        <v>73900000</v>
      </c>
      <c r="AQ93" s="14">
        <v>75100000</v>
      </c>
      <c r="AR93" s="14">
        <v>74500000</v>
      </c>
      <c r="AS93" s="14">
        <v>79300000</v>
      </c>
      <c r="AT93" s="14">
        <v>84800000</v>
      </c>
      <c r="AU93" s="14">
        <v>82700000</v>
      </c>
      <c r="AV93" s="14">
        <v>84900000</v>
      </c>
      <c r="AW93" s="14">
        <v>89500000</v>
      </c>
      <c r="AX93" s="14">
        <v>91700000</v>
      </c>
      <c r="AY93" s="14">
        <v>95000000</v>
      </c>
      <c r="AZ93" s="14">
        <v>97200000</v>
      </c>
      <c r="BA93" s="14">
        <v>97500000</v>
      </c>
      <c r="BB93" s="14">
        <v>99800000</v>
      </c>
      <c r="BC93" s="14">
        <v>105000000</v>
      </c>
      <c r="BD93" s="14">
        <v>108000000</v>
      </c>
      <c r="BE93" s="14">
        <v>112000000</v>
      </c>
      <c r="BF93" s="14">
        <v>111000000</v>
      </c>
      <c r="BG93" s="14">
        <v>3101580</v>
      </c>
      <c r="BH93" s="14">
        <v>3199958</v>
      </c>
      <c r="BI93" s="14">
        <v>3174904</v>
      </c>
      <c r="BJ93" s="14">
        <v>3394230</v>
      </c>
      <c r="BK93" s="14">
        <v>3804519</v>
      </c>
      <c r="BL93" s="14">
        <v>4039339</v>
      </c>
      <c r="BM93" s="14">
        <v>4203688</v>
      </c>
      <c r="BN93" s="14">
        <v>4377677</v>
      </c>
      <c r="BO93" s="14">
        <v>4418203</v>
      </c>
      <c r="BP93" s="14">
        <v>4312733</v>
      </c>
      <c r="BQ93" s="14">
        <v>4729488</v>
      </c>
      <c r="BR93" s="14">
        <v>4545646</v>
      </c>
      <c r="BS93" s="14">
        <v>4473323</v>
      </c>
      <c r="BT93" s="14">
        <v>4605009</v>
      </c>
      <c r="BU93" s="14">
        <v>4826330</v>
      </c>
      <c r="BV93" s="14">
        <v>4886507</v>
      </c>
      <c r="BW93" s="14">
        <v>5037190</v>
      </c>
      <c r="BX93" s="14">
        <v>5126287</v>
      </c>
      <c r="BY93" s="14">
        <v>5136769</v>
      </c>
      <c r="BZ93" s="14">
        <v>5146820</v>
      </c>
      <c r="CA93" s="14">
        <v>5459688</v>
      </c>
      <c r="CB93" s="14">
        <v>5698402</v>
      </c>
      <c r="CC93" s="14">
        <v>5967491</v>
      </c>
      <c r="CD93" s="14"/>
      <c r="CE93" s="14"/>
      <c r="CF93" s="14"/>
      <c r="CG93" s="14"/>
      <c r="CH93" s="14"/>
      <c r="CI93" s="14"/>
      <c r="CJ93" s="14"/>
      <c r="CK93" s="14"/>
      <c r="CL93" s="14"/>
      <c r="CM93" s="14"/>
      <c r="CN93" s="14"/>
      <c r="CO93" s="14"/>
      <c r="CP93" s="14"/>
      <c r="CQ93" s="14"/>
      <c r="CR93" s="14"/>
      <c r="CS93" s="14"/>
      <c r="CT93" s="14"/>
      <c r="CU93" s="14"/>
      <c r="CV93" s="14"/>
    </row>
    <row r="94" spans="1:100" s="13" customFormat="1" ht="14.25" x14ac:dyDescent="0.45">
      <c r="A94"/>
      <c r="B94"/>
      <c r="C94"/>
      <c r="D94"/>
      <c r="E94"/>
      <c r="F94"/>
      <c r="G94"/>
      <c r="H94"/>
      <c r="I94"/>
      <c r="J94"/>
      <c r="K94"/>
      <c r="L94"/>
      <c r="M94"/>
      <c r="N94"/>
      <c r="O94" s="19" t="str">
        <f t="shared" si="32"/>
        <v>vege</v>
      </c>
      <c r="P94" s="31">
        <f t="shared" si="33"/>
        <v>406</v>
      </c>
      <c r="Q94" s="62" cm="1">
        <f t="array" ref="Q94">_xlfn.XLOOKUP(Q$7&amp;$P94,('Water-CRP_filtered'!$S$8:$S$603)&amp;('Water-CRP_filtered'!$J$8:$J$603),'Water-CRP_filtered'!$T$8:$T$603,0)</f>
        <v>337.26300459477073</v>
      </c>
      <c r="R94" s="62" cm="1">
        <f t="array" ref="R94">_xlfn.XLOOKUP(R$7&amp;$P94,('Water-CRP_filtered'!$S$8:$S$603)&amp;('Water-CRP_filtered'!$J$8:$J$603),'Water-CRP_filtered'!$T$8:$T$603,0)</f>
        <v>81.429524941601542</v>
      </c>
      <c r="S94" s="62" cm="1">
        <f t="array" ref="S94">_xlfn.XLOOKUP(S$7&amp;$P94,('Water-CRP_filtered'!$S$8:$S$603)&amp;('Water-CRP_filtered'!$J$8:$J$603),'Water-CRP_filtered'!$T$8:$T$603,0)</f>
        <v>170.31029011210873</v>
      </c>
      <c r="T94" s="63">
        <f>Q94*GLB_Wat!$Z94*$Y94/1000</f>
        <v>4490.4160040332326</v>
      </c>
      <c r="U94" s="63">
        <f>R94*GLB_Wat!$Z94*$Y94/1000</f>
        <v>1084.1759606510377</v>
      </c>
      <c r="V94" s="63">
        <f>S94*GLB_Wat!$Z94*$Y94/1000</f>
        <v>2267.5598626355049</v>
      </c>
      <c r="W94" s="63">
        <f t="shared" si="34"/>
        <v>7842.1518273197753</v>
      </c>
      <c r="X94"/>
      <c r="Y94" s="348">
        <f>IF(Wat_FAO!AJ94&gt;0,1,0)</f>
        <v>1</v>
      </c>
      <c r="Z94" s="147">
        <f t="shared" si="31"/>
        <v>13314.285714285714</v>
      </c>
      <c r="AA94" s="242"/>
      <c r="AB94" s="13">
        <v>406</v>
      </c>
      <c r="AC94" s="13" t="s">
        <v>182</v>
      </c>
      <c r="AD94" s="13" t="s">
        <v>168</v>
      </c>
      <c r="AE94" s="13" t="s">
        <v>168</v>
      </c>
      <c r="AF94" s="13" t="s">
        <v>168</v>
      </c>
      <c r="AG94" s="13" t="s">
        <v>168</v>
      </c>
      <c r="AH94" s="13" t="s">
        <v>168</v>
      </c>
      <c r="AI94" s="14">
        <v>11000000</v>
      </c>
      <c r="AJ94" s="14">
        <v>11400000</v>
      </c>
      <c r="AK94" s="14">
        <v>12500000</v>
      </c>
      <c r="AL94" s="14">
        <v>13600000</v>
      </c>
      <c r="AM94" s="14">
        <v>14400000</v>
      </c>
      <c r="AN94" s="14">
        <v>15000000</v>
      </c>
      <c r="AO94" s="14">
        <v>15300000</v>
      </c>
      <c r="AP94" s="14">
        <v>20000000</v>
      </c>
      <c r="AQ94" s="14">
        <v>22700000</v>
      </c>
      <c r="AR94" s="14">
        <v>22000000</v>
      </c>
      <c r="AS94" s="14">
        <v>22500000</v>
      </c>
      <c r="AT94" s="14">
        <v>23000000</v>
      </c>
      <c r="AU94" s="14">
        <v>23300000</v>
      </c>
      <c r="AV94" s="14">
        <v>24200000</v>
      </c>
      <c r="AW94" s="14">
        <v>24900000</v>
      </c>
      <c r="AX94" s="14">
        <v>26900000</v>
      </c>
      <c r="AY94" s="14">
        <v>25800000</v>
      </c>
      <c r="AZ94" s="14">
        <v>25900000</v>
      </c>
      <c r="BA94" s="14">
        <v>26800000</v>
      </c>
      <c r="BB94" s="14">
        <v>28500000</v>
      </c>
      <c r="BC94" s="14">
        <v>28000000</v>
      </c>
      <c r="BD94" s="14">
        <v>28600000</v>
      </c>
      <c r="BE94" s="14">
        <v>28700000</v>
      </c>
      <c r="BF94" s="14">
        <v>28700000</v>
      </c>
      <c r="BG94" s="14">
        <v>1084051</v>
      </c>
      <c r="BH94" s="14">
        <v>1087923</v>
      </c>
      <c r="BI94" s="14">
        <v>1108750</v>
      </c>
      <c r="BJ94" s="14">
        <v>1135055</v>
      </c>
      <c r="BK94" s="14">
        <v>1154037</v>
      </c>
      <c r="BL94" s="14">
        <v>1179643</v>
      </c>
      <c r="BM94" s="14">
        <v>1173102</v>
      </c>
      <c r="BN94" s="14">
        <v>1304629</v>
      </c>
      <c r="BO94" s="14">
        <v>1404366</v>
      </c>
      <c r="BP94" s="14">
        <v>1321077</v>
      </c>
      <c r="BQ94" s="14">
        <v>1337475</v>
      </c>
      <c r="BR94" s="14">
        <v>1385130</v>
      </c>
      <c r="BS94" s="14">
        <v>1446121</v>
      </c>
      <c r="BT94" s="14">
        <v>1429728</v>
      </c>
      <c r="BU94" s="14">
        <v>1418379</v>
      </c>
      <c r="BV94" s="14">
        <v>1501055</v>
      </c>
      <c r="BW94" s="14">
        <v>1492984</v>
      </c>
      <c r="BX94" s="14">
        <v>1539015</v>
      </c>
      <c r="BY94" s="14">
        <v>1590567</v>
      </c>
      <c r="BZ94" s="14">
        <v>1626452</v>
      </c>
      <c r="CA94" s="14">
        <v>1617381</v>
      </c>
      <c r="CB94" s="14">
        <v>1668200</v>
      </c>
      <c r="CC94" s="14">
        <v>1662384</v>
      </c>
      <c r="CD94" s="14"/>
      <c r="CE94" s="14"/>
      <c r="CF94" s="14"/>
      <c r="CG94" s="14"/>
      <c r="CH94" s="14"/>
      <c r="CI94" s="14"/>
      <c r="CJ94" s="14"/>
      <c r="CK94" s="14"/>
      <c r="CL94" s="14"/>
      <c r="CM94" s="14"/>
      <c r="CN94" s="14"/>
      <c r="CO94" s="14"/>
      <c r="CP94" s="14"/>
      <c r="CQ94" s="14"/>
      <c r="CR94" s="14"/>
      <c r="CS94" s="14"/>
      <c r="CT94" s="14"/>
      <c r="CU94" s="14"/>
      <c r="CV94" s="14"/>
    </row>
    <row r="95" spans="1:100" s="13" customFormat="1" ht="14.25" x14ac:dyDescent="0.45">
      <c r="A95"/>
      <c r="B95"/>
      <c r="C95"/>
      <c r="D95"/>
      <c r="E95"/>
      <c r="F95"/>
      <c r="G95"/>
      <c r="H95"/>
      <c r="I95"/>
      <c r="J95"/>
      <c r="K95"/>
      <c r="L95"/>
      <c r="M95"/>
      <c r="N95"/>
      <c r="O95" s="19" t="str">
        <f t="shared" si="32"/>
        <v>vege</v>
      </c>
      <c r="P95" s="31">
        <f t="shared" si="33"/>
        <v>407</v>
      </c>
      <c r="Q95" s="62" cm="1">
        <f t="array" ref="Q95">_xlfn.XLOOKUP(Q$7&amp;$P95,('Water-CRP_filtered'!$S$8:$S$603)&amp;('Water-CRP_filtered'!$J$8:$J$603),'Water-CRP_filtered'!$T$8:$T$603,0)</f>
        <v>0</v>
      </c>
      <c r="R95" s="62" cm="1">
        <f t="array" ref="R95">_xlfn.XLOOKUP(R$7&amp;$P95,('Water-CRP_filtered'!$S$8:$S$603)&amp;('Water-CRP_filtered'!$J$8:$J$603),'Water-CRP_filtered'!$T$8:$T$603,0)</f>
        <v>0</v>
      </c>
      <c r="S95" s="62" cm="1">
        <f t="array" ref="S95">_xlfn.XLOOKUP(S$7&amp;$P95,('Water-CRP_filtered'!$S$8:$S$603)&amp;('Water-CRP_filtered'!$J$8:$J$603),'Water-CRP_filtered'!$T$8:$T$603,0)</f>
        <v>0</v>
      </c>
      <c r="T95" s="63">
        <f>Q95*GLB_Wat!$Z95*$Y95/1000</f>
        <v>0</v>
      </c>
      <c r="U95" s="63">
        <f>R95*GLB_Wat!$Z95*$Y95/1000</f>
        <v>0</v>
      </c>
      <c r="V95" s="63">
        <f>S95*GLB_Wat!$Z95*$Y95/1000</f>
        <v>0</v>
      </c>
      <c r="W95" s="63">
        <f t="shared" si="34"/>
        <v>0</v>
      </c>
      <c r="X95"/>
      <c r="Y95" s="348">
        <f>IF(Wat_FAO!AJ95&gt;0,1,0)</f>
        <v>1</v>
      </c>
      <c r="Z95" s="147">
        <f t="shared" si="31"/>
        <v>1772.61</v>
      </c>
      <c r="AA95" s="242"/>
      <c r="AB95" s="13">
        <v>407</v>
      </c>
      <c r="AC95" s="13" t="s">
        <v>183</v>
      </c>
      <c r="AD95" s="13" t="s">
        <v>168</v>
      </c>
      <c r="AE95" s="13" t="s">
        <v>168</v>
      </c>
      <c r="AF95" s="13" t="s">
        <v>168</v>
      </c>
      <c r="AG95" s="13" t="s">
        <v>168</v>
      </c>
      <c r="AH95" s="13" t="s">
        <v>168</v>
      </c>
      <c r="AI95" s="14">
        <v>1627818</v>
      </c>
      <c r="AJ95" s="14">
        <v>1559118</v>
      </c>
      <c r="AK95" s="14">
        <v>1582379</v>
      </c>
      <c r="AL95" s="14">
        <v>1694805</v>
      </c>
      <c r="AM95" s="14">
        <v>1855848</v>
      </c>
      <c r="AN95" s="14">
        <v>1997128</v>
      </c>
      <c r="AO95" s="14">
        <v>2091174</v>
      </c>
      <c r="AP95" s="14">
        <v>2020988</v>
      </c>
      <c r="AQ95" s="14">
        <v>2074401</v>
      </c>
      <c r="AR95" s="14">
        <v>2085362</v>
      </c>
      <c r="AS95" s="14">
        <v>2091048</v>
      </c>
      <c r="AT95" s="14">
        <v>2126210</v>
      </c>
      <c r="AU95" s="14">
        <v>2181021</v>
      </c>
      <c r="AV95" s="14">
        <v>2185468</v>
      </c>
      <c r="AW95" s="14">
        <v>2207622</v>
      </c>
      <c r="AX95" s="14">
        <v>2108900</v>
      </c>
      <c r="AY95" s="14">
        <v>2110344</v>
      </c>
      <c r="AZ95" s="14">
        <v>2159242</v>
      </c>
      <c r="BA95" s="14">
        <v>2116268</v>
      </c>
      <c r="BB95" s="14">
        <v>2150795</v>
      </c>
      <c r="BC95" s="14">
        <v>2137755</v>
      </c>
      <c r="BD95" s="14">
        <v>2238103</v>
      </c>
      <c r="BE95" s="14">
        <v>2106856</v>
      </c>
      <c r="BF95" s="14">
        <v>2145421</v>
      </c>
      <c r="BG95" s="14">
        <v>100046</v>
      </c>
      <c r="BH95" s="14">
        <v>97067</v>
      </c>
      <c r="BI95" s="14">
        <v>103928</v>
      </c>
      <c r="BJ95" s="14">
        <v>104966</v>
      </c>
      <c r="BK95" s="14">
        <v>113370</v>
      </c>
      <c r="BL95" s="14">
        <v>115987</v>
      </c>
      <c r="BM95" s="14">
        <v>123759</v>
      </c>
      <c r="BN95" s="14">
        <v>119584</v>
      </c>
      <c r="BO95" s="14">
        <v>124743</v>
      </c>
      <c r="BP95" s="14">
        <v>116276</v>
      </c>
      <c r="BQ95" s="14">
        <v>127214</v>
      </c>
      <c r="BR95" s="14">
        <v>130663</v>
      </c>
      <c r="BS95" s="14">
        <v>133176</v>
      </c>
      <c r="BT95" s="14">
        <v>128832</v>
      </c>
      <c r="BU95" s="14">
        <v>130070</v>
      </c>
      <c r="BV95" s="14">
        <v>126585</v>
      </c>
      <c r="BW95" s="14">
        <v>130711</v>
      </c>
      <c r="BX95" s="14">
        <v>135302</v>
      </c>
      <c r="BY95" s="14">
        <v>135469</v>
      </c>
      <c r="BZ95" s="14">
        <v>132170</v>
      </c>
      <c r="CA95" s="14">
        <v>133096</v>
      </c>
      <c r="CB95" s="14">
        <v>134288</v>
      </c>
      <c r="CC95" s="14">
        <v>131690</v>
      </c>
      <c r="CD95" s="14"/>
      <c r="CE95" s="14"/>
      <c r="CF95" s="14"/>
      <c r="CG95" s="14"/>
      <c r="CH95" s="14"/>
      <c r="CI95" s="14"/>
      <c r="CJ95" s="14"/>
      <c r="CK95" s="14"/>
      <c r="CL95" s="14"/>
      <c r="CM95" s="14"/>
      <c r="CN95" s="14"/>
      <c r="CO95" s="14"/>
      <c r="CP95" s="14"/>
      <c r="CQ95" s="14"/>
      <c r="CR95" s="14"/>
      <c r="CS95" s="14"/>
      <c r="CT95" s="14"/>
      <c r="CU95" s="14"/>
      <c r="CV95" s="14"/>
    </row>
    <row r="96" spans="1:100" s="13" customFormat="1" ht="14.25" x14ac:dyDescent="0.45">
      <c r="A96"/>
      <c r="B96"/>
      <c r="C96"/>
      <c r="D96"/>
      <c r="E96"/>
      <c r="F96"/>
      <c r="G96"/>
      <c r="H96"/>
      <c r="I96"/>
      <c r="J96"/>
      <c r="K96"/>
      <c r="L96"/>
      <c r="M96"/>
      <c r="N96"/>
      <c r="O96" s="19" t="str">
        <f t="shared" si="32"/>
        <v>vege</v>
      </c>
      <c r="P96" s="31">
        <f t="shared" si="33"/>
        <v>414</v>
      </c>
      <c r="Q96" s="62" cm="1">
        <f t="array" ref="Q96">_xlfn.XLOOKUP(Q$7&amp;$P96,('Water-CRP_filtered'!$S$8:$S$603)&amp;('Water-CRP_filtered'!$J$8:$J$603),'Water-CRP_filtered'!$T$8:$T$603,0)</f>
        <v>319.53897824334979</v>
      </c>
      <c r="R96" s="62" cm="1">
        <f t="array" ref="R96">_xlfn.XLOOKUP(R$7&amp;$P96,('Water-CRP_filtered'!$S$8:$S$603)&amp;('Water-CRP_filtered'!$J$8:$J$603),'Water-CRP_filtered'!$T$8:$T$603,0)</f>
        <v>53.520670133327904</v>
      </c>
      <c r="S96" s="62" cm="1">
        <f t="array" ref="S96">_xlfn.XLOOKUP(S$7&amp;$P96,('Water-CRP_filtered'!$S$8:$S$603)&amp;('Water-CRP_filtered'!$J$8:$J$603),'Water-CRP_filtered'!$T$8:$T$603,0)</f>
        <v>188.03958334403993</v>
      </c>
      <c r="T96" s="63">
        <f>Q96*GLB_Wat!$Z96*$Y96/1000</f>
        <v>4152.1301103927499</v>
      </c>
      <c r="U96" s="63">
        <f>R96*GLB_Wat!$Z96*$Y96/1000</f>
        <v>695.45439248337982</v>
      </c>
      <c r="V96" s="63">
        <f>S96*GLB_Wat!$Z96*$Y96/1000</f>
        <v>2443.4102538623374</v>
      </c>
      <c r="W96" s="63">
        <f t="shared" si="34"/>
        <v>7290.994756738467</v>
      </c>
      <c r="X96"/>
      <c r="Y96" s="348">
        <f>IF(Wat_FAO!AJ96&gt;0,1,0)</f>
        <v>1</v>
      </c>
      <c r="Z96" s="147">
        <f t="shared" si="31"/>
        <v>12994.127142857144</v>
      </c>
      <c r="AA96" s="242"/>
      <c r="AB96" s="13">
        <v>414</v>
      </c>
      <c r="AC96" s="13" t="s">
        <v>184</v>
      </c>
      <c r="AD96" s="13" t="s">
        <v>168</v>
      </c>
      <c r="AE96" s="13" t="s">
        <v>168</v>
      </c>
      <c r="AF96" s="13" t="s">
        <v>168</v>
      </c>
      <c r="AG96" s="13" t="s">
        <v>168</v>
      </c>
      <c r="AH96" s="13" t="s">
        <v>168</v>
      </c>
      <c r="AI96" s="14">
        <v>9758890</v>
      </c>
      <c r="AJ96" s="14">
        <v>10800000</v>
      </c>
      <c r="AK96" s="14">
        <v>11600000</v>
      </c>
      <c r="AL96" s="14">
        <v>12800000</v>
      </c>
      <c r="AM96" s="14">
        <v>13600000</v>
      </c>
      <c r="AN96" s="14">
        <v>15300000</v>
      </c>
      <c r="AO96" s="14">
        <v>17100000</v>
      </c>
      <c r="AP96" s="14">
        <v>17900000</v>
      </c>
      <c r="AQ96" s="14">
        <v>18900000</v>
      </c>
      <c r="AR96" s="14">
        <v>19100000</v>
      </c>
      <c r="AS96" s="14">
        <v>19700000</v>
      </c>
      <c r="AT96" s="14">
        <v>20100000</v>
      </c>
      <c r="AU96" s="14">
        <v>20800000</v>
      </c>
      <c r="AV96" s="14">
        <v>21300000</v>
      </c>
      <c r="AW96" s="14">
        <v>21700000</v>
      </c>
      <c r="AX96" s="14">
        <v>23900000</v>
      </c>
      <c r="AY96" s="14">
        <v>22400000</v>
      </c>
      <c r="AZ96" s="14">
        <v>22900000</v>
      </c>
      <c r="BA96" s="14">
        <v>23400000</v>
      </c>
      <c r="BB96" s="14">
        <v>23700000</v>
      </c>
      <c r="BC96" s="14">
        <v>23500000</v>
      </c>
      <c r="BD96" s="14">
        <v>23700000</v>
      </c>
      <c r="BE96" s="14">
        <v>23600000</v>
      </c>
      <c r="BF96" s="14">
        <v>23500000</v>
      </c>
      <c r="BG96" s="14">
        <v>1365640</v>
      </c>
      <c r="BH96" s="14">
        <v>1418224</v>
      </c>
      <c r="BI96" s="14">
        <v>1434921</v>
      </c>
      <c r="BJ96" s="14">
        <v>1437420</v>
      </c>
      <c r="BK96" s="14">
        <v>1408013</v>
      </c>
      <c r="BL96" s="14">
        <v>1420262</v>
      </c>
      <c r="BM96" s="14">
        <v>1446574</v>
      </c>
      <c r="BN96" s="14">
        <v>1450914</v>
      </c>
      <c r="BO96" s="14">
        <v>1451601</v>
      </c>
      <c r="BP96" s="14">
        <v>1451745</v>
      </c>
      <c r="BQ96" s="14">
        <v>1493285</v>
      </c>
      <c r="BR96" s="14">
        <v>1499371</v>
      </c>
      <c r="BS96" s="14">
        <v>1506001</v>
      </c>
      <c r="BT96" s="14">
        <v>1520074</v>
      </c>
      <c r="BU96" s="14">
        <v>1502612</v>
      </c>
      <c r="BV96" s="14">
        <v>1564198</v>
      </c>
      <c r="BW96" s="14">
        <v>1527299</v>
      </c>
      <c r="BX96" s="14">
        <v>1541651</v>
      </c>
      <c r="BY96" s="14">
        <v>1557157</v>
      </c>
      <c r="BZ96" s="14">
        <v>1594355</v>
      </c>
      <c r="CA96" s="14">
        <v>1593118</v>
      </c>
      <c r="CB96" s="14">
        <v>1603022</v>
      </c>
      <c r="CC96" s="14">
        <v>1594034</v>
      </c>
      <c r="CD96" s="14"/>
      <c r="CE96" s="14"/>
      <c r="CF96" s="14"/>
      <c r="CG96" s="14"/>
      <c r="CH96" s="14"/>
      <c r="CI96" s="14"/>
      <c r="CJ96" s="14"/>
      <c r="CK96" s="14"/>
      <c r="CL96" s="14"/>
      <c r="CM96" s="14"/>
      <c r="CN96" s="14"/>
      <c r="CO96" s="14"/>
      <c r="CP96" s="14"/>
      <c r="CQ96" s="14"/>
      <c r="CR96" s="14"/>
      <c r="CS96" s="14"/>
      <c r="CT96" s="14"/>
      <c r="CU96" s="14"/>
      <c r="CV96" s="14"/>
    </row>
    <row r="97" spans="1:100" s="13" customFormat="1" ht="14.25" x14ac:dyDescent="0.45">
      <c r="A97"/>
      <c r="B97"/>
      <c r="C97"/>
      <c r="D97"/>
      <c r="E97"/>
      <c r="F97"/>
      <c r="G97"/>
      <c r="H97"/>
      <c r="I97"/>
      <c r="J97"/>
      <c r="K97"/>
      <c r="L97"/>
      <c r="M97"/>
      <c r="N97"/>
      <c r="O97" s="19" t="str">
        <f t="shared" si="32"/>
        <v>vege</v>
      </c>
      <c r="P97" s="31">
        <f t="shared" si="33"/>
        <v>417</v>
      </c>
      <c r="Q97" s="62" cm="1">
        <f t="array" ref="Q97">_xlfn.XLOOKUP(Q$7&amp;$P97,('Water-CRP_filtered'!$S$8:$S$603)&amp;('Water-CRP_filtered'!$J$8:$J$603),'Water-CRP_filtered'!$T$8:$T$603,0)</f>
        <v>382.00645882804707</v>
      </c>
      <c r="R97" s="62" cm="1">
        <f t="array" ref="R97">_xlfn.XLOOKUP(R$7&amp;$P97,('Water-CRP_filtered'!$S$8:$S$603)&amp;('Water-CRP_filtered'!$J$8:$J$603),'Water-CRP_filtered'!$T$8:$T$603,0)</f>
        <v>62.601988566442891</v>
      </c>
      <c r="S97" s="62" cm="1">
        <f t="array" ref="S97">_xlfn.XLOOKUP(S$7&amp;$P97,('Water-CRP_filtered'!$S$8:$S$603)&amp;('Water-CRP_filtered'!$J$8:$J$603),'Water-CRP_filtered'!$T$8:$T$603,0)</f>
        <v>150.47514612136979</v>
      </c>
      <c r="T97" s="63">
        <f>Q97*GLB_Wat!$Z97*$Y97/1000</f>
        <v>0</v>
      </c>
      <c r="U97" s="63">
        <f>R97*GLB_Wat!$Z97*$Y97/1000</f>
        <v>0</v>
      </c>
      <c r="V97" s="63">
        <f>S97*GLB_Wat!$Z97*$Y97/1000</f>
        <v>0</v>
      </c>
      <c r="W97" s="63">
        <f t="shared" si="34"/>
        <v>0</v>
      </c>
      <c r="X97"/>
      <c r="Y97" s="348">
        <f>IF(Wat_FAO!AJ97&gt;0,1,0)</f>
        <v>0</v>
      </c>
      <c r="Z97" s="147">
        <f t="shared" si="31"/>
        <v>12614.285714285714</v>
      </c>
      <c r="AA97" s="242"/>
      <c r="AB97" s="13">
        <v>417</v>
      </c>
      <c r="AC97" s="13" t="s">
        <v>185</v>
      </c>
      <c r="AD97" s="13" t="s">
        <v>168</v>
      </c>
      <c r="AE97" s="13" t="s">
        <v>168</v>
      </c>
      <c r="AF97" s="13" t="s">
        <v>168</v>
      </c>
      <c r="AG97" s="13" t="s">
        <v>168</v>
      </c>
      <c r="AH97" s="13" t="s">
        <v>168</v>
      </c>
      <c r="AI97" s="14">
        <v>12100000</v>
      </c>
      <c r="AJ97" s="14">
        <v>12400000</v>
      </c>
      <c r="AK97" s="14">
        <v>11700000</v>
      </c>
      <c r="AL97" s="14">
        <v>12300000</v>
      </c>
      <c r="AM97" s="14">
        <v>12600000</v>
      </c>
      <c r="AN97" s="14">
        <v>13100000</v>
      </c>
      <c r="AO97" s="14">
        <v>14100000</v>
      </c>
      <c r="AP97" s="14">
        <v>14600000</v>
      </c>
      <c r="AQ97" s="14">
        <v>14900000</v>
      </c>
      <c r="AR97" s="14">
        <v>15700000</v>
      </c>
      <c r="AS97" s="14">
        <v>15900000</v>
      </c>
      <c r="AT97" s="14">
        <v>16900000</v>
      </c>
      <c r="AU97" s="14">
        <v>17000000</v>
      </c>
      <c r="AV97" s="14">
        <v>17400000</v>
      </c>
      <c r="AW97" s="14">
        <v>17400000</v>
      </c>
      <c r="AX97" s="14">
        <v>19300000</v>
      </c>
      <c r="AY97" s="14">
        <v>18600000</v>
      </c>
      <c r="AZ97" s="14">
        <v>19700000</v>
      </c>
      <c r="BA97" s="14">
        <v>19900000</v>
      </c>
      <c r="BB97" s="14">
        <v>20300000</v>
      </c>
      <c r="BC97" s="14">
        <v>20500000</v>
      </c>
      <c r="BD97" s="14">
        <v>21000000</v>
      </c>
      <c r="BE97" s="14">
        <v>21200000</v>
      </c>
      <c r="BF97" s="14">
        <v>21500000</v>
      </c>
      <c r="BG97" s="14">
        <v>1544546</v>
      </c>
      <c r="BH97" s="14">
        <v>1604915</v>
      </c>
      <c r="BI97" s="14">
        <v>1639130</v>
      </c>
      <c r="BJ97" s="14">
        <v>1728575</v>
      </c>
      <c r="BK97" s="14">
        <v>1719855</v>
      </c>
      <c r="BL97" s="14">
        <v>1824787</v>
      </c>
      <c r="BM97" s="14">
        <v>1859771</v>
      </c>
      <c r="BN97" s="14">
        <v>1980860</v>
      </c>
      <c r="BO97" s="14">
        <v>2024031</v>
      </c>
      <c r="BP97" s="14">
        <v>2102823</v>
      </c>
      <c r="BQ97" s="14">
        <v>2159825</v>
      </c>
      <c r="BR97" s="14">
        <v>2212922</v>
      </c>
      <c r="BS97" s="14">
        <v>2256533</v>
      </c>
      <c r="BT97" s="14">
        <v>2258671</v>
      </c>
      <c r="BU97" s="14">
        <v>2315769</v>
      </c>
      <c r="BV97" s="14">
        <v>2485870</v>
      </c>
      <c r="BW97" s="14">
        <v>2401251</v>
      </c>
      <c r="BX97" s="14">
        <v>2511572</v>
      </c>
      <c r="BY97" s="14">
        <v>2549321</v>
      </c>
      <c r="BZ97" s="14">
        <v>2531118</v>
      </c>
      <c r="CA97" s="14">
        <v>2583063</v>
      </c>
      <c r="CB97" s="14">
        <v>2619155</v>
      </c>
      <c r="CC97" s="14">
        <v>2618097</v>
      </c>
      <c r="CD97" s="14"/>
      <c r="CE97" s="14"/>
      <c r="CF97" s="14"/>
      <c r="CG97" s="14"/>
      <c r="CH97" s="14"/>
      <c r="CI97" s="14"/>
      <c r="CJ97" s="14"/>
      <c r="CK97" s="14"/>
      <c r="CL97" s="14"/>
      <c r="CM97" s="14"/>
      <c r="CN97" s="14"/>
      <c r="CO97" s="14"/>
      <c r="CP97" s="14"/>
      <c r="CQ97" s="14"/>
      <c r="CR97" s="14"/>
      <c r="CS97" s="14"/>
      <c r="CT97" s="14"/>
      <c r="CU97" s="14"/>
      <c r="CV97" s="14"/>
    </row>
    <row r="98" spans="1:100" s="13" customFormat="1" ht="14.25" x14ac:dyDescent="0.45">
      <c r="A98"/>
      <c r="B98"/>
      <c r="C98"/>
      <c r="D98"/>
      <c r="E98"/>
      <c r="F98"/>
      <c r="G98"/>
      <c r="H98"/>
      <c r="I98"/>
      <c r="J98"/>
      <c r="K98"/>
      <c r="L98"/>
      <c r="M98"/>
      <c r="N98"/>
      <c r="O98" s="19" t="str">
        <f t="shared" si="32"/>
        <v>vege</v>
      </c>
      <c r="P98" s="31">
        <f t="shared" si="33"/>
        <v>420</v>
      </c>
      <c r="Q98" s="62" cm="1">
        <f t="array" ref="Q98">_xlfn.XLOOKUP(Q$7&amp;$P98,('Water-CRP_filtered'!$S$8:$S$603)&amp;('Water-CRP_filtered'!$J$8:$J$603),'Water-CRP_filtered'!$T$8:$T$603,0)</f>
        <v>0</v>
      </c>
      <c r="R98" s="62" cm="1">
        <f t="array" ref="R98">_xlfn.XLOOKUP(R$7&amp;$P98,('Water-CRP_filtered'!$S$8:$S$603)&amp;('Water-CRP_filtered'!$J$8:$J$603),'Water-CRP_filtered'!$T$8:$T$603,0)</f>
        <v>0</v>
      </c>
      <c r="S98" s="62" cm="1">
        <f t="array" ref="S98">_xlfn.XLOOKUP(S$7&amp;$P98,('Water-CRP_filtered'!$S$8:$S$603)&amp;('Water-CRP_filtered'!$J$8:$J$603),'Water-CRP_filtered'!$T$8:$T$603,0)</f>
        <v>0</v>
      </c>
      <c r="T98" s="63">
        <f>Q98*GLB_Wat!$Z98*$Y98/1000</f>
        <v>0</v>
      </c>
      <c r="U98" s="63">
        <f>R98*GLB_Wat!$Z98*$Y98/1000</f>
        <v>0</v>
      </c>
      <c r="V98" s="63">
        <f>S98*GLB_Wat!$Z98*$Y98/1000</f>
        <v>0</v>
      </c>
      <c r="W98" s="63">
        <f t="shared" si="34"/>
        <v>0</v>
      </c>
      <c r="X98"/>
      <c r="Y98" s="348">
        <f>IF(Wat_FAO!AJ98&gt;0,1,0)</f>
        <v>0</v>
      </c>
      <c r="Z98" s="147">
        <f t="shared" si="31"/>
        <v>1330.9945714285714</v>
      </c>
      <c r="AA98" s="242"/>
      <c r="AB98" s="13">
        <v>420</v>
      </c>
      <c r="AC98" s="13" t="s">
        <v>186</v>
      </c>
      <c r="AD98" s="13" t="s">
        <v>168</v>
      </c>
      <c r="AE98" s="13" t="s">
        <v>168</v>
      </c>
      <c r="AF98" s="13" t="s">
        <v>168</v>
      </c>
      <c r="AG98" s="13" t="s">
        <v>168</v>
      </c>
      <c r="AH98" s="13" t="s">
        <v>168</v>
      </c>
      <c r="AI98" s="14">
        <v>1063991</v>
      </c>
      <c r="AJ98" s="14">
        <v>1108780</v>
      </c>
      <c r="AK98" s="14">
        <v>1148867</v>
      </c>
      <c r="AL98" s="14">
        <v>1431813</v>
      </c>
      <c r="AM98" s="14">
        <v>1583493</v>
      </c>
      <c r="AN98" s="14">
        <v>1469750</v>
      </c>
      <c r="AO98" s="14">
        <v>1510268</v>
      </c>
      <c r="AP98" s="14">
        <v>1464057</v>
      </c>
      <c r="AQ98" s="14">
        <v>1576690</v>
      </c>
      <c r="AR98" s="14">
        <v>1786018</v>
      </c>
      <c r="AS98" s="14">
        <v>1730114</v>
      </c>
      <c r="AT98" s="14">
        <v>1608615</v>
      </c>
      <c r="AU98" s="14">
        <v>1738196</v>
      </c>
      <c r="AV98" s="14">
        <v>1827423</v>
      </c>
      <c r="AW98" s="14">
        <v>1803978</v>
      </c>
      <c r="AX98" s="14">
        <v>1704023</v>
      </c>
      <c r="AY98" s="14">
        <v>1688984</v>
      </c>
      <c r="AZ98" s="14">
        <v>1644205</v>
      </c>
      <c r="BA98" s="14">
        <v>1743556</v>
      </c>
      <c r="BB98" s="14">
        <v>1669851</v>
      </c>
      <c r="BC98" s="14">
        <v>1805317</v>
      </c>
      <c r="BD98" s="14">
        <v>1690898</v>
      </c>
      <c r="BE98" s="14">
        <v>1619507</v>
      </c>
      <c r="BF98" s="14">
        <v>1637888</v>
      </c>
      <c r="BG98" s="14">
        <v>196534</v>
      </c>
      <c r="BH98" s="14">
        <v>194681</v>
      </c>
      <c r="BI98" s="14">
        <v>194212</v>
      </c>
      <c r="BJ98" s="14">
        <v>223087</v>
      </c>
      <c r="BK98" s="14">
        <v>247482</v>
      </c>
      <c r="BL98" s="14">
        <v>245581</v>
      </c>
      <c r="BM98" s="14">
        <v>248610</v>
      </c>
      <c r="BN98" s="14">
        <v>244781</v>
      </c>
      <c r="BO98" s="14">
        <v>240498</v>
      </c>
      <c r="BP98" s="14">
        <v>261467</v>
      </c>
      <c r="BQ98" s="14">
        <v>250954</v>
      </c>
      <c r="BR98" s="14">
        <v>257832</v>
      </c>
      <c r="BS98" s="14">
        <v>279535</v>
      </c>
      <c r="BT98" s="14">
        <v>273599</v>
      </c>
      <c r="BU98" s="14">
        <v>268562</v>
      </c>
      <c r="BV98" s="14">
        <v>262440</v>
      </c>
      <c r="BW98" s="14">
        <v>258859</v>
      </c>
      <c r="BX98" s="14">
        <v>250749</v>
      </c>
      <c r="BY98" s="14">
        <v>254872</v>
      </c>
      <c r="BZ98" s="14">
        <v>257405</v>
      </c>
      <c r="CA98" s="14">
        <v>279136</v>
      </c>
      <c r="CB98" s="14">
        <v>266673</v>
      </c>
      <c r="CC98" s="14">
        <v>257815</v>
      </c>
      <c r="CD98" s="14"/>
      <c r="CE98" s="14"/>
      <c r="CF98" s="14"/>
      <c r="CG98" s="14"/>
      <c r="CH98" s="14"/>
      <c r="CI98" s="14"/>
      <c r="CJ98" s="14"/>
      <c r="CK98" s="14"/>
      <c r="CL98" s="14"/>
      <c r="CM98" s="14"/>
      <c r="CN98" s="14"/>
      <c r="CO98" s="14"/>
      <c r="CP98" s="14"/>
      <c r="CQ98" s="14"/>
      <c r="CR98" s="14"/>
      <c r="CS98" s="14"/>
      <c r="CT98" s="14"/>
      <c r="CU98" s="14"/>
      <c r="CV98" s="14"/>
    </row>
    <row r="99" spans="1:100" s="13" customFormat="1" ht="14.25" x14ac:dyDescent="0.45">
      <c r="A99"/>
      <c r="B99"/>
      <c r="C99"/>
      <c r="D99"/>
      <c r="E99"/>
      <c r="F99"/>
      <c r="G99"/>
      <c r="H99"/>
      <c r="I99"/>
      <c r="J99"/>
      <c r="K99"/>
      <c r="L99"/>
      <c r="M99"/>
      <c r="N99"/>
      <c r="O99" s="19" t="str">
        <f t="shared" si="32"/>
        <v>vege</v>
      </c>
      <c r="P99" s="31">
        <f t="shared" si="33"/>
        <v>423</v>
      </c>
      <c r="Q99" s="62" cm="1">
        <f t="array" ref="Q99">_xlfn.XLOOKUP(Q$7&amp;$P99,('Water-CRP_filtered'!$S$8:$S$603)&amp;('Water-CRP_filtered'!$J$8:$J$603),'Water-CRP_filtered'!$T$8:$T$603,0)</f>
        <v>300.96503220381948</v>
      </c>
      <c r="R99" s="62" cm="1">
        <f t="array" ref="R99">_xlfn.XLOOKUP(R$7&amp;$P99,('Water-CRP_filtered'!$S$8:$S$603)&amp;('Water-CRP_filtered'!$J$8:$J$603),'Water-CRP_filtered'!$T$8:$T$603,0)</f>
        <v>103.76985829284995</v>
      </c>
      <c r="S99" s="62" cm="1">
        <f t="array" ref="S99">_xlfn.XLOOKUP(S$7&amp;$P99,('Water-CRP_filtered'!$S$8:$S$603)&amp;('Water-CRP_filtered'!$J$8:$J$603),'Water-CRP_filtered'!$T$8:$T$603,0)</f>
        <v>142.53421776041566</v>
      </c>
      <c r="T99" s="63">
        <f>Q99*GLB_Wat!$Z99*$Y99/1000</f>
        <v>0</v>
      </c>
      <c r="U99" s="63">
        <f>R99*GLB_Wat!$Z99*$Y99/1000</f>
        <v>0</v>
      </c>
      <c r="V99" s="63">
        <f>S99*GLB_Wat!$Z99*$Y99/1000</f>
        <v>0</v>
      </c>
      <c r="W99" s="63">
        <f t="shared" si="34"/>
        <v>0</v>
      </c>
      <c r="X99"/>
      <c r="Y99" s="348">
        <f>IF(Wat_FAO!AJ99&gt;0,1,0)</f>
        <v>0</v>
      </c>
      <c r="Z99" s="147">
        <f t="shared" si="31"/>
        <v>1991.6735714285714</v>
      </c>
      <c r="AA99" s="242"/>
      <c r="AB99" s="13">
        <v>423</v>
      </c>
      <c r="AC99" s="13" t="s">
        <v>187</v>
      </c>
      <c r="AD99" s="13" t="s">
        <v>168</v>
      </c>
      <c r="AE99" s="13" t="s">
        <v>168</v>
      </c>
      <c r="AF99" s="13" t="s">
        <v>168</v>
      </c>
      <c r="AG99" s="13" t="s">
        <v>168</v>
      </c>
      <c r="AH99" s="13" t="s">
        <v>168</v>
      </c>
      <c r="AI99" s="14">
        <v>1906210</v>
      </c>
      <c r="AJ99" s="14">
        <v>1811072</v>
      </c>
      <c r="AK99" s="14">
        <v>1920044</v>
      </c>
      <c r="AL99" s="14">
        <v>1963165</v>
      </c>
      <c r="AM99" s="14">
        <v>2091445</v>
      </c>
      <c r="AN99" s="14">
        <v>2078522</v>
      </c>
      <c r="AO99" s="14">
        <v>2171257</v>
      </c>
      <c r="AP99" s="14">
        <v>2041359</v>
      </c>
      <c r="AQ99" s="14">
        <v>2088566</v>
      </c>
      <c r="AR99" s="14">
        <v>2083043</v>
      </c>
      <c r="AS99" s="14">
        <v>2039569</v>
      </c>
      <c r="AT99" s="14">
        <v>1881175</v>
      </c>
      <c r="AU99" s="14">
        <v>1905115</v>
      </c>
      <c r="AV99" s="14">
        <v>1813915</v>
      </c>
      <c r="AW99" s="14">
        <v>1836164</v>
      </c>
      <c r="AX99" s="14">
        <v>1820244</v>
      </c>
      <c r="AY99" s="14">
        <v>1887622</v>
      </c>
      <c r="AZ99" s="14">
        <v>1927008</v>
      </c>
      <c r="BA99" s="14">
        <v>1458545</v>
      </c>
      <c r="BB99" s="14">
        <v>1324413</v>
      </c>
      <c r="BC99" s="14">
        <v>1289824</v>
      </c>
      <c r="BD99" s="14">
        <v>1331540</v>
      </c>
      <c r="BE99" s="14">
        <v>1409196</v>
      </c>
      <c r="BF99" s="14">
        <v>1361037</v>
      </c>
      <c r="BG99" s="14">
        <v>230474</v>
      </c>
      <c r="BH99" s="14">
        <v>220163</v>
      </c>
      <c r="BI99" s="14">
        <v>223474</v>
      </c>
      <c r="BJ99" s="14">
        <v>226339</v>
      </c>
      <c r="BK99" s="14">
        <v>229723</v>
      </c>
      <c r="BL99" s="14">
        <v>235190</v>
      </c>
      <c r="BM99" s="14">
        <v>238781</v>
      </c>
      <c r="BN99" s="14">
        <v>237971</v>
      </c>
      <c r="BO99" s="14">
        <v>234807</v>
      </c>
      <c r="BP99" s="14">
        <v>236259</v>
      </c>
      <c r="BQ99" s="14">
        <v>225606</v>
      </c>
      <c r="BR99" s="14">
        <v>219677</v>
      </c>
      <c r="BS99" s="14">
        <v>211516</v>
      </c>
      <c r="BT99" s="14">
        <v>199071</v>
      </c>
      <c r="BU99" s="14">
        <v>202006</v>
      </c>
      <c r="BV99" s="14">
        <v>194623</v>
      </c>
      <c r="BW99" s="14">
        <v>200406</v>
      </c>
      <c r="BX99" s="14">
        <v>190904</v>
      </c>
      <c r="BY99" s="14">
        <v>157598</v>
      </c>
      <c r="BZ99" s="14">
        <v>141120</v>
      </c>
      <c r="CA99" s="14">
        <v>145492</v>
      </c>
      <c r="CB99" s="14">
        <v>135869</v>
      </c>
      <c r="CC99" s="14">
        <v>134522</v>
      </c>
      <c r="CD99" s="14"/>
      <c r="CE99" s="14"/>
      <c r="CF99" s="14"/>
      <c r="CG99" s="14"/>
      <c r="CH99" s="14"/>
      <c r="CI99" s="14"/>
      <c r="CJ99" s="14"/>
      <c r="CK99" s="14"/>
      <c r="CL99" s="14"/>
      <c r="CM99" s="14"/>
      <c r="CN99" s="14"/>
      <c r="CO99" s="14"/>
      <c r="CP99" s="14"/>
      <c r="CQ99" s="14"/>
      <c r="CR99" s="14"/>
      <c r="CS99" s="14"/>
      <c r="CT99" s="14"/>
      <c r="CU99" s="14"/>
      <c r="CV99" s="14"/>
    </row>
    <row r="100" spans="1:100" s="13" customFormat="1" ht="14.25" x14ac:dyDescent="0.45">
      <c r="A100"/>
      <c r="B100"/>
      <c r="C100"/>
      <c r="D100"/>
      <c r="E100"/>
      <c r="F100"/>
      <c r="G100"/>
      <c r="H100"/>
      <c r="I100"/>
      <c r="J100"/>
      <c r="K100"/>
      <c r="L100"/>
      <c r="M100"/>
      <c r="N100"/>
      <c r="O100" s="19" t="str">
        <f t="shared" si="32"/>
        <v>vege</v>
      </c>
      <c r="P100" s="31">
        <f t="shared" si="33"/>
        <v>426</v>
      </c>
      <c r="Q100" s="62" cm="1">
        <f t="array" ref="Q100">_xlfn.XLOOKUP(Q$7&amp;$P100,('Water-CRP_filtered'!$S$8:$S$603)&amp;('Water-CRP_filtered'!$J$8:$J$603),'Water-CRP_filtered'!$T$8:$T$603,0)</f>
        <v>105.73059158326858</v>
      </c>
      <c r="R100" s="62" cm="1">
        <f t="array" ref="R100">_xlfn.XLOOKUP(R$7&amp;$P100,('Water-CRP_filtered'!$S$8:$S$603)&amp;('Water-CRP_filtered'!$J$8:$J$603),'Water-CRP_filtered'!$T$8:$T$603,0)</f>
        <v>28.163329899966648</v>
      </c>
      <c r="S100" s="62" cm="1">
        <f t="array" ref="S100">_xlfn.XLOOKUP(S$7&amp;$P100,('Water-CRP_filtered'!$S$8:$S$603)&amp;('Water-CRP_filtered'!$J$8:$J$603),'Water-CRP_filtered'!$T$8:$T$603,0)</f>
        <v>61.17177767753293</v>
      </c>
      <c r="T100" s="63">
        <f>Q100*GLB_Wat!$Z100*$Y100/1000</f>
        <v>2650.8169746948051</v>
      </c>
      <c r="U100" s="63">
        <f>R100*GLB_Wat!$Z100*$Y100/1000</f>
        <v>706.09491392059238</v>
      </c>
      <c r="V100" s="63">
        <f>S100*GLB_Wat!$Z100*$Y100/1000</f>
        <v>1533.6638546295758</v>
      </c>
      <c r="W100" s="63">
        <f t="shared" si="34"/>
        <v>4890.5757432449736</v>
      </c>
      <c r="X100"/>
      <c r="Y100" s="348">
        <f>IF(Wat_FAO!AJ100&gt;0,1,0)</f>
        <v>1</v>
      </c>
      <c r="Z100" s="147">
        <f t="shared" si="31"/>
        <v>25071.428571428572</v>
      </c>
      <c r="AA100" s="242"/>
      <c r="AB100" s="13">
        <v>426</v>
      </c>
      <c r="AC100" s="13" t="s">
        <v>188</v>
      </c>
      <c r="AD100" s="13" t="s">
        <v>168</v>
      </c>
      <c r="AE100" s="13" t="s">
        <v>168</v>
      </c>
      <c r="AF100" s="13" t="s">
        <v>168</v>
      </c>
      <c r="AG100" s="13" t="s">
        <v>168</v>
      </c>
      <c r="AH100" s="13" t="s">
        <v>168</v>
      </c>
      <c r="AI100" s="14">
        <v>22000000</v>
      </c>
      <c r="AJ100" s="14">
        <v>22200000</v>
      </c>
      <c r="AK100" s="14">
        <v>23100000</v>
      </c>
      <c r="AL100" s="14">
        <v>25200000</v>
      </c>
      <c r="AM100" s="14">
        <v>26200000</v>
      </c>
      <c r="AN100" s="14">
        <v>27700000</v>
      </c>
      <c r="AO100" s="14">
        <v>29100000</v>
      </c>
      <c r="AP100" s="14">
        <v>30500000</v>
      </c>
      <c r="AQ100" s="14">
        <v>33900000</v>
      </c>
      <c r="AR100" s="14">
        <v>34600000</v>
      </c>
      <c r="AS100" s="14">
        <v>35000000</v>
      </c>
      <c r="AT100" s="14">
        <v>36600000</v>
      </c>
      <c r="AU100" s="14">
        <v>37300000</v>
      </c>
      <c r="AV100" s="14">
        <v>38100000</v>
      </c>
      <c r="AW100" s="14">
        <v>38700000</v>
      </c>
      <c r="AX100" s="14">
        <v>40200000</v>
      </c>
      <c r="AY100" s="14">
        <v>39800000</v>
      </c>
      <c r="AZ100" s="14">
        <v>40500000</v>
      </c>
      <c r="BA100" s="14">
        <v>39500000</v>
      </c>
      <c r="BB100" s="14">
        <v>41500000</v>
      </c>
      <c r="BC100" s="14">
        <v>40500000</v>
      </c>
      <c r="BD100" s="14">
        <v>41600000</v>
      </c>
      <c r="BE100" s="14">
        <v>42000000</v>
      </c>
      <c r="BF100" s="14">
        <v>41400000</v>
      </c>
      <c r="BG100" s="14">
        <v>1007400</v>
      </c>
      <c r="BH100" s="14">
        <v>1012784</v>
      </c>
      <c r="BI100" s="14">
        <v>1036842</v>
      </c>
      <c r="BJ100" s="14">
        <v>1097097</v>
      </c>
      <c r="BK100" s="14">
        <v>1127733</v>
      </c>
      <c r="BL100" s="14">
        <v>1142561</v>
      </c>
      <c r="BM100" s="14">
        <v>1162192</v>
      </c>
      <c r="BN100" s="14">
        <v>1149032</v>
      </c>
      <c r="BO100" s="14">
        <v>1154093</v>
      </c>
      <c r="BP100" s="14">
        <v>1149146</v>
      </c>
      <c r="BQ100" s="14">
        <v>1169412</v>
      </c>
      <c r="BR100" s="14">
        <v>1203515</v>
      </c>
      <c r="BS100" s="14">
        <v>1193697</v>
      </c>
      <c r="BT100" s="14">
        <v>1140700</v>
      </c>
      <c r="BU100" s="14">
        <v>1111220</v>
      </c>
      <c r="BV100" s="14">
        <v>1166088</v>
      </c>
      <c r="BW100" s="14">
        <v>1150988</v>
      </c>
      <c r="BX100" s="14">
        <v>1163496</v>
      </c>
      <c r="BY100" s="14">
        <v>1106313</v>
      </c>
      <c r="BZ100" s="14">
        <v>1111203</v>
      </c>
      <c r="CA100" s="14">
        <v>1113783</v>
      </c>
      <c r="CB100" s="14">
        <v>1123144</v>
      </c>
      <c r="CC100" s="14">
        <v>1110834</v>
      </c>
      <c r="CD100" s="14"/>
      <c r="CE100" s="14"/>
      <c r="CF100" s="14"/>
      <c r="CG100" s="14"/>
      <c r="CH100" s="14"/>
      <c r="CI100" s="14"/>
      <c r="CJ100" s="14"/>
      <c r="CK100" s="14"/>
      <c r="CL100" s="14"/>
      <c r="CM100" s="14"/>
      <c r="CN100" s="14"/>
      <c r="CO100" s="14"/>
      <c r="CP100" s="14"/>
      <c r="CQ100" s="14"/>
      <c r="CR100" s="14"/>
      <c r="CS100" s="14"/>
      <c r="CT100" s="14"/>
      <c r="CU100" s="14"/>
      <c r="CV100" s="14"/>
    </row>
    <row r="101" spans="1:100" s="13" customFormat="1" ht="14.25" x14ac:dyDescent="0.45">
      <c r="A101"/>
      <c r="B101"/>
      <c r="C101"/>
      <c r="D101"/>
      <c r="E101"/>
      <c r="F101"/>
      <c r="G101"/>
      <c r="H101"/>
      <c r="I101"/>
      <c r="J101"/>
      <c r="K101"/>
      <c r="L101"/>
      <c r="M101"/>
      <c r="N101"/>
      <c r="O101" s="19" t="str">
        <f t="shared" si="32"/>
        <v>vege</v>
      </c>
      <c r="P101" s="31">
        <f t="shared" si="33"/>
        <v>430</v>
      </c>
      <c r="Q101" s="62" cm="1">
        <f t="array" ref="Q101">_xlfn.XLOOKUP(Q$7&amp;$P101,('Water-CRP_filtered'!$S$8:$S$603)&amp;('Water-CRP_filtered'!$J$8:$J$603),'Water-CRP_filtered'!$T$8:$T$603,0)</f>
        <v>474.37887822737525</v>
      </c>
      <c r="R101" s="62" cm="1">
        <f t="array" ref="R101">_xlfn.XLOOKUP(R$7&amp;$P101,('Water-CRP_filtered'!$S$8:$S$603)&amp;('Water-CRP_filtered'!$J$8:$J$603),'Water-CRP_filtered'!$T$8:$T$603,0)</f>
        <v>36.455114194087685</v>
      </c>
      <c r="S101" s="62" cm="1">
        <f t="array" ref="S101">_xlfn.XLOOKUP(S$7&amp;$P101,('Water-CRP_filtered'!$S$8:$S$603)&amp;('Water-CRP_filtered'!$J$8:$J$603),'Water-CRP_filtered'!$T$8:$T$603,0)</f>
        <v>65.337133867122148</v>
      </c>
      <c r="T101" s="63">
        <f>Q101*GLB_Wat!$Z101*$Y101/1000</f>
        <v>0</v>
      </c>
      <c r="U101" s="63">
        <f>R101*GLB_Wat!$Z101*$Y101/1000</f>
        <v>0</v>
      </c>
      <c r="V101" s="63">
        <f>S101*GLB_Wat!$Z101*$Y101/1000</f>
        <v>0</v>
      </c>
      <c r="W101" s="63">
        <f t="shared" si="34"/>
        <v>0</v>
      </c>
      <c r="X101"/>
      <c r="Y101" s="348">
        <f>IF(Wat_FAO!AJ101&gt;0,1,0)</f>
        <v>0</v>
      </c>
      <c r="Z101" s="147">
        <f t="shared" si="31"/>
        <v>5747.8095714285719</v>
      </c>
      <c r="AA101" s="242"/>
      <c r="AB101" s="13">
        <v>430</v>
      </c>
      <c r="AC101" s="13" t="s">
        <v>189</v>
      </c>
      <c r="AD101" s="13" t="s">
        <v>168</v>
      </c>
      <c r="AE101" s="13" t="s">
        <v>168</v>
      </c>
      <c r="AF101" s="13" t="s">
        <v>168</v>
      </c>
      <c r="AG101" s="13" t="s">
        <v>168</v>
      </c>
      <c r="AH101" s="13" t="s">
        <v>168</v>
      </c>
      <c r="AI101" s="14">
        <v>5416885</v>
      </c>
      <c r="AJ101" s="14">
        <v>5440730</v>
      </c>
      <c r="AK101" s="14">
        <v>5477857</v>
      </c>
      <c r="AL101" s="14">
        <v>5751618</v>
      </c>
      <c r="AM101" s="14">
        <v>5952606</v>
      </c>
      <c r="AN101" s="14">
        <v>5822206</v>
      </c>
      <c r="AO101" s="14">
        <v>6372765</v>
      </c>
      <c r="AP101" s="14">
        <v>6738761</v>
      </c>
      <c r="AQ101" s="14">
        <v>6709103</v>
      </c>
      <c r="AR101" s="14">
        <v>7118938</v>
      </c>
      <c r="AS101" s="14">
        <v>7531471</v>
      </c>
      <c r="AT101" s="14">
        <v>8074522</v>
      </c>
      <c r="AU101" s="14">
        <v>9790561</v>
      </c>
      <c r="AV101" s="14">
        <v>9741238</v>
      </c>
      <c r="AW101" s="14">
        <v>9890210</v>
      </c>
      <c r="AX101" s="14">
        <v>9331024</v>
      </c>
      <c r="AY101" s="14">
        <v>8936341</v>
      </c>
      <c r="AZ101" s="14">
        <v>9267352</v>
      </c>
      <c r="BA101" s="14">
        <v>9640341</v>
      </c>
      <c r="BB101" s="14">
        <v>10000000</v>
      </c>
      <c r="BC101" s="14">
        <v>10600000</v>
      </c>
      <c r="BD101" s="14">
        <v>10700000</v>
      </c>
      <c r="BE101" s="14">
        <v>11200000</v>
      </c>
      <c r="BF101" s="14">
        <v>11500000</v>
      </c>
      <c r="BG101" s="14">
        <v>860215</v>
      </c>
      <c r="BH101" s="14">
        <v>887131</v>
      </c>
      <c r="BI101" s="14">
        <v>875080</v>
      </c>
      <c r="BJ101" s="14">
        <v>898303</v>
      </c>
      <c r="BK101" s="14">
        <v>926165</v>
      </c>
      <c r="BL101" s="14">
        <v>918670</v>
      </c>
      <c r="BM101" s="14">
        <v>976756</v>
      </c>
      <c r="BN101" s="14">
        <v>1026968</v>
      </c>
      <c r="BO101" s="14">
        <v>1037102</v>
      </c>
      <c r="BP101" s="14">
        <v>1053568</v>
      </c>
      <c r="BQ101" s="14">
        <v>1120856</v>
      </c>
      <c r="BR101" s="14">
        <v>1698023</v>
      </c>
      <c r="BS101" s="14">
        <v>1816509</v>
      </c>
      <c r="BT101" s="14">
        <v>1862059</v>
      </c>
      <c r="BU101" s="14">
        <v>1876146</v>
      </c>
      <c r="BV101" s="14">
        <v>2722133</v>
      </c>
      <c r="BW101" s="14">
        <v>2205291</v>
      </c>
      <c r="BX101" s="14">
        <v>2154661</v>
      </c>
      <c r="BY101" s="14">
        <v>2265689</v>
      </c>
      <c r="BZ101" s="14">
        <v>2396933</v>
      </c>
      <c r="CA101" s="14">
        <v>2407121</v>
      </c>
      <c r="CB101" s="14">
        <v>2472573</v>
      </c>
      <c r="CC101" s="14">
        <v>2809360</v>
      </c>
      <c r="CD101" s="14"/>
      <c r="CE101" s="14"/>
      <c r="CF101" s="14"/>
      <c r="CG101" s="14"/>
      <c r="CH101" s="14"/>
      <c r="CI101" s="14"/>
      <c r="CJ101" s="14"/>
      <c r="CK101" s="14"/>
      <c r="CL101" s="14"/>
      <c r="CM101" s="14"/>
      <c r="CN101" s="14"/>
      <c r="CO101" s="14"/>
      <c r="CP101" s="14"/>
      <c r="CQ101" s="14"/>
      <c r="CR101" s="14"/>
      <c r="CS101" s="14"/>
      <c r="CT101" s="14"/>
      <c r="CU101" s="14"/>
      <c r="CV101" s="14"/>
    </row>
    <row r="102" spans="1:100" s="13" customFormat="1" ht="14.25" x14ac:dyDescent="0.45">
      <c r="A102"/>
      <c r="B102"/>
      <c r="C102"/>
      <c r="D102"/>
      <c r="E102"/>
      <c r="F102"/>
      <c r="G102"/>
      <c r="H102"/>
      <c r="I102"/>
      <c r="J102"/>
      <c r="K102"/>
      <c r="L102"/>
      <c r="M102"/>
      <c r="N102"/>
      <c r="O102" s="19" t="str">
        <f t="shared" si="32"/>
        <v>vege</v>
      </c>
      <c r="P102" s="31">
        <f t="shared" si="33"/>
        <v>446</v>
      </c>
      <c r="Q102" s="62" cm="1">
        <f t="array" ref="Q102">_xlfn.XLOOKUP(Q$7&amp;$P102,('Water-CRP_filtered'!$S$8:$S$603)&amp;('Water-CRP_filtered'!$J$8:$J$603),'Water-CRP_filtered'!$T$8:$T$603,0)</f>
        <v>455.08953990530142</v>
      </c>
      <c r="R102" s="62" cm="1">
        <f t="array" ref="R102">_xlfn.XLOOKUP(R$7&amp;$P102,('Water-CRP_filtered'!$S$8:$S$603)&amp;('Water-CRP_filtered'!$J$8:$J$603),'Water-CRP_filtered'!$T$8:$T$603,0)</f>
        <v>156.89713211244359</v>
      </c>
      <c r="S102" s="62" cm="1">
        <f t="array" ref="S102">_xlfn.XLOOKUP(S$7&amp;$P102,('Water-CRP_filtered'!$S$8:$S$603)&amp;('Water-CRP_filtered'!$J$8:$J$603),'Water-CRP_filtered'!$T$8:$T$603,0)</f>
        <v>87.685922766846389</v>
      </c>
      <c r="T102" s="63">
        <f>Q102*GLB_Wat!$Z102*$Y102/1000</f>
        <v>4678.9596109789009</v>
      </c>
      <c r="U102" s="63">
        <f>R102*GLB_Wat!$Z102*$Y102/1000</f>
        <v>1613.1228689310342</v>
      </c>
      <c r="V102" s="63">
        <f>S102*GLB_Wat!$Z102*$Y102/1000</f>
        <v>901.53443465842679</v>
      </c>
      <c r="W102" s="63">
        <f t="shared" si="34"/>
        <v>7193.6169145683625</v>
      </c>
      <c r="X102"/>
      <c r="Y102" s="348">
        <f>IF(Wat_FAO!AJ102&gt;0,1,0)</f>
        <v>1</v>
      </c>
      <c r="Z102" s="147">
        <f t="shared" si="31"/>
        <v>10281.40442857143</v>
      </c>
      <c r="AA102" s="242"/>
      <c r="AB102" s="13">
        <v>446</v>
      </c>
      <c r="AC102" s="13" t="s">
        <v>190</v>
      </c>
      <c r="AD102" s="13" t="s">
        <v>168</v>
      </c>
      <c r="AE102" s="13" t="s">
        <v>168</v>
      </c>
      <c r="AF102" s="13" t="s">
        <v>168</v>
      </c>
      <c r="AG102" s="13" t="s">
        <v>168</v>
      </c>
      <c r="AH102" s="13" t="s">
        <v>168</v>
      </c>
      <c r="AI102" s="14">
        <v>9669831</v>
      </c>
      <c r="AJ102" s="14">
        <v>10100000</v>
      </c>
      <c r="AK102" s="14">
        <v>10200000</v>
      </c>
      <c r="AL102" s="14">
        <v>10500000</v>
      </c>
      <c r="AM102" s="14">
        <v>10500000</v>
      </c>
      <c r="AN102" s="14">
        <v>10500000</v>
      </c>
      <c r="AO102" s="14">
        <v>10500000</v>
      </c>
      <c r="AP102" s="14">
        <v>10700000</v>
      </c>
      <c r="AQ102" s="14">
        <v>11000000</v>
      </c>
      <c r="AR102" s="14">
        <v>11100000</v>
      </c>
      <c r="AS102" s="14">
        <v>10500000</v>
      </c>
      <c r="AT102" s="14">
        <v>10700000</v>
      </c>
      <c r="AU102" s="14">
        <v>10900000</v>
      </c>
      <c r="AV102" s="14">
        <v>11000000</v>
      </c>
      <c r="AW102" s="14">
        <v>10900000</v>
      </c>
      <c r="AX102" s="14">
        <v>11700000</v>
      </c>
      <c r="AY102" s="14">
        <v>11500000</v>
      </c>
      <c r="AZ102" s="14">
        <v>11500000</v>
      </c>
      <c r="BA102" s="14">
        <v>10400000</v>
      </c>
      <c r="BB102" s="14">
        <v>9956497</v>
      </c>
      <c r="BC102" s="14">
        <v>10300000</v>
      </c>
      <c r="BD102" s="14">
        <v>9792284</v>
      </c>
      <c r="BE102" s="14">
        <v>9603261</v>
      </c>
      <c r="BF102" s="14">
        <v>9736434</v>
      </c>
      <c r="BG102" s="14">
        <v>1077101</v>
      </c>
      <c r="BH102" s="14">
        <v>1092871</v>
      </c>
      <c r="BI102" s="14">
        <v>1098156</v>
      </c>
      <c r="BJ102" s="14">
        <v>1122054</v>
      </c>
      <c r="BK102" s="14">
        <v>1127722</v>
      </c>
      <c r="BL102" s="14">
        <v>1130923</v>
      </c>
      <c r="BM102" s="14">
        <v>1085166</v>
      </c>
      <c r="BN102" s="14">
        <v>1096431</v>
      </c>
      <c r="BO102" s="14">
        <v>1126456</v>
      </c>
      <c r="BP102" s="14">
        <v>1134439</v>
      </c>
      <c r="BQ102" s="14">
        <v>1122892</v>
      </c>
      <c r="BR102" s="14">
        <v>1144157</v>
      </c>
      <c r="BS102" s="14">
        <v>1154735</v>
      </c>
      <c r="BT102" s="14">
        <v>1141348</v>
      </c>
      <c r="BU102" s="14">
        <v>1145429</v>
      </c>
      <c r="BV102" s="14">
        <v>1122190</v>
      </c>
      <c r="BW102" s="14">
        <v>1172083</v>
      </c>
      <c r="BX102" s="14">
        <v>1177447</v>
      </c>
      <c r="BY102" s="14">
        <v>1123654</v>
      </c>
      <c r="BZ102" s="14">
        <v>1080972</v>
      </c>
      <c r="CA102" s="14">
        <v>1114127</v>
      </c>
      <c r="CB102" s="14">
        <v>1061446</v>
      </c>
      <c r="CC102" s="14">
        <v>1105213</v>
      </c>
      <c r="CD102" s="14"/>
      <c r="CE102" s="14"/>
      <c r="CF102" s="14"/>
      <c r="CG102" s="14"/>
      <c r="CH102" s="14"/>
      <c r="CI102" s="14"/>
      <c r="CJ102" s="14"/>
      <c r="CK102" s="14"/>
      <c r="CL102" s="14"/>
      <c r="CM102" s="14"/>
      <c r="CN102" s="14"/>
      <c r="CO102" s="14"/>
      <c r="CP102" s="14"/>
      <c r="CQ102" s="14"/>
      <c r="CR102" s="14"/>
      <c r="CS102" s="14"/>
      <c r="CT102" s="14"/>
      <c r="CU102" s="14"/>
      <c r="CV102" s="14"/>
    </row>
    <row r="103" spans="1:100" s="13" customFormat="1" ht="14.25" x14ac:dyDescent="0.45">
      <c r="A103"/>
      <c r="B103"/>
      <c r="C103"/>
      <c r="D103"/>
      <c r="E103"/>
      <c r="F103"/>
      <c r="G103"/>
      <c r="H103"/>
      <c r="I103"/>
      <c r="J103"/>
      <c r="K103"/>
      <c r="L103"/>
      <c r="M103"/>
      <c r="N103"/>
      <c r="O103" s="19" t="str">
        <f t="shared" si="32"/>
        <v>vege</v>
      </c>
      <c r="P103" s="31">
        <f t="shared" si="33"/>
        <v>449</v>
      </c>
      <c r="Q103" s="62" cm="1">
        <f t="array" ref="Q103">_xlfn.XLOOKUP(Q$7&amp;$P103,('Water-CRP_filtered'!$S$8:$S$603)&amp;('Water-CRP_filtered'!$J$8:$J$603),'Water-CRP_filtered'!$T$8:$T$603,0)</f>
        <v>0</v>
      </c>
      <c r="R103" s="62" cm="1">
        <f t="array" ref="R103">_xlfn.XLOOKUP(R$7&amp;$P103,('Water-CRP_filtered'!$S$8:$S$603)&amp;('Water-CRP_filtered'!$J$8:$J$603),'Water-CRP_filtered'!$T$8:$T$603,0)</f>
        <v>0</v>
      </c>
      <c r="S103" s="62" cm="1">
        <f t="array" ref="S103">_xlfn.XLOOKUP(S$7&amp;$P103,('Water-CRP_filtered'!$S$8:$S$603)&amp;('Water-CRP_filtered'!$J$8:$J$603),'Water-CRP_filtered'!$T$8:$T$603,0)</f>
        <v>0</v>
      </c>
      <c r="T103" s="63">
        <f>Q103*GLB_Wat!$Z103*$Y103/1000</f>
        <v>0</v>
      </c>
      <c r="U103" s="63">
        <f>R103*GLB_Wat!$Z103*$Y103/1000</f>
        <v>0</v>
      </c>
      <c r="V103" s="63">
        <f>S103*GLB_Wat!$Z103*$Y103/1000</f>
        <v>0</v>
      </c>
      <c r="W103" s="63">
        <f t="shared" si="34"/>
        <v>0</v>
      </c>
      <c r="X103"/>
      <c r="Y103" s="348">
        <f>IF(Wat_FAO!AJ103&gt;0,1,0)</f>
        <v>1</v>
      </c>
      <c r="Z103" s="147">
        <f t="shared" si="31"/>
        <v>12668.714714285714</v>
      </c>
      <c r="AA103" s="242"/>
      <c r="AB103" s="13">
        <v>449</v>
      </c>
      <c r="AC103" s="13" t="s">
        <v>191</v>
      </c>
      <c r="AD103" s="13" t="s">
        <v>168</v>
      </c>
      <c r="AE103" s="13" t="s">
        <v>168</v>
      </c>
      <c r="AF103" s="13" t="s">
        <v>168</v>
      </c>
      <c r="AG103" s="13" t="s">
        <v>168</v>
      </c>
      <c r="AH103" s="13" t="s">
        <v>168</v>
      </c>
      <c r="AI103" s="14">
        <v>8781003</v>
      </c>
      <c r="AJ103" s="14">
        <v>10000000</v>
      </c>
      <c r="AK103" s="14">
        <v>11000000</v>
      </c>
      <c r="AL103" s="14">
        <v>12600000</v>
      </c>
      <c r="AM103" s="14">
        <v>13800000</v>
      </c>
      <c r="AN103" s="14">
        <v>15600000</v>
      </c>
      <c r="AO103" s="14">
        <v>16900000</v>
      </c>
      <c r="AP103" s="14">
        <v>19100000</v>
      </c>
      <c r="AQ103" s="14">
        <v>20900000</v>
      </c>
      <c r="AR103" s="14">
        <v>23200000</v>
      </c>
      <c r="AS103" s="14">
        <v>25000000</v>
      </c>
      <c r="AT103" s="14">
        <v>28900000</v>
      </c>
      <c r="AU103" s="14">
        <v>31800000</v>
      </c>
      <c r="AV103" s="14">
        <v>34300000</v>
      </c>
      <c r="AW103" s="14">
        <v>35400000</v>
      </c>
      <c r="AX103" s="14">
        <v>37500000</v>
      </c>
      <c r="AY103" s="14">
        <v>38700000</v>
      </c>
      <c r="AZ103" s="14">
        <v>39800000</v>
      </c>
      <c r="BA103" s="14">
        <v>40600000</v>
      </c>
      <c r="BB103" s="14">
        <v>41700000</v>
      </c>
      <c r="BC103" s="14">
        <v>43000000</v>
      </c>
      <c r="BD103" s="14">
        <v>44200000</v>
      </c>
      <c r="BE103" s="14">
        <v>48300000</v>
      </c>
      <c r="BF103" s="14">
        <v>50000000</v>
      </c>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row>
    <row r="104" spans="1:100" s="13" customFormat="1" ht="14.25" x14ac:dyDescent="0.45">
      <c r="A104"/>
      <c r="B104"/>
      <c r="C104"/>
      <c r="D104"/>
      <c r="E104"/>
      <c r="F104"/>
      <c r="G104"/>
      <c r="H104"/>
      <c r="I104"/>
      <c r="J104"/>
      <c r="K104"/>
      <c r="L104"/>
      <c r="M104"/>
      <c r="N104"/>
      <c r="O104" s="19" t="str">
        <f t="shared" si="32"/>
        <v>vege</v>
      </c>
      <c r="P104" s="31">
        <f t="shared" si="33"/>
        <v>459</v>
      </c>
      <c r="Q104" s="62" cm="1">
        <f t="array" ref="Q104">_xlfn.XLOOKUP(Q$7&amp;$P104,('Water-CRP_filtered'!$S$8:$S$603)&amp;('Water-CRP_filtered'!$J$8:$J$603),'Water-CRP_filtered'!$T$8:$T$603,0)</f>
        <v>0</v>
      </c>
      <c r="R104" s="62" cm="1">
        <f t="array" ref="R104">_xlfn.XLOOKUP(R$7&amp;$P104,('Water-CRP_filtered'!$S$8:$S$603)&amp;('Water-CRP_filtered'!$J$8:$J$603),'Water-CRP_filtered'!$T$8:$T$603,0)</f>
        <v>0</v>
      </c>
      <c r="S104" s="62" cm="1">
        <f t="array" ref="S104">_xlfn.XLOOKUP(S$7&amp;$P104,('Water-CRP_filtered'!$S$8:$S$603)&amp;('Water-CRP_filtered'!$J$8:$J$603),'Water-CRP_filtered'!$T$8:$T$603,0)</f>
        <v>0</v>
      </c>
      <c r="T104" s="63">
        <f>Q104*GLB_Wat!$Z104*$Y104/1000</f>
        <v>0</v>
      </c>
      <c r="U104" s="63">
        <f>R104*GLB_Wat!$Z104*$Y104/1000</f>
        <v>0</v>
      </c>
      <c r="V104" s="63">
        <f>S104*GLB_Wat!$Z104*$Y104/1000</f>
        <v>0</v>
      </c>
      <c r="W104" s="63">
        <f t="shared" si="34"/>
        <v>0</v>
      </c>
      <c r="X104"/>
      <c r="Y104" s="348">
        <f>IF(Wat_FAO!AJ104&gt;0,1,0)</f>
        <v>0</v>
      </c>
      <c r="Z104" s="147">
        <f t="shared" si="31"/>
        <v>900.59464285714284</v>
      </c>
      <c r="AA104" s="242"/>
      <c r="AB104" s="13">
        <v>459</v>
      </c>
      <c r="AC104" s="13" t="s">
        <v>192</v>
      </c>
      <c r="AD104" s="13" t="s">
        <v>168</v>
      </c>
      <c r="AE104" s="13" t="s">
        <v>168</v>
      </c>
      <c r="AF104" s="13" t="s">
        <v>168</v>
      </c>
      <c r="AG104" s="13" t="s">
        <v>168</v>
      </c>
      <c r="AH104" s="13" t="s">
        <v>168</v>
      </c>
      <c r="AI104" s="14">
        <v>1073156</v>
      </c>
      <c r="AJ104" s="14">
        <v>859143.3</v>
      </c>
      <c r="AK104" s="14">
        <v>866157.6</v>
      </c>
      <c r="AL104" s="14">
        <v>951901.2</v>
      </c>
      <c r="AM104" s="14">
        <v>988096.5</v>
      </c>
      <c r="AN104" s="14">
        <v>903702.7</v>
      </c>
      <c r="AO104" s="14">
        <v>662005.19999999995</v>
      </c>
      <c r="AP104" s="14">
        <v>640550.19999999995</v>
      </c>
      <c r="AQ104" s="14">
        <v>677746.9</v>
      </c>
      <c r="AR104" s="14">
        <v>776669.1</v>
      </c>
      <c r="AS104" s="14">
        <v>642951.80000000005</v>
      </c>
      <c r="AT104" s="14">
        <v>596269.1</v>
      </c>
      <c r="AU104" s="14">
        <v>501007.1</v>
      </c>
      <c r="AV104" s="14">
        <v>474825.9</v>
      </c>
      <c r="AW104" s="14">
        <v>496363.3</v>
      </c>
      <c r="AX104" s="14">
        <v>504188.2</v>
      </c>
      <c r="AY104" s="14">
        <v>463243.5</v>
      </c>
      <c r="AZ104" s="14">
        <v>495334.3</v>
      </c>
      <c r="BA104" s="14">
        <v>33302.230000000003</v>
      </c>
      <c r="BB104" s="14">
        <v>33522.800000000003</v>
      </c>
      <c r="BC104" s="14">
        <v>30832.18</v>
      </c>
      <c r="BD104" s="14">
        <v>32259.24</v>
      </c>
      <c r="BE104" s="14">
        <v>32575.97</v>
      </c>
      <c r="BF104" s="14">
        <v>24719.14</v>
      </c>
      <c r="BG104" s="14">
        <v>33548</v>
      </c>
      <c r="BH104" s="14">
        <v>29070</v>
      </c>
      <c r="BI104" s="14">
        <v>27219</v>
      </c>
      <c r="BJ104" s="14">
        <v>28873</v>
      </c>
      <c r="BK104" s="14">
        <v>28228</v>
      </c>
      <c r="BL104" s="14">
        <v>27338</v>
      </c>
      <c r="BM104" s="14">
        <v>22864</v>
      </c>
      <c r="BN104" s="14">
        <v>23018</v>
      </c>
      <c r="BO104" s="14">
        <v>21746</v>
      </c>
      <c r="BP104" s="14">
        <v>22926</v>
      </c>
      <c r="BQ104" s="14">
        <v>21042</v>
      </c>
      <c r="BR104" s="14">
        <v>20244</v>
      </c>
      <c r="BS104" s="14">
        <v>18749</v>
      </c>
      <c r="BT104" s="14">
        <v>16739</v>
      </c>
      <c r="BU104" s="14">
        <v>14122</v>
      </c>
      <c r="BV104" s="14">
        <v>15100</v>
      </c>
      <c r="BW104" s="14">
        <v>13923</v>
      </c>
      <c r="BX104" s="14">
        <v>14527</v>
      </c>
      <c r="BY104" s="14">
        <v>3531</v>
      </c>
      <c r="BZ104" s="14">
        <v>3492</v>
      </c>
      <c r="CA104" s="14">
        <v>3009</v>
      </c>
      <c r="CB104" s="14">
        <v>3226</v>
      </c>
      <c r="CC104" s="14">
        <v>3266</v>
      </c>
      <c r="CD104" s="14"/>
      <c r="CE104" s="14"/>
      <c r="CF104" s="14"/>
      <c r="CG104" s="14"/>
      <c r="CH104" s="14"/>
      <c r="CI104" s="14"/>
      <c r="CJ104" s="14"/>
      <c r="CK104" s="14"/>
      <c r="CL104" s="14"/>
      <c r="CM104" s="14"/>
      <c r="CN104" s="14"/>
      <c r="CO104" s="14"/>
      <c r="CP104" s="14"/>
      <c r="CQ104" s="14"/>
      <c r="CR104" s="14"/>
      <c r="CS104" s="14"/>
      <c r="CT104" s="14"/>
      <c r="CU104" s="14"/>
      <c r="CV104" s="14"/>
    </row>
    <row r="105" spans="1:100" s="13" customFormat="1" ht="14.25" x14ac:dyDescent="0.45">
      <c r="A105"/>
      <c r="B105"/>
      <c r="C105"/>
      <c r="D105"/>
      <c r="E105"/>
      <c r="F105"/>
      <c r="G105"/>
      <c r="H105"/>
      <c r="I105"/>
      <c r="J105"/>
      <c r="K105"/>
      <c r="L105"/>
      <c r="M105"/>
      <c r="N105"/>
      <c r="O105" s="19" t="str">
        <f t="shared" si="32"/>
        <v>vege</v>
      </c>
      <c r="P105" s="31">
        <f t="shared" si="33"/>
        <v>461</v>
      </c>
      <c r="Q105" s="62" cm="1">
        <f t="array" ref="Q105">_xlfn.XLOOKUP(Q$7&amp;$P105,('Water-CRP_filtered'!$S$8:$S$603)&amp;('Water-CRP_filtered'!$J$8:$J$603),'Water-CRP_filtered'!$T$8:$T$603,0)</f>
        <v>4556.9921564176138</v>
      </c>
      <c r="R105" s="62" cm="1">
        <f t="array" ref="R105">_xlfn.XLOOKUP(R$7&amp;$P105,('Water-CRP_filtered'!$S$8:$S$603)&amp;('Water-CRP_filtered'!$J$8:$J$603),'Water-CRP_filtered'!$T$8:$T$603,0)</f>
        <v>333.86488298543929</v>
      </c>
      <c r="S105" s="62" cm="1">
        <f t="array" ref="S105">_xlfn.XLOOKUP(S$7&amp;$P105,('Water-CRP_filtered'!$S$8:$S$603)&amp;('Water-CRP_filtered'!$J$8:$J$603),'Water-CRP_filtered'!$T$8:$T$603,0)</f>
        <v>703.04393120175052</v>
      </c>
      <c r="T105" s="63">
        <f>Q105*GLB_Wat!$Z105*$Y105/1000</f>
        <v>0</v>
      </c>
      <c r="U105" s="63">
        <f>R105*GLB_Wat!$Z105*$Y105/1000</f>
        <v>0</v>
      </c>
      <c r="V105" s="63">
        <f>S105*GLB_Wat!$Z105*$Y105/1000</f>
        <v>0</v>
      </c>
      <c r="W105" s="63">
        <f t="shared" si="34"/>
        <v>0</v>
      </c>
      <c r="X105"/>
      <c r="Y105" s="348">
        <f>IF(Wat_FAO!AJ105&gt;0,1,0)</f>
        <v>0</v>
      </c>
      <c r="Z105" s="147">
        <f t="shared" si="31"/>
        <v>128.99748571428572</v>
      </c>
      <c r="AA105" s="242"/>
      <c r="AB105" s="13">
        <v>461</v>
      </c>
      <c r="AC105" s="13" t="s">
        <v>194</v>
      </c>
      <c r="AD105" s="13" t="s">
        <v>168</v>
      </c>
      <c r="AE105" s="13" t="s">
        <v>168</v>
      </c>
      <c r="AF105" s="13" t="s">
        <v>168</v>
      </c>
      <c r="AG105" s="13" t="s">
        <v>168</v>
      </c>
      <c r="AH105" s="13" t="s">
        <v>168</v>
      </c>
      <c r="AI105" s="14">
        <v>155440.20000000001</v>
      </c>
      <c r="AJ105" s="14">
        <v>126741.9</v>
      </c>
      <c r="AK105" s="14">
        <v>133529.5</v>
      </c>
      <c r="AL105" s="14">
        <v>120660.9</v>
      </c>
      <c r="AM105" s="14">
        <v>114664.1</v>
      </c>
      <c r="AN105" s="14">
        <v>144684.70000000001</v>
      </c>
      <c r="AO105" s="14">
        <v>107261.1</v>
      </c>
      <c r="AP105" s="14">
        <v>122123.1</v>
      </c>
      <c r="AQ105" s="14">
        <v>151474.9</v>
      </c>
      <c r="AR105" s="14">
        <v>128932.9</v>
      </c>
      <c r="AS105" s="14">
        <v>127988</v>
      </c>
      <c r="AT105" s="14">
        <v>157418.70000000001</v>
      </c>
      <c r="AU105" s="14">
        <v>126405</v>
      </c>
      <c r="AV105" s="14">
        <v>114823.1</v>
      </c>
      <c r="AW105" s="14">
        <v>166448.70000000001</v>
      </c>
      <c r="AX105" s="14">
        <v>133350.5</v>
      </c>
      <c r="AY105" s="14">
        <v>135888.4</v>
      </c>
      <c r="AZ105" s="14">
        <v>138843</v>
      </c>
      <c r="BA105" s="14">
        <v>46419.63</v>
      </c>
      <c r="BB105" s="14">
        <v>47977.74</v>
      </c>
      <c r="BC105" s="14">
        <v>50292.73</v>
      </c>
      <c r="BD105" s="14">
        <v>51854.51</v>
      </c>
      <c r="BE105" s="14">
        <v>56639.24</v>
      </c>
      <c r="BF105" s="14">
        <v>55929.06</v>
      </c>
      <c r="BG105" s="14">
        <v>57035</v>
      </c>
      <c r="BH105" s="14">
        <v>49251</v>
      </c>
      <c r="BI105" s="14">
        <v>47854</v>
      </c>
      <c r="BJ105" s="14">
        <v>48223</v>
      </c>
      <c r="BK105" s="14">
        <v>47366</v>
      </c>
      <c r="BL105" s="14">
        <v>47764</v>
      </c>
      <c r="BM105" s="14">
        <v>46535</v>
      </c>
      <c r="BN105" s="14">
        <v>44873</v>
      </c>
      <c r="BO105" s="14">
        <v>47411</v>
      </c>
      <c r="BP105" s="14">
        <v>47980</v>
      </c>
      <c r="BQ105" s="14">
        <v>45818</v>
      </c>
      <c r="BR105" s="14">
        <v>44964</v>
      </c>
      <c r="BS105" s="14">
        <v>42713</v>
      </c>
      <c r="BT105" s="14">
        <v>42217</v>
      </c>
      <c r="BU105" s="14">
        <v>41590</v>
      </c>
      <c r="BV105" s="14">
        <v>41798</v>
      </c>
      <c r="BW105" s="14">
        <v>41495</v>
      </c>
      <c r="BX105" s="14">
        <v>38926</v>
      </c>
      <c r="BY105" s="14">
        <v>14521</v>
      </c>
      <c r="BZ105" s="14">
        <v>14522</v>
      </c>
      <c r="CA105" s="14">
        <v>14658</v>
      </c>
      <c r="CB105" s="14">
        <v>14739</v>
      </c>
      <c r="CC105" s="14">
        <v>15378</v>
      </c>
      <c r="CD105" s="14"/>
      <c r="CE105" s="14"/>
      <c r="CF105" s="14"/>
      <c r="CG105" s="14"/>
      <c r="CH105" s="14"/>
      <c r="CI105" s="14"/>
      <c r="CJ105" s="14"/>
      <c r="CK105" s="14"/>
      <c r="CL105" s="14"/>
      <c r="CM105" s="14"/>
      <c r="CN105" s="14"/>
      <c r="CO105" s="14"/>
      <c r="CP105" s="14"/>
      <c r="CQ105" s="14"/>
      <c r="CR105" s="14"/>
      <c r="CS105" s="14"/>
      <c r="CT105" s="14"/>
      <c r="CU105" s="14"/>
      <c r="CV105" s="14"/>
    </row>
    <row r="106" spans="1:100" s="13" customFormat="1" ht="14.25" x14ac:dyDescent="0.45">
      <c r="A106"/>
      <c r="B106"/>
      <c r="C106"/>
      <c r="D106"/>
      <c r="E106"/>
      <c r="F106"/>
      <c r="G106"/>
      <c r="H106"/>
      <c r="I106"/>
      <c r="J106"/>
      <c r="K106"/>
      <c r="L106"/>
      <c r="M106"/>
      <c r="N106"/>
      <c r="O106" s="19" t="str">
        <f t="shared" si="32"/>
        <v>vege</v>
      </c>
      <c r="P106" s="31">
        <f t="shared" si="33"/>
        <v>463</v>
      </c>
      <c r="Q106" s="62" cm="1">
        <f t="array" ref="Q106">_xlfn.XLOOKUP(Q$7&amp;$P106,('Water-CRP_filtered'!$S$8:$S$603)&amp;('Water-CRP_filtered'!$J$8:$J$603),'Water-CRP_filtered'!$T$8:$T$603,0)</f>
        <v>204.56280277245213</v>
      </c>
      <c r="R106" s="62" cm="1">
        <f t="array" ref="R106">_xlfn.XLOOKUP(R$7&amp;$P106,('Water-CRP_filtered'!$S$8:$S$603)&amp;('Water-CRP_filtered'!$J$8:$J$603),'Water-CRP_filtered'!$T$8:$T$603,0)</f>
        <v>32.829890262902424</v>
      </c>
      <c r="S106" s="62" cm="1">
        <f t="array" ref="S106">_xlfn.XLOOKUP(S$7&amp;$P106,('Water-CRP_filtered'!$S$8:$S$603)&amp;('Water-CRP_filtered'!$J$8:$J$603),'Water-CRP_filtered'!$T$8:$T$603,0)</f>
        <v>100.84093479358258</v>
      </c>
      <c r="T106" s="63">
        <f>Q106*GLB_Wat!$Z106*$Y106/1000</f>
        <v>46815.658577352624</v>
      </c>
      <c r="U106" s="63">
        <f>R106*GLB_Wat!$Z106*$Y106/1000</f>
        <v>7513.3548858813838</v>
      </c>
      <c r="V106" s="63">
        <f>S106*GLB_Wat!$Z106*$Y106/1000</f>
        <v>23078.168219902756</v>
      </c>
      <c r="W106" s="63">
        <f t="shared" si="34"/>
        <v>77407.181683136761</v>
      </c>
      <c r="X106"/>
      <c r="Y106" s="348">
        <f>IF(Wat_FAO!AJ106&gt;0,1,0)</f>
        <v>1</v>
      </c>
      <c r="Z106" s="147">
        <f t="shared" si="31"/>
        <v>228857.14285714287</v>
      </c>
      <c r="AA106" s="242"/>
      <c r="AB106" s="13">
        <v>463</v>
      </c>
      <c r="AC106" s="13" t="s">
        <v>195</v>
      </c>
      <c r="AD106" s="13" t="s">
        <v>168</v>
      </c>
      <c r="AE106" s="13" t="s">
        <v>168</v>
      </c>
      <c r="AF106" s="13" t="s">
        <v>168</v>
      </c>
      <c r="AG106" s="13" t="s">
        <v>168</v>
      </c>
      <c r="AH106" s="13" t="s">
        <v>168</v>
      </c>
      <c r="AI106" s="14">
        <v>212000000</v>
      </c>
      <c r="AJ106" s="14">
        <v>227000000</v>
      </c>
      <c r="AK106" s="14">
        <v>227000000</v>
      </c>
      <c r="AL106" s="14">
        <v>237000000</v>
      </c>
      <c r="AM106" s="14">
        <v>225000000</v>
      </c>
      <c r="AN106" s="14">
        <v>232000000</v>
      </c>
      <c r="AO106" s="14">
        <v>242000000</v>
      </c>
      <c r="AP106" s="14">
        <v>245000000</v>
      </c>
      <c r="AQ106" s="14">
        <v>250000000</v>
      </c>
      <c r="AR106" s="14">
        <v>249000000</v>
      </c>
      <c r="AS106" s="14">
        <v>260000000</v>
      </c>
      <c r="AT106" s="14">
        <v>261000000</v>
      </c>
      <c r="AU106" s="14">
        <v>272000000</v>
      </c>
      <c r="AV106" s="14">
        <v>278000000</v>
      </c>
      <c r="AW106" s="14">
        <v>286000000</v>
      </c>
      <c r="AX106" s="14">
        <v>293000000</v>
      </c>
      <c r="AY106" s="14">
        <v>290000000</v>
      </c>
      <c r="AZ106" s="14">
        <v>290000000</v>
      </c>
      <c r="BA106" s="14">
        <v>287000000</v>
      </c>
      <c r="BB106" s="14">
        <v>290000000</v>
      </c>
      <c r="BC106" s="14">
        <v>290000000</v>
      </c>
      <c r="BD106" s="14">
        <v>290000000</v>
      </c>
      <c r="BE106" s="14">
        <v>291000000</v>
      </c>
      <c r="BF106" s="14">
        <v>293000000</v>
      </c>
      <c r="BG106" s="14">
        <v>14400000</v>
      </c>
      <c r="BH106" s="14">
        <v>15400000</v>
      </c>
      <c r="BI106" s="14">
        <v>15600000</v>
      </c>
      <c r="BJ106" s="14">
        <v>16900000</v>
      </c>
      <c r="BK106" s="14">
        <v>15800000</v>
      </c>
      <c r="BL106" s="14">
        <v>16400000</v>
      </c>
      <c r="BM106" s="14">
        <v>16800000</v>
      </c>
      <c r="BN106" s="14">
        <v>17000000</v>
      </c>
      <c r="BO106" s="14">
        <v>17400000</v>
      </c>
      <c r="BP106" s="14">
        <v>17800000</v>
      </c>
      <c r="BQ106" s="14">
        <v>18500000</v>
      </c>
      <c r="BR106" s="14">
        <v>18400000</v>
      </c>
      <c r="BS106" s="14">
        <v>19100000</v>
      </c>
      <c r="BT106" s="14">
        <v>19800000</v>
      </c>
      <c r="BU106" s="14">
        <v>20000000</v>
      </c>
      <c r="BV106" s="14">
        <v>20600000</v>
      </c>
      <c r="BW106" s="14">
        <v>20300000</v>
      </c>
      <c r="BX106" s="14">
        <v>20400000</v>
      </c>
      <c r="BY106" s="14">
        <v>20500000</v>
      </c>
      <c r="BZ106" s="14">
        <v>20500000</v>
      </c>
      <c r="CA106" s="14">
        <v>20500000</v>
      </c>
      <c r="CB106" s="14">
        <v>20500000</v>
      </c>
      <c r="CC106" s="14">
        <v>20500000</v>
      </c>
      <c r="CD106" s="14"/>
      <c r="CE106" s="14"/>
      <c r="CF106" s="14"/>
      <c r="CG106" s="14"/>
      <c r="CH106" s="14"/>
      <c r="CI106" s="14"/>
      <c r="CJ106" s="14"/>
      <c r="CK106" s="14"/>
      <c r="CL106" s="14"/>
      <c r="CM106" s="14"/>
      <c r="CN106" s="14"/>
      <c r="CO106" s="14"/>
      <c r="CP106" s="14"/>
      <c r="CQ106" s="14"/>
      <c r="CR106" s="14"/>
      <c r="CS106" s="14"/>
      <c r="CT106" s="14"/>
      <c r="CU106" s="14"/>
      <c r="CV106" s="14"/>
    </row>
    <row r="107" spans="1:100" s="13" customFormat="1" ht="14.25" x14ac:dyDescent="0.45">
      <c r="A107"/>
      <c r="B107"/>
      <c r="C107"/>
      <c r="D107"/>
      <c r="E107"/>
      <c r="F107"/>
      <c r="G107"/>
      <c r="H107"/>
      <c r="I107"/>
      <c r="J107"/>
      <c r="K107"/>
      <c r="L107"/>
      <c r="M107"/>
      <c r="N107"/>
      <c r="O107" s="19" t="str">
        <f t="shared" si="32"/>
        <v>bana</v>
      </c>
      <c r="P107" s="31">
        <f t="shared" si="33"/>
        <v>486</v>
      </c>
      <c r="Q107" s="62" cm="1">
        <f t="array" ref="Q107">_xlfn.XLOOKUP(Q$7&amp;$P107,('Water-CRP_filtered'!$S$8:$S$603)&amp;('Water-CRP_filtered'!$J$8:$J$603),'Water-CRP_filtered'!$T$8:$T$603,0)</f>
        <v>659.7268952846108</v>
      </c>
      <c r="R107" s="62" cm="1">
        <f t="array" ref="R107">_xlfn.XLOOKUP(R$7&amp;$P107,('Water-CRP_filtered'!$S$8:$S$603)&amp;('Water-CRP_filtered'!$J$8:$J$603),'Water-CRP_filtered'!$T$8:$T$603,0)</f>
        <v>96.633903538735623</v>
      </c>
      <c r="S107" s="62" cm="1">
        <f t="array" ref="S107">_xlfn.XLOOKUP(S$7&amp;$P107,('Water-CRP_filtered'!$S$8:$S$603)&amp;('Water-CRP_filtered'!$J$8:$J$603),'Water-CRP_filtered'!$T$8:$T$603,0)</f>
        <v>33.421734859560281</v>
      </c>
      <c r="T107" s="63">
        <f>Q107*GLB_Wat!$Z107*$Y107/1000</f>
        <v>49979.024652775588</v>
      </c>
      <c r="U107" s="63">
        <f>R107*GLB_Wat!$Z107*$Y107/1000</f>
        <v>7320.7084352273569</v>
      </c>
      <c r="V107" s="63">
        <f>S107*GLB_Wat!$Z107*$Y107/1000</f>
        <v>2531.9351422892596</v>
      </c>
      <c r="W107" s="63">
        <f t="shared" si="34"/>
        <v>59831.668230292205</v>
      </c>
      <c r="X107"/>
      <c r="Y107" s="348">
        <f>IF(Wat_FAO!AJ107&gt;0,1,0)</f>
        <v>1</v>
      </c>
      <c r="Z107" s="147">
        <f t="shared" si="31"/>
        <v>75757.142857142855</v>
      </c>
      <c r="AA107" s="242"/>
      <c r="AB107" s="13">
        <v>486</v>
      </c>
      <c r="AC107" s="13" t="s">
        <v>87</v>
      </c>
      <c r="AD107" s="13" t="s">
        <v>196</v>
      </c>
      <c r="AE107" s="13" t="s">
        <v>196</v>
      </c>
      <c r="AF107" s="13" t="s">
        <v>196</v>
      </c>
      <c r="AG107" s="13" t="s">
        <v>124</v>
      </c>
      <c r="AH107" s="13" t="s">
        <v>124</v>
      </c>
      <c r="AI107" s="14">
        <v>66300000</v>
      </c>
      <c r="AJ107" s="14">
        <v>69100000</v>
      </c>
      <c r="AK107" s="14">
        <v>71900000</v>
      </c>
      <c r="AL107" s="14">
        <v>74000000</v>
      </c>
      <c r="AM107" s="14">
        <v>78500000</v>
      </c>
      <c r="AN107" s="14">
        <v>82800000</v>
      </c>
      <c r="AO107" s="14">
        <v>87700000</v>
      </c>
      <c r="AP107" s="14">
        <v>93300000</v>
      </c>
      <c r="AQ107" s="14">
        <v>97600000</v>
      </c>
      <c r="AR107" s="14">
        <v>102000000</v>
      </c>
      <c r="AS107" s="14">
        <v>109000000</v>
      </c>
      <c r="AT107" s="14">
        <v>110000000</v>
      </c>
      <c r="AU107" s="14">
        <v>109000000</v>
      </c>
      <c r="AV107" s="14">
        <v>112000000</v>
      </c>
      <c r="AW107" s="14">
        <v>112000000</v>
      </c>
      <c r="AX107" s="14">
        <v>114000000</v>
      </c>
      <c r="AY107" s="14">
        <v>111000000</v>
      </c>
      <c r="AZ107" s="14">
        <v>113000000</v>
      </c>
      <c r="BA107" s="14">
        <v>117000000</v>
      </c>
      <c r="BB107" s="14">
        <v>117000000</v>
      </c>
      <c r="BC107" s="14">
        <v>126000000</v>
      </c>
      <c r="BD107" s="14">
        <v>132000000</v>
      </c>
      <c r="BE107" s="14">
        <v>136000000</v>
      </c>
      <c r="BF107" s="14">
        <v>139000000</v>
      </c>
      <c r="BG107" s="14">
        <v>4413335</v>
      </c>
      <c r="BH107" s="14">
        <v>4396031</v>
      </c>
      <c r="BI107" s="14">
        <v>4483168</v>
      </c>
      <c r="BJ107" s="14">
        <v>4614469</v>
      </c>
      <c r="BK107" s="14">
        <v>4643121</v>
      </c>
      <c r="BL107" s="14">
        <v>4641579</v>
      </c>
      <c r="BM107" s="14">
        <v>4898984</v>
      </c>
      <c r="BN107" s="14">
        <v>4894881</v>
      </c>
      <c r="BO107" s="14">
        <v>5007293</v>
      </c>
      <c r="BP107" s="14">
        <v>5153256</v>
      </c>
      <c r="BQ107" s="14">
        <v>5508855</v>
      </c>
      <c r="BR107" s="14">
        <v>5600195</v>
      </c>
      <c r="BS107" s="14">
        <v>5398886</v>
      </c>
      <c r="BT107" s="14">
        <v>5436262</v>
      </c>
      <c r="BU107" s="14">
        <v>5265273</v>
      </c>
      <c r="BV107" s="14">
        <v>5376679</v>
      </c>
      <c r="BW107" s="14">
        <v>5230288</v>
      </c>
      <c r="BX107" s="14">
        <v>5101609</v>
      </c>
      <c r="BY107" s="14">
        <v>5034062</v>
      </c>
      <c r="BZ107" s="14">
        <v>5058008</v>
      </c>
      <c r="CA107" s="14">
        <v>5674475</v>
      </c>
      <c r="CB107" s="14">
        <v>5854855</v>
      </c>
      <c r="CC107" s="14">
        <v>5940159</v>
      </c>
      <c r="CD107" s="14"/>
      <c r="CE107" s="14"/>
      <c r="CF107" s="14"/>
      <c r="CG107" s="14"/>
      <c r="CH107" s="14"/>
      <c r="CI107" s="14"/>
      <c r="CJ107" s="14"/>
      <c r="CK107" s="14"/>
      <c r="CL107" s="14"/>
      <c r="CM107" s="14"/>
      <c r="CN107" s="14"/>
      <c r="CO107" s="14"/>
      <c r="CP107" s="14"/>
      <c r="CQ107" s="14"/>
      <c r="CR107" s="14"/>
      <c r="CS107" s="14"/>
      <c r="CT107" s="14"/>
      <c r="CU107" s="14"/>
      <c r="CV107" s="14"/>
    </row>
    <row r="108" spans="1:100" s="13" customFormat="1" ht="14.25" x14ac:dyDescent="0.45">
      <c r="A108"/>
      <c r="B108"/>
      <c r="C108"/>
      <c r="D108"/>
      <c r="E108"/>
      <c r="F108"/>
      <c r="G108"/>
      <c r="H108"/>
      <c r="I108"/>
      <c r="J108"/>
      <c r="K108"/>
      <c r="L108"/>
      <c r="M108"/>
      <c r="N108"/>
      <c r="O108" s="19" t="str">
        <f t="shared" si="32"/>
        <v>plan</v>
      </c>
      <c r="P108" s="31">
        <f t="shared" si="33"/>
        <v>489</v>
      </c>
      <c r="Q108" s="62" cm="1">
        <f t="array" ref="Q108">_xlfn.XLOOKUP(Q$7&amp;$P108,('Water-CRP_filtered'!$S$8:$S$603)&amp;('Water-CRP_filtered'!$J$8:$J$603),'Water-CRP_filtered'!$T$8:$T$603,0)</f>
        <v>1569.6176802207194</v>
      </c>
      <c r="R108" s="62" cm="1">
        <f t="array" ref="R108">_xlfn.XLOOKUP(R$7&amp;$P108,('Water-CRP_filtered'!$S$8:$S$603)&amp;('Water-CRP_filtered'!$J$8:$J$603),'Water-CRP_filtered'!$T$8:$T$603,0)</f>
        <v>26.952893445257065</v>
      </c>
      <c r="S108" s="62" cm="1">
        <f t="array" ref="S108">_xlfn.XLOOKUP(S$7&amp;$P108,('Water-CRP_filtered'!$S$8:$S$603)&amp;('Water-CRP_filtered'!$J$8:$J$603),'Water-CRP_filtered'!$T$8:$T$603,0)</f>
        <v>5.9271019329290038</v>
      </c>
      <c r="T108" s="63">
        <f>Q108*GLB_Wat!$Z108*$Y108/1000</f>
        <v>0</v>
      </c>
      <c r="U108" s="63">
        <f>R108*GLB_Wat!$Z108*$Y108/1000</f>
        <v>0</v>
      </c>
      <c r="V108" s="63">
        <f>S108*GLB_Wat!$Z108*$Y108/1000</f>
        <v>0</v>
      </c>
      <c r="W108" s="63">
        <f t="shared" si="34"/>
        <v>0</v>
      </c>
      <c r="X108"/>
      <c r="Y108" s="348">
        <f>IF(Wat_FAO!AJ108&gt;0,1,0)</f>
        <v>0</v>
      </c>
      <c r="Z108" s="147">
        <f t="shared" si="31"/>
        <v>29814.285714285714</v>
      </c>
      <c r="AA108" s="242"/>
      <c r="AB108" s="13">
        <v>489</v>
      </c>
      <c r="AC108" s="13" t="s">
        <v>89</v>
      </c>
      <c r="AD108" s="13" t="s">
        <v>197</v>
      </c>
      <c r="AE108" s="13" t="s">
        <v>197</v>
      </c>
      <c r="AF108" s="13" t="s">
        <v>196</v>
      </c>
      <c r="AG108" s="13" t="s">
        <v>124</v>
      </c>
      <c r="AH108" s="13" t="s">
        <v>124</v>
      </c>
      <c r="AI108" s="14">
        <v>28000000</v>
      </c>
      <c r="AJ108" s="14">
        <v>29400000</v>
      </c>
      <c r="AK108" s="14">
        <v>29500000</v>
      </c>
      <c r="AL108" s="14">
        <v>29800000</v>
      </c>
      <c r="AM108" s="14">
        <v>30100000</v>
      </c>
      <c r="AN108" s="14">
        <v>30600000</v>
      </c>
      <c r="AO108" s="14">
        <v>31300000</v>
      </c>
      <c r="AP108" s="14">
        <v>32300000</v>
      </c>
      <c r="AQ108" s="14">
        <v>27300000</v>
      </c>
      <c r="AR108" s="14">
        <v>28400000</v>
      </c>
      <c r="AS108" s="14">
        <v>28200000</v>
      </c>
      <c r="AT108" s="14">
        <v>28800000</v>
      </c>
      <c r="AU108" s="14">
        <v>30000000</v>
      </c>
      <c r="AV108" s="14">
        <v>31300000</v>
      </c>
      <c r="AW108" s="14">
        <v>38400000</v>
      </c>
      <c r="AX108" s="14">
        <v>39200000</v>
      </c>
      <c r="AY108" s="14">
        <v>37600000</v>
      </c>
      <c r="AZ108" s="14">
        <v>37500000</v>
      </c>
      <c r="BA108" s="14">
        <v>41000000</v>
      </c>
      <c r="BB108" s="14">
        <v>43800000</v>
      </c>
      <c r="BC108" s="14">
        <v>43800000</v>
      </c>
      <c r="BD108" s="14">
        <v>43400000</v>
      </c>
      <c r="BE108" s="14">
        <v>44700000</v>
      </c>
      <c r="BF108" s="14">
        <v>44400000</v>
      </c>
      <c r="BG108" s="14">
        <v>4717398</v>
      </c>
      <c r="BH108" s="14">
        <v>4795602</v>
      </c>
      <c r="BI108" s="14">
        <v>4893341</v>
      </c>
      <c r="BJ108" s="14">
        <v>4912752</v>
      </c>
      <c r="BK108" s="14">
        <v>4906950</v>
      </c>
      <c r="BL108" s="14">
        <v>4918724</v>
      </c>
      <c r="BM108" s="14">
        <v>4945834</v>
      </c>
      <c r="BN108" s="14">
        <v>4893807</v>
      </c>
      <c r="BO108" s="14">
        <v>4156812</v>
      </c>
      <c r="BP108" s="14">
        <v>4351707</v>
      </c>
      <c r="BQ108" s="14">
        <v>4515672</v>
      </c>
      <c r="BR108" s="14">
        <v>4557026</v>
      </c>
      <c r="BS108" s="14">
        <v>4676854</v>
      </c>
      <c r="BT108" s="14">
        <v>4894621</v>
      </c>
      <c r="BU108" s="14">
        <v>5695086</v>
      </c>
      <c r="BV108" s="14">
        <v>5725540</v>
      </c>
      <c r="BW108" s="14">
        <v>5581441</v>
      </c>
      <c r="BX108" s="14">
        <v>5670111</v>
      </c>
      <c r="BY108" s="14">
        <v>5539308</v>
      </c>
      <c r="BZ108" s="14">
        <v>6901956</v>
      </c>
      <c r="CA108" s="14">
        <v>7010522</v>
      </c>
      <c r="CB108" s="14">
        <v>6914228</v>
      </c>
      <c r="CC108" s="14">
        <v>6733791</v>
      </c>
      <c r="CD108" s="14"/>
      <c r="CE108" s="14"/>
      <c r="CF108" s="14"/>
      <c r="CG108" s="14"/>
      <c r="CH108" s="14"/>
      <c r="CI108" s="14"/>
      <c r="CJ108" s="14"/>
      <c r="CK108" s="14"/>
      <c r="CL108" s="14"/>
      <c r="CM108" s="14"/>
      <c r="CN108" s="14"/>
      <c r="CO108" s="14"/>
      <c r="CP108" s="14"/>
      <c r="CQ108" s="14"/>
      <c r="CR108" s="14"/>
      <c r="CS108" s="14"/>
      <c r="CT108" s="14"/>
      <c r="CU108" s="14"/>
      <c r="CV108" s="14"/>
    </row>
    <row r="109" spans="1:100" s="13" customFormat="1" ht="14.25" x14ac:dyDescent="0.45">
      <c r="A109"/>
      <c r="B109"/>
      <c r="C109"/>
      <c r="D109"/>
      <c r="E109"/>
      <c r="F109"/>
      <c r="G109"/>
      <c r="H109"/>
      <c r="I109"/>
      <c r="J109"/>
      <c r="K109"/>
      <c r="L109"/>
      <c r="M109"/>
      <c r="N109"/>
      <c r="O109" s="19" t="str">
        <f t="shared" si="32"/>
        <v>frui</v>
      </c>
      <c r="P109" s="31">
        <f t="shared" si="33"/>
        <v>490</v>
      </c>
      <c r="Q109" s="62" cm="1">
        <f t="array" ref="Q109">_xlfn.XLOOKUP(Q$7&amp;$P109,('Water-CRP_filtered'!$S$8:$S$603)&amp;('Water-CRP_filtered'!$J$8:$J$603),'Water-CRP_filtered'!$T$8:$T$603,0)</f>
        <v>400.91588389966569</v>
      </c>
      <c r="R109" s="62" cm="1">
        <f t="array" ref="R109">_xlfn.XLOOKUP(R$7&amp;$P109,('Water-CRP_filtered'!$S$8:$S$603)&amp;('Water-CRP_filtered'!$J$8:$J$603),'Water-CRP_filtered'!$T$8:$T$603,0)</f>
        <v>109.5213418340492</v>
      </c>
      <c r="S109" s="62" cm="1">
        <f t="array" ref="S109">_xlfn.XLOOKUP(S$7&amp;$P109,('Water-CRP_filtered'!$S$8:$S$603)&amp;('Water-CRP_filtered'!$J$8:$J$603),'Water-CRP_filtered'!$T$8:$T$603,0)</f>
        <v>49.257521091902674</v>
      </c>
      <c r="T109" s="63">
        <f>Q109*GLB_Wat!$Z109*$Y109/1000</f>
        <v>24604.780531899483</v>
      </c>
      <c r="U109" s="63">
        <f>R109*GLB_Wat!$Z109*$Y109/1000</f>
        <v>6721.4812074153615</v>
      </c>
      <c r="V109" s="63">
        <f>S109*GLB_Wat!$Z109*$Y109/1000</f>
        <v>3023.0044372973416</v>
      </c>
      <c r="W109" s="63">
        <f t="shared" si="34"/>
        <v>34349.266176612189</v>
      </c>
      <c r="X109"/>
      <c r="Y109" s="348">
        <f>IF(Wat_FAO!AJ109&gt;0,1,0)</f>
        <v>1</v>
      </c>
      <c r="Z109" s="147">
        <f t="shared" si="31"/>
        <v>61371.428571428572</v>
      </c>
      <c r="AA109" s="242"/>
      <c r="AB109" s="13">
        <v>490</v>
      </c>
      <c r="AC109" s="13" t="s">
        <v>198</v>
      </c>
      <c r="AD109" s="13" t="s">
        <v>124</v>
      </c>
      <c r="AE109" s="13" t="s">
        <v>124</v>
      </c>
      <c r="AF109" s="13" t="s">
        <v>124</v>
      </c>
      <c r="AG109" s="13" t="s">
        <v>124</v>
      </c>
      <c r="AH109" s="13" t="s">
        <v>124</v>
      </c>
      <c r="AI109" s="14">
        <v>62500000</v>
      </c>
      <c r="AJ109" s="14">
        <v>58900000</v>
      </c>
      <c r="AK109" s="14">
        <v>60900000</v>
      </c>
      <c r="AL109" s="14">
        <v>58600000</v>
      </c>
      <c r="AM109" s="14">
        <v>63600000</v>
      </c>
      <c r="AN109" s="14">
        <v>61400000</v>
      </c>
      <c r="AO109" s="14">
        <v>63700000</v>
      </c>
      <c r="AP109" s="14">
        <v>64200000</v>
      </c>
      <c r="AQ109" s="14">
        <v>67700000</v>
      </c>
      <c r="AR109" s="14">
        <v>66900000</v>
      </c>
      <c r="AS109" s="14">
        <v>69200000</v>
      </c>
      <c r="AT109" s="14">
        <v>68000000</v>
      </c>
      <c r="AU109" s="14">
        <v>65800000</v>
      </c>
      <c r="AV109" s="14">
        <v>68900000</v>
      </c>
      <c r="AW109" s="14">
        <v>67500000</v>
      </c>
      <c r="AX109" s="14">
        <v>67600000</v>
      </c>
      <c r="AY109" s="14">
        <v>67500000</v>
      </c>
      <c r="AZ109" s="14">
        <v>67600000</v>
      </c>
      <c r="BA109" s="14">
        <v>66800000</v>
      </c>
      <c r="BB109" s="14">
        <v>68600000</v>
      </c>
      <c r="BC109" s="14">
        <v>68300000</v>
      </c>
      <c r="BD109" s="14">
        <v>67800000</v>
      </c>
      <c r="BE109" s="14">
        <v>68500000</v>
      </c>
      <c r="BF109" s="14">
        <v>69800000</v>
      </c>
      <c r="BG109" s="14">
        <v>3671298</v>
      </c>
      <c r="BH109" s="14">
        <v>3614591</v>
      </c>
      <c r="BI109" s="14">
        <v>3663643</v>
      </c>
      <c r="BJ109" s="14">
        <v>3661351</v>
      </c>
      <c r="BK109" s="14">
        <v>3797505</v>
      </c>
      <c r="BL109" s="14">
        <v>3769993</v>
      </c>
      <c r="BM109" s="14">
        <v>3797072</v>
      </c>
      <c r="BN109" s="14">
        <v>3951143</v>
      </c>
      <c r="BO109" s="14">
        <v>4038906</v>
      </c>
      <c r="BP109" s="14">
        <v>4029186</v>
      </c>
      <c r="BQ109" s="14">
        <v>4195402</v>
      </c>
      <c r="BR109" s="14">
        <v>4056989</v>
      </c>
      <c r="BS109" s="14">
        <v>3957216</v>
      </c>
      <c r="BT109" s="14">
        <v>4121615</v>
      </c>
      <c r="BU109" s="14">
        <v>4183444</v>
      </c>
      <c r="BV109" s="14">
        <v>4040461</v>
      </c>
      <c r="BW109" s="14">
        <v>3987898</v>
      </c>
      <c r="BX109" s="14">
        <v>3937959</v>
      </c>
      <c r="BY109" s="14">
        <v>3855676</v>
      </c>
      <c r="BZ109" s="14">
        <v>3946378</v>
      </c>
      <c r="CA109" s="14">
        <v>3971167</v>
      </c>
      <c r="CB109" s="14">
        <v>3979466</v>
      </c>
      <c r="CC109" s="14">
        <v>3976571</v>
      </c>
      <c r="CD109" s="14"/>
      <c r="CE109" s="14"/>
      <c r="CF109" s="14"/>
      <c r="CG109" s="14"/>
      <c r="CH109" s="14"/>
      <c r="CI109" s="14"/>
      <c r="CJ109" s="14"/>
      <c r="CK109" s="14"/>
      <c r="CL109" s="14"/>
      <c r="CM109" s="14"/>
      <c r="CN109" s="14"/>
      <c r="CO109" s="14"/>
      <c r="CP109" s="14"/>
      <c r="CQ109" s="14"/>
      <c r="CR109" s="14"/>
      <c r="CS109" s="14"/>
      <c r="CT109" s="14"/>
      <c r="CU109" s="14"/>
      <c r="CV109" s="14"/>
    </row>
    <row r="110" spans="1:100" s="13" customFormat="1" ht="14.25" x14ac:dyDescent="0.45">
      <c r="A110"/>
      <c r="B110"/>
      <c r="C110"/>
      <c r="D110"/>
      <c r="E110"/>
      <c r="F110"/>
      <c r="G110"/>
      <c r="H110"/>
      <c r="I110"/>
      <c r="J110"/>
      <c r="K110"/>
      <c r="L110"/>
      <c r="M110"/>
      <c r="N110"/>
      <c r="O110" s="19" t="str">
        <f t="shared" si="32"/>
        <v>frui</v>
      </c>
      <c r="P110" s="31">
        <f t="shared" si="33"/>
        <v>495</v>
      </c>
      <c r="Q110" s="62" cm="1">
        <f t="array" ref="Q110">_xlfn.XLOOKUP(Q$7&amp;$P110,('Water-CRP_filtered'!$S$8:$S$603)&amp;('Water-CRP_filtered'!$J$8:$J$603),'Water-CRP_filtered'!$T$8:$T$603,0)</f>
        <v>478.90456246141173</v>
      </c>
      <c r="R110" s="62" cm="1">
        <f t="array" ref="R110">_xlfn.XLOOKUP(R$7&amp;$P110,('Water-CRP_filtered'!$S$8:$S$603)&amp;('Water-CRP_filtered'!$J$8:$J$603),'Water-CRP_filtered'!$T$8:$T$603,0)</f>
        <v>117.7401924056585</v>
      </c>
      <c r="S110" s="62" cm="1">
        <f t="array" ref="S110">_xlfn.XLOOKUP(S$7&amp;$P110,('Water-CRP_filtered'!$S$8:$S$603)&amp;('Water-CRP_filtered'!$J$8:$J$603),'Water-CRP_filtered'!$T$8:$T$603,0)</f>
        <v>151.78274843668245</v>
      </c>
      <c r="T110" s="63">
        <f>Q110*GLB_Wat!$Z110*$Y110/1000</f>
        <v>0</v>
      </c>
      <c r="U110" s="63">
        <f>R110*GLB_Wat!$Z110*$Y110/1000</f>
        <v>0</v>
      </c>
      <c r="V110" s="63">
        <f>S110*GLB_Wat!$Z110*$Y110/1000</f>
        <v>0</v>
      </c>
      <c r="W110" s="63">
        <f t="shared" si="34"/>
        <v>0</v>
      </c>
      <c r="X110"/>
      <c r="Y110" s="348">
        <f>IF(Wat_FAO!AJ110&gt;0,1,0)</f>
        <v>0</v>
      </c>
      <c r="Z110" s="147">
        <f t="shared" si="31"/>
        <v>23871.428571428572</v>
      </c>
      <c r="AA110" s="242"/>
      <c r="AB110" s="13">
        <v>495</v>
      </c>
      <c r="AC110" s="13" t="s">
        <v>199</v>
      </c>
      <c r="AD110" s="13" t="s">
        <v>124</v>
      </c>
      <c r="AE110" s="13" t="s">
        <v>124</v>
      </c>
      <c r="AF110" s="13" t="s">
        <v>124</v>
      </c>
      <c r="AG110" s="13" t="s">
        <v>124</v>
      </c>
      <c r="AH110" s="13" t="s">
        <v>124</v>
      </c>
      <c r="AI110" s="14">
        <v>19900000</v>
      </c>
      <c r="AJ110" s="14">
        <v>22400000</v>
      </c>
      <c r="AK110" s="14">
        <v>22600000</v>
      </c>
      <c r="AL110" s="14">
        <v>23400000</v>
      </c>
      <c r="AM110" s="14">
        <v>25000000</v>
      </c>
      <c r="AN110" s="14">
        <v>25900000</v>
      </c>
      <c r="AO110" s="14">
        <v>27900000</v>
      </c>
      <c r="AP110" s="14">
        <v>21600000</v>
      </c>
      <c r="AQ110" s="14">
        <v>23200000</v>
      </c>
      <c r="AR110" s="14">
        <v>24000000</v>
      </c>
      <c r="AS110" s="14">
        <v>25700000</v>
      </c>
      <c r="AT110" s="14">
        <v>32200000</v>
      </c>
      <c r="AU110" s="14">
        <v>32600000</v>
      </c>
      <c r="AV110" s="14">
        <v>33400000</v>
      </c>
      <c r="AW110" s="14">
        <v>36200000</v>
      </c>
      <c r="AX110" s="14">
        <v>38600000</v>
      </c>
      <c r="AY110" s="14">
        <v>38100000</v>
      </c>
      <c r="AZ110" s="14">
        <v>38900000</v>
      </c>
      <c r="BA110" s="14">
        <v>41100000</v>
      </c>
      <c r="BB110" s="14">
        <v>46900000</v>
      </c>
      <c r="BC110" s="14">
        <v>47000000</v>
      </c>
      <c r="BD110" s="14">
        <v>50500000</v>
      </c>
      <c r="BE110" s="14">
        <v>52000000</v>
      </c>
      <c r="BF110" s="14">
        <v>52600000</v>
      </c>
      <c r="BG110" s="14">
        <v>1664980</v>
      </c>
      <c r="BH110" s="14">
        <v>1717733</v>
      </c>
      <c r="BI110" s="14">
        <v>1774665</v>
      </c>
      <c r="BJ110" s="14">
        <v>1828136</v>
      </c>
      <c r="BK110" s="14">
        <v>1892670</v>
      </c>
      <c r="BL110" s="14">
        <v>1984910</v>
      </c>
      <c r="BM110" s="14">
        <v>2017366</v>
      </c>
      <c r="BN110" s="14">
        <v>2136722</v>
      </c>
      <c r="BO110" s="14">
        <v>2059633</v>
      </c>
      <c r="BP110" s="14">
        <v>2150766</v>
      </c>
      <c r="BQ110" s="14">
        <v>2200263</v>
      </c>
      <c r="BR110" s="14">
        <v>2296308</v>
      </c>
      <c r="BS110" s="14">
        <v>2310527</v>
      </c>
      <c r="BT110" s="14">
        <v>2399802</v>
      </c>
      <c r="BU110" s="14">
        <v>2391540</v>
      </c>
      <c r="BV110" s="14">
        <v>2543269</v>
      </c>
      <c r="BW110" s="14">
        <v>2510218</v>
      </c>
      <c r="BX110" s="14">
        <v>2540003</v>
      </c>
      <c r="BY110" s="14">
        <v>2680448</v>
      </c>
      <c r="BZ110" s="14">
        <v>3026246</v>
      </c>
      <c r="CA110" s="14">
        <v>3030243</v>
      </c>
      <c r="CB110" s="14">
        <v>3186455</v>
      </c>
      <c r="CC110" s="14">
        <v>3343891</v>
      </c>
      <c r="CD110" s="14"/>
      <c r="CE110" s="14"/>
      <c r="CF110" s="14"/>
      <c r="CG110" s="14"/>
      <c r="CH110" s="14"/>
      <c r="CI110" s="14"/>
      <c r="CJ110" s="14"/>
      <c r="CK110" s="14"/>
      <c r="CL110" s="14"/>
      <c r="CM110" s="14"/>
      <c r="CN110" s="14"/>
      <c r="CO110" s="14"/>
      <c r="CP110" s="14"/>
      <c r="CQ110" s="14"/>
      <c r="CR110" s="14"/>
      <c r="CS110" s="14"/>
      <c r="CT110" s="14"/>
      <c r="CU110" s="14"/>
      <c r="CV110" s="14"/>
    </row>
    <row r="111" spans="1:100" s="13" customFormat="1" ht="14.25" x14ac:dyDescent="0.45">
      <c r="A111"/>
      <c r="B111"/>
      <c r="C111"/>
      <c r="D111"/>
      <c r="E111"/>
      <c r="F111"/>
      <c r="G111"/>
      <c r="H111"/>
      <c r="I111"/>
      <c r="J111"/>
      <c r="K111"/>
      <c r="L111"/>
      <c r="M111"/>
      <c r="N111"/>
      <c r="O111" s="19" t="str">
        <f t="shared" si="32"/>
        <v>frui</v>
      </c>
      <c r="P111" s="31">
        <f t="shared" si="33"/>
        <v>497</v>
      </c>
      <c r="Q111" s="62" cm="1">
        <f t="array" ref="Q111">_xlfn.XLOOKUP(Q$7&amp;$P111,('Water-CRP_filtered'!$S$8:$S$603)&amp;('Water-CRP_filtered'!$J$8:$J$603),'Water-CRP_filtered'!$T$8:$T$603,0)</f>
        <v>432.06705365228197</v>
      </c>
      <c r="R111" s="62" cm="1">
        <f t="array" ref="R111">_xlfn.XLOOKUP(R$7&amp;$P111,('Water-CRP_filtered'!$S$8:$S$603)&amp;('Water-CRP_filtered'!$J$8:$J$603),'Water-CRP_filtered'!$T$8:$T$603,0)</f>
        <v>151.52023558409627</v>
      </c>
      <c r="S111" s="62" cm="1">
        <f t="array" ref="S111">_xlfn.XLOOKUP(S$7&amp;$P111,('Water-CRP_filtered'!$S$8:$S$603)&amp;('Water-CRP_filtered'!$J$8:$J$603),'Water-CRP_filtered'!$T$8:$T$603,0)</f>
        <v>58.378320501226568</v>
      </c>
      <c r="T111" s="63">
        <f>Q111*GLB_Wat!$Z111*$Y111/1000</f>
        <v>0</v>
      </c>
      <c r="U111" s="63">
        <f>R111*GLB_Wat!$Z111*$Y111/1000</f>
        <v>0</v>
      </c>
      <c r="V111" s="63">
        <f>S111*GLB_Wat!$Z111*$Y111/1000</f>
        <v>0</v>
      </c>
      <c r="W111" s="63">
        <f t="shared" si="34"/>
        <v>0</v>
      </c>
      <c r="X111"/>
      <c r="Y111" s="348">
        <f>IF(Wat_FAO!AJ111&gt;0,1,0)</f>
        <v>0</v>
      </c>
      <c r="Z111" s="147">
        <f t="shared" si="31"/>
        <v>12100</v>
      </c>
      <c r="AA111" s="242"/>
      <c r="AB111" s="13">
        <v>497</v>
      </c>
      <c r="AC111" s="13" t="s">
        <v>200</v>
      </c>
      <c r="AD111" s="13" t="s">
        <v>124</v>
      </c>
      <c r="AE111" s="13" t="s">
        <v>124</v>
      </c>
      <c r="AF111" s="13" t="s">
        <v>124</v>
      </c>
      <c r="AG111" s="13" t="s">
        <v>124</v>
      </c>
      <c r="AH111" s="13" t="s">
        <v>124</v>
      </c>
      <c r="AI111" s="14">
        <v>10800000</v>
      </c>
      <c r="AJ111" s="14">
        <v>11500000</v>
      </c>
      <c r="AK111" s="14">
        <v>11900000</v>
      </c>
      <c r="AL111" s="14">
        <v>12400000</v>
      </c>
      <c r="AM111" s="14">
        <v>12300000</v>
      </c>
      <c r="AN111" s="14">
        <v>12300000</v>
      </c>
      <c r="AO111" s="14">
        <v>13500000</v>
      </c>
      <c r="AP111" s="14">
        <v>16100000</v>
      </c>
      <c r="AQ111" s="14">
        <v>16800000</v>
      </c>
      <c r="AR111" s="14">
        <v>16400000</v>
      </c>
      <c r="AS111" s="14">
        <v>14700000</v>
      </c>
      <c r="AT111" s="14">
        <v>15100000</v>
      </c>
      <c r="AU111" s="14">
        <v>15000000</v>
      </c>
      <c r="AV111" s="14">
        <v>15400000</v>
      </c>
      <c r="AW111" s="14">
        <v>15900000</v>
      </c>
      <c r="AX111" s="14">
        <v>17000000</v>
      </c>
      <c r="AY111" s="14">
        <v>17100000</v>
      </c>
      <c r="AZ111" s="14">
        <v>17500000</v>
      </c>
      <c r="BA111" s="14">
        <v>19500000</v>
      </c>
      <c r="BB111" s="14">
        <v>19500000</v>
      </c>
      <c r="BC111" s="14">
        <v>20300000</v>
      </c>
      <c r="BD111" s="14">
        <v>21500000</v>
      </c>
      <c r="BE111" s="14">
        <v>22000000</v>
      </c>
      <c r="BF111" s="14">
        <v>23600000</v>
      </c>
      <c r="BG111" s="14">
        <v>789421</v>
      </c>
      <c r="BH111" s="14">
        <v>807459</v>
      </c>
      <c r="BI111" s="14">
        <v>818384</v>
      </c>
      <c r="BJ111" s="14">
        <v>816634</v>
      </c>
      <c r="BK111" s="14">
        <v>836277</v>
      </c>
      <c r="BL111" s="14">
        <v>761877</v>
      </c>
      <c r="BM111" s="14">
        <v>984414</v>
      </c>
      <c r="BN111" s="14">
        <v>1008431</v>
      </c>
      <c r="BO111" s="14">
        <v>1076922</v>
      </c>
      <c r="BP111" s="14">
        <v>1110832</v>
      </c>
      <c r="BQ111" s="14">
        <v>1039347</v>
      </c>
      <c r="BR111" s="14">
        <v>954371</v>
      </c>
      <c r="BS111" s="14">
        <v>971969</v>
      </c>
      <c r="BT111" s="14">
        <v>1001265</v>
      </c>
      <c r="BU111" s="14">
        <v>1021825</v>
      </c>
      <c r="BV111" s="14">
        <v>1061057</v>
      </c>
      <c r="BW111" s="14">
        <v>1060967</v>
      </c>
      <c r="BX111" s="14">
        <v>1106884</v>
      </c>
      <c r="BY111" s="14">
        <v>1168226</v>
      </c>
      <c r="BZ111" s="14">
        <v>1254892</v>
      </c>
      <c r="CA111" s="14">
        <v>1287477</v>
      </c>
      <c r="CB111" s="14">
        <v>1349775</v>
      </c>
      <c r="CC111" s="14">
        <v>1334255</v>
      </c>
      <c r="CD111" s="14"/>
      <c r="CE111" s="14"/>
      <c r="CF111" s="14"/>
      <c r="CG111" s="14"/>
      <c r="CH111" s="14"/>
      <c r="CI111" s="14"/>
      <c r="CJ111" s="14"/>
      <c r="CK111" s="14"/>
      <c r="CL111" s="14"/>
      <c r="CM111" s="14"/>
      <c r="CN111" s="14"/>
      <c r="CO111" s="14"/>
      <c r="CP111" s="14"/>
      <c r="CQ111" s="14"/>
      <c r="CR111" s="14"/>
      <c r="CS111" s="14"/>
      <c r="CT111" s="14"/>
      <c r="CU111" s="14"/>
      <c r="CV111" s="14"/>
    </row>
    <row r="112" spans="1:100" s="13" customFormat="1" ht="14.25" x14ac:dyDescent="0.45">
      <c r="A112"/>
      <c r="B112"/>
      <c r="C112"/>
      <c r="D112"/>
      <c r="E112"/>
      <c r="F112"/>
      <c r="G112"/>
      <c r="H112"/>
      <c r="I112"/>
      <c r="J112"/>
      <c r="K112"/>
      <c r="L112"/>
      <c r="M112"/>
      <c r="N112"/>
      <c r="O112" s="19" t="str">
        <f t="shared" si="32"/>
        <v>frui</v>
      </c>
      <c r="P112" s="31">
        <f t="shared" si="33"/>
        <v>507</v>
      </c>
      <c r="Q112" s="62" cm="1">
        <f t="array" ref="Q112">_xlfn.XLOOKUP(Q$7&amp;$P112,('Water-CRP_filtered'!$S$8:$S$603)&amp;('Water-CRP_filtered'!$J$8:$J$603),'Water-CRP_filtered'!$T$8:$T$603,0)</f>
        <v>367.45892035397543</v>
      </c>
      <c r="R112" s="62" cm="1">
        <f t="array" ref="R112">_xlfn.XLOOKUP(R$7&amp;$P112,('Water-CRP_filtered'!$S$8:$S$603)&amp;('Water-CRP_filtered'!$J$8:$J$603),'Water-CRP_filtered'!$T$8:$T$603,0)</f>
        <v>85.145955783223727</v>
      </c>
      <c r="S112" s="62" cm="1">
        <f t="array" ref="S112">_xlfn.XLOOKUP(S$7&amp;$P112,('Water-CRP_filtered'!$S$8:$S$603)&amp;('Water-CRP_filtered'!$J$8:$J$603),'Water-CRP_filtered'!$T$8:$T$603,0)</f>
        <v>53.55329355730612</v>
      </c>
      <c r="T112" s="63">
        <f>Q112*GLB_Wat!$Z112*$Y112/1000</f>
        <v>0</v>
      </c>
      <c r="U112" s="63">
        <f>R112*GLB_Wat!$Z112*$Y112/1000</f>
        <v>0</v>
      </c>
      <c r="V112" s="63">
        <f>S112*GLB_Wat!$Z112*$Y112/1000</f>
        <v>0</v>
      </c>
      <c r="W112" s="63">
        <f t="shared" si="34"/>
        <v>0</v>
      </c>
      <c r="X112"/>
      <c r="Y112" s="348">
        <f>IF(Wat_FAO!AJ112&gt;0,1,0)</f>
        <v>0</v>
      </c>
      <c r="Z112" s="147">
        <f t="shared" si="31"/>
        <v>5267.3915714285722</v>
      </c>
      <c r="AA112" s="242"/>
      <c r="AB112" s="13">
        <v>507</v>
      </c>
      <c r="AC112" s="13" t="s">
        <v>201</v>
      </c>
      <c r="AD112" s="13" t="s">
        <v>124</v>
      </c>
      <c r="AE112" s="13" t="s">
        <v>124</v>
      </c>
      <c r="AF112" s="13" t="s">
        <v>124</v>
      </c>
      <c r="AG112" s="13" t="s">
        <v>124</v>
      </c>
      <c r="AH112" s="13" t="s">
        <v>124</v>
      </c>
      <c r="AI112" s="14">
        <v>5775334</v>
      </c>
      <c r="AJ112" s="14">
        <v>5465364</v>
      </c>
      <c r="AK112" s="14">
        <v>5390362</v>
      </c>
      <c r="AL112" s="14">
        <v>5308735</v>
      </c>
      <c r="AM112" s="14">
        <v>5424600</v>
      </c>
      <c r="AN112" s="14">
        <v>4557541</v>
      </c>
      <c r="AO112" s="14">
        <v>4949805</v>
      </c>
      <c r="AP112" s="14">
        <v>7137954</v>
      </c>
      <c r="AQ112" s="14">
        <v>7498823</v>
      </c>
      <c r="AR112" s="14">
        <v>7530132</v>
      </c>
      <c r="AS112" s="14">
        <v>7581243</v>
      </c>
      <c r="AT112" s="14">
        <v>7928407</v>
      </c>
      <c r="AU112" s="14">
        <v>8242095</v>
      </c>
      <c r="AV112" s="14">
        <v>8492770</v>
      </c>
      <c r="AW112" s="14">
        <v>8321371</v>
      </c>
      <c r="AX112" s="14">
        <v>8883331</v>
      </c>
      <c r="AY112" s="14">
        <v>8998691</v>
      </c>
      <c r="AZ112" s="14">
        <v>8674556</v>
      </c>
      <c r="BA112" s="14">
        <v>9040363</v>
      </c>
      <c r="BB112" s="14">
        <v>9493403</v>
      </c>
      <c r="BC112" s="14">
        <v>9561182</v>
      </c>
      <c r="BD112" s="14">
        <v>9709122</v>
      </c>
      <c r="BE112" s="14">
        <v>9730073</v>
      </c>
      <c r="BF112" s="14">
        <v>9934627</v>
      </c>
      <c r="BG112" s="14">
        <v>286841</v>
      </c>
      <c r="BH112" s="14">
        <v>282157</v>
      </c>
      <c r="BI112" s="14">
        <v>298747</v>
      </c>
      <c r="BJ112" s="14">
        <v>289998</v>
      </c>
      <c r="BK112" s="14">
        <v>284905</v>
      </c>
      <c r="BL112" s="14">
        <v>302177</v>
      </c>
      <c r="BM112" s="14">
        <v>297160</v>
      </c>
      <c r="BN112" s="14">
        <v>306533</v>
      </c>
      <c r="BO112" s="14">
        <v>311880</v>
      </c>
      <c r="BP112" s="14">
        <v>318865</v>
      </c>
      <c r="BQ112" s="14">
        <v>321652</v>
      </c>
      <c r="BR112" s="14">
        <v>325724</v>
      </c>
      <c r="BS112" s="14">
        <v>322796</v>
      </c>
      <c r="BT112" s="14">
        <v>322213</v>
      </c>
      <c r="BU112" s="14">
        <v>320295</v>
      </c>
      <c r="BV112" s="14">
        <v>356483</v>
      </c>
      <c r="BW112" s="14">
        <v>363883</v>
      </c>
      <c r="BX112" s="14">
        <v>348016</v>
      </c>
      <c r="BY112" s="14">
        <v>385247</v>
      </c>
      <c r="BZ112" s="14">
        <v>371621</v>
      </c>
      <c r="CA112" s="14">
        <v>375999</v>
      </c>
      <c r="CB112" s="14">
        <v>381703</v>
      </c>
      <c r="CC112" s="14">
        <v>393704</v>
      </c>
      <c r="CD112" s="14"/>
      <c r="CE112" s="14"/>
      <c r="CF112" s="14"/>
      <c r="CG112" s="14"/>
      <c r="CH112" s="14"/>
      <c r="CI112" s="14"/>
      <c r="CJ112" s="14"/>
      <c r="CK112" s="14"/>
      <c r="CL112" s="14"/>
      <c r="CM112" s="14"/>
      <c r="CN112" s="14"/>
      <c r="CO112" s="14"/>
      <c r="CP112" s="14"/>
      <c r="CQ112" s="14"/>
      <c r="CR112" s="14"/>
      <c r="CS112" s="14"/>
      <c r="CT112" s="14"/>
      <c r="CU112" s="14"/>
      <c r="CV112" s="14"/>
    </row>
    <row r="113" spans="1:100" s="13" customFormat="1" ht="14.25" x14ac:dyDescent="0.45">
      <c r="A113"/>
      <c r="B113"/>
      <c r="C113"/>
      <c r="D113"/>
      <c r="E113"/>
      <c r="F113"/>
      <c r="G113"/>
      <c r="H113"/>
      <c r="I113"/>
      <c r="J113"/>
      <c r="K113"/>
      <c r="L113"/>
      <c r="M113"/>
      <c r="N113"/>
      <c r="O113" s="19" t="str">
        <f t="shared" si="32"/>
        <v>frui</v>
      </c>
      <c r="P113" s="31">
        <f t="shared" si="33"/>
        <v>512</v>
      </c>
      <c r="Q113" s="62" cm="1">
        <f t="array" ref="Q113">_xlfn.XLOOKUP(Q$7&amp;$P113,('Water-CRP_filtered'!$S$8:$S$603)&amp;('Water-CRP_filtered'!$J$8:$J$603),'Water-CRP_filtered'!$T$8:$T$603,0)</f>
        <v>1145.0592504103149</v>
      </c>
      <c r="R113" s="62" cm="1">
        <f t="array" ref="R113">_xlfn.XLOOKUP(R$7&amp;$P113,('Water-CRP_filtered'!$S$8:$S$603)&amp;('Water-CRP_filtered'!$J$8:$J$603),'Water-CRP_filtered'!$T$8:$T$603,0)</f>
        <v>62.254834277186887</v>
      </c>
      <c r="S113" s="62" cm="1">
        <f t="array" ref="S113">_xlfn.XLOOKUP(S$7&amp;$P113,('Water-CRP_filtered'!$S$8:$S$603)&amp;('Water-CRP_filtered'!$J$8:$J$603),'Water-CRP_filtered'!$T$8:$T$603,0)</f>
        <v>35.041291748014466</v>
      </c>
      <c r="T113" s="63">
        <f>Q113*GLB_Wat!$Z113*$Y113/1000</f>
        <v>0</v>
      </c>
      <c r="U113" s="63">
        <f>R113*GLB_Wat!$Z113*$Y113/1000</f>
        <v>0</v>
      </c>
      <c r="V113" s="63">
        <f>S113*GLB_Wat!$Z113*$Y113/1000</f>
        <v>0</v>
      </c>
      <c r="W113" s="63">
        <f t="shared" si="34"/>
        <v>0</v>
      </c>
      <c r="X113"/>
      <c r="Y113" s="348">
        <f>IF(Wat_FAO!AJ113&gt;0,1,0)</f>
        <v>0</v>
      </c>
      <c r="Z113" s="147">
        <f t="shared" si="31"/>
        <v>7269.176428571428</v>
      </c>
      <c r="AA113" s="242"/>
      <c r="AB113" s="13">
        <v>512</v>
      </c>
      <c r="AC113" s="13" t="s">
        <v>202</v>
      </c>
      <c r="AD113" s="13" t="s">
        <v>124</v>
      </c>
      <c r="AE113" s="13" t="s">
        <v>124</v>
      </c>
      <c r="AF113" s="13" t="s">
        <v>124</v>
      </c>
      <c r="AG113" s="13" t="s">
        <v>124</v>
      </c>
      <c r="AH113" s="13" t="s">
        <v>124</v>
      </c>
      <c r="AI113" s="14">
        <v>6888713</v>
      </c>
      <c r="AJ113" s="14">
        <v>7163249</v>
      </c>
      <c r="AK113" s="14">
        <v>7123020</v>
      </c>
      <c r="AL113" s="14">
        <v>7215273</v>
      </c>
      <c r="AM113" s="14">
        <v>7453008</v>
      </c>
      <c r="AN113" s="14">
        <v>7534981</v>
      </c>
      <c r="AO113" s="14">
        <v>7505991</v>
      </c>
      <c r="AP113" s="14">
        <v>10800000</v>
      </c>
      <c r="AQ113" s="14">
        <v>10700000</v>
      </c>
      <c r="AR113" s="14">
        <v>12000000</v>
      </c>
      <c r="AS113" s="14">
        <v>12200000</v>
      </c>
      <c r="AT113" s="14">
        <v>11100000</v>
      </c>
      <c r="AU113" s="14">
        <v>12600000</v>
      </c>
      <c r="AV113" s="14">
        <v>12500000</v>
      </c>
      <c r="AW113" s="14">
        <v>12800000</v>
      </c>
      <c r="AX113" s="14">
        <v>13100000</v>
      </c>
      <c r="AY113" s="14">
        <v>13800000</v>
      </c>
      <c r="AZ113" s="14">
        <v>14000000</v>
      </c>
      <c r="BA113" s="14">
        <v>14200000</v>
      </c>
      <c r="BB113" s="14">
        <v>14000000</v>
      </c>
      <c r="BC113" s="14">
        <v>13600000</v>
      </c>
      <c r="BD113" s="14">
        <v>13200000</v>
      </c>
      <c r="BE113" s="14">
        <v>13400000</v>
      </c>
      <c r="BF113" s="14">
        <v>13400000</v>
      </c>
      <c r="BG113" s="14">
        <v>1041456</v>
      </c>
      <c r="BH113" s="14">
        <v>1044490</v>
      </c>
      <c r="BI113" s="14">
        <v>1055429</v>
      </c>
      <c r="BJ113" s="14">
        <v>1074235</v>
      </c>
      <c r="BK113" s="14">
        <v>1084641</v>
      </c>
      <c r="BL113" s="14">
        <v>1096123</v>
      </c>
      <c r="BM113" s="14">
        <v>1098595</v>
      </c>
      <c r="BN113" s="14">
        <v>1253054</v>
      </c>
      <c r="BO113" s="14">
        <v>1188911</v>
      </c>
      <c r="BP113" s="14">
        <v>1313480</v>
      </c>
      <c r="BQ113" s="14">
        <v>1335005</v>
      </c>
      <c r="BR113" s="14">
        <v>1309569</v>
      </c>
      <c r="BS113" s="14">
        <v>1356967</v>
      </c>
      <c r="BT113" s="14">
        <v>1366157</v>
      </c>
      <c r="BU113" s="14">
        <v>1382517</v>
      </c>
      <c r="BV113" s="14">
        <v>1395424</v>
      </c>
      <c r="BW113" s="14">
        <v>1455394</v>
      </c>
      <c r="BX113" s="14">
        <v>1482564</v>
      </c>
      <c r="BY113" s="14">
        <v>1485158</v>
      </c>
      <c r="BZ113" s="14">
        <v>1503779</v>
      </c>
      <c r="CA113" s="14">
        <v>1459267</v>
      </c>
      <c r="CB113" s="14">
        <v>1471219</v>
      </c>
      <c r="CC113" s="14">
        <v>1504539</v>
      </c>
      <c r="CD113" s="14"/>
      <c r="CE113" s="14"/>
      <c r="CF113" s="14"/>
      <c r="CG113" s="14"/>
      <c r="CH113" s="14"/>
      <c r="CI113" s="14"/>
      <c r="CJ113" s="14"/>
      <c r="CK113" s="14"/>
      <c r="CL113" s="14"/>
      <c r="CM113" s="14"/>
      <c r="CN113" s="14"/>
      <c r="CO113" s="14"/>
      <c r="CP113" s="14"/>
      <c r="CQ113" s="14"/>
      <c r="CR113" s="14"/>
      <c r="CS113" s="14"/>
      <c r="CT113" s="14"/>
      <c r="CU113" s="14"/>
      <c r="CV113" s="14"/>
    </row>
    <row r="114" spans="1:100" s="13" customFormat="1" ht="14.25" x14ac:dyDescent="0.45">
      <c r="A114"/>
      <c r="B114"/>
      <c r="C114"/>
      <c r="D114"/>
      <c r="E114"/>
      <c r="F114"/>
      <c r="G114"/>
      <c r="H114"/>
      <c r="I114"/>
      <c r="J114"/>
      <c r="K114"/>
      <c r="L114"/>
      <c r="M114"/>
      <c r="N114"/>
      <c r="O114" s="19" t="str">
        <f t="shared" si="32"/>
        <v>frui</v>
      </c>
      <c r="P114" s="31">
        <f t="shared" si="33"/>
        <v>515</v>
      </c>
      <c r="Q114" s="62" cm="1">
        <f t="array" ref="Q114">_xlfn.XLOOKUP(Q$7&amp;$P114,('Water-CRP_filtered'!$S$8:$S$603)&amp;('Water-CRP_filtered'!$J$8:$J$603),'Water-CRP_filtered'!$T$8:$T$603,0)</f>
        <v>561.34699085539876</v>
      </c>
      <c r="R114" s="62" cm="1">
        <f t="array" ref="R114">_xlfn.XLOOKUP(R$7&amp;$P114,('Water-CRP_filtered'!$S$8:$S$603)&amp;('Water-CRP_filtered'!$J$8:$J$603),'Water-CRP_filtered'!$T$8:$T$603,0)</f>
        <v>133.32075141625512</v>
      </c>
      <c r="S114" s="62" cm="1">
        <f t="array" ref="S114">_xlfn.XLOOKUP(S$7&amp;$P114,('Water-CRP_filtered'!$S$8:$S$603)&amp;('Water-CRP_filtered'!$J$8:$J$603),'Water-CRP_filtered'!$T$8:$T$603,0)</f>
        <v>126.94200407721722</v>
      </c>
      <c r="T114" s="63">
        <f>Q114*GLB_Wat!$Z114*$Y114/1000</f>
        <v>0</v>
      </c>
      <c r="U114" s="63">
        <f>R114*GLB_Wat!$Z114*$Y114/1000</f>
        <v>0</v>
      </c>
      <c r="V114" s="63">
        <f>S114*GLB_Wat!$Z114*$Y114/1000</f>
        <v>0</v>
      </c>
      <c r="W114" s="63">
        <f t="shared" si="34"/>
        <v>0</v>
      </c>
      <c r="X114"/>
      <c r="Y114" s="348">
        <f>IF(Wat_FAO!AJ114&gt;0,1,0)</f>
        <v>0</v>
      </c>
      <c r="Z114" s="147">
        <f t="shared" si="31"/>
        <v>59557.142857142855</v>
      </c>
      <c r="AA114" s="242"/>
      <c r="AB114" s="13">
        <v>515</v>
      </c>
      <c r="AC114" s="13" t="s">
        <v>203</v>
      </c>
      <c r="AD114" s="13" t="s">
        <v>124</v>
      </c>
      <c r="AE114" s="13" t="s">
        <v>124</v>
      </c>
      <c r="AF114" s="13" t="s">
        <v>124</v>
      </c>
      <c r="AG114" s="13" t="s">
        <v>124</v>
      </c>
      <c r="AH114" s="13" t="s">
        <v>124</v>
      </c>
      <c r="AI114" s="14">
        <v>59100000</v>
      </c>
      <c r="AJ114" s="14">
        <v>57100000</v>
      </c>
      <c r="AK114" s="14">
        <v>55300000</v>
      </c>
      <c r="AL114" s="14">
        <v>58100000</v>
      </c>
      <c r="AM114" s="14">
        <v>62200000</v>
      </c>
      <c r="AN114" s="14">
        <v>61900000</v>
      </c>
      <c r="AO114" s="14">
        <v>63200000</v>
      </c>
      <c r="AP114" s="14">
        <v>65700000</v>
      </c>
      <c r="AQ114" s="14">
        <v>69000000</v>
      </c>
      <c r="AR114" s="14">
        <v>71600000</v>
      </c>
      <c r="AS114" s="14">
        <v>71200000</v>
      </c>
      <c r="AT114" s="14">
        <v>77100000</v>
      </c>
      <c r="AU114" s="14">
        <v>78600000</v>
      </c>
      <c r="AV114" s="14">
        <v>82800000</v>
      </c>
      <c r="AW114" s="14">
        <v>85300000</v>
      </c>
      <c r="AX114" s="14">
        <v>82400000</v>
      </c>
      <c r="AY114" s="14">
        <v>85100000</v>
      </c>
      <c r="AZ114" s="14">
        <v>83100000</v>
      </c>
      <c r="BA114" s="14">
        <v>85800000</v>
      </c>
      <c r="BB114" s="14">
        <v>87400000</v>
      </c>
      <c r="BC114" s="14">
        <v>90600000</v>
      </c>
      <c r="BD114" s="14">
        <v>93700000</v>
      </c>
      <c r="BE114" s="14">
        <v>95600000</v>
      </c>
      <c r="BF114" s="14">
        <v>97300000</v>
      </c>
      <c r="BG114" s="14">
        <v>5468740</v>
      </c>
      <c r="BH114" s="14">
        <v>5184773</v>
      </c>
      <c r="BI114" s="14">
        <v>5024558</v>
      </c>
      <c r="BJ114" s="14">
        <v>4896692</v>
      </c>
      <c r="BK114" s="14">
        <v>4819980</v>
      </c>
      <c r="BL114" s="14">
        <v>4840130</v>
      </c>
      <c r="BM114" s="14">
        <v>4724567</v>
      </c>
      <c r="BN114" s="14">
        <v>4853903</v>
      </c>
      <c r="BO114" s="14">
        <v>4683380</v>
      </c>
      <c r="BP114" s="14">
        <v>4760759</v>
      </c>
      <c r="BQ114" s="14">
        <v>4867890</v>
      </c>
      <c r="BR114" s="14">
        <v>4955633</v>
      </c>
      <c r="BS114" s="14">
        <v>5034919</v>
      </c>
      <c r="BT114" s="14">
        <v>5111367</v>
      </c>
      <c r="BU114" s="14">
        <v>5089373</v>
      </c>
      <c r="BV114" s="14">
        <v>5169451</v>
      </c>
      <c r="BW114" s="14">
        <v>4855772</v>
      </c>
      <c r="BX114" s="14">
        <v>4615986</v>
      </c>
      <c r="BY114" s="14">
        <v>4611069</v>
      </c>
      <c r="BZ114" s="14">
        <v>4679332</v>
      </c>
      <c r="CA114" s="14">
        <v>4762722</v>
      </c>
      <c r="CB114" s="14">
        <v>4825629</v>
      </c>
      <c r="CC114" s="14">
        <v>4825729</v>
      </c>
      <c r="CD114" s="14"/>
      <c r="CE114" s="14"/>
      <c r="CF114" s="14"/>
      <c r="CG114" s="14"/>
      <c r="CH114" s="14"/>
      <c r="CI114" s="14"/>
      <c r="CJ114" s="14"/>
      <c r="CK114" s="14"/>
      <c r="CL114" s="14"/>
      <c r="CM114" s="14"/>
      <c r="CN114" s="14"/>
      <c r="CO114" s="14"/>
      <c r="CP114" s="14"/>
      <c r="CQ114" s="14"/>
      <c r="CR114" s="14"/>
      <c r="CS114" s="14"/>
      <c r="CT114" s="14"/>
      <c r="CU114" s="14"/>
      <c r="CV114" s="14"/>
    </row>
    <row r="115" spans="1:100" s="13" customFormat="1" ht="14.25" x14ac:dyDescent="0.45">
      <c r="A115"/>
      <c r="B115"/>
      <c r="C115"/>
      <c r="D115"/>
      <c r="E115"/>
      <c r="F115"/>
      <c r="G115"/>
      <c r="H115"/>
      <c r="I115"/>
      <c r="J115"/>
      <c r="K115"/>
      <c r="L115"/>
      <c r="M115"/>
      <c r="N115"/>
      <c r="O115" s="19" t="str">
        <f t="shared" si="32"/>
        <v>frui</v>
      </c>
      <c r="P115" s="31">
        <f t="shared" si="33"/>
        <v>521</v>
      </c>
      <c r="Q115" s="62" cm="1">
        <f t="array" ref="Q115">_xlfn.XLOOKUP(Q$7&amp;$P115,('Water-CRP_filtered'!$S$8:$S$603)&amp;('Water-CRP_filtered'!$J$8:$J$603),'Water-CRP_filtered'!$T$8:$T$603,0)</f>
        <v>644.80488094519035</v>
      </c>
      <c r="R115" s="62" cm="1">
        <f t="array" ref="R115">_xlfn.XLOOKUP(R$7&amp;$P115,('Water-CRP_filtered'!$S$8:$S$603)&amp;('Water-CRP_filtered'!$J$8:$J$603),'Water-CRP_filtered'!$T$8:$T$603,0)</f>
        <v>93.842772267934009</v>
      </c>
      <c r="S115" s="62" cm="1">
        <f t="array" ref="S115">_xlfn.XLOOKUP(S$7&amp;$P115,('Water-CRP_filtered'!$S$8:$S$603)&amp;('Water-CRP_filtered'!$J$8:$J$603),'Water-CRP_filtered'!$T$8:$T$603,0)</f>
        <v>183.42228296084343</v>
      </c>
      <c r="T115" s="63">
        <f>Q115*GLB_Wat!$Z115*$Y115/1000</f>
        <v>0</v>
      </c>
      <c r="U115" s="63">
        <f>R115*GLB_Wat!$Z115*$Y115/1000</f>
        <v>0</v>
      </c>
      <c r="V115" s="63">
        <f>S115*GLB_Wat!$Z115*$Y115/1000</f>
        <v>0</v>
      </c>
      <c r="W115" s="63">
        <f t="shared" si="34"/>
        <v>0</v>
      </c>
      <c r="X115"/>
      <c r="Y115" s="348">
        <f>IF(Wat_FAO!AJ115&gt;0,1,0)</f>
        <v>0</v>
      </c>
      <c r="Z115" s="147">
        <f t="shared" si="31"/>
        <v>17842.857142857141</v>
      </c>
      <c r="AA115" s="242"/>
      <c r="AB115" s="13">
        <v>521</v>
      </c>
      <c r="AC115" s="13" t="s">
        <v>204</v>
      </c>
      <c r="AD115" s="13" t="s">
        <v>124</v>
      </c>
      <c r="AE115" s="13" t="s">
        <v>124</v>
      </c>
      <c r="AF115" s="13" t="s">
        <v>124</v>
      </c>
      <c r="AG115" s="13" t="s">
        <v>124</v>
      </c>
      <c r="AH115" s="13" t="s">
        <v>124</v>
      </c>
      <c r="AI115" s="14">
        <v>16300000</v>
      </c>
      <c r="AJ115" s="14">
        <v>16400000</v>
      </c>
      <c r="AK115" s="14">
        <v>16900000</v>
      </c>
      <c r="AL115" s="14">
        <v>17600000</v>
      </c>
      <c r="AM115" s="14">
        <v>18400000</v>
      </c>
      <c r="AN115" s="14">
        <v>19400000</v>
      </c>
      <c r="AO115" s="14">
        <v>19900000</v>
      </c>
      <c r="AP115" s="14">
        <v>21000000</v>
      </c>
      <c r="AQ115" s="14">
        <v>21100000</v>
      </c>
      <c r="AR115" s="14">
        <v>22500000</v>
      </c>
      <c r="AS115" s="14">
        <v>22600000</v>
      </c>
      <c r="AT115" s="14">
        <v>24100000</v>
      </c>
      <c r="AU115" s="14">
        <v>24300000</v>
      </c>
      <c r="AV115" s="14">
        <v>25300000</v>
      </c>
      <c r="AW115" s="14">
        <v>25900000</v>
      </c>
      <c r="AX115" s="14">
        <v>24400000</v>
      </c>
      <c r="AY115" s="14">
        <v>23200000</v>
      </c>
      <c r="AZ115" s="14">
        <v>23800000</v>
      </c>
      <c r="BA115" s="14">
        <v>23700000</v>
      </c>
      <c r="BB115" s="14">
        <v>24300000</v>
      </c>
      <c r="BC115" s="14">
        <v>25000000</v>
      </c>
      <c r="BD115" s="14">
        <v>25600000</v>
      </c>
      <c r="BE115" s="14">
        <v>26300000</v>
      </c>
      <c r="BF115" s="14">
        <v>26500000</v>
      </c>
      <c r="BG115" s="14">
        <v>1542123</v>
      </c>
      <c r="BH115" s="14">
        <v>1536355</v>
      </c>
      <c r="BI115" s="14">
        <v>1540748</v>
      </c>
      <c r="BJ115" s="14">
        <v>1559849</v>
      </c>
      <c r="BK115" s="14">
        <v>1578405</v>
      </c>
      <c r="BL115" s="14">
        <v>1611695</v>
      </c>
      <c r="BM115" s="14">
        <v>1586894</v>
      </c>
      <c r="BN115" s="14">
        <v>1567742</v>
      </c>
      <c r="BO115" s="14">
        <v>1559428</v>
      </c>
      <c r="BP115" s="14">
        <v>1550726</v>
      </c>
      <c r="BQ115" s="14">
        <v>1539758</v>
      </c>
      <c r="BR115" s="14">
        <v>1569573</v>
      </c>
      <c r="BS115" s="14">
        <v>1560213</v>
      </c>
      <c r="BT115" s="14">
        <v>1580665</v>
      </c>
      <c r="BU115" s="14">
        <v>1568235</v>
      </c>
      <c r="BV115" s="14">
        <v>1576820</v>
      </c>
      <c r="BW115" s="14">
        <v>1400214</v>
      </c>
      <c r="BX115" s="14">
        <v>1350243</v>
      </c>
      <c r="BY115" s="14">
        <v>1373938</v>
      </c>
      <c r="BZ115" s="14">
        <v>1375789</v>
      </c>
      <c r="CA115" s="14">
        <v>1377930</v>
      </c>
      <c r="CB115" s="14">
        <v>1396006</v>
      </c>
      <c r="CC115" s="14">
        <v>1417980</v>
      </c>
      <c r="CD115" s="14"/>
      <c r="CE115" s="14"/>
      <c r="CF115" s="14"/>
      <c r="CG115" s="14"/>
      <c r="CH115" s="14"/>
      <c r="CI115" s="14"/>
      <c r="CJ115" s="14"/>
      <c r="CK115" s="14"/>
      <c r="CL115" s="14"/>
      <c r="CM115" s="14"/>
      <c r="CN115" s="14"/>
      <c r="CO115" s="14"/>
      <c r="CP115" s="14"/>
      <c r="CQ115" s="14"/>
      <c r="CR115" s="14"/>
      <c r="CS115" s="14"/>
      <c r="CT115" s="14"/>
      <c r="CU115" s="14"/>
      <c r="CV115" s="14"/>
    </row>
    <row r="116" spans="1:100" s="13" customFormat="1" ht="14.25" x14ac:dyDescent="0.45">
      <c r="A116"/>
      <c r="B116"/>
      <c r="C116"/>
      <c r="D116"/>
      <c r="E116"/>
      <c r="F116"/>
      <c r="G116"/>
      <c r="H116"/>
      <c r="I116"/>
      <c r="J116"/>
      <c r="K116"/>
      <c r="L116"/>
      <c r="M116"/>
      <c r="N116"/>
      <c r="O116" s="19" t="str">
        <f t="shared" si="32"/>
        <v>frui</v>
      </c>
      <c r="P116" s="31">
        <f t="shared" si="33"/>
        <v>523</v>
      </c>
      <c r="Q116" s="62" cm="1">
        <f t="array" ref="Q116">_xlfn.XLOOKUP(Q$7&amp;$P116,('Water-CRP_filtered'!$S$8:$S$603)&amp;('Water-CRP_filtered'!$J$8:$J$603),'Water-CRP_filtered'!$T$8:$T$603,0)</f>
        <v>0</v>
      </c>
      <c r="R116" s="62" cm="1">
        <f t="array" ref="R116">_xlfn.XLOOKUP(R$7&amp;$P116,('Water-CRP_filtered'!$S$8:$S$603)&amp;('Water-CRP_filtered'!$J$8:$J$603),'Water-CRP_filtered'!$T$8:$T$603,0)</f>
        <v>0</v>
      </c>
      <c r="S116" s="62" cm="1">
        <f t="array" ref="S116">_xlfn.XLOOKUP(S$7&amp;$P116,('Water-CRP_filtered'!$S$8:$S$603)&amp;('Water-CRP_filtered'!$J$8:$J$603),'Water-CRP_filtered'!$T$8:$T$603,0)</f>
        <v>0</v>
      </c>
      <c r="T116" s="63">
        <f>Q116*GLB_Wat!$Z116*$Y116/1000</f>
        <v>0</v>
      </c>
      <c r="U116" s="63">
        <f>R116*GLB_Wat!$Z116*$Y116/1000</f>
        <v>0</v>
      </c>
      <c r="V116" s="63">
        <f>S116*GLB_Wat!$Z116*$Y116/1000</f>
        <v>0</v>
      </c>
      <c r="W116" s="63">
        <f t="shared" si="34"/>
        <v>0</v>
      </c>
      <c r="X116"/>
      <c r="Y116" s="348">
        <f>IF(Wat_FAO!AJ116&gt;0,1,0)</f>
        <v>0</v>
      </c>
      <c r="Z116" s="147">
        <f t="shared" si="31"/>
        <v>447.73358571428565</v>
      </c>
      <c r="AA116" s="242"/>
      <c r="AB116" s="13">
        <v>523</v>
      </c>
      <c r="AC116" s="13" t="s">
        <v>205</v>
      </c>
      <c r="AD116" s="13" t="s">
        <v>124</v>
      </c>
      <c r="AE116" s="13" t="s">
        <v>124</v>
      </c>
      <c r="AF116" s="13" t="s">
        <v>124</v>
      </c>
      <c r="AG116" s="13" t="s">
        <v>124</v>
      </c>
      <c r="AH116" s="13" t="s">
        <v>124</v>
      </c>
      <c r="AI116" s="14">
        <v>427363.8</v>
      </c>
      <c r="AJ116" s="14">
        <v>434831.1</v>
      </c>
      <c r="AK116" s="14">
        <v>442727.3</v>
      </c>
      <c r="AL116" s="14">
        <v>459262.9</v>
      </c>
      <c r="AM116" s="14">
        <v>430653.8</v>
      </c>
      <c r="AN116" s="14">
        <v>472315.4</v>
      </c>
      <c r="AO116" s="14">
        <v>466980.8</v>
      </c>
      <c r="AP116" s="14">
        <v>489871.5</v>
      </c>
      <c r="AQ116" s="14">
        <v>480609.8</v>
      </c>
      <c r="AR116" s="14">
        <v>512524.9</v>
      </c>
      <c r="AS116" s="14">
        <v>537430.4</v>
      </c>
      <c r="AT116" s="14">
        <v>571713.9</v>
      </c>
      <c r="AU116" s="14">
        <v>602237.30000000005</v>
      </c>
      <c r="AV116" s="14">
        <v>647080.80000000005</v>
      </c>
      <c r="AW116" s="14">
        <v>630148.30000000005</v>
      </c>
      <c r="AX116" s="14">
        <v>672786.1</v>
      </c>
      <c r="AY116" s="14">
        <v>649118.6</v>
      </c>
      <c r="AZ116" s="14">
        <v>700793.5</v>
      </c>
      <c r="BA116" s="14">
        <v>663934.6</v>
      </c>
      <c r="BB116" s="14">
        <v>661451.6</v>
      </c>
      <c r="BC116" s="14">
        <v>699405.9</v>
      </c>
      <c r="BD116" s="14">
        <v>701204.4</v>
      </c>
      <c r="BE116" s="14">
        <v>700479.3</v>
      </c>
      <c r="BF116" s="14">
        <v>687036</v>
      </c>
      <c r="BG116" s="14">
        <v>47580</v>
      </c>
      <c r="BH116" s="14">
        <v>48782</v>
      </c>
      <c r="BI116" s="14">
        <v>48583</v>
      </c>
      <c r="BJ116" s="14">
        <v>51372</v>
      </c>
      <c r="BK116" s="14">
        <v>55686</v>
      </c>
      <c r="BL116" s="14">
        <v>56379</v>
      </c>
      <c r="BM116" s="14">
        <v>57153</v>
      </c>
      <c r="BN116" s="14">
        <v>58953</v>
      </c>
      <c r="BO116" s="14">
        <v>58557</v>
      </c>
      <c r="BP116" s="14">
        <v>60933</v>
      </c>
      <c r="BQ116" s="14">
        <v>63571</v>
      </c>
      <c r="BR116" s="14">
        <v>68046</v>
      </c>
      <c r="BS116" s="14">
        <v>71000</v>
      </c>
      <c r="BT116" s="14">
        <v>77341</v>
      </c>
      <c r="BU116" s="14">
        <v>78793</v>
      </c>
      <c r="BV116" s="14">
        <v>81595</v>
      </c>
      <c r="BW116" s="14">
        <v>82172</v>
      </c>
      <c r="BX116" s="14">
        <v>81645</v>
      </c>
      <c r="BY116" s="14">
        <v>76383</v>
      </c>
      <c r="BZ116" s="14">
        <v>74921</v>
      </c>
      <c r="CA116" s="14">
        <v>76649</v>
      </c>
      <c r="CB116" s="14">
        <v>76459</v>
      </c>
      <c r="CC116" s="14">
        <v>75532</v>
      </c>
      <c r="CD116" s="14"/>
      <c r="CE116" s="14"/>
      <c r="CF116" s="14"/>
      <c r="CG116" s="14"/>
      <c r="CH116" s="14"/>
      <c r="CI116" s="14"/>
      <c r="CJ116" s="14"/>
      <c r="CK116" s="14"/>
      <c r="CL116" s="14"/>
      <c r="CM116" s="14"/>
      <c r="CN116" s="14"/>
      <c r="CO116" s="14"/>
      <c r="CP116" s="14"/>
      <c r="CQ116" s="14"/>
      <c r="CR116" s="14"/>
      <c r="CS116" s="14"/>
      <c r="CT116" s="14"/>
      <c r="CU116" s="14"/>
      <c r="CV116" s="14"/>
    </row>
    <row r="117" spans="1:100" s="13" customFormat="1" ht="14.25" x14ac:dyDescent="0.45">
      <c r="A117"/>
      <c r="B117"/>
      <c r="C117"/>
      <c r="D117"/>
      <c r="E117"/>
      <c r="F117"/>
      <c r="G117"/>
      <c r="H117"/>
      <c r="I117"/>
      <c r="J117"/>
      <c r="K117"/>
      <c r="L117"/>
      <c r="M117"/>
      <c r="N117"/>
      <c r="O117" s="19" t="str">
        <f t="shared" si="32"/>
        <v>frui</v>
      </c>
      <c r="P117" s="31">
        <f t="shared" si="33"/>
        <v>526</v>
      </c>
      <c r="Q117" s="62" cm="1">
        <f t="array" ref="Q117">_xlfn.XLOOKUP(Q$7&amp;$P117,('Water-CRP_filtered'!$S$8:$S$603)&amp;('Water-CRP_filtered'!$J$8:$J$603),'Water-CRP_filtered'!$T$8:$T$603,0)</f>
        <v>693.80335823198857</v>
      </c>
      <c r="R117" s="62" cm="1">
        <f t="array" ref="R117">_xlfn.XLOOKUP(R$7&amp;$P117,('Water-CRP_filtered'!$S$8:$S$603)&amp;('Water-CRP_filtered'!$J$8:$J$603),'Water-CRP_filtered'!$T$8:$T$603,0)</f>
        <v>501.56630714895761</v>
      </c>
      <c r="S117" s="62" cm="1">
        <f t="array" ref="S117">_xlfn.XLOOKUP(S$7&amp;$P117,('Water-CRP_filtered'!$S$8:$S$603)&amp;('Water-CRP_filtered'!$J$8:$J$603),'Water-CRP_filtered'!$T$8:$T$603,0)</f>
        <v>91.632685960480288</v>
      </c>
      <c r="T117" s="63">
        <f>Q117*GLB_Wat!$Z117*$Y117/1000</f>
        <v>0</v>
      </c>
      <c r="U117" s="63">
        <f>R117*GLB_Wat!$Z117*$Y117/1000</f>
        <v>0</v>
      </c>
      <c r="V117" s="63">
        <f>S117*GLB_Wat!$Z117*$Y117/1000</f>
        <v>0</v>
      </c>
      <c r="W117" s="63">
        <f t="shared" si="34"/>
        <v>0</v>
      </c>
      <c r="X117"/>
      <c r="Y117" s="348">
        <f>IF(Wat_FAO!AJ117&gt;0,1,0)</f>
        <v>0</v>
      </c>
      <c r="Z117" s="147">
        <f t="shared" si="31"/>
        <v>2983.4654285714287</v>
      </c>
      <c r="AA117" s="242"/>
      <c r="AB117" s="13">
        <v>526</v>
      </c>
      <c r="AC117" s="13" t="s">
        <v>206</v>
      </c>
      <c r="AD117" s="13" t="s">
        <v>124</v>
      </c>
      <c r="AE117" s="13" t="s">
        <v>124</v>
      </c>
      <c r="AF117" s="13" t="s">
        <v>124</v>
      </c>
      <c r="AG117" s="13" t="s">
        <v>124</v>
      </c>
      <c r="AH117" s="13" t="s">
        <v>124</v>
      </c>
      <c r="AI117" s="14">
        <v>2863010</v>
      </c>
      <c r="AJ117" s="14">
        <v>2641009</v>
      </c>
      <c r="AK117" s="14">
        <v>2616308</v>
      </c>
      <c r="AL117" s="14">
        <v>2891452</v>
      </c>
      <c r="AM117" s="14">
        <v>2784214</v>
      </c>
      <c r="AN117" s="14">
        <v>3625968</v>
      </c>
      <c r="AO117" s="14">
        <v>3462297</v>
      </c>
      <c r="AP117" s="14">
        <v>3294152</v>
      </c>
      <c r="AQ117" s="14">
        <v>3685126</v>
      </c>
      <c r="AR117" s="14">
        <v>3756410</v>
      </c>
      <c r="AS117" s="14">
        <v>3303443</v>
      </c>
      <c r="AT117" s="14">
        <v>3811997</v>
      </c>
      <c r="AU117" s="14">
        <v>3861767</v>
      </c>
      <c r="AV117" s="14">
        <v>4089753</v>
      </c>
      <c r="AW117" s="14">
        <v>3332798</v>
      </c>
      <c r="AX117" s="14">
        <v>3936386</v>
      </c>
      <c r="AY117" s="14">
        <v>4201366</v>
      </c>
      <c r="AZ117" s="14">
        <v>4789361</v>
      </c>
      <c r="BA117" s="14">
        <v>3894645</v>
      </c>
      <c r="BB117" s="14">
        <v>4051958</v>
      </c>
      <c r="BC117" s="14">
        <v>3699429</v>
      </c>
      <c r="BD117" s="14">
        <v>3621685</v>
      </c>
      <c r="BE117" s="14">
        <v>3892260</v>
      </c>
      <c r="BF117" s="14">
        <v>3728156</v>
      </c>
      <c r="BG117" s="14">
        <v>435382</v>
      </c>
      <c r="BH117" s="14">
        <v>433345</v>
      </c>
      <c r="BI117" s="14">
        <v>439594</v>
      </c>
      <c r="BJ117" s="14">
        <v>466348</v>
      </c>
      <c r="BK117" s="14">
        <v>475619</v>
      </c>
      <c r="BL117" s="14">
        <v>480429</v>
      </c>
      <c r="BM117" s="14">
        <v>520931</v>
      </c>
      <c r="BN117" s="14">
        <v>507934</v>
      </c>
      <c r="BO117" s="14">
        <v>511960</v>
      </c>
      <c r="BP117" s="14">
        <v>550460</v>
      </c>
      <c r="BQ117" s="14">
        <v>563984</v>
      </c>
      <c r="BR117" s="14">
        <v>535427</v>
      </c>
      <c r="BS117" s="14">
        <v>531480</v>
      </c>
      <c r="BT117" s="14">
        <v>556677</v>
      </c>
      <c r="BU117" s="14">
        <v>553181</v>
      </c>
      <c r="BV117" s="14">
        <v>561397</v>
      </c>
      <c r="BW117" s="14">
        <v>539473</v>
      </c>
      <c r="BX117" s="14">
        <v>558310</v>
      </c>
      <c r="BY117" s="14">
        <v>542799</v>
      </c>
      <c r="BZ117" s="14">
        <v>554478</v>
      </c>
      <c r="CA117" s="14">
        <v>554650</v>
      </c>
      <c r="CB117" s="14">
        <v>547081</v>
      </c>
      <c r="CC117" s="14">
        <v>558381</v>
      </c>
      <c r="CD117" s="14"/>
      <c r="CE117" s="14"/>
      <c r="CF117" s="14"/>
      <c r="CG117" s="14"/>
      <c r="CH117" s="14"/>
      <c r="CI117" s="14"/>
      <c r="CJ117" s="14"/>
      <c r="CK117" s="14"/>
      <c r="CL117" s="14"/>
      <c r="CM117" s="14"/>
      <c r="CN117" s="14"/>
      <c r="CO117" s="14"/>
      <c r="CP117" s="14"/>
      <c r="CQ117" s="14"/>
      <c r="CR117" s="14"/>
      <c r="CS117" s="14"/>
      <c r="CT117" s="14"/>
      <c r="CU117" s="14"/>
      <c r="CV117" s="14"/>
    </row>
    <row r="118" spans="1:100" s="13" customFormat="1" ht="14.25" x14ac:dyDescent="0.45">
      <c r="A118"/>
      <c r="B118"/>
      <c r="C118"/>
      <c r="D118"/>
      <c r="E118"/>
      <c r="F118"/>
      <c r="G118"/>
      <c r="H118"/>
      <c r="I118"/>
      <c r="J118"/>
      <c r="K118"/>
      <c r="L118"/>
      <c r="M118"/>
      <c r="N118"/>
      <c r="O118" s="19" t="str">
        <f t="shared" si="32"/>
        <v>frui</v>
      </c>
      <c r="P118" s="31">
        <f t="shared" si="33"/>
        <v>530</v>
      </c>
      <c r="Q118" s="62" cm="1">
        <f t="array" ref="Q118">_xlfn.XLOOKUP(Q$7&amp;$P118,('Water-CRP_filtered'!$S$8:$S$603)&amp;('Water-CRP_filtered'!$J$8:$J$603),'Water-CRP_filtered'!$T$8:$T$603,0)</f>
        <v>1098.3348633057381</v>
      </c>
      <c r="R118" s="62" cm="1">
        <f t="array" ref="R118">_xlfn.XLOOKUP(R$7&amp;$P118,('Water-CRP_filtered'!$S$8:$S$603)&amp;('Water-CRP_filtered'!$J$8:$J$603),'Water-CRP_filtered'!$T$8:$T$603,0)</f>
        <v>213.46741859111035</v>
      </c>
      <c r="S118" s="62" cm="1">
        <f t="array" ref="S118">_xlfn.XLOOKUP(S$7&amp;$P118,('Water-CRP_filtered'!$S$8:$S$603)&amp;('Water-CRP_filtered'!$J$8:$J$603),'Water-CRP_filtered'!$T$8:$T$603,0)</f>
        <v>98.778105831581854</v>
      </c>
      <c r="T118" s="63">
        <f>Q118*GLB_Wat!$Z118*$Y118/1000</f>
        <v>0</v>
      </c>
      <c r="U118" s="63">
        <f>R118*GLB_Wat!$Z118*$Y118/1000</f>
        <v>0</v>
      </c>
      <c r="V118" s="63">
        <f>S118*GLB_Wat!$Z118*$Y118/1000</f>
        <v>0</v>
      </c>
      <c r="W118" s="63">
        <f t="shared" si="34"/>
        <v>0</v>
      </c>
      <c r="X118"/>
      <c r="Y118" s="348">
        <f>IF(Wat_FAO!AJ118&gt;0,1,0)</f>
        <v>0</v>
      </c>
      <c r="Z118" s="147">
        <f t="shared" si="31"/>
        <v>1126.5453285714286</v>
      </c>
      <c r="AA118" s="242"/>
      <c r="AB118" s="13">
        <v>530</v>
      </c>
      <c r="AC118" s="13" t="s">
        <v>207</v>
      </c>
      <c r="AD118" s="13" t="s">
        <v>124</v>
      </c>
      <c r="AE118" s="13" t="s">
        <v>124</v>
      </c>
      <c r="AF118" s="13" t="s">
        <v>124</v>
      </c>
      <c r="AG118" s="13" t="s">
        <v>124</v>
      </c>
      <c r="AH118" s="13" t="s">
        <v>124</v>
      </c>
      <c r="AI118" s="14">
        <v>1120028</v>
      </c>
      <c r="AJ118" s="14">
        <v>1123170</v>
      </c>
      <c r="AK118" s="14">
        <v>972954.3</v>
      </c>
      <c r="AL118" s="14">
        <v>1133563</v>
      </c>
      <c r="AM118" s="14">
        <v>1239599</v>
      </c>
      <c r="AN118" s="14">
        <v>1154137</v>
      </c>
      <c r="AO118" s="14">
        <v>1142366</v>
      </c>
      <c r="AP118" s="14">
        <v>1191997</v>
      </c>
      <c r="AQ118" s="14">
        <v>1221121</v>
      </c>
      <c r="AR118" s="14">
        <v>1340053</v>
      </c>
      <c r="AS118" s="14">
        <v>1131116</v>
      </c>
      <c r="AT118" s="14">
        <v>1251547</v>
      </c>
      <c r="AU118" s="14">
        <v>1161312</v>
      </c>
      <c r="AV118" s="14">
        <v>1385989</v>
      </c>
      <c r="AW118" s="14">
        <v>1332622</v>
      </c>
      <c r="AX118" s="14">
        <v>1342820</v>
      </c>
      <c r="AY118" s="14">
        <v>1405017</v>
      </c>
      <c r="AZ118" s="14">
        <v>1186334</v>
      </c>
      <c r="BA118" s="14">
        <v>1581622</v>
      </c>
      <c r="BB118" s="14">
        <v>1409300</v>
      </c>
      <c r="BC118" s="14">
        <v>1482698</v>
      </c>
      <c r="BD118" s="14">
        <v>1521304</v>
      </c>
      <c r="BE118" s="14">
        <v>1597124</v>
      </c>
      <c r="BF118" s="14">
        <v>1522556</v>
      </c>
      <c r="BG118" s="14">
        <v>227945</v>
      </c>
      <c r="BH118" s="14">
        <v>240194</v>
      </c>
      <c r="BI118" s="14">
        <v>231361</v>
      </c>
      <c r="BJ118" s="14">
        <v>248387</v>
      </c>
      <c r="BK118" s="14">
        <v>266256</v>
      </c>
      <c r="BL118" s="14">
        <v>238714</v>
      </c>
      <c r="BM118" s="14">
        <v>258885</v>
      </c>
      <c r="BN118" s="14">
        <v>252246</v>
      </c>
      <c r="BO118" s="14">
        <v>225617</v>
      </c>
      <c r="BP118" s="14">
        <v>230237</v>
      </c>
      <c r="BQ118" s="14">
        <v>215759</v>
      </c>
      <c r="BR118" s="14">
        <v>225918</v>
      </c>
      <c r="BS118" s="14">
        <v>225561</v>
      </c>
      <c r="BT118" s="14">
        <v>204824</v>
      </c>
      <c r="BU118" s="14">
        <v>207417</v>
      </c>
      <c r="BV118" s="14">
        <v>208264</v>
      </c>
      <c r="BW118" s="14">
        <v>213492</v>
      </c>
      <c r="BX118" s="14">
        <v>206881</v>
      </c>
      <c r="BY118" s="14">
        <v>221222</v>
      </c>
      <c r="BZ118" s="14">
        <v>223910</v>
      </c>
      <c r="CA118" s="14">
        <v>217977</v>
      </c>
      <c r="CB118" s="14">
        <v>221738</v>
      </c>
      <c r="CC118" s="14">
        <v>223480</v>
      </c>
      <c r="CD118" s="14"/>
      <c r="CE118" s="14"/>
      <c r="CF118" s="14"/>
      <c r="CG118" s="14"/>
      <c r="CH118" s="14"/>
      <c r="CI118" s="14"/>
      <c r="CJ118" s="14"/>
      <c r="CK118" s="14"/>
      <c r="CL118" s="14"/>
      <c r="CM118" s="14"/>
      <c r="CN118" s="14"/>
      <c r="CO118" s="14"/>
      <c r="CP118" s="14"/>
      <c r="CQ118" s="14"/>
      <c r="CR118" s="14"/>
      <c r="CS118" s="14"/>
      <c r="CT118" s="14"/>
      <c r="CU118" s="14"/>
      <c r="CV118" s="14"/>
    </row>
    <row r="119" spans="1:100" s="13" customFormat="1" ht="14.25" x14ac:dyDescent="0.45">
      <c r="A119"/>
      <c r="B119"/>
      <c r="C119"/>
      <c r="D119"/>
      <c r="E119"/>
      <c r="F119"/>
      <c r="G119"/>
      <c r="H119"/>
      <c r="I119"/>
      <c r="J119"/>
      <c r="K119"/>
      <c r="L119"/>
      <c r="M119"/>
      <c r="N119"/>
      <c r="O119" s="19" t="str">
        <f t="shared" si="32"/>
        <v>frui</v>
      </c>
      <c r="P119" s="31">
        <f t="shared" si="33"/>
        <v>531</v>
      </c>
      <c r="Q119" s="62" cm="1">
        <f t="array" ref="Q119">_xlfn.XLOOKUP(Q$7&amp;$P119,('Water-CRP_filtered'!$S$8:$S$603)&amp;('Water-CRP_filtered'!$J$8:$J$603),'Water-CRP_filtered'!$T$8:$T$603,0)</f>
        <v>960.95040171250582</v>
      </c>
      <c r="R119" s="62" cm="1">
        <f t="array" ref="R119">_xlfn.XLOOKUP(R$7&amp;$P119,('Water-CRP_filtered'!$S$8:$S$603)&amp;('Water-CRP_filtered'!$J$8:$J$603),'Water-CRP_filtered'!$T$8:$T$603,0)</f>
        <v>531.08653013449464</v>
      </c>
      <c r="S119" s="62" cm="1">
        <f t="array" ref="S119">_xlfn.XLOOKUP(S$7&amp;$P119,('Water-CRP_filtered'!$S$8:$S$603)&amp;('Water-CRP_filtered'!$J$8:$J$603),'Water-CRP_filtered'!$T$8:$T$603,0)</f>
        <v>111.55463371161109</v>
      </c>
      <c r="T119" s="63">
        <f>Q119*GLB_Wat!$Z119*$Y119/1000</f>
        <v>0</v>
      </c>
      <c r="U119" s="63">
        <f>R119*GLB_Wat!$Z119*$Y119/1000</f>
        <v>0</v>
      </c>
      <c r="V119" s="63">
        <f>S119*GLB_Wat!$Z119*$Y119/1000</f>
        <v>0</v>
      </c>
      <c r="W119" s="63">
        <f t="shared" si="34"/>
        <v>0</v>
      </c>
      <c r="X119"/>
      <c r="Y119" s="348">
        <f>IF(Wat_FAO!AJ119&gt;0,1,0)</f>
        <v>0</v>
      </c>
      <c r="Z119" s="147">
        <f t="shared" si="31"/>
        <v>1852.0357142857142</v>
      </c>
      <c r="AA119" s="242"/>
      <c r="AB119" s="13">
        <v>531</v>
      </c>
      <c r="AC119" s="13" t="s">
        <v>208</v>
      </c>
      <c r="AD119" s="13" t="s">
        <v>124</v>
      </c>
      <c r="AE119" s="13" t="s">
        <v>124</v>
      </c>
      <c r="AF119" s="13" t="s">
        <v>124</v>
      </c>
      <c r="AG119" s="13" t="s">
        <v>124</v>
      </c>
      <c r="AH119" s="13" t="s">
        <v>124</v>
      </c>
      <c r="AI119" s="14">
        <v>1897047</v>
      </c>
      <c r="AJ119" s="14">
        <v>1814827</v>
      </c>
      <c r="AK119" s="14">
        <v>2093768</v>
      </c>
      <c r="AL119" s="14">
        <v>1715489</v>
      </c>
      <c r="AM119" s="14">
        <v>1696571</v>
      </c>
      <c r="AN119" s="14">
        <v>1843478</v>
      </c>
      <c r="AO119" s="14">
        <v>1903070</v>
      </c>
      <c r="AP119" s="14">
        <v>1990196</v>
      </c>
      <c r="AQ119" s="14">
        <v>1856279</v>
      </c>
      <c r="AR119" s="14">
        <v>2157115</v>
      </c>
      <c r="AS119" s="14">
        <v>1997615</v>
      </c>
      <c r="AT119" s="14">
        <v>2155191</v>
      </c>
      <c r="AU119" s="14">
        <v>2209052</v>
      </c>
      <c r="AV119" s="14">
        <v>2295018</v>
      </c>
      <c r="AW119" s="14">
        <v>2187772</v>
      </c>
      <c r="AX119" s="14">
        <v>2262619</v>
      </c>
      <c r="AY119" s="14">
        <v>2346012</v>
      </c>
      <c r="AZ119" s="14">
        <v>2449772</v>
      </c>
      <c r="BA119" s="14">
        <v>2560162</v>
      </c>
      <c r="BB119" s="14">
        <v>2631566</v>
      </c>
      <c r="BC119" s="14">
        <v>2624279</v>
      </c>
      <c r="BD119" s="14">
        <v>2756270</v>
      </c>
      <c r="BE119" s="14">
        <v>2792712</v>
      </c>
      <c r="BF119" s="14">
        <v>2963781</v>
      </c>
      <c r="BG119" s="14">
        <v>335862</v>
      </c>
      <c r="BH119" s="14">
        <v>344371</v>
      </c>
      <c r="BI119" s="14">
        <v>344621</v>
      </c>
      <c r="BJ119" s="14">
        <v>351661</v>
      </c>
      <c r="BK119" s="14">
        <v>352607</v>
      </c>
      <c r="BL119" s="14">
        <v>344542</v>
      </c>
      <c r="BM119" s="14">
        <v>367371</v>
      </c>
      <c r="BN119" s="14">
        <v>379402</v>
      </c>
      <c r="BO119" s="14">
        <v>371135</v>
      </c>
      <c r="BP119" s="14">
        <v>384969</v>
      </c>
      <c r="BQ119" s="14">
        <v>391552</v>
      </c>
      <c r="BR119" s="14">
        <v>397895</v>
      </c>
      <c r="BS119" s="14">
        <v>399358</v>
      </c>
      <c r="BT119" s="14">
        <v>410968</v>
      </c>
      <c r="BU119" s="14">
        <v>402906</v>
      </c>
      <c r="BV119" s="14">
        <v>405355</v>
      </c>
      <c r="BW119" s="14">
        <v>415144</v>
      </c>
      <c r="BX119" s="14">
        <v>416775</v>
      </c>
      <c r="BY119" s="14">
        <v>414947</v>
      </c>
      <c r="BZ119" s="14">
        <v>441335</v>
      </c>
      <c r="CA119" s="14">
        <v>443728</v>
      </c>
      <c r="CB119" s="14">
        <v>446381</v>
      </c>
      <c r="CC119" s="14">
        <v>454664</v>
      </c>
      <c r="CD119" s="14"/>
      <c r="CE119" s="14"/>
      <c r="CF119" s="14"/>
      <c r="CG119" s="14"/>
      <c r="CH119" s="14"/>
      <c r="CI119" s="14"/>
      <c r="CJ119" s="14"/>
      <c r="CK119" s="14"/>
      <c r="CL119" s="14"/>
      <c r="CM119" s="14"/>
      <c r="CN119" s="14"/>
      <c r="CO119" s="14"/>
      <c r="CP119" s="14"/>
      <c r="CQ119" s="14"/>
      <c r="CR119" s="14"/>
      <c r="CS119" s="14"/>
      <c r="CT119" s="14"/>
      <c r="CU119" s="14"/>
      <c r="CV119" s="14"/>
    </row>
    <row r="120" spans="1:100" s="13" customFormat="1" ht="14.25" x14ac:dyDescent="0.45">
      <c r="A120"/>
      <c r="B120"/>
      <c r="C120"/>
      <c r="D120"/>
      <c r="E120"/>
      <c r="F120"/>
      <c r="G120"/>
      <c r="H120"/>
      <c r="I120"/>
      <c r="J120"/>
      <c r="K120"/>
      <c r="L120"/>
      <c r="M120"/>
      <c r="N120"/>
      <c r="O120" s="19" t="str">
        <f t="shared" si="32"/>
        <v>frui</v>
      </c>
      <c r="P120" s="31">
        <f t="shared" si="33"/>
        <v>534</v>
      </c>
      <c r="Q120" s="62" cm="1">
        <f t="array" ref="Q120">_xlfn.XLOOKUP(Q$7&amp;$P120,('Water-CRP_filtered'!$S$8:$S$603)&amp;('Water-CRP_filtered'!$J$8:$J$603),'Water-CRP_filtered'!$T$8:$T$603,0)</f>
        <v>582.55473160157374</v>
      </c>
      <c r="R120" s="62" cm="1">
        <f t="array" ref="R120">_xlfn.XLOOKUP(R$7&amp;$P120,('Water-CRP_filtered'!$S$8:$S$603)&amp;('Water-CRP_filtered'!$J$8:$J$603),'Water-CRP_filtered'!$T$8:$T$603,0)</f>
        <v>187.86023078889892</v>
      </c>
      <c r="S120" s="62" cm="1">
        <f t="array" ref="S120">_xlfn.XLOOKUP(S$7&amp;$P120,('Water-CRP_filtered'!$S$8:$S$603)&amp;('Water-CRP_filtered'!$J$8:$J$603),'Water-CRP_filtered'!$T$8:$T$603,0)</f>
        <v>139.22327704882701</v>
      </c>
      <c r="T120" s="63">
        <f>Q120*GLB_Wat!$Z120*$Y120/1000</f>
        <v>0</v>
      </c>
      <c r="U120" s="63">
        <f>R120*GLB_Wat!$Z120*$Y120/1000</f>
        <v>0</v>
      </c>
      <c r="V120" s="63">
        <f>S120*GLB_Wat!$Z120*$Y120/1000</f>
        <v>0</v>
      </c>
      <c r="W120" s="63">
        <f t="shared" si="34"/>
        <v>0</v>
      </c>
      <c r="X120"/>
      <c r="Y120" s="348">
        <f>IF(Wat_FAO!AJ120&gt;0,1,0)</f>
        <v>0</v>
      </c>
      <c r="Z120" s="147">
        <f t="shared" si="31"/>
        <v>15785.714285714286</v>
      </c>
      <c r="AA120" s="242"/>
      <c r="AB120" s="13">
        <v>534</v>
      </c>
      <c r="AC120" s="13" t="s">
        <v>209</v>
      </c>
      <c r="AD120" s="13" t="s">
        <v>124</v>
      </c>
      <c r="AE120" s="13" t="s">
        <v>124</v>
      </c>
      <c r="AF120" s="13" t="s">
        <v>124</v>
      </c>
      <c r="AG120" s="13" t="s">
        <v>124</v>
      </c>
      <c r="AH120" s="13" t="s">
        <v>124</v>
      </c>
      <c r="AI120" s="14">
        <v>13300000</v>
      </c>
      <c r="AJ120" s="14">
        <v>13900000</v>
      </c>
      <c r="AK120" s="14">
        <v>14800000</v>
      </c>
      <c r="AL120" s="14">
        <v>15400000</v>
      </c>
      <c r="AM120" s="14">
        <v>16700000</v>
      </c>
      <c r="AN120" s="14">
        <v>18000000</v>
      </c>
      <c r="AO120" s="14">
        <v>18400000</v>
      </c>
      <c r="AP120" s="14">
        <v>19500000</v>
      </c>
      <c r="AQ120" s="14">
        <v>19700000</v>
      </c>
      <c r="AR120" s="14">
        <v>20400000</v>
      </c>
      <c r="AS120" s="14">
        <v>20500000</v>
      </c>
      <c r="AT120" s="14">
        <v>21200000</v>
      </c>
      <c r="AU120" s="14">
        <v>21300000</v>
      </c>
      <c r="AV120" s="14">
        <v>21800000</v>
      </c>
      <c r="AW120" s="14">
        <v>22500000</v>
      </c>
      <c r="AX120" s="14">
        <v>23900000</v>
      </c>
      <c r="AY120" s="14">
        <v>23300000</v>
      </c>
      <c r="AZ120" s="14">
        <v>23700000</v>
      </c>
      <c r="BA120" s="14">
        <v>24000000</v>
      </c>
      <c r="BB120" s="14">
        <v>24700000</v>
      </c>
      <c r="BC120" s="14">
        <v>24300000</v>
      </c>
      <c r="BD120" s="14">
        <v>25100000</v>
      </c>
      <c r="BE120" s="14">
        <v>26400000</v>
      </c>
      <c r="BF120" s="14">
        <v>27100000</v>
      </c>
      <c r="BG120" s="14">
        <v>1274061</v>
      </c>
      <c r="BH120" s="14">
        <v>1249970</v>
      </c>
      <c r="BI120" s="14">
        <v>1358848</v>
      </c>
      <c r="BJ120" s="14">
        <v>1443439</v>
      </c>
      <c r="BK120" s="14">
        <v>1489263</v>
      </c>
      <c r="BL120" s="14">
        <v>1505940</v>
      </c>
      <c r="BM120" s="14">
        <v>1512889</v>
      </c>
      <c r="BN120" s="14">
        <v>1536670</v>
      </c>
      <c r="BO120" s="14">
        <v>1500518</v>
      </c>
      <c r="BP120" s="14">
        <v>1524127</v>
      </c>
      <c r="BQ120" s="14">
        <v>1535034</v>
      </c>
      <c r="BR120" s="14">
        <v>1544688</v>
      </c>
      <c r="BS120" s="14">
        <v>1540872</v>
      </c>
      <c r="BT120" s="14">
        <v>1561370</v>
      </c>
      <c r="BU120" s="14">
        <v>1531973</v>
      </c>
      <c r="BV120" s="14">
        <v>1630452</v>
      </c>
      <c r="BW120" s="14">
        <v>1553670</v>
      </c>
      <c r="BX120" s="14">
        <v>1495401</v>
      </c>
      <c r="BY120" s="14">
        <v>1494118</v>
      </c>
      <c r="BZ120" s="14">
        <v>1490050</v>
      </c>
      <c r="CA120" s="14">
        <v>1481479</v>
      </c>
      <c r="CB120" s="14">
        <v>1510689</v>
      </c>
      <c r="CC120" s="14">
        <v>1542648</v>
      </c>
      <c r="CD120" s="14"/>
      <c r="CE120" s="14"/>
      <c r="CF120" s="14"/>
      <c r="CG120" s="14"/>
      <c r="CH120" s="14"/>
      <c r="CI120" s="14"/>
      <c r="CJ120" s="14"/>
      <c r="CK120" s="14"/>
      <c r="CL120" s="14"/>
      <c r="CM120" s="14"/>
      <c r="CN120" s="14"/>
      <c r="CO120" s="14"/>
      <c r="CP120" s="14"/>
      <c r="CQ120" s="14"/>
      <c r="CR120" s="14"/>
      <c r="CS120" s="14"/>
      <c r="CT120" s="14"/>
      <c r="CU120" s="14"/>
      <c r="CV120" s="14"/>
    </row>
    <row r="121" spans="1:100" s="13" customFormat="1" ht="14.25" x14ac:dyDescent="0.45">
      <c r="A121"/>
      <c r="B121"/>
      <c r="C121"/>
      <c r="D121"/>
      <c r="E121"/>
      <c r="F121"/>
      <c r="G121"/>
      <c r="H121"/>
      <c r="I121"/>
      <c r="J121"/>
      <c r="K121"/>
      <c r="L121"/>
      <c r="M121"/>
      <c r="N121"/>
      <c r="O121" s="19" t="str">
        <f t="shared" si="32"/>
        <v>frui</v>
      </c>
      <c r="P121" s="31">
        <f t="shared" si="33"/>
        <v>536</v>
      </c>
      <c r="Q121" s="62" cm="1">
        <f t="array" ref="Q121">_xlfn.XLOOKUP(Q$7&amp;$P121,('Water-CRP_filtered'!$S$8:$S$603)&amp;('Water-CRP_filtered'!$J$8:$J$603),'Water-CRP_filtered'!$T$8:$T$603,0)</f>
        <v>1570.4332218950733</v>
      </c>
      <c r="R121" s="62" cm="1">
        <f t="array" ref="R121">_xlfn.XLOOKUP(R$7&amp;$P121,('Water-CRP_filtered'!$S$8:$S$603)&amp;('Water-CRP_filtered'!$J$8:$J$603),'Water-CRP_filtered'!$T$8:$T$603,0)</f>
        <v>187.82123389338105</v>
      </c>
      <c r="S121" s="62" cm="1">
        <f t="array" ref="S121">_xlfn.XLOOKUP(S$7&amp;$P121,('Water-CRP_filtered'!$S$8:$S$603)&amp;('Water-CRP_filtered'!$J$8:$J$603),'Water-CRP_filtered'!$T$8:$T$603,0)</f>
        <v>421.5015266156102</v>
      </c>
      <c r="T121" s="63">
        <f>Q121*GLB_Wat!$Z121*$Y121/1000</f>
        <v>0</v>
      </c>
      <c r="U121" s="63">
        <f>R121*GLB_Wat!$Z121*$Y121/1000</f>
        <v>0</v>
      </c>
      <c r="V121" s="63">
        <f>S121*GLB_Wat!$Z121*$Y121/1000</f>
        <v>0</v>
      </c>
      <c r="W121" s="63">
        <f t="shared" si="34"/>
        <v>0</v>
      </c>
      <c r="X121"/>
      <c r="Y121" s="348">
        <f>IF(Wat_FAO!AJ121&gt;0,1,0)</f>
        <v>0</v>
      </c>
      <c r="Z121" s="147">
        <f t="shared" si="31"/>
        <v>9277.2440000000006</v>
      </c>
      <c r="AA121" s="242"/>
      <c r="AB121" s="13">
        <v>536</v>
      </c>
      <c r="AC121" s="13" t="s">
        <v>210</v>
      </c>
      <c r="AD121" s="13" t="s">
        <v>124</v>
      </c>
      <c r="AE121" s="13" t="s">
        <v>124</v>
      </c>
      <c r="AF121" s="13" t="s">
        <v>124</v>
      </c>
      <c r="AG121" s="13" t="s">
        <v>124</v>
      </c>
      <c r="AH121" s="13" t="s">
        <v>124</v>
      </c>
      <c r="AI121" s="14">
        <v>8404873</v>
      </c>
      <c r="AJ121" s="14">
        <v>8501876</v>
      </c>
      <c r="AK121" s="14">
        <v>8399757</v>
      </c>
      <c r="AL121" s="14">
        <v>9800869</v>
      </c>
      <c r="AM121" s="14">
        <v>9502949</v>
      </c>
      <c r="AN121" s="14">
        <v>9830384</v>
      </c>
      <c r="AO121" s="14">
        <v>10500000</v>
      </c>
      <c r="AP121" s="14">
        <v>9559438</v>
      </c>
      <c r="AQ121" s="14">
        <v>10200000</v>
      </c>
      <c r="AR121" s="14">
        <v>10800000</v>
      </c>
      <c r="AS121" s="14">
        <v>10700000</v>
      </c>
      <c r="AT121" s="14">
        <v>11000000</v>
      </c>
      <c r="AU121" s="14">
        <v>10800000</v>
      </c>
      <c r="AV121" s="14">
        <v>11300000</v>
      </c>
      <c r="AW121" s="14">
        <v>11300000</v>
      </c>
      <c r="AX121" s="14">
        <v>11600000</v>
      </c>
      <c r="AY121" s="14">
        <v>11800000</v>
      </c>
      <c r="AZ121" s="14">
        <v>11500000</v>
      </c>
      <c r="BA121" s="14">
        <v>12500000</v>
      </c>
      <c r="BB121" s="14">
        <v>12500000</v>
      </c>
      <c r="BC121" s="14">
        <v>12300000</v>
      </c>
      <c r="BD121" s="14">
        <v>12300000</v>
      </c>
      <c r="BE121" s="14">
        <v>12600000</v>
      </c>
      <c r="BF121" s="14">
        <v>12500000</v>
      </c>
      <c r="BG121" s="14">
        <v>2181136</v>
      </c>
      <c r="BH121" s="14">
        <v>2072917</v>
      </c>
      <c r="BI121" s="14">
        <v>2010296</v>
      </c>
      <c r="BJ121" s="14">
        <v>2165906</v>
      </c>
      <c r="BK121" s="14">
        <v>2258581</v>
      </c>
      <c r="BL121" s="14">
        <v>2234008</v>
      </c>
      <c r="BM121" s="14">
        <v>2275890</v>
      </c>
      <c r="BN121" s="14">
        <v>2342207</v>
      </c>
      <c r="BO121" s="14">
        <v>2399219</v>
      </c>
      <c r="BP121" s="14">
        <v>2433388</v>
      </c>
      <c r="BQ121" s="14">
        <v>2369279</v>
      </c>
      <c r="BR121" s="14">
        <v>2458225</v>
      </c>
      <c r="BS121" s="14">
        <v>2535679</v>
      </c>
      <c r="BT121" s="14">
        <v>2604178</v>
      </c>
      <c r="BU121" s="14">
        <v>2501724</v>
      </c>
      <c r="BV121" s="14">
        <v>2553574</v>
      </c>
      <c r="BW121" s="14">
        <v>2557625</v>
      </c>
      <c r="BX121" s="14">
        <v>2517398</v>
      </c>
      <c r="BY121" s="14">
        <v>2562458</v>
      </c>
      <c r="BZ121" s="14">
        <v>2576421</v>
      </c>
      <c r="CA121" s="14">
        <v>2563326</v>
      </c>
      <c r="CB121" s="14">
        <v>2562975</v>
      </c>
      <c r="CC121" s="14">
        <v>2599624</v>
      </c>
      <c r="CD121" s="14"/>
      <c r="CE121" s="14"/>
      <c r="CF121" s="14"/>
      <c r="CG121" s="14"/>
      <c r="CH121" s="14"/>
      <c r="CI121" s="14"/>
      <c r="CJ121" s="14"/>
      <c r="CK121" s="14"/>
      <c r="CL121" s="14"/>
      <c r="CM121" s="14"/>
      <c r="CN121" s="14"/>
      <c r="CO121" s="14"/>
      <c r="CP121" s="14"/>
      <c r="CQ121" s="14"/>
      <c r="CR121" s="14"/>
      <c r="CS121" s="14"/>
      <c r="CT121" s="14"/>
      <c r="CU121" s="14"/>
      <c r="CV121" s="14"/>
    </row>
    <row r="122" spans="1:100" s="13" customFormat="1" ht="14.25" x14ac:dyDescent="0.45">
      <c r="A122"/>
      <c r="B122"/>
      <c r="C122"/>
      <c r="D122"/>
      <c r="E122"/>
      <c r="F122"/>
      <c r="G122"/>
      <c r="H122"/>
      <c r="I122"/>
      <c r="J122"/>
      <c r="K122"/>
      <c r="L122"/>
      <c r="M122"/>
      <c r="N122"/>
      <c r="O122" s="19" t="str">
        <f t="shared" si="32"/>
        <v>frui</v>
      </c>
      <c r="P122" s="31">
        <f t="shared" si="33"/>
        <v>541</v>
      </c>
      <c r="Q122" s="62" cm="1">
        <f t="array" ref="Q122">_xlfn.XLOOKUP(Q$7&amp;$P122,('Water-CRP_filtered'!$S$8:$S$603)&amp;('Water-CRP_filtered'!$J$8:$J$603),'Water-CRP_filtered'!$T$8:$T$603,0)</f>
        <v>867.50378494082156</v>
      </c>
      <c r="R122" s="62" cm="1">
        <f t="array" ref="R122">_xlfn.XLOOKUP(R$7&amp;$P122,('Water-CRP_filtered'!$S$8:$S$603)&amp;('Water-CRP_filtered'!$J$8:$J$603),'Water-CRP_filtered'!$T$8:$T$603,0)</f>
        <v>1048.9863274412153</v>
      </c>
      <c r="S122" s="62" cm="1">
        <f t="array" ref="S122">_xlfn.XLOOKUP(S$7&amp;$P122,('Water-CRP_filtered'!$S$8:$S$603)&amp;('Water-CRP_filtered'!$J$8:$J$603),'Water-CRP_filtered'!$T$8:$T$603,0)</f>
        <v>135.98994609781838</v>
      </c>
      <c r="T122" s="63">
        <f>Q122*GLB_Wat!$Z122*$Y122/1000</f>
        <v>0</v>
      </c>
      <c r="U122" s="63">
        <f>R122*GLB_Wat!$Z122*$Y122/1000</f>
        <v>0</v>
      </c>
      <c r="V122" s="63">
        <f>S122*GLB_Wat!$Z122*$Y122/1000</f>
        <v>0</v>
      </c>
      <c r="W122" s="63">
        <f t="shared" si="34"/>
        <v>0</v>
      </c>
      <c r="X122"/>
      <c r="Y122" s="348">
        <f>IF(Wat_FAO!AJ122&gt;0,1,0)</f>
        <v>0</v>
      </c>
      <c r="Z122" s="147">
        <f t="shared" si="31"/>
        <v>443.22197142857146</v>
      </c>
      <c r="AA122" s="242"/>
      <c r="AB122" s="13">
        <v>541</v>
      </c>
      <c r="AC122" s="13" t="s">
        <v>211</v>
      </c>
      <c r="AD122" s="13" t="s">
        <v>124</v>
      </c>
      <c r="AE122" s="13" t="s">
        <v>124</v>
      </c>
      <c r="AF122" s="13" t="s">
        <v>124</v>
      </c>
      <c r="AG122" s="13" t="s">
        <v>124</v>
      </c>
      <c r="AH122" s="13" t="s">
        <v>124</v>
      </c>
      <c r="AI122" s="14">
        <v>388401.9</v>
      </c>
      <c r="AJ122" s="14">
        <v>420676.9</v>
      </c>
      <c r="AK122" s="14">
        <v>385443.8</v>
      </c>
      <c r="AL122" s="14">
        <v>469635.8</v>
      </c>
      <c r="AM122" s="14">
        <v>414736.2</v>
      </c>
      <c r="AN122" s="14">
        <v>518919.1</v>
      </c>
      <c r="AO122" s="14">
        <v>504740.1</v>
      </c>
      <c r="AP122" s="14">
        <v>515375.5</v>
      </c>
      <c r="AQ122" s="14">
        <v>440037.9</v>
      </c>
      <c r="AR122" s="14">
        <v>438722.8</v>
      </c>
      <c r="AS122" s="14">
        <v>449648.5</v>
      </c>
      <c r="AT122" s="14">
        <v>497894.9</v>
      </c>
      <c r="AU122" s="14">
        <v>523518.3</v>
      </c>
      <c r="AV122" s="14">
        <v>552570.5</v>
      </c>
      <c r="AW122" s="14">
        <v>605738.4</v>
      </c>
      <c r="AX122" s="14">
        <v>611574.6</v>
      </c>
      <c r="AY122" s="14">
        <v>586035.9</v>
      </c>
      <c r="AZ122" s="14">
        <v>600930.1</v>
      </c>
      <c r="BA122" s="14">
        <v>580248.6</v>
      </c>
      <c r="BB122" s="14">
        <v>563808.1</v>
      </c>
      <c r="BC122" s="14">
        <v>600271.6</v>
      </c>
      <c r="BD122" s="14">
        <v>596309</v>
      </c>
      <c r="BE122" s="14">
        <v>616342.1</v>
      </c>
      <c r="BF122" s="14">
        <v>619022.6</v>
      </c>
      <c r="BG122" s="14">
        <v>60227</v>
      </c>
      <c r="BH122" s="14">
        <v>60523</v>
      </c>
      <c r="BI122" s="14">
        <v>58522</v>
      </c>
      <c r="BJ122" s="14">
        <v>68089</v>
      </c>
      <c r="BK122" s="14">
        <v>64045</v>
      </c>
      <c r="BL122" s="14">
        <v>70119</v>
      </c>
      <c r="BM122" s="14">
        <v>70656</v>
      </c>
      <c r="BN122" s="14">
        <v>70943</v>
      </c>
      <c r="BO122" s="14">
        <v>61439</v>
      </c>
      <c r="BP122" s="14">
        <v>64325</v>
      </c>
      <c r="BQ122" s="14">
        <v>67884</v>
      </c>
      <c r="BR122" s="14">
        <v>70226</v>
      </c>
      <c r="BS122" s="14">
        <v>71773</v>
      </c>
      <c r="BT122" s="14">
        <v>72005</v>
      </c>
      <c r="BU122" s="14">
        <v>77124</v>
      </c>
      <c r="BV122" s="14">
        <v>79275</v>
      </c>
      <c r="BW122" s="14">
        <v>76620</v>
      </c>
      <c r="BX122" s="14">
        <v>74486</v>
      </c>
      <c r="BY122" s="14">
        <v>71570</v>
      </c>
      <c r="BZ122" s="14">
        <v>69905</v>
      </c>
      <c r="CA122" s="14">
        <v>77765</v>
      </c>
      <c r="CB122" s="14">
        <v>74467</v>
      </c>
      <c r="CC122" s="14">
        <v>75962</v>
      </c>
      <c r="CD122" s="14"/>
      <c r="CE122" s="14"/>
      <c r="CF122" s="14"/>
      <c r="CG122" s="14"/>
      <c r="CH122" s="14"/>
      <c r="CI122" s="14"/>
      <c r="CJ122" s="14"/>
      <c r="CK122" s="14"/>
      <c r="CL122" s="14"/>
      <c r="CM122" s="14"/>
      <c r="CN122" s="14"/>
      <c r="CO122" s="14"/>
      <c r="CP122" s="14"/>
      <c r="CQ122" s="14"/>
      <c r="CR122" s="14"/>
      <c r="CS122" s="14"/>
      <c r="CT122" s="14"/>
      <c r="CU122" s="14"/>
      <c r="CV122" s="14"/>
    </row>
    <row r="123" spans="1:100" s="13" customFormat="1" ht="14.25" x14ac:dyDescent="0.45">
      <c r="A123"/>
      <c r="B123"/>
      <c r="C123"/>
      <c r="D123"/>
      <c r="E123"/>
      <c r="F123"/>
      <c r="G123"/>
      <c r="H123"/>
      <c r="I123"/>
      <c r="J123"/>
      <c r="K123"/>
      <c r="L123"/>
      <c r="M123"/>
      <c r="N123"/>
      <c r="O123" s="19" t="str">
        <f t="shared" si="32"/>
        <v>frui</v>
      </c>
      <c r="P123" s="31">
        <f t="shared" si="33"/>
        <v>542</v>
      </c>
      <c r="Q123" s="62" cm="1">
        <f t="array" ref="Q123">_xlfn.XLOOKUP(Q$7&amp;$P123,('Water-CRP_filtered'!$S$8:$S$603)&amp;('Water-CRP_filtered'!$J$8:$J$603),'Water-CRP_filtered'!$T$8:$T$603,0)</f>
        <v>0</v>
      </c>
      <c r="R123" s="62" cm="1">
        <f t="array" ref="R123">_xlfn.XLOOKUP(R$7&amp;$P123,('Water-CRP_filtered'!$S$8:$S$603)&amp;('Water-CRP_filtered'!$J$8:$J$603),'Water-CRP_filtered'!$T$8:$T$603,0)</f>
        <v>0</v>
      </c>
      <c r="S123" s="62" cm="1">
        <f t="array" ref="S123">_xlfn.XLOOKUP(S$7&amp;$P123,('Water-CRP_filtered'!$S$8:$S$603)&amp;('Water-CRP_filtered'!$J$8:$J$603),'Water-CRP_filtered'!$T$8:$T$603,0)</f>
        <v>0</v>
      </c>
      <c r="T123" s="63">
        <f>Q123*GLB_Wat!$Z123*$Y123/1000</f>
        <v>0</v>
      </c>
      <c r="U123" s="63">
        <f>R123*GLB_Wat!$Z123*$Y123/1000</f>
        <v>0</v>
      </c>
      <c r="V123" s="63">
        <f>S123*GLB_Wat!$Z123*$Y123/1000</f>
        <v>0</v>
      </c>
      <c r="W123" s="63">
        <f t="shared" si="34"/>
        <v>0</v>
      </c>
      <c r="X123"/>
      <c r="Y123" s="348">
        <f>IF(Wat_FAO!AJ123&gt;0,1,0)</f>
        <v>0</v>
      </c>
      <c r="Z123" s="147">
        <f t="shared" si="31"/>
        <v>46.433142857142855</v>
      </c>
      <c r="AA123" s="242"/>
      <c r="AB123" s="13">
        <v>542</v>
      </c>
      <c r="AC123" s="13" t="s">
        <v>212</v>
      </c>
      <c r="AD123" s="13" t="s">
        <v>124</v>
      </c>
      <c r="AE123" s="13" t="s">
        <v>124</v>
      </c>
      <c r="AF123" s="13" t="s">
        <v>124</v>
      </c>
      <c r="AG123" s="13" t="s">
        <v>124</v>
      </c>
      <c r="AH123" s="13" t="s">
        <v>124</v>
      </c>
      <c r="AI123" s="14">
        <v>39500</v>
      </c>
      <c r="AJ123" s="14">
        <v>40000</v>
      </c>
      <c r="AK123" s="14">
        <v>42000</v>
      </c>
      <c r="AL123" s="14">
        <v>43100</v>
      </c>
      <c r="AM123" s="14">
        <v>43000</v>
      </c>
      <c r="AN123" s="14">
        <v>47900</v>
      </c>
      <c r="AO123" s="14">
        <v>69532</v>
      </c>
      <c r="AP123" s="14">
        <v>70300</v>
      </c>
      <c r="AQ123" s="14">
        <v>75220</v>
      </c>
      <c r="AR123" s="14">
        <v>81400</v>
      </c>
      <c r="AS123" s="14">
        <v>91200</v>
      </c>
      <c r="AT123" s="14">
        <v>39910</v>
      </c>
      <c r="AU123" s="14">
        <v>44600</v>
      </c>
      <c r="AV123" s="14">
        <v>45760</v>
      </c>
      <c r="AW123" s="14">
        <v>50750</v>
      </c>
      <c r="AX123" s="14">
        <v>56950</v>
      </c>
      <c r="AY123" s="14">
        <v>50846.8</v>
      </c>
      <c r="AZ123" s="14">
        <v>51494.44</v>
      </c>
      <c r="BA123" s="14">
        <v>168887.1</v>
      </c>
      <c r="BB123" s="14">
        <v>160833.9</v>
      </c>
      <c r="BC123" s="14">
        <v>157612.79999999999</v>
      </c>
      <c r="BD123" s="14">
        <v>155354.79999999999</v>
      </c>
      <c r="BE123" s="14">
        <v>158881.1</v>
      </c>
      <c r="BF123" s="14">
        <v>160996</v>
      </c>
      <c r="BG123" s="14">
        <v>8500</v>
      </c>
      <c r="BH123" s="14">
        <v>8500</v>
      </c>
      <c r="BI123" s="14">
        <v>8500</v>
      </c>
      <c r="BJ123" s="14">
        <v>9500</v>
      </c>
      <c r="BK123" s="14">
        <v>8900</v>
      </c>
      <c r="BL123" s="14">
        <v>9700</v>
      </c>
      <c r="BM123" s="14">
        <v>10285</v>
      </c>
      <c r="BN123" s="14">
        <v>10800</v>
      </c>
      <c r="BO123" s="14">
        <v>9800</v>
      </c>
      <c r="BP123" s="14">
        <v>10300</v>
      </c>
      <c r="BQ123" s="14">
        <v>10400</v>
      </c>
      <c r="BR123" s="14">
        <v>11000</v>
      </c>
      <c r="BS123" s="14">
        <v>8882</v>
      </c>
      <c r="BT123" s="14">
        <v>9000</v>
      </c>
      <c r="BU123" s="14">
        <v>9974</v>
      </c>
      <c r="BV123" s="14">
        <v>14500</v>
      </c>
      <c r="BW123" s="14">
        <v>11226</v>
      </c>
      <c r="BX123" s="14">
        <v>12211</v>
      </c>
      <c r="BY123" s="14">
        <v>20220</v>
      </c>
      <c r="BZ123" s="14">
        <v>19221</v>
      </c>
      <c r="CA123" s="14">
        <v>24664</v>
      </c>
      <c r="CB123" s="14">
        <v>24132</v>
      </c>
      <c r="CC123" s="14">
        <v>24719</v>
      </c>
      <c r="CD123" s="14"/>
      <c r="CE123" s="14"/>
      <c r="CF123" s="14"/>
      <c r="CG123" s="14"/>
      <c r="CH123" s="14"/>
      <c r="CI123" s="14"/>
      <c r="CJ123" s="14"/>
      <c r="CK123" s="14"/>
      <c r="CL123" s="14"/>
      <c r="CM123" s="14"/>
      <c r="CN123" s="14"/>
      <c r="CO123" s="14"/>
      <c r="CP123" s="14"/>
      <c r="CQ123" s="14"/>
      <c r="CR123" s="14"/>
      <c r="CS123" s="14"/>
      <c r="CT123" s="14"/>
      <c r="CU123" s="14"/>
      <c r="CV123" s="14"/>
    </row>
    <row r="124" spans="1:100" s="13" customFormat="1" ht="14.25" x14ac:dyDescent="0.45">
      <c r="A124"/>
      <c r="B124"/>
      <c r="C124"/>
      <c r="D124"/>
      <c r="E124"/>
      <c r="F124"/>
      <c r="G124"/>
      <c r="H124"/>
      <c r="I124"/>
      <c r="J124"/>
      <c r="K124"/>
      <c r="L124"/>
      <c r="M124"/>
      <c r="N124"/>
      <c r="O124" s="19" t="str">
        <f t="shared" si="32"/>
        <v>frui</v>
      </c>
      <c r="P124" s="31">
        <f t="shared" si="33"/>
        <v>544</v>
      </c>
      <c r="Q124" s="62" cm="1">
        <f t="array" ref="Q124">_xlfn.XLOOKUP(Q$7&amp;$P124,('Water-CRP_filtered'!$S$8:$S$603)&amp;('Water-CRP_filtered'!$J$8:$J$603),'Water-CRP_filtered'!$T$8:$T$603,0)</f>
        <v>200.97515043090982</v>
      </c>
      <c r="R124" s="62" cm="1">
        <f t="array" ref="R124">_xlfn.XLOOKUP(R$7&amp;$P124,('Water-CRP_filtered'!$S$8:$S$603)&amp;('Water-CRP_filtered'!$J$8:$J$603),'Water-CRP_filtered'!$T$8:$T$603,0)</f>
        <v>109.39546695391043</v>
      </c>
      <c r="S124" s="62" cm="1">
        <f t="array" ref="S124">_xlfn.XLOOKUP(S$7&amp;$P124,('Water-CRP_filtered'!$S$8:$S$603)&amp;('Water-CRP_filtered'!$J$8:$J$603),'Water-CRP_filtered'!$T$8:$T$603,0)</f>
        <v>36.608443658122212</v>
      </c>
      <c r="T124" s="63">
        <f>Q124*GLB_Wat!$Z124*$Y124/1000</f>
        <v>0</v>
      </c>
      <c r="U124" s="63">
        <f>R124*GLB_Wat!$Z124*$Y124/1000</f>
        <v>0</v>
      </c>
      <c r="V124" s="63">
        <f>S124*GLB_Wat!$Z124*$Y124/1000</f>
        <v>0</v>
      </c>
      <c r="W124" s="63">
        <f t="shared" si="34"/>
        <v>0</v>
      </c>
      <c r="X124"/>
      <c r="Y124" s="348">
        <f>IF(Wat_FAO!AJ124&gt;0,1,0)</f>
        <v>0</v>
      </c>
      <c r="Z124" s="147">
        <f t="shared" si="31"/>
        <v>5205.0540000000001</v>
      </c>
      <c r="AA124" s="242"/>
      <c r="AB124" s="13">
        <v>544</v>
      </c>
      <c r="AC124" s="13" t="s">
        <v>213</v>
      </c>
      <c r="AD124" s="13" t="s">
        <v>124</v>
      </c>
      <c r="AE124" s="13" t="s">
        <v>124</v>
      </c>
      <c r="AF124" s="13" t="s">
        <v>124</v>
      </c>
      <c r="AG124" s="13" t="s">
        <v>124</v>
      </c>
      <c r="AH124" s="13" t="s">
        <v>124</v>
      </c>
      <c r="AI124" s="14">
        <v>4578581</v>
      </c>
      <c r="AJ124" s="14">
        <v>4579267</v>
      </c>
      <c r="AK124" s="14">
        <v>4728993</v>
      </c>
      <c r="AL124" s="14">
        <v>5157996</v>
      </c>
      <c r="AM124" s="14">
        <v>5611344</v>
      </c>
      <c r="AN124" s="14">
        <v>5850997</v>
      </c>
      <c r="AO124" s="14">
        <v>5928200</v>
      </c>
      <c r="AP124" s="14">
        <v>5784406</v>
      </c>
      <c r="AQ124" s="14">
        <v>6113504</v>
      </c>
      <c r="AR124" s="14">
        <v>6536529</v>
      </c>
      <c r="AS124" s="14">
        <v>6298347</v>
      </c>
      <c r="AT124" s="14">
        <v>6393107</v>
      </c>
      <c r="AU124" s="14">
        <v>6991815</v>
      </c>
      <c r="AV124" s="14">
        <v>7455405</v>
      </c>
      <c r="AW124" s="14">
        <v>7656342</v>
      </c>
      <c r="AX124" s="14">
        <v>8242611</v>
      </c>
      <c r="AY124" s="14">
        <v>8062707</v>
      </c>
      <c r="AZ124" s="14">
        <v>8253273</v>
      </c>
      <c r="BA124" s="14">
        <v>8562058</v>
      </c>
      <c r="BB124" s="14">
        <v>9123033</v>
      </c>
      <c r="BC124" s="14">
        <v>9064346</v>
      </c>
      <c r="BD124" s="14">
        <v>9749254</v>
      </c>
      <c r="BE124" s="14">
        <v>10200000</v>
      </c>
      <c r="BF124" s="14">
        <v>10500000</v>
      </c>
      <c r="BG124" s="14">
        <v>316448</v>
      </c>
      <c r="BH124" s="14">
        <v>326421</v>
      </c>
      <c r="BI124" s="14">
        <v>299634</v>
      </c>
      <c r="BJ124" s="14">
        <v>319443</v>
      </c>
      <c r="BK124" s="14">
        <v>331732</v>
      </c>
      <c r="BL124" s="14">
        <v>342970</v>
      </c>
      <c r="BM124" s="14">
        <v>341662</v>
      </c>
      <c r="BN124" s="14">
        <v>339830</v>
      </c>
      <c r="BO124" s="14">
        <v>325537</v>
      </c>
      <c r="BP124" s="14">
        <v>321351</v>
      </c>
      <c r="BQ124" s="14">
        <v>301059</v>
      </c>
      <c r="BR124" s="14">
        <v>323924</v>
      </c>
      <c r="BS124" s="14">
        <v>330667</v>
      </c>
      <c r="BT124" s="14">
        <v>354585</v>
      </c>
      <c r="BU124" s="14">
        <v>359072</v>
      </c>
      <c r="BV124" s="14">
        <v>377212</v>
      </c>
      <c r="BW124" s="14">
        <v>366009</v>
      </c>
      <c r="BX124" s="14">
        <v>370889</v>
      </c>
      <c r="BY124" s="14">
        <v>396086</v>
      </c>
      <c r="BZ124" s="14">
        <v>401900</v>
      </c>
      <c r="CA124" s="14">
        <v>384925</v>
      </c>
      <c r="CB124" s="14">
        <v>394053</v>
      </c>
      <c r="CC124" s="14">
        <v>397603</v>
      </c>
      <c r="CD124" s="14"/>
      <c r="CE124" s="14"/>
      <c r="CF124" s="14"/>
      <c r="CG124" s="14"/>
      <c r="CH124" s="14"/>
      <c r="CI124" s="14"/>
      <c r="CJ124" s="14"/>
      <c r="CK124" s="14"/>
      <c r="CL124" s="14"/>
      <c r="CM124" s="14"/>
      <c r="CN124" s="14"/>
      <c r="CO124" s="14"/>
      <c r="CP124" s="14"/>
      <c r="CQ124" s="14"/>
      <c r="CR124" s="14"/>
      <c r="CS124" s="14"/>
      <c r="CT124" s="14"/>
      <c r="CU124" s="14"/>
      <c r="CV124" s="14"/>
    </row>
    <row r="125" spans="1:100" s="13" customFormat="1" ht="14.25" x14ac:dyDescent="0.45">
      <c r="A125"/>
      <c r="B125"/>
      <c r="C125"/>
      <c r="D125"/>
      <c r="E125"/>
      <c r="F125"/>
      <c r="G125"/>
      <c r="H125"/>
      <c r="I125"/>
      <c r="J125"/>
      <c r="K125"/>
      <c r="L125"/>
      <c r="M125"/>
      <c r="N125"/>
      <c r="O125" s="19" t="str">
        <f t="shared" si="32"/>
        <v>frui</v>
      </c>
      <c r="P125" s="31">
        <f t="shared" si="33"/>
        <v>547</v>
      </c>
      <c r="Q125" s="62" cm="1">
        <f t="array" ref="Q125">_xlfn.XLOOKUP(Q$7&amp;$P125,('Water-CRP_filtered'!$S$8:$S$603)&amp;('Water-CRP_filtered'!$J$8:$J$603),'Water-CRP_filtered'!$T$8:$T$603,0)</f>
        <v>292.58703643275192</v>
      </c>
      <c r="R125" s="62" cm="1">
        <f t="array" ref="R125">_xlfn.XLOOKUP(R$7&amp;$P125,('Water-CRP_filtered'!$S$8:$S$603)&amp;('Water-CRP_filtered'!$J$8:$J$603),'Water-CRP_filtered'!$T$8:$T$603,0)</f>
        <v>52.884753288242607</v>
      </c>
      <c r="S125" s="62" cm="1">
        <f t="array" ref="S125">_xlfn.XLOOKUP(S$7&amp;$P125,('Water-CRP_filtered'!$S$8:$S$603)&amp;('Water-CRP_filtered'!$J$8:$J$603),'Water-CRP_filtered'!$T$8:$T$603,0)</f>
        <v>67.326052040109474</v>
      </c>
      <c r="T125" s="63">
        <f>Q125*GLB_Wat!$Z125*$Y125/1000</f>
        <v>0</v>
      </c>
      <c r="U125" s="63">
        <f>R125*GLB_Wat!$Z125*$Y125/1000</f>
        <v>0</v>
      </c>
      <c r="V125" s="63">
        <f>S125*GLB_Wat!$Z125*$Y125/1000</f>
        <v>0</v>
      </c>
      <c r="W125" s="63">
        <f t="shared" si="34"/>
        <v>0</v>
      </c>
      <c r="X125"/>
      <c r="Y125" s="348">
        <f>IF(Wat_FAO!AJ125&gt;0,1,0)</f>
        <v>0</v>
      </c>
      <c r="Z125" s="147">
        <f t="shared" si="31"/>
        <v>491.55297142857137</v>
      </c>
      <c r="AA125" s="242"/>
      <c r="AB125" s="13">
        <v>547</v>
      </c>
      <c r="AC125" s="13" t="s">
        <v>214</v>
      </c>
      <c r="AD125" s="13" t="s">
        <v>124</v>
      </c>
      <c r="AE125" s="13" t="s">
        <v>124</v>
      </c>
      <c r="AF125" s="13" t="s">
        <v>124</v>
      </c>
      <c r="AG125" s="13" t="s">
        <v>124</v>
      </c>
      <c r="AH125" s="13" t="s">
        <v>124</v>
      </c>
      <c r="AI125" s="14">
        <v>422536.6</v>
      </c>
      <c r="AJ125" s="14">
        <v>450333.2</v>
      </c>
      <c r="AK125" s="14">
        <v>492411.1</v>
      </c>
      <c r="AL125" s="14">
        <v>465447.5</v>
      </c>
      <c r="AM125" s="14">
        <v>534792.1</v>
      </c>
      <c r="AN125" s="14">
        <v>538072.30000000005</v>
      </c>
      <c r="AO125" s="14">
        <v>537278</v>
      </c>
      <c r="AP125" s="14">
        <v>520927.5</v>
      </c>
      <c r="AQ125" s="14">
        <v>528362.1</v>
      </c>
      <c r="AR125" s="14">
        <v>564022.19999999995</v>
      </c>
      <c r="AS125" s="14">
        <v>528469.5</v>
      </c>
      <c r="AT125" s="14">
        <v>606734.9</v>
      </c>
      <c r="AU125" s="14">
        <v>577551.30000000005</v>
      </c>
      <c r="AV125" s="14">
        <v>597504.30000000005</v>
      </c>
      <c r="AW125" s="14">
        <v>639022.30000000005</v>
      </c>
      <c r="AX125" s="14">
        <v>686471.6</v>
      </c>
      <c r="AY125" s="14">
        <v>839046.4</v>
      </c>
      <c r="AZ125" s="14">
        <v>818311.6</v>
      </c>
      <c r="BA125" s="14">
        <v>899742.4</v>
      </c>
      <c r="BB125" s="14">
        <v>877834.9</v>
      </c>
      <c r="BC125" s="14">
        <v>934700.3</v>
      </c>
      <c r="BD125" s="14">
        <v>921105.8</v>
      </c>
      <c r="BE125" s="14">
        <v>959776.8</v>
      </c>
      <c r="BF125" s="14">
        <v>940979.3</v>
      </c>
      <c r="BG125" s="14">
        <v>83395</v>
      </c>
      <c r="BH125" s="14">
        <v>92453</v>
      </c>
      <c r="BI125" s="14">
        <v>97366</v>
      </c>
      <c r="BJ125" s="14">
        <v>97737</v>
      </c>
      <c r="BK125" s="14">
        <v>97714</v>
      </c>
      <c r="BL125" s="14">
        <v>100531</v>
      </c>
      <c r="BM125" s="14">
        <v>102897</v>
      </c>
      <c r="BN125" s="14">
        <v>106041</v>
      </c>
      <c r="BO125" s="14">
        <v>98645</v>
      </c>
      <c r="BP125" s="14">
        <v>98099</v>
      </c>
      <c r="BQ125" s="14">
        <v>107127</v>
      </c>
      <c r="BR125" s="14">
        <v>107958</v>
      </c>
      <c r="BS125" s="14">
        <v>103525</v>
      </c>
      <c r="BT125" s="14">
        <v>93995</v>
      </c>
      <c r="BU125" s="14">
        <v>94636</v>
      </c>
      <c r="BV125" s="14">
        <v>103078</v>
      </c>
      <c r="BW125" s="14">
        <v>116399</v>
      </c>
      <c r="BX125" s="14">
        <v>120079</v>
      </c>
      <c r="BY125" s="14">
        <v>128656</v>
      </c>
      <c r="BZ125" s="14">
        <v>124808</v>
      </c>
      <c r="CA125" s="14">
        <v>115126</v>
      </c>
      <c r="CB125" s="14">
        <v>115688</v>
      </c>
      <c r="CC125" s="14">
        <v>116393</v>
      </c>
      <c r="CD125" s="14"/>
      <c r="CE125" s="14"/>
      <c r="CF125" s="14"/>
      <c r="CG125" s="14"/>
      <c r="CH125" s="14"/>
      <c r="CI125" s="14"/>
      <c r="CJ125" s="14"/>
      <c r="CK125" s="14"/>
      <c r="CL125" s="14"/>
      <c r="CM125" s="14"/>
      <c r="CN125" s="14"/>
      <c r="CO125" s="14"/>
      <c r="CP125" s="14"/>
      <c r="CQ125" s="14"/>
      <c r="CR125" s="14"/>
      <c r="CS125" s="14"/>
      <c r="CT125" s="14"/>
      <c r="CU125" s="14"/>
      <c r="CV125" s="14"/>
    </row>
    <row r="126" spans="1:100" s="13" customFormat="1" ht="14.25" x14ac:dyDescent="0.45">
      <c r="A126"/>
      <c r="B126"/>
      <c r="C126"/>
      <c r="D126"/>
      <c r="E126"/>
      <c r="F126"/>
      <c r="G126"/>
      <c r="H126"/>
      <c r="I126"/>
      <c r="J126"/>
      <c r="K126"/>
      <c r="L126"/>
      <c r="M126"/>
      <c r="N126"/>
      <c r="O126" s="19" t="str">
        <f t="shared" si="32"/>
        <v>frui</v>
      </c>
      <c r="P126" s="31">
        <f t="shared" si="33"/>
        <v>549</v>
      </c>
      <c r="Q126" s="62" cm="1">
        <f t="array" ref="Q126">_xlfn.XLOOKUP(Q$7&amp;$P126,('Water-CRP_filtered'!$S$8:$S$603)&amp;('Water-CRP_filtered'!$J$8:$J$603),'Water-CRP_filtered'!$T$8:$T$603,0)</f>
        <v>486.97130502756028</v>
      </c>
      <c r="R126" s="62" cm="1">
        <f t="array" ref="R126">_xlfn.XLOOKUP(R$7&amp;$P126,('Water-CRP_filtered'!$S$8:$S$603)&amp;('Water-CRP_filtered'!$J$8:$J$603),'Water-CRP_filtered'!$T$8:$T$603,0)</f>
        <v>8.4740087034410418</v>
      </c>
      <c r="S126" s="62" cm="1">
        <f t="array" ref="S126">_xlfn.XLOOKUP(S$7&amp;$P126,('Water-CRP_filtered'!$S$8:$S$603)&amp;('Water-CRP_filtered'!$J$8:$J$603),'Water-CRP_filtered'!$T$8:$T$603,0)</f>
        <v>30.792550239080956</v>
      </c>
      <c r="T126" s="63">
        <f>Q126*GLB_Wat!$Z126*$Y126/1000</f>
        <v>0</v>
      </c>
      <c r="U126" s="63">
        <f>R126*GLB_Wat!$Z126*$Y126/1000</f>
        <v>0</v>
      </c>
      <c r="V126" s="63">
        <f>S126*GLB_Wat!$Z126*$Y126/1000</f>
        <v>0</v>
      </c>
      <c r="W126" s="63">
        <f t="shared" si="34"/>
        <v>0</v>
      </c>
      <c r="X126"/>
      <c r="Y126" s="348">
        <f>IF(Wat_FAO!AJ126&gt;0,1,0)</f>
        <v>0</v>
      </c>
      <c r="Z126" s="147">
        <f t="shared" si="31"/>
        <v>181.04165714285716</v>
      </c>
      <c r="AA126" s="242"/>
      <c r="AB126" s="13">
        <v>549</v>
      </c>
      <c r="AC126" s="13" t="s">
        <v>215</v>
      </c>
      <c r="AD126" s="13" t="s">
        <v>124</v>
      </c>
      <c r="AE126" s="13" t="s">
        <v>124</v>
      </c>
      <c r="AF126" s="13" t="s">
        <v>124</v>
      </c>
      <c r="AG126" s="13" t="s">
        <v>124</v>
      </c>
      <c r="AH126" s="13" t="s">
        <v>124</v>
      </c>
      <c r="AI126" s="14">
        <v>192344</v>
      </c>
      <c r="AJ126" s="14">
        <v>192518</v>
      </c>
      <c r="AK126" s="14">
        <v>165218</v>
      </c>
      <c r="AL126" s="14">
        <v>172184</v>
      </c>
      <c r="AM126" s="14">
        <v>182959.3</v>
      </c>
      <c r="AN126" s="14">
        <v>181754.8</v>
      </c>
      <c r="AO126" s="14">
        <v>180313.5</v>
      </c>
      <c r="AP126" s="14">
        <v>179756.4</v>
      </c>
      <c r="AQ126" s="14">
        <v>167046.1</v>
      </c>
      <c r="AR126" s="14">
        <v>168385.4</v>
      </c>
      <c r="AS126" s="14">
        <v>159957.9</v>
      </c>
      <c r="AT126" s="14">
        <v>167508.70000000001</v>
      </c>
      <c r="AU126" s="14">
        <v>167714.5</v>
      </c>
      <c r="AV126" s="14">
        <v>170628.8</v>
      </c>
      <c r="AW126" s="14">
        <v>173911.2</v>
      </c>
      <c r="AX126" s="14">
        <v>168073.1</v>
      </c>
      <c r="AY126" s="14">
        <v>170223.2</v>
      </c>
      <c r="AZ126" s="14">
        <v>161076.5</v>
      </c>
      <c r="BA126" s="14">
        <v>77427.37</v>
      </c>
      <c r="BB126" s="14">
        <v>80629.279999999999</v>
      </c>
      <c r="BC126" s="14">
        <v>83943.09</v>
      </c>
      <c r="BD126" s="14">
        <v>90831.58</v>
      </c>
      <c r="BE126" s="14">
        <v>95405.32</v>
      </c>
      <c r="BF126" s="14">
        <v>97504.51</v>
      </c>
      <c r="BG126" s="14">
        <v>33983</v>
      </c>
      <c r="BH126" s="14">
        <v>35984</v>
      </c>
      <c r="BI126" s="14">
        <v>33757</v>
      </c>
      <c r="BJ126" s="14">
        <v>34962</v>
      </c>
      <c r="BK126" s="14">
        <v>36740</v>
      </c>
      <c r="BL126" s="14">
        <v>35434</v>
      </c>
      <c r="BM126" s="14">
        <v>34608</v>
      </c>
      <c r="BN126" s="14">
        <v>34795</v>
      </c>
      <c r="BO126" s="14">
        <v>30830</v>
      </c>
      <c r="BP126" s="14">
        <v>30621</v>
      </c>
      <c r="BQ126" s="14">
        <v>30676</v>
      </c>
      <c r="BR126" s="14">
        <v>30265</v>
      </c>
      <c r="BS126" s="14">
        <v>29385</v>
      </c>
      <c r="BT126" s="14">
        <v>29019</v>
      </c>
      <c r="BU126" s="14">
        <v>30492</v>
      </c>
      <c r="BV126" s="14">
        <v>29554</v>
      </c>
      <c r="BW126" s="14">
        <v>29458</v>
      </c>
      <c r="BX126" s="14">
        <v>28032</v>
      </c>
      <c r="BY126" s="14">
        <v>15695</v>
      </c>
      <c r="BZ126" s="14">
        <v>16198</v>
      </c>
      <c r="CA126" s="14">
        <v>17202</v>
      </c>
      <c r="CB126" s="14">
        <v>18551</v>
      </c>
      <c r="CC126" s="14">
        <v>19419</v>
      </c>
      <c r="CD126" s="14"/>
      <c r="CE126" s="14"/>
      <c r="CF126" s="14"/>
      <c r="CG126" s="14"/>
      <c r="CH126" s="14"/>
      <c r="CI126" s="14"/>
      <c r="CJ126" s="14"/>
      <c r="CK126" s="14"/>
      <c r="CL126" s="14"/>
      <c r="CM126" s="14"/>
      <c r="CN126" s="14"/>
      <c r="CO126" s="14"/>
      <c r="CP126" s="14"/>
      <c r="CQ126" s="14"/>
      <c r="CR126" s="14"/>
      <c r="CS126" s="14"/>
      <c r="CT126" s="14"/>
      <c r="CU126" s="14"/>
      <c r="CV126" s="14"/>
    </row>
    <row r="127" spans="1:100" s="13" customFormat="1" ht="14.25" x14ac:dyDescent="0.45">
      <c r="A127"/>
      <c r="B127"/>
      <c r="C127"/>
      <c r="D127"/>
      <c r="E127"/>
      <c r="F127"/>
      <c r="G127"/>
      <c r="H127"/>
      <c r="I127"/>
      <c r="J127"/>
      <c r="K127"/>
      <c r="L127"/>
      <c r="M127"/>
      <c r="N127"/>
      <c r="O127" s="19" t="str">
        <f t="shared" si="32"/>
        <v>frui</v>
      </c>
      <c r="P127" s="31">
        <f t="shared" si="33"/>
        <v>550</v>
      </c>
      <c r="Q127" s="62" cm="1">
        <f t="array" ref="Q127">_xlfn.XLOOKUP(Q$7&amp;$P127,('Water-CRP_filtered'!$S$8:$S$603)&amp;('Water-CRP_filtered'!$J$8:$J$603),'Water-CRP_filtered'!$T$8:$T$603,0)</f>
        <v>457.07215907503468</v>
      </c>
      <c r="R127" s="62" cm="1">
        <f t="array" ref="R127">_xlfn.XLOOKUP(R$7&amp;$P127,('Water-CRP_filtered'!$S$8:$S$603)&amp;('Water-CRP_filtered'!$J$8:$J$603),'Water-CRP_filtered'!$T$8:$T$603,0)</f>
        <v>19.195441243437831</v>
      </c>
      <c r="S127" s="62" cm="1">
        <f t="array" ref="S127">_xlfn.XLOOKUP(S$7&amp;$P127,('Water-CRP_filtered'!$S$8:$S$603)&amp;('Water-CRP_filtered'!$J$8:$J$603),'Water-CRP_filtered'!$T$8:$T$603,0)</f>
        <v>22.687943360661333</v>
      </c>
      <c r="T127" s="63">
        <f>Q127*GLB_Wat!$Z127*$Y127/1000</f>
        <v>0</v>
      </c>
      <c r="U127" s="63">
        <f>R127*GLB_Wat!$Z127*$Y127/1000</f>
        <v>0</v>
      </c>
      <c r="V127" s="63">
        <f>S127*GLB_Wat!$Z127*$Y127/1000</f>
        <v>0</v>
      </c>
      <c r="W127" s="63">
        <f t="shared" si="34"/>
        <v>0</v>
      </c>
      <c r="X127"/>
      <c r="Y127" s="348">
        <f>IF(Wat_FAO!AJ127&gt;0,1,0)</f>
        <v>0</v>
      </c>
      <c r="Z127" s="147">
        <f t="shared" si="31"/>
        <v>750.44828571428582</v>
      </c>
      <c r="AA127" s="242"/>
      <c r="AB127" s="13">
        <v>550</v>
      </c>
      <c r="AC127" s="13" t="s">
        <v>216</v>
      </c>
      <c r="AD127" s="13" t="s">
        <v>124</v>
      </c>
      <c r="AE127" s="13" t="s">
        <v>124</v>
      </c>
      <c r="AF127" s="13" t="s">
        <v>124</v>
      </c>
      <c r="AG127" s="13" t="s">
        <v>124</v>
      </c>
      <c r="AH127" s="13" t="s">
        <v>124</v>
      </c>
      <c r="AI127" s="14">
        <v>691841.3</v>
      </c>
      <c r="AJ127" s="14">
        <v>735493.7</v>
      </c>
      <c r="AK127" s="14">
        <v>730735.7</v>
      </c>
      <c r="AL127" s="14">
        <v>774401.7</v>
      </c>
      <c r="AM127" s="14">
        <v>780126.1</v>
      </c>
      <c r="AN127" s="14">
        <v>764385.8</v>
      </c>
      <c r="AO127" s="14">
        <v>776153.7</v>
      </c>
      <c r="AP127" s="14">
        <v>715174.9</v>
      </c>
      <c r="AQ127" s="14">
        <v>675733.3</v>
      </c>
      <c r="AR127" s="14">
        <v>690468.7</v>
      </c>
      <c r="AS127" s="14">
        <v>639075.1</v>
      </c>
      <c r="AT127" s="14">
        <v>640402.80000000005</v>
      </c>
      <c r="AU127" s="14">
        <v>645577.9</v>
      </c>
      <c r="AV127" s="14">
        <v>687267.9</v>
      </c>
      <c r="AW127" s="14">
        <v>637895.5</v>
      </c>
      <c r="AX127" s="14">
        <v>631315.80000000005</v>
      </c>
      <c r="AY127" s="14">
        <v>634310.6</v>
      </c>
      <c r="AZ127" s="14">
        <v>551223.19999999995</v>
      </c>
      <c r="BA127" s="14">
        <v>679018.9</v>
      </c>
      <c r="BB127" s="14">
        <v>644015.30000000005</v>
      </c>
      <c r="BC127" s="14">
        <v>685046.2</v>
      </c>
      <c r="BD127" s="14">
        <v>728829.2</v>
      </c>
      <c r="BE127" s="14">
        <v>760076.9</v>
      </c>
      <c r="BF127" s="14">
        <v>759280</v>
      </c>
      <c r="BG127" s="14">
        <v>135132</v>
      </c>
      <c r="BH127" s="14">
        <v>143222</v>
      </c>
      <c r="BI127" s="14">
        <v>159881</v>
      </c>
      <c r="BJ127" s="14">
        <v>157764</v>
      </c>
      <c r="BK127" s="14">
        <v>150335</v>
      </c>
      <c r="BL127" s="14">
        <v>149933</v>
      </c>
      <c r="BM127" s="14">
        <v>140281</v>
      </c>
      <c r="BN127" s="14">
        <v>140828</v>
      </c>
      <c r="BO127" s="14">
        <v>123407</v>
      </c>
      <c r="BP127" s="14">
        <v>121887</v>
      </c>
      <c r="BQ127" s="14">
        <v>123579</v>
      </c>
      <c r="BR127" s="14">
        <v>114353</v>
      </c>
      <c r="BS127" s="14">
        <v>115183</v>
      </c>
      <c r="BT127" s="14">
        <v>116080</v>
      </c>
      <c r="BU127" s="14">
        <v>116739</v>
      </c>
      <c r="BV127" s="14">
        <v>114431</v>
      </c>
      <c r="BW127" s="14">
        <v>116638</v>
      </c>
      <c r="BX127" s="14">
        <v>112111</v>
      </c>
      <c r="BY127" s="14">
        <v>129468</v>
      </c>
      <c r="BZ127" s="14">
        <v>136928</v>
      </c>
      <c r="CA127" s="14">
        <v>127482</v>
      </c>
      <c r="CB127" s="14">
        <v>132677</v>
      </c>
      <c r="CC127" s="14">
        <v>138924</v>
      </c>
      <c r="CD127" s="14"/>
      <c r="CE127" s="14"/>
      <c r="CF127" s="14"/>
      <c r="CG127" s="14"/>
      <c r="CH127" s="14"/>
      <c r="CI127" s="14"/>
      <c r="CJ127" s="14"/>
      <c r="CK127" s="14"/>
      <c r="CL127" s="14"/>
      <c r="CM127" s="14"/>
      <c r="CN127" s="14"/>
      <c r="CO127" s="14"/>
      <c r="CP127" s="14"/>
      <c r="CQ127" s="14"/>
      <c r="CR127" s="14"/>
      <c r="CS127" s="14"/>
      <c r="CT127" s="14"/>
      <c r="CU127" s="14"/>
      <c r="CV127" s="14"/>
    </row>
    <row r="128" spans="1:100" s="13" customFormat="1" ht="14.25" x14ac:dyDescent="0.45">
      <c r="A128"/>
      <c r="B128"/>
      <c r="C128"/>
      <c r="D128"/>
      <c r="E128"/>
      <c r="F128"/>
      <c r="G128"/>
      <c r="H128"/>
      <c r="I128"/>
      <c r="J128"/>
      <c r="K128"/>
      <c r="L128"/>
      <c r="M128"/>
      <c r="N128"/>
      <c r="O128" s="19" t="str">
        <f t="shared" si="32"/>
        <v>frui</v>
      </c>
      <c r="P128" s="31">
        <f t="shared" si="33"/>
        <v>552</v>
      </c>
      <c r="Q128" s="62" cm="1">
        <f t="array" ref="Q128">_xlfn.XLOOKUP(Q$7&amp;$P128,('Water-CRP_filtered'!$S$8:$S$603)&amp;('Water-CRP_filtered'!$J$8:$J$603),'Water-CRP_filtered'!$T$8:$T$603,0)</f>
        <v>341.45307603670892</v>
      </c>
      <c r="R128" s="62" cm="1">
        <f t="array" ref="R128">_xlfn.XLOOKUP(R$7&amp;$P128,('Water-CRP_filtered'!$S$8:$S$603)&amp;('Water-CRP_filtered'!$J$8:$J$603),'Water-CRP_filtered'!$T$8:$T$603,0)</f>
        <v>333.77060547586046</v>
      </c>
      <c r="S128" s="62" cm="1">
        <f t="array" ref="S128">_xlfn.XLOOKUP(S$7&amp;$P128,('Water-CRP_filtered'!$S$8:$S$603)&amp;('Water-CRP_filtered'!$J$8:$J$603),'Water-CRP_filtered'!$T$8:$T$603,0)</f>
        <v>170.13998777410907</v>
      </c>
      <c r="T128" s="63">
        <f>Q128*GLB_Wat!$Z128*$Y128/1000</f>
        <v>0</v>
      </c>
      <c r="U128" s="63">
        <f>R128*GLB_Wat!$Z128*$Y128/1000</f>
        <v>0</v>
      </c>
      <c r="V128" s="63">
        <f>S128*GLB_Wat!$Z128*$Y128/1000</f>
        <v>0</v>
      </c>
      <c r="W128" s="63">
        <f t="shared" si="34"/>
        <v>0</v>
      </c>
      <c r="X128"/>
      <c r="Y128" s="348">
        <f>IF(Wat_FAO!AJ128&gt;0,1,0)</f>
        <v>0</v>
      </c>
      <c r="Z128" s="147">
        <f t="shared" si="31"/>
        <v>235.15524285714287</v>
      </c>
      <c r="AA128" s="242"/>
      <c r="AB128" s="13">
        <v>552</v>
      </c>
      <c r="AC128" s="13" t="s">
        <v>217</v>
      </c>
      <c r="AD128" s="13" t="s">
        <v>124</v>
      </c>
      <c r="AE128" s="13" t="s">
        <v>124</v>
      </c>
      <c r="AF128" s="13" t="s">
        <v>124</v>
      </c>
      <c r="AG128" s="13" t="s">
        <v>124</v>
      </c>
      <c r="AH128" s="13" t="s">
        <v>124</v>
      </c>
      <c r="AI128" s="14">
        <v>211325.5</v>
      </c>
      <c r="AJ128" s="14">
        <v>231847.6</v>
      </c>
      <c r="AK128" s="14">
        <v>202423.2</v>
      </c>
      <c r="AL128" s="14">
        <v>218475.6</v>
      </c>
      <c r="AM128" s="14">
        <v>238455.1</v>
      </c>
      <c r="AN128" s="14">
        <v>256906.1</v>
      </c>
      <c r="AO128" s="14">
        <v>286653.59999999998</v>
      </c>
      <c r="AP128" s="14">
        <v>291665.40000000002</v>
      </c>
      <c r="AQ128" s="14">
        <v>353653.6</v>
      </c>
      <c r="AR128" s="14">
        <v>383517.9</v>
      </c>
      <c r="AS128" s="14">
        <v>388388.3</v>
      </c>
      <c r="AT128" s="14">
        <v>444345.59999999998</v>
      </c>
      <c r="AU128" s="14">
        <v>490370.2</v>
      </c>
      <c r="AV128" s="14">
        <v>526324.1</v>
      </c>
      <c r="AW128" s="14">
        <v>628846.19999999995</v>
      </c>
      <c r="AX128" s="14">
        <v>645239.80000000005</v>
      </c>
      <c r="AY128" s="14">
        <v>752662.9</v>
      </c>
      <c r="AZ128" s="14">
        <v>720884.7</v>
      </c>
      <c r="BA128" s="14">
        <v>823732.9</v>
      </c>
      <c r="BB128" s="14">
        <v>1037119</v>
      </c>
      <c r="BC128" s="14">
        <v>1040173</v>
      </c>
      <c r="BD128" s="14">
        <v>1196360</v>
      </c>
      <c r="BE128" s="14">
        <v>1304254</v>
      </c>
      <c r="BF128" s="14">
        <v>1220666</v>
      </c>
      <c r="BG128" s="14">
        <v>54859</v>
      </c>
      <c r="BH128" s="14">
        <v>53727</v>
      </c>
      <c r="BI128" s="14">
        <v>56009</v>
      </c>
      <c r="BJ128" s="14">
        <v>58488</v>
      </c>
      <c r="BK128" s="14">
        <v>59883</v>
      </c>
      <c r="BL128" s="14">
        <v>68221</v>
      </c>
      <c r="BM128" s="14">
        <v>73901</v>
      </c>
      <c r="BN128" s="14">
        <v>76255</v>
      </c>
      <c r="BO128" s="14">
        <v>81661</v>
      </c>
      <c r="BP128" s="14">
        <v>80349</v>
      </c>
      <c r="BQ128" s="14">
        <v>84664</v>
      </c>
      <c r="BR128" s="14">
        <v>90843</v>
      </c>
      <c r="BS128" s="14">
        <v>97439</v>
      </c>
      <c r="BT128" s="14">
        <v>104558</v>
      </c>
      <c r="BU128" s="14">
        <v>109903</v>
      </c>
      <c r="BV128" s="14">
        <v>111804</v>
      </c>
      <c r="BW128" s="14">
        <v>121315</v>
      </c>
      <c r="BX128" s="14">
        <v>122565</v>
      </c>
      <c r="BY128" s="14">
        <v>134889</v>
      </c>
      <c r="BZ128" s="14">
        <v>152368</v>
      </c>
      <c r="CA128" s="14">
        <v>160249</v>
      </c>
      <c r="CB128" s="14">
        <v>172223</v>
      </c>
      <c r="CC128" s="14">
        <v>173924</v>
      </c>
      <c r="CD128" s="14"/>
      <c r="CE128" s="14"/>
      <c r="CF128" s="14"/>
      <c r="CG128" s="14"/>
      <c r="CH128" s="14"/>
      <c r="CI128" s="14"/>
      <c r="CJ128" s="14"/>
      <c r="CK128" s="14"/>
      <c r="CL128" s="14"/>
      <c r="CM128" s="14"/>
      <c r="CN128" s="14"/>
      <c r="CO128" s="14"/>
      <c r="CP128" s="14"/>
      <c r="CQ128" s="14"/>
      <c r="CR128" s="14"/>
      <c r="CS128" s="14"/>
      <c r="CT128" s="14"/>
      <c r="CU128" s="14"/>
      <c r="CV128" s="14"/>
    </row>
    <row r="129" spans="1:100" s="13" customFormat="1" ht="14.25" x14ac:dyDescent="0.45">
      <c r="A129"/>
      <c r="B129"/>
      <c r="C129"/>
      <c r="D129"/>
      <c r="E129"/>
      <c r="F129"/>
      <c r="G129"/>
      <c r="H129"/>
      <c r="I129"/>
      <c r="J129"/>
      <c r="K129"/>
      <c r="L129"/>
      <c r="M129"/>
      <c r="N129"/>
      <c r="O129" s="19" t="str">
        <f t="shared" si="32"/>
        <v>frui</v>
      </c>
      <c r="P129" s="31">
        <f t="shared" si="33"/>
        <v>554</v>
      </c>
      <c r="Q129" s="62" cm="1">
        <f t="array" ref="Q129">_xlfn.XLOOKUP(Q$7&amp;$P129,('Water-CRP_filtered'!$S$8:$S$603)&amp;('Water-CRP_filtered'!$J$8:$J$603),'Water-CRP_filtered'!$T$8:$T$603,0)</f>
        <v>90.929484179337109</v>
      </c>
      <c r="R129" s="62" cm="1">
        <f t="array" ref="R129">_xlfn.XLOOKUP(R$7&amp;$P129,('Water-CRP_filtered'!$S$8:$S$603)&amp;('Water-CRP_filtered'!$J$8:$J$603),'Water-CRP_filtered'!$T$8:$T$603,0)</f>
        <v>107.72478703010238</v>
      </c>
      <c r="S129" s="62" cm="1">
        <f t="array" ref="S129">_xlfn.XLOOKUP(S$7&amp;$P129,('Water-CRP_filtered'!$S$8:$S$603)&amp;('Water-CRP_filtered'!$J$8:$J$603),'Water-CRP_filtered'!$T$8:$T$603,0)</f>
        <v>76.923583422686846</v>
      </c>
      <c r="T129" s="63">
        <f>Q129*GLB_Wat!$Z129*$Y129/1000</f>
        <v>0</v>
      </c>
      <c r="U129" s="63">
        <f>R129*GLB_Wat!$Z129*$Y129/1000</f>
        <v>0</v>
      </c>
      <c r="V129" s="63">
        <f>S129*GLB_Wat!$Z129*$Y129/1000</f>
        <v>0</v>
      </c>
      <c r="W129" s="63">
        <f t="shared" si="34"/>
        <v>0</v>
      </c>
      <c r="X129"/>
      <c r="Y129" s="348">
        <f>IF(Wat_FAO!AJ129&gt;0,1,0)</f>
        <v>0</v>
      </c>
      <c r="Z129" s="147">
        <f t="shared" si="31"/>
        <v>350.45214285714286</v>
      </c>
      <c r="AA129" s="242"/>
      <c r="AB129" s="13">
        <v>554</v>
      </c>
      <c r="AC129" s="13" t="s">
        <v>218</v>
      </c>
      <c r="AD129" s="13" t="s">
        <v>124</v>
      </c>
      <c r="AE129" s="13" t="s">
        <v>124</v>
      </c>
      <c r="AF129" s="13" t="s">
        <v>124</v>
      </c>
      <c r="AG129" s="13" t="s">
        <v>124</v>
      </c>
      <c r="AH129" s="13" t="s">
        <v>124</v>
      </c>
      <c r="AI129" s="14">
        <v>318443.8</v>
      </c>
      <c r="AJ129" s="14">
        <v>300108</v>
      </c>
      <c r="AK129" s="14">
        <v>329043.20000000001</v>
      </c>
      <c r="AL129" s="14">
        <v>365068.5</v>
      </c>
      <c r="AM129" s="14">
        <v>366381.9</v>
      </c>
      <c r="AN129" s="14">
        <v>365045.6</v>
      </c>
      <c r="AO129" s="14">
        <v>409074</v>
      </c>
      <c r="AP129" s="14">
        <v>388508.2</v>
      </c>
      <c r="AQ129" s="14">
        <v>451272.5</v>
      </c>
      <c r="AR129" s="14">
        <v>426773.8</v>
      </c>
      <c r="AS129" s="14">
        <v>409906.4</v>
      </c>
      <c r="AT129" s="14">
        <v>462723.8</v>
      </c>
      <c r="AU129" s="14">
        <v>516211.3</v>
      </c>
      <c r="AV129" s="14">
        <v>546291.6</v>
      </c>
      <c r="AW129" s="14">
        <v>556748.4</v>
      </c>
      <c r="AX129" s="14">
        <v>549989.30000000005</v>
      </c>
      <c r="AY129" s="14">
        <v>633616.9</v>
      </c>
      <c r="AZ129" s="14">
        <v>534157.80000000005</v>
      </c>
      <c r="BA129" s="14">
        <v>597630.4</v>
      </c>
      <c r="BB129" s="14">
        <v>530196.6</v>
      </c>
      <c r="BC129" s="14">
        <v>533514.30000000005</v>
      </c>
      <c r="BD129" s="14">
        <v>483729.6</v>
      </c>
      <c r="BE129" s="14">
        <v>592429.5</v>
      </c>
      <c r="BF129" s="14">
        <v>535221.30000000005</v>
      </c>
      <c r="BG129" s="14">
        <v>20821</v>
      </c>
      <c r="BH129" s="14">
        <v>21199</v>
      </c>
      <c r="BI129" s="14">
        <v>21890</v>
      </c>
      <c r="BJ129" s="14">
        <v>21437</v>
      </c>
      <c r="BK129" s="14">
        <v>21550</v>
      </c>
      <c r="BL129" s="14">
        <v>21000</v>
      </c>
      <c r="BM129" s="14">
        <v>22416</v>
      </c>
      <c r="BN129" s="14">
        <v>22248</v>
      </c>
      <c r="BO129" s="14">
        <v>22340</v>
      </c>
      <c r="BP129" s="14">
        <v>23376</v>
      </c>
      <c r="BQ129" s="14">
        <v>23486</v>
      </c>
      <c r="BR129" s="14">
        <v>23457</v>
      </c>
      <c r="BS129" s="14">
        <v>24829</v>
      </c>
      <c r="BT129" s="14">
        <v>25530</v>
      </c>
      <c r="BU129" s="14">
        <v>23943</v>
      </c>
      <c r="BV129" s="14">
        <v>24809</v>
      </c>
      <c r="BW129" s="14">
        <v>25381</v>
      </c>
      <c r="BX129" s="14">
        <v>24608</v>
      </c>
      <c r="BY129" s="14">
        <v>23558</v>
      </c>
      <c r="BZ129" s="14">
        <v>23346</v>
      </c>
      <c r="CA129" s="14">
        <v>24258</v>
      </c>
      <c r="CB129" s="14">
        <v>23408</v>
      </c>
      <c r="CC129" s="14">
        <v>23899</v>
      </c>
      <c r="CD129" s="14"/>
      <c r="CE129" s="14"/>
      <c r="CF129" s="14"/>
      <c r="CG129" s="14"/>
      <c r="CH129" s="14"/>
      <c r="CI129" s="14"/>
      <c r="CJ129" s="14"/>
      <c r="CK129" s="14"/>
      <c r="CL129" s="14"/>
      <c r="CM129" s="14"/>
      <c r="CN129" s="14"/>
      <c r="CO129" s="14"/>
      <c r="CP129" s="14"/>
      <c r="CQ129" s="14"/>
      <c r="CR129" s="14"/>
      <c r="CS129" s="14"/>
      <c r="CT129" s="14"/>
      <c r="CU129" s="14"/>
      <c r="CV129" s="14"/>
    </row>
    <row r="130" spans="1:100" s="13" customFormat="1" ht="14.25" x14ac:dyDescent="0.45">
      <c r="A130"/>
      <c r="B130"/>
      <c r="C130"/>
      <c r="D130"/>
      <c r="E130"/>
      <c r="F130"/>
      <c r="G130"/>
      <c r="H130"/>
      <c r="I130"/>
      <c r="J130"/>
      <c r="K130"/>
      <c r="L130"/>
      <c r="M130"/>
      <c r="N130"/>
      <c r="O130" s="19" t="str">
        <f t="shared" si="32"/>
        <v>frui</v>
      </c>
      <c r="P130" s="31">
        <f t="shared" si="33"/>
        <v>558</v>
      </c>
      <c r="Q130" s="62" cm="1">
        <f t="array" ref="Q130">_xlfn.XLOOKUP(Q$7&amp;$P130,('Water-CRP_filtered'!$S$8:$S$603)&amp;('Water-CRP_filtered'!$J$8:$J$603),'Water-CRP_filtered'!$T$8:$T$603,0)</f>
        <v>200.06181866200964</v>
      </c>
      <c r="R130" s="62" cm="1">
        <f t="array" ref="R130">_xlfn.XLOOKUP(R$7&amp;$P130,('Water-CRP_filtered'!$S$8:$S$603)&amp;('Water-CRP_filtered'!$J$8:$J$603),'Water-CRP_filtered'!$T$8:$T$603,0)</f>
        <v>175.47375070519189</v>
      </c>
      <c r="S130" s="62" cm="1">
        <f t="array" ref="S130">_xlfn.XLOOKUP(S$7&amp;$P130,('Water-CRP_filtered'!$S$8:$S$603)&amp;('Water-CRP_filtered'!$J$8:$J$603),'Water-CRP_filtered'!$T$8:$T$603,0)</f>
        <v>74.01587766106249</v>
      </c>
      <c r="T130" s="63">
        <f>Q130*GLB_Wat!$Z130*$Y130/1000</f>
        <v>0</v>
      </c>
      <c r="U130" s="63">
        <f>R130*GLB_Wat!$Z130*$Y130/1000</f>
        <v>0</v>
      </c>
      <c r="V130" s="63">
        <f>S130*GLB_Wat!$Z130*$Y130/1000</f>
        <v>0</v>
      </c>
      <c r="W130" s="63">
        <f t="shared" si="34"/>
        <v>0</v>
      </c>
      <c r="X130"/>
      <c r="Y130" s="348">
        <f>IF(Wat_FAO!AJ130&gt;0,1,0)</f>
        <v>0</v>
      </c>
      <c r="Z130" s="147">
        <f t="shared" si="31"/>
        <v>614.38177142857148</v>
      </c>
      <c r="AA130" s="242"/>
      <c r="AB130" s="13">
        <v>558</v>
      </c>
      <c r="AC130" s="13" t="s">
        <v>219</v>
      </c>
      <c r="AD130" s="13" t="s">
        <v>124</v>
      </c>
      <c r="AE130" s="13" t="s">
        <v>124</v>
      </c>
      <c r="AF130" s="13" t="s">
        <v>124</v>
      </c>
      <c r="AG130" s="13" t="s">
        <v>124</v>
      </c>
      <c r="AH130" s="13" t="s">
        <v>124</v>
      </c>
      <c r="AI130" s="14">
        <v>526985.19999999995</v>
      </c>
      <c r="AJ130" s="14">
        <v>550762.1</v>
      </c>
      <c r="AK130" s="14">
        <v>553999.6</v>
      </c>
      <c r="AL130" s="14">
        <v>650131.30000000005</v>
      </c>
      <c r="AM130" s="14">
        <v>639542.1</v>
      </c>
      <c r="AN130" s="14">
        <v>689313.5</v>
      </c>
      <c r="AO130" s="14">
        <v>689938.6</v>
      </c>
      <c r="AP130" s="14">
        <v>728745.6</v>
      </c>
      <c r="AQ130" s="14">
        <v>811211.4</v>
      </c>
      <c r="AR130" s="14">
        <v>796425</v>
      </c>
      <c r="AS130" s="14">
        <v>751016.9</v>
      </c>
      <c r="AT130" s="14">
        <v>823551.1</v>
      </c>
      <c r="AU130" s="14">
        <v>836475.5</v>
      </c>
      <c r="AV130" s="14">
        <v>827688.4</v>
      </c>
      <c r="AW130" s="14">
        <v>831546.4</v>
      </c>
      <c r="AX130" s="14">
        <v>774625.4</v>
      </c>
      <c r="AY130" s="14">
        <v>938624.6</v>
      </c>
      <c r="AZ130" s="14">
        <v>998780.1</v>
      </c>
      <c r="BA130" s="14">
        <v>1022545</v>
      </c>
      <c r="BB130" s="14">
        <v>1048520</v>
      </c>
      <c r="BC130" s="14">
        <v>1014604</v>
      </c>
      <c r="BD130" s="14">
        <v>1029896</v>
      </c>
      <c r="BE130" s="14">
        <v>1043990</v>
      </c>
      <c r="BF130" s="14">
        <v>1042135</v>
      </c>
      <c r="BG130" s="14">
        <v>78630</v>
      </c>
      <c r="BH130" s="14">
        <v>82258</v>
      </c>
      <c r="BI130" s="14">
        <v>84329</v>
      </c>
      <c r="BJ130" s="14">
        <v>93934</v>
      </c>
      <c r="BK130" s="14">
        <v>93161</v>
      </c>
      <c r="BL130" s="14">
        <v>97614</v>
      </c>
      <c r="BM130" s="14">
        <v>100804</v>
      </c>
      <c r="BN130" s="14">
        <v>102984</v>
      </c>
      <c r="BO130" s="14">
        <v>105624</v>
      </c>
      <c r="BP130" s="14">
        <v>104486</v>
      </c>
      <c r="BQ130" s="14">
        <v>113311</v>
      </c>
      <c r="BR130" s="14">
        <v>115313</v>
      </c>
      <c r="BS130" s="14">
        <v>117748</v>
      </c>
      <c r="BT130" s="14">
        <v>119409</v>
      </c>
      <c r="BU130" s="14">
        <v>121311</v>
      </c>
      <c r="BV130" s="14">
        <v>120502</v>
      </c>
      <c r="BW130" s="14">
        <v>133782</v>
      </c>
      <c r="BX130" s="14">
        <v>152423</v>
      </c>
      <c r="BY130" s="14">
        <v>140655</v>
      </c>
      <c r="BZ130" s="14">
        <v>147603</v>
      </c>
      <c r="CA130" s="14">
        <v>152308</v>
      </c>
      <c r="CB130" s="14">
        <v>159584</v>
      </c>
      <c r="CC130" s="14">
        <v>156626</v>
      </c>
      <c r="CD130" s="14"/>
      <c r="CE130" s="14"/>
      <c r="CF130" s="14"/>
      <c r="CG130" s="14"/>
      <c r="CH130" s="14"/>
      <c r="CI130" s="14"/>
      <c r="CJ130" s="14"/>
      <c r="CK130" s="14"/>
      <c r="CL130" s="14"/>
      <c r="CM130" s="14"/>
      <c r="CN130" s="14"/>
      <c r="CO130" s="14"/>
      <c r="CP130" s="14"/>
      <c r="CQ130" s="14"/>
      <c r="CR130" s="14"/>
      <c r="CS130" s="14"/>
      <c r="CT130" s="14"/>
      <c r="CU130" s="14"/>
      <c r="CV130" s="14"/>
    </row>
    <row r="131" spans="1:100" s="13" customFormat="1" ht="14.25" x14ac:dyDescent="0.45">
      <c r="A131"/>
      <c r="B131"/>
      <c r="C131"/>
      <c r="D131"/>
      <c r="E131"/>
      <c r="F131"/>
      <c r="G131"/>
      <c r="H131"/>
      <c r="I131"/>
      <c r="J131"/>
      <c r="K131"/>
      <c r="L131"/>
      <c r="M131"/>
      <c r="N131"/>
      <c r="O131" s="19" t="str">
        <f t="shared" si="32"/>
        <v>frui</v>
      </c>
      <c r="P131" s="31">
        <f t="shared" si="33"/>
        <v>560</v>
      </c>
      <c r="Q131" s="62" cm="1">
        <f t="array" ref="Q131">_xlfn.XLOOKUP(Q$7&amp;$P131,('Water-CRP_filtered'!$S$8:$S$603)&amp;('Water-CRP_filtered'!$J$8:$J$603),'Water-CRP_filtered'!$T$8:$T$603,0)</f>
        <v>424.89256152330228</v>
      </c>
      <c r="R131" s="62" cm="1">
        <f t="array" ref="R131">_xlfn.XLOOKUP(R$7&amp;$P131,('Water-CRP_filtered'!$S$8:$S$603)&amp;('Water-CRP_filtered'!$J$8:$J$603),'Water-CRP_filtered'!$T$8:$T$603,0)</f>
        <v>96.624490873843811</v>
      </c>
      <c r="S131" s="62" cm="1">
        <f t="array" ref="S131">_xlfn.XLOOKUP(S$7&amp;$P131,('Water-CRP_filtered'!$S$8:$S$603)&amp;('Water-CRP_filtered'!$J$8:$J$603),'Water-CRP_filtered'!$T$8:$T$603,0)</f>
        <v>86.699116879603551</v>
      </c>
      <c r="T131" s="63">
        <f>Q131*GLB_Wat!$Z131*$Y131/1000</f>
        <v>0</v>
      </c>
      <c r="U131" s="63">
        <f>R131*GLB_Wat!$Z131*$Y131/1000</f>
        <v>0</v>
      </c>
      <c r="V131" s="63">
        <f>S131*GLB_Wat!$Z131*$Y131/1000</f>
        <v>0</v>
      </c>
      <c r="W131" s="63">
        <f t="shared" si="34"/>
        <v>0</v>
      </c>
      <c r="X131"/>
      <c r="Y131" s="348">
        <f>IF(Wat_FAO!AJ131&gt;0,1,0)</f>
        <v>0</v>
      </c>
      <c r="Z131" s="147">
        <f t="shared" si="31"/>
        <v>64285.714285714283</v>
      </c>
      <c r="AA131" s="242"/>
      <c r="AB131" s="13">
        <v>560</v>
      </c>
      <c r="AC131" s="13" t="s">
        <v>220</v>
      </c>
      <c r="AD131" s="13" t="s">
        <v>124</v>
      </c>
      <c r="AE131" s="13" t="s">
        <v>124</v>
      </c>
      <c r="AF131" s="13" t="s">
        <v>124</v>
      </c>
      <c r="AG131" s="13" t="s">
        <v>124</v>
      </c>
      <c r="AH131" s="13" t="s">
        <v>124</v>
      </c>
      <c r="AI131" s="14">
        <v>63600000</v>
      </c>
      <c r="AJ131" s="14">
        <v>60900000</v>
      </c>
      <c r="AK131" s="14">
        <v>61200000</v>
      </c>
      <c r="AL131" s="14">
        <v>63100000</v>
      </c>
      <c r="AM131" s="14">
        <v>67200000</v>
      </c>
      <c r="AN131" s="14">
        <v>67000000</v>
      </c>
      <c r="AO131" s="14">
        <v>67000000</v>
      </c>
      <c r="AP131" s="14">
        <v>66200000</v>
      </c>
      <c r="AQ131" s="14">
        <v>66600000</v>
      </c>
      <c r="AR131" s="14">
        <v>67700000</v>
      </c>
      <c r="AS131" s="14">
        <v>66700000</v>
      </c>
      <c r="AT131" s="14">
        <v>69200000</v>
      </c>
      <c r="AU131" s="14">
        <v>69000000</v>
      </c>
      <c r="AV131" s="14">
        <v>76500000</v>
      </c>
      <c r="AW131" s="14">
        <v>73900000</v>
      </c>
      <c r="AX131" s="14">
        <v>76600000</v>
      </c>
      <c r="AY131" s="14">
        <v>74500000</v>
      </c>
      <c r="AZ131" s="14">
        <v>73600000</v>
      </c>
      <c r="BA131" s="14">
        <v>80100000</v>
      </c>
      <c r="BB131" s="14">
        <v>77100000</v>
      </c>
      <c r="BC131" s="14">
        <v>76800000</v>
      </c>
      <c r="BD131" s="14">
        <v>76800000</v>
      </c>
      <c r="BE131" s="14">
        <v>78200000</v>
      </c>
      <c r="BF131" s="14">
        <v>72500000</v>
      </c>
      <c r="BG131" s="14">
        <v>7254102</v>
      </c>
      <c r="BH131" s="14">
        <v>7284843</v>
      </c>
      <c r="BI131" s="14">
        <v>7340597</v>
      </c>
      <c r="BJ131" s="14">
        <v>7388996</v>
      </c>
      <c r="BK131" s="14">
        <v>7285772</v>
      </c>
      <c r="BL131" s="14">
        <v>7283259</v>
      </c>
      <c r="BM131" s="14">
        <v>7311740</v>
      </c>
      <c r="BN131" s="14">
        <v>7209817</v>
      </c>
      <c r="BO131" s="14">
        <v>7116163</v>
      </c>
      <c r="BP131" s="14">
        <v>7086161</v>
      </c>
      <c r="BQ131" s="14">
        <v>6980117</v>
      </c>
      <c r="BR131" s="14">
        <v>6929423</v>
      </c>
      <c r="BS131" s="14">
        <v>6921380</v>
      </c>
      <c r="BT131" s="14">
        <v>7027292</v>
      </c>
      <c r="BU131" s="14">
        <v>7024394</v>
      </c>
      <c r="BV131" s="14">
        <v>7107845</v>
      </c>
      <c r="BW131" s="14">
        <v>6900363</v>
      </c>
      <c r="BX131" s="14">
        <v>6834893</v>
      </c>
      <c r="BY131" s="14">
        <v>6875427</v>
      </c>
      <c r="BZ131" s="14">
        <v>6909210</v>
      </c>
      <c r="CA131" s="14">
        <v>6918656</v>
      </c>
      <c r="CB131" s="14">
        <v>6881764</v>
      </c>
      <c r="CC131" s="14">
        <v>6730179</v>
      </c>
      <c r="CD131" s="14"/>
      <c r="CE131" s="14"/>
      <c r="CF131" s="14"/>
      <c r="CG131" s="14"/>
      <c r="CH131" s="14"/>
      <c r="CI131" s="14"/>
      <c r="CJ131" s="14"/>
      <c r="CK131" s="14"/>
      <c r="CL131" s="14"/>
      <c r="CM131" s="14"/>
      <c r="CN131" s="14"/>
      <c r="CO131" s="14"/>
      <c r="CP131" s="14"/>
      <c r="CQ131" s="14"/>
      <c r="CR131" s="14"/>
      <c r="CS131" s="14"/>
      <c r="CT131" s="14"/>
      <c r="CU131" s="14"/>
      <c r="CV131" s="14"/>
    </row>
    <row r="132" spans="1:100" s="13" customFormat="1" ht="14.25" x14ac:dyDescent="0.45">
      <c r="A132"/>
      <c r="B132"/>
      <c r="C132"/>
      <c r="D132"/>
      <c r="E132"/>
      <c r="F132"/>
      <c r="G132"/>
      <c r="H132"/>
      <c r="I132"/>
      <c r="J132"/>
      <c r="K132"/>
      <c r="L132"/>
      <c r="M132"/>
      <c r="N132"/>
      <c r="O132" s="19" t="str">
        <f t="shared" si="32"/>
        <v>frui</v>
      </c>
      <c r="P132" s="31">
        <f t="shared" si="33"/>
        <v>567</v>
      </c>
      <c r="Q132" s="62" cm="1">
        <f t="array" ref="Q132">_xlfn.XLOOKUP(Q$7&amp;$P132,('Water-CRP_filtered'!$S$8:$S$603)&amp;('Water-CRP_filtered'!$J$8:$J$603),'Water-CRP_filtered'!$T$8:$T$603,0)</f>
        <v>149.99276363221679</v>
      </c>
      <c r="R132" s="62" cm="1">
        <f t="array" ref="R132">_xlfn.XLOOKUP(R$7&amp;$P132,('Water-CRP_filtered'!$S$8:$S$603)&amp;('Water-CRP_filtered'!$J$8:$J$603),'Water-CRP_filtered'!$T$8:$T$603,0)</f>
        <v>24.90473272757313</v>
      </c>
      <c r="S132" s="62" cm="1">
        <f t="array" ref="S132">_xlfn.XLOOKUP(S$7&amp;$P132,('Water-CRP_filtered'!$S$8:$S$603)&amp;('Water-CRP_filtered'!$J$8:$J$603),'Water-CRP_filtered'!$T$8:$T$603,0)</f>
        <v>63.420240135706429</v>
      </c>
      <c r="T132" s="63">
        <f>Q132*GLB_Wat!$Z132*$Y132/1000</f>
        <v>13120.08131028662</v>
      </c>
      <c r="U132" s="63">
        <f>R132*GLB_Wat!$Z132*$Y132/1000</f>
        <v>2178.4525498704324</v>
      </c>
      <c r="V132" s="63">
        <f>S132*GLB_Wat!$Z132*$Y132/1000</f>
        <v>5547.459005013292</v>
      </c>
      <c r="W132" s="63">
        <f t="shared" si="34"/>
        <v>20845.992865170345</v>
      </c>
      <c r="X132"/>
      <c r="Y132" s="348">
        <f>IF(Wat_FAO!AJ132&gt;0,1,0)</f>
        <v>1</v>
      </c>
      <c r="Z132" s="147">
        <f t="shared" si="31"/>
        <v>87471.428571428565</v>
      </c>
      <c r="AA132" s="242"/>
      <c r="AB132" s="13">
        <v>567</v>
      </c>
      <c r="AC132" s="13" t="s">
        <v>221</v>
      </c>
      <c r="AD132" s="13" t="s">
        <v>124</v>
      </c>
      <c r="AE132" s="13" t="s">
        <v>124</v>
      </c>
      <c r="AF132" s="13" t="s">
        <v>124</v>
      </c>
      <c r="AG132" s="13" t="s">
        <v>124</v>
      </c>
      <c r="AH132" s="13" t="s">
        <v>124</v>
      </c>
      <c r="AI132" s="14">
        <v>76700000</v>
      </c>
      <c r="AJ132" s="14">
        <v>83500000</v>
      </c>
      <c r="AK132" s="14">
        <v>90500000</v>
      </c>
      <c r="AL132" s="14">
        <v>88600000</v>
      </c>
      <c r="AM132" s="14">
        <v>88200000</v>
      </c>
      <c r="AN132" s="14">
        <v>91200000</v>
      </c>
      <c r="AO132" s="14">
        <v>93600000</v>
      </c>
      <c r="AP132" s="14">
        <v>86700000</v>
      </c>
      <c r="AQ132" s="14">
        <v>89300000</v>
      </c>
      <c r="AR132" s="14">
        <v>91500000</v>
      </c>
      <c r="AS132" s="14">
        <v>93500000</v>
      </c>
      <c r="AT132" s="14">
        <v>94600000</v>
      </c>
      <c r="AU132" s="14">
        <v>96200000</v>
      </c>
      <c r="AV132" s="14">
        <v>97500000</v>
      </c>
      <c r="AW132" s="14">
        <v>99200000</v>
      </c>
      <c r="AX132" s="14">
        <v>101000000</v>
      </c>
      <c r="AY132" s="14">
        <v>102000000</v>
      </c>
      <c r="AZ132" s="14">
        <v>101000000</v>
      </c>
      <c r="BA132" s="14">
        <v>101000000</v>
      </c>
      <c r="BB132" s="14">
        <v>102000000</v>
      </c>
      <c r="BC132" s="14">
        <v>104000000</v>
      </c>
      <c r="BD132" s="14">
        <v>103000000</v>
      </c>
      <c r="BE132" s="14">
        <v>103000000</v>
      </c>
      <c r="BF132" s="14">
        <v>105000000</v>
      </c>
      <c r="BG132" s="14">
        <v>3151667</v>
      </c>
      <c r="BH132" s="14">
        <v>3260879</v>
      </c>
      <c r="BI132" s="14">
        <v>3309798</v>
      </c>
      <c r="BJ132" s="14">
        <v>3444915</v>
      </c>
      <c r="BK132" s="14">
        <v>3239671</v>
      </c>
      <c r="BL132" s="14">
        <v>3251742</v>
      </c>
      <c r="BM132" s="14">
        <v>3338593</v>
      </c>
      <c r="BN132" s="14">
        <v>3227307</v>
      </c>
      <c r="BO132" s="14">
        <v>3145479</v>
      </c>
      <c r="BP132" s="14">
        <v>3165035</v>
      </c>
      <c r="BQ132" s="14">
        <v>3202239</v>
      </c>
      <c r="BR132" s="14">
        <v>3201248</v>
      </c>
      <c r="BS132" s="14">
        <v>3126380</v>
      </c>
      <c r="BT132" s="14">
        <v>3146620</v>
      </c>
      <c r="BU132" s="14">
        <v>3158113</v>
      </c>
      <c r="BV132" s="14">
        <v>3167378</v>
      </c>
      <c r="BW132" s="14">
        <v>3191838</v>
      </c>
      <c r="BX132" s="14">
        <v>3086548</v>
      </c>
      <c r="BY132" s="14">
        <v>3097440</v>
      </c>
      <c r="BZ132" s="14">
        <v>3068552</v>
      </c>
      <c r="CA132" s="14">
        <v>3019285</v>
      </c>
      <c r="CB132" s="14">
        <v>3022142</v>
      </c>
      <c r="CC132" s="14">
        <v>2916449</v>
      </c>
      <c r="CD132" s="14"/>
      <c r="CE132" s="14"/>
      <c r="CF132" s="14"/>
      <c r="CG132" s="14"/>
      <c r="CH132" s="14"/>
      <c r="CI132" s="14"/>
      <c r="CJ132" s="14"/>
      <c r="CK132" s="14"/>
      <c r="CL132" s="14"/>
      <c r="CM132" s="14"/>
      <c r="CN132" s="14"/>
      <c r="CO132" s="14"/>
      <c r="CP132" s="14"/>
      <c r="CQ132" s="14"/>
      <c r="CR132" s="14"/>
      <c r="CS132" s="14"/>
      <c r="CT132" s="14"/>
      <c r="CU132" s="14"/>
      <c r="CV132" s="14"/>
    </row>
    <row r="133" spans="1:100" s="13" customFormat="1" ht="14.25" x14ac:dyDescent="0.45">
      <c r="A133"/>
      <c r="B133"/>
      <c r="C133"/>
      <c r="D133"/>
      <c r="E133"/>
      <c r="F133"/>
      <c r="G133"/>
      <c r="H133"/>
      <c r="I133"/>
      <c r="J133"/>
      <c r="K133"/>
      <c r="L133"/>
      <c r="M133"/>
      <c r="N133"/>
      <c r="O133" s="19" t="str">
        <f t="shared" si="32"/>
        <v>frui</v>
      </c>
      <c r="P133" s="31">
        <f t="shared" si="33"/>
        <v>568</v>
      </c>
      <c r="Q133" s="62" cm="1">
        <f t="array" ref="Q133">_xlfn.XLOOKUP(Q$7&amp;$P133,('Water-CRP_filtered'!$S$8:$S$603)&amp;('Water-CRP_filtered'!$J$8:$J$603),'Water-CRP_filtered'!$T$8:$T$603,0)</f>
        <v>125.147743706971</v>
      </c>
      <c r="R133" s="62" cm="1">
        <f t="array" ref="R133">_xlfn.XLOOKUP(R$7&amp;$P133,('Water-CRP_filtered'!$S$8:$S$603)&amp;('Water-CRP_filtered'!$J$8:$J$603),'Water-CRP_filtered'!$T$8:$T$603,0)</f>
        <v>29.167359072972509</v>
      </c>
      <c r="S133" s="62" cm="1">
        <f t="array" ref="S133">_xlfn.XLOOKUP(S$7&amp;$P133,('Water-CRP_filtered'!$S$8:$S$603)&amp;('Water-CRP_filtered'!$J$8:$J$603),'Water-CRP_filtered'!$T$8:$T$603,0)</f>
        <v>66.911224364606412</v>
      </c>
      <c r="T133" s="63">
        <f>Q133*GLB_Wat!$Z133*$Y133/1000</f>
        <v>2731.7964626321668</v>
      </c>
      <c r="U133" s="63">
        <f>R133*GLB_Wat!$Z133*$Y133/1000</f>
        <v>636.68178090717129</v>
      </c>
      <c r="V133" s="63">
        <f>S133*GLB_Wat!$Z133*$Y133/1000</f>
        <v>1460.5764404159797</v>
      </c>
      <c r="W133" s="63">
        <f t="shared" si="34"/>
        <v>4829.0546839553181</v>
      </c>
      <c r="X133"/>
      <c r="Y133" s="348">
        <f>IF(Wat_FAO!AJ133&gt;0,1,0)</f>
        <v>1</v>
      </c>
      <c r="Z133" s="147">
        <f t="shared" si="31"/>
        <v>21828.571428571428</v>
      </c>
      <c r="AA133" s="242"/>
      <c r="AB133" s="13">
        <v>568</v>
      </c>
      <c r="AC133" s="13" t="s">
        <v>222</v>
      </c>
      <c r="AD133" s="13" t="s">
        <v>124</v>
      </c>
      <c r="AE133" s="13" t="s">
        <v>124</v>
      </c>
      <c r="AF133" s="13" t="s">
        <v>124</v>
      </c>
      <c r="AG133" s="13" t="s">
        <v>124</v>
      </c>
      <c r="AH133" s="13" t="s">
        <v>124</v>
      </c>
      <c r="AI133" s="14">
        <v>19800000</v>
      </c>
      <c r="AJ133" s="14">
        <v>20100000</v>
      </c>
      <c r="AK133" s="14">
        <v>21900000</v>
      </c>
      <c r="AL133" s="14">
        <v>21700000</v>
      </c>
      <c r="AM133" s="14">
        <v>21800000</v>
      </c>
      <c r="AN133" s="14">
        <v>23300000</v>
      </c>
      <c r="AO133" s="14">
        <v>24200000</v>
      </c>
      <c r="AP133" s="14">
        <v>24800000</v>
      </c>
      <c r="AQ133" s="14">
        <v>25400000</v>
      </c>
      <c r="AR133" s="14">
        <v>25900000</v>
      </c>
      <c r="AS133" s="14">
        <v>26100000</v>
      </c>
      <c r="AT133" s="14">
        <v>26000000</v>
      </c>
      <c r="AU133" s="14">
        <v>25900000</v>
      </c>
      <c r="AV133" s="14">
        <v>26700000</v>
      </c>
      <c r="AW133" s="14">
        <v>26300000</v>
      </c>
      <c r="AX133" s="14">
        <v>25900000</v>
      </c>
      <c r="AY133" s="14">
        <v>26900000</v>
      </c>
      <c r="AZ133" s="14">
        <v>26900000</v>
      </c>
      <c r="BA133" s="14">
        <v>27300000</v>
      </c>
      <c r="BB133" s="14">
        <v>27300000</v>
      </c>
      <c r="BC133" s="14">
        <v>28300000</v>
      </c>
      <c r="BD133" s="14">
        <v>29200000</v>
      </c>
      <c r="BE133" s="14">
        <v>29800000</v>
      </c>
      <c r="BF133" s="14">
        <v>29500000</v>
      </c>
      <c r="BG133" s="14">
        <v>1015032</v>
      </c>
      <c r="BH133" s="14">
        <v>1033052</v>
      </c>
      <c r="BI133" s="14">
        <v>1076499</v>
      </c>
      <c r="BJ133" s="14">
        <v>1084547</v>
      </c>
      <c r="BK133" s="14">
        <v>1041698</v>
      </c>
      <c r="BL133" s="14">
        <v>1112954</v>
      </c>
      <c r="BM133" s="14">
        <v>1122747</v>
      </c>
      <c r="BN133" s="14">
        <v>1107796</v>
      </c>
      <c r="BO133" s="14">
        <v>1100442</v>
      </c>
      <c r="BP133" s="14">
        <v>1105156</v>
      </c>
      <c r="BQ133" s="14">
        <v>1126295</v>
      </c>
      <c r="BR133" s="14">
        <v>1109073</v>
      </c>
      <c r="BS133" s="14">
        <v>1084981</v>
      </c>
      <c r="BT133" s="14">
        <v>1102829</v>
      </c>
      <c r="BU133" s="14">
        <v>1069448</v>
      </c>
      <c r="BV133" s="14">
        <v>1050323</v>
      </c>
      <c r="BW133" s="14">
        <v>1088771</v>
      </c>
      <c r="BX133" s="14">
        <v>1032914</v>
      </c>
      <c r="BY133" s="14">
        <v>1024651</v>
      </c>
      <c r="BZ133" s="14">
        <v>1037531</v>
      </c>
      <c r="CA133" s="14">
        <v>1059984</v>
      </c>
      <c r="CB133" s="14">
        <v>1075349</v>
      </c>
      <c r="CC133" s="14">
        <v>1062501</v>
      </c>
      <c r="CD133" s="14"/>
      <c r="CE133" s="14"/>
      <c r="CF133" s="14"/>
      <c r="CG133" s="14"/>
      <c r="CH133" s="14"/>
      <c r="CI133" s="14"/>
      <c r="CJ133" s="14"/>
      <c r="CK133" s="14"/>
      <c r="CL133" s="14"/>
      <c r="CM133" s="14"/>
      <c r="CN133" s="14"/>
      <c r="CO133" s="14"/>
      <c r="CP133" s="14"/>
      <c r="CQ133" s="14"/>
      <c r="CR133" s="14"/>
      <c r="CS133" s="14"/>
      <c r="CT133" s="14"/>
      <c r="CU133" s="14"/>
      <c r="CV133" s="14"/>
    </row>
    <row r="134" spans="1:100" s="13" customFormat="1" ht="14.25" x14ac:dyDescent="0.45">
      <c r="A134"/>
      <c r="B134"/>
      <c r="C134"/>
      <c r="D134"/>
      <c r="E134"/>
      <c r="F134"/>
      <c r="G134"/>
      <c r="H134"/>
      <c r="I134"/>
      <c r="J134"/>
      <c r="K134"/>
      <c r="L134"/>
      <c r="M134"/>
      <c r="N134"/>
      <c r="O134" s="19" t="str">
        <f t="shared" si="32"/>
        <v>frui</v>
      </c>
      <c r="P134" s="31">
        <f t="shared" si="33"/>
        <v>569</v>
      </c>
      <c r="Q134" s="62" cm="1">
        <f t="array" ref="Q134">_xlfn.XLOOKUP(Q$7&amp;$P134,('Water-CRP_filtered'!$S$8:$S$603)&amp;('Water-CRP_filtered'!$J$8:$J$603),'Water-CRP_filtered'!$T$8:$T$603,0)</f>
        <v>1504.4892847738618</v>
      </c>
      <c r="R134" s="62" cm="1">
        <f t="array" ref="R134">_xlfn.XLOOKUP(R$7&amp;$P134,('Water-CRP_filtered'!$S$8:$S$603)&amp;('Water-CRP_filtered'!$J$8:$J$603),'Water-CRP_filtered'!$T$8:$T$603,0)</f>
        <v>1544.2296463089176</v>
      </c>
      <c r="S134" s="62" cm="1">
        <f t="array" ref="S134">_xlfn.XLOOKUP(S$7&amp;$P134,('Water-CRP_filtered'!$S$8:$S$603)&amp;('Water-CRP_filtered'!$J$8:$J$603),'Water-CRP_filtered'!$T$8:$T$603,0)</f>
        <v>227.00260731518458</v>
      </c>
      <c r="T134" s="63">
        <f>Q134*GLB_Wat!$Z134*$Y134/1000</f>
        <v>0</v>
      </c>
      <c r="U134" s="63">
        <f>R134*GLB_Wat!$Z134*$Y134/1000</f>
        <v>0</v>
      </c>
      <c r="V134" s="63">
        <f>S134*GLB_Wat!$Z134*$Y134/1000</f>
        <v>0</v>
      </c>
      <c r="W134" s="63">
        <f t="shared" si="34"/>
        <v>0</v>
      </c>
      <c r="X134"/>
      <c r="Y134" s="348">
        <f>IF(Wat_FAO!AJ134&gt;0,1,0)</f>
        <v>0</v>
      </c>
      <c r="Z134" s="147">
        <f t="shared" si="31"/>
        <v>1033.3476571428571</v>
      </c>
      <c r="AA134" s="242"/>
      <c r="AB134" s="13">
        <v>569</v>
      </c>
      <c r="AC134" s="13" t="s">
        <v>223</v>
      </c>
      <c r="AD134" s="13" t="s">
        <v>124</v>
      </c>
      <c r="AE134" s="13" t="s">
        <v>124</v>
      </c>
      <c r="AF134" s="13" t="s">
        <v>124</v>
      </c>
      <c r="AG134" s="13" t="s">
        <v>124</v>
      </c>
      <c r="AH134" s="13" t="s">
        <v>124</v>
      </c>
      <c r="AI134" s="14">
        <v>997044.5</v>
      </c>
      <c r="AJ134" s="14">
        <v>927504</v>
      </c>
      <c r="AK134" s="14">
        <v>1027594</v>
      </c>
      <c r="AL134" s="14">
        <v>993106.1</v>
      </c>
      <c r="AM134" s="14">
        <v>1015397</v>
      </c>
      <c r="AN134" s="14">
        <v>1090791</v>
      </c>
      <c r="AO134" s="14">
        <v>1181997</v>
      </c>
      <c r="AP134" s="14">
        <v>1022166</v>
      </c>
      <c r="AQ134" s="14">
        <v>1055223</v>
      </c>
      <c r="AR134" s="14">
        <v>1142612</v>
      </c>
      <c r="AS134" s="14">
        <v>1065431</v>
      </c>
      <c r="AT134" s="14">
        <v>1066508</v>
      </c>
      <c r="AU134" s="14">
        <v>1057518</v>
      </c>
      <c r="AV134" s="14">
        <v>1132330</v>
      </c>
      <c r="AW134" s="14">
        <v>1150514</v>
      </c>
      <c r="AX134" s="14">
        <v>1169130</v>
      </c>
      <c r="AY134" s="14">
        <v>1077870</v>
      </c>
      <c r="AZ134" s="14">
        <v>1175234</v>
      </c>
      <c r="BA134" s="14">
        <v>1239792</v>
      </c>
      <c r="BB134" s="14">
        <v>1325376</v>
      </c>
      <c r="BC134" s="14">
        <v>1394188</v>
      </c>
      <c r="BD134" s="14">
        <v>1321976</v>
      </c>
      <c r="BE134" s="14">
        <v>1293092</v>
      </c>
      <c r="BF134" s="14">
        <v>1304849</v>
      </c>
      <c r="BG134" s="14">
        <v>277903</v>
      </c>
      <c r="BH134" s="14">
        <v>302577</v>
      </c>
      <c r="BI134" s="14">
        <v>299170</v>
      </c>
      <c r="BJ134" s="14">
        <v>304298</v>
      </c>
      <c r="BK134" s="14">
        <v>306011</v>
      </c>
      <c r="BL134" s="14">
        <v>312822</v>
      </c>
      <c r="BM134" s="14">
        <v>342391</v>
      </c>
      <c r="BN134" s="14">
        <v>351270</v>
      </c>
      <c r="BO134" s="14">
        <v>294345</v>
      </c>
      <c r="BP134" s="14">
        <v>301887</v>
      </c>
      <c r="BQ134" s="14">
        <v>308199</v>
      </c>
      <c r="BR134" s="14">
        <v>309166</v>
      </c>
      <c r="BS134" s="14">
        <v>307205</v>
      </c>
      <c r="BT134" s="14">
        <v>314795</v>
      </c>
      <c r="BU134" s="14">
        <v>312022</v>
      </c>
      <c r="BV134" s="14">
        <v>294387</v>
      </c>
      <c r="BW134" s="14">
        <v>277830</v>
      </c>
      <c r="BX134" s="14">
        <v>277623</v>
      </c>
      <c r="BY134" s="14">
        <v>290311</v>
      </c>
      <c r="BZ134" s="14">
        <v>286710</v>
      </c>
      <c r="CA134" s="14">
        <v>294018</v>
      </c>
      <c r="CB134" s="14">
        <v>296298</v>
      </c>
      <c r="CC134" s="14">
        <v>296753</v>
      </c>
      <c r="CD134" s="14"/>
      <c r="CE134" s="14"/>
      <c r="CF134" s="14"/>
      <c r="CG134" s="14"/>
      <c r="CH134" s="14"/>
      <c r="CI134" s="14"/>
      <c r="CJ134" s="14"/>
      <c r="CK134" s="14"/>
      <c r="CL134" s="14"/>
      <c r="CM134" s="14"/>
      <c r="CN134" s="14"/>
      <c r="CO134" s="14"/>
      <c r="CP134" s="14"/>
      <c r="CQ134" s="14"/>
      <c r="CR134" s="14"/>
      <c r="CS134" s="14"/>
      <c r="CT134" s="14"/>
      <c r="CU134" s="14"/>
      <c r="CV134" s="14"/>
    </row>
    <row r="135" spans="1:100" s="13" customFormat="1" ht="14.25" x14ac:dyDescent="0.45">
      <c r="A135"/>
      <c r="B135"/>
      <c r="C135"/>
      <c r="D135"/>
      <c r="E135"/>
      <c r="F135"/>
      <c r="G135"/>
      <c r="H135"/>
      <c r="I135"/>
      <c r="J135"/>
      <c r="K135"/>
      <c r="L135"/>
      <c r="M135"/>
      <c r="N135"/>
      <c r="O135" s="19" t="str">
        <f t="shared" si="32"/>
        <v>frui</v>
      </c>
      <c r="P135" s="31">
        <f t="shared" si="33"/>
        <v>571</v>
      </c>
      <c r="Q135" s="62" cm="1">
        <f t="array" ref="Q135">_xlfn.XLOOKUP(Q$7&amp;$P135,('Water-CRP_filtered'!$S$8:$S$603)&amp;('Water-CRP_filtered'!$J$8:$J$603),'Water-CRP_filtered'!$T$8:$T$603,0)</f>
        <v>1313.9389680294946</v>
      </c>
      <c r="R135" s="62" cm="1">
        <f t="array" ref="R135">_xlfn.XLOOKUP(R$7&amp;$P135,('Water-CRP_filtered'!$S$8:$S$603)&amp;('Water-CRP_filtered'!$J$8:$J$603),'Water-CRP_filtered'!$T$8:$T$603,0)</f>
        <v>361.86806409939413</v>
      </c>
      <c r="S135" s="62" cm="1">
        <f t="array" ref="S135">_xlfn.XLOOKUP(S$7&amp;$P135,('Water-CRP_filtered'!$S$8:$S$603)&amp;('Water-CRP_filtered'!$J$8:$J$603),'Water-CRP_filtered'!$T$8:$T$603,0)</f>
        <v>124.41473734377045</v>
      </c>
      <c r="T135" s="63">
        <f>Q135*GLB_Wat!$Z135*$Y135/1000</f>
        <v>37972.836176052391</v>
      </c>
      <c r="U135" s="63">
        <f>R135*GLB_Wat!$Z135*$Y135/1000</f>
        <v>10457.98705247249</v>
      </c>
      <c r="V135" s="63">
        <f>S135*GLB_Wat!$Z135*$Y135/1000</f>
        <v>3595.585909234966</v>
      </c>
      <c r="W135" s="63">
        <f t="shared" si="34"/>
        <v>52026.409137759845</v>
      </c>
      <c r="X135"/>
      <c r="Y135" s="348">
        <f>IF(Wat_FAO!AJ135&gt;0,1,0)</f>
        <v>1</v>
      </c>
      <c r="Z135" s="147">
        <f t="shared" si="31"/>
        <v>28900</v>
      </c>
      <c r="AA135" s="242"/>
      <c r="AB135" s="13">
        <v>571</v>
      </c>
      <c r="AC135" s="13" t="s">
        <v>224</v>
      </c>
      <c r="AD135" s="13" t="s">
        <v>124</v>
      </c>
      <c r="AE135" s="13" t="s">
        <v>124</v>
      </c>
      <c r="AF135" s="13" t="s">
        <v>124</v>
      </c>
      <c r="AG135" s="13" t="s">
        <v>124</v>
      </c>
      <c r="AH135" s="13" t="s">
        <v>124</v>
      </c>
      <c r="AI135" s="14">
        <v>24900000</v>
      </c>
      <c r="AJ135" s="14">
        <v>25100000</v>
      </c>
      <c r="AK135" s="14">
        <v>26400000</v>
      </c>
      <c r="AL135" s="14">
        <v>30000000</v>
      </c>
      <c r="AM135" s="14">
        <v>29900000</v>
      </c>
      <c r="AN135" s="14">
        <v>31900000</v>
      </c>
      <c r="AO135" s="14">
        <v>34100000</v>
      </c>
      <c r="AP135" s="14">
        <v>35300000</v>
      </c>
      <c r="AQ135" s="14">
        <v>36700000</v>
      </c>
      <c r="AR135" s="14">
        <v>35600000</v>
      </c>
      <c r="AS135" s="14">
        <v>37400000</v>
      </c>
      <c r="AT135" s="14">
        <v>39700000</v>
      </c>
      <c r="AU135" s="14">
        <v>41900000</v>
      </c>
      <c r="AV135" s="14">
        <v>44900000</v>
      </c>
      <c r="AW135" s="14">
        <v>46200000</v>
      </c>
      <c r="AX135" s="14">
        <v>47000000</v>
      </c>
      <c r="AY135" s="14">
        <v>47600000</v>
      </c>
      <c r="AZ135" s="14">
        <v>52900000</v>
      </c>
      <c r="BA135" s="14">
        <v>54700000</v>
      </c>
      <c r="BB135" s="14">
        <v>56600000</v>
      </c>
      <c r="BC135" s="14">
        <v>56500000</v>
      </c>
      <c r="BD135" s="14">
        <v>57500000</v>
      </c>
      <c r="BE135" s="14">
        <v>60500000</v>
      </c>
      <c r="BF135" s="14">
        <v>61100000</v>
      </c>
      <c r="BG135" s="14">
        <v>3568806</v>
      </c>
      <c r="BH135" s="14">
        <v>3559608</v>
      </c>
      <c r="BI135" s="14">
        <v>3649597</v>
      </c>
      <c r="BJ135" s="14">
        <v>3782709</v>
      </c>
      <c r="BK135" s="14">
        <v>4158083</v>
      </c>
      <c r="BL135" s="14">
        <v>4412117</v>
      </c>
      <c r="BM135" s="14">
        <v>4594339</v>
      </c>
      <c r="BN135" s="14">
        <v>4713334</v>
      </c>
      <c r="BO135" s="14">
        <v>4824601</v>
      </c>
      <c r="BP135" s="14">
        <v>5020384</v>
      </c>
      <c r="BQ135" s="14">
        <v>4975094</v>
      </c>
      <c r="BR135" s="14">
        <v>5128651</v>
      </c>
      <c r="BS135" s="14">
        <v>5343985</v>
      </c>
      <c r="BT135" s="14">
        <v>5524628</v>
      </c>
      <c r="BU135" s="14">
        <v>5612634</v>
      </c>
      <c r="BV135" s="14">
        <v>5241008</v>
      </c>
      <c r="BW135" s="14">
        <v>5274694</v>
      </c>
      <c r="BX135" s="14">
        <v>5567164</v>
      </c>
      <c r="BY135" s="14">
        <v>5540814</v>
      </c>
      <c r="BZ135" s="14">
        <v>5700996</v>
      </c>
      <c r="CA135" s="14">
        <v>5853737</v>
      </c>
      <c r="CB135" s="14">
        <v>5941877</v>
      </c>
      <c r="CC135" s="14">
        <v>6009720</v>
      </c>
      <c r="CD135" s="14"/>
      <c r="CE135" s="14"/>
      <c r="CF135" s="14"/>
      <c r="CG135" s="14"/>
      <c r="CH135" s="14"/>
      <c r="CI135" s="14"/>
      <c r="CJ135" s="14"/>
      <c r="CK135" s="14"/>
      <c r="CL135" s="14"/>
      <c r="CM135" s="14"/>
      <c r="CN135" s="14"/>
      <c r="CO135" s="14"/>
      <c r="CP135" s="14"/>
      <c r="CQ135" s="14"/>
      <c r="CR135" s="14"/>
      <c r="CS135" s="14"/>
      <c r="CT135" s="14"/>
      <c r="CU135" s="14"/>
      <c r="CV135" s="14"/>
    </row>
    <row r="136" spans="1:100" s="13" customFormat="1" ht="14.25" x14ac:dyDescent="0.45">
      <c r="A136"/>
      <c r="B136"/>
      <c r="C136"/>
      <c r="D136"/>
      <c r="E136"/>
      <c r="F136"/>
      <c r="G136"/>
      <c r="H136"/>
      <c r="I136"/>
      <c r="J136"/>
      <c r="K136"/>
      <c r="L136"/>
      <c r="M136"/>
      <c r="N136"/>
      <c r="O136" s="19" t="str">
        <f t="shared" si="32"/>
        <v>frui</v>
      </c>
      <c r="P136" s="31">
        <f t="shared" si="33"/>
        <v>572</v>
      </c>
      <c r="Q136" s="62" cm="1">
        <f t="array" ref="Q136">_xlfn.XLOOKUP(Q$7&amp;$P136,('Water-CRP_filtered'!$S$8:$S$603)&amp;('Water-CRP_filtered'!$J$8:$J$603),'Water-CRP_filtered'!$T$8:$T$603,0)</f>
        <v>849.16396833296051</v>
      </c>
      <c r="R136" s="62" cm="1">
        <f t="array" ref="R136">_xlfn.XLOOKUP(R$7&amp;$P136,('Water-CRP_filtered'!$S$8:$S$603)&amp;('Water-CRP_filtered'!$J$8:$J$603),'Water-CRP_filtered'!$T$8:$T$603,0)</f>
        <v>237.36722853917701</v>
      </c>
      <c r="S136" s="62" cm="1">
        <f t="array" ref="S136">_xlfn.XLOOKUP(S$7&amp;$P136,('Water-CRP_filtered'!$S$8:$S$603)&amp;('Water-CRP_filtered'!$J$8:$J$603),'Water-CRP_filtered'!$T$8:$T$603,0)</f>
        <v>86.962772667877346</v>
      </c>
      <c r="T136" s="63">
        <f>Q136*GLB_Wat!$Z136*$Y136/1000</f>
        <v>2623.0338955491966</v>
      </c>
      <c r="U136" s="63">
        <f>R136*GLB_Wat!$Z136*$Y136/1000</f>
        <v>733.21797599718843</v>
      </c>
      <c r="V136" s="63">
        <f>S136*GLB_Wat!$Z136*$Y136/1000</f>
        <v>268.62456352992609</v>
      </c>
      <c r="W136" s="63">
        <f t="shared" si="34"/>
        <v>3624.8764350763108</v>
      </c>
      <c r="X136"/>
      <c r="Y136" s="348">
        <f>IF(Wat_FAO!AJ136&gt;0,1,0)</f>
        <v>1</v>
      </c>
      <c r="Z136" s="147">
        <f t="shared" ref="Z136:Z161" si="35">IFERROR(AVERAGE(AI136:AO136)/$Z$5,0)</f>
        <v>3088.9604285714286</v>
      </c>
      <c r="AA136" s="242"/>
      <c r="AB136" s="13">
        <v>572</v>
      </c>
      <c r="AC136" s="13" t="s">
        <v>225</v>
      </c>
      <c r="AD136" s="13" t="s">
        <v>124</v>
      </c>
      <c r="AE136" s="13" t="s">
        <v>124</v>
      </c>
      <c r="AF136" s="13" t="s">
        <v>124</v>
      </c>
      <c r="AG136" s="13" t="s">
        <v>124</v>
      </c>
      <c r="AH136" s="13" t="s">
        <v>124</v>
      </c>
      <c r="AI136" s="14">
        <v>2705627</v>
      </c>
      <c r="AJ136" s="14">
        <v>2762555</v>
      </c>
      <c r="AK136" s="14">
        <v>2943306</v>
      </c>
      <c r="AL136" s="14">
        <v>3121498</v>
      </c>
      <c r="AM136" s="14">
        <v>3164335</v>
      </c>
      <c r="AN136" s="14">
        <v>3352809</v>
      </c>
      <c r="AO136" s="14">
        <v>3572593</v>
      </c>
      <c r="AP136" s="14">
        <v>3516968</v>
      </c>
      <c r="AQ136" s="14">
        <v>3367358</v>
      </c>
      <c r="AR136" s="14">
        <v>3832478</v>
      </c>
      <c r="AS136" s="14">
        <v>3801779</v>
      </c>
      <c r="AT136" s="14">
        <v>4092747</v>
      </c>
      <c r="AU136" s="14">
        <v>4338208</v>
      </c>
      <c r="AV136" s="14">
        <v>4566844</v>
      </c>
      <c r="AW136" s="14">
        <v>5091784</v>
      </c>
      <c r="AX136" s="14">
        <v>5506252</v>
      </c>
      <c r="AY136" s="14">
        <v>6029954</v>
      </c>
      <c r="AZ136" s="14">
        <v>6378617</v>
      </c>
      <c r="BA136" s="14">
        <v>6883084</v>
      </c>
      <c r="BB136" s="14">
        <v>7272278</v>
      </c>
      <c r="BC136" s="14">
        <v>8231791</v>
      </c>
      <c r="BD136" s="14">
        <v>8808197</v>
      </c>
      <c r="BE136" s="14">
        <v>9534798</v>
      </c>
      <c r="BF136" s="14">
        <v>10500000</v>
      </c>
      <c r="BG136" s="14">
        <v>329288</v>
      </c>
      <c r="BH136" s="14">
        <v>316554</v>
      </c>
      <c r="BI136" s="14">
        <v>331023</v>
      </c>
      <c r="BJ136" s="14">
        <v>341636</v>
      </c>
      <c r="BK136" s="14">
        <v>352889</v>
      </c>
      <c r="BL136" s="14">
        <v>362464</v>
      </c>
      <c r="BM136" s="14">
        <v>370189</v>
      </c>
      <c r="BN136" s="14">
        <v>387028</v>
      </c>
      <c r="BO136" s="14">
        <v>398606</v>
      </c>
      <c r="BP136" s="14">
        <v>411794</v>
      </c>
      <c r="BQ136" s="14">
        <v>430291</v>
      </c>
      <c r="BR136" s="14">
        <v>445300</v>
      </c>
      <c r="BS136" s="14">
        <v>460169</v>
      </c>
      <c r="BT136" s="14">
        <v>494065</v>
      </c>
      <c r="BU136" s="14">
        <v>535095</v>
      </c>
      <c r="BV136" s="14">
        <v>581642</v>
      </c>
      <c r="BW136" s="14">
        <v>665447</v>
      </c>
      <c r="BX136" s="14">
        <v>673790</v>
      </c>
      <c r="BY136" s="14">
        <v>728908</v>
      </c>
      <c r="BZ136" s="14">
        <v>752315</v>
      </c>
      <c r="CA136" s="14">
        <v>812828</v>
      </c>
      <c r="CB136" s="14">
        <v>840250</v>
      </c>
      <c r="CC136" s="14">
        <v>884035</v>
      </c>
      <c r="CD136" s="14"/>
      <c r="CE136" s="14"/>
      <c r="CF136" s="14"/>
      <c r="CG136" s="14"/>
      <c r="CH136" s="14"/>
      <c r="CI136" s="14"/>
      <c r="CJ136" s="14"/>
      <c r="CK136" s="14"/>
      <c r="CL136" s="14"/>
      <c r="CM136" s="14"/>
      <c r="CN136" s="14"/>
      <c r="CO136" s="14"/>
      <c r="CP136" s="14"/>
      <c r="CQ136" s="14"/>
      <c r="CR136" s="14"/>
      <c r="CS136" s="14"/>
      <c r="CT136" s="14"/>
      <c r="CU136" s="14"/>
      <c r="CV136" s="14"/>
    </row>
    <row r="137" spans="1:100" s="13" customFormat="1" ht="14.25" x14ac:dyDescent="0.45">
      <c r="A137"/>
      <c r="B137"/>
      <c r="C137"/>
      <c r="D137"/>
      <c r="E137"/>
      <c r="F137"/>
      <c r="G137"/>
      <c r="H137"/>
      <c r="I137"/>
      <c r="J137"/>
      <c r="K137"/>
      <c r="L137"/>
      <c r="M137"/>
      <c r="N137"/>
      <c r="O137" s="19" t="str">
        <f t="shared" ref="O137:O173" si="36">AD137</f>
        <v>frui</v>
      </c>
      <c r="P137" s="31">
        <f t="shared" ref="P137:P173" si="37">AB137</f>
        <v>574</v>
      </c>
      <c r="Q137" s="62" cm="1">
        <f t="array" ref="Q137">_xlfn.XLOOKUP(Q$7&amp;$P137,('Water-CRP_filtered'!$S$8:$S$603)&amp;('Water-CRP_filtered'!$J$8:$J$603),'Water-CRP_filtered'!$T$8:$T$603,0)</f>
        <v>214.97129310018872</v>
      </c>
      <c r="R137" s="62" cm="1">
        <f t="array" ref="R137">_xlfn.XLOOKUP(R$7&amp;$P137,('Water-CRP_filtered'!$S$8:$S$603)&amp;('Water-CRP_filtered'!$J$8:$J$603),'Water-CRP_filtered'!$T$8:$T$603,0)</f>
        <v>8.9229643986578093</v>
      </c>
      <c r="S137" s="62" cm="1">
        <f t="array" ref="S137">_xlfn.XLOOKUP(S$7&amp;$P137,('Water-CRP_filtered'!$S$8:$S$603)&amp;('Water-CRP_filtered'!$J$8:$J$603),'Water-CRP_filtered'!$T$8:$T$603,0)</f>
        <v>30.67605769054564</v>
      </c>
      <c r="T137" s="63">
        <f>Q137*GLB_Wat!$Z137*$Y137/1000</f>
        <v>3590.0205947731515</v>
      </c>
      <c r="U137" s="63">
        <f>R137*GLB_Wat!$Z137*$Y137/1000</f>
        <v>149.01350545758541</v>
      </c>
      <c r="V137" s="63">
        <f>S137*GLB_Wat!$Z137*$Y137/1000</f>
        <v>512.29016343211219</v>
      </c>
      <c r="W137" s="63">
        <f t="shared" ref="W137:W173" si="38">SUM(T137:V137)</f>
        <v>4251.3242636628493</v>
      </c>
      <c r="X137"/>
      <c r="Y137" s="348">
        <f>IF(Wat_FAO!AJ137&gt;0,1,0)</f>
        <v>1</v>
      </c>
      <c r="Z137" s="147">
        <f t="shared" si="35"/>
        <v>16700</v>
      </c>
      <c r="AA137" s="242"/>
      <c r="AB137" s="13">
        <v>574</v>
      </c>
      <c r="AC137" s="13" t="s">
        <v>226</v>
      </c>
      <c r="AD137" s="13" t="s">
        <v>124</v>
      </c>
      <c r="AE137" s="13" t="s">
        <v>124</v>
      </c>
      <c r="AF137" s="13" t="s">
        <v>124</v>
      </c>
      <c r="AG137" s="13" t="s">
        <v>124</v>
      </c>
      <c r="AH137" s="13" t="s">
        <v>124</v>
      </c>
      <c r="AI137" s="14">
        <v>15100000</v>
      </c>
      <c r="AJ137" s="14">
        <v>15600000</v>
      </c>
      <c r="AK137" s="14">
        <v>15800000</v>
      </c>
      <c r="AL137" s="14">
        <v>16100000</v>
      </c>
      <c r="AM137" s="14">
        <v>16700000</v>
      </c>
      <c r="AN137" s="14">
        <v>17800000</v>
      </c>
      <c r="AO137" s="14">
        <v>19800000</v>
      </c>
      <c r="AP137" s="14">
        <v>20000000</v>
      </c>
      <c r="AQ137" s="14">
        <v>19700000</v>
      </c>
      <c r="AR137" s="14">
        <v>20300000</v>
      </c>
      <c r="AS137" s="14">
        <v>21300000</v>
      </c>
      <c r="AT137" s="14">
        <v>22800000</v>
      </c>
      <c r="AU137" s="14">
        <v>24000000</v>
      </c>
      <c r="AV137" s="14">
        <v>24500000</v>
      </c>
      <c r="AW137" s="14">
        <v>25400000</v>
      </c>
      <c r="AX137" s="14">
        <v>25800000</v>
      </c>
      <c r="AY137" s="14">
        <v>25900000</v>
      </c>
      <c r="AZ137" s="14">
        <v>27300000</v>
      </c>
      <c r="BA137" s="14">
        <v>28300000</v>
      </c>
      <c r="BB137" s="14">
        <v>27700000</v>
      </c>
      <c r="BC137" s="14">
        <v>27600000</v>
      </c>
      <c r="BD137" s="14">
        <v>28900000</v>
      </c>
      <c r="BE137" s="14">
        <v>29600000</v>
      </c>
      <c r="BF137" s="14">
        <v>29600000</v>
      </c>
      <c r="BG137" s="14">
        <v>717832</v>
      </c>
      <c r="BH137" s="14">
        <v>752750</v>
      </c>
      <c r="BI137" s="14">
        <v>754472</v>
      </c>
      <c r="BJ137" s="14">
        <v>757140</v>
      </c>
      <c r="BK137" s="14">
        <v>764453</v>
      </c>
      <c r="BL137" s="14">
        <v>801811</v>
      </c>
      <c r="BM137" s="14">
        <v>830670</v>
      </c>
      <c r="BN137" s="14">
        <v>849387</v>
      </c>
      <c r="BO137" s="14">
        <v>842385</v>
      </c>
      <c r="BP137" s="14">
        <v>873007</v>
      </c>
      <c r="BQ137" s="14">
        <v>944029</v>
      </c>
      <c r="BR137" s="14">
        <v>970231</v>
      </c>
      <c r="BS137" s="14">
        <v>1005043</v>
      </c>
      <c r="BT137" s="14">
        <v>1002313</v>
      </c>
      <c r="BU137" s="14">
        <v>1016452</v>
      </c>
      <c r="BV137" s="14">
        <v>1016600</v>
      </c>
      <c r="BW137" s="14">
        <v>1034060</v>
      </c>
      <c r="BX137" s="14">
        <v>1053343</v>
      </c>
      <c r="BY137" s="14">
        <v>1088421</v>
      </c>
      <c r="BZ137" s="14">
        <v>1066225</v>
      </c>
      <c r="CA137" s="14">
        <v>1041240</v>
      </c>
      <c r="CB137" s="14">
        <v>1054994</v>
      </c>
      <c r="CC137" s="14">
        <v>1059203</v>
      </c>
      <c r="CD137" s="14"/>
      <c r="CE137" s="14"/>
      <c r="CF137" s="14"/>
      <c r="CG137" s="14"/>
      <c r="CH137" s="14"/>
      <c r="CI137" s="14"/>
      <c r="CJ137" s="14"/>
      <c r="CK137" s="14"/>
      <c r="CL137" s="14"/>
      <c r="CM137" s="14"/>
      <c r="CN137" s="14"/>
      <c r="CO137" s="14"/>
      <c r="CP137" s="14"/>
      <c r="CQ137" s="14"/>
      <c r="CR137" s="14"/>
      <c r="CS137" s="14"/>
      <c r="CT137" s="14"/>
      <c r="CU137" s="14"/>
      <c r="CV137" s="14"/>
    </row>
    <row r="138" spans="1:100" s="13" customFormat="1" ht="14.25" x14ac:dyDescent="0.45">
      <c r="A138"/>
      <c r="B138"/>
      <c r="C138"/>
      <c r="D138"/>
      <c r="E138"/>
      <c r="F138"/>
      <c r="G138"/>
      <c r="H138"/>
      <c r="I138"/>
      <c r="J138"/>
      <c r="K138"/>
      <c r="L138"/>
      <c r="M138"/>
      <c r="N138"/>
      <c r="O138" s="19" t="str">
        <f t="shared" si="36"/>
        <v>frui</v>
      </c>
      <c r="P138" s="31">
        <f t="shared" si="37"/>
        <v>577</v>
      </c>
      <c r="Q138" s="62" cm="1">
        <f t="array" ref="Q138">_xlfn.XLOOKUP(Q$7&amp;$P138,('Water-CRP_filtered'!$S$8:$S$603)&amp;('Water-CRP_filtered'!$J$8:$J$603),'Water-CRP_filtered'!$T$8:$T$603,0)</f>
        <v>929.70250015085992</v>
      </c>
      <c r="R138" s="62" cm="1">
        <f t="array" ref="R138">_xlfn.XLOOKUP(R$7&amp;$P138,('Water-CRP_filtered'!$S$8:$S$603)&amp;('Water-CRP_filtered'!$J$8:$J$603),'Water-CRP_filtered'!$T$8:$T$603,0)</f>
        <v>1249.8224337851266</v>
      </c>
      <c r="S138" s="62" cm="1">
        <f t="array" ref="S138">_xlfn.XLOOKUP(S$7&amp;$P138,('Water-CRP_filtered'!$S$8:$S$603)&amp;('Water-CRP_filtered'!$J$8:$J$603),'Water-CRP_filtered'!$T$8:$T$603,0)</f>
        <v>97.647054852123787</v>
      </c>
      <c r="T138" s="63">
        <f>Q138*GLB_Wat!$Z138*$Y138/1000</f>
        <v>0</v>
      </c>
      <c r="U138" s="63">
        <f>R138*GLB_Wat!$Z138*$Y138/1000</f>
        <v>0</v>
      </c>
      <c r="V138" s="63">
        <f>S138*GLB_Wat!$Z138*$Y138/1000</f>
        <v>0</v>
      </c>
      <c r="W138" s="63">
        <f t="shared" si="38"/>
        <v>0</v>
      </c>
      <c r="X138"/>
      <c r="Y138" s="348">
        <f>IF(Wat_FAO!AJ138&gt;0,1,0)</f>
        <v>0</v>
      </c>
      <c r="Z138" s="147">
        <f t="shared" si="35"/>
        <v>6645.3501428571426</v>
      </c>
      <c r="AA138" s="242"/>
      <c r="AB138" s="13">
        <v>577</v>
      </c>
      <c r="AC138" s="13" t="s">
        <v>227</v>
      </c>
      <c r="AD138" s="13" t="s">
        <v>124</v>
      </c>
      <c r="AE138" s="13" t="s">
        <v>124</v>
      </c>
      <c r="AF138" s="13" t="s">
        <v>124</v>
      </c>
      <c r="AG138" s="13" t="s">
        <v>124</v>
      </c>
      <c r="AH138" s="13" t="s">
        <v>124</v>
      </c>
      <c r="AI138" s="14">
        <v>6440511</v>
      </c>
      <c r="AJ138" s="14">
        <v>6659974</v>
      </c>
      <c r="AK138" s="14">
        <v>6720509</v>
      </c>
      <c r="AL138" s="14">
        <v>6748537</v>
      </c>
      <c r="AM138" s="14">
        <v>6626307</v>
      </c>
      <c r="AN138" s="14">
        <v>6551419</v>
      </c>
      <c r="AO138" s="14">
        <v>6770194</v>
      </c>
      <c r="AP138" s="14">
        <v>6962971</v>
      </c>
      <c r="AQ138" s="14">
        <v>7018490</v>
      </c>
      <c r="AR138" s="14">
        <v>7184081</v>
      </c>
      <c r="AS138" s="14">
        <v>7527765</v>
      </c>
      <c r="AT138" s="14">
        <v>7265034</v>
      </c>
      <c r="AU138" s="14">
        <v>7432484</v>
      </c>
      <c r="AV138" s="14">
        <v>7522861</v>
      </c>
      <c r="AW138" s="14">
        <v>7428940</v>
      </c>
      <c r="AX138" s="14">
        <v>8094353</v>
      </c>
      <c r="AY138" s="14">
        <v>8316007</v>
      </c>
      <c r="AZ138" s="14">
        <v>8404449</v>
      </c>
      <c r="BA138" s="14">
        <v>8767836</v>
      </c>
      <c r="BB138" s="14">
        <v>9215779</v>
      </c>
      <c r="BC138" s="14">
        <v>9471710</v>
      </c>
      <c r="BD138" s="14">
        <v>9845491</v>
      </c>
      <c r="BE138" s="14">
        <v>9304184</v>
      </c>
      <c r="BF138" s="14">
        <v>9661175</v>
      </c>
      <c r="BG138" s="14">
        <v>1051528</v>
      </c>
      <c r="BH138" s="14">
        <v>1058404</v>
      </c>
      <c r="BI138" s="14">
        <v>1086425</v>
      </c>
      <c r="BJ138" s="14">
        <v>1095257</v>
      </c>
      <c r="BK138" s="14">
        <v>1068360</v>
      </c>
      <c r="BL138" s="14">
        <v>1079084</v>
      </c>
      <c r="BM138" s="14">
        <v>1144835</v>
      </c>
      <c r="BN138" s="14">
        <v>1181521</v>
      </c>
      <c r="BO138" s="14">
        <v>1181507</v>
      </c>
      <c r="BP138" s="14">
        <v>1199773</v>
      </c>
      <c r="BQ138" s="14">
        <v>1281957</v>
      </c>
      <c r="BR138" s="14">
        <v>1125277</v>
      </c>
      <c r="BS138" s="14">
        <v>1113642</v>
      </c>
      <c r="BT138" s="14">
        <v>1155869</v>
      </c>
      <c r="BU138" s="14">
        <v>1152084</v>
      </c>
      <c r="BV138" s="14">
        <v>1123152</v>
      </c>
      <c r="BW138" s="14">
        <v>1182970</v>
      </c>
      <c r="BX138" s="14">
        <v>1187660</v>
      </c>
      <c r="BY138" s="14">
        <v>1243439</v>
      </c>
      <c r="BZ138" s="14">
        <v>1283238</v>
      </c>
      <c r="CA138" s="14">
        <v>1257866</v>
      </c>
      <c r="CB138" s="14">
        <v>1261633</v>
      </c>
      <c r="CC138" s="14">
        <v>1270286</v>
      </c>
      <c r="CD138" s="14"/>
      <c r="CE138" s="14"/>
      <c r="CF138" s="14"/>
      <c r="CG138" s="14"/>
      <c r="CH138" s="14"/>
      <c r="CI138" s="14"/>
      <c r="CJ138" s="14"/>
      <c r="CK138" s="14"/>
      <c r="CL138" s="14"/>
      <c r="CM138" s="14"/>
      <c r="CN138" s="14"/>
      <c r="CO138" s="14"/>
      <c r="CP138" s="14"/>
      <c r="CQ138" s="14"/>
      <c r="CR138" s="14"/>
      <c r="CS138" s="14"/>
      <c r="CT138" s="14"/>
      <c r="CU138" s="14"/>
      <c r="CV138" s="14"/>
    </row>
    <row r="139" spans="1:100" s="13" customFormat="1" ht="14.25" x14ac:dyDescent="0.45">
      <c r="A139"/>
      <c r="B139"/>
      <c r="C139"/>
      <c r="D139"/>
      <c r="E139"/>
      <c r="F139"/>
      <c r="G139"/>
      <c r="H139"/>
      <c r="I139"/>
      <c r="J139"/>
      <c r="K139"/>
      <c r="L139"/>
      <c r="M139"/>
      <c r="N139"/>
      <c r="O139" s="19" t="str">
        <f t="shared" si="36"/>
        <v>frui</v>
      </c>
      <c r="P139" s="31">
        <f t="shared" si="37"/>
        <v>587</v>
      </c>
      <c r="Q139" s="62" cm="1">
        <f t="array" ref="Q139">_xlfn.XLOOKUP(Q$7&amp;$P139,('Water-CRP_filtered'!$S$8:$S$603)&amp;('Water-CRP_filtered'!$J$8:$J$603),'Water-CRP_filtered'!$T$8:$T$603,0)</f>
        <v>0</v>
      </c>
      <c r="R139" s="62" cm="1">
        <f t="array" ref="R139">_xlfn.XLOOKUP(R$7&amp;$P139,('Water-CRP_filtered'!$S$8:$S$603)&amp;('Water-CRP_filtered'!$J$8:$J$603),'Water-CRP_filtered'!$T$8:$T$603,0)</f>
        <v>0</v>
      </c>
      <c r="S139" s="62" cm="1">
        <f t="array" ref="S139">_xlfn.XLOOKUP(S$7&amp;$P139,('Water-CRP_filtered'!$S$8:$S$603)&amp;('Water-CRP_filtered'!$J$8:$J$603),'Water-CRP_filtered'!$T$8:$T$603,0)</f>
        <v>0</v>
      </c>
      <c r="T139" s="63">
        <f>Q139*GLB_Wat!$Z139*$Y139/1000</f>
        <v>0</v>
      </c>
      <c r="U139" s="63">
        <f>R139*GLB_Wat!$Z139*$Y139/1000</f>
        <v>0</v>
      </c>
      <c r="V139" s="63">
        <f>S139*GLB_Wat!$Z139*$Y139/1000</f>
        <v>0</v>
      </c>
      <c r="W139" s="63">
        <f t="shared" si="38"/>
        <v>0</v>
      </c>
      <c r="X139"/>
      <c r="Y139" s="348">
        <f>IF(Wat_FAO!AJ139&gt;0,1,0)</f>
        <v>0</v>
      </c>
      <c r="Z139" s="147">
        <f t="shared" si="35"/>
        <v>2875.4565714285714</v>
      </c>
      <c r="AA139" s="242"/>
      <c r="AB139" s="13">
        <v>587</v>
      </c>
      <c r="AC139" s="13" t="s">
        <v>228</v>
      </c>
      <c r="AD139" s="13" t="s">
        <v>124</v>
      </c>
      <c r="AE139" s="13" t="s">
        <v>124</v>
      </c>
      <c r="AF139" s="13" t="s">
        <v>124</v>
      </c>
      <c r="AG139" s="13" t="s">
        <v>124</v>
      </c>
      <c r="AH139" s="13" t="s">
        <v>124</v>
      </c>
      <c r="AI139" s="14">
        <v>2430512</v>
      </c>
      <c r="AJ139" s="14">
        <v>2505133</v>
      </c>
      <c r="AK139" s="14">
        <v>2726361</v>
      </c>
      <c r="AL139" s="14">
        <v>2783940</v>
      </c>
      <c r="AM139" s="14">
        <v>2950288</v>
      </c>
      <c r="AN139" s="14">
        <v>3324963</v>
      </c>
      <c r="AO139" s="14">
        <v>3406999</v>
      </c>
      <c r="AP139" s="14">
        <v>3600601</v>
      </c>
      <c r="AQ139" s="14">
        <v>3823920</v>
      </c>
      <c r="AR139" s="14">
        <v>3723281</v>
      </c>
      <c r="AS139" s="14">
        <v>3792732</v>
      </c>
      <c r="AT139" s="14">
        <v>3951389</v>
      </c>
      <c r="AU139" s="14">
        <v>4316047</v>
      </c>
      <c r="AV139" s="14">
        <v>4160755</v>
      </c>
      <c r="AW139" s="14">
        <v>4443087</v>
      </c>
      <c r="AX139" s="14">
        <v>4349418</v>
      </c>
      <c r="AY139" s="14">
        <v>4371889</v>
      </c>
      <c r="AZ139" s="14">
        <v>4548766</v>
      </c>
      <c r="BA139" s="14">
        <v>4248448</v>
      </c>
      <c r="BB139" s="14">
        <v>4247678</v>
      </c>
      <c r="BC139" s="14">
        <v>4422471</v>
      </c>
      <c r="BD139" s="14">
        <v>4615941</v>
      </c>
      <c r="BE139" s="14">
        <v>4877444</v>
      </c>
      <c r="BF139" s="14">
        <v>5065360</v>
      </c>
      <c r="BG139" s="14">
        <v>547443</v>
      </c>
      <c r="BH139" s="14">
        <v>560590</v>
      </c>
      <c r="BI139" s="14">
        <v>619347</v>
      </c>
      <c r="BJ139" s="14">
        <v>673013</v>
      </c>
      <c r="BK139" s="14">
        <v>681794</v>
      </c>
      <c r="BL139" s="14">
        <v>702289</v>
      </c>
      <c r="BM139" s="14">
        <v>718719</v>
      </c>
      <c r="BN139" s="14">
        <v>725623</v>
      </c>
      <c r="BO139" s="14">
        <v>769779</v>
      </c>
      <c r="BP139" s="14">
        <v>788790</v>
      </c>
      <c r="BQ139" s="14">
        <v>811283</v>
      </c>
      <c r="BR139" s="14">
        <v>879815</v>
      </c>
      <c r="BS139" s="14">
        <v>927879</v>
      </c>
      <c r="BT139" s="14">
        <v>924103</v>
      </c>
      <c r="BU139" s="14">
        <v>948085</v>
      </c>
      <c r="BV139" s="14">
        <v>936801</v>
      </c>
      <c r="BW139" s="14">
        <v>935609</v>
      </c>
      <c r="BX139" s="14">
        <v>948278</v>
      </c>
      <c r="BY139" s="14">
        <v>975084</v>
      </c>
      <c r="BZ139" s="14">
        <v>993731</v>
      </c>
      <c r="CA139" s="14">
        <v>1009217</v>
      </c>
      <c r="CB139" s="14">
        <v>1030208</v>
      </c>
      <c r="CC139" s="14">
        <v>1044385</v>
      </c>
      <c r="CD139" s="14"/>
      <c r="CE139" s="14"/>
      <c r="CF139" s="14"/>
      <c r="CG139" s="14"/>
      <c r="CH139" s="14"/>
      <c r="CI139" s="14"/>
      <c r="CJ139" s="14"/>
      <c r="CK139" s="14"/>
      <c r="CL139" s="14"/>
      <c r="CM139" s="14"/>
      <c r="CN139" s="14"/>
      <c r="CO139" s="14"/>
      <c r="CP139" s="14"/>
      <c r="CQ139" s="14"/>
      <c r="CR139" s="14"/>
      <c r="CS139" s="14"/>
      <c r="CT139" s="14"/>
      <c r="CU139" s="14"/>
      <c r="CV139" s="14"/>
    </row>
    <row r="140" spans="1:100" s="13" customFormat="1" ht="14.25" x14ac:dyDescent="0.45">
      <c r="A140"/>
      <c r="B140"/>
      <c r="C140"/>
      <c r="D140"/>
      <c r="E140"/>
      <c r="F140"/>
      <c r="G140"/>
      <c r="H140"/>
      <c r="I140"/>
      <c r="J140"/>
      <c r="K140"/>
      <c r="L140"/>
      <c r="M140"/>
      <c r="N140"/>
      <c r="O140" s="19" t="str">
        <f t="shared" si="36"/>
        <v>frui</v>
      </c>
      <c r="P140" s="31">
        <f t="shared" si="37"/>
        <v>591</v>
      </c>
      <c r="Q140" s="62" cm="1">
        <f t="array" ref="Q140">_xlfn.XLOOKUP(Q$7&amp;$P140,('Water-CRP_filtered'!$S$8:$S$603)&amp;('Water-CRP_filtered'!$J$8:$J$603),'Water-CRP_filtered'!$T$8:$T$603,0)</f>
        <v>3637.8370005642737</v>
      </c>
      <c r="R140" s="62" cm="1">
        <f t="array" ref="R140">_xlfn.XLOOKUP(R$7&amp;$P140,('Water-CRP_filtered'!$S$8:$S$603)&amp;('Water-CRP_filtered'!$J$8:$J$603),'Water-CRP_filtered'!$T$8:$T$603,0)</f>
        <v>33.900945773233893</v>
      </c>
      <c r="S140" s="62" cm="1">
        <f t="array" ref="S140">_xlfn.XLOOKUP(S$7&amp;$P140,('Water-CRP_filtered'!$S$8:$S$603)&amp;('Water-CRP_filtered'!$J$8:$J$603),'Water-CRP_filtered'!$T$8:$T$603,0)</f>
        <v>120.88585441181975</v>
      </c>
      <c r="T140" s="63">
        <f>Q140*GLB_Wat!$Z140*$Y140/1000</f>
        <v>0</v>
      </c>
      <c r="U140" s="63">
        <f>R140*GLB_Wat!$Z140*$Y140/1000</f>
        <v>0</v>
      </c>
      <c r="V140" s="63">
        <f>S140*GLB_Wat!$Z140*$Y140/1000</f>
        <v>0</v>
      </c>
      <c r="W140" s="63">
        <f t="shared" si="38"/>
        <v>0</v>
      </c>
      <c r="X140"/>
      <c r="Y140" s="348">
        <f>IF(Wat_FAO!AJ140&gt;0,1,0)</f>
        <v>0</v>
      </c>
      <c r="Z140" s="147">
        <f t="shared" si="35"/>
        <v>1796.8784285714287</v>
      </c>
      <c r="AA140" s="242"/>
      <c r="AB140" s="13">
        <v>591</v>
      </c>
      <c r="AC140" s="13" t="s">
        <v>229</v>
      </c>
      <c r="AD140" s="13" t="s">
        <v>124</v>
      </c>
      <c r="AE140" s="13" t="s">
        <v>124</v>
      </c>
      <c r="AF140" s="13" t="s">
        <v>124</v>
      </c>
      <c r="AG140" s="13" t="s">
        <v>124</v>
      </c>
      <c r="AH140" s="13" t="s">
        <v>124</v>
      </c>
      <c r="AI140" s="14">
        <v>1780211</v>
      </c>
      <c r="AJ140" s="14">
        <v>1730984</v>
      </c>
      <c r="AK140" s="14">
        <v>1788138</v>
      </c>
      <c r="AL140" s="14">
        <v>1789666</v>
      </c>
      <c r="AM140" s="14">
        <v>1798096</v>
      </c>
      <c r="AN140" s="14">
        <v>1841449</v>
      </c>
      <c r="AO140" s="14">
        <v>1849605</v>
      </c>
      <c r="AP140" s="14">
        <v>1938901</v>
      </c>
      <c r="AQ140" s="14">
        <v>1976895</v>
      </c>
      <c r="AR140" s="14">
        <v>2009192</v>
      </c>
      <c r="AS140" s="14">
        <v>1998640</v>
      </c>
      <c r="AT140" s="14">
        <v>2023560</v>
      </c>
      <c r="AU140" s="14">
        <v>1986186</v>
      </c>
      <c r="AV140" s="14">
        <v>1963758</v>
      </c>
      <c r="AW140" s="14">
        <v>1926473</v>
      </c>
      <c r="AX140" s="14">
        <v>1766891</v>
      </c>
      <c r="AY140" s="14">
        <v>1622440</v>
      </c>
      <c r="AZ140" s="14">
        <v>1415524</v>
      </c>
      <c r="BA140" s="14">
        <v>1324285</v>
      </c>
      <c r="BB140" s="14">
        <v>1292703</v>
      </c>
      <c r="BC140" s="14">
        <v>1325754</v>
      </c>
      <c r="BD140" s="14">
        <v>1335824</v>
      </c>
      <c r="BE140" s="14">
        <v>1328463</v>
      </c>
      <c r="BF140" s="14">
        <v>1318926</v>
      </c>
      <c r="BG140" s="14">
        <v>713095</v>
      </c>
      <c r="BH140" s="14">
        <v>702200</v>
      </c>
      <c r="BI140" s="14">
        <v>731041</v>
      </c>
      <c r="BJ140" s="14">
        <v>748659</v>
      </c>
      <c r="BK140" s="14">
        <v>758016</v>
      </c>
      <c r="BL140" s="14">
        <v>769148</v>
      </c>
      <c r="BM140" s="14">
        <v>779071</v>
      </c>
      <c r="BN140" s="14">
        <v>801913</v>
      </c>
      <c r="BO140" s="14">
        <v>818328</v>
      </c>
      <c r="BP140" s="14">
        <v>831105</v>
      </c>
      <c r="BQ140" s="14">
        <v>832106</v>
      </c>
      <c r="BR140" s="14">
        <v>833645</v>
      </c>
      <c r="BS140" s="14">
        <v>820562</v>
      </c>
      <c r="BT140" s="14">
        <v>751243</v>
      </c>
      <c r="BU140" s="14">
        <v>690312</v>
      </c>
      <c r="BV140" s="14">
        <v>650834</v>
      </c>
      <c r="BW140" s="14">
        <v>623299</v>
      </c>
      <c r="BX140" s="14">
        <v>555070</v>
      </c>
      <c r="BY140" s="14">
        <v>506264</v>
      </c>
      <c r="BZ140" s="14">
        <v>493587</v>
      </c>
      <c r="CA140" s="14">
        <v>493937</v>
      </c>
      <c r="CB140" s="14">
        <v>494113</v>
      </c>
      <c r="CC140" s="14">
        <v>490842</v>
      </c>
      <c r="CD140" s="14"/>
      <c r="CE140" s="14"/>
      <c r="CF140" s="14"/>
      <c r="CG140" s="14"/>
      <c r="CH140" s="14"/>
      <c r="CI140" s="14"/>
      <c r="CJ140" s="14"/>
      <c r="CK140" s="14"/>
      <c r="CL140" s="14"/>
      <c r="CM140" s="14"/>
      <c r="CN140" s="14"/>
      <c r="CO140" s="14"/>
      <c r="CP140" s="14"/>
      <c r="CQ140" s="14"/>
      <c r="CR140" s="14"/>
      <c r="CS140" s="14"/>
      <c r="CT140" s="14"/>
      <c r="CU140" s="14"/>
      <c r="CV140" s="14"/>
    </row>
    <row r="141" spans="1:100" s="13" customFormat="1" ht="14.25" x14ac:dyDescent="0.45">
      <c r="A141"/>
      <c r="B141"/>
      <c r="C141"/>
      <c r="D141"/>
      <c r="E141"/>
      <c r="F141"/>
      <c r="G141"/>
      <c r="H141"/>
      <c r="I141"/>
      <c r="J141"/>
      <c r="K141"/>
      <c r="L141"/>
      <c r="M141"/>
      <c r="N141"/>
      <c r="O141" s="19" t="str">
        <f t="shared" si="36"/>
        <v>frui</v>
      </c>
      <c r="P141" s="31">
        <f t="shared" si="37"/>
        <v>592</v>
      </c>
      <c r="Q141" s="62" cm="1">
        <f t="array" ref="Q141">_xlfn.XLOOKUP(Q$7&amp;$P141,('Water-CRP_filtered'!$S$8:$S$603)&amp;('Water-CRP_filtered'!$J$8:$J$603),'Water-CRP_filtered'!$T$8:$T$603,0)</f>
        <v>306.71341158438815</v>
      </c>
      <c r="R141" s="62" cm="1">
        <f t="array" ref="R141">_xlfn.XLOOKUP(R$7&amp;$P141,('Water-CRP_filtered'!$S$8:$S$603)&amp;('Water-CRP_filtered'!$J$8:$J$603),'Water-CRP_filtered'!$T$8:$T$603,0)</f>
        <v>168.48733928241896</v>
      </c>
      <c r="S141" s="62" cm="1">
        <f t="array" ref="S141">_xlfn.XLOOKUP(S$7&amp;$P141,('Water-CRP_filtered'!$S$8:$S$603)&amp;('Water-CRP_filtered'!$J$8:$J$603),'Water-CRP_filtered'!$T$8:$T$603,0)</f>
        <v>38.496833898806962</v>
      </c>
      <c r="T141" s="63">
        <f>Q141*GLB_Wat!$Z141*$Y141/1000</f>
        <v>0</v>
      </c>
      <c r="U141" s="63">
        <f>R141*GLB_Wat!$Z141*$Y141/1000</f>
        <v>0</v>
      </c>
      <c r="V141" s="63">
        <f>S141*GLB_Wat!$Z141*$Y141/1000</f>
        <v>0</v>
      </c>
      <c r="W141" s="63">
        <f t="shared" si="38"/>
        <v>0</v>
      </c>
      <c r="X141"/>
      <c r="Y141" s="348">
        <f>IF(Wat_FAO!AJ141&gt;0,1,0)</f>
        <v>0</v>
      </c>
      <c r="Z141" s="147">
        <f t="shared" si="35"/>
        <v>2154.3291428571429</v>
      </c>
      <c r="AA141" s="242"/>
      <c r="AB141" s="13">
        <v>592</v>
      </c>
      <c r="AC141" s="13" t="s">
        <v>230</v>
      </c>
      <c r="AD141" s="13" t="s">
        <v>124</v>
      </c>
      <c r="AE141" s="13" t="s">
        <v>124</v>
      </c>
      <c r="AF141" s="13" t="s">
        <v>124</v>
      </c>
      <c r="AG141" s="13" t="s">
        <v>124</v>
      </c>
      <c r="AH141" s="13" t="s">
        <v>124</v>
      </c>
      <c r="AI141" s="14">
        <v>1888255</v>
      </c>
      <c r="AJ141" s="14">
        <v>1981997</v>
      </c>
      <c r="AK141" s="14">
        <v>2037572</v>
      </c>
      <c r="AL141" s="14">
        <v>2019319</v>
      </c>
      <c r="AM141" s="14">
        <v>2301972</v>
      </c>
      <c r="AN141" s="14">
        <v>2339791</v>
      </c>
      <c r="AO141" s="14">
        <v>2511398</v>
      </c>
      <c r="AP141" s="14">
        <v>2549311</v>
      </c>
      <c r="AQ141" s="14">
        <v>2745006</v>
      </c>
      <c r="AR141" s="14">
        <v>2792539</v>
      </c>
      <c r="AS141" s="14">
        <v>2837310</v>
      </c>
      <c r="AT141" s="14">
        <v>2908199</v>
      </c>
      <c r="AU141" s="14">
        <v>3052348</v>
      </c>
      <c r="AV141" s="14">
        <v>3460219</v>
      </c>
      <c r="AW141" s="14">
        <v>3622339</v>
      </c>
      <c r="AX141" s="14">
        <v>4061076</v>
      </c>
      <c r="AY141" s="14">
        <v>3924346</v>
      </c>
      <c r="AZ141" s="14">
        <v>3989893</v>
      </c>
      <c r="BA141" s="14">
        <v>4239653</v>
      </c>
      <c r="BB141" s="14">
        <v>4318263</v>
      </c>
      <c r="BC141" s="14">
        <v>4474553</v>
      </c>
      <c r="BD141" s="14">
        <v>4474947</v>
      </c>
      <c r="BE141" s="14">
        <v>4540281</v>
      </c>
      <c r="BF141" s="14">
        <v>4433060</v>
      </c>
      <c r="BG141" s="14">
        <v>127032</v>
      </c>
      <c r="BH141" s="14">
        <v>129836</v>
      </c>
      <c r="BI141" s="14">
        <v>136092</v>
      </c>
      <c r="BJ141" s="14">
        <v>139069</v>
      </c>
      <c r="BK141" s="14">
        <v>144238</v>
      </c>
      <c r="BL141" s="14">
        <v>146424</v>
      </c>
      <c r="BM141" s="14">
        <v>151115</v>
      </c>
      <c r="BN141" s="14">
        <v>156593</v>
      </c>
      <c r="BO141" s="14">
        <v>161844</v>
      </c>
      <c r="BP141" s="14">
        <v>168467</v>
      </c>
      <c r="BQ141" s="14">
        <v>172279</v>
      </c>
      <c r="BR141" s="14">
        <v>175801</v>
      </c>
      <c r="BS141" s="14">
        <v>186336</v>
      </c>
      <c r="BT141" s="14">
        <v>239680</v>
      </c>
      <c r="BU141" s="14">
        <v>224105</v>
      </c>
      <c r="BV141" s="14">
        <v>263002</v>
      </c>
      <c r="BW141" s="14">
        <v>251548</v>
      </c>
      <c r="BX141" s="14">
        <v>249999</v>
      </c>
      <c r="BY141" s="14">
        <v>260374</v>
      </c>
      <c r="BZ141" s="14">
        <v>266950</v>
      </c>
      <c r="CA141" s="14">
        <v>274816</v>
      </c>
      <c r="CB141" s="14">
        <v>285208</v>
      </c>
      <c r="CC141" s="14">
        <v>286104</v>
      </c>
      <c r="CD141" s="14"/>
      <c r="CE141" s="14"/>
      <c r="CF141" s="14"/>
      <c r="CG141" s="14"/>
      <c r="CH141" s="14"/>
      <c r="CI141" s="14"/>
      <c r="CJ141" s="14"/>
      <c r="CK141" s="14"/>
      <c r="CL141" s="14"/>
      <c r="CM141" s="14"/>
      <c r="CN141" s="14"/>
      <c r="CO141" s="14"/>
      <c r="CP141" s="14"/>
      <c r="CQ141" s="14"/>
      <c r="CR141" s="14"/>
      <c r="CS141" s="14"/>
      <c r="CT141" s="14"/>
      <c r="CU141" s="14"/>
      <c r="CV141" s="14"/>
    </row>
    <row r="142" spans="1:100" s="13" customFormat="1" ht="14.25" x14ac:dyDescent="0.45">
      <c r="A142"/>
      <c r="B142"/>
      <c r="C142"/>
      <c r="D142"/>
      <c r="E142"/>
      <c r="F142"/>
      <c r="G142"/>
      <c r="H142"/>
      <c r="I142"/>
      <c r="J142"/>
      <c r="K142"/>
      <c r="L142"/>
      <c r="M142"/>
      <c r="N142"/>
      <c r="O142" s="19" t="str">
        <f t="shared" si="36"/>
        <v>frui</v>
      </c>
      <c r="P142" s="31">
        <f t="shared" si="37"/>
        <v>600</v>
      </c>
      <c r="Q142" s="62" cm="1">
        <f t="array" ref="Q142">_xlfn.XLOOKUP(Q$7&amp;$P142,('Water-CRP_filtered'!$S$8:$S$603)&amp;('Water-CRP_filtered'!$J$8:$J$603),'Water-CRP_filtered'!$T$8:$T$603,0)</f>
        <v>399.0703340015445</v>
      </c>
      <c r="R142" s="62" cm="1">
        <f t="array" ref="R142">_xlfn.XLOOKUP(R$7&amp;$P142,('Water-CRP_filtered'!$S$8:$S$603)&amp;('Water-CRP_filtered'!$J$8:$J$603),'Water-CRP_filtered'!$T$8:$T$603,0)</f>
        <v>39.502485358875397</v>
      </c>
      <c r="S142" s="62" cm="1">
        <f t="array" ref="S142">_xlfn.XLOOKUP(S$7&amp;$P142,('Water-CRP_filtered'!$S$8:$S$603)&amp;('Water-CRP_filtered'!$J$8:$J$603),'Water-CRP_filtered'!$T$8:$T$603,0)</f>
        <v>21.015162298926015</v>
      </c>
      <c r="T142" s="63">
        <f>Q142*GLB_Wat!$Z142*$Y142/1000</f>
        <v>3408.4295073819026</v>
      </c>
      <c r="U142" s="63">
        <f>R142*GLB_Wat!$Z142*$Y142/1000</f>
        <v>337.38773654769187</v>
      </c>
      <c r="V142" s="63">
        <f>S142*GLB_Wat!$Z142*$Y142/1000</f>
        <v>179.48891004712445</v>
      </c>
      <c r="W142" s="63">
        <f t="shared" si="38"/>
        <v>3925.3061539767191</v>
      </c>
      <c r="X142"/>
      <c r="Y142" s="348">
        <f>IF(Wat_FAO!AJ142&gt;0,1,0)</f>
        <v>1</v>
      </c>
      <c r="Z142" s="147">
        <f t="shared" si="35"/>
        <v>8540.9242857142854</v>
      </c>
      <c r="AA142" s="242"/>
      <c r="AB142" s="13">
        <v>600</v>
      </c>
      <c r="AC142" s="13" t="s">
        <v>231</v>
      </c>
      <c r="AD142" s="13" t="s">
        <v>124</v>
      </c>
      <c r="AE142" s="13" t="s">
        <v>124</v>
      </c>
      <c r="AF142" s="13" t="s">
        <v>124</v>
      </c>
      <c r="AG142" s="13" t="s">
        <v>124</v>
      </c>
      <c r="AH142" s="13" t="s">
        <v>124</v>
      </c>
      <c r="AI142" s="14">
        <v>7335302</v>
      </c>
      <c r="AJ142" s="14">
        <v>8736322</v>
      </c>
      <c r="AK142" s="14">
        <v>8616932</v>
      </c>
      <c r="AL142" s="14">
        <v>8388274</v>
      </c>
      <c r="AM142" s="14">
        <v>8912796</v>
      </c>
      <c r="AN142" s="14">
        <v>8460780</v>
      </c>
      <c r="AO142" s="14">
        <v>9336064</v>
      </c>
      <c r="AP142" s="14">
        <v>9849660</v>
      </c>
      <c r="AQ142" s="14">
        <v>10400000</v>
      </c>
      <c r="AR142" s="14">
        <v>10900000</v>
      </c>
      <c r="AS142" s="14">
        <v>11100000</v>
      </c>
      <c r="AT142" s="14">
        <v>11600000</v>
      </c>
      <c r="AU142" s="14">
        <v>12400000</v>
      </c>
      <c r="AV142" s="14">
        <v>12800000</v>
      </c>
      <c r="AW142" s="14">
        <v>13200000</v>
      </c>
      <c r="AX142" s="14">
        <v>12600000</v>
      </c>
      <c r="AY142" s="14">
        <v>13500000</v>
      </c>
      <c r="AZ142" s="14">
        <v>13400000</v>
      </c>
      <c r="BA142" s="14">
        <v>13800000</v>
      </c>
      <c r="BB142" s="14">
        <v>14200000</v>
      </c>
      <c r="BC142" s="14">
        <v>14200000</v>
      </c>
      <c r="BD142" s="14">
        <v>14100000</v>
      </c>
      <c r="BE142" s="14">
        <v>13900000</v>
      </c>
      <c r="BF142" s="14">
        <v>14200000</v>
      </c>
      <c r="BG142" s="14">
        <v>353960</v>
      </c>
      <c r="BH142" s="14">
        <v>361608</v>
      </c>
      <c r="BI142" s="14">
        <v>360833</v>
      </c>
      <c r="BJ142" s="14">
        <v>358919</v>
      </c>
      <c r="BK142" s="14">
        <v>361597</v>
      </c>
      <c r="BL142" s="14">
        <v>371096</v>
      </c>
      <c r="BM142" s="14">
        <v>357619</v>
      </c>
      <c r="BN142" s="14">
        <v>371856</v>
      </c>
      <c r="BO142" s="14">
        <v>391784</v>
      </c>
      <c r="BP142" s="14">
        <v>392472</v>
      </c>
      <c r="BQ142" s="14">
        <v>405034</v>
      </c>
      <c r="BR142" s="14">
        <v>412478</v>
      </c>
      <c r="BS142" s="14">
        <v>425002</v>
      </c>
      <c r="BT142" s="14">
        <v>428822</v>
      </c>
      <c r="BU142" s="14">
        <v>435053</v>
      </c>
      <c r="BV142" s="14">
        <v>419713</v>
      </c>
      <c r="BW142" s="14">
        <v>456311</v>
      </c>
      <c r="BX142" s="14">
        <v>449737</v>
      </c>
      <c r="BY142" s="14">
        <v>462655</v>
      </c>
      <c r="BZ142" s="14">
        <v>469492</v>
      </c>
      <c r="CA142" s="14">
        <v>482700</v>
      </c>
      <c r="CB142" s="14">
        <v>482697</v>
      </c>
      <c r="CC142" s="14">
        <v>503255</v>
      </c>
      <c r="CD142" s="14"/>
      <c r="CE142" s="14"/>
      <c r="CF142" s="14"/>
      <c r="CG142" s="14"/>
      <c r="CH142" s="14"/>
      <c r="CI142" s="14"/>
      <c r="CJ142" s="14"/>
      <c r="CK142" s="14"/>
      <c r="CL142" s="14"/>
      <c r="CM142" s="14"/>
      <c r="CN142" s="14"/>
      <c r="CO142" s="14"/>
      <c r="CP142" s="14"/>
      <c r="CQ142" s="14"/>
      <c r="CR142" s="14"/>
      <c r="CS142" s="14"/>
      <c r="CT142" s="14"/>
      <c r="CU142" s="14"/>
      <c r="CV142" s="14"/>
    </row>
    <row r="143" spans="1:100" s="13" customFormat="1" ht="14.25" x14ac:dyDescent="0.45">
      <c r="A143"/>
      <c r="B143"/>
      <c r="C143"/>
      <c r="D143"/>
      <c r="E143"/>
      <c r="F143"/>
      <c r="G143"/>
      <c r="H143"/>
      <c r="I143"/>
      <c r="J143"/>
      <c r="K143"/>
      <c r="L143"/>
      <c r="M143"/>
      <c r="N143"/>
      <c r="O143" s="19" t="str">
        <f t="shared" si="36"/>
        <v>frui</v>
      </c>
      <c r="P143" s="31">
        <f t="shared" si="37"/>
        <v>603</v>
      </c>
      <c r="Q143" s="62" cm="1">
        <f t="array" ref="Q143">_xlfn.XLOOKUP(Q$7&amp;$P143,('Water-CRP_filtered'!$S$8:$S$603)&amp;('Water-CRP_filtered'!$J$8:$J$603),'Water-CRP_filtered'!$T$8:$T$603,0)</f>
        <v>1455.3963049379308</v>
      </c>
      <c r="R143" s="62" cm="1">
        <f t="array" ref="R143">_xlfn.XLOOKUP(R$7&amp;$P143,('Water-CRP_filtered'!$S$8:$S$603)&amp;('Water-CRP_filtered'!$J$8:$J$603),'Water-CRP_filtered'!$T$8:$T$603,0)</f>
        <v>200.26023267153045</v>
      </c>
      <c r="S143" s="62" cm="1">
        <f t="array" ref="S143">_xlfn.XLOOKUP(S$7&amp;$P143,('Water-CRP_filtered'!$S$8:$S$603)&amp;('Water-CRP_filtered'!$J$8:$J$603),'Water-CRP_filtered'!$T$8:$T$603,0)</f>
        <v>171.89722573057804</v>
      </c>
      <c r="T143" s="63">
        <f>Q143*GLB_Wat!$Z143*$Y143/1000</f>
        <v>24117.995910400001</v>
      </c>
      <c r="U143" s="63">
        <f>R143*GLB_Wat!$Z143*$Y143/1000</f>
        <v>3318.5981414139333</v>
      </c>
      <c r="V143" s="63">
        <f>S143*GLB_Wat!$Z143*$Y143/1000</f>
        <v>2848.5825978210078</v>
      </c>
      <c r="W143" s="63">
        <f t="shared" si="38"/>
        <v>30285.176649634941</v>
      </c>
      <c r="X143"/>
      <c r="Y143" s="348">
        <f>IF(Wat_FAO!AJ143&gt;0,1,0)</f>
        <v>1</v>
      </c>
      <c r="Z143" s="147">
        <f t="shared" si="35"/>
        <v>16571.428571428572</v>
      </c>
      <c r="AA143" s="242"/>
      <c r="AB143" s="13">
        <v>603</v>
      </c>
      <c r="AC143" s="13" t="s">
        <v>232</v>
      </c>
      <c r="AD143" s="13" t="s">
        <v>124</v>
      </c>
      <c r="AE143" s="13" t="s">
        <v>124</v>
      </c>
      <c r="AF143" s="13" t="s">
        <v>124</v>
      </c>
      <c r="AG143" s="13" t="s">
        <v>124</v>
      </c>
      <c r="AH143" s="13" t="s">
        <v>124</v>
      </c>
      <c r="AI143" s="14">
        <v>14100000</v>
      </c>
      <c r="AJ143" s="14">
        <v>14600000</v>
      </c>
      <c r="AK143" s="14">
        <v>16000000</v>
      </c>
      <c r="AL143" s="14">
        <v>17200000</v>
      </c>
      <c r="AM143" s="14">
        <v>18200000</v>
      </c>
      <c r="AN143" s="14">
        <v>17900000</v>
      </c>
      <c r="AO143" s="14">
        <v>18000000</v>
      </c>
      <c r="AP143" s="14">
        <v>18700000</v>
      </c>
      <c r="AQ143" s="14">
        <v>18800000</v>
      </c>
      <c r="AR143" s="14">
        <v>19900000</v>
      </c>
      <c r="AS143" s="14">
        <v>19800000</v>
      </c>
      <c r="AT143" s="14">
        <v>20500000</v>
      </c>
      <c r="AU143" s="14">
        <v>22200000</v>
      </c>
      <c r="AV143" s="14">
        <v>23000000</v>
      </c>
      <c r="AW143" s="14">
        <v>23800000</v>
      </c>
      <c r="AX143" s="14">
        <v>25100000</v>
      </c>
      <c r="AY143" s="14">
        <v>24900000</v>
      </c>
      <c r="AZ143" s="14">
        <v>25000000</v>
      </c>
      <c r="BA143" s="14">
        <v>26300000</v>
      </c>
      <c r="BB143" s="14">
        <v>26600000</v>
      </c>
      <c r="BC143" s="14">
        <v>26900000</v>
      </c>
      <c r="BD143" s="14">
        <v>27800000</v>
      </c>
      <c r="BE143" s="14">
        <v>27700000</v>
      </c>
      <c r="BF143" s="14">
        <v>27900000</v>
      </c>
      <c r="BG143" s="14">
        <v>1947826</v>
      </c>
      <c r="BH143" s="14">
        <v>2161260</v>
      </c>
      <c r="BI143" s="14">
        <v>2239779</v>
      </c>
      <c r="BJ143" s="14">
        <v>2473894</v>
      </c>
      <c r="BK143" s="14">
        <v>2480582</v>
      </c>
      <c r="BL143" s="14">
        <v>2570146</v>
      </c>
      <c r="BM143" s="14">
        <v>2646233</v>
      </c>
      <c r="BN143" s="14">
        <v>2728121</v>
      </c>
      <c r="BO143" s="14">
        <v>2745734</v>
      </c>
      <c r="BP143" s="14">
        <v>2828895</v>
      </c>
      <c r="BQ143" s="14">
        <v>2928143</v>
      </c>
      <c r="BR143" s="14">
        <v>3195974</v>
      </c>
      <c r="BS143" s="14">
        <v>3224225</v>
      </c>
      <c r="BT143" s="14">
        <v>3242838</v>
      </c>
      <c r="BU143" s="14">
        <v>3325679</v>
      </c>
      <c r="BV143" s="14">
        <v>3507798</v>
      </c>
      <c r="BW143" s="14">
        <v>3482111</v>
      </c>
      <c r="BX143" s="14">
        <v>3523529</v>
      </c>
      <c r="BY143" s="14">
        <v>3574790</v>
      </c>
      <c r="BZ143" s="14">
        <v>3568278</v>
      </c>
      <c r="CA143" s="14">
        <v>3637888</v>
      </c>
      <c r="CB143" s="14">
        <v>3613962</v>
      </c>
      <c r="CC143" s="14">
        <v>3642094</v>
      </c>
      <c r="CD143" s="14"/>
      <c r="CE143" s="14"/>
      <c r="CF143" s="14"/>
      <c r="CG143" s="14"/>
      <c r="CH143" s="14"/>
      <c r="CI143" s="14"/>
      <c r="CJ143" s="14"/>
      <c r="CK143" s="14"/>
      <c r="CL143" s="14"/>
      <c r="CM143" s="14"/>
      <c r="CN143" s="14"/>
      <c r="CO143" s="14"/>
      <c r="CP143" s="14"/>
      <c r="CQ143" s="14"/>
      <c r="CR143" s="14"/>
      <c r="CS143" s="14"/>
      <c r="CT143" s="14"/>
      <c r="CU143" s="14"/>
      <c r="CV143" s="14"/>
    </row>
    <row r="144" spans="1:100" s="13" customFormat="1" ht="14.25" x14ac:dyDescent="0.45">
      <c r="A144"/>
      <c r="B144"/>
      <c r="C144"/>
      <c r="D144"/>
      <c r="E144"/>
      <c r="F144"/>
      <c r="G144"/>
      <c r="H144"/>
      <c r="I144"/>
      <c r="J144"/>
      <c r="K144"/>
      <c r="L144"/>
      <c r="M144"/>
      <c r="N144"/>
      <c r="O144" s="19" t="str">
        <f t="shared" si="36"/>
        <v>frui</v>
      </c>
      <c r="P144" s="31">
        <f t="shared" si="37"/>
        <v>619</v>
      </c>
      <c r="Q144" s="62" cm="1">
        <f t="array" ref="Q144">_xlfn.XLOOKUP(Q$7&amp;$P144,('Water-CRP_filtered'!$S$8:$S$603)&amp;('Water-CRP_filtered'!$J$8:$J$603),'Water-CRP_filtered'!$T$8:$T$603,0)</f>
        <v>1198.5868727635957</v>
      </c>
      <c r="R144" s="62" cm="1">
        <f t="array" ref="R144">_xlfn.XLOOKUP(R$7&amp;$P144,('Water-CRP_filtered'!$S$8:$S$603)&amp;('Water-CRP_filtered'!$J$8:$J$603),'Water-CRP_filtered'!$T$8:$T$603,0)</f>
        <v>201.44574948312746</v>
      </c>
      <c r="S144" s="62" cm="1">
        <f t="array" ref="S144">_xlfn.XLOOKUP(S$7&amp;$P144,('Water-CRP_filtered'!$S$8:$S$603)&amp;('Water-CRP_filtered'!$J$8:$J$603),'Water-CRP_filtered'!$T$8:$T$603,0)</f>
        <v>112.12404592938614</v>
      </c>
      <c r="T144" s="63">
        <f>Q144*GLB_Wat!$Z144*$Y144/1000</f>
        <v>28920.188972824471</v>
      </c>
      <c r="U144" s="63">
        <f>R144*GLB_Wat!$Z144*$Y144/1000</f>
        <v>4860.5981553857464</v>
      </c>
      <c r="V144" s="63">
        <f>S144*GLB_Wat!$Z144*$Y144/1000</f>
        <v>2705.3930510676169</v>
      </c>
      <c r="W144" s="63">
        <f t="shared" si="38"/>
        <v>36486.180179277835</v>
      </c>
      <c r="X144"/>
      <c r="Y144" s="348">
        <f>IF(Wat_FAO!AJ144&gt;0,1,0)</f>
        <v>1</v>
      </c>
      <c r="Z144" s="147">
        <f t="shared" si="35"/>
        <v>24128.571428571428</v>
      </c>
      <c r="AA144" s="242"/>
      <c r="AB144" s="13">
        <v>619</v>
      </c>
      <c r="AC144" s="13" t="s">
        <v>233</v>
      </c>
      <c r="AD144" s="13" t="s">
        <v>124</v>
      </c>
      <c r="AE144" s="13" t="s">
        <v>124</v>
      </c>
      <c r="AF144" s="13" t="s">
        <v>124</v>
      </c>
      <c r="AG144" s="13" t="s">
        <v>124</v>
      </c>
      <c r="AH144" s="13" t="s">
        <v>124</v>
      </c>
      <c r="AI144" s="14">
        <v>22300000</v>
      </c>
      <c r="AJ144" s="14">
        <v>23300000</v>
      </c>
      <c r="AK144" s="14">
        <v>23900000</v>
      </c>
      <c r="AL144" s="14">
        <v>24400000</v>
      </c>
      <c r="AM144" s="14">
        <v>23600000</v>
      </c>
      <c r="AN144" s="14">
        <v>25100000</v>
      </c>
      <c r="AO144" s="14">
        <v>26300000</v>
      </c>
      <c r="AP144" s="14">
        <v>26100000</v>
      </c>
      <c r="AQ144" s="14">
        <v>27600000</v>
      </c>
      <c r="AR144" s="14">
        <v>28200000</v>
      </c>
      <c r="AS144" s="14">
        <v>28700000</v>
      </c>
      <c r="AT144" s="14">
        <v>29800000</v>
      </c>
      <c r="AU144" s="14">
        <v>31100000</v>
      </c>
      <c r="AV144" s="14">
        <v>32200000</v>
      </c>
      <c r="AW144" s="14">
        <v>33600000</v>
      </c>
      <c r="AX144" s="14">
        <v>34700000</v>
      </c>
      <c r="AY144" s="14">
        <v>35600000</v>
      </c>
      <c r="AZ144" s="14">
        <v>36500000</v>
      </c>
      <c r="BA144" s="14">
        <v>36000000</v>
      </c>
      <c r="BB144" s="14">
        <v>36800000</v>
      </c>
      <c r="BC144" s="14">
        <v>37600000</v>
      </c>
      <c r="BD144" s="14">
        <v>38000000</v>
      </c>
      <c r="BE144" s="14">
        <v>38200000</v>
      </c>
      <c r="BF144" s="14">
        <v>38500000</v>
      </c>
      <c r="BG144" s="14">
        <v>3421842</v>
      </c>
      <c r="BH144" s="14">
        <v>3611893</v>
      </c>
      <c r="BI144" s="14">
        <v>3672457</v>
      </c>
      <c r="BJ144" s="14">
        <v>3528998</v>
      </c>
      <c r="BK144" s="14">
        <v>3956639</v>
      </c>
      <c r="BL144" s="14">
        <v>4138207</v>
      </c>
      <c r="BM144" s="14">
        <v>4116095</v>
      </c>
      <c r="BN144" s="14">
        <v>4230483</v>
      </c>
      <c r="BO144" s="14">
        <v>4445498</v>
      </c>
      <c r="BP144" s="14">
        <v>4524530</v>
      </c>
      <c r="BQ144" s="14">
        <v>4810544</v>
      </c>
      <c r="BR144" s="14">
        <v>5100534</v>
      </c>
      <c r="BS144" s="14">
        <v>5323471</v>
      </c>
      <c r="BT144" s="14">
        <v>5405155</v>
      </c>
      <c r="BU144" s="14">
        <v>5566529</v>
      </c>
      <c r="BV144" s="14">
        <v>5580682</v>
      </c>
      <c r="BW144" s="14">
        <v>5477822</v>
      </c>
      <c r="BX144" s="14">
        <v>5283724</v>
      </c>
      <c r="BY144" s="14">
        <v>5227717</v>
      </c>
      <c r="BZ144" s="14">
        <v>5299301</v>
      </c>
      <c r="CA144" s="14">
        <v>5355923</v>
      </c>
      <c r="CB144" s="14">
        <v>5208527</v>
      </c>
      <c r="CC144" s="14">
        <v>5223407</v>
      </c>
      <c r="CD144" s="14"/>
      <c r="CE144" s="14"/>
      <c r="CF144" s="14"/>
      <c r="CG144" s="14"/>
      <c r="CH144" s="14"/>
      <c r="CI144" s="14"/>
      <c r="CJ144" s="14"/>
      <c r="CK144" s="14"/>
      <c r="CL144" s="14"/>
      <c r="CM144" s="14"/>
      <c r="CN144" s="14"/>
      <c r="CO144" s="14"/>
      <c r="CP144" s="14"/>
      <c r="CQ144" s="14"/>
      <c r="CR144" s="14"/>
      <c r="CS144" s="14"/>
      <c r="CT144" s="14"/>
      <c r="CU144" s="14"/>
      <c r="CV144" s="14"/>
    </row>
    <row r="145" spans="1:100" s="13" customFormat="1" ht="14.25" x14ac:dyDescent="0.45">
      <c r="A145"/>
      <c r="B145"/>
      <c r="C145"/>
      <c r="D145"/>
      <c r="E145"/>
      <c r="F145"/>
      <c r="G145"/>
      <c r="H145"/>
      <c r="I145"/>
      <c r="J145"/>
      <c r="K145"/>
      <c r="L145"/>
      <c r="M145"/>
      <c r="N145"/>
      <c r="O145" s="19" t="str">
        <f t="shared" si="36"/>
        <v>coff</v>
      </c>
      <c r="P145" s="31">
        <f t="shared" si="37"/>
        <v>656</v>
      </c>
      <c r="Q145" s="62" cm="1">
        <f t="array" ref="Q145">_xlfn.XLOOKUP(Q$7&amp;$P145,('Water-CRP_filtered'!$S$8:$S$603)&amp;('Water-CRP_filtered'!$J$8:$J$603),'Water-CRP_filtered'!$T$8:$T$603,0)</f>
        <v>15248.520094295925</v>
      </c>
      <c r="R145" s="62" cm="1">
        <f t="array" ref="R145">_xlfn.XLOOKUP(R$7&amp;$P145,('Water-CRP_filtered'!$S$8:$S$603)&amp;('Water-CRP_filtered'!$J$8:$J$603),'Water-CRP_filtered'!$T$8:$T$603,0)</f>
        <v>116.47985293983218</v>
      </c>
      <c r="S145" s="62" cm="1">
        <f t="array" ref="S145">_xlfn.XLOOKUP(S$7&amp;$P145,('Water-CRP_filtered'!$S$8:$S$603)&amp;('Water-CRP_filtered'!$J$8:$J$603),'Water-CRP_filtered'!$T$8:$T$603,0)</f>
        <v>531.67333846255087</v>
      </c>
      <c r="T145" s="63">
        <f>Q145*GLB_Wat!$Z145*$Y145/1000</f>
        <v>115995.8300031112</v>
      </c>
      <c r="U145" s="63">
        <f>R145*GLB_Wat!$Z145*$Y145/1000</f>
        <v>886.06482051004718</v>
      </c>
      <c r="V145" s="63">
        <f>S145*GLB_Wat!$Z145*$Y145/1000</f>
        <v>4044.4508584514051</v>
      </c>
      <c r="W145" s="63">
        <f t="shared" si="38"/>
        <v>120926.34568207266</v>
      </c>
      <c r="X145"/>
      <c r="Y145" s="348">
        <f>IF(Wat_FAO!AJ145&gt;0,1,0)</f>
        <v>1</v>
      </c>
      <c r="Z145" s="147">
        <f t="shared" si="35"/>
        <v>7607.0221428571431</v>
      </c>
      <c r="AA145" s="242"/>
      <c r="AB145" s="13">
        <v>656</v>
      </c>
      <c r="AC145" s="13" t="s">
        <v>234</v>
      </c>
      <c r="AD145" s="13" t="s">
        <v>235</v>
      </c>
      <c r="AE145" s="13" t="s">
        <v>235</v>
      </c>
      <c r="AF145" s="13" t="s">
        <v>235</v>
      </c>
      <c r="AG145" s="13" t="s">
        <v>235</v>
      </c>
      <c r="AH145" s="13" t="s">
        <v>235</v>
      </c>
      <c r="AI145" s="14">
        <v>7498777</v>
      </c>
      <c r="AJ145" s="14">
        <v>7379937</v>
      </c>
      <c r="AK145" s="14">
        <v>7928507</v>
      </c>
      <c r="AL145" s="14">
        <v>7039093</v>
      </c>
      <c r="AM145" s="14">
        <v>7862899</v>
      </c>
      <c r="AN145" s="14">
        <v>7392094</v>
      </c>
      <c r="AO145" s="14">
        <v>8147848</v>
      </c>
      <c r="AP145" s="14">
        <v>8134626</v>
      </c>
      <c r="AQ145" s="14">
        <v>8489790</v>
      </c>
      <c r="AR145" s="14">
        <v>7777818</v>
      </c>
      <c r="AS145" s="14">
        <v>8460554</v>
      </c>
      <c r="AT145" s="14">
        <v>8369712</v>
      </c>
      <c r="AU145" s="14">
        <v>8798567</v>
      </c>
      <c r="AV145" s="14">
        <v>8839106</v>
      </c>
      <c r="AW145" s="14">
        <v>8733488</v>
      </c>
      <c r="AX145" s="14">
        <v>8833356</v>
      </c>
      <c r="AY145" s="14">
        <v>9337818</v>
      </c>
      <c r="AZ145" s="14">
        <v>9303073</v>
      </c>
      <c r="BA145" s="14">
        <v>10600000</v>
      </c>
      <c r="BB145" s="14">
        <v>10400000</v>
      </c>
      <c r="BC145" s="14">
        <v>11200000</v>
      </c>
      <c r="BD145" s="14">
        <v>10500000</v>
      </c>
      <c r="BE145" s="14">
        <v>10700000</v>
      </c>
      <c r="BF145" s="14">
        <v>11100000</v>
      </c>
      <c r="BG145" s="14">
        <v>10700000</v>
      </c>
      <c r="BH145" s="14">
        <v>10600000</v>
      </c>
      <c r="BI145" s="14">
        <v>10400000</v>
      </c>
      <c r="BJ145" s="14">
        <v>10300000</v>
      </c>
      <c r="BK145" s="14">
        <v>10800000</v>
      </c>
      <c r="BL145" s="14">
        <v>10600000</v>
      </c>
      <c r="BM145" s="14">
        <v>10700000</v>
      </c>
      <c r="BN145" s="14">
        <v>10700000</v>
      </c>
      <c r="BO145" s="14">
        <v>10600000</v>
      </c>
      <c r="BP145" s="14">
        <v>10400000</v>
      </c>
      <c r="BQ145" s="14">
        <v>10500000</v>
      </c>
      <c r="BR145" s="14">
        <v>9897330</v>
      </c>
      <c r="BS145" s="14">
        <v>10200000</v>
      </c>
      <c r="BT145" s="14">
        <v>10400000</v>
      </c>
      <c r="BU145" s="14">
        <v>10300000</v>
      </c>
      <c r="BV145" s="14">
        <v>10700000</v>
      </c>
      <c r="BW145" s="14">
        <v>10700000</v>
      </c>
      <c r="BX145" s="14">
        <v>10300000</v>
      </c>
      <c r="BY145" s="14">
        <v>11400000</v>
      </c>
      <c r="BZ145" s="14">
        <v>12000000</v>
      </c>
      <c r="CA145" s="14">
        <v>12100000</v>
      </c>
      <c r="CB145" s="14">
        <v>12600000</v>
      </c>
      <c r="CC145" s="14">
        <v>12200000</v>
      </c>
      <c r="CD145" s="14"/>
      <c r="CE145" s="14"/>
      <c r="CF145" s="14"/>
      <c r="CG145" s="14"/>
      <c r="CH145" s="14"/>
      <c r="CI145" s="14"/>
      <c r="CJ145" s="14"/>
      <c r="CK145" s="14"/>
      <c r="CL145" s="14"/>
      <c r="CM145" s="14"/>
      <c r="CN145" s="14"/>
      <c r="CO145" s="14"/>
      <c r="CP145" s="14"/>
      <c r="CQ145" s="14"/>
      <c r="CR145" s="14"/>
      <c r="CS145" s="14"/>
      <c r="CT145" s="14"/>
      <c r="CU145" s="14"/>
      <c r="CV145" s="14"/>
    </row>
    <row r="146" spans="1:100" s="13" customFormat="1" ht="14.25" x14ac:dyDescent="0.45">
      <c r="A146"/>
      <c r="B146"/>
      <c r="C146"/>
      <c r="D146"/>
      <c r="E146"/>
      <c r="F146"/>
      <c r="G146"/>
      <c r="H146"/>
      <c r="I146"/>
      <c r="J146"/>
      <c r="K146"/>
      <c r="L146"/>
      <c r="M146"/>
      <c r="N146"/>
      <c r="O146" s="19" t="str">
        <f t="shared" si="36"/>
        <v>coco</v>
      </c>
      <c r="P146" s="31">
        <f t="shared" si="37"/>
        <v>661</v>
      </c>
      <c r="Q146" s="62" cm="1">
        <f t="array" ref="Q146">_xlfn.XLOOKUP(Q$7&amp;$P146,('Water-CRP_filtered'!$S$8:$S$603)&amp;('Water-CRP_filtered'!$J$8:$J$603),'Water-CRP_filtered'!$T$8:$T$603,0)</f>
        <v>19744.668669373859</v>
      </c>
      <c r="R146" s="62" cm="1">
        <f t="array" ref="R146">_xlfn.XLOOKUP(R$7&amp;$P146,('Water-CRP_filtered'!$S$8:$S$603)&amp;('Water-CRP_filtered'!$J$8:$J$603),'Water-CRP_filtered'!$T$8:$T$603,0)</f>
        <v>3.972254083418012</v>
      </c>
      <c r="S146" s="62" cm="1">
        <f t="array" ref="S146">_xlfn.XLOOKUP(S$7&amp;$P146,('Water-CRP_filtered'!$S$8:$S$603)&amp;('Water-CRP_filtered'!$J$8:$J$603),'Water-CRP_filtered'!$T$8:$T$603,0)</f>
        <v>179.15514855168593</v>
      </c>
      <c r="T146" s="63">
        <f>Q146*GLB_Wat!$Z146*$Y146/1000</f>
        <v>73274.349637570849</v>
      </c>
      <c r="U146" s="63">
        <f>R146*GLB_Wat!$Z146*$Y146/1000</f>
        <v>14.741413970096776</v>
      </c>
      <c r="V146" s="63">
        <f>S146*GLB_Wat!$Z146*$Y146/1000</f>
        <v>664.8618527951968</v>
      </c>
      <c r="W146" s="63">
        <f t="shared" si="38"/>
        <v>73953.95290433614</v>
      </c>
      <c r="X146"/>
      <c r="Y146" s="348">
        <f>IF(Wat_FAO!AJ146&gt;0,1,0)</f>
        <v>1</v>
      </c>
      <c r="Z146" s="147">
        <f t="shared" si="35"/>
        <v>3711.0954285714288</v>
      </c>
      <c r="AA146" s="242"/>
      <c r="AB146" s="13">
        <v>661</v>
      </c>
      <c r="AC146" s="13" t="s">
        <v>236</v>
      </c>
      <c r="AD146" s="13" t="s">
        <v>237</v>
      </c>
      <c r="AE146" s="13" t="s">
        <v>237</v>
      </c>
      <c r="AF146" s="13" t="s">
        <v>237</v>
      </c>
      <c r="AG146" s="13" t="s">
        <v>237</v>
      </c>
      <c r="AH146" s="13" t="s">
        <v>237</v>
      </c>
      <c r="AI146" s="14">
        <v>3338447</v>
      </c>
      <c r="AJ146" s="14">
        <v>3222354</v>
      </c>
      <c r="AK146" s="14">
        <v>3298178</v>
      </c>
      <c r="AL146" s="14">
        <v>3705145</v>
      </c>
      <c r="AM146" s="14">
        <v>4069753</v>
      </c>
      <c r="AN146" s="14">
        <v>4043868</v>
      </c>
      <c r="AO146" s="14">
        <v>4299923</v>
      </c>
      <c r="AP146" s="14">
        <v>3898910</v>
      </c>
      <c r="AQ146" s="14">
        <v>4265984</v>
      </c>
      <c r="AR146" s="14">
        <v>4211455</v>
      </c>
      <c r="AS146" s="14">
        <v>4328770</v>
      </c>
      <c r="AT146" s="14">
        <v>4553618</v>
      </c>
      <c r="AU146" s="14">
        <v>4613755</v>
      </c>
      <c r="AV146" s="14">
        <v>4486396</v>
      </c>
      <c r="AW146" s="14">
        <v>4742114</v>
      </c>
      <c r="AX146" s="14">
        <v>4817236</v>
      </c>
      <c r="AY146" s="14">
        <v>4777619</v>
      </c>
      <c r="AZ146" s="14">
        <v>5235270</v>
      </c>
      <c r="BA146" s="14">
        <v>5505867</v>
      </c>
      <c r="BB146" s="14">
        <v>5520075</v>
      </c>
      <c r="BC146" s="14">
        <v>5606584</v>
      </c>
      <c r="BD146" s="14">
        <v>5759895</v>
      </c>
      <c r="BE146" s="14">
        <v>5602559</v>
      </c>
      <c r="BF146" s="14">
        <v>5600101</v>
      </c>
      <c r="BG146" s="14">
        <v>7613598</v>
      </c>
      <c r="BH146" s="14">
        <v>7149274</v>
      </c>
      <c r="BI146" s="14">
        <v>7013880</v>
      </c>
      <c r="BJ146" s="14">
        <v>7693381</v>
      </c>
      <c r="BK146" s="14">
        <v>8514053</v>
      </c>
      <c r="BL146" s="14">
        <v>8706714</v>
      </c>
      <c r="BM146" s="14">
        <v>8514758</v>
      </c>
      <c r="BN146" s="14">
        <v>8644002</v>
      </c>
      <c r="BO146" s="14">
        <v>9561187</v>
      </c>
      <c r="BP146" s="14">
        <v>9437648</v>
      </c>
      <c r="BQ146" s="14">
        <v>9592214</v>
      </c>
      <c r="BR146" s="14">
        <v>10300000</v>
      </c>
      <c r="BS146" s="14">
        <v>10300000</v>
      </c>
      <c r="BT146" s="14">
        <v>10200000</v>
      </c>
      <c r="BU146" s="14">
        <v>10600000</v>
      </c>
      <c r="BV146" s="14">
        <v>11000000</v>
      </c>
      <c r="BW146" s="14">
        <v>10700000</v>
      </c>
      <c r="BX146" s="14">
        <v>11500000</v>
      </c>
      <c r="BY146" s="14">
        <v>11400000</v>
      </c>
      <c r="BZ146" s="14">
        <v>11300000</v>
      </c>
      <c r="CA146" s="14">
        <v>11700000</v>
      </c>
      <c r="CB146" s="14">
        <v>11800000</v>
      </c>
      <c r="CC146" s="14">
        <v>11900000</v>
      </c>
      <c r="CD146" s="14"/>
      <c r="CE146" s="14"/>
      <c r="CF146" s="14"/>
      <c r="CG146" s="14"/>
      <c r="CH146" s="14"/>
      <c r="CI146" s="14"/>
      <c r="CJ146" s="14"/>
      <c r="CK146" s="14"/>
      <c r="CL146" s="14"/>
      <c r="CM146" s="14"/>
      <c r="CN146" s="14"/>
      <c r="CO146" s="14"/>
      <c r="CP146" s="14"/>
      <c r="CQ146" s="14"/>
      <c r="CR146" s="14"/>
      <c r="CS146" s="14"/>
      <c r="CT146" s="14"/>
      <c r="CU146" s="14"/>
      <c r="CV146" s="14"/>
    </row>
    <row r="147" spans="1:100" s="13" customFormat="1" ht="14.25" x14ac:dyDescent="0.45">
      <c r="A147"/>
      <c r="B147"/>
      <c r="C147"/>
      <c r="D147"/>
      <c r="E147"/>
      <c r="F147"/>
      <c r="G147"/>
      <c r="H147"/>
      <c r="I147"/>
      <c r="J147"/>
      <c r="K147"/>
      <c r="L147"/>
      <c r="M147"/>
      <c r="N147"/>
      <c r="O147" s="19" t="str">
        <f t="shared" si="36"/>
        <v>teal</v>
      </c>
      <c r="P147" s="31">
        <f t="shared" si="37"/>
        <v>667</v>
      </c>
      <c r="Q147" s="62" cm="1">
        <f t="array" ref="Q147">_xlfn.XLOOKUP(Q$7&amp;$P147,('Water-CRP_filtered'!$S$8:$S$603)&amp;('Water-CRP_filtered'!$J$8:$J$603),'Water-CRP_filtered'!$T$8:$T$603,0)</f>
        <v>7231.9220859995221</v>
      </c>
      <c r="R147" s="62" cm="1">
        <f t="array" ref="R147">_xlfn.XLOOKUP(R$7&amp;$P147,('Water-CRP_filtered'!$S$8:$S$603)&amp;('Water-CRP_filtered'!$J$8:$J$603),'Water-CRP_filtered'!$T$8:$T$603,0)</f>
        <v>898.26052521438226</v>
      </c>
      <c r="S147" s="62" cm="1">
        <f t="array" ref="S147">_xlfn.XLOOKUP(S$7&amp;$P147,('Water-CRP_filtered'!$S$8:$S$603)&amp;('Water-CRP_filtered'!$J$8:$J$603),'Water-CRP_filtered'!$T$8:$T$603,0)</f>
        <v>725.57161203935516</v>
      </c>
      <c r="T147" s="63">
        <f>Q147*GLB_Wat!$Z147*$Y147/1000</f>
        <v>102693.29362119321</v>
      </c>
      <c r="U147" s="63">
        <f>R147*GLB_Wat!$Z147*$Y147/1000</f>
        <v>12755.299458044226</v>
      </c>
      <c r="V147" s="63">
        <f>S147*GLB_Wat!$Z147*$Y147/1000</f>
        <v>10303.116890958843</v>
      </c>
      <c r="W147" s="63">
        <f t="shared" si="38"/>
        <v>125751.70997019629</v>
      </c>
      <c r="X147"/>
      <c r="Y147" s="348">
        <f>IF(Wat_FAO!AJ147&gt;0,1,0)</f>
        <v>1</v>
      </c>
      <c r="Z147" s="147">
        <f t="shared" si="35"/>
        <v>14200</v>
      </c>
      <c r="AA147" s="242"/>
      <c r="AB147" s="13">
        <v>667</v>
      </c>
      <c r="AC147" s="13" t="s">
        <v>238</v>
      </c>
      <c r="AD147" s="13" t="s">
        <v>239</v>
      </c>
      <c r="AE147" s="13" t="s">
        <v>239</v>
      </c>
      <c r="AF147" s="13" t="s">
        <v>239</v>
      </c>
      <c r="AG147" s="13" t="s">
        <v>239</v>
      </c>
      <c r="AH147" s="13" t="s">
        <v>235</v>
      </c>
      <c r="AI147" s="14">
        <v>12700000</v>
      </c>
      <c r="AJ147" s="14">
        <v>13300000</v>
      </c>
      <c r="AK147" s="14">
        <v>13600000</v>
      </c>
      <c r="AL147" s="14">
        <v>13800000</v>
      </c>
      <c r="AM147" s="14">
        <v>14700000</v>
      </c>
      <c r="AN147" s="14">
        <v>15500000</v>
      </c>
      <c r="AO147" s="14">
        <v>15800000</v>
      </c>
      <c r="AP147" s="14">
        <v>17000000</v>
      </c>
      <c r="AQ147" s="14">
        <v>17400000</v>
      </c>
      <c r="AR147" s="14">
        <v>17600000</v>
      </c>
      <c r="AS147" s="14">
        <v>19500000</v>
      </c>
      <c r="AT147" s="14">
        <v>20600000</v>
      </c>
      <c r="AU147" s="14">
        <v>21500000</v>
      </c>
      <c r="AV147" s="14">
        <v>22700000</v>
      </c>
      <c r="AW147" s="14">
        <v>23700000</v>
      </c>
      <c r="AX147" s="14">
        <v>24500000</v>
      </c>
      <c r="AY147" s="14">
        <v>24900000</v>
      </c>
      <c r="AZ147" s="14">
        <v>25900000</v>
      </c>
      <c r="BA147" s="14">
        <v>27100000</v>
      </c>
      <c r="BB147" s="14">
        <v>27700000</v>
      </c>
      <c r="BC147" s="14">
        <v>29100000</v>
      </c>
      <c r="BD147" s="14">
        <v>30500000</v>
      </c>
      <c r="BE147" s="14">
        <v>30900000</v>
      </c>
      <c r="BF147" s="14">
        <v>32200000</v>
      </c>
      <c r="BG147" s="14">
        <v>2365808</v>
      </c>
      <c r="BH147" s="14">
        <v>2390047</v>
      </c>
      <c r="BI147" s="14">
        <v>2442387</v>
      </c>
      <c r="BJ147" s="14">
        <v>2497236</v>
      </c>
      <c r="BK147" s="14">
        <v>2577691</v>
      </c>
      <c r="BL147" s="14">
        <v>2683649</v>
      </c>
      <c r="BM147" s="14">
        <v>2719393</v>
      </c>
      <c r="BN147" s="14">
        <v>2882005</v>
      </c>
      <c r="BO147" s="14">
        <v>2985426</v>
      </c>
      <c r="BP147" s="14">
        <v>3041844</v>
      </c>
      <c r="BQ147" s="14">
        <v>3153931</v>
      </c>
      <c r="BR147" s="14">
        <v>3409725</v>
      </c>
      <c r="BS147" s="14">
        <v>3512346</v>
      </c>
      <c r="BT147" s="14">
        <v>3615447</v>
      </c>
      <c r="BU147" s="14">
        <v>3787939</v>
      </c>
      <c r="BV147" s="14">
        <v>3895181</v>
      </c>
      <c r="BW147" s="14">
        <v>4172487</v>
      </c>
      <c r="BX147" s="14">
        <v>4687608</v>
      </c>
      <c r="BY147" s="14">
        <v>4872889</v>
      </c>
      <c r="BZ147" s="14">
        <v>5143234</v>
      </c>
      <c r="CA147" s="14">
        <v>5099214</v>
      </c>
      <c r="CB147" s="14">
        <v>5184984</v>
      </c>
      <c r="CC147" s="14">
        <v>5268337</v>
      </c>
      <c r="CD147" s="14"/>
      <c r="CE147" s="14"/>
      <c r="CF147" s="14"/>
      <c r="CG147" s="14"/>
      <c r="CH147" s="14"/>
      <c r="CI147" s="14"/>
      <c r="CJ147" s="14"/>
      <c r="CK147" s="14"/>
      <c r="CL147" s="14"/>
      <c r="CM147" s="14"/>
      <c r="CN147" s="14"/>
      <c r="CO147" s="14"/>
      <c r="CP147" s="14"/>
      <c r="CQ147" s="14"/>
      <c r="CR147" s="14"/>
      <c r="CS147" s="14"/>
      <c r="CT147" s="14"/>
      <c r="CU147" s="14"/>
      <c r="CV147" s="14"/>
    </row>
    <row r="148" spans="1:100" s="13" customFormat="1" ht="14.25" x14ac:dyDescent="0.45">
      <c r="A148"/>
      <c r="B148"/>
      <c r="C148"/>
      <c r="D148"/>
      <c r="E148"/>
      <c r="F148"/>
      <c r="G148"/>
      <c r="H148"/>
      <c r="I148"/>
      <c r="J148"/>
      <c r="K148"/>
      <c r="L148"/>
      <c r="M148"/>
      <c r="N148"/>
      <c r="O148" s="19" t="str">
        <f t="shared" si="36"/>
        <v>teal</v>
      </c>
      <c r="P148" s="31">
        <f t="shared" si="37"/>
        <v>671</v>
      </c>
      <c r="Q148" s="62" cm="1">
        <f t="array" ref="Q148">_xlfn.XLOOKUP(Q$7&amp;$P148,('Water-CRP_filtered'!$S$8:$S$603)&amp;('Water-CRP_filtered'!$J$8:$J$603),'Water-CRP_filtered'!$T$8:$T$603,0)</f>
        <v>0</v>
      </c>
      <c r="R148" s="62" cm="1">
        <f t="array" ref="R148">_xlfn.XLOOKUP(R$7&amp;$P148,('Water-CRP_filtered'!$S$8:$S$603)&amp;('Water-CRP_filtered'!$J$8:$J$603),'Water-CRP_filtered'!$T$8:$T$603,0)</f>
        <v>0</v>
      </c>
      <c r="S148" s="62" cm="1">
        <f t="array" ref="S148">_xlfn.XLOOKUP(S$7&amp;$P148,('Water-CRP_filtered'!$S$8:$S$603)&amp;('Water-CRP_filtered'!$J$8:$J$603),'Water-CRP_filtered'!$T$8:$T$603,0)</f>
        <v>0</v>
      </c>
      <c r="T148" s="63">
        <f>Q148*GLB_Wat!$Z148*$Y148/1000</f>
        <v>0</v>
      </c>
      <c r="U148" s="63">
        <f>R148*GLB_Wat!$Z148*$Y148/1000</f>
        <v>0</v>
      </c>
      <c r="V148" s="63">
        <f>S148*GLB_Wat!$Z148*$Y148/1000</f>
        <v>0</v>
      </c>
      <c r="W148" s="63">
        <f t="shared" si="38"/>
        <v>0</v>
      </c>
      <c r="X148"/>
      <c r="Y148" s="348">
        <f>IF(Wat_FAO!AJ148&gt;0,1,0)</f>
        <v>0</v>
      </c>
      <c r="Z148" s="147">
        <f t="shared" si="35"/>
        <v>858.48571428571427</v>
      </c>
      <c r="AA148" s="242"/>
      <c r="AB148" s="13">
        <v>671</v>
      </c>
      <c r="AC148" s="13" t="s">
        <v>240</v>
      </c>
      <c r="AD148" s="13" t="s">
        <v>239</v>
      </c>
      <c r="AE148" s="13" t="s">
        <v>239</v>
      </c>
      <c r="AF148" s="13" t="s">
        <v>239</v>
      </c>
      <c r="AG148" s="13" t="s">
        <v>239</v>
      </c>
      <c r="AH148" s="13" t="s">
        <v>235</v>
      </c>
      <c r="AI148" s="14">
        <v>872266</v>
      </c>
      <c r="AJ148" s="14">
        <v>1024875</v>
      </c>
      <c r="AK148" s="14">
        <v>935115</v>
      </c>
      <c r="AL148" s="14">
        <v>875744</v>
      </c>
      <c r="AM148" s="14">
        <v>731926</v>
      </c>
      <c r="AN148" s="14">
        <v>768911</v>
      </c>
      <c r="AO148" s="14">
        <v>800563</v>
      </c>
      <c r="AP148" s="14">
        <v>815974</v>
      </c>
      <c r="AQ148" s="14">
        <v>749247.6</v>
      </c>
      <c r="AR148" s="14">
        <v>748350.9</v>
      </c>
      <c r="AS148" s="14">
        <v>766518</v>
      </c>
      <c r="AT148" s="14">
        <v>774524</v>
      </c>
      <c r="AU148" s="14">
        <v>821534</v>
      </c>
      <c r="AV148" s="14">
        <v>842650</v>
      </c>
      <c r="AW148" s="14">
        <v>959247.1</v>
      </c>
      <c r="AX148" s="14">
        <v>990103</v>
      </c>
      <c r="AY148" s="14">
        <v>1542243</v>
      </c>
      <c r="AZ148" s="14">
        <v>1414876</v>
      </c>
      <c r="BA148" s="14">
        <v>1435443</v>
      </c>
      <c r="BB148" s="14">
        <v>1485313</v>
      </c>
      <c r="BC148" s="14">
        <v>1473739</v>
      </c>
      <c r="BD148" s="14">
        <v>1505675</v>
      </c>
      <c r="BE148" s="14">
        <v>1745471</v>
      </c>
      <c r="BF148" s="14">
        <v>1878751</v>
      </c>
      <c r="BG148" s="14">
        <v>278638</v>
      </c>
      <c r="BH148" s="14">
        <v>293233</v>
      </c>
      <c r="BI148" s="14">
        <v>289429</v>
      </c>
      <c r="BJ148" s="14">
        <v>271606</v>
      </c>
      <c r="BK148" s="14">
        <v>263756</v>
      </c>
      <c r="BL148" s="14">
        <v>269551</v>
      </c>
      <c r="BM148" s="14">
        <v>280613</v>
      </c>
      <c r="BN148" s="14">
        <v>274976</v>
      </c>
      <c r="BO148" s="14">
        <v>263462</v>
      </c>
      <c r="BP148" s="14">
        <v>264458</v>
      </c>
      <c r="BQ148" s="14">
        <v>290703</v>
      </c>
      <c r="BR148" s="14">
        <v>267984</v>
      </c>
      <c r="BS148" s="14">
        <v>274847</v>
      </c>
      <c r="BT148" s="14">
        <v>266392</v>
      </c>
      <c r="BU148" s="14">
        <v>268641</v>
      </c>
      <c r="BV148" s="14">
        <v>274251</v>
      </c>
      <c r="BW148" s="14">
        <v>260332</v>
      </c>
      <c r="BX148" s="14">
        <v>265740</v>
      </c>
      <c r="BY148" s="14">
        <v>259302</v>
      </c>
      <c r="BZ148" s="14">
        <v>263451</v>
      </c>
      <c r="CA148" s="14">
        <v>272792</v>
      </c>
      <c r="CB148" s="14">
        <v>273894</v>
      </c>
      <c r="CC148" s="14">
        <v>281845</v>
      </c>
      <c r="CD148" s="14"/>
      <c r="CE148" s="14"/>
      <c r="CF148" s="14"/>
      <c r="CG148" s="14"/>
      <c r="CH148" s="14"/>
      <c r="CI148" s="14"/>
      <c r="CJ148" s="14"/>
      <c r="CK148" s="14"/>
      <c r="CL148" s="14"/>
      <c r="CM148" s="14"/>
      <c r="CN148" s="14"/>
      <c r="CO148" s="14"/>
      <c r="CP148" s="14"/>
      <c r="CQ148" s="14"/>
      <c r="CR148" s="14"/>
      <c r="CS148" s="14"/>
      <c r="CT148" s="14"/>
      <c r="CU148" s="14"/>
      <c r="CV148" s="14"/>
    </row>
    <row r="149" spans="1:100" s="13" customFormat="1" ht="14.25" x14ac:dyDescent="0.45">
      <c r="A149"/>
      <c r="B149"/>
      <c r="C149"/>
      <c r="D149"/>
      <c r="E149"/>
      <c r="F149"/>
      <c r="G149"/>
      <c r="H149"/>
      <c r="I149"/>
      <c r="J149"/>
      <c r="K149"/>
      <c r="L149"/>
      <c r="M149"/>
      <c r="N149"/>
      <c r="O149" s="19" t="str">
        <f t="shared" si="36"/>
        <v>teal</v>
      </c>
      <c r="P149" s="31">
        <f t="shared" si="37"/>
        <v>674</v>
      </c>
      <c r="Q149" s="62" cm="1">
        <f t="array" ref="Q149">_xlfn.XLOOKUP(Q$7&amp;$P149,('Water-CRP_filtered'!$S$8:$S$603)&amp;('Water-CRP_filtered'!$J$8:$J$603),'Water-CRP_filtered'!$T$8:$T$603,0)</f>
        <v>0</v>
      </c>
      <c r="R149" s="62" cm="1">
        <f t="array" ref="R149">_xlfn.XLOOKUP(R$7&amp;$P149,('Water-CRP_filtered'!$S$8:$S$603)&amp;('Water-CRP_filtered'!$J$8:$J$603),'Water-CRP_filtered'!$T$8:$T$603,0)</f>
        <v>0</v>
      </c>
      <c r="S149" s="62" cm="1">
        <f t="array" ref="S149">_xlfn.XLOOKUP(S$7&amp;$P149,('Water-CRP_filtered'!$S$8:$S$603)&amp;('Water-CRP_filtered'!$J$8:$J$603),'Water-CRP_filtered'!$T$8:$T$603,0)</f>
        <v>0</v>
      </c>
      <c r="T149" s="63">
        <f>Q149*GLB_Wat!$Z149*$Y149/1000</f>
        <v>0</v>
      </c>
      <c r="U149" s="63">
        <f>R149*GLB_Wat!$Z149*$Y149/1000</f>
        <v>0</v>
      </c>
      <c r="V149" s="63">
        <f>S149*GLB_Wat!$Z149*$Y149/1000</f>
        <v>0</v>
      </c>
      <c r="W149" s="63">
        <f t="shared" si="38"/>
        <v>0</v>
      </c>
      <c r="X149"/>
      <c r="Y149" s="348">
        <f>IF(Wat_FAO!AJ149&gt;0,1,0)</f>
        <v>0</v>
      </c>
      <c r="Z149" s="147">
        <f t="shared" si="35"/>
        <v>0</v>
      </c>
      <c r="AA149" s="242"/>
      <c r="AB149" s="13">
        <v>674</v>
      </c>
      <c r="AC149" s="13" t="s">
        <v>241</v>
      </c>
      <c r="AD149" s="13" t="s">
        <v>239</v>
      </c>
      <c r="AE149" s="13" t="s">
        <v>239</v>
      </c>
      <c r="AF149" s="13" t="s">
        <v>239</v>
      </c>
      <c r="AG149" s="13" t="s">
        <v>239</v>
      </c>
      <c r="AH149" s="13" t="s">
        <v>235</v>
      </c>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row>
    <row r="150" spans="1:100" s="13" customFormat="1" ht="14.25" x14ac:dyDescent="0.45">
      <c r="A150"/>
      <c r="B150"/>
      <c r="C150"/>
      <c r="D150"/>
      <c r="E150"/>
      <c r="F150"/>
      <c r="G150"/>
      <c r="H150"/>
      <c r="I150"/>
      <c r="J150"/>
      <c r="K150"/>
      <c r="L150"/>
      <c r="M150"/>
      <c r="N150"/>
      <c r="O150" s="19" t="str">
        <f t="shared" si="36"/>
        <v>ocrp</v>
      </c>
      <c r="P150" s="31">
        <f t="shared" si="37"/>
        <v>677</v>
      </c>
      <c r="Q150" s="62" cm="1">
        <f t="array" ref="Q150">_xlfn.XLOOKUP(Q$7&amp;$P150,('Water-CRP_filtered'!$S$8:$S$603)&amp;('Water-CRP_filtered'!$J$8:$J$603),'Water-CRP_filtered'!$T$8:$T$603,0)</f>
        <v>2382.0592857256215</v>
      </c>
      <c r="R150" s="62" cm="1">
        <f t="array" ref="R150">_xlfn.XLOOKUP(R$7&amp;$P150,('Water-CRP_filtered'!$S$8:$S$603)&amp;('Water-CRP_filtered'!$J$8:$J$603),'Water-CRP_filtered'!$T$8:$T$603,0)</f>
        <v>269.23192263695188</v>
      </c>
      <c r="S150" s="62" cm="1">
        <f t="array" ref="S150">_xlfn.XLOOKUP(S$7&amp;$P150,('Water-CRP_filtered'!$S$8:$S$603)&amp;('Water-CRP_filtered'!$J$8:$J$603),'Water-CRP_filtered'!$T$8:$T$603,0)</f>
        <v>1413.5415120319153</v>
      </c>
      <c r="T150" s="63">
        <f>Q150*GLB_Wat!$Z150*$Y150/1000</f>
        <v>0</v>
      </c>
      <c r="U150" s="63">
        <f>R150*GLB_Wat!$Z150*$Y150/1000</f>
        <v>0</v>
      </c>
      <c r="V150" s="63">
        <f>S150*GLB_Wat!$Z150*$Y150/1000</f>
        <v>0</v>
      </c>
      <c r="W150" s="63">
        <f t="shared" si="38"/>
        <v>0</v>
      </c>
      <c r="X150"/>
      <c r="Y150" s="348">
        <f>IF(Wat_FAO!AJ150&gt;0,1,0)</f>
        <v>0</v>
      </c>
      <c r="Z150" s="147">
        <f t="shared" si="35"/>
        <v>119.50034285714287</v>
      </c>
      <c r="AA150" s="242"/>
      <c r="AB150" s="13">
        <v>677</v>
      </c>
      <c r="AC150" s="13" t="s">
        <v>242</v>
      </c>
      <c r="AD150" s="13" t="s">
        <v>243</v>
      </c>
      <c r="AE150" s="13" t="s">
        <v>243</v>
      </c>
      <c r="AF150" s="13" t="s">
        <v>243</v>
      </c>
      <c r="AG150" s="13" t="s">
        <v>243</v>
      </c>
      <c r="AH150" s="13" t="s">
        <v>243</v>
      </c>
      <c r="AI150" s="14">
        <v>121348.6</v>
      </c>
      <c r="AJ150" s="14">
        <v>125915.2</v>
      </c>
      <c r="AK150" s="14">
        <v>125627.2</v>
      </c>
      <c r="AL150" s="14">
        <v>113955.1</v>
      </c>
      <c r="AM150" s="14">
        <v>119118.6</v>
      </c>
      <c r="AN150" s="14">
        <v>118914.3</v>
      </c>
      <c r="AO150" s="14">
        <v>111623.4</v>
      </c>
      <c r="AP150" s="14">
        <v>126341.3</v>
      </c>
      <c r="AQ150" s="14">
        <v>142048.29999999999</v>
      </c>
      <c r="AR150" s="14">
        <v>141667.9</v>
      </c>
      <c r="AS150" s="14">
        <v>126111.2</v>
      </c>
      <c r="AT150" s="14">
        <v>128063.9</v>
      </c>
      <c r="AU150" s="14">
        <v>112217.8</v>
      </c>
      <c r="AV150" s="14">
        <v>117839.2</v>
      </c>
      <c r="AW150" s="14">
        <v>137797.20000000001</v>
      </c>
      <c r="AX150" s="14">
        <v>133058.9</v>
      </c>
      <c r="AY150" s="14">
        <v>143219.79999999999</v>
      </c>
      <c r="AZ150" s="14">
        <v>151432</v>
      </c>
      <c r="BA150" s="14">
        <v>169913.2</v>
      </c>
      <c r="BB150" s="14">
        <v>174275.8</v>
      </c>
      <c r="BC150" s="14">
        <v>173413</v>
      </c>
      <c r="BD150" s="14">
        <v>170893</v>
      </c>
      <c r="BE150" s="14">
        <v>152567.4</v>
      </c>
      <c r="BF150" s="14">
        <v>166714.29999999999</v>
      </c>
      <c r="BG150" s="14">
        <v>86400</v>
      </c>
      <c r="BH150" s="14">
        <v>83066</v>
      </c>
      <c r="BI150" s="14">
        <v>82247</v>
      </c>
      <c r="BJ150" s="14">
        <v>80420</v>
      </c>
      <c r="BK150" s="14">
        <v>78918</v>
      </c>
      <c r="BL150" s="14">
        <v>79792</v>
      </c>
      <c r="BM150" s="14">
        <v>79597</v>
      </c>
      <c r="BN150" s="14">
        <v>81549</v>
      </c>
      <c r="BO150" s="14">
        <v>85767</v>
      </c>
      <c r="BP150" s="14">
        <v>84938</v>
      </c>
      <c r="BQ150" s="14">
        <v>77459</v>
      </c>
      <c r="BR150" s="14">
        <v>76700</v>
      </c>
      <c r="BS150" s="14">
        <v>75465</v>
      </c>
      <c r="BT150" s="14">
        <v>77587</v>
      </c>
      <c r="BU150" s="14">
        <v>82733</v>
      </c>
      <c r="BV150" s="14">
        <v>86144</v>
      </c>
      <c r="BW150" s="14">
        <v>90825</v>
      </c>
      <c r="BX150" s="14">
        <v>92829</v>
      </c>
      <c r="BY150" s="14">
        <v>103965</v>
      </c>
      <c r="BZ150" s="14">
        <v>101116</v>
      </c>
      <c r="CA150" s="14">
        <v>101041</v>
      </c>
      <c r="CB150" s="14">
        <v>103202</v>
      </c>
      <c r="CC150" s="14">
        <v>103004</v>
      </c>
      <c r="CD150" s="14"/>
      <c r="CE150" s="14"/>
      <c r="CF150" s="14"/>
      <c r="CG150" s="14"/>
      <c r="CH150" s="14"/>
      <c r="CI150" s="14"/>
      <c r="CJ150" s="14"/>
      <c r="CK150" s="14"/>
      <c r="CL150" s="14"/>
      <c r="CM150" s="14"/>
      <c r="CN150" s="14"/>
      <c r="CO150" s="14"/>
      <c r="CP150" s="14"/>
      <c r="CQ150" s="14"/>
      <c r="CR150" s="14"/>
      <c r="CS150" s="14"/>
      <c r="CT150" s="14"/>
      <c r="CU150" s="14"/>
      <c r="CV150" s="14"/>
    </row>
    <row r="151" spans="1:100" s="13" customFormat="1" ht="14.25" x14ac:dyDescent="0.45">
      <c r="A151"/>
      <c r="B151"/>
      <c r="C151"/>
      <c r="D151"/>
      <c r="E151"/>
      <c r="F151"/>
      <c r="G151"/>
      <c r="H151"/>
      <c r="I151"/>
      <c r="J151"/>
      <c r="K151"/>
      <c r="L151"/>
      <c r="M151"/>
      <c r="N151"/>
      <c r="O151" s="19" t="str">
        <f t="shared" si="36"/>
        <v>vege</v>
      </c>
      <c r="P151" s="31">
        <f t="shared" si="37"/>
        <v>687</v>
      </c>
      <c r="Q151" s="62" cm="1">
        <f t="array" ref="Q151">_xlfn.XLOOKUP(Q$7&amp;$P151,('Water-CRP_filtered'!$S$8:$S$603)&amp;('Water-CRP_filtered'!$J$8:$J$603),'Water-CRP_filtered'!$T$8:$T$603,0)</f>
        <v>6540.2563419566586</v>
      </c>
      <c r="R151" s="62" cm="1">
        <f t="array" ref="R151">_xlfn.XLOOKUP(R$7&amp;$P151,('Water-CRP_filtered'!$S$8:$S$603)&amp;('Water-CRP_filtered'!$J$8:$J$603),'Water-CRP_filtered'!$T$8:$T$603,0)</f>
        <v>467.21098958354168</v>
      </c>
      <c r="S151" s="62" cm="1">
        <f t="array" ref="S151">_xlfn.XLOOKUP(S$7&amp;$P151,('Water-CRP_filtered'!$S$8:$S$603)&amp;('Water-CRP_filtered'!$J$8:$J$603),'Water-CRP_filtered'!$T$8:$T$603,0)</f>
        <v>604.02263408576403</v>
      </c>
      <c r="T151" s="63">
        <f>Q151*GLB_Wat!$Z151*$Y151/1000</f>
        <v>2681.7805384264602</v>
      </c>
      <c r="U151" s="63">
        <f>R151*GLB_Wat!$Z151*$Y151/1000</f>
        <v>191.57618198635626</v>
      </c>
      <c r="V151" s="63">
        <f>S151*GLB_Wat!$Z151*$Y151/1000</f>
        <v>247.67471795695303</v>
      </c>
      <c r="W151" s="63">
        <f t="shared" si="38"/>
        <v>3121.0314383697696</v>
      </c>
      <c r="X151"/>
      <c r="Y151" s="348">
        <f>IF(Wat_FAO!AJ151&gt;0,1,0)</f>
        <v>1</v>
      </c>
      <c r="Z151" s="147">
        <f t="shared" si="35"/>
        <v>410.04211428571432</v>
      </c>
      <c r="AA151" s="242"/>
      <c r="AB151" s="13">
        <v>687</v>
      </c>
      <c r="AC151" s="13" t="s">
        <v>244</v>
      </c>
      <c r="AD151" s="364" t="s">
        <v>168</v>
      </c>
      <c r="AE151" s="364" t="s">
        <v>168</v>
      </c>
      <c r="AF151" s="364" t="s">
        <v>168</v>
      </c>
      <c r="AG151" s="364" t="s">
        <v>168</v>
      </c>
      <c r="AH151" s="13" t="s">
        <v>243</v>
      </c>
      <c r="AI151" s="14">
        <v>318733.90000000002</v>
      </c>
      <c r="AJ151" s="14">
        <v>363263.2</v>
      </c>
      <c r="AK151" s="14">
        <v>403192.2</v>
      </c>
      <c r="AL151" s="14">
        <v>426359.9</v>
      </c>
      <c r="AM151" s="14">
        <v>431961.4</v>
      </c>
      <c r="AN151" s="14">
        <v>453001.6</v>
      </c>
      <c r="AO151" s="14">
        <v>473782.6</v>
      </c>
      <c r="AP151" s="14">
        <v>468470.3</v>
      </c>
      <c r="AQ151" s="14">
        <v>453455.1</v>
      </c>
      <c r="AR151" s="14">
        <v>466192.9</v>
      </c>
      <c r="AS151" s="14">
        <v>427271.8</v>
      </c>
      <c r="AT151" s="14">
        <v>430009.8</v>
      </c>
      <c r="AU151" s="14">
        <v>425920.8</v>
      </c>
      <c r="AV151" s="14">
        <v>466273.3</v>
      </c>
      <c r="AW151" s="14">
        <v>504510.8</v>
      </c>
      <c r="AX151" s="14">
        <v>560884.30000000005</v>
      </c>
      <c r="AY151" s="14">
        <v>623177.69999999995</v>
      </c>
      <c r="AZ151" s="14">
        <v>697439.5</v>
      </c>
      <c r="BA151" s="14">
        <v>828316.3</v>
      </c>
      <c r="BB151" s="14">
        <v>830989.2</v>
      </c>
      <c r="BC151" s="14">
        <v>852767.4</v>
      </c>
      <c r="BD151" s="14">
        <v>868378.5</v>
      </c>
      <c r="BE151" s="14">
        <v>866026.4</v>
      </c>
      <c r="BF151" s="14">
        <v>855105.1</v>
      </c>
      <c r="BG151" s="14">
        <v>419518</v>
      </c>
      <c r="BH151" s="14">
        <v>466817</v>
      </c>
      <c r="BI151" s="14">
        <v>494400</v>
      </c>
      <c r="BJ151" s="14">
        <v>517614</v>
      </c>
      <c r="BK151" s="14">
        <v>534893</v>
      </c>
      <c r="BL151" s="14">
        <v>523388</v>
      </c>
      <c r="BM151" s="14">
        <v>636663</v>
      </c>
      <c r="BN151" s="14">
        <v>620789</v>
      </c>
      <c r="BO151" s="14">
        <v>567250</v>
      </c>
      <c r="BP151" s="14">
        <v>612656</v>
      </c>
      <c r="BQ151" s="14">
        <v>563053</v>
      </c>
      <c r="BR151" s="14">
        <v>541403</v>
      </c>
      <c r="BS151" s="14">
        <v>558557</v>
      </c>
      <c r="BT151" s="14">
        <v>502494</v>
      </c>
      <c r="BU151" s="14">
        <v>520369</v>
      </c>
      <c r="BV151" s="14">
        <v>555561</v>
      </c>
      <c r="BW151" s="14">
        <v>592734</v>
      </c>
      <c r="BX151" s="14">
        <v>601467</v>
      </c>
      <c r="BY151" s="14">
        <v>672076</v>
      </c>
      <c r="BZ151" s="14">
        <v>664400</v>
      </c>
      <c r="CA151" s="14">
        <v>687625</v>
      </c>
      <c r="CB151" s="14">
        <v>684600</v>
      </c>
      <c r="CC151" s="14">
        <v>689336</v>
      </c>
      <c r="CD151" s="14"/>
      <c r="CE151" s="14"/>
      <c r="CF151" s="14"/>
      <c r="CG151" s="14"/>
      <c r="CH151" s="14"/>
      <c r="CI151" s="14"/>
      <c r="CJ151" s="14"/>
      <c r="CK151" s="14"/>
      <c r="CL151" s="14"/>
      <c r="CM151" s="14"/>
      <c r="CN151" s="14"/>
      <c r="CO151" s="14"/>
      <c r="CP151" s="14"/>
      <c r="CQ151" s="14"/>
      <c r="CR151" s="14"/>
      <c r="CS151" s="14"/>
      <c r="CT151" s="14"/>
      <c r="CU151" s="14"/>
      <c r="CV151" s="14"/>
    </row>
    <row r="152" spans="1:100" s="13" customFormat="1" ht="14.25" x14ac:dyDescent="0.45">
      <c r="A152"/>
      <c r="B152"/>
      <c r="C152"/>
      <c r="D152"/>
      <c r="E152"/>
      <c r="F152"/>
      <c r="G152"/>
      <c r="H152"/>
      <c r="I152"/>
      <c r="J152"/>
      <c r="K152"/>
      <c r="L152"/>
      <c r="M152"/>
      <c r="N152"/>
      <c r="O152" s="19" t="str">
        <f t="shared" si="36"/>
        <v>vege</v>
      </c>
      <c r="P152" s="31">
        <f t="shared" si="37"/>
        <v>689</v>
      </c>
      <c r="Q152" s="62" cm="1">
        <f t="array" ref="Q152">_xlfn.XLOOKUP(Q$7&amp;$P152,('Water-CRP_filtered'!$S$8:$S$603)&amp;('Water-CRP_filtered'!$J$8:$J$603),'Water-CRP_filtered'!$T$8:$T$603,0)</f>
        <v>5869.0297935220106</v>
      </c>
      <c r="R152" s="62" cm="1">
        <f t="array" ref="R152">_xlfn.XLOOKUP(R$7&amp;$P152,('Water-CRP_filtered'!$S$8:$S$603)&amp;('Water-CRP_filtered'!$J$8:$J$603),'Water-CRP_filtered'!$T$8:$T$603,0)</f>
        <v>1125.3198910295471</v>
      </c>
      <c r="S152" s="62" cm="1">
        <f t="array" ref="S152">_xlfn.XLOOKUP(S$7&amp;$P152,('Water-CRP_filtered'!$S$8:$S$603)&amp;('Water-CRP_filtered'!$J$8:$J$603),'Water-CRP_filtered'!$T$8:$T$603,0)</f>
        <v>371.05635351847076</v>
      </c>
      <c r="T152" s="63">
        <f>Q152*GLB_Wat!$Z152*$Y152/1000</f>
        <v>0</v>
      </c>
      <c r="U152" s="63">
        <f>R152*GLB_Wat!$Z152*$Y152/1000</f>
        <v>0</v>
      </c>
      <c r="V152" s="63">
        <f>S152*GLB_Wat!$Z152*$Y152/1000</f>
        <v>0</v>
      </c>
      <c r="W152" s="63">
        <f t="shared" si="38"/>
        <v>0</v>
      </c>
      <c r="X152"/>
      <c r="Y152" s="348">
        <f>IF(Wat_FAO!AJ152&gt;0,1,0)</f>
        <v>0</v>
      </c>
      <c r="Z152" s="147">
        <f t="shared" si="35"/>
        <v>2614.7344285714285</v>
      </c>
      <c r="AA152" s="242"/>
      <c r="AB152" s="13">
        <v>689</v>
      </c>
      <c r="AC152" s="13" t="s">
        <v>245</v>
      </c>
      <c r="AD152" s="364" t="s">
        <v>168</v>
      </c>
      <c r="AE152" s="364" t="s">
        <v>168</v>
      </c>
      <c r="AF152" s="364" t="s">
        <v>168</v>
      </c>
      <c r="AG152" s="364" t="s">
        <v>168</v>
      </c>
      <c r="AH152" s="13" t="s">
        <v>243</v>
      </c>
      <c r="AI152" s="14">
        <v>2463799</v>
      </c>
      <c r="AJ152" s="14">
        <v>2471847</v>
      </c>
      <c r="AK152" s="14">
        <v>2352764</v>
      </c>
      <c r="AL152" s="14">
        <v>2718157</v>
      </c>
      <c r="AM152" s="14">
        <v>2739067</v>
      </c>
      <c r="AN152" s="14">
        <v>2717653</v>
      </c>
      <c r="AO152" s="14">
        <v>2839854</v>
      </c>
      <c r="AP152" s="14">
        <v>2966150</v>
      </c>
      <c r="AQ152" s="14">
        <v>3056466</v>
      </c>
      <c r="AR152" s="14">
        <v>3037798</v>
      </c>
      <c r="AS152" s="14">
        <v>3076168</v>
      </c>
      <c r="AT152" s="14">
        <v>3175440</v>
      </c>
      <c r="AU152" s="14">
        <v>3365129</v>
      </c>
      <c r="AV152" s="14">
        <v>3572591</v>
      </c>
      <c r="AW152" s="14">
        <v>3700115</v>
      </c>
      <c r="AX152" s="14">
        <v>4010872</v>
      </c>
      <c r="AY152" s="14">
        <v>3947199</v>
      </c>
      <c r="AZ152" s="14">
        <v>4498776</v>
      </c>
      <c r="BA152" s="14">
        <v>4600117</v>
      </c>
      <c r="BB152" s="14">
        <v>4185249</v>
      </c>
      <c r="BC152" s="14">
        <v>4345075</v>
      </c>
      <c r="BD152" s="14">
        <v>4854034</v>
      </c>
      <c r="BE152" s="14">
        <v>4829441</v>
      </c>
      <c r="BF152" s="14">
        <v>5821858</v>
      </c>
      <c r="BG152" s="14">
        <v>1710665</v>
      </c>
      <c r="BH152" s="14">
        <v>1728093</v>
      </c>
      <c r="BI152" s="14">
        <v>1706884</v>
      </c>
      <c r="BJ152" s="14">
        <v>1649729</v>
      </c>
      <c r="BK152" s="14">
        <v>1620943</v>
      </c>
      <c r="BL152" s="14">
        <v>1551662</v>
      </c>
      <c r="BM152" s="14">
        <v>1607368</v>
      </c>
      <c r="BN152" s="14">
        <v>1690845</v>
      </c>
      <c r="BO152" s="14">
        <v>1651354</v>
      </c>
      <c r="BP152" s="14">
        <v>1633982</v>
      </c>
      <c r="BQ152" s="14">
        <v>1653333</v>
      </c>
      <c r="BR152" s="14">
        <v>1652999</v>
      </c>
      <c r="BS152" s="14">
        <v>1707780</v>
      </c>
      <c r="BT152" s="14">
        <v>1678280</v>
      </c>
      <c r="BU152" s="14">
        <v>1675758</v>
      </c>
      <c r="BV152" s="14">
        <v>1721542</v>
      </c>
      <c r="BW152" s="14">
        <v>1819469</v>
      </c>
      <c r="BX152" s="14">
        <v>1822825</v>
      </c>
      <c r="BY152" s="14">
        <v>1705182</v>
      </c>
      <c r="BZ152" s="14">
        <v>1718294</v>
      </c>
      <c r="CA152" s="14">
        <v>1556902</v>
      </c>
      <c r="CB152" s="14">
        <v>1645878</v>
      </c>
      <c r="CC152" s="14">
        <v>1645450</v>
      </c>
      <c r="CD152" s="14"/>
      <c r="CE152" s="14"/>
      <c r="CF152" s="14"/>
      <c r="CG152" s="14"/>
      <c r="CH152" s="14"/>
      <c r="CI152" s="14"/>
      <c r="CJ152" s="14"/>
      <c r="CK152" s="14"/>
      <c r="CL152" s="14"/>
      <c r="CM152" s="14"/>
      <c r="CN152" s="14"/>
      <c r="CO152" s="14"/>
      <c r="CP152" s="14"/>
      <c r="CQ152" s="14"/>
      <c r="CR152" s="14"/>
      <c r="CS152" s="14"/>
      <c r="CT152" s="14"/>
      <c r="CU152" s="14"/>
      <c r="CV152" s="14"/>
    </row>
    <row r="153" spans="1:100" s="13" customFormat="1" ht="14.25" x14ac:dyDescent="0.45">
      <c r="A153"/>
      <c r="B153"/>
      <c r="C153"/>
      <c r="D153"/>
      <c r="E153"/>
      <c r="F153"/>
      <c r="G153"/>
      <c r="H153"/>
      <c r="I153"/>
      <c r="J153"/>
      <c r="K153"/>
      <c r="L153"/>
      <c r="M153"/>
      <c r="N153"/>
      <c r="O153" s="19" t="str">
        <f t="shared" si="36"/>
        <v>ocrp</v>
      </c>
      <c r="P153" s="31">
        <f t="shared" si="37"/>
        <v>692</v>
      </c>
      <c r="Q153" s="62" cm="1">
        <f t="array" ref="Q153">_xlfn.XLOOKUP(Q$7&amp;$P153,('Water-CRP_filtered'!$S$8:$S$603)&amp;('Water-CRP_filtered'!$J$8:$J$603),'Water-CRP_filtered'!$T$8:$T$603,0)</f>
        <v>86391.860139207201</v>
      </c>
      <c r="R153" s="62" cm="1">
        <f t="array" ref="R153">_xlfn.XLOOKUP(R$7&amp;$P153,('Water-CRP_filtered'!$S$8:$S$603)&amp;('Water-CRP_filtered'!$J$8:$J$603),'Water-CRP_filtered'!$T$8:$T$603,0)</f>
        <v>39048.088372570695</v>
      </c>
      <c r="S153" s="62" cm="1">
        <f t="array" ref="S153">_xlfn.XLOOKUP(S$7&amp;$P153,('Water-CRP_filtered'!$S$8:$S$603)&amp;('Water-CRP_filtered'!$J$8:$J$603),'Water-CRP_filtered'!$T$8:$T$603,0)</f>
        <v>1064.8622580456986</v>
      </c>
      <c r="T153" s="63">
        <f>Q153*GLB_Wat!$Z153*$Y153/1000</f>
        <v>509.24015184801937</v>
      </c>
      <c r="U153" s="63">
        <f>R153*GLB_Wat!$Z153*$Y153/1000</f>
        <v>230.17046305266948</v>
      </c>
      <c r="V153" s="63">
        <f>S153*GLB_Wat!$Z153*$Y153/1000</f>
        <v>6.2768716533088957</v>
      </c>
      <c r="W153" s="63">
        <f t="shared" si="38"/>
        <v>745.68748655399781</v>
      </c>
      <c r="X153"/>
      <c r="Y153" s="348">
        <f>IF(Wat_FAO!AJ153&gt;0,1,0)</f>
        <v>1</v>
      </c>
      <c r="Z153" s="147">
        <f t="shared" si="35"/>
        <v>5.8945385714285718</v>
      </c>
      <c r="AA153" s="242"/>
      <c r="AB153" s="13">
        <v>692</v>
      </c>
      <c r="AC153" s="13" t="s">
        <v>246</v>
      </c>
      <c r="AD153" s="13" t="s">
        <v>243</v>
      </c>
      <c r="AE153" s="13" t="s">
        <v>243</v>
      </c>
      <c r="AF153" s="13" t="s">
        <v>243</v>
      </c>
      <c r="AG153" s="13" t="s">
        <v>243</v>
      </c>
      <c r="AH153" s="13" t="s">
        <v>243</v>
      </c>
      <c r="AI153" s="14">
        <v>3987.54</v>
      </c>
      <c r="AJ153" s="14">
        <v>4739.07</v>
      </c>
      <c r="AK153" s="14">
        <v>5309.12</v>
      </c>
      <c r="AL153" s="14">
        <v>4826.3500000000004</v>
      </c>
      <c r="AM153" s="14">
        <v>5840.51</v>
      </c>
      <c r="AN153" s="14">
        <v>7499.4</v>
      </c>
      <c r="AO153" s="14">
        <v>9059.7800000000007</v>
      </c>
      <c r="AP153" s="14">
        <v>9327.4599999999991</v>
      </c>
      <c r="AQ153" s="14">
        <v>9301.74</v>
      </c>
      <c r="AR153" s="14">
        <v>9216.4599999999991</v>
      </c>
      <c r="AS153" s="14">
        <v>8334.94</v>
      </c>
      <c r="AT153" s="14">
        <v>8687.17</v>
      </c>
      <c r="AU153" s="14">
        <v>8145.41</v>
      </c>
      <c r="AV153" s="14">
        <v>7698.78</v>
      </c>
      <c r="AW153" s="14">
        <v>7306.42</v>
      </c>
      <c r="AX153" s="14">
        <v>7457.48</v>
      </c>
      <c r="AY153" s="14">
        <v>7535.13</v>
      </c>
      <c r="AZ153" s="14">
        <v>7409.52</v>
      </c>
      <c r="BA153" s="14">
        <v>7471.98</v>
      </c>
      <c r="BB153" s="14">
        <v>6988.69</v>
      </c>
      <c r="BC153" s="14">
        <v>7030.05</v>
      </c>
      <c r="BD153" s="14">
        <v>7721.3</v>
      </c>
      <c r="BE153" s="14">
        <v>7652.93</v>
      </c>
      <c r="BF153" s="14">
        <v>7432.73</v>
      </c>
      <c r="BG153" s="14">
        <v>38302</v>
      </c>
      <c r="BH153" s="14">
        <v>39463</v>
      </c>
      <c r="BI153" s="14">
        <v>39882</v>
      </c>
      <c r="BJ153" s="14">
        <v>42393</v>
      </c>
      <c r="BK153" s="14">
        <v>42267</v>
      </c>
      <c r="BL153" s="14">
        <v>79446</v>
      </c>
      <c r="BM153" s="14">
        <v>83762</v>
      </c>
      <c r="BN153" s="14">
        <v>85157</v>
      </c>
      <c r="BO153" s="14">
        <v>89636</v>
      </c>
      <c r="BP153" s="14">
        <v>90000</v>
      </c>
      <c r="BQ153" s="14">
        <v>86919</v>
      </c>
      <c r="BR153" s="14">
        <v>95692</v>
      </c>
      <c r="BS153" s="14">
        <v>100072</v>
      </c>
      <c r="BT153" s="14">
        <v>97128</v>
      </c>
      <c r="BU153" s="14">
        <v>97508</v>
      </c>
      <c r="BV153" s="14">
        <v>94178</v>
      </c>
      <c r="BW153" s="14">
        <v>94769</v>
      </c>
      <c r="BX153" s="14">
        <v>93946</v>
      </c>
      <c r="BY153" s="14">
        <v>95460</v>
      </c>
      <c r="BZ153" s="14">
        <v>91903</v>
      </c>
      <c r="CA153" s="14">
        <v>92195</v>
      </c>
      <c r="CB153" s="14">
        <v>92880</v>
      </c>
      <c r="CC153" s="14">
        <v>92587</v>
      </c>
      <c r="CD153" s="14"/>
      <c r="CE153" s="14"/>
      <c r="CF153" s="14"/>
      <c r="CG153" s="14"/>
      <c r="CH153" s="14"/>
      <c r="CI153" s="14"/>
      <c r="CJ153" s="14"/>
      <c r="CK153" s="14"/>
      <c r="CL153" s="14"/>
      <c r="CM153" s="14"/>
      <c r="CN153" s="14"/>
      <c r="CO153" s="14"/>
      <c r="CP153" s="14"/>
      <c r="CQ153" s="14"/>
      <c r="CR153" s="14"/>
      <c r="CS153" s="14"/>
      <c r="CT153" s="14"/>
      <c r="CU153" s="14"/>
      <c r="CV153" s="14"/>
    </row>
    <row r="154" spans="1:100" s="13" customFormat="1" ht="14.25" x14ac:dyDescent="0.45">
      <c r="A154"/>
      <c r="B154"/>
      <c r="C154"/>
      <c r="D154"/>
      <c r="E154"/>
      <c r="F154"/>
      <c r="G154"/>
      <c r="H154"/>
      <c r="I154"/>
      <c r="J154"/>
      <c r="K154"/>
      <c r="L154"/>
      <c r="M154"/>
      <c r="N154"/>
      <c r="O154" s="19" t="str">
        <f t="shared" si="36"/>
        <v>ocrp</v>
      </c>
      <c r="P154" s="31">
        <f t="shared" si="37"/>
        <v>693</v>
      </c>
      <c r="Q154" s="62" cm="1">
        <f t="array" ref="Q154">_xlfn.XLOOKUP(Q$7&amp;$P154,('Water-CRP_filtered'!$S$8:$S$603)&amp;('Water-CRP_filtered'!$J$8:$J$603),'Water-CRP_filtered'!$T$8:$T$603,0)</f>
        <v>14853.222365230093</v>
      </c>
      <c r="R154" s="62" cm="1">
        <f t="array" ref="R154">_xlfn.XLOOKUP(R$7&amp;$P154,('Water-CRP_filtered'!$S$8:$S$603)&amp;('Water-CRP_filtered'!$J$8:$J$603),'Water-CRP_filtered'!$T$8:$T$603,0)</f>
        <v>40.991656716016465</v>
      </c>
      <c r="S154" s="62" cm="1">
        <f t="array" ref="S154">_xlfn.XLOOKUP(S$7&amp;$P154,('Water-CRP_filtered'!$S$8:$S$603)&amp;('Water-CRP_filtered'!$J$8:$J$603),'Water-CRP_filtered'!$T$8:$T$603,0)</f>
        <v>631.79475944443266</v>
      </c>
      <c r="T154" s="63">
        <f>Q154*GLB_Wat!$Z154*$Y154/1000</f>
        <v>2073.4924426970647</v>
      </c>
      <c r="U154" s="63">
        <f>R154*GLB_Wat!$Z154*$Y154/1000</f>
        <v>5.7223872587580313</v>
      </c>
      <c r="V154" s="63">
        <f>S154*GLB_Wat!$Z154*$Y154/1000</f>
        <v>88.19780831601031</v>
      </c>
      <c r="W154" s="63">
        <f t="shared" si="38"/>
        <v>2167.4126382718327</v>
      </c>
      <c r="X154"/>
      <c r="Y154" s="348">
        <f>IF(Wat_FAO!AJ154&gt;0,1,0)</f>
        <v>1</v>
      </c>
      <c r="Z154" s="147">
        <f t="shared" si="35"/>
        <v>139.59882857142858</v>
      </c>
      <c r="AA154" s="242"/>
      <c r="AB154" s="13">
        <v>693</v>
      </c>
      <c r="AC154" s="13" t="s">
        <v>247</v>
      </c>
      <c r="AD154" s="13" t="s">
        <v>243</v>
      </c>
      <c r="AE154" s="13" t="s">
        <v>243</v>
      </c>
      <c r="AF154" s="13" t="s">
        <v>243</v>
      </c>
      <c r="AG154" s="13" t="s">
        <v>243</v>
      </c>
      <c r="AH154" s="13" t="s">
        <v>243</v>
      </c>
      <c r="AI154" s="14">
        <v>101465.7</v>
      </c>
      <c r="AJ154" s="14">
        <v>100199</v>
      </c>
      <c r="AK154" s="14">
        <v>110864.1</v>
      </c>
      <c r="AL154" s="14">
        <v>132821.5</v>
      </c>
      <c r="AM154" s="14">
        <v>172188.2</v>
      </c>
      <c r="AN154" s="14">
        <v>175585.9</v>
      </c>
      <c r="AO154" s="14">
        <v>184067.4</v>
      </c>
      <c r="AP154" s="14">
        <v>190202.8</v>
      </c>
      <c r="AQ154" s="14">
        <v>192025.7</v>
      </c>
      <c r="AR154" s="14">
        <v>200989.9</v>
      </c>
      <c r="AS154" s="14">
        <v>190853.6</v>
      </c>
      <c r="AT154" s="14">
        <v>198819.3</v>
      </c>
      <c r="AU154" s="14">
        <v>204014.3</v>
      </c>
      <c r="AV154" s="14">
        <v>208747</v>
      </c>
      <c r="AW154" s="14">
        <v>212946.5</v>
      </c>
      <c r="AX154" s="14">
        <v>213334.1</v>
      </c>
      <c r="AY154" s="14">
        <v>210314.8</v>
      </c>
      <c r="AZ154" s="14">
        <v>211496.3</v>
      </c>
      <c r="BA154" s="14">
        <v>222127</v>
      </c>
      <c r="BB154" s="14">
        <v>223127.7</v>
      </c>
      <c r="BC154" s="14">
        <v>211307.6</v>
      </c>
      <c r="BD154" s="14">
        <v>242804.3</v>
      </c>
      <c r="BE154" s="14">
        <v>237264.7</v>
      </c>
      <c r="BF154" s="14">
        <v>238403.20000000001</v>
      </c>
      <c r="BG154" s="14">
        <v>144704</v>
      </c>
      <c r="BH154" s="14">
        <v>151391</v>
      </c>
      <c r="BI154" s="14">
        <v>154607</v>
      </c>
      <c r="BJ154" s="14">
        <v>159397</v>
      </c>
      <c r="BK154" s="14">
        <v>174856</v>
      </c>
      <c r="BL154" s="14">
        <v>174802</v>
      </c>
      <c r="BM154" s="14">
        <v>189841</v>
      </c>
      <c r="BN154" s="14">
        <v>225341</v>
      </c>
      <c r="BO154" s="14">
        <v>220494</v>
      </c>
      <c r="BP154" s="14">
        <v>225845</v>
      </c>
      <c r="BQ154" s="14">
        <v>229036</v>
      </c>
      <c r="BR154" s="14">
        <v>241878</v>
      </c>
      <c r="BS154" s="14">
        <v>247503</v>
      </c>
      <c r="BT154" s="14">
        <v>257406</v>
      </c>
      <c r="BU154" s="14">
        <v>267697</v>
      </c>
      <c r="BV154" s="14">
        <v>261410</v>
      </c>
      <c r="BW154" s="14">
        <v>257942</v>
      </c>
      <c r="BX154" s="14">
        <v>268135</v>
      </c>
      <c r="BY154" s="14">
        <v>279862</v>
      </c>
      <c r="BZ154" s="14">
        <v>284382</v>
      </c>
      <c r="CA154" s="14">
        <v>297486</v>
      </c>
      <c r="CB154" s="14">
        <v>315150</v>
      </c>
      <c r="CC154" s="14">
        <v>324056</v>
      </c>
      <c r="CD154" s="14"/>
      <c r="CE154" s="14"/>
      <c r="CF154" s="14"/>
      <c r="CG154" s="14"/>
      <c r="CH154" s="14"/>
      <c r="CI154" s="14"/>
      <c r="CJ154" s="14"/>
      <c r="CK154" s="14"/>
      <c r="CL154" s="14"/>
      <c r="CM154" s="14"/>
      <c r="CN154" s="14"/>
      <c r="CO154" s="14"/>
      <c r="CP154" s="14"/>
      <c r="CQ154" s="14"/>
      <c r="CR154" s="14"/>
      <c r="CS154" s="14"/>
      <c r="CT154" s="14"/>
      <c r="CU154" s="14"/>
      <c r="CV154" s="14"/>
    </row>
    <row r="155" spans="1:100" s="13" customFormat="1" ht="14.25" x14ac:dyDescent="0.45">
      <c r="A155"/>
      <c r="B155"/>
      <c r="C155"/>
      <c r="D155"/>
      <c r="E155"/>
      <c r="F155"/>
      <c r="G155"/>
      <c r="H155"/>
      <c r="I155"/>
      <c r="J155"/>
      <c r="K155"/>
      <c r="L155"/>
      <c r="M155"/>
      <c r="N155"/>
      <c r="O155" s="19" t="str">
        <f t="shared" si="36"/>
        <v>ocrp</v>
      </c>
      <c r="P155" s="31">
        <f t="shared" si="37"/>
        <v>698</v>
      </c>
      <c r="Q155" s="62" cm="1">
        <f t="array" ref="Q155">_xlfn.XLOOKUP(Q$7&amp;$P155,('Water-CRP_filtered'!$S$8:$S$603)&amp;('Water-CRP_filtered'!$J$8:$J$603),'Water-CRP_filtered'!$T$8:$T$603,0)</f>
        <v>59833.579325050319</v>
      </c>
      <c r="R155" s="62" cm="1">
        <f t="array" ref="R155">_xlfn.XLOOKUP(R$7&amp;$P155,('Water-CRP_filtered'!$S$8:$S$603)&amp;('Water-CRP_filtered'!$J$8:$J$603),'Water-CRP_filtered'!$T$8:$T$603,0)</f>
        <v>30.293110629901083</v>
      </c>
      <c r="S155" s="62" cm="1">
        <f t="array" ref="S155">_xlfn.XLOOKUP(S$7&amp;$P155,('Water-CRP_filtered'!$S$8:$S$603)&amp;('Water-CRP_filtered'!$J$8:$J$603),'Water-CRP_filtered'!$T$8:$T$603,0)</f>
        <v>1341.2355453437006</v>
      </c>
      <c r="T155" s="63">
        <f>Q155*GLB_Wat!$Z155*$Y155/1000</f>
        <v>6414.7100016221002</v>
      </c>
      <c r="U155" s="63">
        <f>R155*GLB_Wat!$Z155*$Y155/1000</f>
        <v>3.2477000695914464</v>
      </c>
      <c r="V155" s="63">
        <f>S155*GLB_Wat!$Z155*$Y155/1000</f>
        <v>143.79278599576028</v>
      </c>
      <c r="W155" s="63">
        <f t="shared" si="38"/>
        <v>6561.7504876874518</v>
      </c>
      <c r="X155"/>
      <c r="Y155" s="348">
        <f>IF(Wat_FAO!AJ155&gt;0,1,0)</f>
        <v>1</v>
      </c>
      <c r="Z155" s="147">
        <f t="shared" si="35"/>
        <v>107.20919714285714</v>
      </c>
      <c r="AA155" s="242"/>
      <c r="AB155" s="13">
        <v>698</v>
      </c>
      <c r="AC155" s="13" t="s">
        <v>248</v>
      </c>
      <c r="AD155" s="13" t="s">
        <v>243</v>
      </c>
      <c r="AE155" s="13" t="s">
        <v>243</v>
      </c>
      <c r="AF155" s="13" t="s">
        <v>243</v>
      </c>
      <c r="AG155" s="13" t="s">
        <v>243</v>
      </c>
      <c r="AH155" s="13" t="s">
        <v>243</v>
      </c>
      <c r="AI155" s="14">
        <v>86033.5</v>
      </c>
      <c r="AJ155" s="14">
        <v>99898.6</v>
      </c>
      <c r="AK155" s="14">
        <v>107385.9</v>
      </c>
      <c r="AL155" s="14">
        <v>153071.6</v>
      </c>
      <c r="AM155" s="14">
        <v>110207.1</v>
      </c>
      <c r="AN155" s="14">
        <v>105056.9</v>
      </c>
      <c r="AO155" s="14">
        <v>88810.78</v>
      </c>
      <c r="AP155" s="14">
        <v>109295.3</v>
      </c>
      <c r="AQ155" s="14">
        <v>99627.98</v>
      </c>
      <c r="AR155" s="14">
        <v>111487.9</v>
      </c>
      <c r="AS155" s="14">
        <v>128002.8</v>
      </c>
      <c r="AT155" s="14">
        <v>104356.4</v>
      </c>
      <c r="AU155" s="14">
        <v>132572.4</v>
      </c>
      <c r="AV155" s="14">
        <v>145499.70000000001</v>
      </c>
      <c r="AW155" s="14">
        <v>165618.29999999999</v>
      </c>
      <c r="AX155" s="14">
        <v>184250.1</v>
      </c>
      <c r="AY155" s="14">
        <v>189585.9</v>
      </c>
      <c r="AZ155" s="14">
        <v>163927.9</v>
      </c>
      <c r="BA155" s="14">
        <v>179965.2</v>
      </c>
      <c r="BB155" s="14">
        <v>187439.1</v>
      </c>
      <c r="BC155" s="14">
        <v>195690.8</v>
      </c>
      <c r="BD155" s="14">
        <v>184859.8</v>
      </c>
      <c r="BE155" s="14">
        <v>186611.4</v>
      </c>
      <c r="BF155" s="14">
        <v>185691.2</v>
      </c>
      <c r="BG155" s="14">
        <v>503838</v>
      </c>
      <c r="BH155" s="14">
        <v>515446</v>
      </c>
      <c r="BI155" s="14">
        <v>487384</v>
      </c>
      <c r="BJ155" s="14">
        <v>535235</v>
      </c>
      <c r="BK155" s="14">
        <v>506025</v>
      </c>
      <c r="BL155" s="14">
        <v>467423</v>
      </c>
      <c r="BM155" s="14">
        <v>368570</v>
      </c>
      <c r="BN155" s="14">
        <v>377131</v>
      </c>
      <c r="BO155" s="14">
        <v>381107</v>
      </c>
      <c r="BP155" s="14">
        <v>390820</v>
      </c>
      <c r="BQ155" s="14">
        <v>391727</v>
      </c>
      <c r="BR155" s="14">
        <v>410536</v>
      </c>
      <c r="BS155" s="14">
        <v>576767</v>
      </c>
      <c r="BT155" s="14">
        <v>595756</v>
      </c>
      <c r="BU155" s="14">
        <v>614611</v>
      </c>
      <c r="BV155" s="14">
        <v>645353</v>
      </c>
      <c r="BW155" s="14">
        <v>669258</v>
      </c>
      <c r="BX155" s="14">
        <v>686512</v>
      </c>
      <c r="BY155" s="14">
        <v>695746</v>
      </c>
      <c r="BZ155" s="14">
        <v>695449</v>
      </c>
      <c r="CA155" s="14">
        <v>699926</v>
      </c>
      <c r="CB155" s="14">
        <v>705980</v>
      </c>
      <c r="CC155" s="14">
        <v>705183</v>
      </c>
      <c r="CD155" s="14"/>
      <c r="CE155" s="14"/>
      <c r="CF155" s="14"/>
      <c r="CG155" s="14"/>
      <c r="CH155" s="14"/>
      <c r="CI155" s="14"/>
      <c r="CJ155" s="14"/>
      <c r="CK155" s="14"/>
      <c r="CL155" s="14"/>
      <c r="CM155" s="14"/>
      <c r="CN155" s="14"/>
      <c r="CO155" s="14"/>
      <c r="CP155" s="14"/>
      <c r="CQ155" s="14"/>
      <c r="CR155" s="14"/>
      <c r="CS155" s="14"/>
      <c r="CT155" s="14"/>
      <c r="CU155" s="14"/>
      <c r="CV155" s="14"/>
    </row>
    <row r="156" spans="1:100" s="13" customFormat="1" ht="14.25" x14ac:dyDescent="0.45">
      <c r="A156"/>
      <c r="B156"/>
      <c r="C156"/>
      <c r="D156"/>
      <c r="E156"/>
      <c r="F156"/>
      <c r="G156"/>
      <c r="H156"/>
      <c r="I156"/>
      <c r="J156"/>
      <c r="K156"/>
      <c r="L156"/>
      <c r="M156"/>
      <c r="N156"/>
      <c r="O156" s="19" t="str">
        <f t="shared" si="36"/>
        <v>ocrp</v>
      </c>
      <c r="P156" s="31">
        <f t="shared" si="37"/>
        <v>702</v>
      </c>
      <c r="Q156" s="62" cm="1">
        <f t="array" ref="Q156">_xlfn.XLOOKUP(Q$7&amp;$P156,('Water-CRP_filtered'!$S$8:$S$603)&amp;('Water-CRP_filtered'!$J$8:$J$603),'Water-CRP_filtered'!$T$8:$T$603,0)</f>
        <v>30682.594944124583</v>
      </c>
      <c r="R156" s="62" cm="1">
        <f t="array" ref="R156">_xlfn.XLOOKUP(R$7&amp;$P156,('Water-CRP_filtered'!$S$8:$S$603)&amp;('Water-CRP_filtered'!$J$8:$J$603),'Water-CRP_filtered'!$T$8:$T$603,0)</f>
        <v>2623.1231307780017</v>
      </c>
      <c r="S156" s="62" cm="1">
        <f t="array" ref="S156">_xlfn.XLOOKUP(S$7&amp;$P156,('Water-CRP_filtered'!$S$8:$S$603)&amp;('Water-CRP_filtered'!$J$8:$J$603),'Water-CRP_filtered'!$T$8:$T$603,0)</f>
        <v>1013.5783723147945</v>
      </c>
      <c r="T156" s="63">
        <f>Q156*GLB_Wat!$Z156*$Y156/1000</f>
        <v>2395.697188566362</v>
      </c>
      <c r="U156" s="63">
        <f>R156*GLB_Wat!$Z156*$Y156/1000</f>
        <v>204.81346904042144</v>
      </c>
      <c r="V156" s="63">
        <f>S156*GLB_Wat!$Z156*$Y156/1000</f>
        <v>79.140205102215575</v>
      </c>
      <c r="W156" s="63">
        <f t="shared" si="38"/>
        <v>2679.6508627089988</v>
      </c>
      <c r="X156"/>
      <c r="Y156" s="348">
        <f>IF(Wat_FAO!AJ156&gt;0,1,0)</f>
        <v>1</v>
      </c>
      <c r="Z156" s="147">
        <f t="shared" si="35"/>
        <v>78.080005714285733</v>
      </c>
      <c r="AA156" s="242"/>
      <c r="AB156" s="13">
        <v>702</v>
      </c>
      <c r="AC156" s="13" t="s">
        <v>249</v>
      </c>
      <c r="AD156" s="13" t="s">
        <v>243</v>
      </c>
      <c r="AE156" s="13" t="s">
        <v>243</v>
      </c>
      <c r="AF156" s="13" t="s">
        <v>243</v>
      </c>
      <c r="AG156" s="13" t="s">
        <v>243</v>
      </c>
      <c r="AH156" s="13" t="s">
        <v>243</v>
      </c>
      <c r="AI156" s="14">
        <v>67624.100000000006</v>
      </c>
      <c r="AJ156" s="14">
        <v>71889.91</v>
      </c>
      <c r="AK156" s="14">
        <v>78902.8</v>
      </c>
      <c r="AL156" s="14">
        <v>84393.65</v>
      </c>
      <c r="AM156" s="14">
        <v>77157.53</v>
      </c>
      <c r="AN156" s="14">
        <v>80159.13</v>
      </c>
      <c r="AO156" s="14">
        <v>86432.92</v>
      </c>
      <c r="AP156" s="14">
        <v>80991.360000000001</v>
      </c>
      <c r="AQ156" s="14">
        <v>89930.04</v>
      </c>
      <c r="AR156" s="14">
        <v>71855.509999999995</v>
      </c>
      <c r="AS156" s="14">
        <v>67892.52</v>
      </c>
      <c r="AT156" s="14">
        <v>75314.509999999995</v>
      </c>
      <c r="AU156" s="14">
        <v>93497.94</v>
      </c>
      <c r="AV156" s="14">
        <v>99556.44</v>
      </c>
      <c r="AW156" s="14">
        <v>108447.4</v>
      </c>
      <c r="AX156" s="14">
        <v>108160.4</v>
      </c>
      <c r="AY156" s="14">
        <v>126229.5</v>
      </c>
      <c r="AZ156" s="14">
        <v>133411</v>
      </c>
      <c r="BA156" s="14">
        <v>146360.4</v>
      </c>
      <c r="BB156" s="14">
        <v>144511.1</v>
      </c>
      <c r="BC156" s="14">
        <v>150935.1</v>
      </c>
      <c r="BD156" s="14">
        <v>176484.4</v>
      </c>
      <c r="BE156" s="14">
        <v>202328.3</v>
      </c>
      <c r="BF156" s="14">
        <v>219223.5</v>
      </c>
      <c r="BG156" s="14">
        <v>216720</v>
      </c>
      <c r="BH156" s="14">
        <v>220404</v>
      </c>
      <c r="BI156" s="14">
        <v>235768</v>
      </c>
      <c r="BJ156" s="14">
        <v>260057</v>
      </c>
      <c r="BK156" s="14">
        <v>243064</v>
      </c>
      <c r="BL156" s="14">
        <v>249541</v>
      </c>
      <c r="BM156" s="14">
        <v>290732</v>
      </c>
      <c r="BN156" s="14">
        <v>264865</v>
      </c>
      <c r="BO156" s="14">
        <v>277289</v>
      </c>
      <c r="BP156" s="14">
        <v>283048</v>
      </c>
      <c r="BQ156" s="14">
        <v>295576</v>
      </c>
      <c r="BR156" s="14">
        <v>303869</v>
      </c>
      <c r="BS156" s="14">
        <v>319705</v>
      </c>
      <c r="BT156" s="14">
        <v>336305</v>
      </c>
      <c r="BU156" s="14">
        <v>354070</v>
      </c>
      <c r="BV156" s="14">
        <v>363307</v>
      </c>
      <c r="BW156" s="14">
        <v>391457</v>
      </c>
      <c r="BX156" s="14">
        <v>415041</v>
      </c>
      <c r="BY156" s="14">
        <v>450763</v>
      </c>
      <c r="BZ156" s="14">
        <v>461540</v>
      </c>
      <c r="CA156" s="14">
        <v>476186</v>
      </c>
      <c r="CB156" s="14">
        <v>482665</v>
      </c>
      <c r="CC156" s="14">
        <v>486094</v>
      </c>
      <c r="CD156" s="14"/>
      <c r="CE156" s="14"/>
      <c r="CF156" s="14"/>
      <c r="CG156" s="14"/>
      <c r="CH156" s="14"/>
      <c r="CI156" s="14"/>
      <c r="CJ156" s="14"/>
      <c r="CK156" s="14"/>
      <c r="CL156" s="14"/>
      <c r="CM156" s="14"/>
      <c r="CN156" s="14"/>
      <c r="CO156" s="14"/>
      <c r="CP156" s="14"/>
      <c r="CQ156" s="14"/>
      <c r="CR156" s="14"/>
      <c r="CS156" s="14"/>
      <c r="CT156" s="14"/>
      <c r="CU156" s="14"/>
      <c r="CV156" s="14"/>
    </row>
    <row r="157" spans="1:100" s="13" customFormat="1" ht="14.25" x14ac:dyDescent="0.45">
      <c r="A157"/>
      <c r="B157"/>
      <c r="C157"/>
      <c r="D157"/>
      <c r="E157"/>
      <c r="F157"/>
      <c r="G157"/>
      <c r="H157"/>
      <c r="I157"/>
      <c r="J157"/>
      <c r="K157"/>
      <c r="L157"/>
      <c r="M157"/>
      <c r="N157"/>
      <c r="O157" s="19" t="str">
        <f t="shared" si="36"/>
        <v>ocrp</v>
      </c>
      <c r="P157" s="31">
        <f t="shared" si="37"/>
        <v>711</v>
      </c>
      <c r="Q157" s="62" cm="1">
        <f t="array" ref="Q157">_xlfn.XLOOKUP(Q$7&amp;$P157,('Water-CRP_filtered'!$S$8:$S$603)&amp;('Water-CRP_filtered'!$J$8:$J$603),'Water-CRP_filtered'!$T$8:$T$603,0)</f>
        <v>5369.4582695877534</v>
      </c>
      <c r="R157" s="62" cm="1">
        <f t="array" ref="R157">_xlfn.XLOOKUP(R$7&amp;$P157,('Water-CRP_filtered'!$S$8:$S$603)&amp;('Water-CRP_filtered'!$J$8:$J$603),'Water-CRP_filtered'!$T$8:$T$603,0)</f>
        <v>1865.114766104236</v>
      </c>
      <c r="S157" s="62" cm="1">
        <f t="array" ref="S157">_xlfn.XLOOKUP(S$7&amp;$P157,('Water-CRP_filtered'!$S$8:$S$603)&amp;('Water-CRP_filtered'!$J$8:$J$603),'Water-CRP_filtered'!$T$8:$T$603,0)</f>
        <v>1045.6836295921755</v>
      </c>
      <c r="T157" s="63">
        <f>Q157*GLB_Wat!$Z157*$Y157/1000</f>
        <v>0</v>
      </c>
      <c r="U157" s="63">
        <f>R157*GLB_Wat!$Z157*$Y157/1000</f>
        <v>0</v>
      </c>
      <c r="V157" s="63">
        <f>S157*GLB_Wat!$Z157*$Y157/1000</f>
        <v>0</v>
      </c>
      <c r="W157" s="63">
        <f t="shared" si="38"/>
        <v>0</v>
      </c>
      <c r="X157"/>
      <c r="Y157" s="348">
        <f>IF(Wat_FAO!AJ157&gt;0,1,0)</f>
        <v>0</v>
      </c>
      <c r="Z157" s="147">
        <f t="shared" si="35"/>
        <v>524.53740000000005</v>
      </c>
      <c r="AA157" s="242"/>
      <c r="AB157" s="13">
        <v>711</v>
      </c>
      <c r="AC157" s="13" t="s">
        <v>250</v>
      </c>
      <c r="AD157" s="13" t="s">
        <v>243</v>
      </c>
      <c r="AE157" s="13" t="s">
        <v>243</v>
      </c>
      <c r="AF157" s="13" t="s">
        <v>243</v>
      </c>
      <c r="AG157" s="13" t="s">
        <v>243</v>
      </c>
      <c r="AH157" s="13" t="s">
        <v>243</v>
      </c>
      <c r="AI157" s="14">
        <v>386919.6</v>
      </c>
      <c r="AJ157" s="14">
        <v>483654.9</v>
      </c>
      <c r="AK157" s="14">
        <v>499641.3</v>
      </c>
      <c r="AL157" s="14">
        <v>574568.1</v>
      </c>
      <c r="AM157" s="14">
        <v>572850.30000000005</v>
      </c>
      <c r="AN157" s="14">
        <v>561848.19999999995</v>
      </c>
      <c r="AO157" s="14">
        <v>592279.4</v>
      </c>
      <c r="AP157" s="14">
        <v>703806.5</v>
      </c>
      <c r="AQ157" s="14">
        <v>720298.5</v>
      </c>
      <c r="AR157" s="14">
        <v>733938.6</v>
      </c>
      <c r="AS157" s="14">
        <v>833123.4</v>
      </c>
      <c r="AT157" s="14">
        <v>959525.2</v>
      </c>
      <c r="AU157" s="14">
        <v>929903.1</v>
      </c>
      <c r="AV157" s="14">
        <v>913790.4</v>
      </c>
      <c r="AW157" s="14">
        <v>1010588</v>
      </c>
      <c r="AX157" s="14">
        <v>1104456</v>
      </c>
      <c r="AY157" s="14">
        <v>1216087</v>
      </c>
      <c r="AZ157" s="14">
        <v>2153870</v>
      </c>
      <c r="BA157" s="14">
        <v>2010397</v>
      </c>
      <c r="BB157" s="14">
        <v>2205062</v>
      </c>
      <c r="BC157" s="14">
        <v>2582210</v>
      </c>
      <c r="BD157" s="14">
        <v>2723324</v>
      </c>
      <c r="BE157" s="14">
        <v>2735251</v>
      </c>
      <c r="BF157" s="14">
        <v>2830016</v>
      </c>
      <c r="BG157" s="14">
        <v>566092</v>
      </c>
      <c r="BH157" s="14">
        <v>798509</v>
      </c>
      <c r="BI157" s="14">
        <v>902701</v>
      </c>
      <c r="BJ157" s="14">
        <v>819170</v>
      </c>
      <c r="BK157" s="14">
        <v>751347</v>
      </c>
      <c r="BL157" s="14">
        <v>699478</v>
      </c>
      <c r="BM157" s="14">
        <v>749288</v>
      </c>
      <c r="BN157" s="14">
        <v>861649</v>
      </c>
      <c r="BO157" s="14">
        <v>916607</v>
      </c>
      <c r="BP157" s="14">
        <v>900100</v>
      </c>
      <c r="BQ157" s="14">
        <v>944116</v>
      </c>
      <c r="BR157" s="14">
        <v>1085459</v>
      </c>
      <c r="BS157" s="14">
        <v>1042613</v>
      </c>
      <c r="BT157" s="14">
        <v>1001892</v>
      </c>
      <c r="BU157" s="14">
        <v>1108229</v>
      </c>
      <c r="BV157" s="14">
        <v>1135963</v>
      </c>
      <c r="BW157" s="14">
        <v>1378861</v>
      </c>
      <c r="BX157" s="14">
        <v>2108972</v>
      </c>
      <c r="BY157" s="14">
        <v>1973434</v>
      </c>
      <c r="BZ157" s="14">
        <v>2040406</v>
      </c>
      <c r="CA157" s="14">
        <v>2326693</v>
      </c>
      <c r="CB157" s="14">
        <v>2302406</v>
      </c>
      <c r="CC157" s="14">
        <v>2315212</v>
      </c>
      <c r="CD157" s="14"/>
      <c r="CE157" s="14"/>
      <c r="CF157" s="14"/>
      <c r="CG157" s="14"/>
      <c r="CH157" s="14"/>
      <c r="CI157" s="14"/>
      <c r="CJ157" s="14"/>
      <c r="CK157" s="14"/>
      <c r="CL157" s="14"/>
      <c r="CM157" s="14"/>
      <c r="CN157" s="14"/>
      <c r="CO157" s="14"/>
      <c r="CP157" s="14"/>
      <c r="CQ157" s="14"/>
      <c r="CR157" s="14"/>
      <c r="CS157" s="14"/>
      <c r="CT157" s="14"/>
      <c r="CU157" s="14"/>
      <c r="CV157" s="14"/>
    </row>
    <row r="158" spans="1:100" s="13" customFormat="1" ht="14.25" x14ac:dyDescent="0.45">
      <c r="A158"/>
      <c r="B158"/>
      <c r="C158"/>
      <c r="D158"/>
      <c r="E158"/>
      <c r="F158"/>
      <c r="G158"/>
      <c r="H158"/>
      <c r="I158"/>
      <c r="J158"/>
      <c r="K158"/>
      <c r="L158"/>
      <c r="M158"/>
      <c r="N158"/>
      <c r="O158" s="19" t="str">
        <f t="shared" si="36"/>
        <v>ocrp</v>
      </c>
      <c r="P158" s="31">
        <f t="shared" si="37"/>
        <v>720</v>
      </c>
      <c r="Q158" s="62" cm="1">
        <f t="array" ref="Q158">_xlfn.XLOOKUP(Q$7&amp;$P158,('Water-CRP_filtered'!$S$8:$S$603)&amp;('Water-CRP_filtered'!$J$8:$J$603),'Water-CRP_filtered'!$T$8:$T$603,0)</f>
        <v>1525.090020716169</v>
      </c>
      <c r="R158" s="62" cm="1">
        <f t="array" ref="R158">_xlfn.XLOOKUP(R$7&amp;$P158,('Water-CRP_filtered'!$S$8:$S$603)&amp;('Water-CRP_filtered'!$J$8:$J$603),'Water-CRP_filtered'!$T$8:$T$603,0)</f>
        <v>39.562660473114832</v>
      </c>
      <c r="S158" s="62" cm="1">
        <f t="array" ref="S158">_xlfn.XLOOKUP(S$7&amp;$P158,('Water-CRP_filtered'!$S$8:$S$603)&amp;('Water-CRP_filtered'!$J$8:$J$603),'Water-CRP_filtered'!$T$8:$T$603,0)</f>
        <v>91.875003949137621</v>
      </c>
      <c r="T158" s="63">
        <f>Q158*GLB_Wat!$Z158*$Y158/1000</f>
        <v>1923.2975612252494</v>
      </c>
      <c r="U158" s="63">
        <f>R158*GLB_Wat!$Z158*$Y158/1000</f>
        <v>49.892640676904279</v>
      </c>
      <c r="V158" s="63">
        <f>S158*GLB_Wat!$Z158*$Y158/1000</f>
        <v>115.86396123027438</v>
      </c>
      <c r="W158" s="63">
        <f t="shared" si="38"/>
        <v>2089.0541631324281</v>
      </c>
      <c r="X158"/>
      <c r="Y158" s="348">
        <f>IF(Wat_FAO!AJ158&gt;0,1,0)</f>
        <v>1</v>
      </c>
      <c r="Z158" s="147">
        <f t="shared" si="35"/>
        <v>1261.1042857142857</v>
      </c>
      <c r="AA158" s="242"/>
      <c r="AB158" s="13">
        <v>720</v>
      </c>
      <c r="AC158" s="13" t="s">
        <v>251</v>
      </c>
      <c r="AD158" s="13" t="s">
        <v>243</v>
      </c>
      <c r="AE158" s="13" t="s">
        <v>243</v>
      </c>
      <c r="AF158" s="13" t="s">
        <v>243</v>
      </c>
      <c r="AG158" s="13" t="s">
        <v>243</v>
      </c>
      <c r="AH158" s="13" t="s">
        <v>243</v>
      </c>
      <c r="AI158" s="14">
        <v>1046320</v>
      </c>
      <c r="AJ158" s="14">
        <v>1140776</v>
      </c>
      <c r="AK158" s="14">
        <v>1216440</v>
      </c>
      <c r="AL158" s="14">
        <v>1274643</v>
      </c>
      <c r="AM158" s="14">
        <v>1256751</v>
      </c>
      <c r="AN158" s="14">
        <v>1393618</v>
      </c>
      <c r="AO158" s="14">
        <v>1499182</v>
      </c>
      <c r="AP158" s="14">
        <v>1608922</v>
      </c>
      <c r="AQ158" s="14">
        <v>1624263</v>
      </c>
      <c r="AR158" s="14">
        <v>1670199</v>
      </c>
      <c r="AS158" s="14">
        <v>1718572</v>
      </c>
      <c r="AT158" s="14">
        <v>2415203</v>
      </c>
      <c r="AU158" s="14">
        <v>2491831</v>
      </c>
      <c r="AV158" s="14">
        <v>2462361</v>
      </c>
      <c r="AW158" s="14">
        <v>2304300</v>
      </c>
      <c r="AX158" s="14">
        <v>2766288</v>
      </c>
      <c r="AY158" s="14">
        <v>3604787</v>
      </c>
      <c r="AZ158" s="14">
        <v>3505935</v>
      </c>
      <c r="BA158" s="14">
        <v>4069503</v>
      </c>
      <c r="BB158" s="14">
        <v>4123824</v>
      </c>
      <c r="BC158" s="14">
        <v>4320135</v>
      </c>
      <c r="BD158" s="14">
        <v>4854541</v>
      </c>
      <c r="BE158" s="14">
        <v>4864577</v>
      </c>
      <c r="BF158" s="14">
        <v>4877179</v>
      </c>
      <c r="BG158" s="14">
        <v>293698</v>
      </c>
      <c r="BH158" s="14">
        <v>302384</v>
      </c>
      <c r="BI158" s="14">
        <v>323043</v>
      </c>
      <c r="BJ158" s="14">
        <v>331124</v>
      </c>
      <c r="BK158" s="14">
        <v>329541</v>
      </c>
      <c r="BL158" s="14">
        <v>353819</v>
      </c>
      <c r="BM158" s="14">
        <v>387833</v>
      </c>
      <c r="BN158" s="14">
        <v>243169</v>
      </c>
      <c r="BO158" s="14">
        <v>250982</v>
      </c>
      <c r="BP158" s="14">
        <v>261139</v>
      </c>
      <c r="BQ158" s="14">
        <v>263743</v>
      </c>
      <c r="BR158" s="14">
        <v>314355</v>
      </c>
      <c r="BS158" s="14">
        <v>367774</v>
      </c>
      <c r="BT158" s="14">
        <v>375743</v>
      </c>
      <c r="BU158" s="14">
        <v>312612</v>
      </c>
      <c r="BV158" s="14">
        <v>347656</v>
      </c>
      <c r="BW158" s="14">
        <v>389802</v>
      </c>
      <c r="BX158" s="14">
        <v>402414</v>
      </c>
      <c r="BY158" s="14">
        <v>399192</v>
      </c>
      <c r="BZ158" s="14">
        <v>395088</v>
      </c>
      <c r="CA158" s="14">
        <v>432367</v>
      </c>
      <c r="CB158" s="14">
        <v>465821</v>
      </c>
      <c r="CC158" s="14">
        <v>450647</v>
      </c>
      <c r="CD158" s="14"/>
      <c r="CE158" s="14"/>
      <c r="CF158" s="14"/>
      <c r="CG158" s="14"/>
      <c r="CH158" s="14"/>
      <c r="CI158" s="14"/>
      <c r="CJ158" s="14"/>
      <c r="CK158" s="14"/>
      <c r="CL158" s="14"/>
      <c r="CM158" s="14"/>
      <c r="CN158" s="14"/>
      <c r="CO158" s="14"/>
      <c r="CP158" s="14"/>
      <c r="CQ158" s="14"/>
      <c r="CR158" s="14"/>
      <c r="CS158" s="14"/>
      <c r="CT158" s="14"/>
      <c r="CU158" s="14"/>
      <c r="CV158" s="14"/>
    </row>
    <row r="159" spans="1:100" s="13" customFormat="1" ht="14.25" x14ac:dyDescent="0.45">
      <c r="A159"/>
      <c r="B159"/>
      <c r="C159"/>
      <c r="D159"/>
      <c r="E159"/>
      <c r="F159"/>
      <c r="G159"/>
      <c r="H159"/>
      <c r="I159"/>
      <c r="J159"/>
      <c r="K159"/>
      <c r="L159"/>
      <c r="M159"/>
      <c r="N159"/>
      <c r="O159" s="19" t="str">
        <f t="shared" si="36"/>
        <v>ocrp</v>
      </c>
      <c r="P159" s="31">
        <f t="shared" si="37"/>
        <v>723</v>
      </c>
      <c r="Q159" s="62" cm="1">
        <f t="array" ref="Q159">_xlfn.XLOOKUP(Q$7&amp;$P159,('Water-CRP_filtered'!$S$8:$S$603)&amp;('Water-CRP_filtered'!$J$8:$J$603),'Water-CRP_filtered'!$T$8:$T$603,0)</f>
        <v>2734.9162164762797</v>
      </c>
      <c r="R159" s="62" cm="1">
        <f t="array" ref="R159">_xlfn.XLOOKUP(R$7&amp;$P159,('Water-CRP_filtered'!$S$8:$S$603)&amp;('Water-CRP_filtered'!$J$8:$J$603),'Water-CRP_filtered'!$T$8:$T$603,0)</f>
        <v>242.2600194990228</v>
      </c>
      <c r="S159" s="62" cm="1">
        <f t="array" ref="S159">_xlfn.XLOOKUP(S$7&amp;$P159,('Water-CRP_filtered'!$S$8:$S$603)&amp;('Water-CRP_filtered'!$J$8:$J$603),'Water-CRP_filtered'!$T$8:$T$603,0)</f>
        <v>390.26259415548725</v>
      </c>
      <c r="T159" s="63">
        <f>Q159*GLB_Wat!$Z159*$Y159/1000</f>
        <v>3647.5878419927953</v>
      </c>
      <c r="U159" s="63">
        <f>R159*GLB_Wat!$Z159*$Y159/1000</f>
        <v>323.10485286606121</v>
      </c>
      <c r="V159" s="63">
        <f>S159*GLB_Wat!$Z159*$Y159/1000</f>
        <v>520.49751471370905</v>
      </c>
      <c r="W159" s="63">
        <f t="shared" si="38"/>
        <v>4491.1902095725654</v>
      </c>
      <c r="X159"/>
      <c r="Y159" s="348">
        <f>IF(Wat_FAO!AJ159&gt;0,1,0)</f>
        <v>1</v>
      </c>
      <c r="Z159" s="147">
        <f t="shared" si="35"/>
        <v>1333.711</v>
      </c>
      <c r="AA159" s="242"/>
      <c r="AB159" s="13">
        <v>723</v>
      </c>
      <c r="AC159" s="13" t="s">
        <v>252</v>
      </c>
      <c r="AD159" s="13" t="s">
        <v>243</v>
      </c>
      <c r="AE159" s="13" t="s">
        <v>243</v>
      </c>
      <c r="AF159" s="13" t="s">
        <v>243</v>
      </c>
      <c r="AG159" s="13" t="s">
        <v>243</v>
      </c>
      <c r="AH159" s="13" t="s">
        <v>243</v>
      </c>
      <c r="AI159" s="14">
        <v>1258310</v>
      </c>
      <c r="AJ159" s="14">
        <v>1203383</v>
      </c>
      <c r="AK159" s="14">
        <v>1109558</v>
      </c>
      <c r="AL159" s="14">
        <v>1318155</v>
      </c>
      <c r="AM159" s="14">
        <v>1369020</v>
      </c>
      <c r="AN159" s="14">
        <v>1547507</v>
      </c>
      <c r="AO159" s="14">
        <v>1530044</v>
      </c>
      <c r="AP159" s="14">
        <v>1820640</v>
      </c>
      <c r="AQ159" s="14">
        <v>1788236</v>
      </c>
      <c r="AR159" s="14">
        <v>1979042</v>
      </c>
      <c r="AS159" s="14">
        <v>2491621</v>
      </c>
      <c r="AT159" s="14">
        <v>2784948</v>
      </c>
      <c r="AU159" s="14">
        <v>2630222</v>
      </c>
      <c r="AV159" s="14">
        <v>2801755</v>
      </c>
      <c r="AW159" s="14">
        <v>2803654</v>
      </c>
      <c r="AX159" s="14">
        <v>2536719</v>
      </c>
      <c r="AY159" s="14">
        <v>2790081</v>
      </c>
      <c r="AZ159" s="14">
        <v>2862978</v>
      </c>
      <c r="BA159" s="14">
        <v>2782901</v>
      </c>
      <c r="BB159" s="14">
        <v>2867302</v>
      </c>
      <c r="BC159" s="14">
        <v>3147254</v>
      </c>
      <c r="BD159" s="14">
        <v>3180855</v>
      </c>
      <c r="BE159" s="14">
        <v>3137693</v>
      </c>
      <c r="BF159" s="14">
        <v>3200902</v>
      </c>
      <c r="BG159" s="14">
        <v>691112</v>
      </c>
      <c r="BH159" s="14">
        <v>760404</v>
      </c>
      <c r="BI159" s="14">
        <v>595247</v>
      </c>
      <c r="BJ159" s="14">
        <v>806415</v>
      </c>
      <c r="BK159" s="14">
        <v>697168</v>
      </c>
      <c r="BL159" s="14">
        <v>712104</v>
      </c>
      <c r="BM159" s="14">
        <v>685657</v>
      </c>
      <c r="BN159" s="14">
        <v>940583</v>
      </c>
      <c r="BO159" s="14">
        <v>934299</v>
      </c>
      <c r="BP159" s="14">
        <v>1051544</v>
      </c>
      <c r="BQ159" s="14">
        <v>1302572</v>
      </c>
      <c r="BR159" s="14">
        <v>1363343</v>
      </c>
      <c r="BS159" s="14">
        <v>1329780</v>
      </c>
      <c r="BT159" s="14">
        <v>1373711</v>
      </c>
      <c r="BU159" s="14">
        <v>1334955</v>
      </c>
      <c r="BV159" s="14">
        <v>1413076</v>
      </c>
      <c r="BW159" s="14">
        <v>1428136</v>
      </c>
      <c r="BX159" s="14">
        <v>1191929</v>
      </c>
      <c r="BY159" s="14">
        <v>1563838</v>
      </c>
      <c r="BZ159" s="14">
        <v>1524633</v>
      </c>
      <c r="CA159" s="14">
        <v>1524440</v>
      </c>
      <c r="CB159" s="14">
        <v>1456576</v>
      </c>
      <c r="CC159" s="14">
        <v>1451235</v>
      </c>
      <c r="CD159" s="14"/>
      <c r="CE159" s="14"/>
      <c r="CF159" s="14"/>
      <c r="CG159" s="14"/>
      <c r="CH159" s="14"/>
      <c r="CI159" s="14"/>
      <c r="CJ159" s="14"/>
      <c r="CK159" s="14"/>
      <c r="CL159" s="14"/>
      <c r="CM159" s="14"/>
      <c r="CN159" s="14"/>
      <c r="CO159" s="14"/>
      <c r="CP159" s="14"/>
      <c r="CQ159" s="14"/>
      <c r="CR159" s="14"/>
      <c r="CS159" s="14"/>
      <c r="CT159" s="14"/>
      <c r="CU159" s="14"/>
      <c r="CV159" s="14"/>
    </row>
    <row r="160" spans="1:100" s="13" customFormat="1" ht="14.25" x14ac:dyDescent="0.45">
      <c r="A160"/>
      <c r="B160"/>
      <c r="C160"/>
      <c r="D160"/>
      <c r="E160"/>
      <c r="F160"/>
      <c r="G160"/>
      <c r="H160"/>
      <c r="I160"/>
      <c r="J160"/>
      <c r="K160"/>
      <c r="L160"/>
      <c r="M160"/>
      <c r="N160"/>
      <c r="O160" s="19" t="str">
        <f t="shared" si="36"/>
        <v>ocrp</v>
      </c>
      <c r="P160" s="31">
        <f t="shared" si="37"/>
        <v>748</v>
      </c>
      <c r="Q160" s="62" cm="1">
        <f t="array" ref="Q160">_xlfn.XLOOKUP(Q$7&amp;$P160,('Water-CRP_filtered'!$S$8:$S$603)&amp;('Water-CRP_filtered'!$J$8:$J$603),'Water-CRP_filtered'!$T$8:$T$603,0)</f>
        <v>206.19683766548854</v>
      </c>
      <c r="R160" s="62" cm="1">
        <f t="array" ref="R160">_xlfn.XLOOKUP(R$7&amp;$P160,('Water-CRP_filtered'!$S$8:$S$603)&amp;('Water-CRP_filtered'!$J$8:$J$603),'Water-CRP_filtered'!$T$8:$T$603,0)</f>
        <v>62.878129592150408</v>
      </c>
      <c r="S160" s="62" cm="1">
        <f t="array" ref="S160">_xlfn.XLOOKUP(S$7&amp;$P160,('Water-CRP_filtered'!$S$8:$S$603)&amp;('Water-CRP_filtered'!$J$8:$J$603),'Water-CRP_filtered'!$T$8:$T$603,0)</f>
        <v>18.850162423578489</v>
      </c>
      <c r="T160" s="63">
        <f>Q160*GLB_Wat!$Z160*$Y160/1000</f>
        <v>0</v>
      </c>
      <c r="U160" s="63">
        <f>R160*GLB_Wat!$Z160*$Y160/1000</f>
        <v>0</v>
      </c>
      <c r="V160" s="63">
        <f>S160*GLB_Wat!$Z160*$Y160/1000</f>
        <v>0</v>
      </c>
      <c r="W160" s="63">
        <f t="shared" si="38"/>
        <v>0</v>
      </c>
      <c r="X160"/>
      <c r="Y160" s="348">
        <f>IF(Wat_FAO!AJ160&gt;0,1,0)</f>
        <v>0</v>
      </c>
      <c r="Z160" s="147">
        <f t="shared" si="35"/>
        <v>74.603454285714278</v>
      </c>
      <c r="AA160" s="242"/>
      <c r="AB160" s="13">
        <v>748</v>
      </c>
      <c r="AC160" s="13" t="s">
        <v>253</v>
      </c>
      <c r="AD160" s="13" t="s">
        <v>243</v>
      </c>
      <c r="AE160" s="13" t="s">
        <v>243</v>
      </c>
      <c r="AF160" s="13" t="s">
        <v>243</v>
      </c>
      <c r="AG160" s="13" t="s">
        <v>243</v>
      </c>
      <c r="AH160" s="13" t="s">
        <v>243</v>
      </c>
      <c r="AI160" s="14">
        <v>43134.91</v>
      </c>
      <c r="AJ160" s="14">
        <v>60790.68</v>
      </c>
      <c r="AK160" s="14">
        <v>60875.69</v>
      </c>
      <c r="AL160" s="14">
        <v>118256.7</v>
      </c>
      <c r="AM160" s="14">
        <v>76873.72</v>
      </c>
      <c r="AN160" s="14">
        <v>69779.73</v>
      </c>
      <c r="AO160" s="14">
        <v>92512.75</v>
      </c>
      <c r="AP160" s="14">
        <v>73659.759999999995</v>
      </c>
      <c r="AQ160" s="14">
        <v>72020.77</v>
      </c>
      <c r="AR160" s="14">
        <v>59444.79</v>
      </c>
      <c r="AS160" s="14">
        <v>80766.8</v>
      </c>
      <c r="AT160" s="14">
        <v>62930.81</v>
      </c>
      <c r="AU160" s="14">
        <v>106366.8</v>
      </c>
      <c r="AV160" s="14">
        <v>95125.03</v>
      </c>
      <c r="AW160" s="14">
        <v>92703.87</v>
      </c>
      <c r="AX160" s="14">
        <v>107610.2</v>
      </c>
      <c r="AY160" s="14">
        <v>106653.2</v>
      </c>
      <c r="AZ160" s="14">
        <v>99221.74</v>
      </c>
      <c r="BA160" s="14">
        <v>106363.8</v>
      </c>
      <c r="BB160" s="14">
        <v>74190.5</v>
      </c>
      <c r="BC160" s="14">
        <v>48423.63</v>
      </c>
      <c r="BD160" s="14">
        <v>37991.31</v>
      </c>
      <c r="BE160" s="14">
        <v>50635.15</v>
      </c>
      <c r="BF160" s="14">
        <v>35547.300000000003</v>
      </c>
      <c r="BG160" s="14">
        <v>2057</v>
      </c>
      <c r="BH160" s="14">
        <v>3951</v>
      </c>
      <c r="BI160" s="14">
        <v>3043</v>
      </c>
      <c r="BJ160" s="14">
        <v>4492</v>
      </c>
      <c r="BK160" s="14">
        <v>3764</v>
      </c>
      <c r="BL160" s="14">
        <v>3564</v>
      </c>
      <c r="BM160" s="14">
        <v>3782</v>
      </c>
      <c r="BN160" s="14">
        <v>3361</v>
      </c>
      <c r="BO160" s="14">
        <v>3355</v>
      </c>
      <c r="BP160" s="14">
        <v>3136</v>
      </c>
      <c r="BQ160" s="14">
        <v>3136</v>
      </c>
      <c r="BR160" s="14">
        <v>2691</v>
      </c>
      <c r="BS160" s="14">
        <v>4427</v>
      </c>
      <c r="BT160" s="14">
        <v>4044</v>
      </c>
      <c r="BU160" s="14">
        <v>3889</v>
      </c>
      <c r="BV160" s="14">
        <v>3635</v>
      </c>
      <c r="BW160" s="14">
        <v>3794</v>
      </c>
      <c r="BX160" s="14">
        <v>4108</v>
      </c>
      <c r="BY160" s="14">
        <v>3782</v>
      </c>
      <c r="BZ160" s="14">
        <v>3139</v>
      </c>
      <c r="CA160" s="14">
        <v>3011</v>
      </c>
      <c r="CB160" s="14">
        <v>2070</v>
      </c>
      <c r="CC160" s="14">
        <v>1651</v>
      </c>
      <c r="CD160" s="14"/>
      <c r="CE160" s="14"/>
      <c r="CF160" s="14"/>
      <c r="CG160" s="14"/>
      <c r="CH160" s="14"/>
      <c r="CI160" s="14"/>
      <c r="CJ160" s="14"/>
      <c r="CK160" s="14"/>
      <c r="CL160" s="14"/>
      <c r="CM160" s="14"/>
      <c r="CN160" s="14"/>
      <c r="CO160" s="14"/>
      <c r="CP160" s="14"/>
      <c r="CQ160" s="14"/>
      <c r="CR160" s="14"/>
      <c r="CS160" s="14"/>
      <c r="CT160" s="14"/>
      <c r="CU160" s="14"/>
      <c r="CV160" s="14"/>
    </row>
    <row r="161" spans="1:104" s="13" customFormat="1" ht="14.25" x14ac:dyDescent="0.45">
      <c r="A161"/>
      <c r="B161"/>
      <c r="C161"/>
      <c r="D161"/>
      <c r="E161"/>
      <c r="F161"/>
      <c r="G161"/>
      <c r="H161"/>
      <c r="I161"/>
      <c r="J161"/>
      <c r="K161"/>
      <c r="L161"/>
      <c r="M161"/>
      <c r="N161"/>
      <c r="O161" s="19" t="str">
        <f t="shared" si="36"/>
        <v>ocrp</v>
      </c>
      <c r="P161" s="31">
        <f t="shared" si="37"/>
        <v>754</v>
      </c>
      <c r="Q161" s="62" cm="1">
        <f t="array" ref="Q161">_xlfn.XLOOKUP(Q$7&amp;$P161,('Water-CRP_filtered'!$S$8:$S$603)&amp;('Water-CRP_filtered'!$J$8:$J$603),'Water-CRP_filtered'!$T$8:$T$603,0)</f>
        <v>0</v>
      </c>
      <c r="R161" s="62" cm="1">
        <f t="array" ref="R161">_xlfn.XLOOKUP(R$7&amp;$P161,('Water-CRP_filtered'!$S$8:$S$603)&amp;('Water-CRP_filtered'!$J$8:$J$603),'Water-CRP_filtered'!$T$8:$T$603,0)</f>
        <v>0</v>
      </c>
      <c r="S161" s="62" cm="1">
        <f t="array" ref="S161">_xlfn.XLOOKUP(S$7&amp;$P161,('Water-CRP_filtered'!$S$8:$S$603)&amp;('Water-CRP_filtered'!$J$8:$J$603),'Water-CRP_filtered'!$T$8:$T$603,0)</f>
        <v>0</v>
      </c>
      <c r="T161" s="63">
        <f>Q161*GLB_Wat!$Z161*$Y161/1000</f>
        <v>0</v>
      </c>
      <c r="U161" s="63">
        <f>R161*GLB_Wat!$Z161*$Y161/1000</f>
        <v>0</v>
      </c>
      <c r="V161" s="63">
        <f>S161*GLB_Wat!$Z161*$Y161/1000</f>
        <v>0</v>
      </c>
      <c r="W161" s="63">
        <f t="shared" si="38"/>
        <v>0</v>
      </c>
      <c r="X161"/>
      <c r="Y161" s="348">
        <f>IF(Wat_FAO!AJ161&gt;0,1,0)</f>
        <v>0</v>
      </c>
      <c r="Z161" s="147">
        <f t="shared" si="35"/>
        <v>11.998934285714286</v>
      </c>
      <c r="AA161" s="242"/>
      <c r="AB161" s="13">
        <v>754</v>
      </c>
      <c r="AC161" s="13" t="s">
        <v>254</v>
      </c>
      <c r="AD161" s="13" t="s">
        <v>243</v>
      </c>
      <c r="AE161" s="13" t="s">
        <v>243</v>
      </c>
      <c r="AF161" s="13" t="s">
        <v>243</v>
      </c>
      <c r="AG161" s="13" t="s">
        <v>243</v>
      </c>
      <c r="AH161" s="13" t="s">
        <v>243</v>
      </c>
      <c r="AI161" s="14">
        <v>11979.25</v>
      </c>
      <c r="AJ161" s="14">
        <v>12039.1</v>
      </c>
      <c r="AK161" s="14">
        <v>12735.28</v>
      </c>
      <c r="AL161" s="14">
        <v>11432.15</v>
      </c>
      <c r="AM161" s="14">
        <v>11135.4</v>
      </c>
      <c r="AN161" s="14">
        <v>11433.96</v>
      </c>
      <c r="AO161" s="14">
        <v>13237.4</v>
      </c>
      <c r="AP161" s="14">
        <v>4835.49</v>
      </c>
      <c r="AQ161" s="14">
        <v>5316</v>
      </c>
      <c r="AR161" s="14">
        <v>4299.83</v>
      </c>
      <c r="AS161" s="14">
        <v>5477.75</v>
      </c>
      <c r="AT161" s="14">
        <v>7459</v>
      </c>
      <c r="AU161" s="14">
        <v>8492.59</v>
      </c>
      <c r="AV161" s="14">
        <v>8977.5300000000007</v>
      </c>
      <c r="AW161" s="14">
        <v>10209.530000000001</v>
      </c>
      <c r="AX161" s="14">
        <v>9663.59</v>
      </c>
      <c r="AY161" s="14">
        <v>5319.93</v>
      </c>
      <c r="AZ161" s="14">
        <v>9320.4500000000007</v>
      </c>
      <c r="BA161" s="14">
        <v>5909.64</v>
      </c>
      <c r="BB161" s="14">
        <v>6933.29</v>
      </c>
      <c r="BC161" s="14">
        <v>5711.88</v>
      </c>
      <c r="BD161" s="14">
        <v>6039.68</v>
      </c>
      <c r="BE161" s="14">
        <v>5665.62</v>
      </c>
      <c r="BF161" s="14">
        <v>9674.4699999999993</v>
      </c>
      <c r="BG161" s="14">
        <v>22046</v>
      </c>
      <c r="BH161" s="14">
        <v>27002</v>
      </c>
      <c r="BI161" s="14">
        <v>26996</v>
      </c>
      <c r="BJ161" s="14">
        <v>20088</v>
      </c>
      <c r="BK161" s="14">
        <v>18093</v>
      </c>
      <c r="BL161" s="14">
        <v>19688</v>
      </c>
      <c r="BM161" s="14">
        <v>28694</v>
      </c>
      <c r="BN161" s="14">
        <v>25689</v>
      </c>
      <c r="BO161" s="14">
        <v>18532</v>
      </c>
      <c r="BP161" s="14">
        <v>15055</v>
      </c>
      <c r="BQ161" s="14">
        <v>17170</v>
      </c>
      <c r="BR161" s="14">
        <v>19089</v>
      </c>
      <c r="BS161" s="14">
        <v>21445</v>
      </c>
      <c r="BT161" s="14">
        <v>23574</v>
      </c>
      <c r="BU161" s="14">
        <v>26772</v>
      </c>
      <c r="BV161" s="14">
        <v>20823</v>
      </c>
      <c r="BW161" s="14">
        <v>8742</v>
      </c>
      <c r="BX161" s="14">
        <v>18350</v>
      </c>
      <c r="BY161" s="14">
        <v>16341</v>
      </c>
      <c r="BZ161" s="14">
        <v>19455</v>
      </c>
      <c r="CA161" s="14">
        <v>16793</v>
      </c>
      <c r="CB161" s="14">
        <v>19837</v>
      </c>
      <c r="CC161" s="14">
        <v>18883</v>
      </c>
      <c r="CD161" s="14"/>
      <c r="CE161" s="14"/>
      <c r="CF161" s="14"/>
      <c r="CG161" s="14"/>
      <c r="CH161" s="14"/>
      <c r="CI161" s="14"/>
      <c r="CJ161" s="14"/>
      <c r="CK161" s="14"/>
      <c r="CL161" s="14"/>
      <c r="CM161" s="14"/>
      <c r="CN161" s="14"/>
      <c r="CO161" s="14"/>
      <c r="CP161" s="14"/>
      <c r="CQ161" s="14"/>
      <c r="CR161" s="14"/>
      <c r="CS161" s="14"/>
      <c r="CT161" s="14"/>
      <c r="CU161" s="14"/>
      <c r="CV161" s="14"/>
    </row>
    <row r="162" spans="1:104" s="13" customFormat="1" ht="14.25" x14ac:dyDescent="0.45">
      <c r="A162"/>
      <c r="B162"/>
      <c r="C162"/>
      <c r="D162"/>
      <c r="E162"/>
      <c r="F162"/>
      <c r="G162"/>
      <c r="H162"/>
      <c r="I162"/>
      <c r="J162"/>
      <c r="K162"/>
      <c r="L162"/>
      <c r="M162"/>
      <c r="N162"/>
      <c r="O162" s="19" t="str">
        <f t="shared" si="36"/>
        <v>cott</v>
      </c>
      <c r="P162" s="31">
        <f t="shared" si="37"/>
        <v>773</v>
      </c>
      <c r="Q162" s="62" cm="1">
        <f t="array" ref="Q162">_xlfn.XLOOKUP(Q$7&amp;$P162,('Water-CRP_filtered'!$S$8:$S$603)&amp;('Water-CRP_filtered'!$J$8:$J$603),'Water-CRP_filtered'!$T$8:$T$603,0)</f>
        <v>2637.4300811469207</v>
      </c>
      <c r="R162" s="62" cm="1">
        <f t="array" ref="R162">_xlfn.XLOOKUP(R$7&amp;$P162,('Water-CRP_filtered'!$S$8:$S$603)&amp;('Water-CRP_filtered'!$J$8:$J$603),'Water-CRP_filtered'!$T$8:$T$603,0)</f>
        <v>443.04222401071303</v>
      </c>
      <c r="S162" s="62" cm="1">
        <f t="array" ref="S162">_xlfn.XLOOKUP(S$7&amp;$P162,('Water-CRP_filtered'!$S$8:$S$603)&amp;('Water-CRP_filtered'!$J$8:$J$603),'Water-CRP_filtered'!$T$8:$T$603,0)</f>
        <v>400.86419323340431</v>
      </c>
      <c r="T162" s="63">
        <f>Q162*GLB_Wat!$Z162*$Y162/1000</f>
        <v>0</v>
      </c>
      <c r="U162" s="63">
        <f>R162*GLB_Wat!$Z162*$Y162/1000</f>
        <v>0</v>
      </c>
      <c r="V162" s="63">
        <f>S162*GLB_Wat!$Z162*$Y162/1000</f>
        <v>0</v>
      </c>
      <c r="W162" s="63">
        <f t="shared" si="38"/>
        <v>0</v>
      </c>
      <c r="X162"/>
      <c r="Y162" s="348">
        <f>IF(Wat_FAO!AJ162&gt;0,1,0)</f>
        <v>0</v>
      </c>
      <c r="Z162" s="147">
        <f>IFERROR(AVERAGE(AI162:AO162)/$Z$5,0)</f>
        <v>0</v>
      </c>
      <c r="AA162" s="242"/>
      <c r="AB162" s="13">
        <v>773</v>
      </c>
      <c r="AC162" s="13" t="s">
        <v>255</v>
      </c>
      <c r="AD162" s="13" t="s">
        <v>162</v>
      </c>
      <c r="AE162" s="13" t="s">
        <v>162</v>
      </c>
      <c r="AF162" s="13" t="s">
        <v>162</v>
      </c>
      <c r="AG162" s="13" t="s">
        <v>162</v>
      </c>
      <c r="AH162" s="13" t="s">
        <v>162</v>
      </c>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row>
    <row r="163" spans="1:104" s="13" customFormat="1" ht="14.25" x14ac:dyDescent="0.45">
      <c r="A163"/>
      <c r="B163"/>
      <c r="C163"/>
      <c r="D163"/>
      <c r="E163"/>
      <c r="F163"/>
      <c r="G163"/>
      <c r="H163"/>
      <c r="I163"/>
      <c r="J163"/>
      <c r="K163"/>
      <c r="L163"/>
      <c r="M163"/>
      <c r="N163"/>
      <c r="O163" s="19" t="str">
        <f t="shared" si="36"/>
        <v>cott</v>
      </c>
      <c r="P163" s="31">
        <f t="shared" si="37"/>
        <v>777</v>
      </c>
      <c r="Q163" s="62" cm="1">
        <f t="array" ref="Q163">_xlfn.XLOOKUP(Q$7&amp;$P163,('Water-CRP_filtered'!$S$8:$S$603)&amp;('Water-CRP_filtered'!$J$8:$J$603),'Water-CRP_filtered'!$T$8:$T$603,0)</f>
        <v>1823.5197418090652</v>
      </c>
      <c r="R163" s="62" cm="1">
        <f t="array" ref="R163">_xlfn.XLOOKUP(R$7&amp;$P163,('Water-CRP_filtered'!$S$8:$S$603)&amp;('Water-CRP_filtered'!$J$8:$J$603),'Water-CRP_filtered'!$T$8:$T$603,0)</f>
        <v>0</v>
      </c>
      <c r="S163" s="62" cm="1">
        <f t="array" ref="S163">_xlfn.XLOOKUP(S$7&amp;$P163,('Water-CRP_filtered'!$S$8:$S$603)&amp;('Water-CRP_filtered'!$J$8:$J$603),'Water-CRP_filtered'!$T$8:$T$603,0)</f>
        <v>623.62009388255717</v>
      </c>
      <c r="T163" s="63">
        <f>Q163*GLB_Wat!$Z163*$Y163/1000</f>
        <v>0</v>
      </c>
      <c r="U163" s="63">
        <f>R163*GLB_Wat!$Z163*$Y163/1000</f>
        <v>0</v>
      </c>
      <c r="V163" s="63">
        <f>S163*GLB_Wat!$Z163*$Y163/1000</f>
        <v>0</v>
      </c>
      <c r="W163" s="63">
        <f t="shared" si="38"/>
        <v>0</v>
      </c>
      <c r="X163"/>
      <c r="Y163" s="348">
        <f>IF(Wat_FAO!AJ163&gt;0,1,0)</f>
        <v>0</v>
      </c>
      <c r="Z163" s="147">
        <f t="shared" ref="Z163:Z226" si="39">IFERROR(AVERAGE(AI163:AO163)/$Z$5,0)</f>
        <v>133.30071428571429</v>
      </c>
      <c r="AA163" s="242"/>
      <c r="AB163" s="13">
        <v>777</v>
      </c>
      <c r="AC163" s="13" t="s">
        <v>256</v>
      </c>
      <c r="AD163" s="13" t="s">
        <v>162</v>
      </c>
      <c r="AE163" s="13" t="s">
        <v>162</v>
      </c>
      <c r="AF163" s="13" t="s">
        <v>162</v>
      </c>
      <c r="AG163" s="13" t="s">
        <v>162</v>
      </c>
      <c r="AH163" s="13" t="s">
        <v>162</v>
      </c>
      <c r="AI163" s="14">
        <v>112931.1</v>
      </c>
      <c r="AJ163" s="14">
        <v>103724.7</v>
      </c>
      <c r="AK163" s="14">
        <v>135057.29999999999</v>
      </c>
      <c r="AL163" s="14">
        <v>141282</v>
      </c>
      <c r="AM163" s="14">
        <v>126646.39999999999</v>
      </c>
      <c r="AN163" s="14">
        <v>141277.79999999999</v>
      </c>
      <c r="AO163" s="14">
        <v>172185.7</v>
      </c>
      <c r="AP163" s="14">
        <v>152873.1</v>
      </c>
      <c r="AQ163" s="14">
        <v>127562.1</v>
      </c>
      <c r="AR163" s="14">
        <v>135656.5</v>
      </c>
      <c r="AS163" s="14">
        <v>98124.96</v>
      </c>
      <c r="AT163" s="14">
        <v>96589.05</v>
      </c>
      <c r="AU163" s="14">
        <v>145505.1</v>
      </c>
      <c r="AV163" s="14">
        <v>128065.5</v>
      </c>
      <c r="AW163" s="14">
        <v>79243.520000000004</v>
      </c>
      <c r="AX163" s="14">
        <v>75495.539999999994</v>
      </c>
      <c r="AY163" s="14">
        <v>126033.9</v>
      </c>
      <c r="AZ163" s="14">
        <v>177292.1</v>
      </c>
      <c r="BA163" s="14">
        <v>211403.3</v>
      </c>
      <c r="BB163" s="14">
        <v>260782.4</v>
      </c>
      <c r="BC163" s="14">
        <v>288540.79999999999</v>
      </c>
      <c r="BD163" s="14">
        <v>334260.09999999998</v>
      </c>
      <c r="BE163" s="14">
        <v>304774.40000000002</v>
      </c>
      <c r="BF163" s="14">
        <v>314630.7</v>
      </c>
      <c r="BG163" s="14">
        <v>70439</v>
      </c>
      <c r="BH163" s="14">
        <v>62300</v>
      </c>
      <c r="BI163" s="14">
        <v>59193</v>
      </c>
      <c r="BJ163" s="14">
        <v>53088</v>
      </c>
      <c r="BK163" s="14">
        <v>62262</v>
      </c>
      <c r="BL163" s="14">
        <v>54029</v>
      </c>
      <c r="BM163" s="14">
        <v>60598</v>
      </c>
      <c r="BN163" s="14">
        <v>58495</v>
      </c>
      <c r="BO163" s="14">
        <v>52347</v>
      </c>
      <c r="BP163" s="14">
        <v>51369</v>
      </c>
      <c r="BQ163" s="14">
        <v>45692</v>
      </c>
      <c r="BR163" s="14">
        <v>45250</v>
      </c>
      <c r="BS163" s="14">
        <v>50054</v>
      </c>
      <c r="BT163" s="14">
        <v>50649</v>
      </c>
      <c r="BU163" s="14">
        <v>53034</v>
      </c>
      <c r="BV163" s="14">
        <v>52325</v>
      </c>
      <c r="BW163" s="14">
        <v>63531</v>
      </c>
      <c r="BX163" s="14">
        <v>76192</v>
      </c>
      <c r="BY163" s="14">
        <v>74700</v>
      </c>
      <c r="BZ163" s="14">
        <v>79213</v>
      </c>
      <c r="CA163" s="14">
        <v>73029</v>
      </c>
      <c r="CB163" s="14">
        <v>75852</v>
      </c>
      <c r="CC163" s="14">
        <v>75057</v>
      </c>
      <c r="CD163" s="14"/>
      <c r="CE163" s="14"/>
      <c r="CF163" s="14"/>
      <c r="CG163" s="14"/>
      <c r="CH163" s="14"/>
      <c r="CI163" s="14"/>
      <c r="CJ163" s="14"/>
      <c r="CK163" s="14"/>
      <c r="CL163" s="14"/>
      <c r="CM163" s="14"/>
      <c r="CN163" s="14"/>
      <c r="CO163" s="14"/>
      <c r="CP163" s="14"/>
      <c r="CQ163" s="14"/>
      <c r="CR163" s="14"/>
      <c r="CS163" s="14"/>
      <c r="CT163" s="14"/>
      <c r="CU163" s="14"/>
      <c r="CV163" s="14"/>
    </row>
    <row r="164" spans="1:104" s="13" customFormat="1" ht="14.25" x14ac:dyDescent="0.45">
      <c r="A164"/>
      <c r="B164"/>
      <c r="C164"/>
      <c r="D164"/>
      <c r="E164"/>
      <c r="F164"/>
      <c r="G164"/>
      <c r="H164"/>
      <c r="I164"/>
      <c r="J164"/>
      <c r="K164"/>
      <c r="L164"/>
      <c r="M164"/>
      <c r="N164"/>
      <c r="O164" s="19" t="str">
        <f t="shared" si="36"/>
        <v>cott</v>
      </c>
      <c r="P164" s="31">
        <f t="shared" si="37"/>
        <v>780</v>
      </c>
      <c r="Q164" s="62" cm="1">
        <f t="array" ref="Q164">_xlfn.XLOOKUP(Q$7&amp;$P164,('Water-CRP_filtered'!$S$8:$S$603)&amp;('Water-CRP_filtered'!$J$8:$J$603),'Water-CRP_filtered'!$T$8:$T$603,0)</f>
        <v>2355.8345892126226</v>
      </c>
      <c r="R164" s="62" cm="1">
        <f t="array" ref="R164">_xlfn.XLOOKUP(R$7&amp;$P164,('Water-CRP_filtered'!$S$8:$S$603)&amp;('Water-CRP_filtered'!$J$8:$J$603),'Water-CRP_filtered'!$T$8:$T$603,0)</f>
        <v>32.850549673952187</v>
      </c>
      <c r="S164" s="62" cm="1">
        <f t="array" ref="S164">_xlfn.XLOOKUP(S$7&amp;$P164,('Water-CRP_filtered'!$S$8:$S$603)&amp;('Water-CRP_filtered'!$J$8:$J$603),'Water-CRP_filtered'!$T$8:$T$603,0)</f>
        <v>216.72798365518261</v>
      </c>
      <c r="T164" s="63">
        <f>Q164*GLB_Wat!$Z164*$Y164/1000</f>
        <v>0</v>
      </c>
      <c r="U164" s="63">
        <f>R164*GLB_Wat!$Z164*$Y164/1000</f>
        <v>0</v>
      </c>
      <c r="V164" s="63">
        <f>S164*GLB_Wat!$Z164*$Y164/1000</f>
        <v>0</v>
      </c>
      <c r="W164" s="63">
        <f t="shared" si="38"/>
        <v>0</v>
      </c>
      <c r="X164"/>
      <c r="Y164" s="348">
        <f>IF(Wat_FAO!AJ164&gt;0,1,0)</f>
        <v>0</v>
      </c>
      <c r="Z164" s="147">
        <f t="shared" si="39"/>
        <v>2796.1147142857139</v>
      </c>
      <c r="AA164" s="242"/>
      <c r="AB164" s="13">
        <v>780</v>
      </c>
      <c r="AC164" s="13" t="s">
        <v>257</v>
      </c>
      <c r="AD164" s="13" t="s">
        <v>162</v>
      </c>
      <c r="AE164" s="13" t="s">
        <v>162</v>
      </c>
      <c r="AF164" s="13" t="s">
        <v>162</v>
      </c>
      <c r="AG164" s="13" t="s">
        <v>162</v>
      </c>
      <c r="AH164" s="13" t="s">
        <v>162</v>
      </c>
      <c r="AI164" s="14">
        <v>2664841</v>
      </c>
      <c r="AJ164" s="14">
        <v>2932838</v>
      </c>
      <c r="AK164" s="14">
        <v>2863484</v>
      </c>
      <c r="AL164" s="14">
        <v>2799558</v>
      </c>
      <c r="AM164" s="14">
        <v>2602198</v>
      </c>
      <c r="AN164" s="14">
        <v>2801031</v>
      </c>
      <c r="AO164" s="14">
        <v>2908853</v>
      </c>
      <c r="AP164" s="14">
        <v>2864297</v>
      </c>
      <c r="AQ164" s="14">
        <v>2723096</v>
      </c>
      <c r="AR164" s="14">
        <v>3072646</v>
      </c>
      <c r="AS164" s="14">
        <v>2853570</v>
      </c>
      <c r="AT164" s="14">
        <v>3609581</v>
      </c>
      <c r="AU164" s="14">
        <v>3476335</v>
      </c>
      <c r="AV164" s="14">
        <v>3439964</v>
      </c>
      <c r="AW164" s="14">
        <v>3414223</v>
      </c>
      <c r="AX164" s="14">
        <v>3277849</v>
      </c>
      <c r="AY164" s="14">
        <v>3351707</v>
      </c>
      <c r="AZ164" s="14">
        <v>3540459</v>
      </c>
      <c r="BA164" s="14">
        <v>3574016</v>
      </c>
      <c r="BB164" s="14">
        <v>3518157</v>
      </c>
      <c r="BC164" s="14">
        <v>3650777</v>
      </c>
      <c r="BD164" s="14">
        <v>3496452</v>
      </c>
      <c r="BE164" s="14">
        <v>3789019</v>
      </c>
      <c r="BF164" s="14">
        <v>3693760</v>
      </c>
      <c r="BG164" s="14">
        <v>1377796</v>
      </c>
      <c r="BH164" s="14">
        <v>1438292</v>
      </c>
      <c r="BI164" s="14">
        <v>1420804</v>
      </c>
      <c r="BJ164" s="14">
        <v>1356854</v>
      </c>
      <c r="BK164" s="14">
        <v>1244770</v>
      </c>
      <c r="BL164" s="14">
        <v>1235081</v>
      </c>
      <c r="BM164" s="14">
        <v>1280353</v>
      </c>
      <c r="BN164" s="14">
        <v>1328923</v>
      </c>
      <c r="BO164" s="14">
        <v>1252687</v>
      </c>
      <c r="BP164" s="14">
        <v>1268377</v>
      </c>
      <c r="BQ164" s="14">
        <v>1225311</v>
      </c>
      <c r="BR164" s="14">
        <v>1548489</v>
      </c>
      <c r="BS164" s="14">
        <v>1595351</v>
      </c>
      <c r="BT164" s="14">
        <v>1514350</v>
      </c>
      <c r="BU164" s="14">
        <v>1438390</v>
      </c>
      <c r="BV164" s="14">
        <v>1478867</v>
      </c>
      <c r="BW164" s="14">
        <v>1511837</v>
      </c>
      <c r="BX164" s="14">
        <v>1603498</v>
      </c>
      <c r="BY164" s="14">
        <v>1643812</v>
      </c>
      <c r="BZ164" s="14">
        <v>1592473</v>
      </c>
      <c r="CA164" s="14">
        <v>1486934</v>
      </c>
      <c r="CB164" s="14">
        <v>1496366</v>
      </c>
      <c r="CC164" s="14">
        <v>1565272</v>
      </c>
      <c r="CD164" s="14"/>
      <c r="CE164" s="14"/>
      <c r="CF164" s="14"/>
      <c r="CG164" s="14"/>
      <c r="CH164" s="14"/>
      <c r="CI164" s="14"/>
      <c r="CJ164" s="14"/>
      <c r="CK164" s="14"/>
      <c r="CL164" s="14"/>
      <c r="CM164" s="14"/>
      <c r="CN164" s="14"/>
      <c r="CO164" s="14"/>
      <c r="CP164" s="14"/>
      <c r="CQ164" s="14"/>
      <c r="CR164" s="14"/>
      <c r="CS164" s="14"/>
      <c r="CT164" s="14"/>
      <c r="CU164" s="14"/>
      <c r="CV164" s="14"/>
    </row>
    <row r="165" spans="1:104" s="13" customFormat="1" ht="14.25" x14ac:dyDescent="0.45">
      <c r="A165"/>
      <c r="B165"/>
      <c r="C165"/>
      <c r="D165"/>
      <c r="E165"/>
      <c r="F165"/>
      <c r="G165"/>
      <c r="H165"/>
      <c r="I165"/>
      <c r="J165"/>
      <c r="K165"/>
      <c r="L165"/>
      <c r="M165"/>
      <c r="N165"/>
      <c r="O165" s="19" t="str">
        <f t="shared" si="36"/>
        <v>cott</v>
      </c>
      <c r="P165" s="31">
        <f t="shared" si="37"/>
        <v>782</v>
      </c>
      <c r="Q165" s="62" cm="1">
        <f t="array" ref="Q165">_xlfn.XLOOKUP(Q$7&amp;$P165,('Water-CRP_filtered'!$S$8:$S$603)&amp;('Water-CRP_filtered'!$J$8:$J$603),'Water-CRP_filtered'!$T$8:$T$603,0)</f>
        <v>3492.2975158435343</v>
      </c>
      <c r="R165" s="62" cm="1">
        <f t="array" ref="R165">_xlfn.XLOOKUP(R$7&amp;$P165,('Water-CRP_filtered'!$S$8:$S$603)&amp;('Water-CRP_filtered'!$J$8:$J$603),'Water-CRP_filtered'!$T$8:$T$603,0)</f>
        <v>200.2285198429914</v>
      </c>
      <c r="S165" s="62" cm="1">
        <f t="array" ref="S165">_xlfn.XLOOKUP(S$7&amp;$P165,('Water-CRP_filtered'!$S$8:$S$603)&amp;('Water-CRP_filtered'!$J$8:$J$603),'Water-CRP_filtered'!$T$8:$T$603,0)</f>
        <v>500.28437435397223</v>
      </c>
      <c r="T165" s="63">
        <f>Q165*GLB_Wat!$Z165*$Y165/1000</f>
        <v>1312.5944894195009</v>
      </c>
      <c r="U165" s="63">
        <f>R165*GLB_Wat!$Z165*$Y165/1000</f>
        <v>75.256718701141963</v>
      </c>
      <c r="V165" s="63">
        <f>S165*GLB_Wat!$Z165*$Y165/1000</f>
        <v>188.03395470763419</v>
      </c>
      <c r="W165" s="63">
        <f t="shared" si="38"/>
        <v>1575.8851628282771</v>
      </c>
      <c r="X165"/>
      <c r="Y165" s="348">
        <f>IF(Wat_FAO!AJ165&gt;0,1,0)</f>
        <v>1</v>
      </c>
      <c r="Z165" s="147">
        <f t="shared" si="39"/>
        <v>375.85414285714285</v>
      </c>
      <c r="AA165" s="242"/>
      <c r="AB165" s="13">
        <v>782</v>
      </c>
      <c r="AC165" s="13" t="s">
        <v>258</v>
      </c>
      <c r="AD165" s="13" t="s">
        <v>162</v>
      </c>
      <c r="AE165" s="13" t="s">
        <v>162</v>
      </c>
      <c r="AF165" s="13" t="s">
        <v>162</v>
      </c>
      <c r="AG165" s="13" t="s">
        <v>162</v>
      </c>
      <c r="AH165" s="13" t="s">
        <v>162</v>
      </c>
      <c r="AI165" s="14">
        <v>406833</v>
      </c>
      <c r="AJ165" s="14">
        <v>444398.6</v>
      </c>
      <c r="AK165" s="14">
        <v>398265.3</v>
      </c>
      <c r="AL165" s="14">
        <v>356126.2</v>
      </c>
      <c r="AM165" s="14">
        <v>344735.4</v>
      </c>
      <c r="AN165" s="14">
        <v>339803.3</v>
      </c>
      <c r="AO165" s="14">
        <v>340817.2</v>
      </c>
      <c r="AP165" s="14">
        <v>364157.8</v>
      </c>
      <c r="AQ165" s="14">
        <v>347568.1</v>
      </c>
      <c r="AR165" s="14">
        <v>295750.3</v>
      </c>
      <c r="AS165" s="14">
        <v>253502.8</v>
      </c>
      <c r="AT165" s="14">
        <v>275704.2</v>
      </c>
      <c r="AU165" s="14">
        <v>261372.3</v>
      </c>
      <c r="AV165" s="14">
        <v>252580.4</v>
      </c>
      <c r="AW165" s="14">
        <v>240230.8</v>
      </c>
      <c r="AX165" s="14">
        <v>233473.3</v>
      </c>
      <c r="AY165" s="14">
        <v>234781.9</v>
      </c>
      <c r="AZ165" s="14">
        <v>223736.5</v>
      </c>
      <c r="BA165" s="14">
        <v>232467.9</v>
      </c>
      <c r="BB165" s="14">
        <v>230166.5</v>
      </c>
      <c r="BC165" s="14">
        <v>230198.39999999999</v>
      </c>
      <c r="BD165" s="14">
        <v>226838.8</v>
      </c>
      <c r="BE165" s="14">
        <v>225723.9</v>
      </c>
      <c r="BF165" s="14">
        <v>227908.2</v>
      </c>
      <c r="BG165" s="14">
        <v>306783</v>
      </c>
      <c r="BH165" s="14">
        <v>327419</v>
      </c>
      <c r="BI165" s="14">
        <v>282401</v>
      </c>
      <c r="BJ165" s="14">
        <v>277582</v>
      </c>
      <c r="BK165" s="14">
        <v>261516</v>
      </c>
      <c r="BL165" s="14">
        <v>251089</v>
      </c>
      <c r="BM165" s="14">
        <v>243641</v>
      </c>
      <c r="BN165" s="14">
        <v>253120</v>
      </c>
      <c r="BO165" s="14">
        <v>227504</v>
      </c>
      <c r="BP165" s="14">
        <v>209434</v>
      </c>
      <c r="BQ165" s="14">
        <v>173433</v>
      </c>
      <c r="BR165" s="14">
        <v>176382</v>
      </c>
      <c r="BS165" s="14">
        <v>165996</v>
      </c>
      <c r="BT165" s="14">
        <v>176995</v>
      </c>
      <c r="BU165" s="14">
        <v>160672</v>
      </c>
      <c r="BV165" s="14">
        <v>154529</v>
      </c>
      <c r="BW165" s="14">
        <v>159480</v>
      </c>
      <c r="BX165" s="14">
        <v>153906</v>
      </c>
      <c r="BY165" s="14">
        <v>153333</v>
      </c>
      <c r="BZ165" s="14">
        <v>153520</v>
      </c>
      <c r="CA165" s="14">
        <v>153427</v>
      </c>
      <c r="CB165" s="14">
        <v>152493</v>
      </c>
      <c r="CC165" s="14">
        <v>152200</v>
      </c>
      <c r="CD165" s="14"/>
      <c r="CE165" s="14"/>
      <c r="CF165" s="14"/>
      <c r="CG165" s="14"/>
      <c r="CH165" s="14"/>
      <c r="CI165" s="14"/>
      <c r="CJ165" s="14"/>
      <c r="CK165" s="14"/>
      <c r="CL165" s="14"/>
      <c r="CM165" s="14"/>
      <c r="CN165" s="14"/>
      <c r="CO165" s="14"/>
      <c r="CP165" s="14"/>
      <c r="CQ165" s="14"/>
      <c r="CR165" s="14"/>
      <c r="CS165" s="14"/>
      <c r="CT165" s="14"/>
      <c r="CU165" s="14"/>
      <c r="CV165" s="14"/>
    </row>
    <row r="166" spans="1:104" s="13" customFormat="1" ht="14.25" x14ac:dyDescent="0.45">
      <c r="A166"/>
      <c r="B166"/>
      <c r="C166"/>
      <c r="D166"/>
      <c r="E166"/>
      <c r="F166"/>
      <c r="G166"/>
      <c r="H166"/>
      <c r="I166"/>
      <c r="J166"/>
      <c r="K166"/>
      <c r="L166"/>
      <c r="M166"/>
      <c r="N166"/>
      <c r="O166" s="19" t="str">
        <f t="shared" si="36"/>
        <v>cott</v>
      </c>
      <c r="P166" s="31">
        <f t="shared" si="37"/>
        <v>788</v>
      </c>
      <c r="Q166" s="62" cm="1">
        <f t="array" ref="Q166">_xlfn.XLOOKUP(Q$7&amp;$P166,('Water-CRP_filtered'!$S$8:$S$603)&amp;('Water-CRP_filtered'!$J$8:$J$603),'Water-CRP_filtered'!$T$8:$T$603,0)</f>
        <v>3711.714134324206</v>
      </c>
      <c r="R166" s="62" cm="1">
        <f t="array" ref="R166">_xlfn.XLOOKUP(R$7&amp;$P166,('Water-CRP_filtered'!$S$8:$S$603)&amp;('Water-CRP_filtered'!$J$8:$J$603),'Water-CRP_filtered'!$T$8:$T$603,0)</f>
        <v>200.74577214889973</v>
      </c>
      <c r="S166" s="62" cm="1">
        <f t="array" ref="S166">_xlfn.XLOOKUP(S$7&amp;$P166,('Water-CRP_filtered'!$S$8:$S$603)&amp;('Water-CRP_filtered'!$J$8:$J$603),'Water-CRP_filtered'!$T$8:$T$603,0)</f>
        <v>594.88690939488049</v>
      </c>
      <c r="T166" s="63">
        <f>Q166*GLB_Wat!$Z166*$Y166/1000</f>
        <v>0</v>
      </c>
      <c r="U166" s="63">
        <f>R166*GLB_Wat!$Z166*$Y166/1000</f>
        <v>0</v>
      </c>
      <c r="V166" s="63">
        <f>S166*GLB_Wat!$Z166*$Y166/1000</f>
        <v>0</v>
      </c>
      <c r="W166" s="63">
        <f t="shared" si="38"/>
        <v>0</v>
      </c>
      <c r="X166"/>
      <c r="Y166" s="348">
        <f>IF(Wat_FAO!AJ166&gt;0,1,0)</f>
        <v>0</v>
      </c>
      <c r="Z166" s="147">
        <f t="shared" si="39"/>
        <v>240.28235714285714</v>
      </c>
      <c r="AA166" s="242"/>
      <c r="AB166" s="13">
        <v>788</v>
      </c>
      <c r="AC166" s="13" t="s">
        <v>259</v>
      </c>
      <c r="AD166" s="13" t="s">
        <v>162</v>
      </c>
      <c r="AE166" s="13" t="s">
        <v>162</v>
      </c>
      <c r="AF166" s="13" t="s">
        <v>162</v>
      </c>
      <c r="AG166" s="13" t="s">
        <v>162</v>
      </c>
      <c r="AH166" s="13" t="s">
        <v>162</v>
      </c>
      <c r="AI166" s="14">
        <v>163530.70000000001</v>
      </c>
      <c r="AJ166" s="14">
        <v>199541</v>
      </c>
      <c r="AK166" s="14">
        <v>241680.4</v>
      </c>
      <c r="AL166" s="14">
        <v>248328.4</v>
      </c>
      <c r="AM166" s="14">
        <v>258087.5</v>
      </c>
      <c r="AN166" s="14">
        <v>280189.3</v>
      </c>
      <c r="AO166" s="14">
        <v>290619.2</v>
      </c>
      <c r="AP166" s="14">
        <v>294479.2</v>
      </c>
      <c r="AQ166" s="14">
        <v>253768.1</v>
      </c>
      <c r="AR166" s="14">
        <v>214545.3</v>
      </c>
      <c r="AS166" s="14">
        <v>192521.3</v>
      </c>
      <c r="AT166" s="14">
        <v>161768.4</v>
      </c>
      <c r="AU166" s="14">
        <v>133289.1</v>
      </c>
      <c r="AV166" s="14">
        <v>122758</v>
      </c>
      <c r="AW166" s="14">
        <v>118598</v>
      </c>
      <c r="AX166" s="14">
        <v>111202.7</v>
      </c>
      <c r="AY166" s="14">
        <v>81325.440000000002</v>
      </c>
      <c r="AZ166" s="14">
        <v>53490.91</v>
      </c>
      <c r="BA166" s="14">
        <v>56562.17</v>
      </c>
      <c r="BB166" s="14">
        <v>60612.21</v>
      </c>
      <c r="BC166" s="14">
        <v>62265.97</v>
      </c>
      <c r="BD166" s="14">
        <v>10123.49</v>
      </c>
      <c r="BE166" s="14">
        <v>9452.2099999999991</v>
      </c>
      <c r="BF166" s="14">
        <v>9437.48</v>
      </c>
      <c r="BG166" s="14">
        <v>96561</v>
      </c>
      <c r="BH166" s="14">
        <v>114809</v>
      </c>
      <c r="BI166" s="14">
        <v>126288</v>
      </c>
      <c r="BJ166" s="14">
        <v>128986</v>
      </c>
      <c r="BK166" s="14">
        <v>127254</v>
      </c>
      <c r="BL166" s="14">
        <v>133431</v>
      </c>
      <c r="BM166" s="14">
        <v>142963</v>
      </c>
      <c r="BN166" s="14">
        <v>143952</v>
      </c>
      <c r="BO166" s="14">
        <v>127416</v>
      </c>
      <c r="BP166" s="14">
        <v>110832</v>
      </c>
      <c r="BQ166" s="14">
        <v>98824</v>
      </c>
      <c r="BR166" s="14">
        <v>85141</v>
      </c>
      <c r="BS166" s="14">
        <v>69930</v>
      </c>
      <c r="BT166" s="14">
        <v>63600</v>
      </c>
      <c r="BU166" s="14">
        <v>60302</v>
      </c>
      <c r="BV166" s="14">
        <v>56512</v>
      </c>
      <c r="BW166" s="14">
        <v>42458</v>
      </c>
      <c r="BX166" s="14">
        <v>27857</v>
      </c>
      <c r="BY166" s="14">
        <v>29187</v>
      </c>
      <c r="BZ166" s="14">
        <v>31564</v>
      </c>
      <c r="CA166" s="14">
        <v>32537</v>
      </c>
      <c r="CB166" s="14">
        <v>3745</v>
      </c>
      <c r="CC166" s="14">
        <v>3472</v>
      </c>
      <c r="CD166" s="14"/>
      <c r="CE166" s="14"/>
      <c r="CF166" s="14"/>
      <c r="CG166" s="14"/>
      <c r="CH166" s="14"/>
      <c r="CI166" s="14"/>
      <c r="CJ166" s="14"/>
      <c r="CK166" s="14"/>
      <c r="CL166" s="14"/>
      <c r="CM166" s="14"/>
      <c r="CN166" s="14"/>
      <c r="CO166" s="14"/>
      <c r="CP166" s="14"/>
      <c r="CQ166" s="14"/>
      <c r="CR166" s="14"/>
      <c r="CS166" s="14"/>
      <c r="CT166" s="14"/>
      <c r="CU166" s="14"/>
      <c r="CV166" s="14"/>
    </row>
    <row r="167" spans="1:104" s="13" customFormat="1" ht="14.25" x14ac:dyDescent="0.45">
      <c r="A167"/>
      <c r="B167"/>
      <c r="C167"/>
      <c r="D167"/>
      <c r="E167"/>
      <c r="F167"/>
      <c r="G167"/>
      <c r="H167"/>
      <c r="I167"/>
      <c r="J167"/>
      <c r="K167"/>
      <c r="L167"/>
      <c r="M167"/>
      <c r="N167"/>
      <c r="O167" s="19" t="str">
        <f t="shared" si="36"/>
        <v>cott</v>
      </c>
      <c r="P167" s="31">
        <f t="shared" si="37"/>
        <v>789</v>
      </c>
      <c r="Q167" s="62" cm="1">
        <f t="array" ref="Q167">_xlfn.XLOOKUP(Q$7&amp;$P167,('Water-CRP_filtered'!$S$8:$S$603)&amp;('Water-CRP_filtered'!$J$8:$J$603),'Water-CRP_filtered'!$T$8:$T$603,0)</f>
        <v>6111.6591835295021</v>
      </c>
      <c r="R167" s="62" cm="1">
        <f t="array" ref="R167">_xlfn.XLOOKUP(R$7&amp;$P167,('Water-CRP_filtered'!$S$8:$S$603)&amp;('Water-CRP_filtered'!$J$8:$J$603),'Water-CRP_filtered'!$T$8:$T$603,0)</f>
        <v>707.85517005017823</v>
      </c>
      <c r="S167" s="62" cm="1">
        <f t="array" ref="S167">_xlfn.XLOOKUP(S$7&amp;$P167,('Water-CRP_filtered'!$S$8:$S$603)&amp;('Water-CRP_filtered'!$J$8:$J$603),'Water-CRP_filtered'!$T$8:$T$603,0)</f>
        <v>221.83412849297758</v>
      </c>
      <c r="T167" s="63">
        <f>Q167*GLB_Wat!$Z167*$Y167/1000</f>
        <v>2042.0472983290983</v>
      </c>
      <c r="U167" s="63">
        <f>R167*GLB_Wat!$Z167*$Y167/1000</f>
        <v>236.51085477814314</v>
      </c>
      <c r="V167" s="63">
        <f>S167*GLB_Wat!$Z167*$Y167/1000</f>
        <v>74.119935219402805</v>
      </c>
      <c r="W167" s="63">
        <f t="shared" si="38"/>
        <v>2352.6780883266447</v>
      </c>
      <c r="X167"/>
      <c r="Y167" s="348">
        <f>IF(Wat_FAO!AJ167&gt;0,1,0)</f>
        <v>1</v>
      </c>
      <c r="Z167" s="147">
        <f t="shared" si="39"/>
        <v>334.12322857142857</v>
      </c>
      <c r="AA167" s="242"/>
      <c r="AB167" s="13">
        <v>789</v>
      </c>
      <c r="AC167" s="13" t="s">
        <v>260</v>
      </c>
      <c r="AD167" s="13" t="s">
        <v>162</v>
      </c>
      <c r="AE167" s="13" t="s">
        <v>162</v>
      </c>
      <c r="AF167" s="13" t="s">
        <v>162</v>
      </c>
      <c r="AG167" s="13" t="s">
        <v>162</v>
      </c>
      <c r="AH167" s="13" t="s">
        <v>162</v>
      </c>
      <c r="AI167" s="14">
        <v>407485.4</v>
      </c>
      <c r="AJ167" s="14">
        <v>299519.5</v>
      </c>
      <c r="AK167" s="14">
        <v>284337.3</v>
      </c>
      <c r="AL167" s="14">
        <v>313298.90000000002</v>
      </c>
      <c r="AM167" s="14">
        <v>325205.5</v>
      </c>
      <c r="AN167" s="14">
        <v>332612.3</v>
      </c>
      <c r="AO167" s="14">
        <v>376403.7</v>
      </c>
      <c r="AP167" s="14">
        <v>382244.4</v>
      </c>
      <c r="AQ167" s="14">
        <v>394360.4</v>
      </c>
      <c r="AR167" s="14">
        <v>415447.2</v>
      </c>
      <c r="AS167" s="14">
        <v>390028.6</v>
      </c>
      <c r="AT167" s="14">
        <v>408807.4</v>
      </c>
      <c r="AU167" s="14">
        <v>229156.6</v>
      </c>
      <c r="AV167" s="14">
        <v>267542.8</v>
      </c>
      <c r="AW167" s="14">
        <v>258743</v>
      </c>
      <c r="AX167" s="14">
        <v>309716.2</v>
      </c>
      <c r="AY167" s="14">
        <v>310708.09999999998</v>
      </c>
      <c r="AZ167" s="14">
        <v>204248</v>
      </c>
      <c r="BA167" s="14">
        <v>209596.2</v>
      </c>
      <c r="BB167" s="14">
        <v>206254.8</v>
      </c>
      <c r="BC167" s="14">
        <v>221776.5</v>
      </c>
      <c r="BD167" s="14">
        <v>232714</v>
      </c>
      <c r="BE167" s="14">
        <v>233343.6</v>
      </c>
      <c r="BF167" s="14">
        <v>237418.2</v>
      </c>
      <c r="BG167" s="14">
        <v>373083</v>
      </c>
      <c r="BH167" s="14">
        <v>368669</v>
      </c>
      <c r="BI167" s="14">
        <v>339106</v>
      </c>
      <c r="BJ167" s="14">
        <v>368465</v>
      </c>
      <c r="BK167" s="14">
        <v>361536</v>
      </c>
      <c r="BL167" s="14">
        <v>387831</v>
      </c>
      <c r="BM167" s="14">
        <v>402610</v>
      </c>
      <c r="BN167" s="14">
        <v>414455</v>
      </c>
      <c r="BO167" s="14">
        <v>433934</v>
      </c>
      <c r="BP167" s="14">
        <v>421273</v>
      </c>
      <c r="BQ167" s="14">
        <v>419607</v>
      </c>
      <c r="BR167" s="14">
        <v>431863</v>
      </c>
      <c r="BS167" s="14">
        <v>398417</v>
      </c>
      <c r="BT167" s="14">
        <v>300686</v>
      </c>
      <c r="BU167" s="14">
        <v>288652</v>
      </c>
      <c r="BV167" s="14">
        <v>335768</v>
      </c>
      <c r="BW167" s="14">
        <v>345365</v>
      </c>
      <c r="BX167" s="14">
        <v>226598</v>
      </c>
      <c r="BY167" s="14">
        <v>242510</v>
      </c>
      <c r="BZ167" s="14">
        <v>232116</v>
      </c>
      <c r="CA167" s="14">
        <v>235542</v>
      </c>
      <c r="CB167" s="14">
        <v>235732</v>
      </c>
      <c r="CC167" s="14">
        <v>233364</v>
      </c>
      <c r="CD167" s="14"/>
      <c r="CE167" s="14"/>
      <c r="CF167" s="14"/>
      <c r="CG167" s="14"/>
      <c r="CH167" s="14"/>
      <c r="CI167" s="14"/>
      <c r="CJ167" s="14"/>
      <c r="CK167" s="14"/>
      <c r="CL167" s="14"/>
      <c r="CM167" s="14"/>
      <c r="CN167" s="14"/>
      <c r="CO167" s="14"/>
      <c r="CP167" s="14"/>
      <c r="CQ167" s="14"/>
      <c r="CR167" s="14"/>
      <c r="CS167" s="14"/>
      <c r="CT167" s="14"/>
      <c r="CU167" s="14"/>
      <c r="CV167" s="14"/>
    </row>
    <row r="168" spans="1:104" s="13" customFormat="1" ht="14.25" x14ac:dyDescent="0.45">
      <c r="A168"/>
      <c r="B168"/>
      <c r="C168"/>
      <c r="D168"/>
      <c r="E168"/>
      <c r="F168"/>
      <c r="G168"/>
      <c r="H168"/>
      <c r="I168"/>
      <c r="J168"/>
      <c r="K168"/>
      <c r="L168"/>
      <c r="M168"/>
      <c r="N168"/>
      <c r="O168" s="19" t="str">
        <f t="shared" si="36"/>
        <v>cott</v>
      </c>
      <c r="P168" s="31">
        <f t="shared" si="37"/>
        <v>800</v>
      </c>
      <c r="Q168" s="62" cm="1">
        <f t="array" ref="Q168">_xlfn.XLOOKUP(Q$7&amp;$P168,('Water-CRP_filtered'!$S$8:$S$603)&amp;('Water-CRP_filtered'!$J$8:$J$603),'Water-CRP_filtered'!$T$8:$T$603,0)</f>
        <v>6434.2499745560917</v>
      </c>
      <c r="R168" s="62" cm="1">
        <f t="array" ref="R168">_xlfn.XLOOKUP(R$7&amp;$P168,('Water-CRP_filtered'!$S$8:$S$603)&amp;('Water-CRP_filtered'!$J$8:$J$603),'Water-CRP_filtered'!$T$8:$T$603,0)</f>
        <v>9.4095997809927443</v>
      </c>
      <c r="S168" s="62" cm="1">
        <f t="array" ref="S168">_xlfn.XLOOKUP(S$7&amp;$P168,('Water-CRP_filtered'!$S$8:$S$603)&amp;('Water-CRP_filtered'!$J$8:$J$603),'Water-CRP_filtered'!$T$8:$T$603,0)</f>
        <v>105.55777423095304</v>
      </c>
      <c r="T168" s="63">
        <f>Q168*GLB_Wat!$Z168*$Y168/1000</f>
        <v>0</v>
      </c>
      <c r="U168" s="63">
        <f>R168*GLB_Wat!$Z168*$Y168/1000</f>
        <v>0</v>
      </c>
      <c r="V168" s="63">
        <f>S168*GLB_Wat!$Z168*$Y168/1000</f>
        <v>0</v>
      </c>
      <c r="W168" s="63">
        <f t="shared" si="38"/>
        <v>0</v>
      </c>
      <c r="X168"/>
      <c r="Y168" s="348">
        <f>IF(Wat_FAO!AJ168&gt;0,1,0)</f>
        <v>0</v>
      </c>
      <c r="Z168" s="147">
        <f t="shared" si="39"/>
        <v>50.420808571428573</v>
      </c>
      <c r="AA168" s="242"/>
      <c r="AB168" s="13">
        <v>800</v>
      </c>
      <c r="AC168" s="13" t="s">
        <v>261</v>
      </c>
      <c r="AD168" s="13" t="s">
        <v>162</v>
      </c>
      <c r="AE168" s="13" t="s">
        <v>162</v>
      </c>
      <c r="AF168" s="13" t="s">
        <v>162</v>
      </c>
      <c r="AG168" s="13" t="s">
        <v>162</v>
      </c>
      <c r="AH168" s="13" t="s">
        <v>162</v>
      </c>
      <c r="AI168" s="14">
        <v>50163.199999999997</v>
      </c>
      <c r="AJ168" s="14">
        <v>48668.51</v>
      </c>
      <c r="AK168" s="14">
        <v>49854.51</v>
      </c>
      <c r="AL168" s="14">
        <v>50062.68</v>
      </c>
      <c r="AM168" s="14">
        <v>53301.95</v>
      </c>
      <c r="AN168" s="14">
        <v>51980.35</v>
      </c>
      <c r="AO168" s="14">
        <v>48914.46</v>
      </c>
      <c r="AP168" s="14">
        <v>48225.26</v>
      </c>
      <c r="AQ168" s="14">
        <v>46866.91</v>
      </c>
      <c r="AR168" s="14">
        <v>45847.37</v>
      </c>
      <c r="AS168" s="14">
        <v>44703.26</v>
      </c>
      <c r="AT168" s="14">
        <v>43753.07</v>
      </c>
      <c r="AU168" s="14">
        <v>40965</v>
      </c>
      <c r="AV168" s="14">
        <v>41465</v>
      </c>
      <c r="AW168" s="14">
        <v>41587.629999999997</v>
      </c>
      <c r="AX168" s="14">
        <v>40796.559999999998</v>
      </c>
      <c r="AY168" s="14">
        <v>40518.97</v>
      </c>
      <c r="AZ168" s="14">
        <v>39984.83</v>
      </c>
      <c r="BA168" s="14">
        <v>40476.620000000003</v>
      </c>
      <c r="BB168" s="14">
        <v>39590.239999999998</v>
      </c>
      <c r="BC168" s="14">
        <v>40209.120000000003</v>
      </c>
      <c r="BD168" s="14">
        <v>40250.839999999997</v>
      </c>
      <c r="BE168" s="14">
        <v>40094.26</v>
      </c>
      <c r="BF168" s="14">
        <v>40221.86</v>
      </c>
      <c r="BG168" s="14">
        <v>58653</v>
      </c>
      <c r="BH168" s="14">
        <v>56868</v>
      </c>
      <c r="BI168" s="14">
        <v>57875</v>
      </c>
      <c r="BJ168" s="14">
        <v>57349</v>
      </c>
      <c r="BK168" s="14">
        <v>57380</v>
      </c>
      <c r="BL168" s="14">
        <v>57552</v>
      </c>
      <c r="BM168" s="14">
        <v>56706</v>
      </c>
      <c r="BN168" s="14">
        <v>56339</v>
      </c>
      <c r="BO168" s="14">
        <v>56441</v>
      </c>
      <c r="BP168" s="14">
        <v>56543</v>
      </c>
      <c r="BQ168" s="14">
        <v>56321</v>
      </c>
      <c r="BR168" s="14">
        <v>56434</v>
      </c>
      <c r="BS168" s="14">
        <v>54840</v>
      </c>
      <c r="BT168" s="14">
        <v>54880</v>
      </c>
      <c r="BU168" s="14">
        <v>57263</v>
      </c>
      <c r="BV168" s="14">
        <v>58569</v>
      </c>
      <c r="BW168" s="14">
        <v>57500</v>
      </c>
      <c r="BX168" s="14">
        <v>57698</v>
      </c>
      <c r="BY168" s="14">
        <v>57601</v>
      </c>
      <c r="BZ168" s="14">
        <v>58132</v>
      </c>
      <c r="CA168" s="14">
        <v>58128</v>
      </c>
      <c r="CB168" s="14">
        <v>57990</v>
      </c>
      <c r="CC168" s="14">
        <v>58094</v>
      </c>
      <c r="CD168" s="14"/>
      <c r="CE168" s="14"/>
      <c r="CF168" s="14"/>
      <c r="CG168" s="14"/>
      <c r="CH168" s="14"/>
      <c r="CI168" s="14"/>
      <c r="CJ168" s="14"/>
      <c r="CK168" s="14"/>
      <c r="CL168" s="14"/>
      <c r="CM168" s="14"/>
      <c r="CN168" s="14"/>
      <c r="CO168" s="14"/>
      <c r="CP168" s="14"/>
      <c r="CQ168" s="14"/>
      <c r="CR168" s="14"/>
      <c r="CS168" s="14"/>
      <c r="CT168" s="14"/>
      <c r="CU168" s="14"/>
      <c r="CV168" s="14"/>
    </row>
    <row r="169" spans="1:104" s="13" customFormat="1" ht="14.25" x14ac:dyDescent="0.45">
      <c r="A169"/>
      <c r="B169"/>
      <c r="C169"/>
      <c r="D169"/>
      <c r="E169"/>
      <c r="F169"/>
      <c r="G169"/>
      <c r="H169"/>
      <c r="I169"/>
      <c r="J169"/>
      <c r="K169"/>
      <c r="L169"/>
      <c r="M169"/>
      <c r="N169"/>
      <c r="O169" s="19" t="str">
        <f t="shared" si="36"/>
        <v>cott</v>
      </c>
      <c r="P169" s="31">
        <f t="shared" si="37"/>
        <v>809</v>
      </c>
      <c r="Q169" s="62" cm="1">
        <f t="array" ref="Q169">_xlfn.XLOOKUP(Q$7&amp;$P169,('Water-CRP_filtered'!$S$8:$S$603)&amp;('Water-CRP_filtered'!$J$8:$J$603),'Water-CRP_filtered'!$T$8:$T$603,0)</f>
        <v>19376.311385815337</v>
      </c>
      <c r="R169" s="62" cm="1">
        <f t="array" ref="R169">_xlfn.XLOOKUP(R$7&amp;$P169,('Water-CRP_filtered'!$S$8:$S$603)&amp;('Water-CRP_filtered'!$J$8:$J$603),'Water-CRP_filtered'!$T$8:$T$603,0)</f>
        <v>245.77942255921917</v>
      </c>
      <c r="S169" s="62" cm="1">
        <f t="array" ref="S169">_xlfn.XLOOKUP(S$7&amp;$P169,('Water-CRP_filtered'!$S$8:$S$603)&amp;('Water-CRP_filtered'!$J$8:$J$603),'Water-CRP_filtered'!$T$8:$T$603,0)</f>
        <v>766.19644643125673</v>
      </c>
      <c r="T169" s="63">
        <f>Q169*GLB_Wat!$Z169*$Y169/1000</f>
        <v>1935.8072463907868</v>
      </c>
      <c r="U169" s="63">
        <f>R169*GLB_Wat!$Z169*$Y169/1000</f>
        <v>24.554807038876419</v>
      </c>
      <c r="V169" s="63">
        <f>S169*GLB_Wat!$Z169*$Y169/1000</f>
        <v>76.547522571623091</v>
      </c>
      <c r="W169" s="63">
        <f t="shared" si="38"/>
        <v>2036.9095760012863</v>
      </c>
      <c r="X169"/>
      <c r="Y169" s="348">
        <f>IF(Wat_FAO!AJ169&gt;0,1,0)</f>
        <v>1</v>
      </c>
      <c r="Z169" s="147">
        <f t="shared" si="39"/>
        <v>99.905869999999993</v>
      </c>
      <c r="AA169" s="242"/>
      <c r="AB169" s="13">
        <v>809</v>
      </c>
      <c r="AC169" s="13" t="s">
        <v>262</v>
      </c>
      <c r="AD169" s="13" t="s">
        <v>162</v>
      </c>
      <c r="AE169" s="13" t="s">
        <v>162</v>
      </c>
      <c r="AF169" s="13" t="s">
        <v>162</v>
      </c>
      <c r="AG169" s="13" t="s">
        <v>162</v>
      </c>
      <c r="AH169" s="13" t="s">
        <v>162</v>
      </c>
      <c r="AI169" s="14">
        <v>95655.33</v>
      </c>
      <c r="AJ169" s="14">
        <v>100048.4</v>
      </c>
      <c r="AK169" s="14">
        <v>91196.98</v>
      </c>
      <c r="AL169" s="14">
        <v>99922.37</v>
      </c>
      <c r="AM169" s="14">
        <v>107279.5</v>
      </c>
      <c r="AN169" s="14">
        <v>105310.8</v>
      </c>
      <c r="AO169" s="14">
        <v>99927.71</v>
      </c>
      <c r="AP169" s="14">
        <v>100502.5</v>
      </c>
      <c r="AQ169" s="14">
        <v>102395.9</v>
      </c>
      <c r="AR169" s="14">
        <v>100117.4</v>
      </c>
      <c r="AS169" s="14">
        <v>101642.8</v>
      </c>
      <c r="AT169" s="14">
        <v>104666.1</v>
      </c>
      <c r="AU169" s="14">
        <v>104783.9</v>
      </c>
      <c r="AV169" s="14">
        <v>102062.1</v>
      </c>
      <c r="AW169" s="14">
        <v>106432.7</v>
      </c>
      <c r="AX169" s="14">
        <v>108357.9</v>
      </c>
      <c r="AY169" s="14">
        <v>107283.1</v>
      </c>
      <c r="AZ169" s="14">
        <v>108616.7</v>
      </c>
      <c r="BA169" s="14">
        <v>107994</v>
      </c>
      <c r="BB169" s="14">
        <v>109506</v>
      </c>
      <c r="BC169" s="14">
        <v>108558.9</v>
      </c>
      <c r="BD169" s="14">
        <v>108409</v>
      </c>
      <c r="BE169" s="14">
        <v>108637.9</v>
      </c>
      <c r="BF169" s="14">
        <v>108434.5</v>
      </c>
      <c r="BG169" s="14">
        <v>124303</v>
      </c>
      <c r="BH169" s="14">
        <v>127632</v>
      </c>
      <c r="BI169" s="14">
        <v>142916</v>
      </c>
      <c r="BJ169" s="14">
        <v>144453</v>
      </c>
      <c r="BK169" s="14">
        <v>153947</v>
      </c>
      <c r="BL169" s="14">
        <v>161899</v>
      </c>
      <c r="BM169" s="14">
        <v>162375</v>
      </c>
      <c r="BN169" s="14">
        <v>162505</v>
      </c>
      <c r="BO169" s="14">
        <v>164711</v>
      </c>
      <c r="BP169" s="14">
        <v>162363</v>
      </c>
      <c r="BQ169" s="14">
        <v>162932</v>
      </c>
      <c r="BR169" s="14">
        <v>168085</v>
      </c>
      <c r="BS169" s="14">
        <v>167864</v>
      </c>
      <c r="BT169" s="14">
        <v>168603</v>
      </c>
      <c r="BU169" s="14">
        <v>165376</v>
      </c>
      <c r="BV169" s="14">
        <v>169457</v>
      </c>
      <c r="BW169" s="14">
        <v>173577</v>
      </c>
      <c r="BX169" s="14">
        <v>176014</v>
      </c>
      <c r="BY169" s="14">
        <v>178692</v>
      </c>
      <c r="BZ169" s="14">
        <v>177302</v>
      </c>
      <c r="CA169" s="14">
        <v>176683</v>
      </c>
      <c r="CB169" s="14">
        <v>177643</v>
      </c>
      <c r="CC169" s="14">
        <v>178427</v>
      </c>
      <c r="CD169" s="14"/>
      <c r="CE169" s="14"/>
      <c r="CF169" s="14"/>
      <c r="CG169" s="14"/>
      <c r="CH169" s="14"/>
      <c r="CI169" s="14"/>
      <c r="CJ169" s="14"/>
      <c r="CK169" s="14"/>
      <c r="CL169" s="14"/>
      <c r="CM169" s="14"/>
      <c r="CN169" s="14"/>
      <c r="CO169" s="14"/>
      <c r="CP169" s="14"/>
      <c r="CQ169" s="14"/>
      <c r="CR169" s="14"/>
      <c r="CS169" s="14"/>
      <c r="CT169" s="14"/>
      <c r="CU169" s="14"/>
      <c r="CV169" s="14"/>
    </row>
    <row r="170" spans="1:104" s="13" customFormat="1" ht="14.25" x14ac:dyDescent="0.45">
      <c r="A170"/>
      <c r="B170"/>
      <c r="C170"/>
      <c r="D170"/>
      <c r="E170"/>
      <c r="F170"/>
      <c r="G170"/>
      <c r="H170"/>
      <c r="I170"/>
      <c r="J170"/>
      <c r="K170"/>
      <c r="L170"/>
      <c r="M170"/>
      <c r="N170"/>
      <c r="O170" s="19" t="str">
        <f t="shared" si="36"/>
        <v>cott</v>
      </c>
      <c r="P170" s="31">
        <f t="shared" si="37"/>
        <v>821</v>
      </c>
      <c r="Q170" s="62" cm="1">
        <f t="array" ref="Q170">_xlfn.XLOOKUP(Q$7&amp;$P170,('Water-CRP_filtered'!$S$8:$S$603)&amp;('Water-CRP_filtered'!$J$8:$J$603),'Water-CRP_filtered'!$T$8:$T$603,0)</f>
        <v>5796.4070090612568</v>
      </c>
      <c r="R170" s="62" cm="1">
        <f t="array" ref="R170">_xlfn.XLOOKUP(R$7&amp;$P170,('Water-CRP_filtered'!$S$8:$S$603)&amp;('Water-CRP_filtered'!$J$8:$J$603),'Water-CRP_filtered'!$T$8:$T$603,0)</f>
        <v>141.74578950392029</v>
      </c>
      <c r="S170" s="62" cm="1">
        <f t="array" ref="S170">_xlfn.XLOOKUP(S$7&amp;$P170,('Water-CRP_filtered'!$S$8:$S$603)&amp;('Water-CRP_filtered'!$J$8:$J$603),'Water-CRP_filtered'!$T$8:$T$603,0)</f>
        <v>269.95805158621721</v>
      </c>
      <c r="T170" s="63">
        <f>Q170*GLB_Wat!$Z170*$Y170/1000</f>
        <v>0</v>
      </c>
      <c r="U170" s="63">
        <f>R170*GLB_Wat!$Z170*$Y170/1000</f>
        <v>0</v>
      </c>
      <c r="V170" s="63">
        <f>S170*GLB_Wat!$Z170*$Y170/1000</f>
        <v>0</v>
      </c>
      <c r="W170" s="63">
        <f t="shared" si="38"/>
        <v>0</v>
      </c>
      <c r="X170"/>
      <c r="Y170" s="348">
        <f>IF(Wat_FAO!AJ170&gt;0,1,0)</f>
        <v>0</v>
      </c>
      <c r="Z170" s="147">
        <f t="shared" si="39"/>
        <v>286.45717142857137</v>
      </c>
      <c r="AA170" s="242"/>
      <c r="AB170" s="13">
        <v>821</v>
      </c>
      <c r="AC170" s="13" t="s">
        <v>263</v>
      </c>
      <c r="AD170" s="13" t="s">
        <v>162</v>
      </c>
      <c r="AE170" s="13" t="s">
        <v>162</v>
      </c>
      <c r="AF170" s="13" t="s">
        <v>162</v>
      </c>
      <c r="AG170" s="13" t="s">
        <v>162</v>
      </c>
      <c r="AH170" s="13" t="s">
        <v>162</v>
      </c>
      <c r="AI170" s="14">
        <v>271374.59999999998</v>
      </c>
      <c r="AJ170" s="14">
        <v>279787.09999999998</v>
      </c>
      <c r="AK170" s="14">
        <v>280809.7</v>
      </c>
      <c r="AL170" s="14">
        <v>288671.8</v>
      </c>
      <c r="AM170" s="14">
        <v>281907.20000000001</v>
      </c>
      <c r="AN170" s="14">
        <v>285657.2</v>
      </c>
      <c r="AO170" s="14">
        <v>316992.59999999998</v>
      </c>
      <c r="AP170" s="14">
        <v>297801.09999999998</v>
      </c>
      <c r="AQ170" s="14">
        <v>272298</v>
      </c>
      <c r="AR170" s="14">
        <v>263266.2</v>
      </c>
      <c r="AS170" s="14">
        <v>572913.4</v>
      </c>
      <c r="AT170" s="14">
        <v>587813.1</v>
      </c>
      <c r="AU170" s="14">
        <v>587953.4</v>
      </c>
      <c r="AV170" s="14">
        <v>585076.30000000005</v>
      </c>
      <c r="AW170" s="14">
        <v>624976.80000000005</v>
      </c>
      <c r="AX170" s="14">
        <v>595664.6</v>
      </c>
      <c r="AY170" s="14">
        <v>637272.30000000005</v>
      </c>
      <c r="AZ170" s="14">
        <v>658109.30000000005</v>
      </c>
      <c r="BA170" s="14">
        <v>448106.2</v>
      </c>
      <c r="BB170" s="14">
        <v>469241.2</v>
      </c>
      <c r="BC170" s="14">
        <v>740585.2</v>
      </c>
      <c r="BD170" s="14">
        <v>624128.6</v>
      </c>
      <c r="BE170" s="14">
        <v>606699.80000000005</v>
      </c>
      <c r="BF170" s="14">
        <v>650528.9</v>
      </c>
      <c r="BG170" s="14">
        <v>332265</v>
      </c>
      <c r="BH170" s="14">
        <v>348706</v>
      </c>
      <c r="BI170" s="14">
        <v>338978</v>
      </c>
      <c r="BJ170" s="14">
        <v>344837</v>
      </c>
      <c r="BK170" s="14">
        <v>339987</v>
      </c>
      <c r="BL170" s="14">
        <v>346663</v>
      </c>
      <c r="BM170" s="14">
        <v>364972</v>
      </c>
      <c r="BN170" s="14">
        <v>343212</v>
      </c>
      <c r="BO170" s="14">
        <v>333044</v>
      </c>
      <c r="BP170" s="14">
        <v>359696</v>
      </c>
      <c r="BQ170" s="14">
        <v>460892</v>
      </c>
      <c r="BR170" s="14">
        <v>469798</v>
      </c>
      <c r="BS170" s="14">
        <v>475827</v>
      </c>
      <c r="BT170" s="14">
        <v>474015</v>
      </c>
      <c r="BU170" s="14">
        <v>460777</v>
      </c>
      <c r="BV170" s="14">
        <v>466029</v>
      </c>
      <c r="BW170" s="14">
        <v>473847</v>
      </c>
      <c r="BX170" s="14">
        <v>476553</v>
      </c>
      <c r="BY170" s="14">
        <v>486775</v>
      </c>
      <c r="BZ170" s="14">
        <v>497004</v>
      </c>
      <c r="CA170" s="14">
        <v>502790</v>
      </c>
      <c r="CB170" s="14">
        <v>508685</v>
      </c>
      <c r="CC170" s="14">
        <v>489202</v>
      </c>
      <c r="CD170" s="14"/>
      <c r="CE170" s="14"/>
      <c r="CF170" s="14"/>
      <c r="CG170" s="14"/>
      <c r="CH170" s="14"/>
      <c r="CI170" s="14"/>
      <c r="CJ170" s="14"/>
      <c r="CK170" s="14"/>
      <c r="CL170" s="14"/>
      <c r="CM170" s="14"/>
      <c r="CN170" s="14"/>
      <c r="CO170" s="14"/>
      <c r="CP170" s="14"/>
      <c r="CQ170" s="14"/>
      <c r="CR170" s="14"/>
      <c r="CS170" s="14"/>
      <c r="CT170" s="14"/>
      <c r="CU170" s="14"/>
      <c r="CV170" s="14"/>
    </row>
    <row r="171" spans="1:104" s="13" customFormat="1" ht="14.25" x14ac:dyDescent="0.45">
      <c r="A171"/>
      <c r="B171"/>
      <c r="C171"/>
      <c r="D171"/>
      <c r="E171"/>
      <c r="F171"/>
      <c r="G171"/>
      <c r="H171"/>
      <c r="I171"/>
      <c r="J171"/>
      <c r="K171"/>
      <c r="L171"/>
      <c r="M171"/>
      <c r="N171"/>
      <c r="O171" s="19" t="str">
        <f t="shared" si="36"/>
        <v>toba</v>
      </c>
      <c r="P171" s="31">
        <f t="shared" si="37"/>
        <v>826</v>
      </c>
      <c r="Q171" s="62" cm="1">
        <f t="array" ref="Q171">_xlfn.XLOOKUP(Q$7&amp;$P171,('Water-CRP_filtered'!$S$8:$S$603)&amp;('Water-CRP_filtered'!$J$8:$J$603),'Water-CRP_filtered'!$T$8:$T$603,0)</f>
        <v>2020.5631873233851</v>
      </c>
      <c r="R171" s="62" cm="1">
        <f t="array" ref="R171">_xlfn.XLOOKUP(R$7&amp;$P171,('Water-CRP_filtered'!$S$8:$S$603)&amp;('Water-CRP_filtered'!$J$8:$J$603),'Water-CRP_filtered'!$T$8:$T$603,0)</f>
        <v>204.90039031787364</v>
      </c>
      <c r="S171" s="62" cm="1">
        <f t="array" ref="S171">_xlfn.XLOOKUP(S$7&amp;$P171,('Water-CRP_filtered'!$S$8:$S$603)&amp;('Water-CRP_filtered'!$J$8:$J$603),'Water-CRP_filtered'!$T$8:$T$603,0)</f>
        <v>699.87754114477048</v>
      </c>
      <c r="T171" s="63">
        <f>Q171*GLB_Wat!$Z171*$Y171/1000</f>
        <v>12986.977933018261</v>
      </c>
      <c r="U171" s="63">
        <f>R171*GLB_Wat!$Z171*$Y171/1000</f>
        <v>1316.9777932310526</v>
      </c>
      <c r="V171" s="63">
        <f>S171*GLB_Wat!$Z171*$Y171/1000</f>
        <v>4498.3964073416028</v>
      </c>
      <c r="W171" s="63">
        <f t="shared" si="38"/>
        <v>18802.352133590917</v>
      </c>
      <c r="X171"/>
      <c r="Y171" s="348">
        <f>IF(Wat_FAO!AJ171&gt;0,1,0)</f>
        <v>1</v>
      </c>
      <c r="Z171" s="147">
        <f t="shared" si="39"/>
        <v>6427.4049999999997</v>
      </c>
      <c r="AA171" s="242"/>
      <c r="AB171" s="13">
        <v>826</v>
      </c>
      <c r="AC171" s="13" t="s">
        <v>264</v>
      </c>
      <c r="AD171" s="13" t="s">
        <v>265</v>
      </c>
      <c r="AE171" s="13" t="s">
        <v>265</v>
      </c>
      <c r="AF171" s="13" t="s">
        <v>265</v>
      </c>
      <c r="AG171" s="13" t="s">
        <v>265</v>
      </c>
      <c r="AH171" s="13" t="s">
        <v>265</v>
      </c>
      <c r="AI171" s="14">
        <v>6686404</v>
      </c>
      <c r="AJ171" s="14">
        <v>6105199</v>
      </c>
      <c r="AK171" s="14">
        <v>6409544</v>
      </c>
      <c r="AL171" s="14">
        <v>5998455</v>
      </c>
      <c r="AM171" s="14">
        <v>6558237</v>
      </c>
      <c r="AN171" s="14">
        <v>6721292</v>
      </c>
      <c r="AO171" s="14">
        <v>6512704</v>
      </c>
      <c r="AP171" s="14">
        <v>6144243</v>
      </c>
      <c r="AQ171" s="14">
        <v>6569511</v>
      </c>
      <c r="AR171" s="14">
        <v>7094660</v>
      </c>
      <c r="AS171" s="14">
        <v>6909740</v>
      </c>
      <c r="AT171" s="14">
        <v>7446143</v>
      </c>
      <c r="AU171" s="14">
        <v>7490619</v>
      </c>
      <c r="AV171" s="14">
        <v>7505797</v>
      </c>
      <c r="AW171" s="14">
        <v>7210541</v>
      </c>
      <c r="AX171" s="14">
        <v>6711626</v>
      </c>
      <c r="AY171" s="14">
        <v>6239361</v>
      </c>
      <c r="AZ171" s="14">
        <v>6268018</v>
      </c>
      <c r="BA171" s="14">
        <v>6047558</v>
      </c>
      <c r="BB171" s="14">
        <v>6492655</v>
      </c>
      <c r="BC171" s="14">
        <v>5821857</v>
      </c>
      <c r="BD171" s="14">
        <v>5889105</v>
      </c>
      <c r="BE171" s="14">
        <v>5772379</v>
      </c>
      <c r="BF171" s="14">
        <v>6023940</v>
      </c>
      <c r="BG171" s="14">
        <v>4143849</v>
      </c>
      <c r="BH171" s="14">
        <v>3828158</v>
      </c>
      <c r="BI171" s="14">
        <v>3884180</v>
      </c>
      <c r="BJ171" s="14">
        <v>3791144</v>
      </c>
      <c r="BK171" s="14">
        <v>3892212</v>
      </c>
      <c r="BL171" s="14">
        <v>3973204</v>
      </c>
      <c r="BM171" s="14">
        <v>3828194</v>
      </c>
      <c r="BN171" s="14">
        <v>3633786</v>
      </c>
      <c r="BO171" s="14">
        <v>3794314</v>
      </c>
      <c r="BP171" s="14">
        <v>3931072</v>
      </c>
      <c r="BQ171" s="14">
        <v>3949255</v>
      </c>
      <c r="BR171" s="14">
        <v>4197422</v>
      </c>
      <c r="BS171" s="14">
        <v>4132448</v>
      </c>
      <c r="BT171" s="14">
        <v>4208530</v>
      </c>
      <c r="BU171" s="14">
        <v>3970718</v>
      </c>
      <c r="BV171" s="14">
        <v>3691892</v>
      </c>
      <c r="BW171" s="14">
        <v>3542364</v>
      </c>
      <c r="BX171" s="14">
        <v>3380798</v>
      </c>
      <c r="BY171" s="14">
        <v>3268951</v>
      </c>
      <c r="BZ171" s="14">
        <v>3336973</v>
      </c>
      <c r="CA171" s="14">
        <v>3174371</v>
      </c>
      <c r="CB171" s="14">
        <v>3172240</v>
      </c>
      <c r="CC171" s="14">
        <v>3136777</v>
      </c>
      <c r="CD171" s="14"/>
      <c r="CE171" s="14"/>
      <c r="CF171" s="14"/>
      <c r="CG171" s="14"/>
      <c r="CH171" s="14"/>
      <c r="CI171" s="14"/>
      <c r="CJ171" s="14"/>
      <c r="CK171" s="14"/>
      <c r="CL171" s="14"/>
      <c r="CM171" s="14"/>
      <c r="CN171" s="14"/>
      <c r="CO171" s="14"/>
      <c r="CP171" s="14"/>
      <c r="CQ171" s="14"/>
      <c r="CR171" s="14"/>
      <c r="CS171" s="14"/>
      <c r="CT171" s="14"/>
      <c r="CU171" s="14"/>
      <c r="CV171" s="14"/>
    </row>
    <row r="172" spans="1:104" s="13" customFormat="1" ht="14.25" x14ac:dyDescent="0.45">
      <c r="A172"/>
      <c r="B172"/>
      <c r="C172"/>
      <c r="D172"/>
      <c r="E172"/>
      <c r="F172"/>
      <c r="G172"/>
      <c r="H172"/>
      <c r="I172"/>
      <c r="J172"/>
      <c r="K172"/>
      <c r="L172"/>
      <c r="M172"/>
      <c r="N172"/>
      <c r="O172" s="19" t="str">
        <f t="shared" si="36"/>
        <v>rubb</v>
      </c>
      <c r="P172" s="31">
        <f t="shared" si="37"/>
        <v>836</v>
      </c>
      <c r="Q172" s="62" cm="1">
        <f t="array" ref="Q172">_xlfn.XLOOKUP(Q$7&amp;$P172,('Water-CRP_filtered'!$S$8:$S$603)&amp;('Water-CRP_filtered'!$J$8:$J$603),'Water-CRP_filtered'!$T$8:$T$603,0)</f>
        <v>12963.92673023426</v>
      </c>
      <c r="R172" s="62" cm="1">
        <f t="array" ref="R172">_xlfn.XLOOKUP(R$7&amp;$P172,('Water-CRP_filtered'!$S$8:$S$603)&amp;('Water-CRP_filtered'!$J$8:$J$603),'Water-CRP_filtered'!$T$8:$T$603,0)</f>
        <v>361.36251145926872</v>
      </c>
      <c r="S172" s="62" cm="1">
        <f t="array" ref="S172">_xlfn.XLOOKUP(S$7&amp;$P172,('Water-CRP_filtered'!$S$8:$S$603)&amp;('Water-CRP_filtered'!$J$8:$J$603),'Water-CRP_filtered'!$T$8:$T$603,0)</f>
        <v>422.36052696069606</v>
      </c>
      <c r="T172" s="63">
        <f>Q172*GLB_Wat!$Z172*$Y172/1000</f>
        <v>110916.07908241113</v>
      </c>
      <c r="U172" s="63">
        <f>R172*GLB_Wat!$Z172*$Y172/1000</f>
        <v>3091.7262749533206</v>
      </c>
      <c r="V172" s="63">
        <f>S172*GLB_Wat!$Z172*$Y172/1000</f>
        <v>3613.6098717996133</v>
      </c>
      <c r="W172" s="63">
        <f t="shared" si="38"/>
        <v>117621.41522916406</v>
      </c>
      <c r="X172"/>
      <c r="Y172" s="348">
        <f>IF(Wat_FAO!AJ172&gt;0,1,0)</f>
        <v>1</v>
      </c>
      <c r="Z172" s="147">
        <f t="shared" si="39"/>
        <v>8555.7471428571444</v>
      </c>
      <c r="AA172" s="242"/>
      <c r="AB172" s="13">
        <v>836</v>
      </c>
      <c r="AC172" s="13" t="s">
        <v>266</v>
      </c>
      <c r="AD172" s="13" t="s">
        <v>267</v>
      </c>
      <c r="AE172" s="13" t="s">
        <v>267</v>
      </c>
      <c r="AF172" s="13" t="s">
        <v>267</v>
      </c>
      <c r="AG172" s="13" t="s">
        <v>243</v>
      </c>
      <c r="AH172" s="13" t="s">
        <v>243</v>
      </c>
      <c r="AI172" s="14">
        <v>7094493</v>
      </c>
      <c r="AJ172" s="14">
        <v>7483208</v>
      </c>
      <c r="AK172" s="14">
        <v>7718454</v>
      </c>
      <c r="AL172" s="14">
        <v>8410303</v>
      </c>
      <c r="AM172" s="14">
        <v>9260420</v>
      </c>
      <c r="AN172" s="14">
        <v>9523352</v>
      </c>
      <c r="AO172" s="14">
        <v>10400000</v>
      </c>
      <c r="AP172" s="14">
        <v>10600000</v>
      </c>
      <c r="AQ172" s="14">
        <v>10700000</v>
      </c>
      <c r="AR172" s="14">
        <v>10200000</v>
      </c>
      <c r="AS172" s="14">
        <v>10800000</v>
      </c>
      <c r="AT172" s="14">
        <v>11500000</v>
      </c>
      <c r="AU172" s="14">
        <v>12600000</v>
      </c>
      <c r="AV172" s="14">
        <v>13000000</v>
      </c>
      <c r="AW172" s="14">
        <v>13300000</v>
      </c>
      <c r="AX172" s="14">
        <v>13300000</v>
      </c>
      <c r="AY172" s="14">
        <v>13500000</v>
      </c>
      <c r="AZ172" s="14">
        <v>13800000</v>
      </c>
      <c r="BA172" s="14">
        <v>14200000</v>
      </c>
      <c r="BB172" s="14">
        <v>14400000</v>
      </c>
      <c r="BC172" s="14">
        <v>14200000</v>
      </c>
      <c r="BD172" s="14">
        <v>14700000</v>
      </c>
      <c r="BE172" s="14">
        <v>14600000</v>
      </c>
      <c r="BF172" s="14">
        <v>14800000</v>
      </c>
      <c r="BG172" s="14">
        <v>7462279</v>
      </c>
      <c r="BH172" s="14">
        <v>7702246</v>
      </c>
      <c r="BI172" s="14">
        <v>7766542</v>
      </c>
      <c r="BJ172" s="14">
        <v>7899821</v>
      </c>
      <c r="BK172" s="14">
        <v>8044280</v>
      </c>
      <c r="BL172" s="14">
        <v>8795913</v>
      </c>
      <c r="BM172" s="14">
        <v>8351672</v>
      </c>
      <c r="BN172" s="14">
        <v>8555699</v>
      </c>
      <c r="BO172" s="14">
        <v>9371407</v>
      </c>
      <c r="BP172" s="14">
        <v>9246329</v>
      </c>
      <c r="BQ172" s="14">
        <v>9470085</v>
      </c>
      <c r="BR172" s="14">
        <v>9646159</v>
      </c>
      <c r="BS172" s="14">
        <v>10400000</v>
      </c>
      <c r="BT172" s="14">
        <v>10900000</v>
      </c>
      <c r="BU172" s="14">
        <v>11300000</v>
      </c>
      <c r="BV172" s="14">
        <v>11500000</v>
      </c>
      <c r="BW172" s="14">
        <v>11700000</v>
      </c>
      <c r="BX172" s="14">
        <v>11900000</v>
      </c>
      <c r="BY172" s="14">
        <v>12200000</v>
      </c>
      <c r="BZ172" s="14">
        <v>12600000</v>
      </c>
      <c r="CA172" s="14">
        <v>13200000</v>
      </c>
      <c r="CB172" s="14">
        <v>13400000</v>
      </c>
      <c r="CC172" s="14">
        <v>13800000</v>
      </c>
      <c r="CD172" s="14"/>
      <c r="CE172" s="14"/>
      <c r="CF172" s="14"/>
      <c r="CG172" s="14"/>
      <c r="CH172" s="14"/>
      <c r="CI172" s="14"/>
      <c r="CJ172" s="14"/>
      <c r="CK172" s="14"/>
      <c r="CL172" s="14"/>
      <c r="CM172" s="14"/>
      <c r="CN172" s="14"/>
      <c r="CO172" s="14"/>
      <c r="CP172" s="14"/>
      <c r="CQ172" s="14"/>
      <c r="CR172" s="14"/>
      <c r="CS172" s="14"/>
      <c r="CT172" s="14"/>
      <c r="CU172" s="14"/>
      <c r="CV172" s="14"/>
    </row>
    <row r="173" spans="1:104" s="13" customFormat="1" ht="14.25" x14ac:dyDescent="0.45">
      <c r="A173"/>
      <c r="B173"/>
      <c r="C173"/>
      <c r="D173"/>
      <c r="E173"/>
      <c r="F173"/>
      <c r="G173"/>
      <c r="H173"/>
      <c r="I173"/>
      <c r="J173"/>
      <c r="K173"/>
      <c r="L173"/>
      <c r="M173"/>
      <c r="N173"/>
      <c r="O173" s="19" t="str">
        <f t="shared" si="36"/>
        <v>rubb</v>
      </c>
      <c r="P173" s="31">
        <f t="shared" si="37"/>
        <v>839</v>
      </c>
      <c r="Q173" s="62" cm="1">
        <f t="array" ref="Q173">_xlfn.XLOOKUP(Q$7&amp;$P173,('Water-CRP_filtered'!$S$8:$S$603)&amp;('Water-CRP_filtered'!$J$8:$J$603),'Water-CRP_filtered'!$T$8:$T$603,0)</f>
        <v>0</v>
      </c>
      <c r="R173" s="62" cm="1">
        <f t="array" ref="R173">_xlfn.XLOOKUP(R$7&amp;$P173,('Water-CRP_filtered'!$S$8:$S$603)&amp;('Water-CRP_filtered'!$J$8:$J$603),'Water-CRP_filtered'!$T$8:$T$603,0)</f>
        <v>0</v>
      </c>
      <c r="S173" s="62" cm="1">
        <f t="array" ref="S173">_xlfn.XLOOKUP(S$7&amp;$P173,('Water-CRP_filtered'!$S$8:$S$603)&amp;('Water-CRP_filtered'!$J$8:$J$603),'Water-CRP_filtered'!$T$8:$T$603,0)</f>
        <v>0</v>
      </c>
      <c r="T173" s="63">
        <f>Q173*GLB_Wat!$Z173*$Y173/1000</f>
        <v>0</v>
      </c>
      <c r="U173" s="63">
        <f>R173*GLB_Wat!$Z173*$Y173/1000</f>
        <v>0</v>
      </c>
      <c r="V173" s="63">
        <f>S173*GLB_Wat!$Z173*$Y173/1000</f>
        <v>0</v>
      </c>
      <c r="W173" s="63">
        <f t="shared" si="38"/>
        <v>0</v>
      </c>
      <c r="X173"/>
      <c r="Y173" s="348">
        <f>IF(Wat_FAO!AJ173&gt;0,1,0)</f>
        <v>0</v>
      </c>
      <c r="Z173" s="147">
        <f t="shared" si="39"/>
        <v>0</v>
      </c>
      <c r="AA173" s="242"/>
      <c r="AB173" s="13">
        <v>839</v>
      </c>
      <c r="AC173" s="13" t="s">
        <v>268</v>
      </c>
      <c r="AD173" s="13" t="s">
        <v>267</v>
      </c>
      <c r="AE173" s="13" t="s">
        <v>267</v>
      </c>
      <c r="AF173" s="13" t="s">
        <v>267</v>
      </c>
      <c r="AG173" s="13" t="s">
        <v>243</v>
      </c>
      <c r="AH173" s="13" t="s">
        <v>243</v>
      </c>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row>
    <row r="174" spans="1:104" s="13" customFormat="1" ht="14.25" x14ac:dyDescent="0.45">
      <c r="A174"/>
      <c r="B174"/>
      <c r="C174"/>
      <c r="D174"/>
      <c r="E174"/>
      <c r="F174"/>
      <c r="G174"/>
      <c r="H174"/>
      <c r="I174"/>
      <c r="J174"/>
      <c r="K174"/>
      <c r="L174"/>
      <c r="M174"/>
      <c r="N174" s="247" t="str">
        <f>Wat_FAO!Y174</f>
        <v>010210</v>
      </c>
      <c r="O174" s="247" t="str">
        <f>Wat_FAO!Z174</f>
        <v>catt</v>
      </c>
      <c r="P174" s="247">
        <f>AB174</f>
        <v>867</v>
      </c>
      <c r="Q174" s="247" cm="1">
        <f t="array" ref="Q174">_xlfn.XLOOKUP(Q$7&amp;$N174,'Water-LV_filtered'!$R$5:$R$64&amp;'Water-LV_filtered'!$I$5:$I$64,'Water-LV_filtered'!$V$5:$V$64)</f>
        <v>7002.0555365531363</v>
      </c>
      <c r="R174" s="247" cm="1">
        <f t="array" ref="R174">_xlfn.XLOOKUP(R$7&amp;$N174,'Water-LV_filtered'!$R$5:$R$64&amp;'Water-LV_filtered'!$I$5:$I$64,'Water-LV_filtered'!$V$5:$V$64)</f>
        <v>255.88695101900356</v>
      </c>
      <c r="S174" s="247" cm="1">
        <f t="array" ref="S174">_xlfn.XLOOKUP(S$7&amp;$N174,'Water-LV_filtered'!$R$5:$R$64&amp;'Water-LV_filtered'!$I$5:$I$64,'Water-LV_filtered'!$V$5:$V$64)</f>
        <v>219.03380321356443</v>
      </c>
      <c r="T174" s="63">
        <f>Q174*GLB_Wat!$Z174*$Y174/1000</f>
        <v>398817.07748910505</v>
      </c>
      <c r="U174" s="63">
        <f>R174*GLB_Wat!$Z174*$Y174/1000</f>
        <v>14574.589624468103</v>
      </c>
      <c r="V174" s="63">
        <f>S174*GLB_Wat!$Z174*$Y174/1000</f>
        <v>12475.539620178304</v>
      </c>
      <c r="W174" s="63">
        <f t="shared" ref="W174" si="40">SUM(T174:V174)</f>
        <v>425867.20673375146</v>
      </c>
      <c r="X174"/>
      <c r="Y174" s="348">
        <f>IF(Wat_FAO!AJ174&gt;0,1,0)</f>
        <v>1</v>
      </c>
      <c r="Z174" s="147">
        <f t="shared" si="39"/>
        <v>56957.142857142855</v>
      </c>
      <c r="AA174" s="242"/>
      <c r="AB174" s="13">
        <v>867</v>
      </c>
      <c r="AC174" s="13" t="s">
        <v>269</v>
      </c>
      <c r="AD174" s="13" t="s">
        <v>270</v>
      </c>
      <c r="AE174" s="13" t="s">
        <v>270</v>
      </c>
      <c r="AF174" s="13" t="s">
        <v>270</v>
      </c>
      <c r="AG174" s="13" t="s">
        <v>270</v>
      </c>
      <c r="AH174" s="13" t="s">
        <v>270</v>
      </c>
      <c r="AI174" s="14">
        <v>55100000</v>
      </c>
      <c r="AJ174" s="14">
        <v>54800000</v>
      </c>
      <c r="AK174" s="14">
        <v>55800000</v>
      </c>
      <c r="AL174" s="14">
        <v>56600000</v>
      </c>
      <c r="AM174" s="14">
        <v>58200000</v>
      </c>
      <c r="AN174" s="14">
        <v>58500000</v>
      </c>
      <c r="AO174" s="14">
        <v>59700000</v>
      </c>
      <c r="AP174" s="14">
        <v>61400000</v>
      </c>
      <c r="AQ174" s="14">
        <v>61600000</v>
      </c>
      <c r="AR174" s="14">
        <v>62000000</v>
      </c>
      <c r="AS174" s="14">
        <v>61900000</v>
      </c>
      <c r="AT174" s="14">
        <v>61700000</v>
      </c>
      <c r="AU174" s="14">
        <v>62100000</v>
      </c>
      <c r="AV174" s="14">
        <v>63000000</v>
      </c>
      <c r="AW174" s="14">
        <v>63300000</v>
      </c>
      <c r="AX174" s="14">
        <v>62900000</v>
      </c>
      <c r="AY174" s="14">
        <v>63200000</v>
      </c>
      <c r="AZ174" s="14">
        <v>64300000</v>
      </c>
      <c r="BA174" s="14">
        <v>66200000</v>
      </c>
      <c r="BB174" s="14">
        <v>67200000</v>
      </c>
      <c r="BC174" s="14">
        <v>66800000</v>
      </c>
      <c r="BD174" s="14">
        <v>67300000</v>
      </c>
      <c r="BE174" s="14">
        <v>68400000</v>
      </c>
      <c r="BF174" s="14">
        <v>69500000</v>
      </c>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v>263587</v>
      </c>
      <c r="CE174" s="14">
        <v>259741.4</v>
      </c>
      <c r="CF174" s="14">
        <v>264801.2</v>
      </c>
      <c r="CG174" s="14">
        <v>269300.90000000002</v>
      </c>
      <c r="CH174" s="14">
        <v>273071.40000000002</v>
      </c>
      <c r="CI174" s="14">
        <v>274991.7</v>
      </c>
      <c r="CJ174" s="14">
        <v>279899.09999999998</v>
      </c>
      <c r="CK174" s="14">
        <v>284589.8</v>
      </c>
      <c r="CL174" s="14">
        <v>284962.59999999998</v>
      </c>
      <c r="CM174" s="14">
        <v>283023.3</v>
      </c>
      <c r="CN174" s="14">
        <v>281886.59999999998</v>
      </c>
      <c r="CO174" s="14">
        <v>281046.59999999998</v>
      </c>
      <c r="CP174" s="14">
        <v>283101.7</v>
      </c>
      <c r="CQ174" s="14">
        <v>287111</v>
      </c>
      <c r="CR174" s="14">
        <v>286947.40000000002</v>
      </c>
      <c r="CS174" s="14">
        <v>283610.5</v>
      </c>
      <c r="CT174" s="14">
        <v>285211.59999999998</v>
      </c>
      <c r="CU174" s="14">
        <v>289257.7</v>
      </c>
      <c r="CV174" s="14">
        <v>293779.90000000002</v>
      </c>
      <c r="CW174" s="13">
        <v>301841.40000000002</v>
      </c>
      <c r="CX174" s="13">
        <v>301978.40000000002</v>
      </c>
      <c r="CY174" s="13">
        <v>304163.90000000002</v>
      </c>
      <c r="CZ174" s="13">
        <v>308640.3</v>
      </c>
    </row>
    <row r="175" spans="1:104" s="13" customFormat="1" ht="14.25" x14ac:dyDescent="0.45">
      <c r="A175"/>
      <c r="B175"/>
      <c r="C175"/>
      <c r="D175"/>
      <c r="E175"/>
      <c r="F175"/>
      <c r="G175"/>
      <c r="H175"/>
      <c r="I175"/>
      <c r="J175"/>
      <c r="K175"/>
      <c r="L175"/>
      <c r="M175"/>
      <c r="N175" s="247" t="str">
        <f>Wat_FAO!Y175</f>
        <v>040110</v>
      </c>
      <c r="O175" s="247" t="str">
        <f>Wat_FAO!Z175</f>
        <v>milk</v>
      </c>
      <c r="P175" s="247">
        <f t="shared" ref="P175:P238" si="41">AB175</f>
        <v>882</v>
      </c>
      <c r="Q175" s="247" cm="1">
        <f t="array" ref="Q175">_xlfn.XLOOKUP(Q$7&amp;$N175,'Water-LV_filtered'!$R$5:$R$64&amp;'Water-LV_filtered'!$I$5:$I$64,'Water-LV_filtered'!$V$5:$V$64)</f>
        <v>862.63832473888692</v>
      </c>
      <c r="R175" s="247" cm="1">
        <f t="array" ref="R175">_xlfn.XLOOKUP(R$7&amp;$N175,'Water-LV_filtered'!$R$5:$R$64&amp;'Water-LV_filtered'!$I$5:$I$64,'Water-LV_filtered'!$V$5:$V$64)</f>
        <v>85.524661896361522</v>
      </c>
      <c r="S175" s="247" cm="1">
        <f t="array" ref="S175">_xlfn.XLOOKUP(S$7&amp;$N175,'Water-LV_filtered'!$R$5:$R$64&amp;'Water-LV_filtered'!$I$5:$I$64,'Water-LV_filtered'!$V$5:$V$64)</f>
        <v>72.272441712393714</v>
      </c>
      <c r="T175" s="63">
        <f>Q175*GLB_Wat!$Z175*$Y175/1000</f>
        <v>448818.39695700369</v>
      </c>
      <c r="U175" s="63">
        <f>R175*GLB_Wat!$Z175*$Y175/1000</f>
        <v>44497.259803792665</v>
      </c>
      <c r="V175" s="63">
        <f>S175*GLB_Wat!$Z175*$Y175/1000</f>
        <v>37602.318959505414</v>
      </c>
      <c r="W175" s="63">
        <f t="shared" ref="W175:W238" si="42">SUM(T175:V175)</f>
        <v>530917.97572030174</v>
      </c>
      <c r="X175"/>
      <c r="Y175" s="348">
        <f>IF(Wat_FAO!AJ175&gt;0,1,0)</f>
        <v>1</v>
      </c>
      <c r="Z175" s="147">
        <f t="shared" si="39"/>
        <v>520285.71428571426</v>
      </c>
      <c r="AA175" s="242"/>
      <c r="AB175" s="13">
        <v>882</v>
      </c>
      <c r="AC175" s="13" t="s">
        <v>271</v>
      </c>
      <c r="AD175" s="13" t="s">
        <v>272</v>
      </c>
      <c r="AE175" s="13" t="s">
        <v>272</v>
      </c>
      <c r="AF175" s="13" t="s">
        <v>272</v>
      </c>
      <c r="AG175" s="13" t="s">
        <v>272</v>
      </c>
      <c r="AH175" s="13" t="s">
        <v>270</v>
      </c>
      <c r="AI175" s="14">
        <v>489000000</v>
      </c>
      <c r="AJ175" s="14">
        <v>496000000</v>
      </c>
      <c r="AK175" s="14">
        <v>509000000</v>
      </c>
      <c r="AL175" s="14">
        <v>518000000</v>
      </c>
      <c r="AM175" s="14">
        <v>528000000</v>
      </c>
      <c r="AN175" s="14">
        <v>544000000</v>
      </c>
      <c r="AO175" s="14">
        <v>558000000</v>
      </c>
      <c r="AP175" s="14">
        <v>567000000</v>
      </c>
      <c r="AQ175" s="14">
        <v>581000000</v>
      </c>
      <c r="AR175" s="14">
        <v>587000000</v>
      </c>
      <c r="AS175" s="14">
        <v>599000000</v>
      </c>
      <c r="AT175" s="14">
        <v>613000000</v>
      </c>
      <c r="AU175" s="14">
        <v>628000000</v>
      </c>
      <c r="AV175" s="14">
        <v>635000000</v>
      </c>
      <c r="AW175" s="14">
        <v>658000000</v>
      </c>
      <c r="AX175" s="14">
        <v>671000000</v>
      </c>
      <c r="AY175" s="14">
        <v>676000000</v>
      </c>
      <c r="AZ175" s="14">
        <v>692000000</v>
      </c>
      <c r="BA175" s="14">
        <v>707000000</v>
      </c>
      <c r="BB175" s="14">
        <v>721000000</v>
      </c>
      <c r="BC175" s="14">
        <v>749000000</v>
      </c>
      <c r="BD175" s="14">
        <v>763000000</v>
      </c>
      <c r="BE175" s="14">
        <v>769000000</v>
      </c>
      <c r="BF175" s="14">
        <v>783000000</v>
      </c>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v>223028.6</v>
      </c>
      <c r="CE175" s="14">
        <v>225608.1</v>
      </c>
      <c r="CF175" s="14">
        <v>227845.3</v>
      </c>
      <c r="CG175" s="14">
        <v>235205.7</v>
      </c>
      <c r="CH175" s="14">
        <v>238770.5</v>
      </c>
      <c r="CI175" s="14">
        <v>241150.5</v>
      </c>
      <c r="CJ175" s="14">
        <v>246048.6</v>
      </c>
      <c r="CK175" s="14">
        <v>252574.1</v>
      </c>
      <c r="CL175" s="14">
        <v>255309.9</v>
      </c>
      <c r="CM175" s="14">
        <v>262740.3</v>
      </c>
      <c r="CN175" s="14">
        <v>264766.8</v>
      </c>
      <c r="CO175" s="14">
        <v>267412.3</v>
      </c>
      <c r="CP175" s="14">
        <v>271861.2</v>
      </c>
      <c r="CQ175" s="14">
        <v>272916.2</v>
      </c>
      <c r="CR175" s="14">
        <v>276461.7</v>
      </c>
      <c r="CS175" s="14">
        <v>273328.59999999998</v>
      </c>
      <c r="CT175" s="14">
        <v>277076.2</v>
      </c>
      <c r="CU175" s="14">
        <v>273851.7</v>
      </c>
      <c r="CV175" s="14">
        <v>271726.3</v>
      </c>
      <c r="CW175" s="13">
        <v>273244.59999999998</v>
      </c>
      <c r="CX175" s="13">
        <v>276906.90000000002</v>
      </c>
      <c r="CY175" s="13">
        <v>275494.5</v>
      </c>
      <c r="CZ175" s="13">
        <v>277364</v>
      </c>
    </row>
    <row r="176" spans="1:104" s="13" customFormat="1" ht="14.25" x14ac:dyDescent="0.45">
      <c r="A176"/>
      <c r="B176"/>
      <c r="C176"/>
      <c r="D176"/>
      <c r="E176"/>
      <c r="F176"/>
      <c r="G176"/>
      <c r="H176"/>
      <c r="I176"/>
      <c r="J176"/>
      <c r="K176"/>
      <c r="L176"/>
      <c r="M176"/>
      <c r="N176" s="247" t="str">
        <f>Wat_FAO!Y176</f>
        <v>010290</v>
      </c>
      <c r="O176" s="247" t="str">
        <f>Wat_FAO!Z176</f>
        <v>catt</v>
      </c>
      <c r="P176" s="247">
        <f t="shared" si="41"/>
        <v>944</v>
      </c>
      <c r="Q176" s="247" cm="1">
        <f t="array" ref="Q176">_xlfn.XLOOKUP(Q$7&amp;$N176,'Water-LV_filtered'!$R$5:$R$64&amp;'Water-LV_filtered'!$I$5:$I$64,'Water-LV_filtered'!$V$5:$V$64)</f>
        <v>7002.0555365531363</v>
      </c>
      <c r="R176" s="247" cm="1">
        <f t="array" ref="R176">_xlfn.XLOOKUP(R$7&amp;$N176,'Water-LV_filtered'!$R$5:$R$64&amp;'Water-LV_filtered'!$I$5:$I$64,'Water-LV_filtered'!$V$5:$V$64)</f>
        <v>255.88695101900356</v>
      </c>
      <c r="S176" s="247" cm="1">
        <f t="array" ref="S176">_xlfn.XLOOKUP(S$7&amp;$N176,'Water-LV_filtered'!$R$5:$R$64&amp;'Water-LV_filtered'!$I$5:$I$64,'Water-LV_filtered'!$V$5:$V$64)</f>
        <v>219.03380321356443</v>
      </c>
      <c r="T176" s="63">
        <f>Q176*GLB_Wat!$Z176*$Y176/1000</f>
        <v>0</v>
      </c>
      <c r="U176" s="63">
        <f>R176*GLB_Wat!$Z176*$Y176/1000</f>
        <v>0</v>
      </c>
      <c r="V176" s="63">
        <f>S176*GLB_Wat!$Z176*$Y176/1000</f>
        <v>0</v>
      </c>
      <c r="W176" s="63">
        <f t="shared" si="42"/>
        <v>0</v>
      </c>
      <c r="X176"/>
      <c r="Y176" s="348">
        <f>IF(Wat_FAO!AJ176&gt;0,1,0)</f>
        <v>0</v>
      </c>
      <c r="Z176" s="147">
        <f t="shared" si="39"/>
        <v>0</v>
      </c>
      <c r="AA176" s="242"/>
      <c r="AB176" s="13">
        <v>944</v>
      </c>
      <c r="AC176" s="13" t="s">
        <v>273</v>
      </c>
      <c r="AD176" s="13" t="s">
        <v>270</v>
      </c>
      <c r="AE176" s="13" t="s">
        <v>270</v>
      </c>
      <c r="AF176" s="13" t="s">
        <v>270</v>
      </c>
      <c r="AG176" s="13" t="s">
        <v>270</v>
      </c>
      <c r="AH176" s="13" t="s">
        <v>270</v>
      </c>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row>
    <row r="177" spans="1:104" s="13" customFormat="1" ht="14.25" x14ac:dyDescent="0.45">
      <c r="A177"/>
      <c r="B177"/>
      <c r="C177"/>
      <c r="D177"/>
      <c r="E177"/>
      <c r="F177"/>
      <c r="G177"/>
      <c r="H177"/>
      <c r="I177"/>
      <c r="J177"/>
      <c r="K177"/>
      <c r="L177"/>
      <c r="M177"/>
      <c r="N177" s="247" t="str">
        <f>Wat_FAO!Y177</f>
        <v>010210</v>
      </c>
      <c r="O177" s="247" t="str">
        <f>Wat_FAO!Z177</f>
        <v>catt</v>
      </c>
      <c r="P177" s="247">
        <f t="shared" si="41"/>
        <v>945</v>
      </c>
      <c r="Q177" s="247" cm="1">
        <f t="array" ref="Q177">_xlfn.XLOOKUP(Q$7&amp;$N177,'Water-LV_filtered'!$R$5:$R$64&amp;'Water-LV_filtered'!$I$5:$I$64,'Water-LV_filtered'!$V$5:$V$64)</f>
        <v>7002.0555365531363</v>
      </c>
      <c r="R177" s="247" cm="1">
        <f t="array" ref="R177">_xlfn.XLOOKUP(R$7&amp;$N177,'Water-LV_filtered'!$R$5:$R$64&amp;'Water-LV_filtered'!$I$5:$I$64,'Water-LV_filtered'!$V$5:$V$64)</f>
        <v>255.88695101900356</v>
      </c>
      <c r="S177" s="247" cm="1">
        <f t="array" ref="S177">_xlfn.XLOOKUP(S$7&amp;$N177,'Water-LV_filtered'!$R$5:$R$64&amp;'Water-LV_filtered'!$I$5:$I$64,'Water-LV_filtered'!$V$5:$V$64)</f>
        <v>219.03380321356443</v>
      </c>
      <c r="T177" s="63">
        <f>Q177*GLB_Wat!$Z177*$Y177/1000</f>
        <v>0</v>
      </c>
      <c r="U177" s="63">
        <f>R177*GLB_Wat!$Z177*$Y177/1000</f>
        <v>0</v>
      </c>
      <c r="V177" s="63">
        <f>S177*GLB_Wat!$Z177*$Y177/1000</f>
        <v>0</v>
      </c>
      <c r="W177" s="63">
        <f t="shared" si="42"/>
        <v>0</v>
      </c>
      <c r="X177"/>
      <c r="Y177" s="348">
        <f>IF(Wat_FAO!AJ177&gt;0,1,0)</f>
        <v>0</v>
      </c>
      <c r="Z177" s="147">
        <f t="shared" si="39"/>
        <v>0</v>
      </c>
      <c r="AA177" s="242"/>
      <c r="AB177" s="13">
        <v>945</v>
      </c>
      <c r="AC177" s="13" t="s">
        <v>274</v>
      </c>
      <c r="AD177" s="13" t="s">
        <v>270</v>
      </c>
      <c r="AE177" s="13" t="s">
        <v>270</v>
      </c>
      <c r="AF177" s="13" t="s">
        <v>270</v>
      </c>
      <c r="AG177" s="13" t="s">
        <v>270</v>
      </c>
      <c r="AH177" s="13" t="s">
        <v>270</v>
      </c>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row>
    <row r="178" spans="1:104" s="13" customFormat="1" ht="14.25" x14ac:dyDescent="0.45">
      <c r="A178"/>
      <c r="B178"/>
      <c r="C178"/>
      <c r="D178"/>
      <c r="E178"/>
      <c r="F178"/>
      <c r="G178"/>
      <c r="H178"/>
      <c r="I178"/>
      <c r="J178"/>
      <c r="K178"/>
      <c r="L178"/>
      <c r="M178"/>
      <c r="N178" s="247" t="str">
        <f>Wat_FAO!Y178</f>
        <v>010210</v>
      </c>
      <c r="O178" s="247" t="str">
        <f>Wat_FAO!Z178</f>
        <v>catt</v>
      </c>
      <c r="P178" s="247">
        <f t="shared" si="41"/>
        <v>947</v>
      </c>
      <c r="Q178" s="247" cm="1">
        <f t="array" ref="Q178">_xlfn.XLOOKUP(Q$7&amp;$N178,'Water-LV_filtered'!$R$5:$R$64&amp;'Water-LV_filtered'!$I$5:$I$64,'Water-LV_filtered'!$V$5:$V$64)</f>
        <v>7002.0555365531363</v>
      </c>
      <c r="R178" s="247" cm="1">
        <f t="array" ref="R178">_xlfn.XLOOKUP(R$7&amp;$N178,'Water-LV_filtered'!$R$5:$R$64&amp;'Water-LV_filtered'!$I$5:$I$64,'Water-LV_filtered'!$V$5:$V$64)</f>
        <v>255.88695101900356</v>
      </c>
      <c r="S178" s="247" cm="1">
        <f t="array" ref="S178">_xlfn.XLOOKUP(S$7&amp;$N178,'Water-LV_filtered'!$R$5:$R$64&amp;'Water-LV_filtered'!$I$5:$I$64,'Water-LV_filtered'!$V$5:$V$64)</f>
        <v>219.03380321356443</v>
      </c>
      <c r="T178" s="63">
        <f>Q178*GLB_Wat!$Z178*$Y178/1000</f>
        <v>26824.972789312578</v>
      </c>
      <c r="U178" s="63">
        <f>R178*GLB_Wat!$Z178*$Y178/1000</f>
        <v>980.30649177111695</v>
      </c>
      <c r="V178" s="63">
        <f>S178*GLB_Wat!$Z178*$Y178/1000</f>
        <v>839.1215665844104</v>
      </c>
      <c r="W178" s="63">
        <f t="shared" si="42"/>
        <v>28644.400847668105</v>
      </c>
      <c r="X178"/>
      <c r="Y178" s="348">
        <f>IF(Wat_FAO!AJ178&gt;0,1,0)</f>
        <v>1</v>
      </c>
      <c r="Z178" s="147">
        <f t="shared" si="39"/>
        <v>3831.0140000000001</v>
      </c>
      <c r="AA178" s="242"/>
      <c r="AB178" s="13">
        <v>947</v>
      </c>
      <c r="AC178" s="13" t="s">
        <v>275</v>
      </c>
      <c r="AD178" s="13" t="s">
        <v>270</v>
      </c>
      <c r="AE178" s="13" t="s">
        <v>270</v>
      </c>
      <c r="AF178" s="13" t="s">
        <v>270</v>
      </c>
      <c r="AG178" s="13" t="s">
        <v>270</v>
      </c>
      <c r="AH178" s="13" t="s">
        <v>270</v>
      </c>
      <c r="AI178" s="14">
        <v>3223645</v>
      </c>
      <c r="AJ178" s="14">
        <v>3363134</v>
      </c>
      <c r="AK178" s="14">
        <v>3611434</v>
      </c>
      <c r="AL178" s="14">
        <v>3789632</v>
      </c>
      <c r="AM178" s="14">
        <v>4057114</v>
      </c>
      <c r="AN178" s="14">
        <v>4175619</v>
      </c>
      <c r="AO178" s="14">
        <v>4596520</v>
      </c>
      <c r="AP178" s="14">
        <v>4739488</v>
      </c>
      <c r="AQ178" s="14">
        <v>4961853</v>
      </c>
      <c r="AR178" s="14">
        <v>5257376</v>
      </c>
      <c r="AS178" s="14">
        <v>5505077</v>
      </c>
      <c r="AT178" s="14">
        <v>5713599</v>
      </c>
      <c r="AU178" s="14">
        <v>5926697</v>
      </c>
      <c r="AV178" s="14">
        <v>6234265</v>
      </c>
      <c r="AW178" s="14">
        <v>6455621</v>
      </c>
      <c r="AX178" s="14">
        <v>6601297</v>
      </c>
      <c r="AY178" s="14">
        <v>6684452</v>
      </c>
      <c r="AZ178" s="14">
        <v>6779843</v>
      </c>
      <c r="BA178" s="14">
        <v>6816406</v>
      </c>
      <c r="BB178" s="14">
        <v>6758969</v>
      </c>
      <c r="BC178" s="14">
        <v>6242848</v>
      </c>
      <c r="BD178" s="14">
        <v>6762138</v>
      </c>
      <c r="BE178" s="14">
        <v>7000101</v>
      </c>
      <c r="BF178" s="14">
        <v>7098608</v>
      </c>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v>20438.580000000002</v>
      </c>
      <c r="CE178" s="14">
        <v>20339.09</v>
      </c>
      <c r="CF178" s="14">
        <v>20732.95</v>
      </c>
      <c r="CG178" s="14">
        <v>20042.86</v>
      </c>
      <c r="CH178" s="14">
        <v>20676.2</v>
      </c>
      <c r="CI178" s="14">
        <v>21280.6</v>
      </c>
      <c r="CJ178" s="14">
        <v>22076.1</v>
      </c>
      <c r="CK178" s="14">
        <v>22905.56</v>
      </c>
      <c r="CL178" s="14">
        <v>23230.560000000001</v>
      </c>
      <c r="CM178" s="14">
        <v>24891.18</v>
      </c>
      <c r="CN178" s="14">
        <v>25831.98</v>
      </c>
      <c r="CO178" s="14">
        <v>26084.02</v>
      </c>
      <c r="CP178" s="14">
        <v>26540.82</v>
      </c>
      <c r="CQ178" s="14">
        <v>26120.400000000001</v>
      </c>
      <c r="CR178" s="14">
        <v>26349.31</v>
      </c>
      <c r="CS178" s="14">
        <v>26435.29</v>
      </c>
      <c r="CT178" s="14">
        <v>26613.040000000001</v>
      </c>
      <c r="CU178" s="14">
        <v>26752.01</v>
      </c>
      <c r="CV178" s="14">
        <v>27511.439999999999</v>
      </c>
      <c r="CW178" s="13">
        <v>27216.09</v>
      </c>
      <c r="CX178" s="13">
        <v>27113.26</v>
      </c>
      <c r="CY178" s="13">
        <v>27629.360000000001</v>
      </c>
      <c r="CZ178" s="13">
        <v>27971.52</v>
      </c>
    </row>
    <row r="179" spans="1:104" s="13" customFormat="1" ht="14.25" x14ac:dyDescent="0.45">
      <c r="A179"/>
      <c r="B179"/>
      <c r="C179"/>
      <c r="D179"/>
      <c r="E179"/>
      <c r="F179"/>
      <c r="G179"/>
      <c r="H179"/>
      <c r="I179"/>
      <c r="J179"/>
      <c r="K179"/>
      <c r="L179"/>
      <c r="M179"/>
      <c r="N179" s="247" t="str">
        <f>Wat_FAO!Y179</f>
        <v>040110</v>
      </c>
      <c r="O179" s="247" t="str">
        <f>Wat_FAO!Z179</f>
        <v>milk</v>
      </c>
      <c r="P179" s="247">
        <f t="shared" si="41"/>
        <v>951</v>
      </c>
      <c r="Q179" s="247" cm="1">
        <f t="array" ref="Q179">_xlfn.XLOOKUP(Q$7&amp;$N179,'Water-LV_filtered'!$R$5:$R$64&amp;'Water-LV_filtered'!$I$5:$I$64,'Water-LV_filtered'!$V$5:$V$64)</f>
        <v>862.63832473888692</v>
      </c>
      <c r="R179" s="247" cm="1">
        <f t="array" ref="R179">_xlfn.XLOOKUP(R$7&amp;$N179,'Water-LV_filtered'!$R$5:$R$64&amp;'Water-LV_filtered'!$I$5:$I$64,'Water-LV_filtered'!$V$5:$V$64)</f>
        <v>85.524661896361522</v>
      </c>
      <c r="S179" s="247" cm="1">
        <f t="array" ref="S179">_xlfn.XLOOKUP(S$7&amp;$N179,'Water-LV_filtered'!$R$5:$R$64&amp;'Water-LV_filtered'!$I$5:$I$64,'Water-LV_filtered'!$V$5:$V$64)</f>
        <v>72.272441712393714</v>
      </c>
      <c r="T179" s="63">
        <f>Q179*GLB_Wat!$Z179*$Y179/1000</f>
        <v>63773.619007481997</v>
      </c>
      <c r="U179" s="63">
        <f>R179*GLB_Wat!$Z179*$Y179/1000</f>
        <v>6322.716075909585</v>
      </c>
      <c r="V179" s="63">
        <f>S179*GLB_Wat!$Z179*$Y179/1000</f>
        <v>5342.9983694519642</v>
      </c>
      <c r="W179" s="63">
        <f t="shared" si="42"/>
        <v>75439.333452843537</v>
      </c>
      <c r="X179"/>
      <c r="Y179" s="348">
        <f>IF(Wat_FAO!AJ179&gt;0,1,0)</f>
        <v>1</v>
      </c>
      <c r="Z179" s="147">
        <f t="shared" si="39"/>
        <v>73928.571428571435</v>
      </c>
      <c r="AA179" s="242"/>
      <c r="AB179" s="13">
        <v>951</v>
      </c>
      <c r="AC179" s="13" t="s">
        <v>276</v>
      </c>
      <c r="AD179" s="13" t="s">
        <v>272</v>
      </c>
      <c r="AE179" s="13" t="s">
        <v>272</v>
      </c>
      <c r="AF179" s="13" t="s">
        <v>272</v>
      </c>
      <c r="AG179" s="13" t="s">
        <v>272</v>
      </c>
      <c r="AH179" s="13" t="s">
        <v>270</v>
      </c>
      <c r="AI179" s="14">
        <v>66700000</v>
      </c>
      <c r="AJ179" s="14">
        <v>69400000</v>
      </c>
      <c r="AK179" s="14">
        <v>71000000</v>
      </c>
      <c r="AL179" s="14">
        <v>73700000</v>
      </c>
      <c r="AM179" s="14">
        <v>76200000</v>
      </c>
      <c r="AN179" s="14">
        <v>78900000</v>
      </c>
      <c r="AO179" s="14">
        <v>81600000</v>
      </c>
      <c r="AP179" s="14">
        <v>84500000</v>
      </c>
      <c r="AQ179" s="14">
        <v>86400000</v>
      </c>
      <c r="AR179" s="14">
        <v>93200000</v>
      </c>
      <c r="AS179" s="14">
        <v>96700000</v>
      </c>
      <c r="AT179" s="14">
        <v>100000000</v>
      </c>
      <c r="AU179" s="14">
        <v>103000000</v>
      </c>
      <c r="AV179" s="14">
        <v>107000000</v>
      </c>
      <c r="AW179" s="14">
        <v>114000000</v>
      </c>
      <c r="AX179" s="14">
        <v>116000000</v>
      </c>
      <c r="AY179" s="14">
        <v>120000000</v>
      </c>
      <c r="AZ179" s="14">
        <v>126000000</v>
      </c>
      <c r="BA179" s="14">
        <v>133000000</v>
      </c>
      <c r="BB179" s="14">
        <v>137000000</v>
      </c>
      <c r="BC179" s="14">
        <v>138000000</v>
      </c>
      <c r="BD179" s="14">
        <v>143000000</v>
      </c>
      <c r="BE179" s="14">
        <v>148000000</v>
      </c>
      <c r="BF179" s="14">
        <v>150000000</v>
      </c>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v>46897.03</v>
      </c>
      <c r="CE179" s="14">
        <v>48418.75</v>
      </c>
      <c r="CF179" s="14">
        <v>49257.03</v>
      </c>
      <c r="CG179" s="14">
        <v>49679.29</v>
      </c>
      <c r="CH179" s="14">
        <v>51086.99</v>
      </c>
      <c r="CI179" s="14">
        <v>52557.57</v>
      </c>
      <c r="CJ179" s="14">
        <v>53463.01</v>
      </c>
      <c r="CK179" s="14">
        <v>55220.99</v>
      </c>
      <c r="CL179" s="14">
        <v>55907.7</v>
      </c>
      <c r="CM179" s="14">
        <v>57105.77</v>
      </c>
      <c r="CN179" s="14">
        <v>58614.28</v>
      </c>
      <c r="CO179" s="14">
        <v>60185</v>
      </c>
      <c r="CP179" s="14">
        <v>61175.24</v>
      </c>
      <c r="CQ179" s="14">
        <v>62098.45</v>
      </c>
      <c r="CR179" s="14">
        <v>63032.21</v>
      </c>
      <c r="CS179" s="14">
        <v>65103.38</v>
      </c>
      <c r="CT179" s="14">
        <v>66883.58</v>
      </c>
      <c r="CU179" s="14">
        <v>68027.27</v>
      </c>
      <c r="CV179" s="14">
        <v>69942.710000000006</v>
      </c>
      <c r="CW179" s="13">
        <v>70774.41</v>
      </c>
      <c r="CX179" s="13">
        <v>69769.72</v>
      </c>
      <c r="CY179" s="13">
        <v>70904.679999999993</v>
      </c>
      <c r="CZ179" s="13">
        <v>71636.160000000003</v>
      </c>
    </row>
    <row r="180" spans="1:104" s="13" customFormat="1" ht="14.25" x14ac:dyDescent="0.45">
      <c r="A180"/>
      <c r="B180"/>
      <c r="C180"/>
      <c r="D180"/>
      <c r="E180"/>
      <c r="F180"/>
      <c r="G180"/>
      <c r="H180"/>
      <c r="I180"/>
      <c r="J180"/>
      <c r="K180"/>
      <c r="L180"/>
      <c r="M180"/>
      <c r="N180" s="247" t="str">
        <f>Wat_FAO!Y180</f>
        <v>010290</v>
      </c>
      <c r="O180" s="247" t="str">
        <f>Wat_FAO!Z180</f>
        <v>catt</v>
      </c>
      <c r="P180" s="247">
        <f t="shared" si="41"/>
        <v>972</v>
      </c>
      <c r="Q180" s="247" cm="1">
        <f t="array" ref="Q180">_xlfn.XLOOKUP(Q$7&amp;$N180,'Water-LV_filtered'!$R$5:$R$64&amp;'Water-LV_filtered'!$I$5:$I$64,'Water-LV_filtered'!$V$5:$V$64)</f>
        <v>7002.0555365531363</v>
      </c>
      <c r="R180" s="247" cm="1">
        <f t="array" ref="R180">_xlfn.XLOOKUP(R$7&amp;$N180,'Water-LV_filtered'!$R$5:$R$64&amp;'Water-LV_filtered'!$I$5:$I$64,'Water-LV_filtered'!$V$5:$V$64)</f>
        <v>255.88695101900356</v>
      </c>
      <c r="S180" s="247" cm="1">
        <f t="array" ref="S180">_xlfn.XLOOKUP(S$7&amp;$N180,'Water-LV_filtered'!$R$5:$R$64&amp;'Water-LV_filtered'!$I$5:$I$64,'Water-LV_filtered'!$V$5:$V$64)</f>
        <v>219.03380321356443</v>
      </c>
      <c r="T180" s="63">
        <f>Q180*GLB_Wat!$Z180*$Y180/1000</f>
        <v>0</v>
      </c>
      <c r="U180" s="63">
        <f>R180*GLB_Wat!$Z180*$Y180/1000</f>
        <v>0</v>
      </c>
      <c r="V180" s="63">
        <f>S180*GLB_Wat!$Z180*$Y180/1000</f>
        <v>0</v>
      </c>
      <c r="W180" s="63">
        <f t="shared" si="42"/>
        <v>0</v>
      </c>
      <c r="X180"/>
      <c r="Y180" s="348">
        <f>IF(Wat_FAO!AJ180&gt;0,1,0)</f>
        <v>0</v>
      </c>
      <c r="Z180" s="147">
        <f t="shared" si="39"/>
        <v>0</v>
      </c>
      <c r="AA180" s="242"/>
      <c r="AB180" s="13">
        <v>972</v>
      </c>
      <c r="AC180" s="13" t="s">
        <v>278</v>
      </c>
      <c r="AD180" s="13" t="s">
        <v>270</v>
      </c>
      <c r="AE180" s="13" t="s">
        <v>270</v>
      </c>
      <c r="AF180" s="13" t="s">
        <v>270</v>
      </c>
      <c r="AG180" s="13" t="s">
        <v>270</v>
      </c>
      <c r="AH180" s="13" t="s">
        <v>270</v>
      </c>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row>
    <row r="181" spans="1:104" s="13" customFormat="1" ht="14.25" x14ac:dyDescent="0.45">
      <c r="A181"/>
      <c r="B181"/>
      <c r="C181"/>
      <c r="D181"/>
      <c r="E181"/>
      <c r="F181"/>
      <c r="G181"/>
      <c r="H181"/>
      <c r="I181"/>
      <c r="J181"/>
      <c r="K181"/>
      <c r="L181"/>
      <c r="M181"/>
      <c r="N181" s="247" t="str">
        <f>Wat_FAO!Y181</f>
        <v>010210</v>
      </c>
      <c r="O181" s="247" t="str">
        <f>Wat_FAO!Z181</f>
        <v>catt</v>
      </c>
      <c r="P181" s="247">
        <f t="shared" si="41"/>
        <v>973</v>
      </c>
      <c r="Q181" s="247" cm="1">
        <f t="array" ref="Q181">_xlfn.XLOOKUP(Q$7&amp;$N181,'Water-LV_filtered'!$R$5:$R$64&amp;'Water-LV_filtered'!$I$5:$I$64,'Water-LV_filtered'!$V$5:$V$64)</f>
        <v>7002.0555365531363</v>
      </c>
      <c r="R181" s="247" cm="1">
        <f t="array" ref="R181">_xlfn.XLOOKUP(R$7&amp;$N181,'Water-LV_filtered'!$R$5:$R$64&amp;'Water-LV_filtered'!$I$5:$I$64,'Water-LV_filtered'!$V$5:$V$64)</f>
        <v>255.88695101900356</v>
      </c>
      <c r="S181" s="247" cm="1">
        <f t="array" ref="S181">_xlfn.XLOOKUP(S$7&amp;$N181,'Water-LV_filtered'!$R$5:$R$64&amp;'Water-LV_filtered'!$I$5:$I$64,'Water-LV_filtered'!$V$5:$V$64)</f>
        <v>219.03380321356443</v>
      </c>
      <c r="T181" s="63">
        <f>Q181*GLB_Wat!$Z181*$Y181/1000</f>
        <v>0</v>
      </c>
      <c r="U181" s="63">
        <f>R181*GLB_Wat!$Z181*$Y181/1000</f>
        <v>0</v>
      </c>
      <c r="V181" s="63">
        <f>S181*GLB_Wat!$Z181*$Y181/1000</f>
        <v>0</v>
      </c>
      <c r="W181" s="63">
        <f t="shared" si="42"/>
        <v>0</v>
      </c>
      <c r="X181"/>
      <c r="Y181" s="348">
        <f>IF(Wat_FAO!AJ181&gt;0,1,0)</f>
        <v>0</v>
      </c>
      <c r="Z181" s="147">
        <f t="shared" si="39"/>
        <v>0</v>
      </c>
      <c r="AA181" s="242"/>
      <c r="AB181" s="13">
        <v>973</v>
      </c>
      <c r="AC181" s="13" t="s">
        <v>279</v>
      </c>
      <c r="AD181" s="13" t="s">
        <v>272</v>
      </c>
      <c r="AE181" s="13" t="s">
        <v>272</v>
      </c>
      <c r="AF181" s="13" t="s">
        <v>272</v>
      </c>
      <c r="AG181" s="13" t="s">
        <v>272</v>
      </c>
      <c r="AH181" s="13" t="s">
        <v>270</v>
      </c>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row>
    <row r="182" spans="1:104" s="13" customFormat="1" ht="14.25" x14ac:dyDescent="0.45">
      <c r="A182"/>
      <c r="B182"/>
      <c r="C182"/>
      <c r="D182"/>
      <c r="E182"/>
      <c r="F182"/>
      <c r="G182"/>
      <c r="H182"/>
      <c r="I182"/>
      <c r="J182"/>
      <c r="K182"/>
      <c r="L182"/>
      <c r="M182"/>
      <c r="N182" s="247" t="str">
        <f>Wat_FAO!Y182</f>
        <v>010410</v>
      </c>
      <c r="O182" s="247" t="str">
        <f>Wat_FAO!Z182</f>
        <v>smlr</v>
      </c>
      <c r="P182" s="247">
        <f t="shared" si="41"/>
        <v>977</v>
      </c>
      <c r="Q182" s="247" cm="1">
        <f t="array" ref="Q182">_xlfn.XLOOKUP(Q$7&amp;$N182,'Water-LV_filtered'!$R$5:$R$64&amp;'Water-LV_filtered'!$I$5:$I$64,'Water-LV_filtered'!$V$5:$V$64)</f>
        <v>4278.2923572876089</v>
      </c>
      <c r="R182" s="247" cm="1">
        <f t="array" ref="R182">_xlfn.XLOOKUP(R$7&amp;$N182,'Water-LV_filtered'!$R$5:$R$64&amp;'Water-LV_filtered'!$I$5:$I$64,'Water-LV_filtered'!$V$5:$V$64)</f>
        <v>207.03693797493634</v>
      </c>
      <c r="S182" s="247" cm="1">
        <f t="array" ref="S182">_xlfn.XLOOKUP(S$7&amp;$N182,'Water-LV_filtered'!$R$5:$R$64&amp;'Water-LV_filtered'!$I$5:$I$64,'Water-LV_filtered'!$V$5:$V$64)</f>
        <v>33.293923357097135</v>
      </c>
      <c r="T182" s="63">
        <f>Q182*GLB_Wat!$Z182*$Y182/1000</f>
        <v>33350.12991509743</v>
      </c>
      <c r="U182" s="63">
        <f>R182*GLB_Wat!$Z182*$Y182/1000</f>
        <v>1613.8936290612935</v>
      </c>
      <c r="V182" s="63">
        <f>S182*GLB_Wat!$Z182*$Y182/1000</f>
        <v>259.53267720264927</v>
      </c>
      <c r="W182" s="63">
        <f t="shared" si="42"/>
        <v>35223.556221361374</v>
      </c>
      <c r="X182"/>
      <c r="Y182" s="348">
        <f>IF(Wat_FAO!AJ182&gt;0,1,0)</f>
        <v>1</v>
      </c>
      <c r="Z182" s="147">
        <f t="shared" si="39"/>
        <v>7795.1965714285716</v>
      </c>
      <c r="AA182" s="242"/>
      <c r="AB182" s="13">
        <v>977</v>
      </c>
      <c r="AC182" s="13" t="s">
        <v>280</v>
      </c>
      <c r="AD182" s="13" t="s">
        <v>281</v>
      </c>
      <c r="AE182" s="13" t="s">
        <v>281</v>
      </c>
      <c r="AF182" s="13" t="s">
        <v>281</v>
      </c>
      <c r="AG182" s="13" t="s">
        <v>281</v>
      </c>
      <c r="AH182" s="13" t="s">
        <v>282</v>
      </c>
      <c r="AI182" s="14">
        <v>7476929</v>
      </c>
      <c r="AJ182" s="14">
        <v>7671656</v>
      </c>
      <c r="AK182" s="14">
        <v>7554642</v>
      </c>
      <c r="AL182" s="14">
        <v>7694673</v>
      </c>
      <c r="AM182" s="14">
        <v>7833151</v>
      </c>
      <c r="AN182" s="14">
        <v>8066802</v>
      </c>
      <c r="AO182" s="14">
        <v>8268523</v>
      </c>
      <c r="AP182" s="14">
        <v>8587264</v>
      </c>
      <c r="AQ182" s="14">
        <v>8544949</v>
      </c>
      <c r="AR182" s="14">
        <v>8556606</v>
      </c>
      <c r="AS182" s="14">
        <v>8623635</v>
      </c>
      <c r="AT182" s="14">
        <v>8730600</v>
      </c>
      <c r="AU182" s="14">
        <v>8765120</v>
      </c>
      <c r="AV182" s="14">
        <v>9079086</v>
      </c>
      <c r="AW182" s="14">
        <v>9363633</v>
      </c>
      <c r="AX182" s="14">
        <v>9657306</v>
      </c>
      <c r="AY182" s="14">
        <v>9860410</v>
      </c>
      <c r="AZ182" s="14">
        <v>9886816</v>
      </c>
      <c r="BA182" s="14">
        <v>9996622</v>
      </c>
      <c r="BB182" s="14">
        <v>10200000</v>
      </c>
      <c r="BC182" s="14">
        <v>10500000</v>
      </c>
      <c r="BD182" s="14">
        <v>10800000</v>
      </c>
      <c r="BE182" s="14">
        <v>11200000</v>
      </c>
      <c r="BF182" s="14">
        <v>11500000</v>
      </c>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v>477470.8</v>
      </c>
      <c r="CE182" s="14">
        <v>482481</v>
      </c>
      <c r="CF182" s="14">
        <v>485921.6</v>
      </c>
      <c r="CG182" s="14">
        <v>492765.2</v>
      </c>
      <c r="CH182" s="14">
        <v>491366.7</v>
      </c>
      <c r="CI182" s="14">
        <v>503382.7</v>
      </c>
      <c r="CJ182" s="14">
        <v>519446.3</v>
      </c>
      <c r="CK182" s="14">
        <v>528732.69999999995</v>
      </c>
      <c r="CL182" s="14">
        <v>522380.5</v>
      </c>
      <c r="CM182" s="14">
        <v>510639.4</v>
      </c>
      <c r="CN182" s="14">
        <v>508026.3</v>
      </c>
      <c r="CO182" s="14">
        <v>501178.8</v>
      </c>
      <c r="CP182" s="14">
        <v>503897.3</v>
      </c>
      <c r="CQ182" s="14">
        <v>521217.7</v>
      </c>
      <c r="CR182" s="14">
        <v>533500.69999999995</v>
      </c>
      <c r="CS182" s="14">
        <v>538976.5</v>
      </c>
      <c r="CT182" s="14">
        <v>547570.1</v>
      </c>
      <c r="CU182" s="14">
        <v>563278.30000000005</v>
      </c>
      <c r="CV182" s="14">
        <v>574196.30000000005</v>
      </c>
      <c r="CW182" s="13">
        <v>584059.1</v>
      </c>
      <c r="CX182" s="13">
        <v>602368.80000000005</v>
      </c>
      <c r="CY182" s="13">
        <v>620173.80000000005</v>
      </c>
      <c r="CZ182" s="13">
        <v>637269.69999999995</v>
      </c>
    </row>
    <row r="183" spans="1:104" s="13" customFormat="1" ht="14.25" x14ac:dyDescent="0.45">
      <c r="A183"/>
      <c r="B183"/>
      <c r="C183"/>
      <c r="D183"/>
      <c r="E183"/>
      <c r="F183"/>
      <c r="G183"/>
      <c r="H183"/>
      <c r="I183"/>
      <c r="J183"/>
      <c r="K183"/>
      <c r="L183"/>
      <c r="M183"/>
      <c r="N183" s="247" t="str">
        <f>Wat_FAO!Y183</f>
        <v>040110</v>
      </c>
      <c r="O183" s="247" t="str">
        <f>Wat_FAO!Z183</f>
        <v>milk</v>
      </c>
      <c r="P183" s="247">
        <f t="shared" si="41"/>
        <v>982</v>
      </c>
      <c r="Q183" s="247" cm="1">
        <f t="array" ref="Q183">_xlfn.XLOOKUP(Q$7&amp;$N183,'Water-LV_filtered'!$R$5:$R$64&amp;'Water-LV_filtered'!$I$5:$I$64,'Water-LV_filtered'!$V$5:$V$64)</f>
        <v>862.63832473888692</v>
      </c>
      <c r="R183" s="247" cm="1">
        <f t="array" ref="R183">_xlfn.XLOOKUP(R$7&amp;$N183,'Water-LV_filtered'!$R$5:$R$64&amp;'Water-LV_filtered'!$I$5:$I$64,'Water-LV_filtered'!$V$5:$V$64)</f>
        <v>85.524661896361522</v>
      </c>
      <c r="S183" s="247" cm="1">
        <f t="array" ref="S183">_xlfn.XLOOKUP(S$7&amp;$N183,'Water-LV_filtered'!$R$5:$R$64&amp;'Water-LV_filtered'!$I$5:$I$64,'Water-LV_filtered'!$V$5:$V$64)</f>
        <v>72.272441712393714</v>
      </c>
      <c r="T183" s="63">
        <f>Q183*GLB_Wat!$Z183*$Y183/1000</f>
        <v>7223.7781885563254</v>
      </c>
      <c r="U183" s="63">
        <f>R183*GLB_Wat!$Z183*$Y183/1000</f>
        <v>716.18796600254996</v>
      </c>
      <c r="V183" s="63">
        <f>S183*GLB_Wat!$Z183*$Y183/1000</f>
        <v>605.21318506655405</v>
      </c>
      <c r="W183" s="63">
        <f t="shared" si="42"/>
        <v>8545.1793396254288</v>
      </c>
      <c r="X183"/>
      <c r="Y183" s="348">
        <f>IF(Wat_FAO!AJ183&gt;0,1,0)</f>
        <v>1</v>
      </c>
      <c r="Z183" s="147">
        <f t="shared" si="39"/>
        <v>8374.0519999999997</v>
      </c>
      <c r="AA183" s="242"/>
      <c r="AB183" s="13">
        <v>982</v>
      </c>
      <c r="AC183" s="13" t="s">
        <v>283</v>
      </c>
      <c r="AD183" s="13" t="s">
        <v>272</v>
      </c>
      <c r="AE183" s="13" t="s">
        <v>272</v>
      </c>
      <c r="AF183" s="13" t="s">
        <v>272</v>
      </c>
      <c r="AG183" s="13" t="s">
        <v>272</v>
      </c>
      <c r="AH183" s="13" t="s">
        <v>270</v>
      </c>
      <c r="AI183" s="14">
        <v>8041172</v>
      </c>
      <c r="AJ183" s="14">
        <v>8239542</v>
      </c>
      <c r="AK183" s="14">
        <v>8058740</v>
      </c>
      <c r="AL183" s="14">
        <v>8280282</v>
      </c>
      <c r="AM183" s="14">
        <v>8465778</v>
      </c>
      <c r="AN183" s="14">
        <v>8688162</v>
      </c>
      <c r="AO183" s="14">
        <v>8844688</v>
      </c>
      <c r="AP183" s="14">
        <v>8925281</v>
      </c>
      <c r="AQ183" s="14">
        <v>8726347</v>
      </c>
      <c r="AR183" s="14">
        <v>9144544</v>
      </c>
      <c r="AS183" s="14">
        <v>9751002</v>
      </c>
      <c r="AT183" s="14">
        <v>9621643</v>
      </c>
      <c r="AU183" s="14">
        <v>9561107</v>
      </c>
      <c r="AV183" s="14">
        <v>9672033</v>
      </c>
      <c r="AW183" s="14">
        <v>9768477</v>
      </c>
      <c r="AX183" s="14">
        <v>9853340</v>
      </c>
      <c r="AY183" s="14">
        <v>9860373</v>
      </c>
      <c r="AZ183" s="14">
        <v>10100000</v>
      </c>
      <c r="BA183" s="14">
        <v>10000000</v>
      </c>
      <c r="BB183" s="14">
        <v>10300000</v>
      </c>
      <c r="BC183" s="14">
        <v>10200000</v>
      </c>
      <c r="BD183" s="14">
        <v>10200000</v>
      </c>
      <c r="BE183" s="14">
        <v>10100000</v>
      </c>
      <c r="BF183" s="14">
        <v>10000000</v>
      </c>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v>199520.3</v>
      </c>
      <c r="CE183" s="14">
        <v>199031.3</v>
      </c>
      <c r="CF183" s="14">
        <v>199368.3</v>
      </c>
      <c r="CG183" s="14">
        <v>194220.6</v>
      </c>
      <c r="CH183" s="14">
        <v>195360</v>
      </c>
      <c r="CI183" s="14">
        <v>202468.1</v>
      </c>
      <c r="CJ183" s="14">
        <v>203771.4</v>
      </c>
      <c r="CK183" s="14">
        <v>209935.6</v>
      </c>
      <c r="CL183" s="14">
        <v>206701.2</v>
      </c>
      <c r="CM183" s="14">
        <v>214777.1</v>
      </c>
      <c r="CN183" s="14">
        <v>244151.3</v>
      </c>
      <c r="CO183" s="14">
        <v>245731.1</v>
      </c>
      <c r="CP183" s="14">
        <v>239400.9</v>
      </c>
      <c r="CQ183" s="14">
        <v>228066.7</v>
      </c>
      <c r="CR183" s="14">
        <v>228913.5</v>
      </c>
      <c r="CS183" s="14">
        <v>229808.3</v>
      </c>
      <c r="CT183" s="14">
        <v>237638.9</v>
      </c>
      <c r="CU183" s="14">
        <v>236768.3</v>
      </c>
      <c r="CV183" s="14">
        <v>239658.6</v>
      </c>
      <c r="CW183" s="13">
        <v>248093.1</v>
      </c>
      <c r="CX183" s="13">
        <v>247241.8</v>
      </c>
      <c r="CY183" s="13">
        <v>247578.7</v>
      </c>
      <c r="CZ183" s="13">
        <v>246773</v>
      </c>
    </row>
    <row r="184" spans="1:104" s="13" customFormat="1" ht="14.25" x14ac:dyDescent="0.45">
      <c r="A184"/>
      <c r="B184"/>
      <c r="C184"/>
      <c r="D184"/>
      <c r="E184"/>
      <c r="F184"/>
      <c r="G184"/>
      <c r="H184"/>
      <c r="I184"/>
      <c r="J184"/>
      <c r="K184"/>
      <c r="L184"/>
      <c r="M184"/>
      <c r="N184" s="247" t="str">
        <f>Wat_FAO!Y184</f>
        <v>010410</v>
      </c>
      <c r="O184" s="247" t="str">
        <f>Wat_FAO!Z184</f>
        <v>smlr</v>
      </c>
      <c r="P184" s="247">
        <f t="shared" si="41"/>
        <v>987</v>
      </c>
      <c r="Q184" s="247" cm="1">
        <f t="array" ref="Q184">_xlfn.XLOOKUP(Q$7&amp;$N184,'Water-LV_filtered'!$R$5:$R$64&amp;'Water-LV_filtered'!$I$5:$I$64,'Water-LV_filtered'!$V$5:$V$64)</f>
        <v>4278.2923572876089</v>
      </c>
      <c r="R184" s="247" cm="1">
        <f t="array" ref="R184">_xlfn.XLOOKUP(R$7&amp;$N184,'Water-LV_filtered'!$R$5:$R$64&amp;'Water-LV_filtered'!$I$5:$I$64,'Water-LV_filtered'!$V$5:$V$64)</f>
        <v>207.03693797493634</v>
      </c>
      <c r="S184" s="247" cm="1">
        <f t="array" ref="S184">_xlfn.XLOOKUP(S$7&amp;$N184,'Water-LV_filtered'!$R$5:$R$64&amp;'Water-LV_filtered'!$I$5:$I$64,'Water-LV_filtered'!$V$5:$V$64)</f>
        <v>33.293923357097135</v>
      </c>
      <c r="T184" s="63">
        <f>Q184*GLB_Wat!$Z184*$Y184/1000</f>
        <v>9317.8567224155067</v>
      </c>
      <c r="U184" s="63">
        <f>R184*GLB_Wat!$Z184*$Y184/1000</f>
        <v>450.91367377266778</v>
      </c>
      <c r="V184" s="63">
        <f>S184*GLB_Wat!$Z184*$Y184/1000</f>
        <v>72.512110361058959</v>
      </c>
      <c r="W184" s="63">
        <f t="shared" si="42"/>
        <v>9841.2825065492325</v>
      </c>
      <c r="X184"/>
      <c r="Y184" s="348">
        <f>IF(Wat_FAO!AJ184&gt;0,1,0)</f>
        <v>1</v>
      </c>
      <c r="Z184" s="147">
        <f t="shared" si="39"/>
        <v>2177.9382857142859</v>
      </c>
      <c r="AA184" s="242"/>
      <c r="AB184" s="13">
        <v>987</v>
      </c>
      <c r="AC184" s="13" t="s">
        <v>284</v>
      </c>
      <c r="AD184" s="13" t="s">
        <v>281</v>
      </c>
      <c r="AE184" s="13" t="s">
        <v>281</v>
      </c>
      <c r="AF184" s="13" t="s">
        <v>281</v>
      </c>
      <c r="AG184" s="13" t="s">
        <v>281</v>
      </c>
      <c r="AH184" s="13" t="s">
        <v>282</v>
      </c>
      <c r="AI184" s="14">
        <v>2315534</v>
      </c>
      <c r="AJ184" s="14">
        <v>2157709</v>
      </c>
      <c r="AK184" s="14">
        <v>2155690</v>
      </c>
      <c r="AL184" s="14">
        <v>2085218</v>
      </c>
      <c r="AM184" s="14">
        <v>2154723</v>
      </c>
      <c r="AN184" s="14">
        <v>2178189</v>
      </c>
      <c r="AO184" s="14">
        <v>2198505</v>
      </c>
      <c r="AP184" s="14">
        <v>2157506</v>
      </c>
      <c r="AQ184" s="14">
        <v>2050341</v>
      </c>
      <c r="AR184" s="14">
        <v>2037257</v>
      </c>
      <c r="AS184" s="14">
        <v>2016423</v>
      </c>
      <c r="AT184" s="14">
        <v>2086939</v>
      </c>
      <c r="AU184" s="14">
        <v>2018873</v>
      </c>
      <c r="AV184" s="14">
        <v>2051126</v>
      </c>
      <c r="AW184" s="14">
        <v>2026704</v>
      </c>
      <c r="AX184" s="14">
        <v>1983479</v>
      </c>
      <c r="AY184" s="14">
        <v>1977224</v>
      </c>
      <c r="AZ184" s="14">
        <v>1993023</v>
      </c>
      <c r="BA184" s="14">
        <v>1841508</v>
      </c>
      <c r="BB184" s="14">
        <v>1760041</v>
      </c>
      <c r="BC184" s="14">
        <v>1715155</v>
      </c>
      <c r="BD184" s="14">
        <v>1796435</v>
      </c>
      <c r="BE184" s="14">
        <v>1763577</v>
      </c>
      <c r="BF184" s="14">
        <v>1746020</v>
      </c>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v>0</v>
      </c>
      <c r="CE184" s="14">
        <v>0</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3">
        <v>0</v>
      </c>
      <c r="CX184" s="13">
        <v>0</v>
      </c>
      <c r="CY184" s="13">
        <v>0</v>
      </c>
      <c r="CZ184" s="13">
        <v>0</v>
      </c>
    </row>
    <row r="185" spans="1:104" s="13" customFormat="1" ht="14.25" x14ac:dyDescent="0.45">
      <c r="A185"/>
      <c r="B185"/>
      <c r="C185"/>
      <c r="D185"/>
      <c r="E185"/>
      <c r="F185"/>
      <c r="G185"/>
      <c r="H185"/>
      <c r="I185"/>
      <c r="J185"/>
      <c r="K185"/>
      <c r="L185"/>
      <c r="M185"/>
      <c r="N185" s="247" t="str">
        <f>Wat_FAO!Y185</f>
        <v>010410</v>
      </c>
      <c r="O185" s="247" t="str">
        <f>Wat_FAO!Z185</f>
        <v>smlr</v>
      </c>
      <c r="P185" s="247">
        <f t="shared" si="41"/>
        <v>1012</v>
      </c>
      <c r="Q185" s="247" cm="1">
        <f t="array" ref="Q185">_xlfn.XLOOKUP(Q$7&amp;$N185,'Water-LV_filtered'!$R$5:$R$64&amp;'Water-LV_filtered'!$I$5:$I$64,'Water-LV_filtered'!$V$5:$V$64)</f>
        <v>4278.2923572876089</v>
      </c>
      <c r="R185" s="247" cm="1">
        <f t="array" ref="R185">_xlfn.XLOOKUP(R$7&amp;$N185,'Water-LV_filtered'!$R$5:$R$64&amp;'Water-LV_filtered'!$I$5:$I$64,'Water-LV_filtered'!$V$5:$V$64)</f>
        <v>207.03693797493634</v>
      </c>
      <c r="S185" s="247" cm="1">
        <f t="array" ref="S185">_xlfn.XLOOKUP(S$7&amp;$N185,'Water-LV_filtered'!$R$5:$R$64&amp;'Water-LV_filtered'!$I$5:$I$64,'Water-LV_filtered'!$V$5:$V$64)</f>
        <v>33.293923357097135</v>
      </c>
      <c r="T185" s="63">
        <f>Q185*GLB_Wat!$Z185*$Y185/1000</f>
        <v>0</v>
      </c>
      <c r="U185" s="63">
        <f>R185*GLB_Wat!$Z185*$Y185/1000</f>
        <v>0</v>
      </c>
      <c r="V185" s="63">
        <f>S185*GLB_Wat!$Z185*$Y185/1000</f>
        <v>0</v>
      </c>
      <c r="W185" s="63">
        <f t="shared" si="42"/>
        <v>0</v>
      </c>
      <c r="X185"/>
      <c r="Y185" s="348">
        <f>IF(Wat_FAO!AJ185&gt;0,1,0)</f>
        <v>0</v>
      </c>
      <c r="Z185" s="147">
        <f t="shared" si="39"/>
        <v>0</v>
      </c>
      <c r="AA185" s="242"/>
      <c r="AB185" s="13">
        <v>1012</v>
      </c>
      <c r="AC185" s="13" t="s">
        <v>285</v>
      </c>
      <c r="AD185" s="13" t="s">
        <v>281</v>
      </c>
      <c r="AE185" s="13" t="s">
        <v>281</v>
      </c>
      <c r="AF185" s="13" t="s">
        <v>281</v>
      </c>
      <c r="AG185" s="13" t="s">
        <v>281</v>
      </c>
      <c r="AH185" s="13" t="s">
        <v>282</v>
      </c>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row>
    <row r="186" spans="1:104" s="13" customFormat="1" ht="14.25" x14ac:dyDescent="0.45">
      <c r="A186"/>
      <c r="B186"/>
      <c r="C186"/>
      <c r="D186"/>
      <c r="E186"/>
      <c r="F186"/>
      <c r="G186"/>
      <c r="H186"/>
      <c r="I186"/>
      <c r="J186"/>
      <c r="K186"/>
      <c r="L186"/>
      <c r="M186"/>
      <c r="N186" s="247" t="str">
        <f>Wat_FAO!Y186</f>
        <v>010410</v>
      </c>
      <c r="O186" s="247" t="str">
        <f>Wat_FAO!Z186</f>
        <v>smlr</v>
      </c>
      <c r="P186" s="247">
        <f t="shared" si="41"/>
        <v>1013</v>
      </c>
      <c r="Q186" s="247" cm="1">
        <f t="array" ref="Q186">_xlfn.XLOOKUP(Q$7&amp;$N186,'Water-LV_filtered'!$R$5:$R$64&amp;'Water-LV_filtered'!$I$5:$I$64,'Water-LV_filtered'!$V$5:$V$64)</f>
        <v>4278.2923572876089</v>
      </c>
      <c r="R186" s="247" cm="1">
        <f t="array" ref="R186">_xlfn.XLOOKUP(R$7&amp;$N186,'Water-LV_filtered'!$R$5:$R$64&amp;'Water-LV_filtered'!$I$5:$I$64,'Water-LV_filtered'!$V$5:$V$64)</f>
        <v>207.03693797493634</v>
      </c>
      <c r="S186" s="247" cm="1">
        <f t="array" ref="S186">_xlfn.XLOOKUP(S$7&amp;$N186,'Water-LV_filtered'!$R$5:$R$64&amp;'Water-LV_filtered'!$I$5:$I$64,'Water-LV_filtered'!$V$5:$V$64)</f>
        <v>33.293923357097135</v>
      </c>
      <c r="T186" s="63">
        <f>Q186*GLB_Wat!$Z186*$Y186/1000</f>
        <v>0</v>
      </c>
      <c r="U186" s="63">
        <f>R186*GLB_Wat!$Z186*$Y186/1000</f>
        <v>0</v>
      </c>
      <c r="V186" s="63">
        <f>S186*GLB_Wat!$Z186*$Y186/1000</f>
        <v>0</v>
      </c>
      <c r="W186" s="63">
        <f t="shared" si="42"/>
        <v>0</v>
      </c>
      <c r="X186"/>
      <c r="Y186" s="348">
        <f>IF(Wat_FAO!AJ186&gt;0,1,0)</f>
        <v>0</v>
      </c>
      <c r="Z186" s="147">
        <f t="shared" si="39"/>
        <v>0</v>
      </c>
      <c r="AA186" s="242"/>
      <c r="AB186" s="13">
        <v>1013</v>
      </c>
      <c r="AC186" s="13" t="s">
        <v>286</v>
      </c>
      <c r="AD186" s="13" t="s">
        <v>281</v>
      </c>
      <c r="AE186" s="13" t="s">
        <v>281</v>
      </c>
      <c r="AF186" s="13" t="s">
        <v>281</v>
      </c>
      <c r="AG186" s="13" t="s">
        <v>281</v>
      </c>
      <c r="AH186" s="13" t="s">
        <v>282</v>
      </c>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row>
    <row r="187" spans="1:104" s="13" customFormat="1" ht="14.25" x14ac:dyDescent="0.45">
      <c r="A187"/>
      <c r="B187"/>
      <c r="C187"/>
      <c r="D187"/>
      <c r="E187"/>
      <c r="F187"/>
      <c r="G187"/>
      <c r="H187"/>
      <c r="I187"/>
      <c r="J187"/>
      <c r="K187"/>
      <c r="L187"/>
      <c r="M187"/>
      <c r="N187" s="247" t="str">
        <f>Wat_FAO!Y187</f>
        <v>010420</v>
      </c>
      <c r="O187" s="247" t="str">
        <f>Wat_FAO!Z187</f>
        <v>smlr</v>
      </c>
      <c r="P187" s="247">
        <f t="shared" si="41"/>
        <v>1017</v>
      </c>
      <c r="Q187" s="247" cm="1">
        <f t="array" ref="Q187">_xlfn.XLOOKUP(Q$7&amp;$N187,'Water-LV_filtered'!$R$5:$R$64&amp;'Water-LV_filtered'!$I$5:$I$64,'Water-LV_filtered'!$V$5:$V$64)</f>
        <v>2900.3576437309152</v>
      </c>
      <c r="R187" s="247" cm="1">
        <f t="array" ref="R187">_xlfn.XLOOKUP(R$7&amp;$N187,'Water-LV_filtered'!$R$5:$R$64&amp;'Water-LV_filtered'!$I$5:$I$64,'Water-LV_filtered'!$V$5:$V$64)</f>
        <v>174.94471107120737</v>
      </c>
      <c r="S187" s="247" cm="1">
        <f t="array" ref="S187">_xlfn.XLOOKUP(S$7&amp;$N187,'Water-LV_filtered'!$R$5:$R$64&amp;'Water-LV_filtered'!$I$5:$I$64,'Water-LV_filtered'!$V$5:$V$64)</f>
        <v>3.2322435820531821</v>
      </c>
      <c r="T187" s="63">
        <f>Q187*GLB_Wat!$Z187*$Y187/1000</f>
        <v>12763.495326523403</v>
      </c>
      <c r="U187" s="63">
        <f>R187*GLB_Wat!$Z187*$Y187/1000</f>
        <v>769.87264208044803</v>
      </c>
      <c r="V187" s="63">
        <f>S187*GLB_Wat!$Z187*$Y187/1000</f>
        <v>14.224013353281654</v>
      </c>
      <c r="W187" s="63">
        <f t="shared" si="42"/>
        <v>13547.591981957134</v>
      </c>
      <c r="X187"/>
      <c r="Y187" s="348">
        <f>IF(Wat_FAO!AJ187&gt;0,1,0)</f>
        <v>1</v>
      </c>
      <c r="Z187" s="147">
        <f t="shared" si="39"/>
        <v>4400.6625714285719</v>
      </c>
      <c r="AA187" s="242"/>
      <c r="AB187" s="13">
        <v>1017</v>
      </c>
      <c r="AC187" s="13" t="s">
        <v>287</v>
      </c>
      <c r="AD187" s="13" t="s">
        <v>281</v>
      </c>
      <c r="AE187" s="13" t="s">
        <v>281</v>
      </c>
      <c r="AF187" s="13" t="s">
        <v>281</v>
      </c>
      <c r="AG187" s="13" t="s">
        <v>281</v>
      </c>
      <c r="AH187" s="13" t="s">
        <v>282</v>
      </c>
      <c r="AI187" s="14">
        <v>3834562</v>
      </c>
      <c r="AJ187" s="14">
        <v>4083913</v>
      </c>
      <c r="AK187" s="14">
        <v>4223579</v>
      </c>
      <c r="AL187" s="14">
        <v>4419125</v>
      </c>
      <c r="AM187" s="14">
        <v>4626202</v>
      </c>
      <c r="AN187" s="14">
        <v>4812287</v>
      </c>
      <c r="AO187" s="14">
        <v>4804970</v>
      </c>
      <c r="AP187" s="14">
        <v>5013615</v>
      </c>
      <c r="AQ187" s="14">
        <v>5107249</v>
      </c>
      <c r="AR187" s="14">
        <v>5258918</v>
      </c>
      <c r="AS187" s="14">
        <v>5411240</v>
      </c>
      <c r="AT187" s="14">
        <v>5424337</v>
      </c>
      <c r="AU187" s="14">
        <v>5557647</v>
      </c>
      <c r="AV187" s="14">
        <v>5747418</v>
      </c>
      <c r="AW187" s="14">
        <v>5985026</v>
      </c>
      <c r="AX187" s="14">
        <v>6125516</v>
      </c>
      <c r="AY187" s="14">
        <v>6301195</v>
      </c>
      <c r="AZ187" s="14">
        <v>6391240</v>
      </c>
      <c r="BA187" s="14">
        <v>6471561</v>
      </c>
      <c r="BB187" s="14">
        <v>6726393</v>
      </c>
      <c r="BC187" s="14">
        <v>6858143</v>
      </c>
      <c r="BD187" s="14">
        <v>7007682</v>
      </c>
      <c r="BE187" s="14">
        <v>7205023</v>
      </c>
      <c r="BF187" s="14">
        <v>7463593</v>
      </c>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v>311111.90000000002</v>
      </c>
      <c r="CE187" s="14">
        <v>314986.90000000002</v>
      </c>
      <c r="CF187" s="14">
        <v>319420.40000000002</v>
      </c>
      <c r="CG187" s="14">
        <v>338034</v>
      </c>
      <c r="CH187" s="14">
        <v>362031.1</v>
      </c>
      <c r="CI187" s="14">
        <v>374835</v>
      </c>
      <c r="CJ187" s="14">
        <v>376153.8</v>
      </c>
      <c r="CK187" s="14">
        <v>382192.1</v>
      </c>
      <c r="CL187" s="14">
        <v>389614.1</v>
      </c>
      <c r="CM187" s="14">
        <v>407308.7</v>
      </c>
      <c r="CN187" s="14">
        <v>413775.8</v>
      </c>
      <c r="CO187" s="14">
        <v>416038.6</v>
      </c>
      <c r="CP187" s="14">
        <v>416065.1</v>
      </c>
      <c r="CQ187" s="14">
        <v>441994.6</v>
      </c>
      <c r="CR187" s="14">
        <v>452774.7</v>
      </c>
      <c r="CS187" s="14">
        <v>463246</v>
      </c>
      <c r="CT187" s="14">
        <v>476403.9</v>
      </c>
      <c r="CU187" s="14">
        <v>462909.9</v>
      </c>
      <c r="CV187" s="14">
        <v>468148.2</v>
      </c>
      <c r="CW187" s="13">
        <v>485630.1</v>
      </c>
      <c r="CX187" s="13">
        <v>491479.4</v>
      </c>
      <c r="CY187" s="13">
        <v>498728.2</v>
      </c>
      <c r="CZ187" s="13">
        <v>504135.9</v>
      </c>
    </row>
    <row r="188" spans="1:104" s="13" customFormat="1" ht="14.25" x14ac:dyDescent="0.45">
      <c r="A188"/>
      <c r="B188"/>
      <c r="C188"/>
      <c r="D188"/>
      <c r="E188"/>
      <c r="F188"/>
      <c r="G188"/>
      <c r="H188"/>
      <c r="I188"/>
      <c r="J188"/>
      <c r="K188"/>
      <c r="L188"/>
      <c r="M188"/>
      <c r="N188" s="247" t="str">
        <f>Wat_FAO!Y188</f>
        <v>040110</v>
      </c>
      <c r="O188" s="247" t="str">
        <f>Wat_FAO!Z188</f>
        <v>milk</v>
      </c>
      <c r="P188" s="247">
        <f t="shared" si="41"/>
        <v>1020</v>
      </c>
      <c r="Q188" s="247" cm="1">
        <f t="array" ref="Q188">_xlfn.XLOOKUP(Q$7&amp;$N188,'Water-LV_filtered'!$R$5:$R$64&amp;'Water-LV_filtered'!$I$5:$I$64,'Water-LV_filtered'!$V$5:$V$64)</f>
        <v>862.63832473888692</v>
      </c>
      <c r="R188" s="247" cm="1">
        <f t="array" ref="R188">_xlfn.XLOOKUP(R$7&amp;$N188,'Water-LV_filtered'!$R$5:$R$64&amp;'Water-LV_filtered'!$I$5:$I$64,'Water-LV_filtered'!$V$5:$V$64)</f>
        <v>85.524661896361522</v>
      </c>
      <c r="S188" s="247" cm="1">
        <f t="array" ref="S188">_xlfn.XLOOKUP(S$7&amp;$N188,'Water-LV_filtered'!$R$5:$R$64&amp;'Water-LV_filtered'!$I$5:$I$64,'Water-LV_filtered'!$V$5:$V$64)</f>
        <v>72.272441712393714</v>
      </c>
      <c r="T188" s="63">
        <f>Q188*GLB_Wat!$Z188*$Y188/1000</f>
        <v>11275.915244801163</v>
      </c>
      <c r="U188" s="63">
        <f>R188*GLB_Wat!$Z188*$Y188/1000</f>
        <v>1117.9295090738683</v>
      </c>
      <c r="V188" s="63">
        <f>S188*GLB_Wat!$Z188*$Y188/1000</f>
        <v>944.70405952628926</v>
      </c>
      <c r="W188" s="63">
        <f t="shared" si="42"/>
        <v>13338.548813401321</v>
      </c>
      <c r="X188"/>
      <c r="Y188" s="348">
        <f>IF(Wat_FAO!AJ188&gt;0,1,0)</f>
        <v>1</v>
      </c>
      <c r="Z188" s="147">
        <f t="shared" si="39"/>
        <v>13071.428571428571</v>
      </c>
      <c r="AA188" s="242"/>
      <c r="AB188" s="13">
        <v>1020</v>
      </c>
      <c r="AC188" s="13" t="s">
        <v>288</v>
      </c>
      <c r="AD188" s="13" t="s">
        <v>272</v>
      </c>
      <c r="AE188" s="13" t="s">
        <v>272</v>
      </c>
      <c r="AF188" s="13" t="s">
        <v>272</v>
      </c>
      <c r="AG188" s="13" t="s">
        <v>272</v>
      </c>
      <c r="AH188" s="13" t="s">
        <v>270</v>
      </c>
      <c r="AI188" s="14">
        <v>12100000</v>
      </c>
      <c r="AJ188" s="14">
        <v>12400000</v>
      </c>
      <c r="AK188" s="14">
        <v>12700000</v>
      </c>
      <c r="AL188" s="14">
        <v>13200000</v>
      </c>
      <c r="AM188" s="14">
        <v>13400000</v>
      </c>
      <c r="AN188" s="14">
        <v>13800000</v>
      </c>
      <c r="AO188" s="14">
        <v>13900000</v>
      </c>
      <c r="AP188" s="14">
        <v>14800000</v>
      </c>
      <c r="AQ188" s="14">
        <v>14800000</v>
      </c>
      <c r="AR188" s="14">
        <v>15100000</v>
      </c>
      <c r="AS188" s="14">
        <v>15000000</v>
      </c>
      <c r="AT188" s="14">
        <v>15500000</v>
      </c>
      <c r="AU188" s="14">
        <v>15800000</v>
      </c>
      <c r="AV188" s="14">
        <v>16000000</v>
      </c>
      <c r="AW188" s="14">
        <v>16400000</v>
      </c>
      <c r="AX188" s="14">
        <v>16700000</v>
      </c>
      <c r="AY188" s="14">
        <v>17300000</v>
      </c>
      <c r="AZ188" s="14">
        <v>18100000</v>
      </c>
      <c r="BA188" s="14">
        <v>18400000</v>
      </c>
      <c r="BB188" s="14">
        <v>18400000</v>
      </c>
      <c r="BC188" s="14">
        <v>19200000</v>
      </c>
      <c r="BD188" s="14">
        <v>19500000</v>
      </c>
      <c r="BE188" s="14">
        <v>20600000</v>
      </c>
      <c r="BF188" s="14">
        <v>20900000</v>
      </c>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v>146404.4</v>
      </c>
      <c r="CE188" s="14">
        <v>145496.6</v>
      </c>
      <c r="CF188" s="14">
        <v>149827.29999999999</v>
      </c>
      <c r="CG188" s="14">
        <v>152838.5</v>
      </c>
      <c r="CH188" s="14">
        <v>153194.20000000001</v>
      </c>
      <c r="CI188" s="14">
        <v>159014.29999999999</v>
      </c>
      <c r="CJ188" s="14">
        <v>159251.5</v>
      </c>
      <c r="CK188" s="14">
        <v>162785.29999999999</v>
      </c>
      <c r="CL188" s="14">
        <v>162171.4</v>
      </c>
      <c r="CM188" s="14">
        <v>167629</v>
      </c>
      <c r="CN188" s="14">
        <v>195975.1</v>
      </c>
      <c r="CO188" s="14">
        <v>204519</v>
      </c>
      <c r="CP188" s="14">
        <v>197428.3</v>
      </c>
      <c r="CQ188" s="14">
        <v>180161.3</v>
      </c>
      <c r="CR188" s="14">
        <v>183481.2</v>
      </c>
      <c r="CS188" s="14">
        <v>189828.8</v>
      </c>
      <c r="CT188" s="14">
        <v>194701</v>
      </c>
      <c r="CU188" s="14">
        <v>197998.4</v>
      </c>
      <c r="CV188" s="14">
        <v>204583.3</v>
      </c>
      <c r="CW188" s="13">
        <v>213804.4</v>
      </c>
      <c r="CX188" s="13">
        <v>213796.7</v>
      </c>
      <c r="CY188" s="13">
        <v>211540.8</v>
      </c>
      <c r="CZ188" s="13">
        <v>213952.9</v>
      </c>
    </row>
    <row r="189" spans="1:104" s="13" customFormat="1" ht="14.25" x14ac:dyDescent="0.45">
      <c r="A189"/>
      <c r="B189"/>
      <c r="C189"/>
      <c r="D189"/>
      <c r="E189"/>
      <c r="F189"/>
      <c r="G189"/>
      <c r="H189"/>
      <c r="I189"/>
      <c r="J189"/>
      <c r="K189"/>
      <c r="L189"/>
      <c r="M189"/>
      <c r="N189" s="247" t="str">
        <f>Wat_FAO!Y189</f>
        <v>010420</v>
      </c>
      <c r="O189" s="247" t="str">
        <f>Wat_FAO!Z189</f>
        <v>smlr</v>
      </c>
      <c r="P189" s="247">
        <f t="shared" si="41"/>
        <v>1032</v>
      </c>
      <c r="Q189" s="247" cm="1">
        <f t="array" ref="Q189">_xlfn.XLOOKUP(Q$7&amp;$N189,'Water-LV_filtered'!$R$5:$R$64&amp;'Water-LV_filtered'!$I$5:$I$64,'Water-LV_filtered'!$V$5:$V$64)</f>
        <v>2900.3576437309152</v>
      </c>
      <c r="R189" s="247" cm="1">
        <f t="array" ref="R189">_xlfn.XLOOKUP(R$7&amp;$N189,'Water-LV_filtered'!$R$5:$R$64&amp;'Water-LV_filtered'!$I$5:$I$64,'Water-LV_filtered'!$V$5:$V$64)</f>
        <v>174.94471107120737</v>
      </c>
      <c r="S189" s="247" cm="1">
        <f t="array" ref="S189">_xlfn.XLOOKUP(S$7&amp;$N189,'Water-LV_filtered'!$R$5:$R$64&amp;'Water-LV_filtered'!$I$5:$I$64,'Water-LV_filtered'!$V$5:$V$64)</f>
        <v>3.2322435820531821</v>
      </c>
      <c r="T189" s="63">
        <f>Q189*GLB_Wat!$Z189*$Y189/1000</f>
        <v>0</v>
      </c>
      <c r="U189" s="63">
        <f>R189*GLB_Wat!$Z189*$Y189/1000</f>
        <v>0</v>
      </c>
      <c r="V189" s="63">
        <f>S189*GLB_Wat!$Z189*$Y189/1000</f>
        <v>0</v>
      </c>
      <c r="W189" s="63">
        <f t="shared" si="42"/>
        <v>0</v>
      </c>
      <c r="X189"/>
      <c r="Y189" s="348">
        <f>IF(Wat_FAO!AJ189&gt;0,1,0)</f>
        <v>0</v>
      </c>
      <c r="Z189" s="147">
        <f t="shared" si="39"/>
        <v>0</v>
      </c>
      <c r="AA189" s="242"/>
      <c r="AB189" s="13">
        <v>1032</v>
      </c>
      <c r="AC189" s="13" t="s">
        <v>289</v>
      </c>
      <c r="AD189" s="13" t="s">
        <v>281</v>
      </c>
      <c r="AE189" s="13" t="s">
        <v>281</v>
      </c>
      <c r="AF189" s="13" t="s">
        <v>281</v>
      </c>
      <c r="AG189" s="13" t="s">
        <v>281</v>
      </c>
      <c r="AH189" s="13" t="s">
        <v>282</v>
      </c>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row>
    <row r="190" spans="1:104" s="13" customFormat="1" ht="14.25" x14ac:dyDescent="0.45">
      <c r="A190"/>
      <c r="B190"/>
      <c r="C190"/>
      <c r="D190"/>
      <c r="E190"/>
      <c r="F190"/>
      <c r="G190"/>
      <c r="H190"/>
      <c r="I190"/>
      <c r="J190"/>
      <c r="K190"/>
      <c r="L190"/>
      <c r="M190"/>
      <c r="N190" s="247" t="str">
        <f>Wat_FAO!Y190</f>
        <v>010420</v>
      </c>
      <c r="O190" s="247" t="str">
        <f>Wat_FAO!Z190</f>
        <v>smlr</v>
      </c>
      <c r="P190" s="247">
        <f t="shared" si="41"/>
        <v>1033</v>
      </c>
      <c r="Q190" s="247" cm="1">
        <f t="array" ref="Q190">_xlfn.XLOOKUP(Q$7&amp;$N190,'Water-LV_filtered'!$R$5:$R$64&amp;'Water-LV_filtered'!$I$5:$I$64,'Water-LV_filtered'!$V$5:$V$64)</f>
        <v>2900.3576437309152</v>
      </c>
      <c r="R190" s="247" cm="1">
        <f t="array" ref="R190">_xlfn.XLOOKUP(R$7&amp;$N190,'Water-LV_filtered'!$R$5:$R$64&amp;'Water-LV_filtered'!$I$5:$I$64,'Water-LV_filtered'!$V$5:$V$64)</f>
        <v>174.94471107120737</v>
      </c>
      <c r="S190" s="247" cm="1">
        <f t="array" ref="S190">_xlfn.XLOOKUP(S$7&amp;$N190,'Water-LV_filtered'!$R$5:$R$64&amp;'Water-LV_filtered'!$I$5:$I$64,'Water-LV_filtered'!$V$5:$V$64)</f>
        <v>3.2322435820531821</v>
      </c>
      <c r="T190" s="63">
        <f>Q190*GLB_Wat!$Z190*$Y190/1000</f>
        <v>0</v>
      </c>
      <c r="U190" s="63">
        <f>R190*GLB_Wat!$Z190*$Y190/1000</f>
        <v>0</v>
      </c>
      <c r="V190" s="63">
        <f>S190*GLB_Wat!$Z190*$Y190/1000</f>
        <v>0</v>
      </c>
      <c r="W190" s="63">
        <f t="shared" si="42"/>
        <v>0</v>
      </c>
      <c r="X190"/>
      <c r="Y190" s="348">
        <f>IF(Wat_FAO!AJ190&gt;0,1,0)</f>
        <v>0</v>
      </c>
      <c r="Z190" s="147">
        <f t="shared" si="39"/>
        <v>0</v>
      </c>
      <c r="AA190" s="242"/>
      <c r="AB190" s="13">
        <v>1033</v>
      </c>
      <c r="AC190" s="13" t="s">
        <v>290</v>
      </c>
      <c r="AD190" s="13" t="s">
        <v>281</v>
      </c>
      <c r="AE190" s="13" t="s">
        <v>281</v>
      </c>
      <c r="AF190" s="13" t="s">
        <v>281</v>
      </c>
      <c r="AG190" s="13" t="s">
        <v>281</v>
      </c>
      <c r="AH190" s="13" t="s">
        <v>282</v>
      </c>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row>
    <row r="191" spans="1:104" s="13" customFormat="1" ht="14.25" x14ac:dyDescent="0.45">
      <c r="A191"/>
      <c r="B191"/>
      <c r="C191"/>
      <c r="D191"/>
      <c r="E191"/>
      <c r="F191"/>
      <c r="G191"/>
      <c r="H191"/>
      <c r="I191"/>
      <c r="J191"/>
      <c r="K191"/>
      <c r="L191"/>
      <c r="M191"/>
      <c r="N191" s="247" t="str">
        <f>Wat_FAO!Y191</f>
        <v>010310</v>
      </c>
      <c r="O191" s="247" t="str">
        <f>Wat_FAO!Z191</f>
        <v>oliv</v>
      </c>
      <c r="P191" s="247">
        <f t="shared" si="41"/>
        <v>1035</v>
      </c>
      <c r="Q191" s="247" cm="1">
        <f t="array" ref="Q191">_xlfn.XLOOKUP(Q$7&amp;$N191,'Water-LV_filtered'!$R$5:$R$64&amp;'Water-LV_filtered'!$I$5:$I$64,'Water-LV_filtered'!$V$5:$V$64)</f>
        <v>3155.1538357268942</v>
      </c>
      <c r="R191" s="247" cm="1">
        <f t="array" ref="R191">_xlfn.XLOOKUP(R$7&amp;$N191,'Water-LV_filtered'!$R$5:$R$64&amp;'Water-LV_filtered'!$I$5:$I$64,'Water-LV_filtered'!$V$5:$V$64)</f>
        <v>276.34175639634708</v>
      </c>
      <c r="S191" s="247" cm="1">
        <f t="array" ref="S191">_xlfn.XLOOKUP(S$7&amp;$N191,'Water-LV_filtered'!$R$5:$R$64&amp;'Water-LV_filtered'!$I$5:$I$64,'Water-LV_filtered'!$V$5:$V$64)</f>
        <v>399.85666671904147</v>
      </c>
      <c r="T191" s="63">
        <f>Q191*GLB_Wat!$Z191*$Y191/1000</f>
        <v>297621.15396149544</v>
      </c>
      <c r="U191" s="63">
        <f>R191*GLB_Wat!$Z191*$Y191/1000</f>
        <v>26066.923106929713</v>
      </c>
      <c r="V191" s="63">
        <f>S191*GLB_Wat!$Z191*$Y191/1000</f>
        <v>37717.908147797585</v>
      </c>
      <c r="W191" s="63">
        <f t="shared" si="42"/>
        <v>361405.9852162227</v>
      </c>
      <c r="X191"/>
      <c r="Y191" s="348">
        <f>IF(Wat_FAO!AJ191&gt;0,1,0)</f>
        <v>1</v>
      </c>
      <c r="Z191" s="147">
        <f t="shared" si="39"/>
        <v>94328.571428571435</v>
      </c>
      <c r="AA191" s="242"/>
      <c r="AB191" s="13">
        <v>1035</v>
      </c>
      <c r="AC191" s="13" t="s">
        <v>291</v>
      </c>
      <c r="AD191" s="13" t="s">
        <v>282</v>
      </c>
      <c r="AE191" s="13" t="s">
        <v>282</v>
      </c>
      <c r="AF191" s="13" t="s">
        <v>282</v>
      </c>
      <c r="AG191" s="13" t="s">
        <v>282</v>
      </c>
      <c r="AH191" s="13" t="s">
        <v>282</v>
      </c>
      <c r="AI191" s="14">
        <v>89200000</v>
      </c>
      <c r="AJ191" s="14">
        <v>90100000</v>
      </c>
      <c r="AK191" s="14">
        <v>92400000</v>
      </c>
      <c r="AL191" s="14">
        <v>94800000</v>
      </c>
      <c r="AM191" s="14">
        <v>95800000</v>
      </c>
      <c r="AN191" s="14">
        <v>98100000</v>
      </c>
      <c r="AO191" s="14">
        <v>99900000</v>
      </c>
      <c r="AP191" s="14">
        <v>98600000</v>
      </c>
      <c r="AQ191" s="14">
        <v>103000000</v>
      </c>
      <c r="AR191" s="14">
        <v>105000000</v>
      </c>
      <c r="AS191" s="14">
        <v>108000000</v>
      </c>
      <c r="AT191" s="14">
        <v>109000000</v>
      </c>
      <c r="AU191" s="14">
        <v>112000000</v>
      </c>
      <c r="AV191" s="14">
        <v>114000000</v>
      </c>
      <c r="AW191" s="14">
        <v>116000000</v>
      </c>
      <c r="AX191" s="14">
        <v>119000000</v>
      </c>
      <c r="AY191" s="14">
        <v>118000000</v>
      </c>
      <c r="AZ191" s="14">
        <v>119000000</v>
      </c>
      <c r="BA191" s="14">
        <v>120000000</v>
      </c>
      <c r="BB191" s="14">
        <v>109000000</v>
      </c>
      <c r="BC191" s="14">
        <v>109000000</v>
      </c>
      <c r="BD191" s="14">
        <v>121000000</v>
      </c>
      <c r="BE191" s="14">
        <v>123000000</v>
      </c>
      <c r="BF191" s="14">
        <v>125000000</v>
      </c>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v>1095591</v>
      </c>
      <c r="CE191" s="14">
        <v>1096958</v>
      </c>
      <c r="CF191" s="14">
        <v>1127809</v>
      </c>
      <c r="CG191" s="14">
        <v>1167131</v>
      </c>
      <c r="CH191" s="14">
        <v>1179724</v>
      </c>
      <c r="CI191" s="14">
        <v>1192454</v>
      </c>
      <c r="CJ191" s="14">
        <v>1222970</v>
      </c>
      <c r="CK191" s="14">
        <v>1257225</v>
      </c>
      <c r="CL191" s="14">
        <v>1290417</v>
      </c>
      <c r="CM191" s="14">
        <v>1310958</v>
      </c>
      <c r="CN191" s="14">
        <v>1374029</v>
      </c>
      <c r="CO191" s="14">
        <v>1378017</v>
      </c>
      <c r="CP191" s="14">
        <v>1418534</v>
      </c>
      <c r="CQ191" s="14">
        <v>1443556</v>
      </c>
      <c r="CR191" s="14">
        <v>1461344</v>
      </c>
      <c r="CS191" s="14">
        <v>1477097</v>
      </c>
      <c r="CT191" s="14">
        <v>1471570</v>
      </c>
      <c r="CU191" s="14">
        <v>1478858</v>
      </c>
      <c r="CV191" s="14">
        <v>1477319</v>
      </c>
      <c r="CW191" s="13">
        <v>1332194</v>
      </c>
      <c r="CX191" s="13">
        <v>1252480</v>
      </c>
      <c r="CY191" s="13">
        <v>1396755</v>
      </c>
      <c r="CZ191" s="13">
        <v>1491997</v>
      </c>
    </row>
    <row r="192" spans="1:104" s="13" customFormat="1" ht="14.25" x14ac:dyDescent="0.45">
      <c r="A192"/>
      <c r="B192"/>
      <c r="C192"/>
      <c r="D192"/>
      <c r="E192"/>
      <c r="F192"/>
      <c r="G192"/>
      <c r="H192"/>
      <c r="I192"/>
      <c r="J192"/>
      <c r="K192"/>
      <c r="L192"/>
      <c r="M192"/>
      <c r="N192" s="247" t="str">
        <f>Wat_FAO!Y192</f>
        <v>010391</v>
      </c>
      <c r="O192" s="247" t="str">
        <f>Wat_FAO!Z192</f>
        <v>oliv</v>
      </c>
      <c r="P192" s="247">
        <f t="shared" si="41"/>
        <v>1055</v>
      </c>
      <c r="Q192" s="247" cm="1">
        <f t="array" ref="Q192">_xlfn.XLOOKUP(Q$7&amp;$N192,'Water-LV_filtered'!$R$5:$R$64&amp;'Water-LV_filtered'!$I$5:$I$64,'Water-LV_filtered'!$V$5:$V$64)</f>
        <v>3155.1538357268942</v>
      </c>
      <c r="R192" s="247" cm="1">
        <f t="array" ref="R192">_xlfn.XLOOKUP(R$7&amp;$N192,'Water-LV_filtered'!$R$5:$R$64&amp;'Water-LV_filtered'!$I$5:$I$64,'Water-LV_filtered'!$V$5:$V$64)</f>
        <v>276.34175639634708</v>
      </c>
      <c r="S192" s="247" cm="1">
        <f t="array" ref="S192">_xlfn.XLOOKUP(S$7&amp;$N192,'Water-LV_filtered'!$R$5:$R$64&amp;'Water-LV_filtered'!$I$5:$I$64,'Water-LV_filtered'!$V$5:$V$64)</f>
        <v>399.85666671904147</v>
      </c>
      <c r="T192" s="63">
        <f>Q192*GLB_Wat!$Z192*$Y192/1000</f>
        <v>0</v>
      </c>
      <c r="U192" s="63">
        <f>R192*GLB_Wat!$Z192*$Y192/1000</f>
        <v>0</v>
      </c>
      <c r="V192" s="63">
        <f>S192*GLB_Wat!$Z192*$Y192/1000</f>
        <v>0</v>
      </c>
      <c r="W192" s="63">
        <f t="shared" si="42"/>
        <v>0</v>
      </c>
      <c r="X192"/>
      <c r="Y192" s="348">
        <f>IF(Wat_FAO!AJ192&gt;0,1,0)</f>
        <v>0</v>
      </c>
      <c r="Z192" s="147">
        <f t="shared" si="39"/>
        <v>0</v>
      </c>
      <c r="AA192" s="242"/>
      <c r="AB192" s="13">
        <v>1055</v>
      </c>
      <c r="AC192" s="13" t="s">
        <v>292</v>
      </c>
      <c r="AD192" s="13" t="s">
        <v>282</v>
      </c>
      <c r="AE192" s="13" t="s">
        <v>282</v>
      </c>
      <c r="AF192" s="13" t="s">
        <v>282</v>
      </c>
      <c r="AG192" s="13" t="s">
        <v>282</v>
      </c>
      <c r="AH192" s="13" t="s">
        <v>282</v>
      </c>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row>
    <row r="193" spans="1:104" s="13" customFormat="1" ht="14.25" x14ac:dyDescent="0.45">
      <c r="A193"/>
      <c r="B193"/>
      <c r="C193"/>
      <c r="D193"/>
      <c r="E193"/>
      <c r="F193"/>
      <c r="G193"/>
      <c r="H193"/>
      <c r="I193"/>
      <c r="J193"/>
      <c r="K193"/>
      <c r="L193"/>
      <c r="M193"/>
      <c r="N193" s="247" t="str">
        <f>Wat_FAO!Y193</f>
        <v>010310</v>
      </c>
      <c r="O193" s="247" t="str">
        <f>Wat_FAO!Z193</f>
        <v>oliv</v>
      </c>
      <c r="P193" s="247">
        <f t="shared" si="41"/>
        <v>1056</v>
      </c>
      <c r="Q193" s="247" cm="1">
        <f t="array" ref="Q193">_xlfn.XLOOKUP(Q$7&amp;$N193,'Water-LV_filtered'!$R$5:$R$64&amp;'Water-LV_filtered'!$I$5:$I$64,'Water-LV_filtered'!$V$5:$V$64)</f>
        <v>3155.1538357268942</v>
      </c>
      <c r="R193" s="247" cm="1">
        <f t="array" ref="R193">_xlfn.XLOOKUP(R$7&amp;$N193,'Water-LV_filtered'!$R$5:$R$64&amp;'Water-LV_filtered'!$I$5:$I$64,'Water-LV_filtered'!$V$5:$V$64)</f>
        <v>276.34175639634708</v>
      </c>
      <c r="S193" s="247" cm="1">
        <f t="array" ref="S193">_xlfn.XLOOKUP(S$7&amp;$N193,'Water-LV_filtered'!$R$5:$R$64&amp;'Water-LV_filtered'!$I$5:$I$64,'Water-LV_filtered'!$V$5:$V$64)</f>
        <v>399.85666671904147</v>
      </c>
      <c r="T193" s="63">
        <f>Q193*GLB_Wat!$Z193*$Y193/1000</f>
        <v>0</v>
      </c>
      <c r="U193" s="63">
        <f>R193*GLB_Wat!$Z193*$Y193/1000</f>
        <v>0</v>
      </c>
      <c r="V193" s="63">
        <f>S193*GLB_Wat!$Z193*$Y193/1000</f>
        <v>0</v>
      </c>
      <c r="W193" s="63">
        <f t="shared" si="42"/>
        <v>0</v>
      </c>
      <c r="X193"/>
      <c r="Y193" s="348">
        <f>IF(Wat_FAO!AJ193&gt;0,1,0)</f>
        <v>0</v>
      </c>
      <c r="Z193" s="147">
        <f t="shared" si="39"/>
        <v>0</v>
      </c>
      <c r="AA193" s="242"/>
      <c r="AB193" s="13">
        <v>1056</v>
      </c>
      <c r="AC193" s="13" t="s">
        <v>293</v>
      </c>
      <c r="AD193" s="13" t="s">
        <v>282</v>
      </c>
      <c r="AE193" s="13" t="s">
        <v>282</v>
      </c>
      <c r="AF193" s="13" t="s">
        <v>282</v>
      </c>
      <c r="AG193" s="13" t="s">
        <v>282</v>
      </c>
      <c r="AH193" s="13" t="s">
        <v>282</v>
      </c>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row>
    <row r="194" spans="1:104" s="13" customFormat="1" ht="14.25" x14ac:dyDescent="0.45">
      <c r="A194"/>
      <c r="B194"/>
      <c r="C194"/>
      <c r="D194"/>
      <c r="E194"/>
      <c r="F194"/>
      <c r="G194"/>
      <c r="H194"/>
      <c r="I194"/>
      <c r="J194"/>
      <c r="K194"/>
      <c r="L194"/>
      <c r="M194"/>
      <c r="N194" s="247" t="str">
        <f>Wat_FAO!Y194</f>
        <v>010519</v>
      </c>
      <c r="O194" s="247" t="str">
        <f>Wat_FAO!Z194</f>
        <v>poul</v>
      </c>
      <c r="P194" s="247">
        <f t="shared" si="41"/>
        <v>1058</v>
      </c>
      <c r="Q194" s="247" cm="1">
        <f t="array" ref="Q194">_xlfn.XLOOKUP(Q$7&amp;$N194,'Water-LV_filtered'!$R$5:$R$64&amp;'Water-LV_filtered'!$I$5:$I$64,'Water-LV_filtered'!$V$5:$V$64)</f>
        <v>2765.4080608547938</v>
      </c>
      <c r="R194" s="247" cm="1">
        <f t="array" ref="R194">_xlfn.XLOOKUP(R$7&amp;$N194,'Water-LV_filtered'!$R$5:$R$64&amp;'Water-LV_filtered'!$I$5:$I$64,'Water-LV_filtered'!$V$5:$V$64)</f>
        <v>234.40562735907858</v>
      </c>
      <c r="S194" s="247" cm="1">
        <f t="array" ref="S194">_xlfn.XLOOKUP(S$7&amp;$N194,'Water-LV_filtered'!$R$5:$R$64&amp;'Water-LV_filtered'!$I$5:$I$64,'Water-LV_filtered'!$V$5:$V$64)</f>
        <v>363.90868549771784</v>
      </c>
      <c r="T194" s="63">
        <f>Q194*GLB_Wat!$Z194*$Y194/1000</f>
        <v>182358.90869865325</v>
      </c>
      <c r="U194" s="63">
        <f>R194*GLB_Wat!$Z194*$Y194/1000</f>
        <v>15457.376798421525</v>
      </c>
      <c r="V194" s="63">
        <f>S194*GLB_Wat!$Z194*$Y194/1000</f>
        <v>23997.178460820935</v>
      </c>
      <c r="W194" s="63">
        <f t="shared" si="42"/>
        <v>221813.4639578957</v>
      </c>
      <c r="X194"/>
      <c r="Y194" s="348">
        <f>IF(Wat_FAO!AJ194&gt;0,1,0)</f>
        <v>1</v>
      </c>
      <c r="Z194" s="147">
        <f t="shared" si="39"/>
        <v>65942.857142857145</v>
      </c>
      <c r="AA194" s="242"/>
      <c r="AB194" s="13">
        <v>1058</v>
      </c>
      <c r="AC194" s="13" t="s">
        <v>294</v>
      </c>
      <c r="AD194" s="13" t="s">
        <v>295</v>
      </c>
      <c r="AE194" s="13" t="s">
        <v>295</v>
      </c>
      <c r="AF194" s="13" t="s">
        <v>295</v>
      </c>
      <c r="AG194" s="13" t="s">
        <v>295</v>
      </c>
      <c r="AH194" s="13" t="s">
        <v>295</v>
      </c>
      <c r="AI194" s="14">
        <v>58700000</v>
      </c>
      <c r="AJ194" s="14">
        <v>61100000</v>
      </c>
      <c r="AK194" s="14">
        <v>64200000</v>
      </c>
      <c r="AL194" s="14">
        <v>65900000</v>
      </c>
      <c r="AM194" s="14">
        <v>68300000</v>
      </c>
      <c r="AN194" s="14">
        <v>70700000</v>
      </c>
      <c r="AO194" s="14">
        <v>72700000</v>
      </c>
      <c r="AP194" s="14">
        <v>77100000</v>
      </c>
      <c r="AQ194" s="14">
        <v>80900000</v>
      </c>
      <c r="AR194" s="14">
        <v>83100000</v>
      </c>
      <c r="AS194" s="14">
        <v>87300000</v>
      </c>
      <c r="AT194" s="14">
        <v>91000000</v>
      </c>
      <c r="AU194" s="14">
        <v>94300000</v>
      </c>
      <c r="AV194" s="14">
        <v>97600000</v>
      </c>
      <c r="AW194" s="14">
        <v>101000000</v>
      </c>
      <c r="AX194" s="14">
        <v>105000000</v>
      </c>
      <c r="AY194" s="14">
        <v>108000000</v>
      </c>
      <c r="AZ194" s="14">
        <v>112000000</v>
      </c>
      <c r="BA194" s="14">
        <v>115000000</v>
      </c>
      <c r="BB194" s="14">
        <v>118000000</v>
      </c>
      <c r="BC194" s="14">
        <v>119000000</v>
      </c>
      <c r="BD194" s="14">
        <v>121000000</v>
      </c>
      <c r="BE194" s="14">
        <v>124000000</v>
      </c>
      <c r="BF194" s="14">
        <v>127000000</v>
      </c>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v>40600000</v>
      </c>
      <c r="CE194" s="14">
        <v>42100000</v>
      </c>
      <c r="CF194" s="14">
        <v>43700000</v>
      </c>
      <c r="CG194" s="14">
        <v>44400000</v>
      </c>
      <c r="CH194" s="14">
        <v>45300000</v>
      </c>
      <c r="CI194" s="14">
        <v>47500000</v>
      </c>
      <c r="CJ194" s="14">
        <v>48300000</v>
      </c>
      <c r="CK194" s="14">
        <v>51200000</v>
      </c>
      <c r="CL194" s="14">
        <v>53600000</v>
      </c>
      <c r="CM194" s="14">
        <v>55500000</v>
      </c>
      <c r="CN194" s="14">
        <v>56700000</v>
      </c>
      <c r="CO194" s="14">
        <v>58400000</v>
      </c>
      <c r="CP194" s="14">
        <v>59600000</v>
      </c>
      <c r="CQ194" s="14">
        <v>60500000</v>
      </c>
      <c r="CR194" s="14">
        <v>61900000</v>
      </c>
      <c r="CS194" s="14">
        <v>64100000</v>
      </c>
      <c r="CT194" s="14">
        <v>65600000</v>
      </c>
      <c r="CU194" s="14">
        <v>68800000</v>
      </c>
      <c r="CV194" s="14">
        <v>70100000</v>
      </c>
      <c r="CW194" s="13">
        <v>72300000</v>
      </c>
      <c r="CX194" s="13">
        <v>73200000</v>
      </c>
      <c r="CY194" s="13">
        <v>73800000</v>
      </c>
      <c r="CZ194" s="13">
        <v>75200000</v>
      </c>
    </row>
    <row r="195" spans="1:104" s="13" customFormat="1" ht="14.25" x14ac:dyDescent="0.45">
      <c r="A195"/>
      <c r="B195"/>
      <c r="C195"/>
      <c r="D195"/>
      <c r="E195"/>
      <c r="F195"/>
      <c r="G195"/>
      <c r="H195"/>
      <c r="I195"/>
      <c r="J195"/>
      <c r="K195"/>
      <c r="L195"/>
      <c r="M195"/>
      <c r="N195" s="247" t="str">
        <f>Wat_FAO!Y195</f>
        <v>040700</v>
      </c>
      <c r="O195" s="247" t="str">
        <f>Wat_FAO!Z195</f>
        <v>eggs</v>
      </c>
      <c r="P195" s="247">
        <f t="shared" si="41"/>
        <v>1062</v>
      </c>
      <c r="Q195" s="247" cm="1">
        <f t="array" ref="Q195">_xlfn.XLOOKUP(Q$7&amp;$N195,'Water-LV_filtered'!$R$5:$R$64&amp;'Water-LV_filtered'!$I$5:$I$64,'Water-LV_filtered'!$V$5:$V$64)</f>
        <v>2592.1392471990312</v>
      </c>
      <c r="R195" s="247" cm="1">
        <f t="array" ref="R195">_xlfn.XLOOKUP(R$7&amp;$N195,'Water-LV_filtered'!$R$5:$R$64&amp;'Water-LV_filtered'!$I$5:$I$64,'Water-LV_filtered'!$V$5:$V$64)</f>
        <v>243.77320540361981</v>
      </c>
      <c r="S195" s="247" cm="1">
        <f t="array" ref="S195">_xlfn.XLOOKUP(S$7&amp;$N195,'Water-LV_filtered'!$R$5:$R$64&amp;'Water-LV_filtered'!$I$5:$I$64,'Water-LV_filtered'!$V$5:$V$64)</f>
        <v>428.64684369579004</v>
      </c>
      <c r="T195" s="63">
        <f>Q195*GLB_Wat!$Z195*$Y195/1000</f>
        <v>141790.01682178699</v>
      </c>
      <c r="U195" s="63">
        <f>R195*GLB_Wat!$Z195*$Y195/1000</f>
        <v>13334.394335578005</v>
      </c>
      <c r="V195" s="63">
        <f>S195*GLB_Wat!$Z195*$Y195/1000</f>
        <v>23446.982350159717</v>
      </c>
      <c r="W195" s="63">
        <f t="shared" si="42"/>
        <v>178571.39350752471</v>
      </c>
      <c r="X195"/>
      <c r="Y195" s="348">
        <f>IF(Wat_FAO!AJ195&gt;0,1,0)</f>
        <v>1</v>
      </c>
      <c r="Z195" s="147">
        <f t="shared" si="39"/>
        <v>54700</v>
      </c>
      <c r="AA195" s="242"/>
      <c r="AB195" s="13">
        <v>1062</v>
      </c>
      <c r="AC195" s="13" t="s">
        <v>296</v>
      </c>
      <c r="AD195" s="13" t="s">
        <v>297</v>
      </c>
      <c r="AE195" s="13" t="s">
        <v>297</v>
      </c>
      <c r="AF195" s="13" t="s">
        <v>297</v>
      </c>
      <c r="AG195" s="13" t="s">
        <v>295</v>
      </c>
      <c r="AH195" s="13" t="s">
        <v>295</v>
      </c>
      <c r="AI195" s="14">
        <v>51400000</v>
      </c>
      <c r="AJ195" s="14">
        <v>52400000</v>
      </c>
      <c r="AK195" s="14">
        <v>53700000</v>
      </c>
      <c r="AL195" s="14">
        <v>54500000</v>
      </c>
      <c r="AM195" s="14">
        <v>55800000</v>
      </c>
      <c r="AN195" s="14">
        <v>56900000</v>
      </c>
      <c r="AO195" s="14">
        <v>58200000</v>
      </c>
      <c r="AP195" s="14">
        <v>59800000</v>
      </c>
      <c r="AQ195" s="14">
        <v>62000000</v>
      </c>
      <c r="AR195" s="14">
        <v>63100000</v>
      </c>
      <c r="AS195" s="14">
        <v>64500000</v>
      </c>
      <c r="AT195" s="14">
        <v>65700000</v>
      </c>
      <c r="AU195" s="14">
        <v>67300000</v>
      </c>
      <c r="AV195" s="14">
        <v>69000000</v>
      </c>
      <c r="AW195" s="14">
        <v>70500000</v>
      </c>
      <c r="AX195" s="14">
        <v>72500000</v>
      </c>
      <c r="AY195" s="14">
        <v>74600000</v>
      </c>
      <c r="AZ195" s="14">
        <v>79000000</v>
      </c>
      <c r="BA195" s="14">
        <v>80400000</v>
      </c>
      <c r="BB195" s="14">
        <v>84100000</v>
      </c>
      <c r="BC195" s="14">
        <v>87100000</v>
      </c>
      <c r="BD195" s="14">
        <v>87600000</v>
      </c>
      <c r="BE195" s="14">
        <v>89100000</v>
      </c>
      <c r="BF195" s="14">
        <v>91100000</v>
      </c>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v>4979992</v>
      </c>
      <c r="CE195" s="14">
        <v>5111016</v>
      </c>
      <c r="CF195" s="14">
        <v>5275457</v>
      </c>
      <c r="CG195" s="14">
        <v>5369358</v>
      </c>
      <c r="CH195" s="14">
        <v>5562666</v>
      </c>
      <c r="CI195" s="14">
        <v>5726158</v>
      </c>
      <c r="CJ195" s="14">
        <v>5920725</v>
      </c>
      <c r="CK195" s="14">
        <v>6083634</v>
      </c>
      <c r="CL195" s="14">
        <v>6258401</v>
      </c>
      <c r="CM195" s="14">
        <v>6347418</v>
      </c>
      <c r="CN195" s="14">
        <v>6515216</v>
      </c>
      <c r="CO195" s="14">
        <v>6609385</v>
      </c>
      <c r="CP195" s="14">
        <v>6807542</v>
      </c>
      <c r="CQ195" s="14">
        <v>6882220</v>
      </c>
      <c r="CR195" s="14">
        <v>7024619</v>
      </c>
      <c r="CS195" s="14">
        <v>7114638</v>
      </c>
      <c r="CT195" s="14">
        <v>7337257</v>
      </c>
      <c r="CU195" s="14">
        <v>7423636</v>
      </c>
      <c r="CV195" s="14">
        <v>7509770</v>
      </c>
      <c r="CW195" s="13">
        <v>7829238</v>
      </c>
      <c r="CX195" s="13">
        <v>8118965</v>
      </c>
      <c r="CY195" s="13">
        <v>8095088</v>
      </c>
      <c r="CZ195" s="13">
        <v>7827519</v>
      </c>
    </row>
    <row r="196" spans="1:104" s="13" customFormat="1" ht="14.25" x14ac:dyDescent="0.45">
      <c r="A196"/>
      <c r="B196"/>
      <c r="C196"/>
      <c r="D196"/>
      <c r="E196"/>
      <c r="F196"/>
      <c r="G196"/>
      <c r="H196"/>
      <c r="I196"/>
      <c r="J196"/>
      <c r="K196"/>
      <c r="L196"/>
      <c r="M196"/>
      <c r="N196" s="247" t="str">
        <f>Wat_FAO!Y196</f>
        <v>010519</v>
      </c>
      <c r="O196" s="247" t="str">
        <f>Wat_FAO!Z196</f>
        <v>poul</v>
      </c>
      <c r="P196" s="247">
        <f t="shared" si="41"/>
        <v>1069</v>
      </c>
      <c r="Q196" s="247" cm="1">
        <f t="array" ref="Q196">_xlfn.XLOOKUP(Q$7&amp;$N196,'Water-LV_filtered'!$R$5:$R$64&amp;'Water-LV_filtered'!$I$5:$I$64,'Water-LV_filtered'!$V$5:$V$64)</f>
        <v>2765.4080608547938</v>
      </c>
      <c r="R196" s="247" cm="1">
        <f t="array" ref="R196">_xlfn.XLOOKUP(R$7&amp;$N196,'Water-LV_filtered'!$R$5:$R$64&amp;'Water-LV_filtered'!$I$5:$I$64,'Water-LV_filtered'!$V$5:$V$64)</f>
        <v>234.40562735907858</v>
      </c>
      <c r="S196" s="247" cm="1">
        <f t="array" ref="S196">_xlfn.XLOOKUP(S$7&amp;$N196,'Water-LV_filtered'!$R$5:$R$64&amp;'Water-LV_filtered'!$I$5:$I$64,'Water-LV_filtered'!$V$5:$V$64)</f>
        <v>363.90868549771784</v>
      </c>
      <c r="T196" s="63">
        <f>Q196*GLB_Wat!$Z196*$Y196/1000</f>
        <v>8543.722278136469</v>
      </c>
      <c r="U196" s="63">
        <f>R196*GLB_Wat!$Z196*$Y196/1000</f>
        <v>724.19568342810044</v>
      </c>
      <c r="V196" s="63">
        <f>S196*GLB_Wat!$Z196*$Y196/1000</f>
        <v>1124.2951040408732</v>
      </c>
      <c r="W196" s="63">
        <f t="shared" si="42"/>
        <v>10392.213065605443</v>
      </c>
      <c r="X196"/>
      <c r="Y196" s="348">
        <f>IF(Wat_FAO!AJ196&gt;0,1,0)</f>
        <v>1</v>
      </c>
      <c r="Z196" s="147">
        <f t="shared" si="39"/>
        <v>3089.4978571428574</v>
      </c>
      <c r="AA196" s="242"/>
      <c r="AB196" s="13">
        <v>1069</v>
      </c>
      <c r="AC196" s="13" t="s">
        <v>298</v>
      </c>
      <c r="AD196" s="13" t="s">
        <v>295</v>
      </c>
      <c r="AE196" s="13" t="s">
        <v>295</v>
      </c>
      <c r="AF196" s="13" t="s">
        <v>295</v>
      </c>
      <c r="AG196" s="13" t="s">
        <v>295</v>
      </c>
      <c r="AH196" s="13" t="s">
        <v>295</v>
      </c>
      <c r="AI196" s="14">
        <v>2873984</v>
      </c>
      <c r="AJ196" s="14">
        <v>2984079</v>
      </c>
      <c r="AK196" s="14">
        <v>2937644</v>
      </c>
      <c r="AL196" s="14">
        <v>3028375</v>
      </c>
      <c r="AM196" s="14">
        <v>3076460</v>
      </c>
      <c r="AN196" s="14">
        <v>3334873</v>
      </c>
      <c r="AO196" s="14">
        <v>3391070</v>
      </c>
      <c r="AP196" s="14">
        <v>3615070</v>
      </c>
      <c r="AQ196" s="14">
        <v>3799058</v>
      </c>
      <c r="AR196" s="14">
        <v>3911882</v>
      </c>
      <c r="AS196" s="14">
        <v>4049846</v>
      </c>
      <c r="AT196" s="14">
        <v>4194632</v>
      </c>
      <c r="AU196" s="14">
        <v>4361084</v>
      </c>
      <c r="AV196" s="14">
        <v>4349384</v>
      </c>
      <c r="AW196" s="14">
        <v>4331099</v>
      </c>
      <c r="AX196" s="14">
        <v>4440146</v>
      </c>
      <c r="AY196" s="14">
        <v>4471156</v>
      </c>
      <c r="AZ196" s="14">
        <v>4428769</v>
      </c>
      <c r="BA196" s="14">
        <v>4648743</v>
      </c>
      <c r="BB196" s="14">
        <v>6017709</v>
      </c>
      <c r="BC196" s="14">
        <v>6165884</v>
      </c>
      <c r="BD196" s="14">
        <v>6213822</v>
      </c>
      <c r="BE196" s="14">
        <v>6635853</v>
      </c>
      <c r="BF196" s="14">
        <v>7055620</v>
      </c>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v>1956695</v>
      </c>
      <c r="CE196" s="14">
        <v>2020026</v>
      </c>
      <c r="CF196" s="14">
        <v>1986356</v>
      </c>
      <c r="CG196" s="14">
        <v>2063784</v>
      </c>
      <c r="CH196" s="14">
        <v>2096042</v>
      </c>
      <c r="CI196" s="14">
        <v>2279146</v>
      </c>
      <c r="CJ196" s="14">
        <v>2263078</v>
      </c>
      <c r="CK196" s="14">
        <v>2426883</v>
      </c>
      <c r="CL196" s="14">
        <v>2563351</v>
      </c>
      <c r="CM196" s="14">
        <v>2586034</v>
      </c>
      <c r="CN196" s="14">
        <v>2673345</v>
      </c>
      <c r="CO196" s="14">
        <v>2772860</v>
      </c>
      <c r="CP196" s="14">
        <v>2890261</v>
      </c>
      <c r="CQ196" s="14">
        <v>2870054</v>
      </c>
      <c r="CR196" s="14">
        <v>2807710</v>
      </c>
      <c r="CS196" s="14">
        <v>2925870</v>
      </c>
      <c r="CT196" s="14">
        <v>2989123</v>
      </c>
      <c r="CU196" s="14">
        <v>3086986</v>
      </c>
      <c r="CV196" s="14">
        <v>3160476</v>
      </c>
      <c r="CW196" s="13">
        <v>3143331</v>
      </c>
      <c r="CX196" s="13">
        <v>3150241</v>
      </c>
      <c r="CY196" s="13">
        <v>3175895</v>
      </c>
      <c r="CZ196" s="13">
        <v>3190336</v>
      </c>
    </row>
    <row r="197" spans="1:104" s="13" customFormat="1" ht="14.25" x14ac:dyDescent="0.45">
      <c r="A197"/>
      <c r="B197"/>
      <c r="C197"/>
      <c r="D197"/>
      <c r="E197"/>
      <c r="F197"/>
      <c r="G197"/>
      <c r="H197"/>
      <c r="I197"/>
      <c r="J197"/>
      <c r="K197"/>
      <c r="L197"/>
      <c r="M197"/>
      <c r="N197" s="247" t="str">
        <f>Wat_FAO!Y197</f>
        <v>010519</v>
      </c>
      <c r="O197" s="247" t="str">
        <f>Wat_FAO!Z197</f>
        <v>poul</v>
      </c>
      <c r="P197" s="247">
        <f t="shared" si="41"/>
        <v>1070</v>
      </c>
      <c r="Q197" s="247" cm="1">
        <f t="array" ref="Q197">_xlfn.XLOOKUP(Q$7&amp;$N197,'Water-LV_filtered'!$R$5:$R$64&amp;'Water-LV_filtered'!$I$5:$I$64,'Water-LV_filtered'!$V$5:$V$64)</f>
        <v>2765.4080608547938</v>
      </c>
      <c r="R197" s="247" cm="1">
        <f t="array" ref="R197">_xlfn.XLOOKUP(R$7&amp;$N197,'Water-LV_filtered'!$R$5:$R$64&amp;'Water-LV_filtered'!$I$5:$I$64,'Water-LV_filtered'!$V$5:$V$64)</f>
        <v>234.40562735907858</v>
      </c>
      <c r="S197" s="247" cm="1">
        <f t="array" ref="S197">_xlfn.XLOOKUP(S$7&amp;$N197,'Water-LV_filtered'!$R$5:$R$64&amp;'Water-LV_filtered'!$I$5:$I$64,'Water-LV_filtered'!$V$5:$V$64)</f>
        <v>363.90868549771784</v>
      </c>
      <c r="T197" s="63">
        <f>Q197*GLB_Wat!$Z197*$Y197/1000</f>
        <v>0</v>
      </c>
      <c r="U197" s="63">
        <f>R197*GLB_Wat!$Z197*$Y197/1000</f>
        <v>0</v>
      </c>
      <c r="V197" s="63">
        <f>S197*GLB_Wat!$Z197*$Y197/1000</f>
        <v>0</v>
      </c>
      <c r="W197" s="63">
        <f t="shared" si="42"/>
        <v>0</v>
      </c>
      <c r="X197"/>
      <c r="Y197" s="348">
        <f>IF(Wat_FAO!AJ197&gt;0,1,0)</f>
        <v>0</v>
      </c>
      <c r="Z197" s="147">
        <f t="shared" si="39"/>
        <v>0</v>
      </c>
      <c r="AA197" s="242"/>
      <c r="AB197" s="13">
        <v>1070</v>
      </c>
      <c r="AC197" s="13" t="s">
        <v>299</v>
      </c>
      <c r="AD197" s="13" t="s">
        <v>295</v>
      </c>
      <c r="AE197" s="13" t="s">
        <v>295</v>
      </c>
      <c r="AF197" s="13" t="s">
        <v>295</v>
      </c>
      <c r="AG197" s="13" t="s">
        <v>295</v>
      </c>
      <c r="AH197" s="13" t="s">
        <v>295</v>
      </c>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row>
    <row r="198" spans="1:104" s="13" customFormat="1" ht="14.25" x14ac:dyDescent="0.45">
      <c r="A198"/>
      <c r="B198"/>
      <c r="C198"/>
      <c r="D198"/>
      <c r="E198"/>
      <c r="F198"/>
      <c r="G198"/>
      <c r="H198"/>
      <c r="I198"/>
      <c r="J198"/>
      <c r="K198"/>
      <c r="L198"/>
      <c r="M198"/>
      <c r="N198" s="247" t="str">
        <f>Wat_FAO!Y198</f>
        <v>010519</v>
      </c>
      <c r="O198" s="247" t="str">
        <f>Wat_FAO!Z198</f>
        <v>poul</v>
      </c>
      <c r="P198" s="247">
        <f t="shared" si="41"/>
        <v>1071</v>
      </c>
      <c r="Q198" s="247" cm="1">
        <f t="array" ref="Q198">_xlfn.XLOOKUP(Q$7&amp;$N198,'Water-LV_filtered'!$R$5:$R$64&amp;'Water-LV_filtered'!$I$5:$I$64,'Water-LV_filtered'!$V$5:$V$64)</f>
        <v>2765.4080608547938</v>
      </c>
      <c r="R198" s="247" cm="1">
        <f t="array" ref="R198">_xlfn.XLOOKUP(R$7&amp;$N198,'Water-LV_filtered'!$R$5:$R$64&amp;'Water-LV_filtered'!$I$5:$I$64,'Water-LV_filtered'!$V$5:$V$64)</f>
        <v>234.40562735907858</v>
      </c>
      <c r="S198" s="247" cm="1">
        <f t="array" ref="S198">_xlfn.XLOOKUP(S$7&amp;$N198,'Water-LV_filtered'!$R$5:$R$64&amp;'Water-LV_filtered'!$I$5:$I$64,'Water-LV_filtered'!$V$5:$V$64)</f>
        <v>363.90868549771784</v>
      </c>
      <c r="T198" s="63">
        <f>Q198*GLB_Wat!$Z198*$Y198/1000</f>
        <v>0</v>
      </c>
      <c r="U198" s="63">
        <f>R198*GLB_Wat!$Z198*$Y198/1000</f>
        <v>0</v>
      </c>
      <c r="V198" s="63">
        <f>S198*GLB_Wat!$Z198*$Y198/1000</f>
        <v>0</v>
      </c>
      <c r="W198" s="63">
        <f t="shared" si="42"/>
        <v>0</v>
      </c>
      <c r="X198"/>
      <c r="Y198" s="348">
        <f>IF(Wat_FAO!AJ198&gt;0,1,0)</f>
        <v>0</v>
      </c>
      <c r="Z198" s="147">
        <f t="shared" si="39"/>
        <v>0</v>
      </c>
      <c r="AA198" s="242"/>
      <c r="AB198" s="13">
        <v>1071</v>
      </c>
      <c r="AC198" s="13" t="s">
        <v>300</v>
      </c>
      <c r="AD198" s="13" t="s">
        <v>295</v>
      </c>
      <c r="AE198" s="13" t="s">
        <v>295</v>
      </c>
      <c r="AF198" s="13" t="s">
        <v>295</v>
      </c>
      <c r="AG198" s="13" t="s">
        <v>295</v>
      </c>
      <c r="AH198" s="13" t="s">
        <v>295</v>
      </c>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row>
    <row r="199" spans="1:104" s="13" customFormat="1" ht="14.25" x14ac:dyDescent="0.45">
      <c r="A199"/>
      <c r="B199"/>
      <c r="C199"/>
      <c r="D199"/>
      <c r="E199"/>
      <c r="F199"/>
      <c r="G199"/>
      <c r="H199"/>
      <c r="I199"/>
      <c r="J199"/>
      <c r="K199"/>
      <c r="L199"/>
      <c r="M199"/>
      <c r="N199" s="247" t="str">
        <f>Wat_FAO!Y199</f>
        <v>010519</v>
      </c>
      <c r="O199" s="247" t="str">
        <f>Wat_FAO!Z199</f>
        <v>poul</v>
      </c>
      <c r="P199" s="247">
        <f t="shared" si="41"/>
        <v>1073</v>
      </c>
      <c r="Q199" s="247" cm="1">
        <f t="array" ref="Q199">_xlfn.XLOOKUP(Q$7&amp;$N199,'Water-LV_filtered'!$R$5:$R$64&amp;'Water-LV_filtered'!$I$5:$I$64,'Water-LV_filtered'!$V$5:$V$64)</f>
        <v>2765.4080608547938</v>
      </c>
      <c r="R199" s="247" cm="1">
        <f t="array" ref="R199">_xlfn.XLOOKUP(R$7&amp;$N199,'Water-LV_filtered'!$R$5:$R$64&amp;'Water-LV_filtered'!$I$5:$I$64,'Water-LV_filtered'!$V$5:$V$64)</f>
        <v>234.40562735907858</v>
      </c>
      <c r="S199" s="247" cm="1">
        <f t="array" ref="S199">_xlfn.XLOOKUP(S$7&amp;$N199,'Water-LV_filtered'!$R$5:$R$64&amp;'Water-LV_filtered'!$I$5:$I$64,'Water-LV_filtered'!$V$5:$V$64)</f>
        <v>363.90868549771784</v>
      </c>
      <c r="T199" s="63">
        <f>Q199*GLB_Wat!$Z199*$Y199/1000</f>
        <v>0</v>
      </c>
      <c r="U199" s="63">
        <f>R199*GLB_Wat!$Z199*$Y199/1000</f>
        <v>0</v>
      </c>
      <c r="V199" s="63">
        <f>S199*GLB_Wat!$Z199*$Y199/1000</f>
        <v>0</v>
      </c>
      <c r="W199" s="63">
        <f t="shared" si="42"/>
        <v>0</v>
      </c>
      <c r="X199"/>
      <c r="Y199" s="348">
        <f>IF(Wat_FAO!AJ199&gt;0,1,0)</f>
        <v>0</v>
      </c>
      <c r="Z199" s="147">
        <f t="shared" si="39"/>
        <v>1953.68</v>
      </c>
      <c r="AA199" s="242"/>
      <c r="AB199" s="13">
        <v>1073</v>
      </c>
      <c r="AC199" s="13" t="s">
        <v>301</v>
      </c>
      <c r="AD199" s="13" t="s">
        <v>295</v>
      </c>
      <c r="AE199" s="13" t="s">
        <v>295</v>
      </c>
      <c r="AF199" s="13" t="s">
        <v>295</v>
      </c>
      <c r="AG199" s="13" t="s">
        <v>295</v>
      </c>
      <c r="AH199" s="13" t="s">
        <v>295</v>
      </c>
      <c r="AI199" s="14">
        <v>1903112</v>
      </c>
      <c r="AJ199" s="14">
        <v>1895764</v>
      </c>
      <c r="AK199" s="14">
        <v>1849603</v>
      </c>
      <c r="AL199" s="14">
        <v>1919804</v>
      </c>
      <c r="AM199" s="14">
        <v>1952987</v>
      </c>
      <c r="AN199" s="14">
        <v>2083535</v>
      </c>
      <c r="AO199" s="14">
        <v>2070955</v>
      </c>
      <c r="AP199" s="14">
        <v>2263136</v>
      </c>
      <c r="AQ199" s="14">
        <v>2291170</v>
      </c>
      <c r="AR199" s="14">
        <v>2373889</v>
      </c>
      <c r="AS199" s="14">
        <v>2449378</v>
      </c>
      <c r="AT199" s="14">
        <v>2531627</v>
      </c>
      <c r="AU199" s="14">
        <v>2705416</v>
      </c>
      <c r="AV199" s="14">
        <v>2673081</v>
      </c>
      <c r="AW199" s="14">
        <v>2611441</v>
      </c>
      <c r="AX199" s="14">
        <v>2696664</v>
      </c>
      <c r="AY199" s="14">
        <v>2783091</v>
      </c>
      <c r="AZ199" s="14">
        <v>2792210</v>
      </c>
      <c r="BA199" s="14">
        <v>2945496</v>
      </c>
      <c r="BB199" s="14">
        <v>4156112</v>
      </c>
      <c r="BC199" s="14">
        <v>4384054</v>
      </c>
      <c r="BD199" s="14">
        <v>4413073</v>
      </c>
      <c r="BE199" s="14">
        <v>4893186</v>
      </c>
      <c r="BF199" s="14">
        <v>5213921</v>
      </c>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v>484078</v>
      </c>
      <c r="CE199" s="14">
        <v>482140</v>
      </c>
      <c r="CF199" s="14">
        <v>470797</v>
      </c>
      <c r="CG199" s="14">
        <v>488089</v>
      </c>
      <c r="CH199" s="14">
        <v>495381</v>
      </c>
      <c r="CI199" s="14">
        <v>530771</v>
      </c>
      <c r="CJ199" s="14">
        <v>524659</v>
      </c>
      <c r="CK199" s="14">
        <v>575389</v>
      </c>
      <c r="CL199" s="14">
        <v>589678</v>
      </c>
      <c r="CM199" s="14">
        <v>622261</v>
      </c>
      <c r="CN199" s="14">
        <v>635635</v>
      </c>
      <c r="CO199" s="14">
        <v>655317</v>
      </c>
      <c r="CP199" s="14">
        <v>697412</v>
      </c>
      <c r="CQ199" s="14">
        <v>688548</v>
      </c>
      <c r="CR199" s="14">
        <v>699466</v>
      </c>
      <c r="CS199" s="14">
        <v>643330</v>
      </c>
      <c r="CT199" s="14">
        <v>662223</v>
      </c>
      <c r="CU199" s="14">
        <v>699904</v>
      </c>
      <c r="CV199" s="14">
        <v>752010</v>
      </c>
      <c r="CW199" s="13">
        <v>744046</v>
      </c>
      <c r="CX199" s="13">
        <v>748948</v>
      </c>
      <c r="CY199" s="13">
        <v>757434</v>
      </c>
      <c r="CZ199" s="13">
        <v>750032</v>
      </c>
    </row>
    <row r="200" spans="1:104" s="13" customFormat="1" ht="14.25" x14ac:dyDescent="0.45">
      <c r="A200"/>
      <c r="B200"/>
      <c r="C200"/>
      <c r="D200"/>
      <c r="E200"/>
      <c r="F200"/>
      <c r="G200"/>
      <c r="H200"/>
      <c r="I200"/>
      <c r="J200"/>
      <c r="K200"/>
      <c r="L200"/>
      <c r="M200"/>
      <c r="N200" s="247" t="str">
        <f>Wat_FAO!Y200</f>
        <v>010519</v>
      </c>
      <c r="O200" s="247" t="str">
        <f>Wat_FAO!Z200</f>
        <v>poul</v>
      </c>
      <c r="P200" s="247">
        <f t="shared" si="41"/>
        <v>1077</v>
      </c>
      <c r="Q200" s="247" cm="1">
        <f t="array" ref="Q200">_xlfn.XLOOKUP(Q$7&amp;$N200,'Water-LV_filtered'!$R$5:$R$64&amp;'Water-LV_filtered'!$I$5:$I$64,'Water-LV_filtered'!$V$5:$V$64)</f>
        <v>2765.4080608547938</v>
      </c>
      <c r="R200" s="247" cm="1">
        <f t="array" ref="R200">_xlfn.XLOOKUP(R$7&amp;$N200,'Water-LV_filtered'!$R$5:$R$64&amp;'Water-LV_filtered'!$I$5:$I$64,'Water-LV_filtered'!$V$5:$V$64)</f>
        <v>234.40562735907858</v>
      </c>
      <c r="S200" s="247" cm="1">
        <f t="array" ref="S200">_xlfn.XLOOKUP(S$7&amp;$N200,'Water-LV_filtered'!$R$5:$R$64&amp;'Water-LV_filtered'!$I$5:$I$64,'Water-LV_filtered'!$V$5:$V$64)</f>
        <v>363.90868549771784</v>
      </c>
      <c r="T200" s="63">
        <f>Q200*GLB_Wat!$Z200*$Y200/1000</f>
        <v>0</v>
      </c>
      <c r="U200" s="63">
        <f>R200*GLB_Wat!$Z200*$Y200/1000</f>
        <v>0</v>
      </c>
      <c r="V200" s="63">
        <f>S200*GLB_Wat!$Z200*$Y200/1000</f>
        <v>0</v>
      </c>
      <c r="W200" s="63">
        <f t="shared" si="42"/>
        <v>0</v>
      </c>
      <c r="X200"/>
      <c r="Y200" s="348">
        <f>IF(Wat_FAO!AJ200&gt;0,1,0)</f>
        <v>0</v>
      </c>
      <c r="Z200" s="147">
        <f t="shared" si="39"/>
        <v>0</v>
      </c>
      <c r="AA200" s="242"/>
      <c r="AB200" s="13">
        <v>1077</v>
      </c>
      <c r="AC200" s="13" t="s">
        <v>302</v>
      </c>
      <c r="AD200" s="13" t="s">
        <v>295</v>
      </c>
      <c r="AE200" s="13" t="s">
        <v>295</v>
      </c>
      <c r="AF200" s="13" t="s">
        <v>295</v>
      </c>
      <c r="AG200" s="13" t="s">
        <v>295</v>
      </c>
      <c r="AH200" s="13" t="s">
        <v>295</v>
      </c>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row>
    <row r="201" spans="1:104" s="13" customFormat="1" ht="14.25" x14ac:dyDescent="0.45">
      <c r="A201"/>
      <c r="B201"/>
      <c r="C201"/>
      <c r="D201"/>
      <c r="E201"/>
      <c r="F201"/>
      <c r="G201"/>
      <c r="H201"/>
      <c r="I201"/>
      <c r="J201"/>
      <c r="K201"/>
      <c r="L201"/>
      <c r="M201"/>
      <c r="N201" s="247" t="str">
        <f>Wat_FAO!Y201</f>
        <v>010519</v>
      </c>
      <c r="O201" s="247" t="str">
        <f>Wat_FAO!Z201</f>
        <v>poul</v>
      </c>
      <c r="P201" s="247">
        <f t="shared" si="41"/>
        <v>1078</v>
      </c>
      <c r="Q201" s="247" cm="1">
        <f t="array" ref="Q201">_xlfn.XLOOKUP(Q$7&amp;$N201,'Water-LV_filtered'!$R$5:$R$64&amp;'Water-LV_filtered'!$I$5:$I$64,'Water-LV_filtered'!$V$5:$V$64)</f>
        <v>2765.4080608547938</v>
      </c>
      <c r="R201" s="247" cm="1">
        <f t="array" ref="R201">_xlfn.XLOOKUP(R$7&amp;$N201,'Water-LV_filtered'!$R$5:$R$64&amp;'Water-LV_filtered'!$I$5:$I$64,'Water-LV_filtered'!$V$5:$V$64)</f>
        <v>234.40562735907858</v>
      </c>
      <c r="S201" s="247" cm="1">
        <f t="array" ref="S201">_xlfn.XLOOKUP(S$7&amp;$N201,'Water-LV_filtered'!$R$5:$R$64&amp;'Water-LV_filtered'!$I$5:$I$64,'Water-LV_filtered'!$V$5:$V$64)</f>
        <v>363.90868549771784</v>
      </c>
      <c r="T201" s="63">
        <f>Q201*GLB_Wat!$Z201*$Y201/1000</f>
        <v>0</v>
      </c>
      <c r="U201" s="63">
        <f>R201*GLB_Wat!$Z201*$Y201/1000</f>
        <v>0</v>
      </c>
      <c r="V201" s="63">
        <f>S201*GLB_Wat!$Z201*$Y201/1000</f>
        <v>0</v>
      </c>
      <c r="W201" s="63">
        <f t="shared" si="42"/>
        <v>0</v>
      </c>
      <c r="X201"/>
      <c r="Y201" s="348">
        <f>IF(Wat_FAO!AJ201&gt;0,1,0)</f>
        <v>0</v>
      </c>
      <c r="Z201" s="147">
        <f t="shared" si="39"/>
        <v>0</v>
      </c>
      <c r="AA201" s="242"/>
      <c r="AB201" s="13">
        <v>1078</v>
      </c>
      <c r="AC201" s="13" t="s">
        <v>303</v>
      </c>
      <c r="AD201" s="13" t="s">
        <v>295</v>
      </c>
      <c r="AE201" s="13" t="s">
        <v>295</v>
      </c>
      <c r="AF201" s="13" t="s">
        <v>295</v>
      </c>
      <c r="AG201" s="13" t="s">
        <v>295</v>
      </c>
      <c r="AH201" s="13" t="s">
        <v>295</v>
      </c>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row>
    <row r="202" spans="1:104" s="13" customFormat="1" ht="14.25" x14ac:dyDescent="0.45">
      <c r="A202"/>
      <c r="B202"/>
      <c r="C202"/>
      <c r="D202"/>
      <c r="E202"/>
      <c r="F202"/>
      <c r="G202"/>
      <c r="H202"/>
      <c r="I202"/>
      <c r="J202"/>
      <c r="K202"/>
      <c r="L202"/>
      <c r="M202"/>
      <c r="N202" s="247" t="str">
        <f>Wat_FAO!Y202</f>
        <v>010519</v>
      </c>
      <c r="O202" s="247" t="str">
        <f>Wat_FAO!Z202</f>
        <v>poul</v>
      </c>
      <c r="P202" s="247">
        <f t="shared" si="41"/>
        <v>1080</v>
      </c>
      <c r="Q202" s="247" cm="1">
        <f t="array" ref="Q202">_xlfn.XLOOKUP(Q$7&amp;$N202,'Water-LV_filtered'!$R$5:$R$64&amp;'Water-LV_filtered'!$I$5:$I$64,'Water-LV_filtered'!$V$5:$V$64)</f>
        <v>2765.4080608547938</v>
      </c>
      <c r="R202" s="247" cm="1">
        <f t="array" ref="R202">_xlfn.XLOOKUP(R$7&amp;$N202,'Water-LV_filtered'!$R$5:$R$64&amp;'Water-LV_filtered'!$I$5:$I$64,'Water-LV_filtered'!$V$5:$V$64)</f>
        <v>234.40562735907858</v>
      </c>
      <c r="S202" s="247" cm="1">
        <f t="array" ref="S202">_xlfn.XLOOKUP(S$7&amp;$N202,'Water-LV_filtered'!$R$5:$R$64&amp;'Water-LV_filtered'!$I$5:$I$64,'Water-LV_filtered'!$V$5:$V$64)</f>
        <v>363.90868549771784</v>
      </c>
      <c r="T202" s="63">
        <f>Q202*GLB_Wat!$Z202*$Y202/1000</f>
        <v>0</v>
      </c>
      <c r="U202" s="63">
        <f>R202*GLB_Wat!$Z202*$Y202/1000</f>
        <v>0</v>
      </c>
      <c r="V202" s="63">
        <f>S202*GLB_Wat!$Z202*$Y202/1000</f>
        <v>0</v>
      </c>
      <c r="W202" s="63">
        <f t="shared" si="42"/>
        <v>0</v>
      </c>
      <c r="X202"/>
      <c r="Y202" s="348">
        <f>IF(Wat_FAO!AJ202&gt;0,1,0)</f>
        <v>0</v>
      </c>
      <c r="Z202" s="147">
        <f t="shared" si="39"/>
        <v>5284.4719999999998</v>
      </c>
      <c r="AA202" s="242"/>
      <c r="AB202" s="13">
        <v>1080</v>
      </c>
      <c r="AC202" s="13" t="s">
        <v>304</v>
      </c>
      <c r="AD202" s="13" t="s">
        <v>295</v>
      </c>
      <c r="AE202" s="13" t="s">
        <v>295</v>
      </c>
      <c r="AF202" s="13" t="s">
        <v>295</v>
      </c>
      <c r="AG202" s="13" t="s">
        <v>295</v>
      </c>
      <c r="AH202" s="13" t="s">
        <v>295</v>
      </c>
      <c r="AI202" s="14">
        <v>5152951</v>
      </c>
      <c r="AJ202" s="14">
        <v>5320806</v>
      </c>
      <c r="AK202" s="14">
        <v>5515059</v>
      </c>
      <c r="AL202" s="14">
        <v>5239862</v>
      </c>
      <c r="AM202" s="14">
        <v>5254376</v>
      </c>
      <c r="AN202" s="14">
        <v>5283173</v>
      </c>
      <c r="AO202" s="14">
        <v>5225077</v>
      </c>
      <c r="AP202" s="14">
        <v>5503468</v>
      </c>
      <c r="AQ202" s="14">
        <v>5730238</v>
      </c>
      <c r="AR202" s="14">
        <v>5420641</v>
      </c>
      <c r="AS202" s="14">
        <v>5403709</v>
      </c>
      <c r="AT202" s="14">
        <v>5471482</v>
      </c>
      <c r="AU202" s="14">
        <v>5796505</v>
      </c>
      <c r="AV202" s="14">
        <v>5535639</v>
      </c>
      <c r="AW202" s="14">
        <v>5543570</v>
      </c>
      <c r="AX202" s="14">
        <v>5566402</v>
      </c>
      <c r="AY202" s="14">
        <v>5885254</v>
      </c>
      <c r="AZ202" s="14">
        <v>5764101</v>
      </c>
      <c r="BA202" s="14">
        <v>5700696</v>
      </c>
      <c r="BB202" s="14">
        <v>5673252</v>
      </c>
      <c r="BC202" s="14">
        <v>5663510</v>
      </c>
      <c r="BD202" s="14">
        <v>5401514</v>
      </c>
      <c r="BE202" s="14">
        <v>5118361</v>
      </c>
      <c r="BF202" s="14">
        <v>5204656</v>
      </c>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v>641415</v>
      </c>
      <c r="CE202" s="14">
        <v>644168</v>
      </c>
      <c r="CF202" s="14">
        <v>648972</v>
      </c>
      <c r="CG202" s="14">
        <v>622165</v>
      </c>
      <c r="CH202" s="14">
        <v>613902</v>
      </c>
      <c r="CI202" s="14">
        <v>606258</v>
      </c>
      <c r="CJ202" s="14">
        <v>594218</v>
      </c>
      <c r="CK202" s="14">
        <v>625086</v>
      </c>
      <c r="CL202" s="14">
        <v>633030</v>
      </c>
      <c r="CM202" s="14">
        <v>598527</v>
      </c>
      <c r="CN202" s="14">
        <v>582949</v>
      </c>
      <c r="CO202" s="14">
        <v>586646</v>
      </c>
      <c r="CP202" s="14">
        <v>611683</v>
      </c>
      <c r="CQ202" s="14">
        <v>582689</v>
      </c>
      <c r="CR202" s="14">
        <v>587326</v>
      </c>
      <c r="CS202" s="14">
        <v>592996</v>
      </c>
      <c r="CT202" s="14">
        <v>617290</v>
      </c>
      <c r="CU202" s="14">
        <v>604640</v>
      </c>
      <c r="CV202" s="14">
        <v>569474</v>
      </c>
      <c r="CW202" s="13">
        <v>559477</v>
      </c>
      <c r="CX202" s="13">
        <v>554745</v>
      </c>
      <c r="CY202" s="13">
        <v>530751</v>
      </c>
      <c r="CZ202" s="13">
        <v>515228</v>
      </c>
    </row>
    <row r="203" spans="1:104" s="13" customFormat="1" ht="14.25" x14ac:dyDescent="0.45">
      <c r="A203"/>
      <c r="B203"/>
      <c r="C203"/>
      <c r="D203"/>
      <c r="E203"/>
      <c r="F203"/>
      <c r="G203"/>
      <c r="H203"/>
      <c r="I203"/>
      <c r="J203"/>
      <c r="K203"/>
      <c r="L203"/>
      <c r="M203"/>
      <c r="N203" s="247" t="str">
        <f>Wat_FAO!Y203</f>
        <v>010519</v>
      </c>
      <c r="O203" s="247" t="str">
        <f>Wat_FAO!Z203</f>
        <v>poul</v>
      </c>
      <c r="P203" s="247">
        <f t="shared" si="41"/>
        <v>1084</v>
      </c>
      <c r="Q203" s="247" cm="1">
        <f t="array" ref="Q203">_xlfn.XLOOKUP(Q$7&amp;$N203,'Water-LV_filtered'!$R$5:$R$64&amp;'Water-LV_filtered'!$I$5:$I$64,'Water-LV_filtered'!$V$5:$V$64)</f>
        <v>2765.4080608547938</v>
      </c>
      <c r="R203" s="247" cm="1">
        <f t="array" ref="R203">_xlfn.XLOOKUP(R$7&amp;$N203,'Water-LV_filtered'!$R$5:$R$64&amp;'Water-LV_filtered'!$I$5:$I$64,'Water-LV_filtered'!$V$5:$V$64)</f>
        <v>234.40562735907858</v>
      </c>
      <c r="S203" s="247" cm="1">
        <f t="array" ref="S203">_xlfn.XLOOKUP(S$7&amp;$N203,'Water-LV_filtered'!$R$5:$R$64&amp;'Water-LV_filtered'!$I$5:$I$64,'Water-LV_filtered'!$V$5:$V$64)</f>
        <v>363.90868549771784</v>
      </c>
      <c r="T203" s="63">
        <f>Q203*GLB_Wat!$Z203*$Y203/1000</f>
        <v>0</v>
      </c>
      <c r="U203" s="63">
        <f>R203*GLB_Wat!$Z203*$Y203/1000</f>
        <v>0</v>
      </c>
      <c r="V203" s="63">
        <f>S203*GLB_Wat!$Z203*$Y203/1000</f>
        <v>0</v>
      </c>
      <c r="W203" s="63">
        <f t="shared" si="42"/>
        <v>0</v>
      </c>
      <c r="X203"/>
      <c r="Y203" s="348">
        <f>IF(Wat_FAO!AJ203&gt;0,1,0)</f>
        <v>0</v>
      </c>
      <c r="Z203" s="147">
        <f t="shared" si="39"/>
        <v>0</v>
      </c>
      <c r="AA203" s="242"/>
      <c r="AB203" s="13">
        <v>1084</v>
      </c>
      <c r="AC203" s="13" t="s">
        <v>305</v>
      </c>
      <c r="AD203" s="13" t="s">
        <v>295</v>
      </c>
      <c r="AE203" s="13" t="s">
        <v>295</v>
      </c>
      <c r="AF203" s="13" t="s">
        <v>295</v>
      </c>
      <c r="AG203" s="13" t="s">
        <v>295</v>
      </c>
      <c r="AH203" s="13" t="s">
        <v>295</v>
      </c>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row>
    <row r="204" spans="1:104" s="13" customFormat="1" ht="14.25" x14ac:dyDescent="0.45">
      <c r="A204"/>
      <c r="B204"/>
      <c r="C204"/>
      <c r="D204"/>
      <c r="E204"/>
      <c r="F204"/>
      <c r="G204"/>
      <c r="H204"/>
      <c r="I204"/>
      <c r="J204"/>
      <c r="K204"/>
      <c r="L204"/>
      <c r="M204"/>
      <c r="N204" s="247" t="str">
        <f>Wat_FAO!Y204</f>
        <v>010519</v>
      </c>
      <c r="O204" s="247" t="str">
        <f>Wat_FAO!Z204</f>
        <v>poul</v>
      </c>
      <c r="P204" s="247">
        <f t="shared" si="41"/>
        <v>1085</v>
      </c>
      <c r="Q204" s="247" cm="1">
        <f t="array" ref="Q204">_xlfn.XLOOKUP(Q$7&amp;$N204,'Water-LV_filtered'!$R$5:$R$64&amp;'Water-LV_filtered'!$I$5:$I$64,'Water-LV_filtered'!$V$5:$V$64)</f>
        <v>2765.4080608547938</v>
      </c>
      <c r="R204" s="247" cm="1">
        <f t="array" ref="R204">_xlfn.XLOOKUP(R$7&amp;$N204,'Water-LV_filtered'!$R$5:$R$64&amp;'Water-LV_filtered'!$I$5:$I$64,'Water-LV_filtered'!$V$5:$V$64)</f>
        <v>234.40562735907858</v>
      </c>
      <c r="S204" s="247" cm="1">
        <f t="array" ref="S204">_xlfn.XLOOKUP(S$7&amp;$N204,'Water-LV_filtered'!$R$5:$R$64&amp;'Water-LV_filtered'!$I$5:$I$64,'Water-LV_filtered'!$V$5:$V$64)</f>
        <v>363.90868549771784</v>
      </c>
      <c r="T204" s="63">
        <f>Q204*GLB_Wat!$Z204*$Y204/1000</f>
        <v>0</v>
      </c>
      <c r="U204" s="63">
        <f>R204*GLB_Wat!$Z204*$Y204/1000</f>
        <v>0</v>
      </c>
      <c r="V204" s="63">
        <f>S204*GLB_Wat!$Z204*$Y204/1000</f>
        <v>0</v>
      </c>
      <c r="W204" s="63">
        <f t="shared" si="42"/>
        <v>0</v>
      </c>
      <c r="X204"/>
      <c r="Y204" s="348">
        <f>IF(Wat_FAO!AJ204&gt;0,1,0)</f>
        <v>0</v>
      </c>
      <c r="Z204" s="147">
        <f t="shared" si="39"/>
        <v>0</v>
      </c>
      <c r="AA204" s="242"/>
      <c r="AB204" s="13">
        <v>1085</v>
      </c>
      <c r="AC204" s="13" t="s">
        <v>306</v>
      </c>
      <c r="AD204" s="13" t="s">
        <v>295</v>
      </c>
      <c r="AE204" s="13" t="s">
        <v>295</v>
      </c>
      <c r="AF204" s="13" t="s">
        <v>295</v>
      </c>
      <c r="AG204" s="13" t="s">
        <v>295</v>
      </c>
      <c r="AH204" s="13" t="s">
        <v>295</v>
      </c>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row>
    <row r="205" spans="1:104" s="13" customFormat="1" ht="14.25" x14ac:dyDescent="0.45">
      <c r="A205"/>
      <c r="B205"/>
      <c r="C205"/>
      <c r="D205"/>
      <c r="E205"/>
      <c r="F205"/>
      <c r="G205"/>
      <c r="H205"/>
      <c r="I205"/>
      <c r="J205"/>
      <c r="K205"/>
      <c r="L205"/>
      <c r="M205"/>
      <c r="N205" s="247" t="str">
        <f>Wat_FAO!Y205</f>
        <v>010519</v>
      </c>
      <c r="O205" s="247" t="str">
        <f>Wat_FAO!Z205</f>
        <v>poul</v>
      </c>
      <c r="P205" s="247">
        <f t="shared" si="41"/>
        <v>1087</v>
      </c>
      <c r="Q205" s="247" cm="1">
        <f t="array" ref="Q205">_xlfn.XLOOKUP(Q$7&amp;$N205,'Water-LV_filtered'!$R$5:$R$64&amp;'Water-LV_filtered'!$I$5:$I$64,'Water-LV_filtered'!$V$5:$V$64)</f>
        <v>2765.4080608547938</v>
      </c>
      <c r="R205" s="247" cm="1">
        <f t="array" ref="R205">_xlfn.XLOOKUP(R$7&amp;$N205,'Water-LV_filtered'!$R$5:$R$64&amp;'Water-LV_filtered'!$I$5:$I$64,'Water-LV_filtered'!$V$5:$V$64)</f>
        <v>234.40562735907858</v>
      </c>
      <c r="S205" s="247" cm="1">
        <f t="array" ref="S205">_xlfn.XLOOKUP(S$7&amp;$N205,'Water-LV_filtered'!$R$5:$R$64&amp;'Water-LV_filtered'!$I$5:$I$64,'Water-LV_filtered'!$V$5:$V$64)</f>
        <v>363.90868549771784</v>
      </c>
      <c r="T205" s="63">
        <f>Q205*GLB_Wat!$Z205*$Y205/1000</f>
        <v>0</v>
      </c>
      <c r="U205" s="63">
        <f>R205*GLB_Wat!$Z205*$Y205/1000</f>
        <v>0</v>
      </c>
      <c r="V205" s="63">
        <f>S205*GLB_Wat!$Z205*$Y205/1000</f>
        <v>0</v>
      </c>
      <c r="W205" s="63">
        <f t="shared" si="42"/>
        <v>0</v>
      </c>
      <c r="X205"/>
      <c r="Y205" s="348">
        <f>IF(Wat_FAO!AJ205&gt;0,1,0)</f>
        <v>0</v>
      </c>
      <c r="Z205" s="147">
        <f t="shared" si="39"/>
        <v>0</v>
      </c>
      <c r="AA205" s="242"/>
      <c r="AB205" s="13">
        <v>1087</v>
      </c>
      <c r="AC205" s="13" t="s">
        <v>307</v>
      </c>
      <c r="AD205" s="13" t="s">
        <v>295</v>
      </c>
      <c r="AE205" s="13" t="s">
        <v>295</v>
      </c>
      <c r="AF205" s="13" t="s">
        <v>295</v>
      </c>
      <c r="AG205" s="13" t="s">
        <v>295</v>
      </c>
      <c r="AH205" s="13" t="s">
        <v>295</v>
      </c>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row>
    <row r="206" spans="1:104" s="13" customFormat="1" ht="14.25" x14ac:dyDescent="0.45">
      <c r="A206"/>
      <c r="B206"/>
      <c r="C206"/>
      <c r="D206"/>
      <c r="E206"/>
      <c r="F206"/>
      <c r="G206"/>
      <c r="H206"/>
      <c r="I206"/>
      <c r="J206"/>
      <c r="K206"/>
      <c r="L206"/>
      <c r="M206"/>
      <c r="N206" s="247" t="str">
        <f>Wat_FAO!Y206</f>
        <v>010519</v>
      </c>
      <c r="O206" s="247" t="str">
        <f>Wat_FAO!Z206</f>
        <v>poul</v>
      </c>
      <c r="P206" s="247">
        <f t="shared" si="41"/>
        <v>1088</v>
      </c>
      <c r="Q206" s="247" cm="1">
        <f t="array" ref="Q206">_xlfn.XLOOKUP(Q$7&amp;$N206,'Water-LV_filtered'!$R$5:$R$64&amp;'Water-LV_filtered'!$I$5:$I$64,'Water-LV_filtered'!$V$5:$V$64)</f>
        <v>2765.4080608547938</v>
      </c>
      <c r="R206" s="247" cm="1">
        <f t="array" ref="R206">_xlfn.XLOOKUP(R$7&amp;$N206,'Water-LV_filtered'!$R$5:$R$64&amp;'Water-LV_filtered'!$I$5:$I$64,'Water-LV_filtered'!$V$5:$V$64)</f>
        <v>234.40562735907858</v>
      </c>
      <c r="S206" s="247" cm="1">
        <f t="array" ref="S206">_xlfn.XLOOKUP(S$7&amp;$N206,'Water-LV_filtered'!$R$5:$R$64&amp;'Water-LV_filtered'!$I$5:$I$64,'Water-LV_filtered'!$V$5:$V$64)</f>
        <v>363.90868549771784</v>
      </c>
      <c r="T206" s="63">
        <f>Q206*GLB_Wat!$Z206*$Y206/1000</f>
        <v>0</v>
      </c>
      <c r="U206" s="63">
        <f>R206*GLB_Wat!$Z206*$Y206/1000</f>
        <v>0</v>
      </c>
      <c r="V206" s="63">
        <f>S206*GLB_Wat!$Z206*$Y206/1000</f>
        <v>0</v>
      </c>
      <c r="W206" s="63">
        <f t="shared" si="42"/>
        <v>0</v>
      </c>
      <c r="X206"/>
      <c r="Y206" s="348">
        <f>IF(Wat_FAO!AJ206&gt;0,1,0)</f>
        <v>0</v>
      </c>
      <c r="Z206" s="147">
        <f t="shared" si="39"/>
        <v>0</v>
      </c>
      <c r="AA206" s="242"/>
      <c r="AB206" s="13">
        <v>1088</v>
      </c>
      <c r="AC206" s="13" t="s">
        <v>308</v>
      </c>
      <c r="AD206" s="13" t="s">
        <v>295</v>
      </c>
      <c r="AE206" s="13" t="s">
        <v>295</v>
      </c>
      <c r="AF206" s="13" t="s">
        <v>295</v>
      </c>
      <c r="AG206" s="13" t="s">
        <v>295</v>
      </c>
      <c r="AH206" s="13" t="s">
        <v>295</v>
      </c>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row>
    <row r="207" spans="1:104" s="13" customFormat="1" ht="14.25" x14ac:dyDescent="0.45">
      <c r="A207"/>
      <c r="B207"/>
      <c r="C207"/>
      <c r="D207"/>
      <c r="E207"/>
      <c r="F207"/>
      <c r="G207"/>
      <c r="H207"/>
      <c r="I207"/>
      <c r="J207"/>
      <c r="K207"/>
      <c r="L207"/>
      <c r="M207"/>
      <c r="N207" s="247" t="str">
        <f>Wat_FAO!Y207</f>
        <v>010519</v>
      </c>
      <c r="O207" s="247" t="str">
        <f>Wat_FAO!Z207</f>
        <v>poul</v>
      </c>
      <c r="P207" s="247">
        <f t="shared" si="41"/>
        <v>1089</v>
      </c>
      <c r="Q207" s="247" cm="1">
        <f t="array" ref="Q207">_xlfn.XLOOKUP(Q$7&amp;$N207,'Water-LV_filtered'!$R$5:$R$64&amp;'Water-LV_filtered'!$I$5:$I$64,'Water-LV_filtered'!$V$5:$V$64)</f>
        <v>2765.4080608547938</v>
      </c>
      <c r="R207" s="247" cm="1">
        <f t="array" ref="R207">_xlfn.XLOOKUP(R$7&amp;$N207,'Water-LV_filtered'!$R$5:$R$64&amp;'Water-LV_filtered'!$I$5:$I$64,'Water-LV_filtered'!$V$5:$V$64)</f>
        <v>234.40562735907858</v>
      </c>
      <c r="S207" s="247" cm="1">
        <f t="array" ref="S207">_xlfn.XLOOKUP(S$7&amp;$N207,'Water-LV_filtered'!$R$5:$R$64&amp;'Water-LV_filtered'!$I$5:$I$64,'Water-LV_filtered'!$V$5:$V$64)</f>
        <v>363.90868549771784</v>
      </c>
      <c r="T207" s="63">
        <f>Q207*GLB_Wat!$Z207*$Y207/1000</f>
        <v>0</v>
      </c>
      <c r="U207" s="63">
        <f>R207*GLB_Wat!$Z207*$Y207/1000</f>
        <v>0</v>
      </c>
      <c r="V207" s="63">
        <f>S207*GLB_Wat!$Z207*$Y207/1000</f>
        <v>0</v>
      </c>
      <c r="W207" s="63">
        <f t="shared" si="42"/>
        <v>0</v>
      </c>
      <c r="X207"/>
      <c r="Y207" s="348">
        <f>IF(Wat_FAO!AJ207&gt;0,1,0)</f>
        <v>0</v>
      </c>
      <c r="Z207" s="147">
        <f t="shared" si="39"/>
        <v>51.257047142857147</v>
      </c>
      <c r="AA207" s="242"/>
      <c r="AB207" s="13">
        <v>1089</v>
      </c>
      <c r="AC207" s="13" t="s">
        <v>309</v>
      </c>
      <c r="AD207" s="13" t="s">
        <v>295</v>
      </c>
      <c r="AE207" s="13" t="s">
        <v>295</v>
      </c>
      <c r="AF207" s="13" t="s">
        <v>295</v>
      </c>
      <c r="AG207" s="13" t="s">
        <v>295</v>
      </c>
      <c r="AH207" s="13" t="s">
        <v>295</v>
      </c>
      <c r="AI207" s="14">
        <v>40485.370000000003</v>
      </c>
      <c r="AJ207" s="14">
        <v>42951.01</v>
      </c>
      <c r="AK207" s="14">
        <v>46155.8</v>
      </c>
      <c r="AL207" s="14">
        <v>49781.2</v>
      </c>
      <c r="AM207" s="14">
        <v>57326.95</v>
      </c>
      <c r="AN207" s="14">
        <v>56726.5</v>
      </c>
      <c r="AO207" s="14">
        <v>65372.5</v>
      </c>
      <c r="AP207" s="14">
        <v>71660</v>
      </c>
      <c r="AQ207" s="14">
        <v>22975.85</v>
      </c>
      <c r="AR207" s="14">
        <v>23039.57</v>
      </c>
      <c r="AS207" s="14">
        <v>23247.26</v>
      </c>
      <c r="AT207" s="14">
        <v>23267.02</v>
      </c>
      <c r="AU207" s="14">
        <v>19735.86</v>
      </c>
      <c r="AV207" s="14">
        <v>20723.09</v>
      </c>
      <c r="AW207" s="14">
        <v>20136.82</v>
      </c>
      <c r="AX207" s="14">
        <v>19745.45</v>
      </c>
      <c r="AY207" s="14">
        <v>19159.43</v>
      </c>
      <c r="AZ207" s="14">
        <v>17313.87</v>
      </c>
      <c r="BA207" s="14">
        <v>17469.12</v>
      </c>
      <c r="BB207" s="14">
        <v>17484.900000000001</v>
      </c>
      <c r="BC207" s="14">
        <v>17206.54</v>
      </c>
      <c r="BD207" s="14">
        <v>17375.810000000001</v>
      </c>
      <c r="BE207" s="14">
        <v>17345.12</v>
      </c>
      <c r="BF207" s="14">
        <v>17321.900000000001</v>
      </c>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v>64043</v>
      </c>
      <c r="CE207" s="14">
        <v>63163</v>
      </c>
      <c r="CF207" s="14">
        <v>62174</v>
      </c>
      <c r="CG207" s="14">
        <v>62718</v>
      </c>
      <c r="CH207" s="14">
        <v>64085</v>
      </c>
      <c r="CI207" s="14">
        <v>61726</v>
      </c>
      <c r="CJ207" s="14">
        <v>61857</v>
      </c>
      <c r="CK207" s="14">
        <v>62784</v>
      </c>
      <c r="CL207" s="14">
        <v>62281</v>
      </c>
      <c r="CM207" s="14">
        <v>60605</v>
      </c>
      <c r="CN207" s="14">
        <v>60112</v>
      </c>
      <c r="CO207" s="14">
        <v>59987</v>
      </c>
      <c r="CP207" s="14">
        <v>61532</v>
      </c>
      <c r="CQ207" s="14">
        <v>64189</v>
      </c>
      <c r="CR207" s="14">
        <v>61668</v>
      </c>
      <c r="CS207" s="14">
        <v>60323</v>
      </c>
      <c r="CT207" s="14">
        <v>60645</v>
      </c>
      <c r="CU207" s="14">
        <v>61168</v>
      </c>
      <c r="CV207" s="14">
        <v>54307</v>
      </c>
      <c r="CW207" s="13">
        <v>51475</v>
      </c>
      <c r="CX207" s="13">
        <v>50796</v>
      </c>
      <c r="CY207" s="13">
        <v>49623</v>
      </c>
      <c r="CZ207" s="13">
        <v>48784</v>
      </c>
    </row>
    <row r="208" spans="1:104" s="13" customFormat="1" ht="14.25" x14ac:dyDescent="0.45">
      <c r="A208"/>
      <c r="B208"/>
      <c r="C208"/>
      <c r="D208"/>
      <c r="E208"/>
      <c r="F208"/>
      <c r="G208"/>
      <c r="H208"/>
      <c r="I208"/>
      <c r="J208"/>
      <c r="K208"/>
      <c r="L208"/>
      <c r="M208"/>
      <c r="N208" s="247" t="str">
        <f>Wat_FAO!Y208</f>
        <v>040700</v>
      </c>
      <c r="O208" s="247" t="str">
        <f>Wat_FAO!Z208</f>
        <v>eggs</v>
      </c>
      <c r="P208" s="247">
        <f t="shared" si="41"/>
        <v>1091</v>
      </c>
      <c r="Q208" s="247" cm="1">
        <f t="array" ref="Q208">_xlfn.XLOOKUP(Q$7&amp;$N208,'Water-LV_filtered'!$R$5:$R$64&amp;'Water-LV_filtered'!$I$5:$I$64,'Water-LV_filtered'!$V$5:$V$64)</f>
        <v>2592.1392471990312</v>
      </c>
      <c r="R208" s="247" cm="1">
        <f t="array" ref="R208">_xlfn.XLOOKUP(R$7&amp;$N208,'Water-LV_filtered'!$R$5:$R$64&amp;'Water-LV_filtered'!$I$5:$I$64,'Water-LV_filtered'!$V$5:$V$64)</f>
        <v>243.77320540361981</v>
      </c>
      <c r="S208" s="247" cm="1">
        <f t="array" ref="S208">_xlfn.XLOOKUP(S$7&amp;$N208,'Water-LV_filtered'!$R$5:$R$64&amp;'Water-LV_filtered'!$I$5:$I$64,'Water-LV_filtered'!$V$5:$V$64)</f>
        <v>428.64684369579004</v>
      </c>
      <c r="T208" s="63">
        <f>Q208*GLB_Wat!$Z208*$Y208/1000</f>
        <v>11058.520023224934</v>
      </c>
      <c r="U208" s="63">
        <f>R208*GLB_Wat!$Z208*$Y208/1000</f>
        <v>1039.9791893875313</v>
      </c>
      <c r="V208" s="63">
        <f>S208*GLB_Wat!$Z208*$Y208/1000</f>
        <v>1828.6825096391503</v>
      </c>
      <c r="W208" s="63">
        <f t="shared" si="42"/>
        <v>13927.181722251615</v>
      </c>
      <c r="X208"/>
      <c r="Y208" s="348">
        <f>IF(Wat_FAO!AJ208&gt;0,1,0)</f>
        <v>1</v>
      </c>
      <c r="Z208" s="147">
        <f t="shared" si="39"/>
        <v>4266.1751428571424</v>
      </c>
      <c r="AA208" s="242"/>
      <c r="AB208" s="13">
        <v>1091</v>
      </c>
      <c r="AC208" s="13" t="s">
        <v>310</v>
      </c>
      <c r="AD208" s="13" t="s">
        <v>297</v>
      </c>
      <c r="AE208" s="13" t="s">
        <v>297</v>
      </c>
      <c r="AF208" s="13" t="s">
        <v>297</v>
      </c>
      <c r="AG208" s="13" t="s">
        <v>295</v>
      </c>
      <c r="AH208" s="13" t="s">
        <v>295</v>
      </c>
      <c r="AI208" s="14">
        <v>3989292</v>
      </c>
      <c r="AJ208" s="14">
        <v>4067903</v>
      </c>
      <c r="AK208" s="14">
        <v>4140702</v>
      </c>
      <c r="AL208" s="14">
        <v>4317770</v>
      </c>
      <c r="AM208" s="14">
        <v>4364274</v>
      </c>
      <c r="AN208" s="14">
        <v>4490763</v>
      </c>
      <c r="AO208" s="14">
        <v>4492522</v>
      </c>
      <c r="AP208" s="14">
        <v>4683562</v>
      </c>
      <c r="AQ208" s="14">
        <v>4959376</v>
      </c>
      <c r="AR208" s="14">
        <v>5110302</v>
      </c>
      <c r="AS208" s="14">
        <v>5175547</v>
      </c>
      <c r="AT208" s="14">
        <v>5267668</v>
      </c>
      <c r="AU208" s="14">
        <v>5375563</v>
      </c>
      <c r="AV208" s="14">
        <v>5435915</v>
      </c>
      <c r="AW208" s="14">
        <v>5541155</v>
      </c>
      <c r="AX208" s="14">
        <v>5798793</v>
      </c>
      <c r="AY208" s="14">
        <v>5982273</v>
      </c>
      <c r="AZ208" s="14">
        <v>5687521</v>
      </c>
      <c r="BA208" s="14">
        <v>5686942</v>
      </c>
      <c r="BB208" s="14">
        <v>5807738</v>
      </c>
      <c r="BC208" s="14">
        <v>6127445</v>
      </c>
      <c r="BD208" s="14">
        <v>6053017</v>
      </c>
      <c r="BE208" s="14">
        <v>6131928</v>
      </c>
      <c r="BF208" s="14">
        <v>6284196</v>
      </c>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v>108562</v>
      </c>
      <c r="CE208" s="14">
        <v>113883</v>
      </c>
      <c r="CF208" s="14">
        <v>118095</v>
      </c>
      <c r="CG208" s="14">
        <v>122489</v>
      </c>
      <c r="CH208" s="14">
        <v>124271</v>
      </c>
      <c r="CI208" s="14">
        <v>134529</v>
      </c>
      <c r="CJ208" s="14">
        <v>137895</v>
      </c>
      <c r="CK208" s="14">
        <v>143715</v>
      </c>
      <c r="CL208" s="14">
        <v>152449</v>
      </c>
      <c r="CM208" s="14">
        <v>162562</v>
      </c>
      <c r="CN208" s="14">
        <v>169422</v>
      </c>
      <c r="CO208" s="14">
        <v>170034</v>
      </c>
      <c r="CP208" s="14">
        <v>180561</v>
      </c>
      <c r="CQ208" s="14">
        <v>192171</v>
      </c>
      <c r="CR208" s="14">
        <v>207794</v>
      </c>
      <c r="CS208" s="14">
        <v>212702</v>
      </c>
      <c r="CT208" s="14">
        <v>210650</v>
      </c>
      <c r="CU208" s="14">
        <v>226795</v>
      </c>
      <c r="CV208" s="14">
        <v>222678</v>
      </c>
      <c r="CW208" s="13">
        <v>213311</v>
      </c>
      <c r="CX208" s="13">
        <v>234638</v>
      </c>
      <c r="CY208" s="13">
        <v>235481</v>
      </c>
      <c r="CZ208" s="13">
        <v>233013</v>
      </c>
    </row>
    <row r="209" spans="1:104" s="13" customFormat="1" ht="14.25" x14ac:dyDescent="0.45">
      <c r="A209"/>
      <c r="B209"/>
      <c r="C209"/>
      <c r="D209"/>
      <c r="E209"/>
      <c r="F209"/>
      <c r="G209"/>
      <c r="H209"/>
      <c r="I209"/>
      <c r="J209"/>
      <c r="K209"/>
      <c r="L209"/>
      <c r="M209"/>
      <c r="N209" s="247" t="str">
        <f>Wat_FAO!Y209</f>
        <v>010519</v>
      </c>
      <c r="O209" s="247" t="str">
        <f>Wat_FAO!Z209</f>
        <v>poul</v>
      </c>
      <c r="P209" s="247">
        <f t="shared" si="41"/>
        <v>1094</v>
      </c>
      <c r="Q209" s="247" cm="1">
        <f t="array" ref="Q209">_xlfn.XLOOKUP(Q$7&amp;$N209,'Water-LV_filtered'!$R$5:$R$64&amp;'Water-LV_filtered'!$I$5:$I$64,'Water-LV_filtered'!$V$5:$V$64)</f>
        <v>2765.4080608547938</v>
      </c>
      <c r="R209" s="247" cm="1">
        <f t="array" ref="R209">_xlfn.XLOOKUP(R$7&amp;$N209,'Water-LV_filtered'!$R$5:$R$64&amp;'Water-LV_filtered'!$I$5:$I$64,'Water-LV_filtered'!$V$5:$V$64)</f>
        <v>234.40562735907858</v>
      </c>
      <c r="S209" s="247" cm="1">
        <f t="array" ref="S209">_xlfn.XLOOKUP(S$7&amp;$N209,'Water-LV_filtered'!$R$5:$R$64&amp;'Water-LV_filtered'!$I$5:$I$64,'Water-LV_filtered'!$V$5:$V$64)</f>
        <v>363.90868549771784</v>
      </c>
      <c r="T209" s="63">
        <f>Q209*GLB_Wat!$Z209*$Y209/1000</f>
        <v>0</v>
      </c>
      <c r="U209" s="63">
        <f>R209*GLB_Wat!$Z209*$Y209/1000</f>
        <v>0</v>
      </c>
      <c r="V209" s="63">
        <f>S209*GLB_Wat!$Z209*$Y209/1000</f>
        <v>0</v>
      </c>
      <c r="W209" s="63">
        <f t="shared" si="42"/>
        <v>0</v>
      </c>
      <c r="X209"/>
      <c r="Y209" s="348">
        <f>IF(Wat_FAO!AJ209&gt;0,1,0)</f>
        <v>0</v>
      </c>
      <c r="Z209" s="147">
        <f t="shared" si="39"/>
        <v>0</v>
      </c>
      <c r="AA209" s="242"/>
      <c r="AB209" s="13">
        <v>1094</v>
      </c>
      <c r="AC209" s="13" t="s">
        <v>311</v>
      </c>
      <c r="AD209" s="13" t="s">
        <v>295</v>
      </c>
      <c r="AE209" s="13" t="s">
        <v>295</v>
      </c>
      <c r="AF209" s="13" t="s">
        <v>295</v>
      </c>
      <c r="AG209" s="13" t="s">
        <v>295</v>
      </c>
      <c r="AH209" s="13" t="s">
        <v>295</v>
      </c>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row>
    <row r="210" spans="1:104" s="13" customFormat="1" ht="14.25" x14ac:dyDescent="0.45">
      <c r="A210"/>
      <c r="B210"/>
      <c r="C210"/>
      <c r="D210"/>
      <c r="E210"/>
      <c r="F210"/>
      <c r="G210"/>
      <c r="H210"/>
      <c r="I210"/>
      <c r="J210"/>
      <c r="K210"/>
      <c r="L210"/>
      <c r="M210"/>
      <c r="N210" s="247" t="str">
        <f>Wat_FAO!Y210</f>
        <v>010519</v>
      </c>
      <c r="O210" s="247" t="str">
        <f>Wat_FAO!Z210</f>
        <v>poul</v>
      </c>
      <c r="P210" s="247">
        <f t="shared" si="41"/>
        <v>1095</v>
      </c>
      <c r="Q210" s="247" cm="1">
        <f t="array" ref="Q210">_xlfn.XLOOKUP(Q$7&amp;$N210,'Water-LV_filtered'!$R$5:$R$64&amp;'Water-LV_filtered'!$I$5:$I$64,'Water-LV_filtered'!$V$5:$V$64)</f>
        <v>2765.4080608547938</v>
      </c>
      <c r="R210" s="247" cm="1">
        <f t="array" ref="R210">_xlfn.XLOOKUP(R$7&amp;$N210,'Water-LV_filtered'!$R$5:$R$64&amp;'Water-LV_filtered'!$I$5:$I$64,'Water-LV_filtered'!$V$5:$V$64)</f>
        <v>234.40562735907858</v>
      </c>
      <c r="S210" s="247" cm="1">
        <f t="array" ref="S210">_xlfn.XLOOKUP(S$7&amp;$N210,'Water-LV_filtered'!$R$5:$R$64&amp;'Water-LV_filtered'!$I$5:$I$64,'Water-LV_filtered'!$V$5:$V$64)</f>
        <v>363.90868549771784</v>
      </c>
      <c r="T210" s="63">
        <f>Q210*GLB_Wat!$Z210*$Y210/1000</f>
        <v>0</v>
      </c>
      <c r="U210" s="63">
        <f>R210*GLB_Wat!$Z210*$Y210/1000</f>
        <v>0</v>
      </c>
      <c r="V210" s="63">
        <f>S210*GLB_Wat!$Z210*$Y210/1000</f>
        <v>0</v>
      </c>
      <c r="W210" s="63">
        <f t="shared" si="42"/>
        <v>0</v>
      </c>
      <c r="X210"/>
      <c r="Y210" s="348">
        <f>IF(Wat_FAO!AJ210&gt;0,1,0)</f>
        <v>0</v>
      </c>
      <c r="Z210" s="147">
        <f t="shared" si="39"/>
        <v>0</v>
      </c>
      <c r="AA210" s="242"/>
      <c r="AB210" s="13">
        <v>1095</v>
      </c>
      <c r="AC210" s="13" t="s">
        <v>312</v>
      </c>
      <c r="AD210" s="13" t="s">
        <v>295</v>
      </c>
      <c r="AE210" s="13" t="s">
        <v>295</v>
      </c>
      <c r="AF210" s="13" t="s">
        <v>295</v>
      </c>
      <c r="AG210" s="13" t="s">
        <v>295</v>
      </c>
      <c r="AH210" s="13" t="s">
        <v>295</v>
      </c>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row>
    <row r="211" spans="1:104" s="13" customFormat="1" ht="14.25" x14ac:dyDescent="0.45">
      <c r="A211"/>
      <c r="B211"/>
      <c r="C211"/>
      <c r="D211"/>
      <c r="E211"/>
      <c r="F211"/>
      <c r="G211"/>
      <c r="H211"/>
      <c r="I211"/>
      <c r="J211"/>
      <c r="K211"/>
      <c r="L211"/>
      <c r="M211"/>
      <c r="N211" s="247" t="str">
        <f>Wat_FAO!Y211</f>
        <v>010310</v>
      </c>
      <c r="O211" s="247" t="str">
        <f>Wat_FAO!Z211</f>
        <v>oliv</v>
      </c>
      <c r="P211" s="247">
        <f t="shared" si="41"/>
        <v>1097</v>
      </c>
      <c r="Q211" s="247" cm="1">
        <f t="array" ref="Q211">_xlfn.XLOOKUP(Q$7&amp;$N211,'Water-LV_filtered'!$R$5:$R$64&amp;'Water-LV_filtered'!$I$5:$I$64,'Water-LV_filtered'!$V$5:$V$64)</f>
        <v>3155.1538357268942</v>
      </c>
      <c r="R211" s="247" cm="1">
        <f t="array" ref="R211">_xlfn.XLOOKUP(R$7&amp;$N211,'Water-LV_filtered'!$R$5:$R$64&amp;'Water-LV_filtered'!$I$5:$I$64,'Water-LV_filtered'!$V$5:$V$64)</f>
        <v>276.34175639634708</v>
      </c>
      <c r="S211" s="247" cm="1">
        <f t="array" ref="S211">_xlfn.XLOOKUP(S$7&amp;$N211,'Water-LV_filtered'!$R$5:$R$64&amp;'Water-LV_filtered'!$I$5:$I$64,'Water-LV_filtered'!$V$5:$V$64)</f>
        <v>399.85666671904147</v>
      </c>
      <c r="T211" s="63">
        <f>Q211*GLB_Wat!$Z211*$Y211/1000</f>
        <v>2360.5737764143105</v>
      </c>
      <c r="U211" s="63">
        <f>R211*GLB_Wat!$Z211*$Y211/1000</f>
        <v>206.74906436921918</v>
      </c>
      <c r="V211" s="63">
        <f>S211*GLB_Wat!$Z211*$Y211/1000</f>
        <v>299.15852314185167</v>
      </c>
      <c r="W211" s="63">
        <f t="shared" si="42"/>
        <v>2866.4813639253812</v>
      </c>
      <c r="X211"/>
      <c r="Y211" s="348">
        <f>IF(Wat_FAO!AJ211&gt;0,1,0)</f>
        <v>1</v>
      </c>
      <c r="Z211" s="147">
        <f t="shared" si="39"/>
        <v>748.1644</v>
      </c>
      <c r="AA211" s="242"/>
      <c r="AB211" s="13">
        <v>1097</v>
      </c>
      <c r="AC211" s="13" t="s">
        <v>313</v>
      </c>
      <c r="AD211" s="13" t="s">
        <v>282</v>
      </c>
      <c r="AE211" s="13" t="s">
        <v>282</v>
      </c>
      <c r="AF211" s="13" t="s">
        <v>282</v>
      </c>
      <c r="AG211" s="13" t="s">
        <v>282</v>
      </c>
      <c r="AH211" s="13" t="s">
        <v>282</v>
      </c>
      <c r="AI211" s="14">
        <v>745157.4</v>
      </c>
      <c r="AJ211" s="14">
        <v>781411.6</v>
      </c>
      <c r="AK211" s="14">
        <v>750397.8</v>
      </c>
      <c r="AL211" s="14">
        <v>750438.5</v>
      </c>
      <c r="AM211" s="14">
        <v>742325.7</v>
      </c>
      <c r="AN211" s="14">
        <v>737649.1</v>
      </c>
      <c r="AO211" s="14">
        <v>729770.7</v>
      </c>
      <c r="AP211" s="14">
        <v>683522.6</v>
      </c>
      <c r="AQ211" s="14">
        <v>681506.5</v>
      </c>
      <c r="AR211" s="14">
        <v>683026.2</v>
      </c>
      <c r="AS211" s="14">
        <v>675376.9</v>
      </c>
      <c r="AT211" s="14">
        <v>692619.9</v>
      </c>
      <c r="AU211" s="14">
        <v>712807.3</v>
      </c>
      <c r="AV211" s="14">
        <v>687861.4</v>
      </c>
      <c r="AW211" s="14">
        <v>692055.1</v>
      </c>
      <c r="AX211" s="14">
        <v>724530.6</v>
      </c>
      <c r="AY211" s="14">
        <v>715063.1</v>
      </c>
      <c r="AZ211" s="14">
        <v>683083.4</v>
      </c>
      <c r="BA211" s="14">
        <v>715783.7</v>
      </c>
      <c r="BB211" s="14">
        <v>761708.9</v>
      </c>
      <c r="BC211" s="14">
        <v>804903.4</v>
      </c>
      <c r="BD211" s="14">
        <v>765145.59999999998</v>
      </c>
      <c r="BE211" s="14">
        <v>817266.1</v>
      </c>
      <c r="BF211" s="14">
        <v>810959.6</v>
      </c>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v>4749.902</v>
      </c>
      <c r="CE211" s="14">
        <v>4959.5479999999998</v>
      </c>
      <c r="CF211" s="14">
        <v>4781.058</v>
      </c>
      <c r="CG211" s="14">
        <v>4792.7849999999999</v>
      </c>
      <c r="CH211" s="14">
        <v>4785.1289999999999</v>
      </c>
      <c r="CI211" s="14">
        <v>4753.4620000000004</v>
      </c>
      <c r="CJ211" s="14">
        <v>4708.4930000000004</v>
      </c>
      <c r="CK211" s="14">
        <v>4629.2110000000002</v>
      </c>
      <c r="CL211" s="14">
        <v>4600.0469999999996</v>
      </c>
      <c r="CM211" s="14">
        <v>4619.2860000000001</v>
      </c>
      <c r="CN211" s="14">
        <v>4518.4960000000001</v>
      </c>
      <c r="CO211" s="14">
        <v>4638.9059999999999</v>
      </c>
      <c r="CP211" s="14">
        <v>4714.4009999999998</v>
      </c>
      <c r="CQ211" s="14">
        <v>4609.3710000000001</v>
      </c>
      <c r="CR211" s="14">
        <v>4696.1769999999997</v>
      </c>
      <c r="CS211" s="14">
        <v>4513.451</v>
      </c>
      <c r="CT211" s="14">
        <v>4491.8050000000003</v>
      </c>
      <c r="CU211" s="14">
        <v>4273.0370000000003</v>
      </c>
      <c r="CV211" s="14">
        <v>4387.6369999999997</v>
      </c>
      <c r="CW211" s="13">
        <v>4515.72</v>
      </c>
      <c r="CX211" s="13">
        <v>5003.3540000000003</v>
      </c>
      <c r="CY211" s="13">
        <v>4598.2219999999998</v>
      </c>
      <c r="CZ211" s="13">
        <v>4650.0169999999998</v>
      </c>
    </row>
    <row r="212" spans="1:104" s="13" customFormat="1" ht="14.25" x14ac:dyDescent="0.45">
      <c r="A212"/>
      <c r="B212"/>
      <c r="C212"/>
      <c r="D212"/>
      <c r="E212"/>
      <c r="F212"/>
      <c r="G212"/>
      <c r="H212"/>
      <c r="I212"/>
      <c r="J212"/>
      <c r="K212"/>
      <c r="L212"/>
      <c r="M212"/>
      <c r="N212" s="247" t="str">
        <f>Wat_FAO!Y212</f>
        <v>010310</v>
      </c>
      <c r="O212" s="247" t="str">
        <f>Wat_FAO!Z212</f>
        <v>oliv</v>
      </c>
      <c r="P212" s="247">
        <f t="shared" si="41"/>
        <v>1108</v>
      </c>
      <c r="Q212" s="247" cm="1">
        <f t="array" ref="Q212">_xlfn.XLOOKUP(Q$7&amp;$N212,'Water-LV_filtered'!$R$5:$R$64&amp;'Water-LV_filtered'!$I$5:$I$64,'Water-LV_filtered'!$V$5:$V$64)</f>
        <v>3155.1538357268942</v>
      </c>
      <c r="R212" s="247" cm="1">
        <f t="array" ref="R212">_xlfn.XLOOKUP(R$7&amp;$N212,'Water-LV_filtered'!$R$5:$R$64&amp;'Water-LV_filtered'!$I$5:$I$64,'Water-LV_filtered'!$V$5:$V$64)</f>
        <v>276.34175639634708</v>
      </c>
      <c r="S212" s="247" cm="1">
        <f t="array" ref="S212">_xlfn.XLOOKUP(S$7&amp;$N212,'Water-LV_filtered'!$R$5:$R$64&amp;'Water-LV_filtered'!$I$5:$I$64,'Water-LV_filtered'!$V$5:$V$64)</f>
        <v>399.85666671904147</v>
      </c>
      <c r="T212" s="63">
        <f>Q212*GLB_Wat!$Z212*$Y212/1000</f>
        <v>0</v>
      </c>
      <c r="U212" s="63">
        <f>R212*GLB_Wat!$Z212*$Y212/1000</f>
        <v>0</v>
      </c>
      <c r="V212" s="63">
        <f>S212*GLB_Wat!$Z212*$Y212/1000</f>
        <v>0</v>
      </c>
      <c r="W212" s="63">
        <f t="shared" si="42"/>
        <v>0</v>
      </c>
      <c r="X212"/>
      <c r="Y212" s="348">
        <f>IF(Wat_FAO!AJ212&gt;0,1,0)</f>
        <v>0</v>
      </c>
      <c r="Z212" s="147">
        <f t="shared" si="39"/>
        <v>184.2282142857143</v>
      </c>
      <c r="AA212" s="242"/>
      <c r="AB212" s="13">
        <v>1108</v>
      </c>
      <c r="AC212" s="13" t="s">
        <v>314</v>
      </c>
      <c r="AD212" s="13" t="s">
        <v>282</v>
      </c>
      <c r="AE212" s="13" t="s">
        <v>282</v>
      </c>
      <c r="AF212" s="13" t="s">
        <v>282</v>
      </c>
      <c r="AG212" s="13" t="s">
        <v>282</v>
      </c>
      <c r="AH212" s="13" t="s">
        <v>282</v>
      </c>
      <c r="AI212" s="14">
        <v>171401.9</v>
      </c>
      <c r="AJ212" s="14">
        <v>173458.1</v>
      </c>
      <c r="AK212" s="14">
        <v>180546.9</v>
      </c>
      <c r="AL212" s="14">
        <v>184954.8</v>
      </c>
      <c r="AM212" s="14">
        <v>190639.9</v>
      </c>
      <c r="AN212" s="14">
        <v>191284.6</v>
      </c>
      <c r="AO212" s="14">
        <v>197311.3</v>
      </c>
      <c r="AP212" s="14">
        <v>192088.4</v>
      </c>
      <c r="AQ212" s="14">
        <v>191979.1</v>
      </c>
      <c r="AR212" s="14">
        <v>203037</v>
      </c>
      <c r="AS212" s="14">
        <v>204547</v>
      </c>
      <c r="AT212" s="14">
        <v>212857</v>
      </c>
      <c r="AU212" s="14">
        <v>212305.6</v>
      </c>
      <c r="AV212" s="14">
        <v>210574</v>
      </c>
      <c r="AW212" s="14">
        <v>212375.7</v>
      </c>
      <c r="AX212" s="14">
        <v>213588.1</v>
      </c>
      <c r="AY212" s="14">
        <v>157299.4</v>
      </c>
      <c r="AZ212" s="14">
        <v>115709.1</v>
      </c>
      <c r="BA212" s="14">
        <v>114066.3</v>
      </c>
      <c r="BB212" s="14">
        <v>123195.9</v>
      </c>
      <c r="BC212" s="14">
        <v>122072.9</v>
      </c>
      <c r="BD212" s="14">
        <v>99492.26</v>
      </c>
      <c r="BE212" s="14">
        <v>91365.06</v>
      </c>
      <c r="BF212" s="14">
        <v>81303.41</v>
      </c>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v>2165.991</v>
      </c>
      <c r="CE212" s="14">
        <v>2189.7080000000001</v>
      </c>
      <c r="CF212" s="14">
        <v>2278.645</v>
      </c>
      <c r="CG212" s="14">
        <v>2334.4299999999998</v>
      </c>
      <c r="CH212" s="14">
        <v>2406.634</v>
      </c>
      <c r="CI212" s="14">
        <v>2417.3560000000002</v>
      </c>
      <c r="CJ212" s="14">
        <v>2490.5</v>
      </c>
      <c r="CK212" s="14">
        <v>2426.25</v>
      </c>
      <c r="CL212" s="14">
        <v>2425.86</v>
      </c>
      <c r="CM212" s="14">
        <v>2566.5</v>
      </c>
      <c r="CN212" s="14">
        <v>2586.1999999999998</v>
      </c>
      <c r="CO212" s="14">
        <v>2685.7</v>
      </c>
      <c r="CP212" s="14">
        <v>2678.7849999999999</v>
      </c>
      <c r="CQ212" s="14">
        <v>2655.02</v>
      </c>
      <c r="CR212" s="14">
        <v>2528.614</v>
      </c>
      <c r="CS212" s="14">
        <v>2105.0079999999998</v>
      </c>
      <c r="CT212" s="14">
        <v>1790.38</v>
      </c>
      <c r="CU212" s="14">
        <v>1350.4960000000001</v>
      </c>
      <c r="CV212" s="14">
        <v>1343.8209999999999</v>
      </c>
      <c r="CW212" s="13">
        <v>1430.3420000000001</v>
      </c>
      <c r="CX212" s="13">
        <v>1399.636</v>
      </c>
      <c r="CY212" s="13">
        <v>1300.0329999999999</v>
      </c>
      <c r="CZ212" s="13">
        <v>1164.144</v>
      </c>
    </row>
    <row r="213" spans="1:104" s="13" customFormat="1" ht="14.25" x14ac:dyDescent="0.45">
      <c r="A213"/>
      <c r="B213"/>
      <c r="C213"/>
      <c r="D213"/>
      <c r="E213"/>
      <c r="F213"/>
      <c r="G213"/>
      <c r="H213"/>
      <c r="I213"/>
      <c r="J213"/>
      <c r="K213"/>
      <c r="L213"/>
      <c r="M213"/>
      <c r="N213" s="247" t="str">
        <f>Wat_FAO!Y213</f>
        <v>010310</v>
      </c>
      <c r="O213" s="247" t="str">
        <f>Wat_FAO!Z213</f>
        <v>oliv</v>
      </c>
      <c r="P213" s="247">
        <f t="shared" si="41"/>
        <v>1111</v>
      </c>
      <c r="Q213" s="247" cm="1">
        <f t="array" ref="Q213">_xlfn.XLOOKUP(Q$7&amp;$N213,'Water-LV_filtered'!$R$5:$R$64&amp;'Water-LV_filtered'!$I$5:$I$64,'Water-LV_filtered'!$V$5:$V$64)</f>
        <v>3155.1538357268942</v>
      </c>
      <c r="R213" s="247" cm="1">
        <f t="array" ref="R213">_xlfn.XLOOKUP(R$7&amp;$N213,'Water-LV_filtered'!$R$5:$R$64&amp;'Water-LV_filtered'!$I$5:$I$64,'Water-LV_filtered'!$V$5:$V$64)</f>
        <v>276.34175639634708</v>
      </c>
      <c r="S213" s="247" cm="1">
        <f t="array" ref="S213">_xlfn.XLOOKUP(S$7&amp;$N213,'Water-LV_filtered'!$R$5:$R$64&amp;'Water-LV_filtered'!$I$5:$I$64,'Water-LV_filtered'!$V$5:$V$64)</f>
        <v>399.85666671904147</v>
      </c>
      <c r="T213" s="63">
        <f>Q213*GLB_Wat!$Z213*$Y213/1000</f>
        <v>0</v>
      </c>
      <c r="U213" s="63">
        <f>R213*GLB_Wat!$Z213*$Y213/1000</f>
        <v>0</v>
      </c>
      <c r="V213" s="63">
        <f>S213*GLB_Wat!$Z213*$Y213/1000</f>
        <v>0</v>
      </c>
      <c r="W213" s="63">
        <f t="shared" si="42"/>
        <v>0</v>
      </c>
      <c r="X213"/>
      <c r="Y213" s="348">
        <f>IF(Wat_FAO!AJ213&gt;0,1,0)</f>
        <v>0</v>
      </c>
      <c r="Z213" s="147">
        <f t="shared" si="39"/>
        <v>59.691857142857145</v>
      </c>
      <c r="AA213" s="242"/>
      <c r="AB213" s="13">
        <v>1111</v>
      </c>
      <c r="AC213" s="13" t="s">
        <v>315</v>
      </c>
      <c r="AD213" s="13" t="s">
        <v>282</v>
      </c>
      <c r="AE213" s="13" t="s">
        <v>282</v>
      </c>
      <c r="AF213" s="13" t="s">
        <v>282</v>
      </c>
      <c r="AG213" s="13" t="s">
        <v>282</v>
      </c>
      <c r="AH213" s="13" t="s">
        <v>282</v>
      </c>
      <c r="AI213" s="14">
        <v>58896.44</v>
      </c>
      <c r="AJ213" s="14">
        <v>58826.26</v>
      </c>
      <c r="AK213" s="14">
        <v>59220.57</v>
      </c>
      <c r="AL213" s="14">
        <v>58996.2</v>
      </c>
      <c r="AM213" s="14">
        <v>59027.53</v>
      </c>
      <c r="AN213" s="14">
        <v>60917</v>
      </c>
      <c r="AO213" s="14">
        <v>61959</v>
      </c>
      <c r="AP213" s="14">
        <v>58695.73</v>
      </c>
      <c r="AQ213" s="14">
        <v>54995.22</v>
      </c>
      <c r="AR213" s="14">
        <v>57390</v>
      </c>
      <c r="AS213" s="14">
        <v>54800</v>
      </c>
      <c r="AT213" s="14">
        <v>53000</v>
      </c>
      <c r="AU213" s="14">
        <v>52700</v>
      </c>
      <c r="AV213" s="14">
        <v>48570</v>
      </c>
      <c r="AW213" s="14">
        <v>50702.400000000001</v>
      </c>
      <c r="AX213" s="14">
        <v>38706.86</v>
      </c>
      <c r="AY213" s="14">
        <v>32218.84</v>
      </c>
      <c r="AZ213" s="14">
        <v>19469.11</v>
      </c>
      <c r="BA213" s="14">
        <v>17557.400000000001</v>
      </c>
      <c r="BB213" s="14">
        <v>15352.28</v>
      </c>
      <c r="BC213" s="14">
        <v>15250.16</v>
      </c>
      <c r="BD213" s="14">
        <v>13324.35</v>
      </c>
      <c r="BE213" s="14">
        <v>13627.46</v>
      </c>
      <c r="BF213" s="14">
        <v>12355.7</v>
      </c>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v>656.7</v>
      </c>
      <c r="CE213" s="14">
        <v>675.6</v>
      </c>
      <c r="CF213" s="14">
        <v>659.6</v>
      </c>
      <c r="CG213" s="14">
        <v>658.6</v>
      </c>
      <c r="CH213" s="14">
        <v>637.5</v>
      </c>
      <c r="CI213" s="14">
        <v>605.70000000000005</v>
      </c>
      <c r="CJ213" s="14">
        <v>616.1</v>
      </c>
      <c r="CK213" s="14">
        <v>583.6</v>
      </c>
      <c r="CL213" s="14">
        <v>546.6</v>
      </c>
      <c r="CM213" s="14">
        <v>570.6</v>
      </c>
      <c r="CN213" s="14">
        <v>544.6</v>
      </c>
      <c r="CO213" s="14">
        <v>526.6</v>
      </c>
      <c r="CP213" s="14">
        <v>523.6</v>
      </c>
      <c r="CQ213" s="14">
        <v>482.3</v>
      </c>
      <c r="CR213" s="14">
        <v>482.6</v>
      </c>
      <c r="CS213" s="14">
        <v>350.44099999999997</v>
      </c>
      <c r="CT213" s="14">
        <v>265.233</v>
      </c>
      <c r="CU213" s="14">
        <v>162.63300000000001</v>
      </c>
      <c r="CV213" s="14">
        <v>150.733</v>
      </c>
      <c r="CW213" s="13">
        <v>130.83500000000001</v>
      </c>
      <c r="CX213" s="13">
        <v>123.377</v>
      </c>
      <c r="CY213" s="13">
        <v>103.76300000000001</v>
      </c>
      <c r="CZ213" s="13">
        <v>93.442999999999998</v>
      </c>
    </row>
    <row r="214" spans="1:104" s="13" customFormat="1" ht="14.25" x14ac:dyDescent="0.45">
      <c r="A214"/>
      <c r="B214"/>
      <c r="C214"/>
      <c r="D214"/>
      <c r="E214"/>
      <c r="F214"/>
      <c r="G214"/>
      <c r="H214"/>
      <c r="I214"/>
      <c r="J214"/>
      <c r="K214"/>
      <c r="L214"/>
      <c r="M214"/>
      <c r="N214" s="247" t="str">
        <f>Wat_FAO!Y214</f>
        <v>010310</v>
      </c>
      <c r="O214" s="247" t="str">
        <f>Wat_FAO!Z214</f>
        <v>oliv</v>
      </c>
      <c r="P214" s="247">
        <f t="shared" si="41"/>
        <v>1120</v>
      </c>
      <c r="Q214" s="247" cm="1">
        <f t="array" ref="Q214">_xlfn.XLOOKUP(Q$7&amp;$N214,'Water-LV_filtered'!$R$5:$R$64&amp;'Water-LV_filtered'!$I$5:$I$64,'Water-LV_filtered'!$V$5:$V$64)</f>
        <v>3155.1538357268942</v>
      </c>
      <c r="R214" s="247" cm="1">
        <f t="array" ref="R214">_xlfn.XLOOKUP(R$7&amp;$N214,'Water-LV_filtered'!$R$5:$R$64&amp;'Water-LV_filtered'!$I$5:$I$64,'Water-LV_filtered'!$V$5:$V$64)</f>
        <v>276.34175639634708</v>
      </c>
      <c r="S214" s="247" cm="1">
        <f t="array" ref="S214">_xlfn.XLOOKUP(S$7&amp;$N214,'Water-LV_filtered'!$R$5:$R$64&amp;'Water-LV_filtered'!$I$5:$I$64,'Water-LV_filtered'!$V$5:$V$64)</f>
        <v>399.85666671904147</v>
      </c>
      <c r="T214" s="63">
        <f>Q214*GLB_Wat!$Z214*$Y214/1000</f>
        <v>0</v>
      </c>
      <c r="U214" s="63">
        <f>R214*GLB_Wat!$Z214*$Y214/1000</f>
        <v>0</v>
      </c>
      <c r="V214" s="63">
        <f>S214*GLB_Wat!$Z214*$Y214/1000</f>
        <v>0</v>
      </c>
      <c r="W214" s="63">
        <f t="shared" si="42"/>
        <v>0</v>
      </c>
      <c r="X214"/>
      <c r="Y214" s="348">
        <f>IF(Wat_FAO!AJ214&gt;0,1,0)</f>
        <v>0</v>
      </c>
      <c r="Z214" s="147">
        <f t="shared" si="39"/>
        <v>0</v>
      </c>
      <c r="AA214" s="242"/>
      <c r="AB214" s="13">
        <v>1120</v>
      </c>
      <c r="AC214" s="13" t="s">
        <v>316</v>
      </c>
      <c r="AD214" s="13" t="s">
        <v>282</v>
      </c>
      <c r="AE214" s="13" t="s">
        <v>282</v>
      </c>
      <c r="AF214" s="13" t="s">
        <v>282</v>
      </c>
      <c r="AG214" s="13" t="s">
        <v>282</v>
      </c>
      <c r="AH214" s="13" t="s">
        <v>282</v>
      </c>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row>
    <row r="215" spans="1:104" s="13" customFormat="1" ht="14.25" x14ac:dyDescent="0.45">
      <c r="A215"/>
      <c r="B215"/>
      <c r="C215"/>
      <c r="D215"/>
      <c r="E215"/>
      <c r="F215"/>
      <c r="G215"/>
      <c r="H215"/>
      <c r="I215"/>
      <c r="J215"/>
      <c r="K215"/>
      <c r="L215"/>
      <c r="M215"/>
      <c r="N215" s="247" t="str">
        <f>Wat_FAO!Y215</f>
        <v>010310</v>
      </c>
      <c r="O215" s="247" t="str">
        <f>Wat_FAO!Z215</f>
        <v>oliv</v>
      </c>
      <c r="P215" s="247">
        <f t="shared" si="41"/>
        <v>1121</v>
      </c>
      <c r="Q215" s="247" cm="1">
        <f t="array" ref="Q215">_xlfn.XLOOKUP(Q$7&amp;$N215,'Water-LV_filtered'!$R$5:$R$64&amp;'Water-LV_filtered'!$I$5:$I$64,'Water-LV_filtered'!$V$5:$V$64)</f>
        <v>3155.1538357268942</v>
      </c>
      <c r="R215" s="247" cm="1">
        <f t="array" ref="R215">_xlfn.XLOOKUP(R$7&amp;$N215,'Water-LV_filtered'!$R$5:$R$64&amp;'Water-LV_filtered'!$I$5:$I$64,'Water-LV_filtered'!$V$5:$V$64)</f>
        <v>276.34175639634708</v>
      </c>
      <c r="S215" s="247" cm="1">
        <f t="array" ref="S215">_xlfn.XLOOKUP(S$7&amp;$N215,'Water-LV_filtered'!$R$5:$R$64&amp;'Water-LV_filtered'!$I$5:$I$64,'Water-LV_filtered'!$V$5:$V$64)</f>
        <v>399.85666671904147</v>
      </c>
      <c r="T215" s="63">
        <f>Q215*GLB_Wat!$Z215*$Y215/1000</f>
        <v>0</v>
      </c>
      <c r="U215" s="63">
        <f>R215*GLB_Wat!$Z215*$Y215/1000</f>
        <v>0</v>
      </c>
      <c r="V215" s="63">
        <f>S215*GLB_Wat!$Z215*$Y215/1000</f>
        <v>0</v>
      </c>
      <c r="W215" s="63">
        <f t="shared" si="42"/>
        <v>0</v>
      </c>
      <c r="X215"/>
      <c r="Y215" s="348">
        <f>IF(Wat_FAO!AJ215&gt;0,1,0)</f>
        <v>0</v>
      </c>
      <c r="Z215" s="147">
        <f t="shared" si="39"/>
        <v>0</v>
      </c>
      <c r="AA215" s="242"/>
      <c r="AB215" s="13">
        <v>1121</v>
      </c>
      <c r="AC215" s="13" t="s">
        <v>317</v>
      </c>
      <c r="AD215" s="13" t="s">
        <v>282</v>
      </c>
      <c r="AE215" s="13" t="s">
        <v>282</v>
      </c>
      <c r="AF215" s="13" t="s">
        <v>282</v>
      </c>
      <c r="AG215" s="13" t="s">
        <v>282</v>
      </c>
      <c r="AH215" s="13" t="s">
        <v>282</v>
      </c>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row>
    <row r="216" spans="1:104" s="13" customFormat="1" ht="14.25" x14ac:dyDescent="0.45">
      <c r="A216"/>
      <c r="B216"/>
      <c r="C216"/>
      <c r="D216"/>
      <c r="E216"/>
      <c r="F216"/>
      <c r="G216"/>
      <c r="H216"/>
      <c r="I216"/>
      <c r="J216"/>
      <c r="K216"/>
      <c r="L216"/>
      <c r="M216"/>
      <c r="N216" s="247" t="str">
        <f>Wat_FAO!Y216</f>
        <v>010310</v>
      </c>
      <c r="O216" s="247" t="str">
        <f>Wat_FAO!Z216</f>
        <v>oliv</v>
      </c>
      <c r="P216" s="247">
        <f t="shared" si="41"/>
        <v>1122</v>
      </c>
      <c r="Q216" s="247" cm="1">
        <f t="array" ref="Q216">_xlfn.XLOOKUP(Q$7&amp;$N216,'Water-LV_filtered'!$R$5:$R$64&amp;'Water-LV_filtered'!$I$5:$I$64,'Water-LV_filtered'!$V$5:$V$64)</f>
        <v>3155.1538357268942</v>
      </c>
      <c r="R216" s="247" cm="1">
        <f t="array" ref="R216">_xlfn.XLOOKUP(R$7&amp;$N216,'Water-LV_filtered'!$R$5:$R$64&amp;'Water-LV_filtered'!$I$5:$I$64,'Water-LV_filtered'!$V$5:$V$64)</f>
        <v>276.34175639634708</v>
      </c>
      <c r="S216" s="247" cm="1">
        <f t="array" ref="S216">_xlfn.XLOOKUP(S$7&amp;$N216,'Water-LV_filtered'!$R$5:$R$64&amp;'Water-LV_filtered'!$I$5:$I$64,'Water-LV_filtered'!$V$5:$V$64)</f>
        <v>399.85666671904147</v>
      </c>
      <c r="T216" s="63">
        <f>Q216*GLB_Wat!$Z216*$Y216/1000</f>
        <v>0</v>
      </c>
      <c r="U216" s="63">
        <f>R216*GLB_Wat!$Z216*$Y216/1000</f>
        <v>0</v>
      </c>
      <c r="V216" s="63">
        <f>S216*GLB_Wat!$Z216*$Y216/1000</f>
        <v>0</v>
      </c>
      <c r="W216" s="63">
        <f t="shared" si="42"/>
        <v>0</v>
      </c>
      <c r="X216"/>
      <c r="Y216" s="348">
        <f>IF(Wat_FAO!AJ216&gt;0,1,0)</f>
        <v>0</v>
      </c>
      <c r="Z216" s="147">
        <f t="shared" si="39"/>
        <v>0</v>
      </c>
      <c r="AA216" s="242"/>
      <c r="AB216" s="13">
        <v>1122</v>
      </c>
      <c r="AC216" s="13" t="s">
        <v>318</v>
      </c>
      <c r="AD216" s="13" t="s">
        <v>282</v>
      </c>
      <c r="AE216" s="13" t="s">
        <v>282</v>
      </c>
      <c r="AF216" s="13" t="s">
        <v>282</v>
      </c>
      <c r="AG216" s="13" t="s">
        <v>282</v>
      </c>
      <c r="AH216" s="13" t="s">
        <v>282</v>
      </c>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row>
    <row r="217" spans="1:104" s="13" customFormat="1" ht="14.25" x14ac:dyDescent="0.45">
      <c r="A217"/>
      <c r="B217"/>
      <c r="C217"/>
      <c r="D217"/>
      <c r="E217"/>
      <c r="F217"/>
      <c r="G217"/>
      <c r="H217"/>
      <c r="I217"/>
      <c r="J217"/>
      <c r="K217"/>
      <c r="L217"/>
      <c r="M217"/>
      <c r="N217" s="247" t="str">
        <f>Wat_FAO!Y217</f>
        <v>010310</v>
      </c>
      <c r="O217" s="247" t="str">
        <f>Wat_FAO!Z217</f>
        <v>oliv</v>
      </c>
      <c r="P217" s="247">
        <f t="shared" si="41"/>
        <v>1123</v>
      </c>
      <c r="Q217" s="247" cm="1">
        <f t="array" ref="Q217">_xlfn.XLOOKUP(Q$7&amp;$N217,'Water-LV_filtered'!$R$5:$R$64&amp;'Water-LV_filtered'!$I$5:$I$64,'Water-LV_filtered'!$V$5:$V$64)</f>
        <v>3155.1538357268942</v>
      </c>
      <c r="R217" s="247" cm="1">
        <f t="array" ref="R217">_xlfn.XLOOKUP(R$7&amp;$N217,'Water-LV_filtered'!$R$5:$R$64&amp;'Water-LV_filtered'!$I$5:$I$64,'Water-LV_filtered'!$V$5:$V$64)</f>
        <v>276.34175639634708</v>
      </c>
      <c r="S217" s="247" cm="1">
        <f t="array" ref="S217">_xlfn.XLOOKUP(S$7&amp;$N217,'Water-LV_filtered'!$R$5:$R$64&amp;'Water-LV_filtered'!$I$5:$I$64,'Water-LV_filtered'!$V$5:$V$64)</f>
        <v>399.85666671904147</v>
      </c>
      <c r="T217" s="63">
        <f>Q217*GLB_Wat!$Z217*$Y217/1000</f>
        <v>0</v>
      </c>
      <c r="U217" s="63">
        <f>R217*GLB_Wat!$Z217*$Y217/1000</f>
        <v>0</v>
      </c>
      <c r="V217" s="63">
        <f>S217*GLB_Wat!$Z217*$Y217/1000</f>
        <v>0</v>
      </c>
      <c r="W217" s="63">
        <f t="shared" si="42"/>
        <v>0</v>
      </c>
      <c r="X217"/>
      <c r="Y217" s="348">
        <f>IF(Wat_FAO!AJ217&gt;0,1,0)</f>
        <v>0</v>
      </c>
      <c r="Z217" s="147">
        <f t="shared" si="39"/>
        <v>0</v>
      </c>
      <c r="AA217" s="242"/>
      <c r="AB217" s="13">
        <v>1123</v>
      </c>
      <c r="AC217" s="13" t="s">
        <v>319</v>
      </c>
      <c r="AD217" s="13" t="s">
        <v>282</v>
      </c>
      <c r="AE217" s="13" t="s">
        <v>282</v>
      </c>
      <c r="AF217" s="13" t="s">
        <v>282</v>
      </c>
      <c r="AG217" s="13" t="s">
        <v>282</v>
      </c>
      <c r="AH217" s="13" t="s">
        <v>282</v>
      </c>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row>
    <row r="218" spans="1:104" s="13" customFormat="1" ht="14.25" x14ac:dyDescent="0.45">
      <c r="A218"/>
      <c r="B218"/>
      <c r="C218"/>
      <c r="D218"/>
      <c r="E218"/>
      <c r="F218"/>
      <c r="G218"/>
      <c r="H218"/>
      <c r="I218"/>
      <c r="J218"/>
      <c r="K218"/>
      <c r="L218"/>
      <c r="M218"/>
      <c r="N218" s="247" t="str">
        <f>Wat_FAO!Y218</f>
        <v>010310</v>
      </c>
      <c r="O218" s="247" t="str">
        <f>Wat_FAO!Z218</f>
        <v>oliv</v>
      </c>
      <c r="P218" s="247">
        <f t="shared" si="41"/>
        <v>1124</v>
      </c>
      <c r="Q218" s="247" cm="1">
        <f t="array" ref="Q218">_xlfn.XLOOKUP(Q$7&amp;$N218,'Water-LV_filtered'!$R$5:$R$64&amp;'Water-LV_filtered'!$I$5:$I$64,'Water-LV_filtered'!$V$5:$V$64)</f>
        <v>3155.1538357268942</v>
      </c>
      <c r="R218" s="247" cm="1">
        <f t="array" ref="R218">_xlfn.XLOOKUP(R$7&amp;$N218,'Water-LV_filtered'!$R$5:$R$64&amp;'Water-LV_filtered'!$I$5:$I$64,'Water-LV_filtered'!$V$5:$V$64)</f>
        <v>276.34175639634708</v>
      </c>
      <c r="S218" s="247" cm="1">
        <f t="array" ref="S218">_xlfn.XLOOKUP(S$7&amp;$N218,'Water-LV_filtered'!$R$5:$R$64&amp;'Water-LV_filtered'!$I$5:$I$64,'Water-LV_filtered'!$V$5:$V$64)</f>
        <v>399.85666671904147</v>
      </c>
      <c r="T218" s="63">
        <f>Q218*GLB_Wat!$Z218*$Y218/1000</f>
        <v>0</v>
      </c>
      <c r="U218" s="63">
        <f>R218*GLB_Wat!$Z218*$Y218/1000</f>
        <v>0</v>
      </c>
      <c r="V218" s="63">
        <f>S218*GLB_Wat!$Z218*$Y218/1000</f>
        <v>0</v>
      </c>
      <c r="W218" s="63">
        <f t="shared" si="42"/>
        <v>0</v>
      </c>
      <c r="X218"/>
      <c r="Y218" s="348">
        <f>IF(Wat_FAO!AJ218&gt;0,1,0)</f>
        <v>0</v>
      </c>
      <c r="Z218" s="147">
        <f t="shared" si="39"/>
        <v>0</v>
      </c>
      <c r="AA218" s="242"/>
      <c r="AB218" s="13">
        <v>1124</v>
      </c>
      <c r="AC218" s="13" t="s">
        <v>320</v>
      </c>
      <c r="AD218" s="13" t="s">
        <v>282</v>
      </c>
      <c r="AE218" s="13" t="s">
        <v>282</v>
      </c>
      <c r="AF218" s="13" t="s">
        <v>282</v>
      </c>
      <c r="AG218" s="13" t="s">
        <v>282</v>
      </c>
      <c r="AH218" s="13" t="s">
        <v>282</v>
      </c>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row>
    <row r="219" spans="1:104" s="13" customFormat="1" ht="14.25" x14ac:dyDescent="0.45">
      <c r="A219"/>
      <c r="B219"/>
      <c r="C219"/>
      <c r="D219"/>
      <c r="E219"/>
      <c r="F219"/>
      <c r="G219"/>
      <c r="H219"/>
      <c r="I219"/>
      <c r="J219"/>
      <c r="K219"/>
      <c r="L219"/>
      <c r="M219"/>
      <c r="N219" s="247" t="str">
        <f>Wat_FAO!Y219</f>
        <v>010310</v>
      </c>
      <c r="O219" s="247" t="str">
        <f>Wat_FAO!Z219</f>
        <v>oliv</v>
      </c>
      <c r="P219" s="247">
        <f t="shared" si="41"/>
        <v>1125</v>
      </c>
      <c r="Q219" s="247" cm="1">
        <f t="array" ref="Q219">_xlfn.XLOOKUP(Q$7&amp;$N219,'Water-LV_filtered'!$R$5:$R$64&amp;'Water-LV_filtered'!$I$5:$I$64,'Water-LV_filtered'!$V$5:$V$64)</f>
        <v>3155.1538357268942</v>
      </c>
      <c r="R219" s="247" cm="1">
        <f t="array" ref="R219">_xlfn.XLOOKUP(R$7&amp;$N219,'Water-LV_filtered'!$R$5:$R$64&amp;'Water-LV_filtered'!$I$5:$I$64,'Water-LV_filtered'!$V$5:$V$64)</f>
        <v>276.34175639634708</v>
      </c>
      <c r="S219" s="247" cm="1">
        <f t="array" ref="S219">_xlfn.XLOOKUP(S$7&amp;$N219,'Water-LV_filtered'!$R$5:$R$64&amp;'Water-LV_filtered'!$I$5:$I$64,'Water-LV_filtered'!$V$5:$V$64)</f>
        <v>399.85666671904147</v>
      </c>
      <c r="T219" s="63">
        <f>Q219*GLB_Wat!$Z219*$Y219/1000</f>
        <v>0</v>
      </c>
      <c r="U219" s="63">
        <f>R219*GLB_Wat!$Z219*$Y219/1000</f>
        <v>0</v>
      </c>
      <c r="V219" s="63">
        <f>S219*GLB_Wat!$Z219*$Y219/1000</f>
        <v>0</v>
      </c>
      <c r="W219" s="63">
        <f t="shared" si="42"/>
        <v>0</v>
      </c>
      <c r="X219"/>
      <c r="Y219" s="348">
        <f>IF(Wat_FAO!AJ219&gt;0,1,0)</f>
        <v>0</v>
      </c>
      <c r="Z219" s="147">
        <f t="shared" si="39"/>
        <v>0</v>
      </c>
      <c r="AA219" s="242"/>
      <c r="AB219" s="13">
        <v>1125</v>
      </c>
      <c r="AC219" s="13" t="s">
        <v>321</v>
      </c>
      <c r="AD219" s="13" t="s">
        <v>282</v>
      </c>
      <c r="AE219" s="13" t="s">
        <v>282</v>
      </c>
      <c r="AF219" s="13" t="s">
        <v>282</v>
      </c>
      <c r="AG219" s="13" t="s">
        <v>282</v>
      </c>
      <c r="AH219" s="13" t="s">
        <v>282</v>
      </c>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row>
    <row r="220" spans="1:104" s="13" customFormat="1" ht="14.25" x14ac:dyDescent="0.45">
      <c r="A220"/>
      <c r="B220"/>
      <c r="C220"/>
      <c r="D220"/>
      <c r="E220"/>
      <c r="F220"/>
      <c r="G220"/>
      <c r="H220"/>
      <c r="I220"/>
      <c r="J220"/>
      <c r="K220"/>
      <c r="L220"/>
      <c r="M220"/>
      <c r="N220" s="247" t="str">
        <f>Wat_FAO!Y220</f>
        <v>010310</v>
      </c>
      <c r="O220" s="247" t="str">
        <f>Wat_FAO!Z220</f>
        <v>oliv</v>
      </c>
      <c r="P220" s="247">
        <f t="shared" si="41"/>
        <v>1127</v>
      </c>
      <c r="Q220" s="247" cm="1">
        <f t="array" ref="Q220">_xlfn.XLOOKUP(Q$7&amp;$N220,'Water-LV_filtered'!$R$5:$R$64&amp;'Water-LV_filtered'!$I$5:$I$64,'Water-LV_filtered'!$V$5:$V$64)</f>
        <v>3155.1538357268942</v>
      </c>
      <c r="R220" s="247" cm="1">
        <f t="array" ref="R220">_xlfn.XLOOKUP(R$7&amp;$N220,'Water-LV_filtered'!$R$5:$R$64&amp;'Water-LV_filtered'!$I$5:$I$64,'Water-LV_filtered'!$V$5:$V$64)</f>
        <v>276.34175639634708</v>
      </c>
      <c r="S220" s="247" cm="1">
        <f t="array" ref="S220">_xlfn.XLOOKUP(S$7&amp;$N220,'Water-LV_filtered'!$R$5:$R$64&amp;'Water-LV_filtered'!$I$5:$I$64,'Water-LV_filtered'!$V$5:$V$64)</f>
        <v>399.85666671904147</v>
      </c>
      <c r="T220" s="63">
        <f>Q220*GLB_Wat!$Z220*$Y220/1000</f>
        <v>0</v>
      </c>
      <c r="U220" s="63">
        <f>R220*GLB_Wat!$Z220*$Y220/1000</f>
        <v>0</v>
      </c>
      <c r="V220" s="63">
        <f>S220*GLB_Wat!$Z220*$Y220/1000</f>
        <v>0</v>
      </c>
      <c r="W220" s="63">
        <f t="shared" si="42"/>
        <v>0</v>
      </c>
      <c r="X220"/>
      <c r="Y220" s="348">
        <f>IF(Wat_FAO!AJ220&gt;0,1,0)</f>
        <v>0</v>
      </c>
      <c r="Z220" s="147">
        <f t="shared" si="39"/>
        <v>335.28595714285706</v>
      </c>
      <c r="AA220" s="242"/>
      <c r="AB220" s="13">
        <v>1127</v>
      </c>
      <c r="AC220" s="13" t="s">
        <v>322</v>
      </c>
      <c r="AD220" s="13" t="s">
        <v>282</v>
      </c>
      <c r="AE220" s="13" t="s">
        <v>282</v>
      </c>
      <c r="AF220" s="13" t="s">
        <v>282</v>
      </c>
      <c r="AG220" s="13" t="s">
        <v>282</v>
      </c>
      <c r="AH220" s="13" t="s">
        <v>282</v>
      </c>
      <c r="AI220" s="14">
        <v>324200.09999999998</v>
      </c>
      <c r="AJ220" s="14">
        <v>333187.5</v>
      </c>
      <c r="AK220" s="14">
        <v>329226.59999999998</v>
      </c>
      <c r="AL220" s="14">
        <v>337798</v>
      </c>
      <c r="AM220" s="14">
        <v>349899.6</v>
      </c>
      <c r="AN220" s="14">
        <v>315397.3</v>
      </c>
      <c r="AO220" s="14">
        <v>357292.6</v>
      </c>
      <c r="AP220" s="14">
        <v>407974.9</v>
      </c>
      <c r="AQ220" s="14">
        <v>442361.3</v>
      </c>
      <c r="AR220" s="14">
        <v>435123.7</v>
      </c>
      <c r="AS220" s="14">
        <v>457481.1</v>
      </c>
      <c r="AT220" s="14">
        <v>472140.4</v>
      </c>
      <c r="AU220" s="14">
        <v>478576</v>
      </c>
      <c r="AV220" s="14">
        <v>499593.9</v>
      </c>
      <c r="AW220" s="14">
        <v>502691.8</v>
      </c>
      <c r="AX220" s="14">
        <v>518697.9</v>
      </c>
      <c r="AY220" s="14">
        <v>527574</v>
      </c>
      <c r="AZ220" s="14">
        <v>539860.80000000005</v>
      </c>
      <c r="BA220" s="14">
        <v>523951.6</v>
      </c>
      <c r="BB220" s="14">
        <v>585796.80000000005</v>
      </c>
      <c r="BC220" s="14">
        <v>586320.5</v>
      </c>
      <c r="BD220" s="14">
        <v>571161.59999999998</v>
      </c>
      <c r="BE220" s="14">
        <v>572664.4</v>
      </c>
      <c r="BF220" s="14">
        <v>612447.80000000005</v>
      </c>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v>1534.499</v>
      </c>
      <c r="CE220" s="14">
        <v>1583.1130000000001</v>
      </c>
      <c r="CF220" s="14">
        <v>1572.135</v>
      </c>
      <c r="CG220" s="14">
        <v>1634.7860000000001</v>
      </c>
      <c r="CH220" s="14">
        <v>1710.606</v>
      </c>
      <c r="CI220" s="14">
        <v>1578.932</v>
      </c>
      <c r="CJ220" s="14">
        <v>1783.5630000000001</v>
      </c>
      <c r="CK220" s="14">
        <v>1943.203</v>
      </c>
      <c r="CL220" s="14">
        <v>2094.1280000000002</v>
      </c>
      <c r="CM220" s="14">
        <v>2079.6469999999999</v>
      </c>
      <c r="CN220" s="14">
        <v>2191.2049999999999</v>
      </c>
      <c r="CO220" s="14">
        <v>2259.6030000000001</v>
      </c>
      <c r="CP220" s="14">
        <v>2132.1190000000001</v>
      </c>
      <c r="CQ220" s="14">
        <v>2243.846</v>
      </c>
      <c r="CR220" s="14">
        <v>2459.6880000000001</v>
      </c>
      <c r="CS220" s="14">
        <v>2525.6570000000002</v>
      </c>
      <c r="CT220" s="14">
        <v>2584.317</v>
      </c>
      <c r="CU220" s="14">
        <v>2613.1779999999999</v>
      </c>
      <c r="CV220" s="14">
        <v>2578.096</v>
      </c>
      <c r="CW220" s="13">
        <v>2660.86</v>
      </c>
      <c r="CX220" s="13">
        <v>2837.0929999999998</v>
      </c>
      <c r="CY220" s="13">
        <v>2802.4479999999999</v>
      </c>
      <c r="CZ220" s="13">
        <v>2882.5729999999999</v>
      </c>
    </row>
    <row r="221" spans="1:104" s="13" customFormat="1" ht="14.25" x14ac:dyDescent="0.45">
      <c r="A221"/>
      <c r="B221"/>
      <c r="C221"/>
      <c r="D221"/>
      <c r="E221"/>
      <c r="F221"/>
      <c r="G221"/>
      <c r="H221"/>
      <c r="I221"/>
      <c r="J221"/>
      <c r="K221"/>
      <c r="L221"/>
      <c r="M221"/>
      <c r="N221" s="247" t="str">
        <f>Wat_FAO!Y221</f>
        <v>040110</v>
      </c>
      <c r="O221" s="247" t="str">
        <f>Wat_FAO!Z221</f>
        <v>milk</v>
      </c>
      <c r="P221" s="247">
        <f t="shared" si="41"/>
        <v>1130</v>
      </c>
      <c r="Q221" s="247" cm="1">
        <f t="array" ref="Q221">_xlfn.XLOOKUP(Q$7&amp;$N221,'Water-LV_filtered'!$R$5:$R$64&amp;'Water-LV_filtered'!$I$5:$I$64,'Water-LV_filtered'!$V$5:$V$64)</f>
        <v>862.63832473888692</v>
      </c>
      <c r="R221" s="247" cm="1">
        <f t="array" ref="R221">_xlfn.XLOOKUP(R$7&amp;$N221,'Water-LV_filtered'!$R$5:$R$64&amp;'Water-LV_filtered'!$I$5:$I$64,'Water-LV_filtered'!$V$5:$V$64)</f>
        <v>85.524661896361522</v>
      </c>
      <c r="S221" s="247" cm="1">
        <f t="array" ref="S221">_xlfn.XLOOKUP(S$7&amp;$N221,'Water-LV_filtered'!$R$5:$R$64&amp;'Water-LV_filtered'!$I$5:$I$64,'Water-LV_filtered'!$V$5:$V$64)</f>
        <v>72.272441712393714</v>
      </c>
      <c r="T221" s="63">
        <f>Q221*GLB_Wat!$Z221*$Y221/1000</f>
        <v>0</v>
      </c>
      <c r="U221" s="63">
        <f>R221*GLB_Wat!$Z221*$Y221/1000</f>
        <v>0</v>
      </c>
      <c r="V221" s="63">
        <f>S221*GLB_Wat!$Z221*$Y221/1000</f>
        <v>0</v>
      </c>
      <c r="W221" s="63">
        <f t="shared" si="42"/>
        <v>0</v>
      </c>
      <c r="X221"/>
      <c r="Y221" s="348">
        <f>IF(Wat_FAO!AJ221&gt;0,1,0)</f>
        <v>0</v>
      </c>
      <c r="Z221" s="147">
        <f t="shared" si="39"/>
        <v>2653.2954285714286</v>
      </c>
      <c r="AA221" s="242"/>
      <c r="AB221" s="13">
        <v>1130</v>
      </c>
      <c r="AC221" s="13" t="s">
        <v>323</v>
      </c>
      <c r="AD221" s="13" t="s">
        <v>272</v>
      </c>
      <c r="AE221" s="13" t="s">
        <v>272</v>
      </c>
      <c r="AF221" s="13" t="s">
        <v>272</v>
      </c>
      <c r="AG221" s="13" t="s">
        <v>272</v>
      </c>
      <c r="AH221" s="13" t="s">
        <v>270</v>
      </c>
      <c r="AI221" s="14">
        <v>2475581</v>
      </c>
      <c r="AJ221" s="14">
        <v>2458887</v>
      </c>
      <c r="AK221" s="14">
        <v>2597179</v>
      </c>
      <c r="AL221" s="14">
        <v>2701933</v>
      </c>
      <c r="AM221" s="14">
        <v>2876015</v>
      </c>
      <c r="AN221" s="14">
        <v>2824724</v>
      </c>
      <c r="AO221" s="14">
        <v>2638749</v>
      </c>
      <c r="AP221" s="14">
        <v>3212078</v>
      </c>
      <c r="AQ221" s="14">
        <v>3587860</v>
      </c>
      <c r="AR221" s="14">
        <v>3468707</v>
      </c>
      <c r="AS221" s="14">
        <v>3597217</v>
      </c>
      <c r="AT221" s="14">
        <v>3555285</v>
      </c>
      <c r="AU221" s="14">
        <v>3517754</v>
      </c>
      <c r="AV221" s="14">
        <v>3665561</v>
      </c>
      <c r="AW221" s="14">
        <v>3443855</v>
      </c>
      <c r="AX221" s="14">
        <v>3631536</v>
      </c>
      <c r="AY221" s="14">
        <v>3647509</v>
      </c>
      <c r="AZ221" s="14">
        <v>3903998</v>
      </c>
      <c r="BA221" s="14">
        <v>3832191</v>
      </c>
      <c r="BB221" s="14">
        <v>4041423</v>
      </c>
      <c r="BC221" s="14">
        <v>4113909</v>
      </c>
      <c r="BD221" s="14">
        <v>4073445</v>
      </c>
      <c r="BE221" s="14">
        <v>3902863</v>
      </c>
      <c r="BF221" s="14">
        <v>4095972</v>
      </c>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v>4656.6009999999997</v>
      </c>
      <c r="CE221" s="14">
        <v>4565.308</v>
      </c>
      <c r="CF221" s="14">
        <v>4823.9620000000004</v>
      </c>
      <c r="CG221" s="14">
        <v>4762.1490000000003</v>
      </c>
      <c r="CH221" s="14">
        <v>5029.7910000000002</v>
      </c>
      <c r="CI221" s="14">
        <v>5069.3969999999999</v>
      </c>
      <c r="CJ221" s="14">
        <v>4832.4340000000002</v>
      </c>
      <c r="CK221" s="14">
        <v>5415.7489999999998</v>
      </c>
      <c r="CL221" s="14">
        <v>5809.6679999999997</v>
      </c>
      <c r="CM221" s="14">
        <v>5894.0730000000003</v>
      </c>
      <c r="CN221" s="14">
        <v>5894.2190000000001</v>
      </c>
      <c r="CO221" s="14">
        <v>6157.3459999999995</v>
      </c>
      <c r="CP221" s="14">
        <v>7526.6679999999997</v>
      </c>
      <c r="CQ221" s="14">
        <v>7800.7889999999998</v>
      </c>
      <c r="CR221" s="14">
        <v>7632.2030000000004</v>
      </c>
      <c r="CS221" s="14">
        <v>7900.9970000000003</v>
      </c>
      <c r="CT221" s="14">
        <v>8038.7749999999996</v>
      </c>
      <c r="CU221" s="14">
        <v>8324.1560000000009</v>
      </c>
      <c r="CV221" s="14">
        <v>8357.5249999999996</v>
      </c>
      <c r="CW221" s="13">
        <v>8807.0349999999999</v>
      </c>
      <c r="CX221" s="13">
        <v>8929.8870000000006</v>
      </c>
      <c r="CY221" s="13">
        <v>8879.6849999999995</v>
      </c>
      <c r="CZ221" s="13">
        <v>8887.4549999999999</v>
      </c>
    </row>
    <row r="222" spans="1:104" s="13" customFormat="1" ht="14.25" x14ac:dyDescent="0.45">
      <c r="A222"/>
      <c r="B222"/>
      <c r="C222"/>
      <c r="D222"/>
      <c r="E222"/>
      <c r="F222"/>
      <c r="G222"/>
      <c r="H222"/>
      <c r="I222"/>
      <c r="J222"/>
      <c r="K222"/>
      <c r="L222"/>
      <c r="M222"/>
      <c r="N222" s="247" t="str">
        <f>Wat_FAO!Y222</f>
        <v>010310</v>
      </c>
      <c r="O222" s="247" t="str">
        <f>Wat_FAO!Z222</f>
        <v>oliv</v>
      </c>
      <c r="P222" s="247">
        <f t="shared" si="41"/>
        <v>1137</v>
      </c>
      <c r="Q222" s="247" cm="1">
        <f t="array" ref="Q222">_xlfn.XLOOKUP(Q$7&amp;$N222,'Water-LV_filtered'!$R$5:$R$64&amp;'Water-LV_filtered'!$I$5:$I$64,'Water-LV_filtered'!$V$5:$V$64)</f>
        <v>3155.1538357268942</v>
      </c>
      <c r="R222" s="247" cm="1">
        <f t="array" ref="R222">_xlfn.XLOOKUP(R$7&amp;$N222,'Water-LV_filtered'!$R$5:$R$64&amp;'Water-LV_filtered'!$I$5:$I$64,'Water-LV_filtered'!$V$5:$V$64)</f>
        <v>276.34175639634708</v>
      </c>
      <c r="S222" s="247" cm="1">
        <f t="array" ref="S222">_xlfn.XLOOKUP(S$7&amp;$N222,'Water-LV_filtered'!$R$5:$R$64&amp;'Water-LV_filtered'!$I$5:$I$64,'Water-LV_filtered'!$V$5:$V$64)</f>
        <v>399.85666671904147</v>
      </c>
      <c r="T222" s="63">
        <f>Q222*GLB_Wat!$Z222*$Y222/1000</f>
        <v>0</v>
      </c>
      <c r="U222" s="63">
        <f>R222*GLB_Wat!$Z222*$Y222/1000</f>
        <v>0</v>
      </c>
      <c r="V222" s="63">
        <f>S222*GLB_Wat!$Z222*$Y222/1000</f>
        <v>0</v>
      </c>
      <c r="W222" s="63">
        <f t="shared" si="42"/>
        <v>0</v>
      </c>
      <c r="X222"/>
      <c r="Y222" s="348">
        <f>IF(Wat_FAO!AJ222&gt;0,1,0)</f>
        <v>0</v>
      </c>
      <c r="Z222" s="147">
        <f t="shared" si="39"/>
        <v>0</v>
      </c>
      <c r="AA222" s="242"/>
      <c r="AB222" s="13">
        <v>1137</v>
      </c>
      <c r="AC222" s="13" t="s">
        <v>324</v>
      </c>
      <c r="AD222" s="13" t="s">
        <v>282</v>
      </c>
      <c r="AE222" s="13" t="s">
        <v>282</v>
      </c>
      <c r="AF222" s="13" t="s">
        <v>282</v>
      </c>
      <c r="AG222" s="13" t="s">
        <v>282</v>
      </c>
      <c r="AH222" s="13" t="s">
        <v>282</v>
      </c>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row>
    <row r="223" spans="1:104" s="13" customFormat="1" ht="14.25" x14ac:dyDescent="0.45">
      <c r="A223"/>
      <c r="B223"/>
      <c r="C223"/>
      <c r="D223"/>
      <c r="E223"/>
      <c r="F223"/>
      <c r="G223"/>
      <c r="H223"/>
      <c r="I223"/>
      <c r="J223"/>
      <c r="K223"/>
      <c r="L223"/>
      <c r="M223"/>
      <c r="N223" s="247" t="str">
        <f>Wat_FAO!Y223</f>
        <v>010310</v>
      </c>
      <c r="O223" s="247" t="str">
        <f>Wat_FAO!Z223</f>
        <v>oliv</v>
      </c>
      <c r="P223" s="247">
        <f t="shared" si="41"/>
        <v>1138</v>
      </c>
      <c r="Q223" s="247" cm="1">
        <f t="array" ref="Q223">_xlfn.XLOOKUP(Q$7&amp;$N223,'Water-LV_filtered'!$R$5:$R$64&amp;'Water-LV_filtered'!$I$5:$I$64,'Water-LV_filtered'!$V$5:$V$64)</f>
        <v>3155.1538357268942</v>
      </c>
      <c r="R223" s="247" cm="1">
        <f t="array" ref="R223">_xlfn.XLOOKUP(R$7&amp;$N223,'Water-LV_filtered'!$R$5:$R$64&amp;'Water-LV_filtered'!$I$5:$I$64,'Water-LV_filtered'!$V$5:$V$64)</f>
        <v>276.34175639634708</v>
      </c>
      <c r="S223" s="247" cm="1">
        <f t="array" ref="S223">_xlfn.XLOOKUP(S$7&amp;$N223,'Water-LV_filtered'!$R$5:$R$64&amp;'Water-LV_filtered'!$I$5:$I$64,'Water-LV_filtered'!$V$5:$V$64)</f>
        <v>399.85666671904147</v>
      </c>
      <c r="T223" s="63">
        <f>Q223*GLB_Wat!$Z223*$Y223/1000</f>
        <v>0</v>
      </c>
      <c r="U223" s="63">
        <f>R223*GLB_Wat!$Z223*$Y223/1000</f>
        <v>0</v>
      </c>
      <c r="V223" s="63">
        <f>S223*GLB_Wat!$Z223*$Y223/1000</f>
        <v>0</v>
      </c>
      <c r="W223" s="63">
        <f t="shared" si="42"/>
        <v>0</v>
      </c>
      <c r="X223"/>
      <c r="Y223" s="348">
        <f>IF(Wat_FAO!AJ223&gt;0,1,0)</f>
        <v>0</v>
      </c>
      <c r="Z223" s="147">
        <f t="shared" si="39"/>
        <v>0</v>
      </c>
      <c r="AA223" s="242"/>
      <c r="AB223" s="13">
        <v>1138</v>
      </c>
      <c r="AC223" s="13" t="s">
        <v>325</v>
      </c>
      <c r="AD223" s="13" t="s">
        <v>282</v>
      </c>
      <c r="AE223" s="13" t="s">
        <v>282</v>
      </c>
      <c r="AF223" s="13" t="s">
        <v>282</v>
      </c>
      <c r="AG223" s="13" t="s">
        <v>282</v>
      </c>
      <c r="AH223" s="13" t="s">
        <v>282</v>
      </c>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row>
    <row r="224" spans="1:104" s="13" customFormat="1" ht="14.25" x14ac:dyDescent="0.45">
      <c r="A224"/>
      <c r="B224"/>
      <c r="C224"/>
      <c r="D224"/>
      <c r="E224"/>
      <c r="F224"/>
      <c r="G224"/>
      <c r="H224"/>
      <c r="I224"/>
      <c r="J224"/>
      <c r="K224"/>
      <c r="L224"/>
      <c r="M224"/>
      <c r="N224" s="247" t="str">
        <f>Wat_FAO!Y224</f>
        <v>010310</v>
      </c>
      <c r="O224" s="247" t="str">
        <f>Wat_FAO!Z224</f>
        <v>oliv</v>
      </c>
      <c r="P224" s="247">
        <f t="shared" si="41"/>
        <v>1141</v>
      </c>
      <c r="Q224" s="247" cm="1">
        <f t="array" ref="Q224">_xlfn.XLOOKUP(Q$7&amp;$N224,'Water-LV_filtered'!$R$5:$R$64&amp;'Water-LV_filtered'!$I$5:$I$64,'Water-LV_filtered'!$V$5:$V$64)</f>
        <v>3155.1538357268942</v>
      </c>
      <c r="R224" s="247" cm="1">
        <f t="array" ref="R224">_xlfn.XLOOKUP(R$7&amp;$N224,'Water-LV_filtered'!$R$5:$R$64&amp;'Water-LV_filtered'!$I$5:$I$64,'Water-LV_filtered'!$V$5:$V$64)</f>
        <v>276.34175639634708</v>
      </c>
      <c r="S224" s="247" cm="1">
        <f t="array" ref="S224">_xlfn.XLOOKUP(S$7&amp;$N224,'Water-LV_filtered'!$R$5:$R$64&amp;'Water-LV_filtered'!$I$5:$I$64,'Water-LV_filtered'!$V$5:$V$64)</f>
        <v>399.85666671904147</v>
      </c>
      <c r="T224" s="63">
        <f>Q224*GLB_Wat!$Z224*$Y224/1000</f>
        <v>0</v>
      </c>
      <c r="U224" s="63">
        <f>R224*GLB_Wat!$Z224*$Y224/1000</f>
        <v>0</v>
      </c>
      <c r="V224" s="63">
        <f>S224*GLB_Wat!$Z224*$Y224/1000</f>
        <v>0</v>
      </c>
      <c r="W224" s="63">
        <f t="shared" si="42"/>
        <v>0</v>
      </c>
      <c r="X224"/>
      <c r="Y224" s="348">
        <f>IF(Wat_FAO!AJ224&gt;0,1,0)</f>
        <v>0</v>
      </c>
      <c r="Z224" s="147">
        <f t="shared" si="39"/>
        <v>945.23037142857152</v>
      </c>
      <c r="AA224" s="242"/>
      <c r="AB224" s="13">
        <v>1141</v>
      </c>
      <c r="AC224" s="13" t="s">
        <v>326</v>
      </c>
      <c r="AD224" s="13" t="s">
        <v>282</v>
      </c>
      <c r="AE224" s="13" t="s">
        <v>282</v>
      </c>
      <c r="AF224" s="13" t="s">
        <v>282</v>
      </c>
      <c r="AG224" s="13" t="s">
        <v>282</v>
      </c>
      <c r="AH224" s="13" t="s">
        <v>282</v>
      </c>
      <c r="AI224" s="14">
        <v>846132.3</v>
      </c>
      <c r="AJ224" s="14">
        <v>924100.7</v>
      </c>
      <c r="AK224" s="14">
        <v>946910.7</v>
      </c>
      <c r="AL224" s="14">
        <v>947331.5</v>
      </c>
      <c r="AM224" s="14">
        <v>943226.5</v>
      </c>
      <c r="AN224" s="14">
        <v>987332.9</v>
      </c>
      <c r="AO224" s="14">
        <v>1021578</v>
      </c>
      <c r="AP224" s="14">
        <v>1094590</v>
      </c>
      <c r="AQ224" s="14">
        <v>1070788</v>
      </c>
      <c r="AR224" s="14">
        <v>1120625</v>
      </c>
      <c r="AS224" s="14">
        <v>1185539</v>
      </c>
      <c r="AT224" s="14">
        <v>1253218</v>
      </c>
      <c r="AU224" s="14">
        <v>1255428</v>
      </c>
      <c r="AV224" s="14">
        <v>1297698</v>
      </c>
      <c r="AW224" s="14">
        <v>1316745</v>
      </c>
      <c r="AX224" s="14">
        <v>1306433</v>
      </c>
      <c r="AY224" s="14">
        <v>1146285</v>
      </c>
      <c r="AZ224" s="14">
        <v>954367.7</v>
      </c>
      <c r="BA224" s="14">
        <v>915872.2</v>
      </c>
      <c r="BB224" s="14">
        <v>927389.8</v>
      </c>
      <c r="BC224" s="14">
        <v>916268.3</v>
      </c>
      <c r="BD224" s="14">
        <v>874310.3</v>
      </c>
      <c r="BE224" s="14">
        <v>756438.4</v>
      </c>
      <c r="BF224" s="14">
        <v>681995.6</v>
      </c>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v>608405</v>
      </c>
      <c r="CE224" s="14">
        <v>669455</v>
      </c>
      <c r="CF224" s="14">
        <v>684872</v>
      </c>
      <c r="CG224" s="14">
        <v>689285</v>
      </c>
      <c r="CH224" s="14">
        <v>684781</v>
      </c>
      <c r="CI224" s="14">
        <v>724579</v>
      </c>
      <c r="CJ224" s="14">
        <v>749755</v>
      </c>
      <c r="CK224" s="14">
        <v>793612</v>
      </c>
      <c r="CL224" s="14">
        <v>762643</v>
      </c>
      <c r="CM224" s="14">
        <v>777195</v>
      </c>
      <c r="CN224" s="14">
        <v>814733</v>
      </c>
      <c r="CO224" s="14">
        <v>840890</v>
      </c>
      <c r="CP224" s="14">
        <v>843384</v>
      </c>
      <c r="CQ224" s="14">
        <v>872734</v>
      </c>
      <c r="CR224" s="14">
        <v>889013</v>
      </c>
      <c r="CS224" s="14">
        <v>893488</v>
      </c>
      <c r="CT224" s="14">
        <v>780095</v>
      </c>
      <c r="CU224" s="14">
        <v>670468</v>
      </c>
      <c r="CV224" s="14">
        <v>646218</v>
      </c>
      <c r="CW224" s="13">
        <v>653324</v>
      </c>
      <c r="CX224" s="13">
        <v>597274</v>
      </c>
      <c r="CY224" s="13">
        <v>576670</v>
      </c>
      <c r="CZ224" s="13">
        <v>533489</v>
      </c>
    </row>
    <row r="225" spans="1:104" s="13" customFormat="1" ht="14.25" x14ac:dyDescent="0.45">
      <c r="A225"/>
      <c r="B225"/>
      <c r="C225"/>
      <c r="D225"/>
      <c r="E225"/>
      <c r="F225"/>
      <c r="G225"/>
      <c r="H225"/>
      <c r="I225"/>
      <c r="J225"/>
      <c r="K225"/>
      <c r="L225"/>
      <c r="M225"/>
      <c r="N225" s="247" t="str">
        <f>Wat_FAO!Y225</f>
        <v>010310</v>
      </c>
      <c r="O225" s="247" t="str">
        <f>Wat_FAO!Z225</f>
        <v>oliv</v>
      </c>
      <c r="P225" s="247">
        <f t="shared" si="41"/>
        <v>1144</v>
      </c>
      <c r="Q225" s="247" cm="1">
        <f t="array" ref="Q225">_xlfn.XLOOKUP(Q$7&amp;$N225,'Water-LV_filtered'!$R$5:$R$64&amp;'Water-LV_filtered'!$I$5:$I$64,'Water-LV_filtered'!$V$5:$V$64)</f>
        <v>3155.1538357268942</v>
      </c>
      <c r="R225" s="247" cm="1">
        <f t="array" ref="R225">_xlfn.XLOOKUP(R$7&amp;$N225,'Water-LV_filtered'!$R$5:$R$64&amp;'Water-LV_filtered'!$I$5:$I$64,'Water-LV_filtered'!$V$5:$V$64)</f>
        <v>276.34175639634708</v>
      </c>
      <c r="S225" s="247" cm="1">
        <f t="array" ref="S225">_xlfn.XLOOKUP(S$7&amp;$N225,'Water-LV_filtered'!$R$5:$R$64&amp;'Water-LV_filtered'!$I$5:$I$64,'Water-LV_filtered'!$V$5:$V$64)</f>
        <v>399.85666671904147</v>
      </c>
      <c r="T225" s="63">
        <f>Q225*GLB_Wat!$Z225*$Y225/1000</f>
        <v>0</v>
      </c>
      <c r="U225" s="63">
        <f>R225*GLB_Wat!$Z225*$Y225/1000</f>
        <v>0</v>
      </c>
      <c r="V225" s="63">
        <f>S225*GLB_Wat!$Z225*$Y225/1000</f>
        <v>0</v>
      </c>
      <c r="W225" s="63">
        <f t="shared" si="42"/>
        <v>0</v>
      </c>
      <c r="X225"/>
      <c r="Y225" s="348">
        <f>IF(Wat_FAO!AJ225&gt;0,1,0)</f>
        <v>0</v>
      </c>
      <c r="Z225" s="147">
        <f t="shared" si="39"/>
        <v>0</v>
      </c>
      <c r="AA225" s="242"/>
      <c r="AB225" s="13">
        <v>1144</v>
      </c>
      <c r="AC225" s="13" t="s">
        <v>327</v>
      </c>
      <c r="AD225" s="13" t="s">
        <v>282</v>
      </c>
      <c r="AE225" s="13" t="s">
        <v>282</v>
      </c>
      <c r="AF225" s="13" t="s">
        <v>282</v>
      </c>
      <c r="AG225" s="13" t="s">
        <v>282</v>
      </c>
      <c r="AH225" s="13" t="s">
        <v>282</v>
      </c>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row>
    <row r="226" spans="1:104" s="13" customFormat="1" ht="14.25" x14ac:dyDescent="0.45">
      <c r="A226"/>
      <c r="B226"/>
      <c r="C226"/>
      <c r="D226"/>
      <c r="E226"/>
      <c r="F226"/>
      <c r="G226"/>
      <c r="H226"/>
      <c r="I226"/>
      <c r="J226"/>
      <c r="K226"/>
      <c r="L226"/>
      <c r="M226"/>
      <c r="N226" s="247" t="str">
        <f>Wat_FAO!Y226</f>
        <v>010310</v>
      </c>
      <c r="O226" s="247" t="str">
        <f>Wat_FAO!Z226</f>
        <v>oliv</v>
      </c>
      <c r="P226" s="247">
        <f t="shared" si="41"/>
        <v>1145</v>
      </c>
      <c r="Q226" s="247" cm="1">
        <f t="array" ref="Q226">_xlfn.XLOOKUP(Q$7&amp;$N226,'Water-LV_filtered'!$R$5:$R$64&amp;'Water-LV_filtered'!$I$5:$I$64,'Water-LV_filtered'!$V$5:$V$64)</f>
        <v>3155.1538357268942</v>
      </c>
      <c r="R226" s="247" cm="1">
        <f t="array" ref="R226">_xlfn.XLOOKUP(R$7&amp;$N226,'Water-LV_filtered'!$R$5:$R$64&amp;'Water-LV_filtered'!$I$5:$I$64,'Water-LV_filtered'!$V$5:$V$64)</f>
        <v>276.34175639634708</v>
      </c>
      <c r="S226" s="247" cm="1">
        <f t="array" ref="S226">_xlfn.XLOOKUP(S$7&amp;$N226,'Water-LV_filtered'!$R$5:$R$64&amp;'Water-LV_filtered'!$I$5:$I$64,'Water-LV_filtered'!$V$5:$V$64)</f>
        <v>399.85666671904147</v>
      </c>
      <c r="T226" s="63">
        <f>Q226*GLB_Wat!$Z226*$Y226/1000</f>
        <v>0</v>
      </c>
      <c r="U226" s="63">
        <f>R226*GLB_Wat!$Z226*$Y226/1000</f>
        <v>0</v>
      </c>
      <c r="V226" s="63">
        <f>S226*GLB_Wat!$Z226*$Y226/1000</f>
        <v>0</v>
      </c>
      <c r="W226" s="63">
        <f t="shared" si="42"/>
        <v>0</v>
      </c>
      <c r="X226"/>
      <c r="Y226" s="348">
        <f>IF(Wat_FAO!AJ226&gt;0,1,0)</f>
        <v>0</v>
      </c>
      <c r="Z226" s="147">
        <f t="shared" si="39"/>
        <v>0</v>
      </c>
      <c r="AA226" s="242"/>
      <c r="AB226" s="13">
        <v>1145</v>
      </c>
      <c r="AC226" s="13" t="s">
        <v>328</v>
      </c>
      <c r="AD226" s="13" t="s">
        <v>282</v>
      </c>
      <c r="AE226" s="13" t="s">
        <v>282</v>
      </c>
      <c r="AF226" s="13" t="s">
        <v>282</v>
      </c>
      <c r="AG226" s="13" t="s">
        <v>282</v>
      </c>
      <c r="AH226" s="13" t="s">
        <v>282</v>
      </c>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row>
    <row r="227" spans="1:104" s="13" customFormat="1" ht="14.25" x14ac:dyDescent="0.45">
      <c r="A227"/>
      <c r="B227"/>
      <c r="C227"/>
      <c r="D227"/>
      <c r="E227"/>
      <c r="F227"/>
      <c r="G227"/>
      <c r="H227"/>
      <c r="I227"/>
      <c r="J227"/>
      <c r="K227"/>
      <c r="L227"/>
      <c r="M227"/>
      <c r="N227" s="247" t="str">
        <f>Wat_FAO!Y227</f>
        <v>010310</v>
      </c>
      <c r="O227" s="247" t="str">
        <f>Wat_FAO!Z227</f>
        <v>oliv</v>
      </c>
      <c r="P227" s="247">
        <f t="shared" si="41"/>
        <v>1151</v>
      </c>
      <c r="Q227" s="247" cm="1">
        <f t="array" ref="Q227">_xlfn.XLOOKUP(Q$7&amp;$N227,'Water-LV_filtered'!$R$5:$R$64&amp;'Water-LV_filtered'!$I$5:$I$64,'Water-LV_filtered'!$V$5:$V$64)</f>
        <v>3155.1538357268942</v>
      </c>
      <c r="R227" s="247" cm="1">
        <f t="array" ref="R227">_xlfn.XLOOKUP(R$7&amp;$N227,'Water-LV_filtered'!$R$5:$R$64&amp;'Water-LV_filtered'!$I$5:$I$64,'Water-LV_filtered'!$V$5:$V$64)</f>
        <v>276.34175639634708</v>
      </c>
      <c r="S227" s="247" cm="1">
        <f t="array" ref="S227">_xlfn.XLOOKUP(S$7&amp;$N227,'Water-LV_filtered'!$R$5:$R$64&amp;'Water-LV_filtered'!$I$5:$I$64,'Water-LV_filtered'!$V$5:$V$64)</f>
        <v>399.85666671904147</v>
      </c>
      <c r="T227" s="63">
        <f>Q227*GLB_Wat!$Z227*$Y227/1000</f>
        <v>0</v>
      </c>
      <c r="U227" s="63">
        <f>R227*GLB_Wat!$Z227*$Y227/1000</f>
        <v>0</v>
      </c>
      <c r="V227" s="63">
        <f>S227*GLB_Wat!$Z227*$Y227/1000</f>
        <v>0</v>
      </c>
      <c r="W227" s="63">
        <f t="shared" si="42"/>
        <v>0</v>
      </c>
      <c r="X227"/>
      <c r="Y227" s="348">
        <f>IF(Wat_FAO!AJ227&gt;0,1,0)</f>
        <v>0</v>
      </c>
      <c r="Z227" s="147">
        <f t="shared" ref="Z227:Z240" si="43">IFERROR(AVERAGE(AI227:AO227)/$Z$5,0)</f>
        <v>17.186</v>
      </c>
      <c r="AA227" s="242"/>
      <c r="AB227" s="13">
        <v>1151</v>
      </c>
      <c r="AC227" s="13" t="s">
        <v>329</v>
      </c>
      <c r="AD227" s="13" t="s">
        <v>282</v>
      </c>
      <c r="AE227" s="13" t="s">
        <v>282</v>
      </c>
      <c r="AF227" s="13" t="s">
        <v>282</v>
      </c>
      <c r="AG227" s="13" t="s">
        <v>282</v>
      </c>
      <c r="AH227" s="13" t="s">
        <v>282</v>
      </c>
      <c r="AI227" s="14">
        <v>16657</v>
      </c>
      <c r="AJ227" s="14">
        <v>16715</v>
      </c>
      <c r="AK227" s="14">
        <v>16840</v>
      </c>
      <c r="AL227" s="14">
        <v>17220</v>
      </c>
      <c r="AM227" s="14">
        <v>17370</v>
      </c>
      <c r="AN227" s="14">
        <v>17750</v>
      </c>
      <c r="AO227" s="14">
        <v>17750</v>
      </c>
      <c r="AP227" s="14">
        <v>17875</v>
      </c>
      <c r="AQ227" s="14">
        <v>18254</v>
      </c>
      <c r="AR227" s="14">
        <v>18456</v>
      </c>
      <c r="AS227" s="14">
        <v>18506</v>
      </c>
      <c r="AT227" s="14">
        <v>18506</v>
      </c>
      <c r="AU227" s="14">
        <v>18600</v>
      </c>
      <c r="AV227" s="14">
        <v>18600</v>
      </c>
      <c r="AW227" s="14">
        <v>18681.509999999998</v>
      </c>
      <c r="AX227" s="14">
        <v>18742.32</v>
      </c>
      <c r="AY227" s="14">
        <v>18682.02</v>
      </c>
      <c r="AZ227" s="14">
        <v>18655.830000000002</v>
      </c>
      <c r="BA227" s="14">
        <v>18623.36</v>
      </c>
      <c r="BB227" s="14">
        <v>18598.240000000002</v>
      </c>
      <c r="BC227" s="14">
        <v>18733.63</v>
      </c>
      <c r="BD227" s="14">
        <v>18735.55</v>
      </c>
      <c r="BE227" s="14">
        <v>18704.05</v>
      </c>
      <c r="BF227" s="14">
        <v>18672.47</v>
      </c>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v>62770</v>
      </c>
      <c r="CE227" s="14">
        <v>63000</v>
      </c>
      <c r="CF227" s="14">
        <v>63500</v>
      </c>
      <c r="CG227" s="14">
        <v>64900</v>
      </c>
      <c r="CH227" s="14">
        <v>65500</v>
      </c>
      <c r="CI227" s="14">
        <v>67000</v>
      </c>
      <c r="CJ227" s="14">
        <v>67000</v>
      </c>
      <c r="CK227" s="14">
        <v>67500</v>
      </c>
      <c r="CL227" s="14">
        <v>69000</v>
      </c>
      <c r="CM227" s="14">
        <v>69800</v>
      </c>
      <c r="CN227" s="14">
        <v>70000</v>
      </c>
      <c r="CO227" s="14">
        <v>70000</v>
      </c>
      <c r="CP227" s="14">
        <v>70371</v>
      </c>
      <c r="CQ227" s="14">
        <v>70371</v>
      </c>
      <c r="CR227" s="14">
        <v>70693</v>
      </c>
      <c r="CS227" s="14">
        <v>70931</v>
      </c>
      <c r="CT227" s="14">
        <v>70685</v>
      </c>
      <c r="CU227" s="14">
        <v>70583</v>
      </c>
      <c r="CV227" s="14">
        <v>70459</v>
      </c>
      <c r="CW227" s="13">
        <v>70466</v>
      </c>
      <c r="CX227" s="13">
        <v>70769</v>
      </c>
      <c r="CY227" s="13">
        <v>70766</v>
      </c>
      <c r="CZ227" s="13">
        <v>70763</v>
      </c>
    </row>
    <row r="228" spans="1:104" s="13" customFormat="1" ht="14.25" x14ac:dyDescent="0.45">
      <c r="A228"/>
      <c r="B228"/>
      <c r="C228"/>
      <c r="D228"/>
      <c r="E228"/>
      <c r="F228"/>
      <c r="G228"/>
      <c r="H228"/>
      <c r="I228"/>
      <c r="J228"/>
      <c r="K228"/>
      <c r="L228"/>
      <c r="M228"/>
      <c r="N228" s="247" t="str">
        <f>Wat_FAO!Y228</f>
        <v>010310</v>
      </c>
      <c r="O228" s="247" t="str">
        <f>Wat_FAO!Z228</f>
        <v>oliv</v>
      </c>
      <c r="P228" s="247">
        <f t="shared" si="41"/>
        <v>1154</v>
      </c>
      <c r="Q228" s="247" cm="1">
        <f t="array" ref="Q228">_xlfn.XLOOKUP(Q$7&amp;$N228,'Water-LV_filtered'!$R$5:$R$64&amp;'Water-LV_filtered'!$I$5:$I$64,'Water-LV_filtered'!$V$5:$V$64)</f>
        <v>3155.1538357268942</v>
      </c>
      <c r="R228" s="247" cm="1">
        <f t="array" ref="R228">_xlfn.XLOOKUP(R$7&amp;$N228,'Water-LV_filtered'!$R$5:$R$64&amp;'Water-LV_filtered'!$I$5:$I$64,'Water-LV_filtered'!$V$5:$V$64)</f>
        <v>276.34175639634708</v>
      </c>
      <c r="S228" s="247" cm="1">
        <f t="array" ref="S228">_xlfn.XLOOKUP(S$7&amp;$N228,'Water-LV_filtered'!$R$5:$R$64&amp;'Water-LV_filtered'!$I$5:$I$64,'Water-LV_filtered'!$V$5:$V$64)</f>
        <v>399.85666671904147</v>
      </c>
      <c r="T228" s="63">
        <f>Q228*GLB_Wat!$Z228*$Y228/1000</f>
        <v>0</v>
      </c>
      <c r="U228" s="63">
        <f>R228*GLB_Wat!$Z228*$Y228/1000</f>
        <v>0</v>
      </c>
      <c r="V228" s="63">
        <f>S228*GLB_Wat!$Z228*$Y228/1000</f>
        <v>0</v>
      </c>
      <c r="W228" s="63">
        <f t="shared" si="42"/>
        <v>0</v>
      </c>
      <c r="X228"/>
      <c r="Y228" s="348">
        <f>IF(Wat_FAO!AJ228&gt;0,1,0)</f>
        <v>0</v>
      </c>
      <c r="Z228" s="147">
        <f t="shared" si="43"/>
        <v>0</v>
      </c>
      <c r="AA228" s="242"/>
      <c r="AB228" s="13">
        <v>1154</v>
      </c>
      <c r="AC228" s="13" t="s">
        <v>330</v>
      </c>
      <c r="AD228" s="13" t="s">
        <v>282</v>
      </c>
      <c r="AE228" s="13" t="s">
        <v>282</v>
      </c>
      <c r="AF228" s="13" t="s">
        <v>282</v>
      </c>
      <c r="AG228" s="13" t="s">
        <v>282</v>
      </c>
      <c r="AH228" s="13" t="s">
        <v>282</v>
      </c>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row>
    <row r="229" spans="1:104" s="13" customFormat="1" ht="14.25" x14ac:dyDescent="0.45">
      <c r="A229"/>
      <c r="B229"/>
      <c r="C229"/>
      <c r="D229"/>
      <c r="E229"/>
      <c r="F229"/>
      <c r="G229"/>
      <c r="H229"/>
      <c r="I229"/>
      <c r="J229"/>
      <c r="K229"/>
      <c r="L229"/>
      <c r="M229"/>
      <c r="N229" s="247" t="str">
        <f>Wat_FAO!Y229</f>
        <v>010310</v>
      </c>
      <c r="O229" s="247" t="str">
        <f>Wat_FAO!Z229</f>
        <v>oliv</v>
      </c>
      <c r="P229" s="247">
        <f t="shared" si="41"/>
        <v>1155</v>
      </c>
      <c r="Q229" s="247" cm="1">
        <f t="array" ref="Q229">_xlfn.XLOOKUP(Q$7&amp;$N229,'Water-LV_filtered'!$R$5:$R$64&amp;'Water-LV_filtered'!$I$5:$I$64,'Water-LV_filtered'!$V$5:$V$64)</f>
        <v>3155.1538357268942</v>
      </c>
      <c r="R229" s="247" cm="1">
        <f t="array" ref="R229">_xlfn.XLOOKUP(R$7&amp;$N229,'Water-LV_filtered'!$R$5:$R$64&amp;'Water-LV_filtered'!$I$5:$I$64,'Water-LV_filtered'!$V$5:$V$64)</f>
        <v>276.34175639634708</v>
      </c>
      <c r="S229" s="247" cm="1">
        <f t="array" ref="S229">_xlfn.XLOOKUP(S$7&amp;$N229,'Water-LV_filtered'!$R$5:$R$64&amp;'Water-LV_filtered'!$I$5:$I$64,'Water-LV_filtered'!$V$5:$V$64)</f>
        <v>399.85666671904147</v>
      </c>
      <c r="T229" s="63">
        <f>Q229*GLB_Wat!$Z229*$Y229/1000</f>
        <v>0</v>
      </c>
      <c r="U229" s="63">
        <f>R229*GLB_Wat!$Z229*$Y229/1000</f>
        <v>0</v>
      </c>
      <c r="V229" s="63">
        <f>S229*GLB_Wat!$Z229*$Y229/1000</f>
        <v>0</v>
      </c>
      <c r="W229" s="63">
        <f t="shared" si="42"/>
        <v>0</v>
      </c>
      <c r="X229"/>
      <c r="Y229" s="348">
        <f>IF(Wat_FAO!AJ229&gt;0,1,0)</f>
        <v>0</v>
      </c>
      <c r="Z229" s="147">
        <f t="shared" si="43"/>
        <v>0</v>
      </c>
      <c r="AA229" s="242"/>
      <c r="AB229" s="13">
        <v>1155</v>
      </c>
      <c r="AC229" s="13" t="s">
        <v>331</v>
      </c>
      <c r="AD229" s="13" t="s">
        <v>282</v>
      </c>
      <c r="AE229" s="13" t="s">
        <v>282</v>
      </c>
      <c r="AF229" s="13" t="s">
        <v>282</v>
      </c>
      <c r="AG229" s="13" t="s">
        <v>282</v>
      </c>
      <c r="AH229" s="13" t="s">
        <v>282</v>
      </c>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row>
    <row r="230" spans="1:104" s="13" customFormat="1" ht="14.25" x14ac:dyDescent="0.45">
      <c r="A230"/>
      <c r="B230"/>
      <c r="C230"/>
      <c r="D230"/>
      <c r="E230"/>
      <c r="F230"/>
      <c r="G230"/>
      <c r="H230"/>
      <c r="I230"/>
      <c r="J230"/>
      <c r="K230"/>
      <c r="L230"/>
      <c r="M230"/>
      <c r="N230" s="247" t="str">
        <f>Wat_FAO!Y230</f>
        <v>010310</v>
      </c>
      <c r="O230" s="247" t="str">
        <f>Wat_FAO!Z230</f>
        <v>oliv</v>
      </c>
      <c r="P230" s="247">
        <f t="shared" si="41"/>
        <v>1158</v>
      </c>
      <c r="Q230" s="247" cm="1">
        <f t="array" ref="Q230">_xlfn.XLOOKUP(Q$7&amp;$N230,'Water-LV_filtered'!$R$5:$R$64&amp;'Water-LV_filtered'!$I$5:$I$64,'Water-LV_filtered'!$V$5:$V$64)</f>
        <v>3155.1538357268942</v>
      </c>
      <c r="R230" s="247" cm="1">
        <f t="array" ref="R230">_xlfn.XLOOKUP(R$7&amp;$N230,'Water-LV_filtered'!$R$5:$R$64&amp;'Water-LV_filtered'!$I$5:$I$64,'Water-LV_filtered'!$V$5:$V$64)</f>
        <v>276.34175639634708</v>
      </c>
      <c r="S230" s="247" cm="1">
        <f t="array" ref="S230">_xlfn.XLOOKUP(S$7&amp;$N230,'Water-LV_filtered'!$R$5:$R$64&amp;'Water-LV_filtered'!$I$5:$I$64,'Water-LV_filtered'!$V$5:$V$64)</f>
        <v>399.85666671904147</v>
      </c>
      <c r="T230" s="63">
        <f>Q230*GLB_Wat!$Z230*$Y230/1000</f>
        <v>0</v>
      </c>
      <c r="U230" s="63">
        <f>R230*GLB_Wat!$Z230*$Y230/1000</f>
        <v>0</v>
      </c>
      <c r="V230" s="63">
        <f>S230*GLB_Wat!$Z230*$Y230/1000</f>
        <v>0</v>
      </c>
      <c r="W230" s="63">
        <f t="shared" si="42"/>
        <v>0</v>
      </c>
      <c r="X230"/>
      <c r="Y230" s="348">
        <f>IF(Wat_FAO!AJ230&gt;0,1,0)</f>
        <v>0</v>
      </c>
      <c r="Z230" s="147">
        <f t="shared" si="43"/>
        <v>16.229571428571429</v>
      </c>
      <c r="AA230" s="242"/>
      <c r="AB230" s="13">
        <v>1158</v>
      </c>
      <c r="AC230" s="13" t="s">
        <v>332</v>
      </c>
      <c r="AD230" s="13" t="s">
        <v>282</v>
      </c>
      <c r="AE230" s="13" t="s">
        <v>282</v>
      </c>
      <c r="AF230" s="13" t="s">
        <v>282</v>
      </c>
      <c r="AG230" s="13" t="s">
        <v>282</v>
      </c>
      <c r="AH230" s="13" t="s">
        <v>282</v>
      </c>
      <c r="AI230" s="14">
        <v>14224</v>
      </c>
      <c r="AJ230" s="14">
        <v>14280</v>
      </c>
      <c r="AK230" s="14">
        <v>15137</v>
      </c>
      <c r="AL230" s="14">
        <v>15222</v>
      </c>
      <c r="AM230" s="14">
        <v>16185</v>
      </c>
      <c r="AN230" s="14">
        <v>18720</v>
      </c>
      <c r="AO230" s="14">
        <v>19839</v>
      </c>
      <c r="AP230" s="14">
        <v>22293</v>
      </c>
      <c r="AQ230" s="14">
        <v>23919</v>
      </c>
      <c r="AR230" s="14">
        <v>24543</v>
      </c>
      <c r="AS230" s="14">
        <v>24017</v>
      </c>
      <c r="AT230" s="14">
        <v>27752</v>
      </c>
      <c r="AU230" s="14">
        <v>28535</v>
      </c>
      <c r="AV230" s="14">
        <v>28848</v>
      </c>
      <c r="AW230" s="14">
        <v>29131</v>
      </c>
      <c r="AX230" s="14">
        <v>29060</v>
      </c>
      <c r="AY230" s="14">
        <v>30398</v>
      </c>
      <c r="AZ230" s="14">
        <v>31460</v>
      </c>
      <c r="BA230" s="14">
        <v>31229</v>
      </c>
      <c r="BB230" s="14">
        <v>32821</v>
      </c>
      <c r="BC230" s="14">
        <v>31706</v>
      </c>
      <c r="BD230" s="14">
        <v>32671</v>
      </c>
      <c r="BE230" s="14">
        <v>33135</v>
      </c>
      <c r="BF230" s="14">
        <v>33262.910000000003</v>
      </c>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v>494.73700000000002</v>
      </c>
      <c r="CE230" s="14">
        <v>492.23</v>
      </c>
      <c r="CF230" s="14">
        <v>532.69100000000003</v>
      </c>
      <c r="CG230" s="14">
        <v>533</v>
      </c>
      <c r="CH230" s="14">
        <v>540</v>
      </c>
      <c r="CI230" s="14">
        <v>631.98299999999995</v>
      </c>
      <c r="CJ230" s="14">
        <v>671.19899999999996</v>
      </c>
      <c r="CK230" s="14">
        <v>714.57299999999998</v>
      </c>
      <c r="CL230" s="14">
        <v>753.68200000000002</v>
      </c>
      <c r="CM230" s="14">
        <v>811.33600000000001</v>
      </c>
      <c r="CN230" s="14">
        <v>792.79499999999996</v>
      </c>
      <c r="CO230" s="14">
        <v>895.51400000000001</v>
      </c>
      <c r="CP230" s="14">
        <v>927.98199999999997</v>
      </c>
      <c r="CQ230" s="14">
        <v>936.84100000000001</v>
      </c>
      <c r="CR230" s="14">
        <v>913.06</v>
      </c>
      <c r="CS230" s="14">
        <v>908.94799999999998</v>
      </c>
      <c r="CT230" s="14">
        <v>918.39400000000001</v>
      </c>
      <c r="CU230" s="14">
        <v>938.65</v>
      </c>
      <c r="CV230" s="14">
        <v>932.38599999999997</v>
      </c>
      <c r="CW230" s="13">
        <v>937.83600000000001</v>
      </c>
      <c r="CX230" s="13">
        <v>934.29100000000005</v>
      </c>
      <c r="CY230" s="13">
        <v>952.23599999999999</v>
      </c>
      <c r="CZ230" s="13">
        <v>964.86599999999999</v>
      </c>
    </row>
    <row r="231" spans="1:104" s="13" customFormat="1" ht="14.25" x14ac:dyDescent="0.45">
      <c r="A231"/>
      <c r="B231"/>
      <c r="C231"/>
      <c r="D231"/>
      <c r="E231"/>
      <c r="F231"/>
      <c r="G231"/>
      <c r="H231"/>
      <c r="I231"/>
      <c r="J231"/>
      <c r="K231"/>
      <c r="L231"/>
      <c r="M231"/>
      <c r="N231" s="247" t="str">
        <f>Wat_FAO!Y231</f>
        <v>010310</v>
      </c>
      <c r="O231" s="247" t="str">
        <f>Wat_FAO!Z231</f>
        <v>oliv</v>
      </c>
      <c r="P231" s="247">
        <f t="shared" si="41"/>
        <v>1161</v>
      </c>
      <c r="Q231" s="247" cm="1">
        <f t="array" ref="Q231">_xlfn.XLOOKUP(Q$7&amp;$N231,'Water-LV_filtered'!$R$5:$R$64&amp;'Water-LV_filtered'!$I$5:$I$64,'Water-LV_filtered'!$V$5:$V$64)</f>
        <v>3155.1538357268942</v>
      </c>
      <c r="R231" s="247" cm="1">
        <f t="array" ref="R231">_xlfn.XLOOKUP(R$7&amp;$N231,'Water-LV_filtered'!$R$5:$R$64&amp;'Water-LV_filtered'!$I$5:$I$64,'Water-LV_filtered'!$V$5:$V$64)</f>
        <v>276.34175639634708</v>
      </c>
      <c r="S231" s="247" cm="1">
        <f t="array" ref="S231">_xlfn.XLOOKUP(S$7&amp;$N231,'Water-LV_filtered'!$R$5:$R$64&amp;'Water-LV_filtered'!$I$5:$I$64,'Water-LV_filtered'!$V$5:$V$64)</f>
        <v>399.85666671904147</v>
      </c>
      <c r="T231" s="63">
        <f>Q231*GLB_Wat!$Z231*$Y231/1000</f>
        <v>0</v>
      </c>
      <c r="U231" s="63">
        <f>R231*GLB_Wat!$Z231*$Y231/1000</f>
        <v>0</v>
      </c>
      <c r="V231" s="63">
        <f>S231*GLB_Wat!$Z231*$Y231/1000</f>
        <v>0</v>
      </c>
      <c r="W231" s="63">
        <f t="shared" si="42"/>
        <v>0</v>
      </c>
      <c r="X231"/>
      <c r="Y231" s="348">
        <f>IF(Wat_FAO!AJ231&gt;0,1,0)</f>
        <v>0</v>
      </c>
      <c r="Z231" s="147">
        <f t="shared" si="43"/>
        <v>0</v>
      </c>
      <c r="AA231" s="242"/>
      <c r="AB231" s="13">
        <v>1161</v>
      </c>
      <c r="AC231" s="13" t="s">
        <v>333</v>
      </c>
      <c r="AD231" s="13" t="s">
        <v>282</v>
      </c>
      <c r="AE231" s="13" t="s">
        <v>282</v>
      </c>
      <c r="AF231" s="13" t="s">
        <v>282</v>
      </c>
      <c r="AG231" s="13" t="s">
        <v>282</v>
      </c>
      <c r="AH231" s="13" t="s">
        <v>282</v>
      </c>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row>
    <row r="232" spans="1:104" s="13" customFormat="1" ht="14.25" x14ac:dyDescent="0.45">
      <c r="A232"/>
      <c r="B232"/>
      <c r="C232"/>
      <c r="D232"/>
      <c r="E232"/>
      <c r="F232"/>
      <c r="G232"/>
      <c r="H232"/>
      <c r="I232"/>
      <c r="J232"/>
      <c r="K232"/>
      <c r="L232"/>
      <c r="M232"/>
      <c r="N232" s="247" t="str">
        <f>Wat_FAO!Y232</f>
        <v>010310</v>
      </c>
      <c r="O232" s="247" t="str">
        <f>Wat_FAO!Z232</f>
        <v>oliv</v>
      </c>
      <c r="P232" s="247">
        <f t="shared" si="41"/>
        <v>1162</v>
      </c>
      <c r="Q232" s="247" cm="1">
        <f t="array" ref="Q232">_xlfn.XLOOKUP(Q$7&amp;$N232,'Water-LV_filtered'!$R$5:$R$64&amp;'Water-LV_filtered'!$I$5:$I$64,'Water-LV_filtered'!$V$5:$V$64)</f>
        <v>3155.1538357268942</v>
      </c>
      <c r="R232" s="247" cm="1">
        <f t="array" ref="R232">_xlfn.XLOOKUP(R$7&amp;$N232,'Water-LV_filtered'!$R$5:$R$64&amp;'Water-LV_filtered'!$I$5:$I$64,'Water-LV_filtered'!$V$5:$V$64)</f>
        <v>276.34175639634708</v>
      </c>
      <c r="S232" s="247" cm="1">
        <f t="array" ref="S232">_xlfn.XLOOKUP(S$7&amp;$N232,'Water-LV_filtered'!$R$5:$R$64&amp;'Water-LV_filtered'!$I$5:$I$64,'Water-LV_filtered'!$V$5:$V$64)</f>
        <v>399.85666671904147</v>
      </c>
      <c r="T232" s="63">
        <f>Q232*GLB_Wat!$Z232*$Y232/1000</f>
        <v>0</v>
      </c>
      <c r="U232" s="63">
        <f>R232*GLB_Wat!$Z232*$Y232/1000</f>
        <v>0</v>
      </c>
      <c r="V232" s="63">
        <f>S232*GLB_Wat!$Z232*$Y232/1000</f>
        <v>0</v>
      </c>
      <c r="W232" s="63">
        <f t="shared" si="42"/>
        <v>0</v>
      </c>
      <c r="X232"/>
      <c r="Y232" s="348">
        <f>IF(Wat_FAO!AJ232&gt;0,1,0)</f>
        <v>0</v>
      </c>
      <c r="Z232" s="147">
        <f t="shared" si="43"/>
        <v>0</v>
      </c>
      <c r="AA232" s="242"/>
      <c r="AB232" s="13">
        <v>1162</v>
      </c>
      <c r="AC232" s="13" t="s">
        <v>334</v>
      </c>
      <c r="AD232" s="13" t="s">
        <v>282</v>
      </c>
      <c r="AE232" s="13" t="s">
        <v>282</v>
      </c>
      <c r="AF232" s="13" t="s">
        <v>282</v>
      </c>
      <c r="AG232" s="13" t="s">
        <v>282</v>
      </c>
      <c r="AH232" s="13" t="s">
        <v>282</v>
      </c>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row>
    <row r="233" spans="1:104" s="13" customFormat="1" ht="14.25" x14ac:dyDescent="0.45">
      <c r="A233"/>
      <c r="B233"/>
      <c r="C233"/>
      <c r="D233"/>
      <c r="E233"/>
      <c r="F233"/>
      <c r="G233"/>
      <c r="H233"/>
      <c r="I233"/>
      <c r="J233"/>
      <c r="K233"/>
      <c r="L233"/>
      <c r="M233"/>
      <c r="N233" s="247" t="str">
        <f>Wat_FAO!Y233</f>
        <v>010310</v>
      </c>
      <c r="O233" s="247" t="str">
        <f>Wat_FAO!Z233</f>
        <v>oliv</v>
      </c>
      <c r="P233" s="247">
        <f t="shared" si="41"/>
        <v>1163</v>
      </c>
      <c r="Q233" s="247" cm="1">
        <f t="array" ref="Q233">_xlfn.XLOOKUP(Q$7&amp;$N233,'Water-LV_filtered'!$R$5:$R$64&amp;'Water-LV_filtered'!$I$5:$I$64,'Water-LV_filtered'!$V$5:$V$64)</f>
        <v>3155.1538357268942</v>
      </c>
      <c r="R233" s="247" cm="1">
        <f t="array" ref="R233">_xlfn.XLOOKUP(R$7&amp;$N233,'Water-LV_filtered'!$R$5:$R$64&amp;'Water-LV_filtered'!$I$5:$I$64,'Water-LV_filtered'!$V$5:$V$64)</f>
        <v>276.34175639634708</v>
      </c>
      <c r="S233" s="247" cm="1">
        <f t="array" ref="S233">_xlfn.XLOOKUP(S$7&amp;$N233,'Water-LV_filtered'!$R$5:$R$64&amp;'Water-LV_filtered'!$I$5:$I$64,'Water-LV_filtered'!$V$5:$V$64)</f>
        <v>399.85666671904147</v>
      </c>
      <c r="T233" s="63">
        <f>Q233*GLB_Wat!$Z233*$Y233/1000</f>
        <v>0</v>
      </c>
      <c r="U233" s="63">
        <f>R233*GLB_Wat!$Z233*$Y233/1000</f>
        <v>0</v>
      </c>
      <c r="V233" s="63">
        <f>S233*GLB_Wat!$Z233*$Y233/1000</f>
        <v>0</v>
      </c>
      <c r="W233" s="63">
        <f t="shared" si="42"/>
        <v>0</v>
      </c>
      <c r="X233"/>
      <c r="Y233" s="348">
        <f>IF(Wat_FAO!AJ233&gt;0,1,0)</f>
        <v>0</v>
      </c>
      <c r="Z233" s="147">
        <f t="shared" si="43"/>
        <v>1663.1667142857143</v>
      </c>
      <c r="AA233" s="242"/>
      <c r="AB233" s="13">
        <v>1163</v>
      </c>
      <c r="AC233" s="13" t="s">
        <v>335</v>
      </c>
      <c r="AD233" s="13" t="s">
        <v>282</v>
      </c>
      <c r="AE233" s="13" t="s">
        <v>282</v>
      </c>
      <c r="AF233" s="13" t="s">
        <v>282</v>
      </c>
      <c r="AG233" s="13" t="s">
        <v>282</v>
      </c>
      <c r="AH233" s="13" t="s">
        <v>282</v>
      </c>
      <c r="AI233" s="14">
        <v>1592470</v>
      </c>
      <c r="AJ233" s="14">
        <v>1597639</v>
      </c>
      <c r="AK233" s="14">
        <v>1628186</v>
      </c>
      <c r="AL233" s="14">
        <v>1653556</v>
      </c>
      <c r="AM233" s="14">
        <v>1683719</v>
      </c>
      <c r="AN233" s="14">
        <v>1717753</v>
      </c>
      <c r="AO233" s="14">
        <v>1768844</v>
      </c>
      <c r="AP233" s="14">
        <v>1804261</v>
      </c>
      <c r="AQ233" s="14">
        <v>1860984</v>
      </c>
      <c r="AR233" s="14">
        <v>1890567</v>
      </c>
      <c r="AS233" s="14">
        <v>1895440</v>
      </c>
      <c r="AT233" s="14">
        <v>1959150</v>
      </c>
      <c r="AU233" s="14">
        <v>1975818</v>
      </c>
      <c r="AV233" s="14">
        <v>1986745</v>
      </c>
      <c r="AW233" s="14">
        <v>1999752</v>
      </c>
      <c r="AX233" s="14">
        <v>2043320</v>
      </c>
      <c r="AY233" s="14">
        <v>2042405</v>
      </c>
      <c r="AZ233" s="14">
        <v>2062986</v>
      </c>
      <c r="BA233" s="14">
        <v>1972270</v>
      </c>
      <c r="BB233" s="14">
        <v>1990039</v>
      </c>
      <c r="BC233" s="14">
        <v>1999236</v>
      </c>
      <c r="BD233" s="14">
        <v>2013809</v>
      </c>
      <c r="BE233" s="14">
        <v>2026003</v>
      </c>
      <c r="BF233" s="14">
        <v>2045646</v>
      </c>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v>838.36400000000003</v>
      </c>
      <c r="CE233" s="14">
        <v>831.93899999999996</v>
      </c>
      <c r="CF233" s="14">
        <v>818.99300000000005</v>
      </c>
      <c r="CG233" s="14">
        <v>781.721</v>
      </c>
      <c r="CH233" s="14">
        <v>848.45399999999995</v>
      </c>
      <c r="CI233" s="14">
        <v>861.37400000000002</v>
      </c>
      <c r="CJ233" s="14">
        <v>677.99900000000002</v>
      </c>
      <c r="CK233" s="14">
        <v>899.26900000000001</v>
      </c>
      <c r="CL233" s="14">
        <v>811.66</v>
      </c>
      <c r="CM233" s="14">
        <v>664.26700000000005</v>
      </c>
      <c r="CN233" s="14">
        <v>656.51900000000001</v>
      </c>
      <c r="CO233" s="14">
        <v>687.32799999999997</v>
      </c>
      <c r="CP233" s="14">
        <v>729.49099999999999</v>
      </c>
      <c r="CQ233" s="14">
        <v>591.83799999999997</v>
      </c>
      <c r="CR233" s="14">
        <v>627.75300000000004</v>
      </c>
      <c r="CS233" s="14">
        <v>643.245</v>
      </c>
      <c r="CT233" s="14">
        <v>661.46600000000001</v>
      </c>
      <c r="CU233" s="14">
        <v>628.54200000000003</v>
      </c>
      <c r="CV233" s="14">
        <v>0</v>
      </c>
      <c r="CW233" s="13">
        <v>0</v>
      </c>
      <c r="CX233" s="13">
        <v>0</v>
      </c>
      <c r="CY233" s="13">
        <v>0</v>
      </c>
      <c r="CZ233" s="13">
        <v>0</v>
      </c>
    </row>
    <row r="234" spans="1:104" s="13" customFormat="1" ht="14.25" x14ac:dyDescent="0.45">
      <c r="A234"/>
      <c r="B234"/>
      <c r="C234"/>
      <c r="D234"/>
      <c r="E234"/>
      <c r="F234"/>
      <c r="G234"/>
      <c r="H234"/>
      <c r="I234"/>
      <c r="J234"/>
      <c r="K234"/>
      <c r="L234"/>
      <c r="M234"/>
      <c r="N234" s="247" t="str">
        <f>Wat_FAO!Y234</f>
        <v>010310</v>
      </c>
      <c r="O234" s="247" t="str">
        <f>Wat_FAO!Z234</f>
        <v>oliv</v>
      </c>
      <c r="P234" s="247">
        <f t="shared" si="41"/>
        <v>1166</v>
      </c>
      <c r="Q234" s="247" cm="1">
        <f t="array" ref="Q234">_xlfn.XLOOKUP(Q$7&amp;$N234,'Water-LV_filtered'!$R$5:$R$64&amp;'Water-LV_filtered'!$I$5:$I$64,'Water-LV_filtered'!$V$5:$V$64)</f>
        <v>3155.1538357268942</v>
      </c>
      <c r="R234" s="247" cm="1">
        <f t="array" ref="R234">_xlfn.XLOOKUP(R$7&amp;$N234,'Water-LV_filtered'!$R$5:$R$64&amp;'Water-LV_filtered'!$I$5:$I$64,'Water-LV_filtered'!$V$5:$V$64)</f>
        <v>276.34175639634708</v>
      </c>
      <c r="S234" s="247" cm="1">
        <f t="array" ref="S234">_xlfn.XLOOKUP(S$7&amp;$N234,'Water-LV_filtered'!$R$5:$R$64&amp;'Water-LV_filtered'!$I$5:$I$64,'Water-LV_filtered'!$V$5:$V$64)</f>
        <v>399.85666671904147</v>
      </c>
      <c r="T234" s="63">
        <f>Q234*GLB_Wat!$Z234*$Y234/1000</f>
        <v>0</v>
      </c>
      <c r="U234" s="63">
        <f>R234*GLB_Wat!$Z234*$Y234/1000</f>
        <v>0</v>
      </c>
      <c r="V234" s="63">
        <f>S234*GLB_Wat!$Z234*$Y234/1000</f>
        <v>0</v>
      </c>
      <c r="W234" s="63">
        <f t="shared" si="42"/>
        <v>0</v>
      </c>
      <c r="X234"/>
      <c r="Y234" s="348">
        <f>IF(Wat_FAO!AJ234&gt;0,1,0)</f>
        <v>0</v>
      </c>
      <c r="Z234" s="147">
        <f t="shared" si="43"/>
        <v>862.71031428571428</v>
      </c>
      <c r="AA234" s="242"/>
      <c r="AB234" s="13">
        <v>1166</v>
      </c>
      <c r="AC234" s="13" t="s">
        <v>336</v>
      </c>
      <c r="AD234" s="13" t="s">
        <v>282</v>
      </c>
      <c r="AE234" s="13" t="s">
        <v>282</v>
      </c>
      <c r="AF234" s="13" t="s">
        <v>282</v>
      </c>
      <c r="AG234" s="13" t="s">
        <v>282</v>
      </c>
      <c r="AH234" s="13" t="s">
        <v>282</v>
      </c>
      <c r="AI234" s="14">
        <v>612727.69999999995</v>
      </c>
      <c r="AJ234" s="14">
        <v>734150.3</v>
      </c>
      <c r="AK234" s="14">
        <v>834553.6</v>
      </c>
      <c r="AL234" s="14">
        <v>871625.3</v>
      </c>
      <c r="AM234" s="14">
        <v>939622.1</v>
      </c>
      <c r="AN234" s="14">
        <v>976596.2</v>
      </c>
      <c r="AO234" s="14">
        <v>1069697</v>
      </c>
      <c r="AP234" s="14">
        <v>1100224</v>
      </c>
      <c r="AQ234" s="14">
        <v>1307225</v>
      </c>
      <c r="AR234" s="14">
        <v>1367064</v>
      </c>
      <c r="AS234" s="14">
        <v>1441820</v>
      </c>
      <c r="AT234" s="14">
        <v>1491805</v>
      </c>
      <c r="AU234" s="14">
        <v>1461143</v>
      </c>
      <c r="AV234" s="14">
        <v>1510366</v>
      </c>
      <c r="AW234" s="14">
        <v>1516086</v>
      </c>
      <c r="AX234" s="14">
        <v>1593529</v>
      </c>
      <c r="AY234" s="14">
        <v>1533261</v>
      </c>
      <c r="AZ234" s="14">
        <v>1546912</v>
      </c>
      <c r="BA234" s="14">
        <v>1474047</v>
      </c>
      <c r="BB234" s="14">
        <v>1447070</v>
      </c>
      <c r="BC234" s="14">
        <v>1501007</v>
      </c>
      <c r="BD234" s="14">
        <v>1523376</v>
      </c>
      <c r="BE234" s="14">
        <v>1566866</v>
      </c>
      <c r="BF234" s="14">
        <v>1571602</v>
      </c>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v>116.578</v>
      </c>
      <c r="CE234" s="14">
        <v>121.952</v>
      </c>
      <c r="CF234" s="14">
        <v>119.502</v>
      </c>
      <c r="CG234" s="14">
        <v>113.175</v>
      </c>
      <c r="CH234" s="14">
        <v>105.577</v>
      </c>
      <c r="CI234" s="14">
        <v>107.455</v>
      </c>
      <c r="CJ234" s="14">
        <v>102.928</v>
      </c>
      <c r="CK234" s="14">
        <v>101.15300000000001</v>
      </c>
      <c r="CL234" s="14">
        <v>105.67</v>
      </c>
      <c r="CM234" s="14">
        <v>98.768000000000001</v>
      </c>
      <c r="CN234" s="14">
        <v>104.873</v>
      </c>
      <c r="CO234" s="14">
        <v>103.07</v>
      </c>
      <c r="CP234" s="14">
        <v>94.623999999999995</v>
      </c>
      <c r="CQ234" s="14">
        <v>98.495999999999995</v>
      </c>
      <c r="CR234" s="14">
        <v>96.388000000000005</v>
      </c>
      <c r="CS234" s="14">
        <v>92.006</v>
      </c>
      <c r="CT234" s="14">
        <v>93.902000000000001</v>
      </c>
      <c r="CU234" s="14">
        <v>88.718999999999994</v>
      </c>
      <c r="CV234" s="14">
        <v>0</v>
      </c>
      <c r="CW234" s="13">
        <v>0</v>
      </c>
      <c r="CX234" s="13">
        <v>0</v>
      </c>
      <c r="CY234" s="13">
        <v>0</v>
      </c>
      <c r="CZ234" s="13">
        <v>0</v>
      </c>
    </row>
    <row r="235" spans="1:104" s="13" customFormat="1" ht="14.25" x14ac:dyDescent="0.45">
      <c r="A235"/>
      <c r="B235"/>
      <c r="C235"/>
      <c r="D235"/>
      <c r="E235"/>
      <c r="F235"/>
      <c r="G235"/>
      <c r="H235"/>
      <c r="I235"/>
      <c r="J235"/>
      <c r="K235"/>
      <c r="L235"/>
      <c r="M235"/>
      <c r="N235" s="247" t="str">
        <f>Wat_FAO!Y235</f>
        <v>010310</v>
      </c>
      <c r="O235" s="247" t="str">
        <f>Wat_FAO!Z235</f>
        <v>oliv</v>
      </c>
      <c r="P235" s="247">
        <f t="shared" si="41"/>
        <v>1176</v>
      </c>
      <c r="Q235" s="247" cm="1">
        <f t="array" ref="Q235">_xlfn.XLOOKUP(Q$7&amp;$N235,'Water-LV_filtered'!$R$5:$R$64&amp;'Water-LV_filtered'!$I$5:$I$64,'Water-LV_filtered'!$V$5:$V$64)</f>
        <v>3155.1538357268942</v>
      </c>
      <c r="R235" s="247" cm="1">
        <f t="array" ref="R235">_xlfn.XLOOKUP(R$7&amp;$N235,'Water-LV_filtered'!$R$5:$R$64&amp;'Water-LV_filtered'!$I$5:$I$64,'Water-LV_filtered'!$V$5:$V$64)</f>
        <v>276.34175639634708</v>
      </c>
      <c r="S235" s="247" cm="1">
        <f t="array" ref="S235">_xlfn.XLOOKUP(S$7&amp;$N235,'Water-LV_filtered'!$R$5:$R$64&amp;'Water-LV_filtered'!$I$5:$I$64,'Water-LV_filtered'!$V$5:$V$64)</f>
        <v>399.85666671904147</v>
      </c>
      <c r="T235" s="63">
        <f>Q235*GLB_Wat!$Z235*$Y235/1000</f>
        <v>0</v>
      </c>
      <c r="U235" s="63">
        <f>R235*GLB_Wat!$Z235*$Y235/1000</f>
        <v>0</v>
      </c>
      <c r="V235" s="63">
        <f>S235*GLB_Wat!$Z235*$Y235/1000</f>
        <v>0</v>
      </c>
      <c r="W235" s="63">
        <f t="shared" si="42"/>
        <v>0</v>
      </c>
      <c r="X235"/>
      <c r="Y235" s="348">
        <f>IF(Wat_FAO!AJ235&gt;0,1,0)</f>
        <v>0</v>
      </c>
      <c r="Z235" s="147">
        <f t="shared" si="43"/>
        <v>11.227142857142857</v>
      </c>
      <c r="AA235" s="242"/>
      <c r="AB235" s="13">
        <v>1176</v>
      </c>
      <c r="AC235" s="13" t="s">
        <v>337</v>
      </c>
      <c r="AD235" s="13" t="s">
        <v>282</v>
      </c>
      <c r="AE235" s="13" t="s">
        <v>282</v>
      </c>
      <c r="AF235" s="13" t="s">
        <v>282</v>
      </c>
      <c r="AG235" s="13" t="s">
        <v>282</v>
      </c>
      <c r="AH235" s="13" t="s">
        <v>282</v>
      </c>
      <c r="AI235" s="14">
        <v>10720</v>
      </c>
      <c r="AJ235" s="14">
        <v>10620</v>
      </c>
      <c r="AK235" s="14">
        <v>10620</v>
      </c>
      <c r="AL235" s="14">
        <v>11650</v>
      </c>
      <c r="AM235" s="14">
        <v>11650</v>
      </c>
      <c r="AN235" s="14">
        <v>11650</v>
      </c>
      <c r="AO235" s="14">
        <v>11680</v>
      </c>
      <c r="AP235" s="14">
        <v>11780</v>
      </c>
      <c r="AQ235" s="14">
        <v>11780</v>
      </c>
      <c r="AR235" s="14">
        <v>16680</v>
      </c>
      <c r="AS235" s="14">
        <v>16595</v>
      </c>
      <c r="AT235" s="14">
        <v>16625</v>
      </c>
      <c r="AU235" s="14">
        <v>16685.5</v>
      </c>
      <c r="AV235" s="14">
        <v>17229.009999999998</v>
      </c>
      <c r="AW235" s="14">
        <v>17753.27</v>
      </c>
      <c r="AX235" s="14">
        <v>18611.22</v>
      </c>
      <c r="AY235" s="14">
        <v>17869.900000000001</v>
      </c>
      <c r="AZ235" s="14">
        <v>18014.28</v>
      </c>
      <c r="BA235" s="14">
        <v>18611.59</v>
      </c>
      <c r="BB235" s="14">
        <v>18472.89</v>
      </c>
      <c r="BC235" s="14">
        <v>18699.37</v>
      </c>
      <c r="BD235" s="14">
        <v>19088.09</v>
      </c>
      <c r="BE235" s="14">
        <v>19503.189999999999</v>
      </c>
      <c r="BF235" s="14">
        <v>19857.63</v>
      </c>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v>0</v>
      </c>
      <c r="CE235" s="14">
        <v>0</v>
      </c>
      <c r="CF235" s="14">
        <v>0</v>
      </c>
      <c r="CG235" s="14">
        <v>0</v>
      </c>
      <c r="CH235" s="14">
        <v>0</v>
      </c>
      <c r="CI235" s="14">
        <v>0</v>
      </c>
      <c r="CJ235" s="14">
        <v>0</v>
      </c>
      <c r="CK235" s="14">
        <v>0</v>
      </c>
      <c r="CL235" s="14">
        <v>0</v>
      </c>
      <c r="CM235" s="14">
        <v>0</v>
      </c>
      <c r="CN235" s="14">
        <v>0</v>
      </c>
      <c r="CO235" s="14">
        <v>0</v>
      </c>
      <c r="CP235" s="14">
        <v>0</v>
      </c>
      <c r="CQ235" s="14">
        <v>0</v>
      </c>
      <c r="CR235" s="14">
        <v>0</v>
      </c>
      <c r="CS235" s="14">
        <v>0</v>
      </c>
      <c r="CT235" s="14">
        <v>0</v>
      </c>
      <c r="CU235" s="14">
        <v>0</v>
      </c>
      <c r="CV235" s="14">
        <v>0</v>
      </c>
      <c r="CW235" s="13">
        <v>0</v>
      </c>
      <c r="CX235" s="13">
        <v>0</v>
      </c>
      <c r="CY235" s="13">
        <v>0</v>
      </c>
      <c r="CZ235" s="13">
        <v>0</v>
      </c>
    </row>
    <row r="236" spans="1:104" s="13" customFormat="1" ht="14.25" x14ac:dyDescent="0.45">
      <c r="A236"/>
      <c r="B236"/>
      <c r="C236"/>
      <c r="D236"/>
      <c r="E236"/>
      <c r="F236"/>
      <c r="G236"/>
      <c r="H236"/>
      <c r="I236"/>
      <c r="J236"/>
      <c r="K236"/>
      <c r="L236"/>
      <c r="M236"/>
      <c r="N236" s="247" t="str">
        <f>Wat_FAO!Y236</f>
        <v>010310</v>
      </c>
      <c r="O236" s="247" t="str">
        <f>Wat_FAO!Z236</f>
        <v>oliv</v>
      </c>
      <c r="P236" s="247">
        <f t="shared" si="41"/>
        <v>1182</v>
      </c>
      <c r="Q236" s="247" cm="1">
        <f t="array" ref="Q236">_xlfn.XLOOKUP(Q$7&amp;$N236,'Water-LV_filtered'!$R$5:$R$64&amp;'Water-LV_filtered'!$I$5:$I$64,'Water-LV_filtered'!$V$5:$V$64)</f>
        <v>3155.1538357268942</v>
      </c>
      <c r="R236" s="247" cm="1">
        <f t="array" ref="R236">_xlfn.XLOOKUP(R$7&amp;$N236,'Water-LV_filtered'!$R$5:$R$64&amp;'Water-LV_filtered'!$I$5:$I$64,'Water-LV_filtered'!$V$5:$V$64)</f>
        <v>276.34175639634708</v>
      </c>
      <c r="S236" s="247" cm="1">
        <f t="array" ref="S236">_xlfn.XLOOKUP(S$7&amp;$N236,'Water-LV_filtered'!$R$5:$R$64&amp;'Water-LV_filtered'!$I$5:$I$64,'Water-LV_filtered'!$V$5:$V$64)</f>
        <v>399.85666671904147</v>
      </c>
      <c r="T236" s="63">
        <f>Q236*GLB_Wat!$Z236*$Y236/1000</f>
        <v>0</v>
      </c>
      <c r="U236" s="63">
        <f>R236*GLB_Wat!$Z236*$Y236/1000</f>
        <v>0</v>
      </c>
      <c r="V236" s="63">
        <f>S236*GLB_Wat!$Z236*$Y236/1000</f>
        <v>0</v>
      </c>
      <c r="W236" s="63">
        <f t="shared" si="42"/>
        <v>0</v>
      </c>
      <c r="X236"/>
      <c r="Y236" s="348">
        <f>IF(Wat_FAO!AJ236&gt;0,1,0)</f>
        <v>0</v>
      </c>
      <c r="Z236" s="147">
        <f t="shared" si="43"/>
        <v>1344.8634285714286</v>
      </c>
      <c r="AA236" s="242"/>
      <c r="AB236" s="13">
        <v>1182</v>
      </c>
      <c r="AC236" s="13" t="s">
        <v>338</v>
      </c>
      <c r="AD236" s="13" t="s">
        <v>282</v>
      </c>
      <c r="AE236" s="13" t="s">
        <v>282</v>
      </c>
      <c r="AF236" s="13" t="s">
        <v>282</v>
      </c>
      <c r="AG236" s="13" t="s">
        <v>282</v>
      </c>
      <c r="AH236" s="13" t="s">
        <v>282</v>
      </c>
      <c r="AI236" s="14">
        <v>1260052</v>
      </c>
      <c r="AJ236" s="14">
        <v>1241501</v>
      </c>
      <c r="AK236" s="14">
        <v>1288230</v>
      </c>
      <c r="AL236" s="14">
        <v>1336934</v>
      </c>
      <c r="AM236" s="14">
        <v>1364359</v>
      </c>
      <c r="AN236" s="14">
        <v>1416551</v>
      </c>
      <c r="AO236" s="14">
        <v>1506417</v>
      </c>
      <c r="AP236" s="14">
        <v>1453528</v>
      </c>
      <c r="AQ236" s="14">
        <v>1517810</v>
      </c>
      <c r="AR236" s="14">
        <v>1505357</v>
      </c>
      <c r="AS236" s="14">
        <v>1537647</v>
      </c>
      <c r="AT236" s="14">
        <v>1610687</v>
      </c>
      <c r="AU236" s="14">
        <v>1640272</v>
      </c>
      <c r="AV236" s="14">
        <v>1688386</v>
      </c>
      <c r="AW236" s="14">
        <v>1759637</v>
      </c>
      <c r="AX236" s="14">
        <v>1821403</v>
      </c>
      <c r="AY236" s="14">
        <v>1863164</v>
      </c>
      <c r="AZ236" s="14">
        <v>1878689</v>
      </c>
      <c r="BA236" s="14">
        <v>1842916</v>
      </c>
      <c r="BB236" s="14">
        <v>1887874</v>
      </c>
      <c r="BC236" s="14">
        <v>1903761</v>
      </c>
      <c r="BD236" s="14">
        <v>1831270</v>
      </c>
      <c r="BE236" s="14">
        <v>1908044</v>
      </c>
      <c r="BF236" s="14">
        <v>1893806</v>
      </c>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v>0</v>
      </c>
      <c r="CE236" s="14">
        <v>0</v>
      </c>
      <c r="CF236" s="14">
        <v>0</v>
      </c>
      <c r="CG236" s="14">
        <v>0</v>
      </c>
      <c r="CH236" s="14">
        <v>0</v>
      </c>
      <c r="CI236" s="14">
        <v>0</v>
      </c>
      <c r="CJ236" s="14">
        <v>0</v>
      </c>
      <c r="CK236" s="14">
        <v>0</v>
      </c>
      <c r="CL236" s="14">
        <v>0</v>
      </c>
      <c r="CM236" s="14">
        <v>0</v>
      </c>
      <c r="CN236" s="14">
        <v>0</v>
      </c>
      <c r="CO236" s="14">
        <v>0</v>
      </c>
      <c r="CP236" s="14">
        <v>0</v>
      </c>
      <c r="CQ236" s="14">
        <v>0</v>
      </c>
      <c r="CR236" s="14">
        <v>0</v>
      </c>
      <c r="CS236" s="14">
        <v>0</v>
      </c>
      <c r="CT236" s="14">
        <v>0</v>
      </c>
      <c r="CU236" s="14">
        <v>0</v>
      </c>
      <c r="CV236" s="14">
        <v>0</v>
      </c>
      <c r="CW236" s="13">
        <v>0</v>
      </c>
      <c r="CX236" s="13">
        <v>0</v>
      </c>
      <c r="CY236" s="13">
        <v>0</v>
      </c>
      <c r="CZ236" s="13">
        <v>0</v>
      </c>
    </row>
    <row r="237" spans="1:104" s="13" customFormat="1" ht="14.45" customHeight="1" x14ac:dyDescent="0.45">
      <c r="A237"/>
      <c r="B237"/>
      <c r="C237"/>
      <c r="D237"/>
      <c r="E237"/>
      <c r="F237"/>
      <c r="G237"/>
      <c r="H237"/>
      <c r="I237"/>
      <c r="J237"/>
      <c r="K237"/>
      <c r="L237"/>
      <c r="M237"/>
      <c r="N237" s="247" t="str">
        <f>Wat_FAO!Y237</f>
        <v>010310</v>
      </c>
      <c r="O237" s="247" t="str">
        <f>Wat_FAO!Z237</f>
        <v>oliv</v>
      </c>
      <c r="P237" s="247">
        <f t="shared" si="41"/>
        <v>1183</v>
      </c>
      <c r="Q237" s="247" cm="1">
        <f t="array" ref="Q237">_xlfn.XLOOKUP(Q$7&amp;$N237,'Water-LV_filtered'!$R$5:$R$64&amp;'Water-LV_filtered'!$I$5:$I$64,'Water-LV_filtered'!$V$5:$V$64)</f>
        <v>3155.1538357268942</v>
      </c>
      <c r="R237" s="247" cm="1">
        <f t="array" ref="R237">_xlfn.XLOOKUP(R$7&amp;$N237,'Water-LV_filtered'!$R$5:$R$64&amp;'Water-LV_filtered'!$I$5:$I$64,'Water-LV_filtered'!$V$5:$V$64)</f>
        <v>276.34175639634708</v>
      </c>
      <c r="S237" s="247" cm="1">
        <f t="array" ref="S237">_xlfn.XLOOKUP(S$7&amp;$N237,'Water-LV_filtered'!$R$5:$R$64&amp;'Water-LV_filtered'!$I$5:$I$64,'Water-LV_filtered'!$V$5:$V$64)</f>
        <v>399.85666671904147</v>
      </c>
      <c r="T237" s="63">
        <f>Q237*GLB_Wat!$Z237*$Y237/1000</f>
        <v>0</v>
      </c>
      <c r="U237" s="63">
        <f>R237*GLB_Wat!$Z237*$Y237/1000</f>
        <v>0</v>
      </c>
      <c r="V237" s="63">
        <f>S237*GLB_Wat!$Z237*$Y237/1000</f>
        <v>0</v>
      </c>
      <c r="W237" s="63">
        <f t="shared" si="42"/>
        <v>0</v>
      </c>
      <c r="X237"/>
      <c r="Y237" s="348">
        <f>IF(Wat_FAO!AJ237&gt;0,1,0)</f>
        <v>0</v>
      </c>
      <c r="Z237" s="147">
        <f t="shared" si="43"/>
        <v>59.633452857142863</v>
      </c>
      <c r="AA237" s="242"/>
      <c r="AB237" s="13">
        <v>1183</v>
      </c>
      <c r="AC237" s="13" t="s">
        <v>339</v>
      </c>
      <c r="AD237" s="13" t="s">
        <v>282</v>
      </c>
      <c r="AE237" s="13" t="s">
        <v>282</v>
      </c>
      <c r="AF237" s="13" t="s">
        <v>282</v>
      </c>
      <c r="AG237" s="13" t="s">
        <v>282</v>
      </c>
      <c r="AH237" s="13" t="s">
        <v>282</v>
      </c>
      <c r="AI237" s="14">
        <v>58713.79</v>
      </c>
      <c r="AJ237" s="14">
        <v>57674.44</v>
      </c>
      <c r="AK237" s="14">
        <v>60380.66</v>
      </c>
      <c r="AL237" s="14">
        <v>58756.6</v>
      </c>
      <c r="AM237" s="14">
        <v>60406.47</v>
      </c>
      <c r="AN237" s="14">
        <v>60675.72</v>
      </c>
      <c r="AO237" s="14">
        <v>60826.49</v>
      </c>
      <c r="AP237" s="14">
        <v>60832.99</v>
      </c>
      <c r="AQ237" s="14">
        <v>63717.4</v>
      </c>
      <c r="AR237" s="14">
        <v>63566.5</v>
      </c>
      <c r="AS237" s="14">
        <v>64991.45</v>
      </c>
      <c r="AT237" s="14">
        <v>64887.21</v>
      </c>
      <c r="AU237" s="14">
        <v>64356.13</v>
      </c>
      <c r="AV237" s="14">
        <v>64887.42</v>
      </c>
      <c r="AW237" s="14">
        <v>66318.210000000006</v>
      </c>
      <c r="AX237" s="14">
        <v>67440.27</v>
      </c>
      <c r="AY237" s="14">
        <v>67365.37</v>
      </c>
      <c r="AZ237" s="14">
        <v>66873.42</v>
      </c>
      <c r="BA237" s="14">
        <v>63331.58</v>
      </c>
      <c r="BB237" s="14">
        <v>63325.39</v>
      </c>
      <c r="BC237" s="14">
        <v>63537.120000000003</v>
      </c>
      <c r="BD237" s="14">
        <v>64043.48</v>
      </c>
      <c r="BE237" s="14">
        <v>64736.43</v>
      </c>
      <c r="BF237" s="14">
        <v>65036.43</v>
      </c>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v>0</v>
      </c>
      <c r="CE237" s="14">
        <v>0</v>
      </c>
      <c r="CF237" s="14">
        <v>0</v>
      </c>
      <c r="CG237" s="14">
        <v>0</v>
      </c>
      <c r="CH237" s="14">
        <v>0</v>
      </c>
      <c r="CI237" s="14">
        <v>0</v>
      </c>
      <c r="CJ237" s="14">
        <v>0</v>
      </c>
      <c r="CK237" s="14">
        <v>0</v>
      </c>
      <c r="CL237" s="14">
        <v>0</v>
      </c>
      <c r="CM237" s="14">
        <v>0</v>
      </c>
      <c r="CN237" s="14">
        <v>0</v>
      </c>
      <c r="CO237" s="14">
        <v>0</v>
      </c>
      <c r="CP237" s="14">
        <v>0</v>
      </c>
      <c r="CQ237" s="14">
        <v>0</v>
      </c>
      <c r="CR237" s="14">
        <v>0</v>
      </c>
      <c r="CS237" s="14">
        <v>0</v>
      </c>
      <c r="CT237" s="14">
        <v>0</v>
      </c>
      <c r="CU237" s="14">
        <v>0</v>
      </c>
      <c r="CV237" s="14">
        <v>0</v>
      </c>
      <c r="CW237" s="13">
        <v>0</v>
      </c>
      <c r="CX237" s="13">
        <v>0</v>
      </c>
      <c r="CY237" s="13">
        <v>0</v>
      </c>
      <c r="CZ237" s="13">
        <v>0</v>
      </c>
    </row>
    <row r="238" spans="1:104" s="13" customFormat="1" ht="14.45" customHeight="1" x14ac:dyDescent="0.45">
      <c r="A238"/>
      <c r="B238"/>
      <c r="C238"/>
      <c r="D238"/>
      <c r="E238"/>
      <c r="F238"/>
      <c r="G238"/>
      <c r="H238"/>
      <c r="I238"/>
      <c r="J238"/>
      <c r="K238"/>
      <c r="L238"/>
      <c r="M238"/>
      <c r="N238" s="247" t="str">
        <f>Wat_FAO!Y238</f>
        <v>010310</v>
      </c>
      <c r="O238" s="247" t="str">
        <f>Wat_FAO!Z238</f>
        <v>oliv</v>
      </c>
      <c r="P238" s="247">
        <f t="shared" si="41"/>
        <v>1185</v>
      </c>
      <c r="Q238" s="247" cm="1">
        <f t="array" ref="Q238">_xlfn.XLOOKUP(Q$7&amp;$N238,'Water-LV_filtered'!$R$5:$R$64&amp;'Water-LV_filtered'!$I$5:$I$64,'Water-LV_filtered'!$V$5:$V$64)</f>
        <v>3155.1538357268942</v>
      </c>
      <c r="R238" s="247" cm="1">
        <f t="array" ref="R238">_xlfn.XLOOKUP(R$7&amp;$N238,'Water-LV_filtered'!$R$5:$R$64&amp;'Water-LV_filtered'!$I$5:$I$64,'Water-LV_filtered'!$V$5:$V$64)</f>
        <v>276.34175639634708</v>
      </c>
      <c r="S238" s="247" cm="1">
        <f t="array" ref="S238">_xlfn.XLOOKUP(S$7&amp;$N238,'Water-LV_filtered'!$R$5:$R$64&amp;'Water-LV_filtered'!$I$5:$I$64,'Water-LV_filtered'!$V$5:$V$64)</f>
        <v>399.85666671904147</v>
      </c>
      <c r="T238" s="63">
        <f>Q238*GLB_Wat!$Z238*$Y238/1000</f>
        <v>1471.6648942002716</v>
      </c>
      <c r="U238" s="63">
        <f>R238*GLB_Wat!$Z238*$Y238/1000</f>
        <v>128.89465391041847</v>
      </c>
      <c r="V238" s="63">
        <f>S238*GLB_Wat!$Z238*$Y238/1000</f>
        <v>186.50596762004835</v>
      </c>
      <c r="W238" s="63">
        <f t="shared" si="42"/>
        <v>1787.0655157307385</v>
      </c>
      <c r="X238"/>
      <c r="Y238" s="348">
        <f>IF(Wat_FAO!AJ238&gt;0,1,0)</f>
        <v>1</v>
      </c>
      <c r="Z238" s="147">
        <f t="shared" si="43"/>
        <v>466.43205714285716</v>
      </c>
      <c r="AA238" s="242"/>
      <c r="AB238" s="13">
        <v>1185</v>
      </c>
      <c r="AC238" s="13" t="s">
        <v>340</v>
      </c>
      <c r="AD238" s="13" t="s">
        <v>282</v>
      </c>
      <c r="AE238" s="13" t="s">
        <v>282</v>
      </c>
      <c r="AF238" s="13" t="s">
        <v>282</v>
      </c>
      <c r="AG238" s="13" t="s">
        <v>282</v>
      </c>
      <c r="AH238" s="13" t="s">
        <v>282</v>
      </c>
      <c r="AI238" s="14">
        <v>376715.6</v>
      </c>
      <c r="AJ238" s="14">
        <v>436872.1</v>
      </c>
      <c r="AK238" s="14">
        <v>467698.9</v>
      </c>
      <c r="AL238" s="14">
        <v>445942.1</v>
      </c>
      <c r="AM238" s="14">
        <v>479408.6</v>
      </c>
      <c r="AN238" s="14">
        <v>503345.5</v>
      </c>
      <c r="AO238" s="14">
        <v>555041.6</v>
      </c>
      <c r="AP238" s="14">
        <v>565363.80000000005</v>
      </c>
      <c r="AQ238" s="14">
        <v>566337.80000000005</v>
      </c>
      <c r="AR238" s="14">
        <v>571434.30000000005</v>
      </c>
      <c r="AS238" s="14">
        <v>519096.4</v>
      </c>
      <c r="AT238" s="14">
        <v>501772.2</v>
      </c>
      <c r="AU238" s="14">
        <v>584514.1</v>
      </c>
      <c r="AV238" s="14">
        <v>600791.9</v>
      </c>
      <c r="AW238" s="14">
        <v>701834.8</v>
      </c>
      <c r="AX238" s="14">
        <v>750309.6</v>
      </c>
      <c r="AY238" s="14">
        <v>717758.1</v>
      </c>
      <c r="AZ238" s="14">
        <v>668249.30000000005</v>
      </c>
      <c r="BA238" s="14">
        <v>606105</v>
      </c>
      <c r="BB238" s="14">
        <v>485494.6</v>
      </c>
      <c r="BC238" s="14">
        <v>445535</v>
      </c>
      <c r="BD238" s="14">
        <v>414772.2</v>
      </c>
      <c r="BE238" s="14">
        <v>444052.2</v>
      </c>
      <c r="BF238" s="14">
        <v>461585</v>
      </c>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v>0</v>
      </c>
      <c r="CE238" s="14">
        <v>0</v>
      </c>
      <c r="CF238" s="14">
        <v>0</v>
      </c>
      <c r="CG238" s="14">
        <v>0</v>
      </c>
      <c r="CH238" s="14">
        <v>0</v>
      </c>
      <c r="CI238" s="14">
        <v>0</v>
      </c>
      <c r="CJ238" s="14">
        <v>0</v>
      </c>
      <c r="CK238" s="14">
        <v>0</v>
      </c>
      <c r="CL238" s="14">
        <v>0</v>
      </c>
      <c r="CM238" s="14">
        <v>0</v>
      </c>
      <c r="CN238" s="14">
        <v>0</v>
      </c>
      <c r="CO238" s="14">
        <v>0</v>
      </c>
      <c r="CP238" s="14">
        <v>0</v>
      </c>
      <c r="CQ238" s="14">
        <v>0</v>
      </c>
      <c r="CR238" s="14">
        <v>0</v>
      </c>
      <c r="CS238" s="14">
        <v>0</v>
      </c>
      <c r="CT238" s="14">
        <v>0</v>
      </c>
      <c r="CU238" s="14">
        <v>0</v>
      </c>
      <c r="CV238" s="14">
        <v>0</v>
      </c>
      <c r="CW238" s="13">
        <v>0</v>
      </c>
      <c r="CX238" s="13">
        <v>0</v>
      </c>
      <c r="CY238" s="13">
        <v>0</v>
      </c>
      <c r="CZ238" s="13">
        <v>0</v>
      </c>
    </row>
    <row r="239" spans="1:104" s="13" customFormat="1" ht="14.45" customHeight="1" x14ac:dyDescent="0.45">
      <c r="A239"/>
      <c r="B239"/>
      <c r="C239"/>
      <c r="D239"/>
      <c r="E239"/>
      <c r="F239"/>
      <c r="G239"/>
      <c r="H239"/>
      <c r="I239"/>
      <c r="J239"/>
      <c r="K239"/>
      <c r="L239"/>
      <c r="M239"/>
      <c r="N239" s="247">
        <f>Wat_FAO!Y239</f>
        <v>0</v>
      </c>
      <c r="O239" s="247" t="str">
        <f>Wat_FAO!Z239</f>
        <v>aqua</v>
      </c>
      <c r="P239" s="247" t="str">
        <f t="shared" ref="P239:P240" si="44">AB239</f>
        <v>fish1</v>
      </c>
      <c r="Q239" s="247">
        <f>'Water-FSH'!C3</f>
        <v>13017</v>
      </c>
      <c r="R239" s="247">
        <f>'Water-FSH'!D3</f>
        <v>7831</v>
      </c>
      <c r="S239" s="247">
        <f>'Water-FSH'!E3</f>
        <v>1873</v>
      </c>
      <c r="T239" s="63">
        <f>Q239*GLB_Wat!$Z239*$Y239/1000</f>
        <v>1201252.962109555</v>
      </c>
      <c r="U239" s="63">
        <f>R239*GLB_Wat!$Z239*$Y239/1000</f>
        <v>722671.27189674461</v>
      </c>
      <c r="V239" s="63">
        <f>S239*GLB_Wat!$Z239*$Y239/1000</f>
        <v>172846.80018677085</v>
      </c>
      <c r="W239" s="63">
        <f t="shared" ref="W239:W240" si="45">SUM(T239:V239)</f>
        <v>2096771.0341930706</v>
      </c>
      <c r="X239"/>
      <c r="Y239" s="348">
        <f>IF(Wat_FAO!AJ239&gt;0,1,0)</f>
        <v>1</v>
      </c>
      <c r="Z239" s="147">
        <f t="shared" si="43"/>
        <v>92283.395721714289</v>
      </c>
      <c r="AA239" s="242"/>
      <c r="AB239" s="353" t="s">
        <v>2808</v>
      </c>
      <c r="AC239" s="354" t="s">
        <v>2169</v>
      </c>
      <c r="AD239" s="354" t="s">
        <v>2169</v>
      </c>
      <c r="AE239" s="354" t="s">
        <v>2169</v>
      </c>
      <c r="AF239" s="355" t="s">
        <v>2174</v>
      </c>
      <c r="AG239" s="355" t="s">
        <v>2174</v>
      </c>
      <c r="AH239" s="355" t="s">
        <v>2174</v>
      </c>
      <c r="AI239" s="356">
        <f>'Water-FSH'!D467</f>
        <v>94436196.519999996</v>
      </c>
      <c r="AJ239" s="356">
        <f>'Water-FSH'!E467</f>
        <v>91655508.265000001</v>
      </c>
      <c r="AK239" s="356">
        <f>'Water-FSH'!F467</f>
        <v>91972966.61500001</v>
      </c>
      <c r="AL239" s="356">
        <f>'Water-FSH'!G467</f>
        <v>89260448.063000008</v>
      </c>
      <c r="AM239" s="356">
        <f>'Water-FSH'!H467</f>
        <v>93920308.750000015</v>
      </c>
      <c r="AN239" s="356">
        <f>'Water-FSH'!I467</f>
        <v>93602016.780000001</v>
      </c>
      <c r="AO239" s="356">
        <f>'Water-FSH'!J467</f>
        <v>91136325.059</v>
      </c>
      <c r="AP239" s="356">
        <f>'Water-FSH'!K467</f>
        <v>91483121.784000009</v>
      </c>
      <c r="AQ239" s="356">
        <f>'Water-FSH'!L467</f>
        <v>90598736.065000013</v>
      </c>
      <c r="AR239" s="356">
        <f>'Water-FSH'!M467</f>
        <v>89954897.877000004</v>
      </c>
      <c r="AS239" s="356">
        <f>'Water-FSH'!N467</f>
        <v>88103560.061000004</v>
      </c>
      <c r="AT239" s="356">
        <f>'Water-FSH'!O467</f>
        <v>92530399.008000016</v>
      </c>
      <c r="AU239" s="356">
        <f>'Water-FSH'!P467</f>
        <v>89629660.363000005</v>
      </c>
      <c r="AV239" s="356">
        <f>'Water-FSH'!Q467</f>
        <v>90807989.017000005</v>
      </c>
      <c r="AW239" s="356">
        <f>'Water-FSH'!R467</f>
        <v>91412803.97800006</v>
      </c>
      <c r="AX239" s="356">
        <f>'Water-FSH'!S467</f>
        <v>92463152.448999956</v>
      </c>
      <c r="AY239" s="356">
        <f>'Water-FSH'!T467</f>
        <v>90489327.681999981</v>
      </c>
      <c r="AZ239" s="356">
        <f>'Water-FSH'!U467</f>
        <v>94346364.597000003</v>
      </c>
      <c r="BA239" s="356">
        <f>'Water-FSH'!V467</f>
        <v>97181511.213000014</v>
      </c>
      <c r="BB239" s="356">
        <f>'Water-FSH'!W467</f>
        <v>93273188.896999985</v>
      </c>
      <c r="BC239" s="356">
        <f>'Water-FSH'!X467</f>
        <v>90705132.609999999</v>
      </c>
      <c r="BD239" s="356">
        <f>'Water-FSH'!Y467</f>
        <v>92576961.166999966</v>
      </c>
      <c r="BE239" s="356">
        <f>'Water-FSH'!Z467</f>
        <v>92093462.479999989</v>
      </c>
      <c r="BF239" s="356">
        <f>'Water-FSH'!AA467</f>
        <v>0</v>
      </c>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row>
    <row r="240" spans="1:104" s="13" customFormat="1" ht="14.45" customHeight="1" x14ac:dyDescent="0.45">
      <c r="A240"/>
      <c r="B240"/>
      <c r="C240"/>
      <c r="D240"/>
      <c r="E240"/>
      <c r="F240"/>
      <c r="G240"/>
      <c r="H240"/>
      <c r="I240"/>
      <c r="J240"/>
      <c r="K240"/>
      <c r="L240"/>
      <c r="M240"/>
      <c r="N240" s="247">
        <f>Wat_FAO!Y240</f>
        <v>0</v>
      </c>
      <c r="O240" s="247" t="str">
        <f>Wat_FAO!Z240</f>
        <v>fish</v>
      </c>
      <c r="P240" s="247" t="str">
        <f t="shared" si="44"/>
        <v>fish2</v>
      </c>
      <c r="Q240" s="247"/>
      <c r="R240" s="247"/>
      <c r="S240" s="247"/>
      <c r="T240" s="63">
        <f>Q240*GLB_Wat!$Z240*$Y240/1000</f>
        <v>0</v>
      </c>
      <c r="U240" s="63">
        <f>R240*GLB_Wat!$Z240*$Y240/1000</f>
        <v>0</v>
      </c>
      <c r="V240" s="63">
        <f>S240*GLB_Wat!$Z240*$Y240/1000</f>
        <v>0</v>
      </c>
      <c r="W240" s="63">
        <f t="shared" si="45"/>
        <v>0</v>
      </c>
      <c r="X240"/>
      <c r="Y240" s="348">
        <f>IF(Wat_FAO!AJ240&gt;0,1,0)</f>
        <v>1</v>
      </c>
      <c r="Z240" s="147">
        <f t="shared" si="43"/>
        <v>52299.317524714286</v>
      </c>
      <c r="AA240" s="242"/>
      <c r="AB240" s="353" t="s">
        <v>2809</v>
      </c>
      <c r="AC240" s="355" t="s">
        <v>2174</v>
      </c>
      <c r="AD240" s="355" t="s">
        <v>2174</v>
      </c>
      <c r="AE240" s="355" t="s">
        <v>2174</v>
      </c>
      <c r="AF240" s="355" t="s">
        <v>2174</v>
      </c>
      <c r="AG240" s="355" t="s">
        <v>2174</v>
      </c>
      <c r="AH240" s="355" t="s">
        <v>2174</v>
      </c>
      <c r="AI240" s="356">
        <f>'Water-FSH'!D468</f>
        <v>42913464.667000003</v>
      </c>
      <c r="AJ240" s="356">
        <f>'Water-FSH'!E468</f>
        <v>45472918.023999996</v>
      </c>
      <c r="AK240" s="356">
        <f>'Water-FSH'!F468</f>
        <v>48599270.640999995</v>
      </c>
      <c r="AL240" s="356">
        <f>'Water-FSH'!G468</f>
        <v>51445804.557999998</v>
      </c>
      <c r="AM240" s="356">
        <f>'Water-FSH'!H468</f>
        <v>55766468.803000011</v>
      </c>
      <c r="AN240" s="356">
        <f>'Water-FSH'!I468</f>
        <v>59039005.258999996</v>
      </c>
      <c r="AO240" s="356">
        <f>'Water-FSH'!J468</f>
        <v>62858290.721000001</v>
      </c>
      <c r="AP240" s="356">
        <f>'Water-FSH'!K468</f>
        <v>66201064.305999979</v>
      </c>
      <c r="AQ240" s="356">
        <f>'Water-FSH'!L468</f>
        <v>70131812.44600001</v>
      </c>
      <c r="AR240" s="356">
        <f>'Water-FSH'!M468</f>
        <v>73774020.498999938</v>
      </c>
      <c r="AS240" s="356">
        <f>'Water-FSH'!N468</f>
        <v>77873233.398999959</v>
      </c>
      <c r="AT240" s="356">
        <f>'Water-FSH'!O468</f>
        <v>81433585.283000007</v>
      </c>
      <c r="AU240" s="356">
        <f>'Water-FSH'!P468</f>
        <v>88041746.781000018</v>
      </c>
      <c r="AV240" s="356">
        <f>'Water-FSH'!Q468</f>
        <v>94800639.18900001</v>
      </c>
      <c r="AW240" s="356">
        <f>'Water-FSH'!R468</f>
        <v>99482352.879000023</v>
      </c>
      <c r="AX240" s="356">
        <f>'Water-FSH'!S468</f>
        <v>103781404.96499996</v>
      </c>
      <c r="AY240" s="356">
        <f>'Water-FSH'!T468</f>
        <v>108052392.65699999</v>
      </c>
      <c r="AZ240" s="356">
        <f>'Water-FSH'!U468</f>
        <v>112133271.51699999</v>
      </c>
      <c r="BA240" s="356">
        <f>'Water-FSH'!V468</f>
        <v>115830391.18000005</v>
      </c>
      <c r="BB240" s="356">
        <f>'Water-FSH'!W468</f>
        <v>119578024.00299996</v>
      </c>
      <c r="BC240" s="356">
        <f>'Water-FSH'!X468</f>
        <v>122655351.91</v>
      </c>
      <c r="BD240" s="356">
        <f>'Water-FSH'!Y468</f>
        <v>126115393.52900004</v>
      </c>
      <c r="BE240" s="356">
        <f>'Water-FSH'!Z468</f>
        <v>130732788.83600003</v>
      </c>
      <c r="BF240" s="356">
        <f>'Water-FSH'!AA468</f>
        <v>0</v>
      </c>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row>
    <row r="241" ht="14.45" customHeight="1" x14ac:dyDescent="0.45"/>
    <row r="242" ht="14.45" customHeight="1" x14ac:dyDescent="0.45"/>
    <row r="243" ht="14.45" customHeight="1" x14ac:dyDescent="0.45"/>
    <row r="244" ht="14.45" customHeight="1" x14ac:dyDescent="0.45"/>
    <row r="245" ht="14.45" customHeight="1" x14ac:dyDescent="0.45"/>
    <row r="246" ht="14.45" customHeight="1" x14ac:dyDescent="0.45"/>
    <row r="247" ht="14.45" customHeight="1" x14ac:dyDescent="0.45"/>
    <row r="248" ht="14.45" customHeight="1" x14ac:dyDescent="0.45"/>
    <row r="249" ht="14.45" customHeight="1" x14ac:dyDescent="0.45"/>
    <row r="250" ht="14.45" customHeight="1" x14ac:dyDescent="0.45"/>
    <row r="251" ht="14.45" hidden="1" customHeight="1" x14ac:dyDescent="0.45"/>
    <row r="252" ht="14.45" hidden="1" customHeight="1" x14ac:dyDescent="0.45"/>
    <row r="253" ht="14.45" hidden="1" customHeight="1" x14ac:dyDescent="0.45"/>
    <row r="254" ht="14.45" hidden="1" customHeight="1" x14ac:dyDescent="0.45"/>
    <row r="255" ht="14.45" hidden="1" customHeight="1" x14ac:dyDescent="0.45"/>
    <row r="256" ht="14.45" hidden="1" customHeight="1" x14ac:dyDescent="0.45"/>
    <row r="257" ht="14.45" hidden="1" customHeight="1" x14ac:dyDescent="0.45"/>
    <row r="258" ht="14.45" hidden="1" customHeight="1" x14ac:dyDescent="0.45"/>
    <row r="259" ht="14.45" hidden="1" customHeight="1" x14ac:dyDescent="0.45"/>
    <row r="260" ht="14.45" hidden="1" customHeight="1" x14ac:dyDescent="0.45"/>
    <row r="261" ht="14.45" hidden="1" customHeight="1" x14ac:dyDescent="0.45"/>
    <row r="262" ht="14.45" hidden="1" customHeight="1" x14ac:dyDescent="0.45"/>
    <row r="263" ht="14.45" hidden="1" customHeight="1" x14ac:dyDescent="0.45"/>
    <row r="264" ht="14.45" hidden="1" customHeight="1" x14ac:dyDescent="0.45"/>
    <row r="265" ht="14.45" hidden="1" customHeight="1" x14ac:dyDescent="0.45"/>
    <row r="266" ht="14.45" hidden="1" customHeight="1" x14ac:dyDescent="0.45"/>
    <row r="267" ht="14.45" hidden="1" customHeight="1" x14ac:dyDescent="0.45"/>
    <row r="268" ht="14.45" hidden="1" customHeight="1" x14ac:dyDescent="0.45"/>
    <row r="269" ht="14.45" hidden="1" customHeight="1" x14ac:dyDescent="0.45"/>
    <row r="270" ht="14.45" hidden="1" customHeight="1" x14ac:dyDescent="0.45"/>
    <row r="271" ht="14.45" hidden="1" customHeight="1" x14ac:dyDescent="0.45"/>
    <row r="272" ht="14.45" hidden="1" customHeight="1" x14ac:dyDescent="0.45"/>
    <row r="273" ht="14.45" hidden="1" customHeight="1" x14ac:dyDescent="0.45"/>
    <row r="274" ht="14.45" hidden="1" customHeight="1" x14ac:dyDescent="0.45"/>
    <row r="275" ht="14.45" hidden="1" customHeight="1" x14ac:dyDescent="0.45"/>
    <row r="276" ht="14.45" hidden="1" customHeight="1" x14ac:dyDescent="0.45"/>
    <row r="277" ht="14.45" hidden="1" customHeight="1" x14ac:dyDescent="0.45"/>
    <row r="278" ht="14.45" hidden="1" customHeight="1" x14ac:dyDescent="0.45"/>
    <row r="279" ht="14.45" hidden="1" customHeight="1" x14ac:dyDescent="0.45"/>
    <row r="280" ht="14.45" hidden="1" customHeight="1" x14ac:dyDescent="0.45"/>
    <row r="281" ht="14.45" hidden="1" customHeight="1" x14ac:dyDescent="0.45"/>
    <row r="282" ht="14.45" hidden="1" customHeight="1" x14ac:dyDescent="0.45"/>
    <row r="283" ht="14.45" hidden="1" customHeight="1" x14ac:dyDescent="0.45"/>
    <row r="284" ht="14.45" hidden="1" customHeight="1" x14ac:dyDescent="0.45"/>
    <row r="285" ht="14.45" hidden="1" customHeight="1" x14ac:dyDescent="0.45"/>
    <row r="286" ht="14.45" hidden="1" customHeight="1" x14ac:dyDescent="0.45"/>
    <row r="287" ht="14.45" hidden="1" customHeight="1" x14ac:dyDescent="0.45"/>
    <row r="288" ht="14.45" hidden="1" customHeight="1" x14ac:dyDescent="0.45"/>
    <row r="289" ht="14.45" hidden="1" customHeight="1" x14ac:dyDescent="0.45"/>
    <row r="290" ht="14.45" hidden="1" customHeight="1" x14ac:dyDescent="0.45"/>
    <row r="291" ht="14.45" hidden="1" customHeight="1" x14ac:dyDescent="0.45"/>
    <row r="292" ht="14.45" hidden="1" customHeight="1" x14ac:dyDescent="0.45"/>
    <row r="293" ht="14.45" hidden="1" customHeight="1" x14ac:dyDescent="0.45"/>
    <row r="294" ht="14.45" hidden="1" customHeight="1" x14ac:dyDescent="0.45"/>
    <row r="295" ht="14.45" hidden="1" customHeight="1" x14ac:dyDescent="0.45"/>
    <row r="296" ht="14.45" hidden="1" customHeight="1" x14ac:dyDescent="0.45"/>
    <row r="297" ht="14.45" hidden="1" customHeight="1" x14ac:dyDescent="0.45"/>
    <row r="298" ht="14.45" hidden="1" customHeight="1" x14ac:dyDescent="0.45"/>
    <row r="299" ht="14.45" hidden="1" customHeight="1" x14ac:dyDescent="0.45"/>
    <row r="300" ht="14.45" hidden="1" customHeight="1" x14ac:dyDescent="0.45"/>
    <row r="301" ht="14.45" hidden="1" customHeight="1" x14ac:dyDescent="0.45"/>
    <row r="302" ht="14.45" hidden="1" customHeight="1" x14ac:dyDescent="0.45"/>
    <row r="303" ht="14.45" hidden="1" customHeight="1" x14ac:dyDescent="0.45"/>
    <row r="304" ht="14.45" hidden="1" customHeight="1" x14ac:dyDescent="0.45"/>
    <row r="305" ht="14.45" hidden="1" customHeight="1" x14ac:dyDescent="0.45"/>
    <row r="306" ht="14.45" hidden="1" customHeight="1" x14ac:dyDescent="0.45"/>
    <row r="307" ht="14.45" hidden="1" customHeight="1" x14ac:dyDescent="0.45"/>
    <row r="308" ht="14.45" hidden="1" customHeight="1" x14ac:dyDescent="0.45"/>
    <row r="309" ht="14.45" hidden="1" customHeight="1" x14ac:dyDescent="0.45"/>
    <row r="310" ht="14.45" hidden="1" customHeight="1" x14ac:dyDescent="0.45"/>
    <row r="311" ht="14.45" hidden="1" customHeight="1" x14ac:dyDescent="0.45"/>
    <row r="312" ht="14.45" hidden="1" customHeight="1" x14ac:dyDescent="0.45"/>
    <row r="313" ht="14.45" hidden="1" customHeight="1" x14ac:dyDescent="0.45"/>
    <row r="314" ht="14.45" hidden="1" customHeight="1" x14ac:dyDescent="0.45"/>
    <row r="315" ht="14.45" hidden="1" customHeight="1" x14ac:dyDescent="0.45"/>
    <row r="316" ht="14.45" hidden="1" customHeight="1" x14ac:dyDescent="0.45"/>
    <row r="317" ht="14.45" hidden="1" customHeight="1" x14ac:dyDescent="0.45"/>
    <row r="318" ht="14.45" hidden="1" customHeight="1" x14ac:dyDescent="0.45"/>
    <row r="319" ht="14.45" hidden="1" customHeight="1" x14ac:dyDescent="0.45"/>
    <row r="320" ht="14.45" hidden="1" customHeight="1" x14ac:dyDescent="0.45"/>
    <row r="321" ht="14.45" hidden="1" customHeight="1" x14ac:dyDescent="0.45"/>
    <row r="322" ht="14.45" hidden="1" customHeight="1" x14ac:dyDescent="0.45"/>
    <row r="323" ht="14.45" hidden="1" customHeight="1" x14ac:dyDescent="0.45"/>
    <row r="324" ht="14.45" hidden="1" customHeight="1" x14ac:dyDescent="0.45"/>
    <row r="325" ht="14.45" hidden="1" customHeight="1" x14ac:dyDescent="0.45"/>
    <row r="326" ht="14.45" hidden="1" customHeight="1" x14ac:dyDescent="0.45"/>
    <row r="327" ht="14.45" hidden="1" customHeight="1" x14ac:dyDescent="0.45"/>
    <row r="328" ht="14.45" hidden="1" customHeight="1" x14ac:dyDescent="0.45"/>
    <row r="329" ht="14.45" hidden="1" customHeight="1" x14ac:dyDescent="0.45"/>
    <row r="330" ht="14.45" hidden="1" customHeight="1" x14ac:dyDescent="0.45"/>
    <row r="331" ht="14.45" hidden="1" customHeight="1" x14ac:dyDescent="0.45"/>
    <row r="332" ht="14.45" hidden="1" customHeight="1" x14ac:dyDescent="0.45"/>
    <row r="333" ht="14.45" hidden="1" customHeight="1" x14ac:dyDescent="0.45"/>
    <row r="334" ht="14.45" hidden="1" customHeight="1" x14ac:dyDescent="0.45"/>
    <row r="335" ht="14.45" hidden="1" customHeight="1" x14ac:dyDescent="0.45"/>
    <row r="336" ht="14.45" hidden="1" customHeight="1" x14ac:dyDescent="0.45"/>
    <row r="337" ht="14.45" hidden="1" customHeight="1" x14ac:dyDescent="0.45"/>
    <row r="338" ht="14.45" hidden="1" customHeight="1" x14ac:dyDescent="0.45"/>
    <row r="339" ht="14.45" hidden="1" customHeight="1" x14ac:dyDescent="0.45"/>
    <row r="340" ht="14.45" hidden="1" customHeight="1" x14ac:dyDescent="0.45"/>
    <row r="341" ht="14.45" hidden="1" customHeight="1" x14ac:dyDescent="0.45"/>
    <row r="342" ht="14.45" hidden="1" customHeight="1" x14ac:dyDescent="0.45"/>
    <row r="343" ht="14.45" hidden="1" customHeight="1" x14ac:dyDescent="0.45"/>
    <row r="344" ht="14.45" hidden="1" customHeight="1" x14ac:dyDescent="0.45"/>
    <row r="345" ht="14.45" hidden="1" customHeight="1" x14ac:dyDescent="0.45"/>
    <row r="346" ht="14.45" hidden="1" customHeight="1" x14ac:dyDescent="0.45"/>
    <row r="347" ht="14.45" hidden="1" customHeight="1" x14ac:dyDescent="0.45"/>
    <row r="348" ht="14.45" hidden="1" customHeight="1" x14ac:dyDescent="0.45"/>
    <row r="349" ht="14.45" hidden="1" customHeight="1" x14ac:dyDescent="0.45"/>
    <row r="350" ht="14.45" hidden="1" customHeight="1" x14ac:dyDescent="0.45"/>
    <row r="351" ht="14.45" hidden="1" customHeight="1" x14ac:dyDescent="0.45"/>
    <row r="352" ht="14.45" hidden="1" customHeight="1" x14ac:dyDescent="0.45"/>
    <row r="353" ht="14.45" hidden="1" customHeight="1" x14ac:dyDescent="0.45"/>
    <row r="354" ht="14.45" hidden="1" customHeight="1" x14ac:dyDescent="0.45"/>
    <row r="355" ht="14.45" hidden="1" customHeight="1" x14ac:dyDescent="0.45"/>
    <row r="356" ht="14.45" hidden="1" customHeight="1" x14ac:dyDescent="0.45"/>
    <row r="357" ht="14.45" hidden="1" customHeight="1" x14ac:dyDescent="0.45"/>
    <row r="358" ht="14.45" hidden="1" customHeight="1" x14ac:dyDescent="0.45"/>
    <row r="359" ht="14.45" hidden="1" customHeight="1" x14ac:dyDescent="0.45"/>
    <row r="360" ht="14.45" hidden="1" customHeight="1" x14ac:dyDescent="0.45"/>
    <row r="361" ht="14.45" hidden="1" customHeight="1" x14ac:dyDescent="0.45"/>
    <row r="362" ht="14.45" hidden="1" customHeight="1" x14ac:dyDescent="0.45"/>
    <row r="363" ht="14.45" hidden="1" customHeight="1" x14ac:dyDescent="0.45"/>
    <row r="364" ht="14.45" hidden="1" customHeight="1" x14ac:dyDescent="0.45"/>
    <row r="365" ht="14.45" hidden="1" customHeight="1" x14ac:dyDescent="0.45"/>
    <row r="366" ht="14.45" hidden="1" customHeight="1" x14ac:dyDescent="0.45"/>
    <row r="367" ht="14.45" hidden="1" customHeight="1" x14ac:dyDescent="0.45"/>
    <row r="368" ht="14.45" hidden="1" customHeight="1" x14ac:dyDescent="0.45"/>
    <row r="369" ht="14.45" hidden="1" customHeight="1" x14ac:dyDescent="0.45"/>
    <row r="370" ht="14.45" hidden="1" customHeight="1" x14ac:dyDescent="0.45"/>
    <row r="371" ht="14.45" hidden="1" customHeight="1" x14ac:dyDescent="0.45"/>
    <row r="372" ht="14.45" hidden="1" customHeight="1" x14ac:dyDescent="0.45"/>
    <row r="373" ht="14.45" hidden="1" customHeight="1" x14ac:dyDescent="0.45"/>
    <row r="374" ht="14.45" hidden="1" customHeight="1" x14ac:dyDescent="0.45"/>
    <row r="375" ht="14.45" hidden="1" customHeight="1" x14ac:dyDescent="0.45"/>
    <row r="376" ht="14.45" hidden="1" customHeight="1" x14ac:dyDescent="0.45"/>
    <row r="377" ht="14.45" hidden="1" customHeight="1" x14ac:dyDescent="0.45"/>
    <row r="378" ht="14.45" hidden="1" customHeight="1" x14ac:dyDescent="0.45"/>
    <row r="379" ht="14.45" hidden="1" customHeight="1" x14ac:dyDescent="0.45"/>
    <row r="380" ht="14.45" hidden="1" customHeight="1" x14ac:dyDescent="0.45"/>
    <row r="381" ht="14.45" hidden="1" customHeight="1" x14ac:dyDescent="0.45"/>
    <row r="382" ht="14.45" hidden="1" customHeight="1" x14ac:dyDescent="0.45"/>
    <row r="383" ht="14.45" hidden="1" customHeight="1" x14ac:dyDescent="0.45"/>
    <row r="384" ht="14.45" hidden="1" customHeight="1" x14ac:dyDescent="0.45"/>
    <row r="385" ht="14.45" hidden="1" customHeight="1" x14ac:dyDescent="0.45"/>
    <row r="386" ht="14.45" hidden="1" customHeight="1" x14ac:dyDescent="0.45"/>
    <row r="387" ht="14.45" hidden="1" customHeight="1" x14ac:dyDescent="0.45"/>
    <row r="388" ht="14.45" hidden="1" customHeight="1" x14ac:dyDescent="0.45"/>
    <row r="389" ht="14.45" hidden="1" customHeight="1" x14ac:dyDescent="0.45"/>
    <row r="390" ht="14.45" hidden="1" customHeight="1" x14ac:dyDescent="0.45"/>
    <row r="391" ht="14.45" hidden="1" customHeight="1" x14ac:dyDescent="0.45"/>
    <row r="392" ht="14.45" hidden="1" customHeight="1" x14ac:dyDescent="0.45"/>
    <row r="393" ht="14.45" hidden="1" customHeight="1" x14ac:dyDescent="0.45"/>
    <row r="394" ht="14.45" hidden="1" customHeight="1" x14ac:dyDescent="0.45"/>
    <row r="395" ht="14.45" hidden="1" customHeight="1" x14ac:dyDescent="0.45"/>
    <row r="396" ht="14.45" hidden="1" customHeight="1" x14ac:dyDescent="0.45"/>
    <row r="397" ht="14.45" hidden="1" customHeight="1" x14ac:dyDescent="0.45"/>
    <row r="398" ht="14.45" hidden="1" customHeight="1" x14ac:dyDescent="0.45"/>
    <row r="399" ht="14.45" hidden="1" customHeight="1" x14ac:dyDescent="0.45"/>
    <row r="400" ht="14.45" hidden="1" customHeight="1" x14ac:dyDescent="0.45"/>
    <row r="401" ht="14.45" hidden="1" customHeight="1" x14ac:dyDescent="0.45"/>
    <row r="402" ht="14.45" hidden="1" customHeight="1" x14ac:dyDescent="0.45"/>
    <row r="403" ht="14.45" hidden="1" customHeight="1" x14ac:dyDescent="0.45"/>
    <row r="404" ht="14.45" hidden="1" customHeight="1" x14ac:dyDescent="0.45"/>
    <row r="405" ht="14.45" hidden="1" customHeight="1" x14ac:dyDescent="0.45"/>
    <row r="406" ht="14.45" hidden="1" customHeight="1" x14ac:dyDescent="0.45"/>
    <row r="407" ht="14.45" hidden="1" customHeight="1" x14ac:dyDescent="0.45"/>
    <row r="408" ht="14.45" hidden="1" customHeight="1" x14ac:dyDescent="0.45"/>
    <row r="409" ht="14.45" hidden="1" customHeight="1" x14ac:dyDescent="0.45"/>
    <row r="410" ht="14.45" hidden="1" customHeight="1" x14ac:dyDescent="0.45"/>
    <row r="411" ht="14.45" hidden="1" customHeight="1" x14ac:dyDescent="0.45"/>
    <row r="412" ht="14.45" hidden="1" customHeight="1" x14ac:dyDescent="0.45"/>
    <row r="413" ht="14.45" hidden="1" customHeight="1" x14ac:dyDescent="0.45"/>
    <row r="414" ht="14.45" hidden="1" customHeight="1" x14ac:dyDescent="0.45"/>
    <row r="415" ht="14.45" hidden="1" customHeight="1" x14ac:dyDescent="0.45"/>
    <row r="416" ht="14.45" hidden="1" customHeight="1" x14ac:dyDescent="0.45"/>
    <row r="417" ht="14.45" hidden="1" customHeight="1" x14ac:dyDescent="0.45"/>
    <row r="418" ht="14.45" hidden="1" customHeight="1" x14ac:dyDescent="0.45"/>
    <row r="419" ht="14.45" hidden="1" customHeight="1" x14ac:dyDescent="0.45"/>
    <row r="420" ht="14.45" hidden="1" customHeight="1" x14ac:dyDescent="0.45"/>
    <row r="421" ht="14.45" hidden="1" customHeight="1" x14ac:dyDescent="0.45"/>
    <row r="422" ht="14.45" hidden="1" customHeight="1" x14ac:dyDescent="0.45"/>
    <row r="423" ht="14.45" hidden="1" customHeight="1" x14ac:dyDescent="0.45"/>
    <row r="424" ht="14.45" hidden="1" customHeight="1" x14ac:dyDescent="0.45"/>
    <row r="425" ht="14.45" hidden="1" customHeight="1" x14ac:dyDescent="0.45"/>
    <row r="426" ht="14.45" hidden="1" customHeight="1" x14ac:dyDescent="0.45"/>
    <row r="427" ht="14.45" hidden="1" customHeight="1" x14ac:dyDescent="0.45"/>
    <row r="428" ht="14.45" hidden="1" customHeight="1" x14ac:dyDescent="0.45"/>
    <row r="429" ht="14.45" hidden="1" customHeight="1" x14ac:dyDescent="0.45"/>
    <row r="430" ht="14.45" hidden="1" customHeight="1" x14ac:dyDescent="0.45"/>
    <row r="431" ht="14.45" hidden="1" customHeight="1" x14ac:dyDescent="0.45"/>
    <row r="432" ht="14.45" hidden="1" customHeight="1" x14ac:dyDescent="0.45"/>
    <row r="433" ht="14.45" hidden="1" customHeight="1" x14ac:dyDescent="0.45"/>
    <row r="434" ht="14.45" hidden="1" customHeight="1" x14ac:dyDescent="0.45"/>
    <row r="435" ht="14.45" hidden="1" customHeight="1" x14ac:dyDescent="0.45"/>
    <row r="436" ht="14.45" hidden="1" customHeight="1" x14ac:dyDescent="0.45"/>
    <row r="437" ht="14.45" hidden="1" customHeight="1" x14ac:dyDescent="0.45"/>
    <row r="438" ht="14.45" hidden="1" customHeight="1" x14ac:dyDescent="0.45"/>
    <row r="439" ht="14.45" hidden="1" customHeight="1" x14ac:dyDescent="0.45"/>
    <row r="440" ht="14.45" hidden="1" customHeight="1" x14ac:dyDescent="0.45"/>
    <row r="441" ht="14.45" hidden="1" customHeight="1" x14ac:dyDescent="0.45"/>
    <row r="442" ht="14.45" hidden="1" customHeight="1" x14ac:dyDescent="0.45"/>
    <row r="443" ht="14.45" hidden="1" customHeight="1" x14ac:dyDescent="0.45"/>
    <row r="444" ht="14.45" hidden="1" customHeight="1" x14ac:dyDescent="0.45"/>
    <row r="445" ht="14.45" hidden="1" customHeight="1" x14ac:dyDescent="0.45"/>
    <row r="446" ht="14.45" hidden="1" customHeight="1" x14ac:dyDescent="0.45"/>
    <row r="447" ht="14.45" hidden="1" customHeight="1" x14ac:dyDescent="0.45"/>
    <row r="448" ht="14.45" hidden="1" customHeight="1" x14ac:dyDescent="0.45"/>
    <row r="449" ht="14.45" hidden="1" customHeight="1" x14ac:dyDescent="0.45"/>
    <row r="450" ht="14.45" hidden="1" customHeight="1" x14ac:dyDescent="0.45"/>
    <row r="451" ht="14.45" hidden="1" customHeight="1" x14ac:dyDescent="0.45"/>
    <row r="452" ht="14.45" hidden="1" customHeight="1" x14ac:dyDescent="0.45"/>
    <row r="453" ht="14.45" hidden="1" customHeight="1" x14ac:dyDescent="0.45"/>
    <row r="454" ht="14.45" hidden="1" customHeight="1" x14ac:dyDescent="0.45"/>
    <row r="455" ht="14.45" hidden="1" customHeight="1" x14ac:dyDescent="0.45"/>
    <row r="456" ht="14.45" hidden="1" customHeight="1" x14ac:dyDescent="0.45"/>
    <row r="457" ht="14.45" hidden="1" customHeight="1" x14ac:dyDescent="0.45"/>
    <row r="458" ht="14.45" hidden="1" customHeight="1" x14ac:dyDescent="0.45"/>
    <row r="459" ht="14.45" hidden="1" customHeight="1" x14ac:dyDescent="0.45"/>
    <row r="460" ht="14.45" hidden="1" customHeight="1" x14ac:dyDescent="0.45"/>
    <row r="461" ht="14.45" hidden="1" customHeight="1" x14ac:dyDescent="0.45"/>
    <row r="462" ht="14.45" hidden="1" customHeight="1" x14ac:dyDescent="0.45"/>
    <row r="463" ht="14.45" hidden="1" customHeight="1" x14ac:dyDescent="0.45"/>
    <row r="464" ht="14.45" hidden="1" customHeight="1" x14ac:dyDescent="0.45"/>
    <row r="465" ht="14.45" hidden="1" customHeight="1" x14ac:dyDescent="0.45"/>
    <row r="466" ht="14.45" hidden="1" customHeight="1" x14ac:dyDescent="0.45"/>
    <row r="467" ht="14.45" hidden="1" customHeight="1" x14ac:dyDescent="0.45"/>
    <row r="468" ht="14.45" hidden="1" customHeight="1" x14ac:dyDescent="0.45"/>
    <row r="469" ht="14.45" hidden="1" customHeight="1" x14ac:dyDescent="0.45"/>
    <row r="470" ht="14.45" hidden="1" customHeight="1" x14ac:dyDescent="0.45"/>
    <row r="471" ht="14.45" hidden="1" customHeight="1" x14ac:dyDescent="0.45"/>
    <row r="472" ht="14.45" hidden="1" customHeight="1" x14ac:dyDescent="0.45"/>
    <row r="473" ht="14.45" hidden="1" customHeight="1" x14ac:dyDescent="0.45"/>
    <row r="474" ht="14.45" hidden="1" customHeight="1" x14ac:dyDescent="0.45"/>
    <row r="475" ht="14.45" hidden="1" customHeight="1" x14ac:dyDescent="0.45"/>
    <row r="476" ht="14.45" hidden="1" customHeight="1" x14ac:dyDescent="0.45"/>
    <row r="477" ht="14.45" hidden="1" customHeight="1" x14ac:dyDescent="0.45"/>
    <row r="478" ht="14.45" hidden="1" customHeight="1" x14ac:dyDescent="0.45"/>
    <row r="479" ht="14.45" hidden="1" customHeight="1" x14ac:dyDescent="0.45"/>
    <row r="480" ht="14.45" hidden="1" customHeight="1" x14ac:dyDescent="0.45"/>
    <row r="481" ht="14.45" hidden="1" customHeight="1" x14ac:dyDescent="0.45"/>
    <row r="482" ht="14.45" hidden="1" customHeight="1" x14ac:dyDescent="0.45"/>
    <row r="483" ht="14.45" hidden="1" customHeight="1" x14ac:dyDescent="0.45"/>
    <row r="484" ht="14.45" hidden="1" customHeight="1" x14ac:dyDescent="0.45"/>
    <row r="485" ht="14.45" hidden="1" customHeight="1" x14ac:dyDescent="0.45"/>
    <row r="486" ht="14.45" hidden="1" customHeight="1" x14ac:dyDescent="0.45"/>
    <row r="487" ht="14.45" hidden="1" customHeight="1" x14ac:dyDescent="0.45"/>
    <row r="488" ht="14.45" hidden="1" customHeight="1" x14ac:dyDescent="0.45"/>
    <row r="489" ht="14.45" hidden="1" customHeight="1" x14ac:dyDescent="0.45"/>
    <row r="490" ht="14.45" hidden="1" customHeight="1" x14ac:dyDescent="0.45"/>
    <row r="491" ht="14.45" hidden="1" customHeight="1" x14ac:dyDescent="0.45"/>
    <row r="492" ht="14.45" hidden="1" customHeight="1" x14ac:dyDescent="0.45"/>
    <row r="493" ht="14.45" hidden="1" customHeight="1" x14ac:dyDescent="0.45"/>
    <row r="494" ht="14.45" hidden="1" customHeight="1" x14ac:dyDescent="0.45"/>
    <row r="495" ht="14.45" hidden="1" customHeight="1" x14ac:dyDescent="0.45"/>
    <row r="496" ht="14.45" hidden="1" customHeight="1" x14ac:dyDescent="0.45"/>
    <row r="497" ht="14.45" hidden="1" customHeight="1" x14ac:dyDescent="0.45"/>
    <row r="498" ht="14.45" hidden="1" customHeight="1" x14ac:dyDescent="0.45"/>
    <row r="499" ht="14.45" hidden="1" customHeight="1" x14ac:dyDescent="0.45"/>
    <row r="500" ht="14.45" hidden="1" customHeight="1" x14ac:dyDescent="0.45"/>
    <row r="501" ht="14.45" hidden="1" customHeight="1" x14ac:dyDescent="0.45"/>
    <row r="502" ht="14.45" hidden="1" customHeight="1" x14ac:dyDescent="0.45"/>
    <row r="503" ht="14.45" hidden="1" customHeight="1" x14ac:dyDescent="0.45"/>
    <row r="504" ht="14.45" hidden="1" customHeight="1" x14ac:dyDescent="0.45"/>
    <row r="505" ht="14.45" hidden="1" customHeight="1" x14ac:dyDescent="0.45"/>
    <row r="506" ht="14.45" hidden="1" customHeight="1" x14ac:dyDescent="0.45"/>
    <row r="507" ht="14.45" hidden="1" customHeight="1" x14ac:dyDescent="0.45"/>
    <row r="508" ht="14.45" hidden="1" customHeight="1" x14ac:dyDescent="0.45"/>
    <row r="509" ht="14.45" hidden="1" customHeight="1" x14ac:dyDescent="0.45"/>
    <row r="510" ht="14.45" hidden="1" customHeight="1" x14ac:dyDescent="0.45"/>
    <row r="511" ht="14.45" hidden="1" customHeight="1" x14ac:dyDescent="0.45"/>
    <row r="512" ht="14.45" hidden="1" customHeight="1" x14ac:dyDescent="0.45"/>
    <row r="513" ht="14.45" hidden="1" customHeight="1" x14ac:dyDescent="0.45"/>
    <row r="514" ht="14.45" hidden="1" customHeight="1" x14ac:dyDescent="0.45"/>
    <row r="515" ht="14.45" hidden="1" customHeight="1" x14ac:dyDescent="0.45"/>
    <row r="516" ht="14.45" hidden="1" customHeight="1" x14ac:dyDescent="0.45"/>
    <row r="517" ht="14.45" hidden="1" customHeight="1" x14ac:dyDescent="0.45"/>
    <row r="518" ht="14.45" hidden="1" customHeight="1" x14ac:dyDescent="0.45"/>
    <row r="519" ht="14.45" hidden="1" customHeight="1" x14ac:dyDescent="0.45"/>
    <row r="520" ht="14.45" hidden="1" customHeight="1" x14ac:dyDescent="0.45"/>
    <row r="521" ht="14.45" hidden="1" customHeight="1" x14ac:dyDescent="0.45"/>
    <row r="522" ht="14.45" hidden="1" customHeight="1" x14ac:dyDescent="0.45"/>
    <row r="523" ht="14.45" hidden="1" customHeight="1" x14ac:dyDescent="0.45"/>
    <row r="524" ht="14.45" hidden="1" customHeight="1" x14ac:dyDescent="0.45"/>
    <row r="525" ht="14.45" hidden="1" customHeight="1" x14ac:dyDescent="0.45"/>
    <row r="526" ht="14.45" hidden="1" customHeight="1" x14ac:dyDescent="0.45"/>
    <row r="527" ht="14.45" hidden="1" customHeight="1" x14ac:dyDescent="0.45"/>
    <row r="528" ht="14.45" hidden="1" customHeight="1" x14ac:dyDescent="0.45"/>
    <row r="529" ht="14.45" hidden="1" customHeight="1" x14ac:dyDescent="0.45"/>
    <row r="530" ht="14.45" hidden="1" customHeight="1" x14ac:dyDescent="0.45"/>
    <row r="531" ht="14.45" hidden="1" customHeight="1" x14ac:dyDescent="0.45"/>
    <row r="532" ht="14.45" hidden="1" customHeight="1" x14ac:dyDescent="0.45"/>
    <row r="533" ht="14.45" hidden="1" customHeight="1" x14ac:dyDescent="0.45"/>
    <row r="534" ht="14.45" hidden="1" customHeight="1" x14ac:dyDescent="0.45"/>
    <row r="535" ht="14.45" hidden="1" customHeight="1" x14ac:dyDescent="0.45"/>
    <row r="536" ht="14.45" hidden="1" customHeight="1" x14ac:dyDescent="0.45"/>
    <row r="537" ht="14.45" hidden="1" customHeight="1" x14ac:dyDescent="0.45"/>
    <row r="538" ht="14.45" hidden="1" customHeight="1" x14ac:dyDescent="0.45"/>
    <row r="1048576" ht="11.85" hidden="1" customHeight="1"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77CC2-E4F8-47BC-8B94-A7B41FC7E4DB}">
  <sheetPr codeName="Sheet2">
    <tabColor theme="9" tint="0.79998168889431442"/>
  </sheetPr>
  <dimension ref="A1:ES351"/>
  <sheetViews>
    <sheetView showZeros="0" workbookViewId="0">
      <pane xSplit="5" ySplit="7" topLeftCell="F223" activePane="bottomRight" state="frozen"/>
      <selection pane="topRight" activeCell="F1" sqref="F1"/>
      <selection pane="bottomLeft" activeCell="A8" sqref="A8"/>
      <selection pane="bottomRight" activeCell="L239" sqref="L239"/>
    </sheetView>
  </sheetViews>
  <sheetFormatPr defaultColWidth="4.1328125" defaultRowHeight="0" customHeight="1" zeroHeight="1" x14ac:dyDescent="0.5"/>
  <cols>
    <col min="1" max="2" width="9"/>
    <col min="3" max="5" width="10.1328125" customWidth="1"/>
    <col min="6" max="11" width="9"/>
    <col min="12" max="12" width="8.1328125" customWidth="1"/>
    <col min="13" max="13" width="9"/>
    <col min="14" max="14" width="9.265625" style="299" bestFit="1" customWidth="1"/>
    <col min="15" max="15" width="7.86328125" customWidth="1"/>
    <col min="16" max="16" width="6.73046875" customWidth="1"/>
    <col min="17" max="17" width="19.3984375" customWidth="1"/>
    <col min="18" max="21" width="7.3984375" customWidth="1"/>
    <col min="22" max="22" width="9.265625" customWidth="1"/>
    <col min="23" max="23" width="11.265625" customWidth="1"/>
    <col min="24" max="38" width="9.265625" customWidth="1"/>
    <col min="39" max="40" width="10.265625" bestFit="1" customWidth="1"/>
    <col min="41" max="44" width="9.265625" customWidth="1"/>
    <col min="45" max="45" width="9.86328125" customWidth="1"/>
    <col min="46" max="46" width="11.3984375" customWidth="1"/>
    <col min="47" max="146" width="9.265625" customWidth="1"/>
    <col min="147" max="147" width="11.265625" customWidth="1"/>
    <col min="148" max="149" width="9.265625" customWidth="1"/>
    <col min="150" max="150" width="2.86328125" customWidth="1"/>
    <col min="16367" max="16384" width="1.3984375" customWidth="1"/>
  </cols>
  <sheetData>
    <row r="1" spans="1:149" ht="19.149999999999999" customHeight="1" x14ac:dyDescent="0.55000000000000004">
      <c r="A1" s="1" t="s">
        <v>2791</v>
      </c>
      <c r="B1" s="296"/>
      <c r="C1" s="296"/>
      <c r="D1" s="296"/>
      <c r="E1" s="296"/>
      <c r="F1" s="296"/>
      <c r="G1" s="296"/>
      <c r="N1" s="359">
        <f>SUM(N8:N238)</f>
        <v>220101.90030000004</v>
      </c>
    </row>
    <row r="2" spans="1:149" ht="16.350000000000001" customHeight="1" x14ac:dyDescent="0.55000000000000004">
      <c r="A2" s="297" t="str">
        <f>Notes!$B$4</f>
        <v>IDN</v>
      </c>
    </row>
    <row r="3" spans="1:149" ht="14.45" customHeight="1" x14ac:dyDescent="0.5">
      <c r="G3" s="192"/>
      <c r="H3" s="193" t="s">
        <v>0</v>
      </c>
      <c r="I3" s="196">
        <v>2022</v>
      </c>
      <c r="J3" s="196">
        <v>2022</v>
      </c>
      <c r="K3" s="196">
        <v>2020</v>
      </c>
      <c r="L3" s="298"/>
      <c r="N3" s="299" t="s">
        <v>2797</v>
      </c>
      <c r="P3" s="2" t="s">
        <v>2790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row>
    <row r="4" spans="1:149" ht="15.75" x14ac:dyDescent="0.5">
      <c r="G4" s="192"/>
      <c r="H4" s="194" t="s">
        <v>1</v>
      </c>
      <c r="I4" s="195">
        <v>1000</v>
      </c>
      <c r="J4" s="195">
        <v>1000</v>
      </c>
      <c r="K4" s="195">
        <v>1000</v>
      </c>
      <c r="L4" s="216"/>
      <c r="N4" s="195">
        <v>1000</v>
      </c>
      <c r="O4" s="76"/>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row>
    <row r="5" spans="1:149" ht="15.75" x14ac:dyDescent="0.5">
      <c r="A5" s="284" t="str">
        <f>Notes!$B$7</f>
        <v>n95</v>
      </c>
      <c r="G5" s="72"/>
      <c r="H5" s="51"/>
      <c r="I5" s="271"/>
      <c r="J5" s="271"/>
      <c r="K5" s="271"/>
      <c r="L5" s="271"/>
      <c r="P5" s="2"/>
      <c r="Q5" s="2"/>
      <c r="R5" s="2"/>
      <c r="S5" s="2"/>
      <c r="T5" s="2"/>
      <c r="U5" s="2"/>
      <c r="V5" s="4" t="str">
        <f>IF(V7&lt;&gt;"",LEFT(V7,1),"")</f>
        <v>n</v>
      </c>
      <c r="W5" s="4" t="str">
        <f t="shared" ref="W5:CH5" si="0">IF(W7&lt;&gt;"",LEFT(W7,1),"")</f>
        <v>q</v>
      </c>
      <c r="X5" s="4" t="str">
        <f t="shared" si="0"/>
        <v>q</v>
      </c>
      <c r="Y5" s="4" t="str">
        <f t="shared" si="0"/>
        <v>q</v>
      </c>
      <c r="Z5" s="4" t="str">
        <f t="shared" si="0"/>
        <v>q</v>
      </c>
      <c r="AA5" s="4" t="str">
        <f t="shared" si="0"/>
        <v>q</v>
      </c>
      <c r="AB5" s="4" t="str">
        <f t="shared" si="0"/>
        <v>q</v>
      </c>
      <c r="AC5" s="4" t="str">
        <f t="shared" si="0"/>
        <v>q</v>
      </c>
      <c r="AD5" s="4" t="str">
        <f t="shared" si="0"/>
        <v>q</v>
      </c>
      <c r="AE5" s="4" t="str">
        <f t="shared" si="0"/>
        <v>q</v>
      </c>
      <c r="AF5" s="4" t="str">
        <f t="shared" si="0"/>
        <v>q</v>
      </c>
      <c r="AG5" s="4" t="str">
        <f t="shared" si="0"/>
        <v>q</v>
      </c>
      <c r="AH5" s="4" t="str">
        <f t="shared" si="0"/>
        <v>q</v>
      </c>
      <c r="AI5" s="4" t="str">
        <f t="shared" si="0"/>
        <v>q</v>
      </c>
      <c r="AJ5" s="4" t="str">
        <f t="shared" si="0"/>
        <v>q</v>
      </c>
      <c r="AK5" s="4" t="str">
        <f t="shared" si="0"/>
        <v>q</v>
      </c>
      <c r="AL5" s="4" t="str">
        <f t="shared" si="0"/>
        <v>q</v>
      </c>
      <c r="AM5" s="4" t="str">
        <f t="shared" si="0"/>
        <v>q</v>
      </c>
      <c r="AN5" s="4" t="str">
        <f t="shared" si="0"/>
        <v>q</v>
      </c>
      <c r="AO5" s="4" t="str">
        <f t="shared" si="0"/>
        <v>q</v>
      </c>
      <c r="AP5" s="4" t="str">
        <f t="shared" si="0"/>
        <v>q</v>
      </c>
      <c r="AQ5" s="4" t="str">
        <f t="shared" si="0"/>
        <v>q</v>
      </c>
      <c r="AR5" s="4" t="str">
        <f t="shared" si="0"/>
        <v>q</v>
      </c>
      <c r="AS5" s="4" t="str">
        <f t="shared" si="0"/>
        <v>q</v>
      </c>
      <c r="AT5" s="4" t="str">
        <f t="shared" si="0"/>
        <v>q</v>
      </c>
      <c r="AU5" s="4" t="str">
        <f t="shared" si="0"/>
        <v>a</v>
      </c>
      <c r="AV5" s="4" t="str">
        <f t="shared" si="0"/>
        <v>a</v>
      </c>
      <c r="AW5" s="4" t="str">
        <f t="shared" si="0"/>
        <v>a</v>
      </c>
      <c r="AX5" s="4" t="str">
        <f t="shared" si="0"/>
        <v>a</v>
      </c>
      <c r="AY5" s="4" t="str">
        <f t="shared" si="0"/>
        <v>a</v>
      </c>
      <c r="AZ5" s="4" t="str">
        <f t="shared" si="0"/>
        <v>a</v>
      </c>
      <c r="BA5" s="4" t="str">
        <f t="shared" si="0"/>
        <v>a</v>
      </c>
      <c r="BB5" s="4" t="str">
        <f t="shared" si="0"/>
        <v>a</v>
      </c>
      <c r="BC5" s="4" t="str">
        <f t="shared" si="0"/>
        <v>a</v>
      </c>
      <c r="BD5" s="4" t="str">
        <f t="shared" si="0"/>
        <v>a</v>
      </c>
      <c r="BE5" s="4" t="str">
        <f t="shared" si="0"/>
        <v>a</v>
      </c>
      <c r="BF5" s="4" t="str">
        <f t="shared" si="0"/>
        <v>a</v>
      </c>
      <c r="BG5" s="4" t="str">
        <f t="shared" si="0"/>
        <v>a</v>
      </c>
      <c r="BH5" s="4" t="str">
        <f t="shared" si="0"/>
        <v>a</v>
      </c>
      <c r="BI5" s="4" t="str">
        <f t="shared" si="0"/>
        <v>a</v>
      </c>
      <c r="BJ5" s="4" t="str">
        <f t="shared" si="0"/>
        <v>a</v>
      </c>
      <c r="BK5" s="4" t="str">
        <f t="shared" si="0"/>
        <v>a</v>
      </c>
      <c r="BL5" s="4" t="str">
        <f t="shared" si="0"/>
        <v>a</v>
      </c>
      <c r="BM5" s="4" t="str">
        <f t="shared" si="0"/>
        <v>a</v>
      </c>
      <c r="BN5" s="4" t="str">
        <f t="shared" si="0"/>
        <v>a</v>
      </c>
      <c r="BO5" s="4" t="str">
        <f t="shared" si="0"/>
        <v>a</v>
      </c>
      <c r="BP5" s="4" t="str">
        <f t="shared" si="0"/>
        <v>a</v>
      </c>
      <c r="BQ5" s="4" t="str">
        <f t="shared" si="0"/>
        <v>a</v>
      </c>
      <c r="BR5" s="4" t="str">
        <f t="shared" si="0"/>
        <v>a</v>
      </c>
      <c r="BS5" s="4" t="str">
        <f t="shared" si="0"/>
        <v>h</v>
      </c>
      <c r="BT5" s="4" t="str">
        <f t="shared" si="0"/>
        <v>h</v>
      </c>
      <c r="BU5" s="4" t="str">
        <f t="shared" si="0"/>
        <v>h</v>
      </c>
      <c r="BV5" s="4" t="str">
        <f t="shared" si="0"/>
        <v>h</v>
      </c>
      <c r="BW5" s="4" t="str">
        <f t="shared" si="0"/>
        <v>h</v>
      </c>
      <c r="BX5" s="4" t="str">
        <f t="shared" si="0"/>
        <v>h</v>
      </c>
      <c r="BY5" s="4" t="str">
        <f t="shared" si="0"/>
        <v>p</v>
      </c>
      <c r="BZ5" s="4" t="str">
        <f t="shared" si="0"/>
        <v>p</v>
      </c>
      <c r="CA5" s="4" t="str">
        <f t="shared" si="0"/>
        <v>p</v>
      </c>
      <c r="CB5" s="4" t="str">
        <f t="shared" si="0"/>
        <v>p</v>
      </c>
      <c r="CC5" s="4" t="str">
        <f t="shared" si="0"/>
        <v>p</v>
      </c>
      <c r="CD5" s="4" t="str">
        <f t="shared" si="0"/>
        <v>p</v>
      </c>
      <c r="CE5" s="4" t="str">
        <f t="shared" si="0"/>
        <v>p</v>
      </c>
      <c r="CF5" s="4" t="str">
        <f t="shared" si="0"/>
        <v>p</v>
      </c>
      <c r="CG5" s="4" t="str">
        <f t="shared" si="0"/>
        <v>p</v>
      </c>
      <c r="CH5" s="4" t="str">
        <f t="shared" si="0"/>
        <v>p</v>
      </c>
      <c r="CI5" s="4" t="str">
        <f t="shared" ref="CI5:ES5" si="1">IF(CI7&lt;&gt;"",LEFT(CI7,1),"")</f>
        <v>p</v>
      </c>
      <c r="CJ5" s="4" t="str">
        <f t="shared" si="1"/>
        <v>p</v>
      </c>
      <c r="CK5" s="4" t="str">
        <f t="shared" si="1"/>
        <v>p</v>
      </c>
      <c r="CL5" s="4" t="str">
        <f t="shared" si="1"/>
        <v>p</v>
      </c>
      <c r="CM5" s="4" t="str">
        <f t="shared" si="1"/>
        <v>p</v>
      </c>
      <c r="CN5" s="4" t="str">
        <f t="shared" si="1"/>
        <v>p</v>
      </c>
      <c r="CO5" s="4" t="str">
        <f t="shared" si="1"/>
        <v>p</v>
      </c>
      <c r="CP5" s="4" t="str">
        <f t="shared" si="1"/>
        <v>p</v>
      </c>
      <c r="CQ5" s="4" t="str">
        <f t="shared" si="1"/>
        <v>p</v>
      </c>
      <c r="CR5" s="4" t="str">
        <f t="shared" si="1"/>
        <v>p</v>
      </c>
      <c r="CS5" s="4" t="str">
        <f t="shared" si="1"/>
        <v>p</v>
      </c>
      <c r="CT5" s="4" t="str">
        <f t="shared" si="1"/>
        <v>p</v>
      </c>
      <c r="CU5" s="4" t="str">
        <f t="shared" si="1"/>
        <v>p</v>
      </c>
      <c r="CV5" s="4" t="str">
        <f t="shared" si="1"/>
        <v>p</v>
      </c>
      <c r="CW5" s="4" t="str">
        <f t="shared" si="1"/>
        <v>i</v>
      </c>
      <c r="CX5" s="4" t="str">
        <f t="shared" si="1"/>
        <v>i</v>
      </c>
      <c r="CY5" s="4" t="str">
        <f t="shared" si="1"/>
        <v>i</v>
      </c>
      <c r="CZ5" s="4" t="str">
        <f t="shared" si="1"/>
        <v>i</v>
      </c>
      <c r="DA5" s="4" t="str">
        <f t="shared" si="1"/>
        <v>i</v>
      </c>
      <c r="DB5" s="4" t="str">
        <f t="shared" si="1"/>
        <v>i</v>
      </c>
      <c r="DC5" s="4" t="str">
        <f t="shared" si="1"/>
        <v>i</v>
      </c>
      <c r="DD5" s="4" t="str">
        <f t="shared" si="1"/>
        <v>i</v>
      </c>
      <c r="DE5" s="4" t="str">
        <f t="shared" si="1"/>
        <v>i</v>
      </c>
      <c r="DF5" s="4" t="str">
        <f t="shared" si="1"/>
        <v>i</v>
      </c>
      <c r="DG5" s="4" t="str">
        <f t="shared" si="1"/>
        <v>i</v>
      </c>
      <c r="DH5" s="4" t="str">
        <f t="shared" si="1"/>
        <v>i</v>
      </c>
      <c r="DI5" s="4" t="str">
        <f t="shared" si="1"/>
        <v>i</v>
      </c>
      <c r="DJ5" s="4" t="str">
        <f t="shared" si="1"/>
        <v>i</v>
      </c>
      <c r="DK5" s="4" t="str">
        <f t="shared" si="1"/>
        <v>i</v>
      </c>
      <c r="DL5" s="4" t="str">
        <f t="shared" si="1"/>
        <v>i</v>
      </c>
      <c r="DM5" s="4" t="str">
        <f t="shared" si="1"/>
        <v>i</v>
      </c>
      <c r="DN5" s="4" t="str">
        <f t="shared" si="1"/>
        <v>i</v>
      </c>
      <c r="DO5" s="4" t="str">
        <f t="shared" si="1"/>
        <v>i</v>
      </c>
      <c r="DP5" s="4" t="str">
        <f t="shared" si="1"/>
        <v>i</v>
      </c>
      <c r="DQ5" s="4" t="str">
        <f t="shared" si="1"/>
        <v>i</v>
      </c>
      <c r="DR5" s="4" t="str">
        <f t="shared" si="1"/>
        <v>i</v>
      </c>
      <c r="DS5" s="4" t="str">
        <f t="shared" si="1"/>
        <v>i</v>
      </c>
      <c r="DT5" s="4" t="str">
        <f t="shared" si="1"/>
        <v>i</v>
      </c>
      <c r="DU5" s="4" t="str">
        <f t="shared" si="1"/>
        <v>v</v>
      </c>
      <c r="DV5" s="4" t="str">
        <f t="shared" si="1"/>
        <v>v</v>
      </c>
      <c r="DW5" s="4" t="str">
        <f t="shared" si="1"/>
        <v>v</v>
      </c>
      <c r="DX5" s="4" t="str">
        <f t="shared" si="1"/>
        <v>v</v>
      </c>
      <c r="DY5" s="4" t="str">
        <f t="shared" si="1"/>
        <v>v</v>
      </c>
      <c r="DZ5" s="4" t="str">
        <f t="shared" si="1"/>
        <v>v</v>
      </c>
      <c r="EA5" s="4" t="str">
        <f t="shared" si="1"/>
        <v>v</v>
      </c>
      <c r="EB5" s="4" t="str">
        <f t="shared" si="1"/>
        <v>v</v>
      </c>
      <c r="EC5" s="4" t="str">
        <f t="shared" si="1"/>
        <v>v</v>
      </c>
      <c r="ED5" s="4" t="str">
        <f t="shared" si="1"/>
        <v>v</v>
      </c>
      <c r="EE5" s="4" t="str">
        <f t="shared" si="1"/>
        <v>v</v>
      </c>
      <c r="EF5" s="4" t="str">
        <f t="shared" si="1"/>
        <v>v</v>
      </c>
      <c r="EG5" s="4" t="str">
        <f t="shared" si="1"/>
        <v>v</v>
      </c>
      <c r="EH5" s="4" t="str">
        <f t="shared" si="1"/>
        <v>v</v>
      </c>
      <c r="EI5" s="4" t="str">
        <f t="shared" si="1"/>
        <v>v</v>
      </c>
      <c r="EJ5" s="4" t="str">
        <f t="shared" si="1"/>
        <v>v</v>
      </c>
      <c r="EK5" s="4" t="str">
        <f t="shared" si="1"/>
        <v>v</v>
      </c>
      <c r="EL5" s="4" t="str">
        <f t="shared" si="1"/>
        <v>v</v>
      </c>
      <c r="EM5" s="4" t="str">
        <f t="shared" si="1"/>
        <v>v</v>
      </c>
      <c r="EN5" s="4" t="str">
        <f t="shared" si="1"/>
        <v>v</v>
      </c>
      <c r="EO5" s="4" t="str">
        <f t="shared" si="1"/>
        <v>v</v>
      </c>
      <c r="EP5" s="4" t="str">
        <f t="shared" si="1"/>
        <v>v</v>
      </c>
      <c r="EQ5" s="4" t="str">
        <f t="shared" si="1"/>
        <v>v</v>
      </c>
      <c r="ER5" s="4" t="str">
        <f t="shared" si="1"/>
        <v>v</v>
      </c>
      <c r="ES5" s="4" t="str">
        <f t="shared" si="1"/>
        <v/>
      </c>
    </row>
    <row r="6" spans="1:149" ht="15.75" x14ac:dyDescent="0.5">
      <c r="A6" s="144" t="s">
        <v>2792</v>
      </c>
      <c r="B6" s="396"/>
      <c r="C6" s="157"/>
      <c r="D6" s="157"/>
      <c r="E6" s="157"/>
      <c r="G6" s="73" t="s">
        <v>2789</v>
      </c>
      <c r="H6" s="72"/>
      <c r="I6" s="51"/>
      <c r="J6" s="51"/>
      <c r="K6" s="51"/>
      <c r="L6" s="51"/>
      <c r="P6" s="3"/>
      <c r="Q6" s="3" t="s">
        <v>2605</v>
      </c>
      <c r="R6" s="2"/>
      <c r="S6" s="2"/>
      <c r="T6" s="2"/>
      <c r="U6" s="2"/>
      <c r="V6" s="4">
        <f>IF(V7&lt;&gt;"",MID(V7,2,4)/1,"")</f>
        <v>58</v>
      </c>
      <c r="W6" s="4">
        <f t="shared" ref="W6:DY6" si="2">IF(W7&lt;&gt;"",MID(W7,2,4)/1,"")</f>
        <v>2000</v>
      </c>
      <c r="X6" s="4">
        <f t="shared" si="2"/>
        <v>2001</v>
      </c>
      <c r="Y6" s="4">
        <f t="shared" si="2"/>
        <v>2002</v>
      </c>
      <c r="Z6" s="4">
        <f t="shared" si="2"/>
        <v>2003</v>
      </c>
      <c r="AA6" s="4">
        <f t="shared" si="2"/>
        <v>2004</v>
      </c>
      <c r="AB6" s="4">
        <f t="shared" si="2"/>
        <v>2005</v>
      </c>
      <c r="AC6" s="4">
        <f t="shared" si="2"/>
        <v>2006</v>
      </c>
      <c r="AD6" s="4">
        <f t="shared" si="2"/>
        <v>2007</v>
      </c>
      <c r="AE6" s="4">
        <f t="shared" si="2"/>
        <v>2008</v>
      </c>
      <c r="AF6" s="4">
        <f t="shared" si="2"/>
        <v>2009</v>
      </c>
      <c r="AG6" s="4">
        <f t="shared" si="2"/>
        <v>2010</v>
      </c>
      <c r="AH6" s="4">
        <f t="shared" si="2"/>
        <v>2011</v>
      </c>
      <c r="AI6" s="4">
        <f t="shared" si="2"/>
        <v>2012</v>
      </c>
      <c r="AJ6" s="4">
        <f t="shared" si="2"/>
        <v>2013</v>
      </c>
      <c r="AK6" s="4">
        <f t="shared" si="2"/>
        <v>2014</v>
      </c>
      <c r="AL6" s="4">
        <f t="shared" si="2"/>
        <v>2015</v>
      </c>
      <c r="AM6" s="4">
        <f t="shared" si="2"/>
        <v>2016</v>
      </c>
      <c r="AN6" s="4">
        <f t="shared" si="2"/>
        <v>2017</v>
      </c>
      <c r="AO6" s="4">
        <f t="shared" si="2"/>
        <v>2018</v>
      </c>
      <c r="AP6" s="4">
        <f t="shared" si="2"/>
        <v>2019</v>
      </c>
      <c r="AQ6" s="4">
        <f t="shared" si="2"/>
        <v>2020</v>
      </c>
      <c r="AR6" s="4">
        <f t="shared" si="2"/>
        <v>2021</v>
      </c>
      <c r="AS6" s="4">
        <f t="shared" si="2"/>
        <v>2022</v>
      </c>
      <c r="AT6" s="4">
        <f t="shared" si="2"/>
        <v>2023</v>
      </c>
      <c r="AU6" s="4">
        <f t="shared" si="2"/>
        <v>2000</v>
      </c>
      <c r="AV6" s="4">
        <f t="shared" si="2"/>
        <v>2001</v>
      </c>
      <c r="AW6" s="4">
        <f t="shared" si="2"/>
        <v>2002</v>
      </c>
      <c r="AX6" s="4">
        <f t="shared" si="2"/>
        <v>2003</v>
      </c>
      <c r="AY6" s="4">
        <f t="shared" si="2"/>
        <v>2004</v>
      </c>
      <c r="AZ6" s="4">
        <f t="shared" si="2"/>
        <v>2005</v>
      </c>
      <c r="BA6" s="4">
        <f t="shared" si="2"/>
        <v>2006</v>
      </c>
      <c r="BB6" s="4">
        <f t="shared" si="2"/>
        <v>2007</v>
      </c>
      <c r="BC6" s="4">
        <f t="shared" si="2"/>
        <v>2008</v>
      </c>
      <c r="BD6" s="4">
        <f t="shared" si="2"/>
        <v>2009</v>
      </c>
      <c r="BE6" s="4">
        <f t="shared" si="2"/>
        <v>2010</v>
      </c>
      <c r="BF6" s="4">
        <f t="shared" si="2"/>
        <v>2011</v>
      </c>
      <c r="BG6" s="4">
        <f t="shared" si="2"/>
        <v>2012</v>
      </c>
      <c r="BH6" s="4">
        <f t="shared" si="2"/>
        <v>2013</v>
      </c>
      <c r="BI6" s="4">
        <f t="shared" si="2"/>
        <v>2014</v>
      </c>
      <c r="BJ6" s="4">
        <f t="shared" si="2"/>
        <v>2015</v>
      </c>
      <c r="BK6" s="4">
        <f t="shared" si="2"/>
        <v>2016</v>
      </c>
      <c r="BL6" s="4">
        <f t="shared" si="2"/>
        <v>2017</v>
      </c>
      <c r="BM6" s="4">
        <f t="shared" si="2"/>
        <v>2018</v>
      </c>
      <c r="BN6" s="4">
        <f t="shared" si="2"/>
        <v>2019</v>
      </c>
      <c r="BO6" s="4">
        <f t="shared" si="2"/>
        <v>2020</v>
      </c>
      <c r="BP6" s="4">
        <f t="shared" si="2"/>
        <v>2021</v>
      </c>
      <c r="BQ6" s="4">
        <f t="shared" si="2"/>
        <v>2022</v>
      </c>
      <c r="BR6" s="4">
        <f t="shared" si="2"/>
        <v>2023</v>
      </c>
      <c r="BS6" s="4">
        <f t="shared" si="2"/>
        <v>2015</v>
      </c>
      <c r="BT6" s="4">
        <f t="shared" si="2"/>
        <v>2016</v>
      </c>
      <c r="BU6" s="4">
        <f t="shared" si="2"/>
        <v>2017</v>
      </c>
      <c r="BV6" s="4">
        <f t="shared" si="2"/>
        <v>2018</v>
      </c>
      <c r="BW6" s="4">
        <f t="shared" si="2"/>
        <v>2019</v>
      </c>
      <c r="BX6" s="4">
        <f t="shared" si="2"/>
        <v>2020</v>
      </c>
      <c r="BY6" s="4">
        <f t="shared" si="2"/>
        <v>2000</v>
      </c>
      <c r="BZ6" s="4">
        <f t="shared" si="2"/>
        <v>2001</v>
      </c>
      <c r="CA6" s="4">
        <f t="shared" si="2"/>
        <v>2002</v>
      </c>
      <c r="CB6" s="4">
        <f t="shared" si="2"/>
        <v>2003</v>
      </c>
      <c r="CC6" s="4">
        <f t="shared" si="2"/>
        <v>2004</v>
      </c>
      <c r="CD6" s="4">
        <f t="shared" si="2"/>
        <v>2005</v>
      </c>
      <c r="CE6" s="4">
        <f t="shared" si="2"/>
        <v>2006</v>
      </c>
      <c r="CF6" s="4">
        <f t="shared" si="2"/>
        <v>2007</v>
      </c>
      <c r="CG6" s="4">
        <f t="shared" si="2"/>
        <v>2008</v>
      </c>
      <c r="CH6" s="4">
        <f t="shared" si="2"/>
        <v>2009</v>
      </c>
      <c r="CI6" s="4">
        <f t="shared" si="2"/>
        <v>2010</v>
      </c>
      <c r="CJ6" s="4">
        <f t="shared" si="2"/>
        <v>2011</v>
      </c>
      <c r="CK6" s="4">
        <f t="shared" si="2"/>
        <v>2012</v>
      </c>
      <c r="CL6" s="4">
        <f t="shared" si="2"/>
        <v>2013</v>
      </c>
      <c r="CM6" s="4">
        <f t="shared" si="2"/>
        <v>2014</v>
      </c>
      <c r="CN6" s="4">
        <f t="shared" si="2"/>
        <v>2015</v>
      </c>
      <c r="CO6" s="4">
        <f t="shared" si="2"/>
        <v>2016</v>
      </c>
      <c r="CP6" s="4">
        <f t="shared" si="2"/>
        <v>2017</v>
      </c>
      <c r="CQ6" s="4">
        <f t="shared" si="2"/>
        <v>2018</v>
      </c>
      <c r="CR6" s="4">
        <f t="shared" si="2"/>
        <v>2019</v>
      </c>
      <c r="CS6" s="4">
        <f t="shared" si="2"/>
        <v>2020</v>
      </c>
      <c r="CT6" s="4">
        <f t="shared" si="2"/>
        <v>2021</v>
      </c>
      <c r="CU6" s="4">
        <f t="shared" si="2"/>
        <v>2022</v>
      </c>
      <c r="CV6" s="4">
        <f t="shared" si="2"/>
        <v>2023</v>
      </c>
      <c r="CW6" s="4">
        <f t="shared" si="2"/>
        <v>2000</v>
      </c>
      <c r="CX6" s="4">
        <f t="shared" si="2"/>
        <v>2001</v>
      </c>
      <c r="CY6" s="4">
        <f t="shared" si="2"/>
        <v>2002</v>
      </c>
      <c r="CZ6" s="4">
        <f t="shared" si="2"/>
        <v>2003</v>
      </c>
      <c r="DA6" s="4">
        <f t="shared" si="2"/>
        <v>2004</v>
      </c>
      <c r="DB6" s="4">
        <f t="shared" si="2"/>
        <v>2005</v>
      </c>
      <c r="DC6" s="4">
        <f t="shared" si="2"/>
        <v>2006</v>
      </c>
      <c r="DD6" s="4">
        <f t="shared" si="2"/>
        <v>2007</v>
      </c>
      <c r="DE6" s="4">
        <f t="shared" si="2"/>
        <v>2008</v>
      </c>
      <c r="DF6" s="4">
        <f t="shared" si="2"/>
        <v>2009</v>
      </c>
      <c r="DG6" s="4">
        <f t="shared" si="2"/>
        <v>2010</v>
      </c>
      <c r="DH6" s="4">
        <f t="shared" si="2"/>
        <v>2011</v>
      </c>
      <c r="DI6" s="4">
        <f t="shared" si="2"/>
        <v>2012</v>
      </c>
      <c r="DJ6" s="4">
        <f t="shared" si="2"/>
        <v>2013</v>
      </c>
      <c r="DK6" s="4">
        <f t="shared" si="2"/>
        <v>2014</v>
      </c>
      <c r="DL6" s="4">
        <f t="shared" si="2"/>
        <v>2015</v>
      </c>
      <c r="DM6" s="4">
        <f t="shared" si="2"/>
        <v>2016</v>
      </c>
      <c r="DN6" s="4">
        <f t="shared" si="2"/>
        <v>2017</v>
      </c>
      <c r="DO6" s="4">
        <f t="shared" si="2"/>
        <v>2018</v>
      </c>
      <c r="DP6" s="4">
        <f t="shared" si="2"/>
        <v>2019</v>
      </c>
      <c r="DQ6" s="4">
        <f t="shared" si="2"/>
        <v>2020</v>
      </c>
      <c r="DR6" s="4">
        <f t="shared" si="2"/>
        <v>2021</v>
      </c>
      <c r="DS6" s="4">
        <f t="shared" si="2"/>
        <v>2022</v>
      </c>
      <c r="DT6" s="4">
        <f t="shared" si="2"/>
        <v>2023</v>
      </c>
      <c r="DU6" s="4">
        <f t="shared" si="2"/>
        <v>2000</v>
      </c>
      <c r="DV6" s="4">
        <f t="shared" si="2"/>
        <v>2001</v>
      </c>
      <c r="DW6" s="4">
        <f t="shared" si="2"/>
        <v>2002</v>
      </c>
      <c r="DX6" s="4">
        <f t="shared" si="2"/>
        <v>2003</v>
      </c>
      <c r="DY6" s="4">
        <f t="shared" si="2"/>
        <v>2004</v>
      </c>
      <c r="DZ6" s="4">
        <f t="shared" ref="DZ6:ES6" si="3">IF(DZ7&lt;&gt;"",MID(DZ7,2,4)/1,"")</f>
        <v>2005</v>
      </c>
      <c r="EA6" s="4">
        <f t="shared" si="3"/>
        <v>2006</v>
      </c>
      <c r="EB6" s="4">
        <f t="shared" si="3"/>
        <v>2007</v>
      </c>
      <c r="EC6" s="4">
        <f t="shared" si="3"/>
        <v>2008</v>
      </c>
      <c r="ED6" s="4">
        <f t="shared" si="3"/>
        <v>2009</v>
      </c>
      <c r="EE6" s="4">
        <f t="shared" si="3"/>
        <v>2010</v>
      </c>
      <c r="EF6" s="4">
        <f t="shared" si="3"/>
        <v>2011</v>
      </c>
      <c r="EG6" s="4">
        <f t="shared" si="3"/>
        <v>2012</v>
      </c>
      <c r="EH6" s="4">
        <f t="shared" si="3"/>
        <v>2013</v>
      </c>
      <c r="EI6" s="4">
        <f t="shared" si="3"/>
        <v>2014</v>
      </c>
      <c r="EJ6" s="4">
        <f t="shared" si="3"/>
        <v>2015</v>
      </c>
      <c r="EK6" s="4">
        <f t="shared" si="3"/>
        <v>2016</v>
      </c>
      <c r="EL6" s="4">
        <f t="shared" si="3"/>
        <v>2017</v>
      </c>
      <c r="EM6" s="4">
        <f t="shared" si="3"/>
        <v>2018</v>
      </c>
      <c r="EN6" s="4">
        <f t="shared" si="3"/>
        <v>2019</v>
      </c>
      <c r="EO6" s="4">
        <f t="shared" si="3"/>
        <v>2020</v>
      </c>
      <c r="EP6" s="4">
        <f t="shared" si="3"/>
        <v>2021</v>
      </c>
      <c r="EQ6" s="4">
        <f t="shared" si="3"/>
        <v>2022</v>
      </c>
      <c r="ER6" s="4">
        <f t="shared" si="3"/>
        <v>2023</v>
      </c>
      <c r="ES6" s="4" t="str">
        <f t="shared" si="3"/>
        <v/>
      </c>
    </row>
    <row r="7" spans="1:149" ht="15.75" x14ac:dyDescent="0.5">
      <c r="C7" s="397" t="s">
        <v>2793</v>
      </c>
      <c r="D7" s="397" t="s">
        <v>2794</v>
      </c>
      <c r="E7" s="398" t="s">
        <v>2795</v>
      </c>
      <c r="G7" s="357" t="str">
        <f>A5</f>
        <v>n95</v>
      </c>
      <c r="H7" s="68"/>
      <c r="I7" s="69" t="s">
        <v>8</v>
      </c>
      <c r="J7" s="69" t="s">
        <v>9</v>
      </c>
      <c r="K7" s="69" t="s">
        <v>2606</v>
      </c>
      <c r="L7" s="245"/>
      <c r="N7" s="300" t="s">
        <v>2541</v>
      </c>
      <c r="O7" s="261"/>
      <c r="P7" s="5" t="s">
        <v>10</v>
      </c>
      <c r="Q7" s="6" t="s">
        <v>11</v>
      </c>
      <c r="R7" s="6" t="s">
        <v>12</v>
      </c>
      <c r="S7" s="6" t="s">
        <v>7</v>
      </c>
      <c r="T7" s="6" t="s">
        <v>13</v>
      </c>
      <c r="U7" s="262" t="s">
        <v>14</v>
      </c>
      <c r="V7" s="263" t="s">
        <v>15</v>
      </c>
      <c r="W7" s="263" t="s">
        <v>2428</v>
      </c>
      <c r="X7" s="263" t="s">
        <v>2429</v>
      </c>
      <c r="Y7" s="263" t="s">
        <v>2430</v>
      </c>
      <c r="Z7" s="263" t="s">
        <v>2431</v>
      </c>
      <c r="AA7" s="263" t="s">
        <v>2432</v>
      </c>
      <c r="AB7" s="263" t="s">
        <v>2433</v>
      </c>
      <c r="AC7" s="263" t="s">
        <v>2434</v>
      </c>
      <c r="AD7" s="263" t="s">
        <v>2435</v>
      </c>
      <c r="AE7" s="263" t="s">
        <v>2436</v>
      </c>
      <c r="AF7" s="263" t="s">
        <v>2437</v>
      </c>
      <c r="AG7" s="263" t="s">
        <v>16</v>
      </c>
      <c r="AH7" s="263" t="s">
        <v>17</v>
      </c>
      <c r="AI7" s="263" t="s">
        <v>18</v>
      </c>
      <c r="AJ7" s="263" t="s">
        <v>19</v>
      </c>
      <c r="AK7" s="263" t="s">
        <v>20</v>
      </c>
      <c r="AL7" s="263" t="s">
        <v>21</v>
      </c>
      <c r="AM7" s="263" t="s">
        <v>22</v>
      </c>
      <c r="AN7" s="263" t="s">
        <v>23</v>
      </c>
      <c r="AO7" s="263" t="s">
        <v>24</v>
      </c>
      <c r="AP7" s="263" t="s">
        <v>25</v>
      </c>
      <c r="AQ7" s="263" t="s">
        <v>26</v>
      </c>
      <c r="AR7" s="263" t="s">
        <v>27</v>
      </c>
      <c r="AS7" s="263" t="s">
        <v>28</v>
      </c>
      <c r="AT7" s="263" t="s">
        <v>2607</v>
      </c>
      <c r="AU7" s="263" t="s">
        <v>2438</v>
      </c>
      <c r="AV7" s="263" t="s">
        <v>2439</v>
      </c>
      <c r="AW7" s="263" t="s">
        <v>2440</v>
      </c>
      <c r="AX7" s="263" t="s">
        <v>2441</v>
      </c>
      <c r="AY7" s="263" t="s">
        <v>2442</v>
      </c>
      <c r="AZ7" s="263" t="s">
        <v>2443</v>
      </c>
      <c r="BA7" s="263" t="s">
        <v>2444</v>
      </c>
      <c r="BB7" s="263" t="s">
        <v>2445</v>
      </c>
      <c r="BC7" s="263" t="s">
        <v>2446</v>
      </c>
      <c r="BD7" s="263" t="s">
        <v>2447</v>
      </c>
      <c r="BE7" s="263" t="s">
        <v>29</v>
      </c>
      <c r="BF7" s="263" t="s">
        <v>30</v>
      </c>
      <c r="BG7" s="263" t="s">
        <v>31</v>
      </c>
      <c r="BH7" s="263" t="s">
        <v>32</v>
      </c>
      <c r="BI7" s="263" t="s">
        <v>33</v>
      </c>
      <c r="BJ7" s="263" t="s">
        <v>34</v>
      </c>
      <c r="BK7" s="263" t="s">
        <v>35</v>
      </c>
      <c r="BL7" s="263" t="s">
        <v>36</v>
      </c>
      <c r="BM7" s="263" t="s">
        <v>37</v>
      </c>
      <c r="BN7" s="263" t="s">
        <v>38</v>
      </c>
      <c r="BO7" s="263" t="s">
        <v>39</v>
      </c>
      <c r="BP7" s="263" t="s">
        <v>40</v>
      </c>
      <c r="BQ7" s="263" t="s">
        <v>41</v>
      </c>
      <c r="BR7" s="263" t="s">
        <v>2608</v>
      </c>
      <c r="BS7" s="263" t="s">
        <v>42</v>
      </c>
      <c r="BT7" s="263" t="s">
        <v>43</v>
      </c>
      <c r="BU7" s="263" t="s">
        <v>44</v>
      </c>
      <c r="BV7" s="263" t="s">
        <v>45</v>
      </c>
      <c r="BW7" s="263" t="s">
        <v>46</v>
      </c>
      <c r="BX7" s="263" t="s">
        <v>47</v>
      </c>
      <c r="BY7" s="263" t="s">
        <v>2464</v>
      </c>
      <c r="BZ7" s="263" t="s">
        <v>2465</v>
      </c>
      <c r="CA7" s="263" t="s">
        <v>2466</v>
      </c>
      <c r="CB7" s="263" t="s">
        <v>2467</v>
      </c>
      <c r="CC7" s="263" t="s">
        <v>2468</v>
      </c>
      <c r="CD7" s="263" t="s">
        <v>2469</v>
      </c>
      <c r="CE7" s="263" t="s">
        <v>2470</v>
      </c>
      <c r="CF7" s="263" t="s">
        <v>2471</v>
      </c>
      <c r="CG7" s="263" t="s">
        <v>2472</v>
      </c>
      <c r="CH7" s="263" t="s">
        <v>2473</v>
      </c>
      <c r="CI7" s="263" t="s">
        <v>2474</v>
      </c>
      <c r="CJ7" s="263" t="s">
        <v>2475</v>
      </c>
      <c r="CK7" s="263" t="s">
        <v>2476</v>
      </c>
      <c r="CL7" s="263" t="s">
        <v>2477</v>
      </c>
      <c r="CM7" s="263" t="s">
        <v>2478</v>
      </c>
      <c r="CN7" s="263" t="s">
        <v>2479</v>
      </c>
      <c r="CO7" s="263" t="s">
        <v>2480</v>
      </c>
      <c r="CP7" s="263" t="s">
        <v>2481</v>
      </c>
      <c r="CQ7" s="263" t="s">
        <v>2482</v>
      </c>
      <c r="CR7" s="263" t="s">
        <v>2483</v>
      </c>
      <c r="CS7" s="263" t="s">
        <v>2484</v>
      </c>
      <c r="CT7" s="263" t="s">
        <v>2485</v>
      </c>
      <c r="CU7" s="263" t="s">
        <v>2486</v>
      </c>
      <c r="CV7" s="263" t="s">
        <v>2609</v>
      </c>
      <c r="CW7" s="263" t="s">
        <v>2487</v>
      </c>
      <c r="CX7" s="263" t="s">
        <v>2488</v>
      </c>
      <c r="CY7" s="263" t="s">
        <v>2489</v>
      </c>
      <c r="CZ7" s="263" t="s">
        <v>2490</v>
      </c>
      <c r="DA7" s="263" t="s">
        <v>2491</v>
      </c>
      <c r="DB7" s="263" t="s">
        <v>2492</v>
      </c>
      <c r="DC7" s="263" t="s">
        <v>2493</v>
      </c>
      <c r="DD7" s="263" t="s">
        <v>2494</v>
      </c>
      <c r="DE7" s="263" t="s">
        <v>2495</v>
      </c>
      <c r="DF7" s="263" t="s">
        <v>2496</v>
      </c>
      <c r="DG7" s="263" t="s">
        <v>2497</v>
      </c>
      <c r="DH7" s="263" t="s">
        <v>2498</v>
      </c>
      <c r="DI7" s="263" t="s">
        <v>2499</v>
      </c>
      <c r="DJ7" s="263" t="s">
        <v>2500</v>
      </c>
      <c r="DK7" s="263" t="s">
        <v>2501</v>
      </c>
      <c r="DL7" s="263" t="s">
        <v>2502</v>
      </c>
      <c r="DM7" s="263" t="s">
        <v>2503</v>
      </c>
      <c r="DN7" s="263" t="s">
        <v>2504</v>
      </c>
      <c r="DO7" s="263" t="s">
        <v>2505</v>
      </c>
      <c r="DP7" s="263" t="s">
        <v>2506</v>
      </c>
      <c r="DQ7" s="263" t="s">
        <v>2507</v>
      </c>
      <c r="DR7" s="263" t="s">
        <v>2508</v>
      </c>
      <c r="DS7" s="263" t="s">
        <v>2509</v>
      </c>
      <c r="DT7" s="263" t="s">
        <v>2610</v>
      </c>
      <c r="DU7" s="263" t="s">
        <v>2510</v>
      </c>
      <c r="DV7" s="263" t="s">
        <v>2511</v>
      </c>
      <c r="DW7" s="263" t="s">
        <v>2512</v>
      </c>
      <c r="DX7" s="263" t="s">
        <v>2513</v>
      </c>
      <c r="DY7" s="263" t="s">
        <v>2514</v>
      </c>
      <c r="DZ7" s="263" t="s">
        <v>2515</v>
      </c>
      <c r="EA7" s="263" t="s">
        <v>2516</v>
      </c>
      <c r="EB7" s="263" t="s">
        <v>2517</v>
      </c>
      <c r="EC7" s="263" t="s">
        <v>2518</v>
      </c>
      <c r="ED7" s="263" t="s">
        <v>2519</v>
      </c>
      <c r="EE7" s="263" t="s">
        <v>2520</v>
      </c>
      <c r="EF7" s="263" t="s">
        <v>2521</v>
      </c>
      <c r="EG7" s="263" t="s">
        <v>2522</v>
      </c>
      <c r="EH7" s="263" t="s">
        <v>2523</v>
      </c>
      <c r="EI7" s="263" t="s">
        <v>2524</v>
      </c>
      <c r="EJ7" s="263" t="s">
        <v>2525</v>
      </c>
      <c r="EK7" s="263" t="s">
        <v>2526</v>
      </c>
      <c r="EL7" s="263" t="s">
        <v>2527</v>
      </c>
      <c r="EM7" s="263" t="s">
        <v>2528</v>
      </c>
      <c r="EN7" s="263" t="s">
        <v>2529</v>
      </c>
      <c r="EO7" s="263" t="s">
        <v>2530</v>
      </c>
      <c r="EP7" s="263" t="s">
        <v>2531</v>
      </c>
      <c r="EQ7" s="263" t="s">
        <v>2532</v>
      </c>
      <c r="ER7" s="263" t="s">
        <v>2611</v>
      </c>
      <c r="ES7" s="263"/>
    </row>
    <row r="8" spans="1:149" ht="15.75" x14ac:dyDescent="0.5">
      <c r="A8" s="390" t="str">
        <f>_xlfn.XLOOKUP(_xlfn.CONCAT($A$5,"_descriptions"),Notes!$B$286:$M$286,Notes!$B287:$M287)</f>
        <v>Maize</v>
      </c>
      <c r="B8" s="147" t="str">
        <f>_xlfn.XLOOKUP($A$5,Notes!$B$286:$M$286,Notes!$B287:$M287)</f>
        <v>maiz</v>
      </c>
      <c r="C8" s="230">
        <f>SUMIF($G$8:$G$240,$B8,I$8:I$240)</f>
        <v>22400</v>
      </c>
      <c r="D8" s="230">
        <f>SUMIF($G$8:$G$240,$B8,J$8:J$240)</f>
        <v>2764.366</v>
      </c>
      <c r="E8" s="399">
        <f>IF(D8=0,0,C8/D8)</f>
        <v>8.1031238265844685</v>
      </c>
      <c r="G8" s="70" t="str">
        <f t="shared" ref="G8:G71" si="4">_xlfn.XLOOKUP($G$7,$Q$7:$T$7,$Q8:$T8)</f>
        <v>whea</v>
      </c>
      <c r="H8" s="71">
        <f>$P8</f>
        <v>15</v>
      </c>
      <c r="I8" s="65">
        <f t="shared" ref="I8:I71" si="5">SUMIFS($V8:$FN8,$V$5:$FN$5,"q",$V$6:$FN$6,I$3)/I$4</f>
        <v>0</v>
      </c>
      <c r="J8" s="65">
        <f t="shared" ref="J8:J71" si="6">SUMIFS($V8:$FN8,$V$5:$FN$5,"a",$V$6:$FN$6,J$3)/J$4</f>
        <v>0</v>
      </c>
      <c r="K8" s="65"/>
      <c r="N8" s="301">
        <f t="shared" ref="N8:N71" si="7">IFERROR(AVERAGE(W8:AB8)/$N$4,0)</f>
        <v>0</v>
      </c>
      <c r="O8" s="264"/>
      <c r="P8" s="13">
        <v>15</v>
      </c>
      <c r="Q8" s="13" t="s">
        <v>49</v>
      </c>
      <c r="R8" s="13" t="s">
        <v>50</v>
      </c>
      <c r="S8" s="13" t="s">
        <v>50</v>
      </c>
      <c r="T8" s="13" t="s">
        <v>50</v>
      </c>
      <c r="U8" s="265" t="s">
        <v>50</v>
      </c>
      <c r="V8" s="14" t="s">
        <v>51</v>
      </c>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v>8529000</v>
      </c>
      <c r="CK8" s="14">
        <v>8584000</v>
      </c>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row>
    <row r="9" spans="1:149" ht="15.75" x14ac:dyDescent="0.5">
      <c r="A9" s="390" t="str">
        <f>_xlfn.XLOOKUP(_xlfn.CONCAT($A$5,"_descriptions"),Notes!$B$286:$M$286,Notes!$B288:$M288)</f>
        <v>Sorghum &amp; millet</v>
      </c>
      <c r="B9" s="147" t="str">
        <f>_xlfn.XLOOKUP($A$5,Notes!$B$286:$M$286,Notes!$B288:$M288)</f>
        <v>sorg</v>
      </c>
      <c r="C9" s="230">
        <f t="shared" ref="C9:C44" si="8">SUMIF($G$8:$G$240,$B9,I$8:I$240)</f>
        <v>0</v>
      </c>
      <c r="D9" s="230">
        <f t="shared" ref="D9:D44" si="9">SUMIF($G$8:$G$240,$B9,J$8:J$240)</f>
        <v>0</v>
      </c>
      <c r="E9" s="399">
        <f t="shared" ref="E9:E37" si="10">IF(D9=0,0,C9/D9)</f>
        <v>0</v>
      </c>
      <c r="G9" s="70" t="str">
        <f t="shared" si="4"/>
        <v>rice</v>
      </c>
      <c r="H9" s="71">
        <f t="shared" ref="H9:H72" si="11">$P9</f>
        <v>27</v>
      </c>
      <c r="I9" s="65">
        <f t="shared" si="5"/>
        <v>54700</v>
      </c>
      <c r="J9" s="65">
        <f t="shared" si="6"/>
        <v>10500</v>
      </c>
      <c r="K9" s="65"/>
      <c r="N9" s="301">
        <f t="shared" si="7"/>
        <v>52383.333333333336</v>
      </c>
      <c r="O9" s="264"/>
      <c r="P9" s="13">
        <v>27</v>
      </c>
      <c r="Q9" s="13" t="s">
        <v>53</v>
      </c>
      <c r="R9" s="13" t="s">
        <v>54</v>
      </c>
      <c r="S9" s="13" t="s">
        <v>54</v>
      </c>
      <c r="T9" s="13" t="s">
        <v>54</v>
      </c>
      <c r="U9" s="265" t="s">
        <v>54</v>
      </c>
      <c r="V9" s="14" t="s">
        <v>54</v>
      </c>
      <c r="W9" s="14">
        <v>51900000</v>
      </c>
      <c r="X9" s="14">
        <v>50500000</v>
      </c>
      <c r="Y9" s="14">
        <v>51500000</v>
      </c>
      <c r="Z9" s="14">
        <v>52100000</v>
      </c>
      <c r="AA9" s="14">
        <v>54100000</v>
      </c>
      <c r="AB9" s="14">
        <v>54200000</v>
      </c>
      <c r="AC9" s="14">
        <v>54500000</v>
      </c>
      <c r="AD9" s="14">
        <v>54600000</v>
      </c>
      <c r="AE9" s="14">
        <v>57700000</v>
      </c>
      <c r="AF9" s="14">
        <v>59000000</v>
      </c>
      <c r="AG9" s="14">
        <v>59300000</v>
      </c>
      <c r="AH9" s="14">
        <v>58300000</v>
      </c>
      <c r="AI9" s="14">
        <v>59700000</v>
      </c>
      <c r="AJ9" s="14">
        <v>60100000</v>
      </c>
      <c r="AK9" s="14">
        <v>59100000</v>
      </c>
      <c r="AL9" s="14">
        <v>61000000</v>
      </c>
      <c r="AM9" s="14">
        <v>54000000</v>
      </c>
      <c r="AN9" s="14">
        <v>55300000</v>
      </c>
      <c r="AO9" s="14">
        <v>59200000</v>
      </c>
      <c r="AP9" s="14">
        <v>54600000</v>
      </c>
      <c r="AQ9" s="14">
        <v>54600000</v>
      </c>
      <c r="AR9" s="14">
        <v>54400000</v>
      </c>
      <c r="AS9" s="14">
        <v>54700000</v>
      </c>
      <c r="AT9" s="14">
        <v>54000000</v>
      </c>
      <c r="AU9" s="14">
        <v>11800000</v>
      </c>
      <c r="AV9" s="14">
        <v>11500000</v>
      </c>
      <c r="AW9" s="14">
        <v>11500000</v>
      </c>
      <c r="AX9" s="14">
        <v>11500000</v>
      </c>
      <c r="AY9" s="14">
        <v>11900000</v>
      </c>
      <c r="AZ9" s="14">
        <v>11800000</v>
      </c>
      <c r="BA9" s="14">
        <v>11800000</v>
      </c>
      <c r="BB9" s="14">
        <v>11700000</v>
      </c>
      <c r="BC9" s="14">
        <v>11700000</v>
      </c>
      <c r="BD9" s="14">
        <v>11800000</v>
      </c>
      <c r="BE9" s="14">
        <v>11800000</v>
      </c>
      <c r="BF9" s="14">
        <v>11700000</v>
      </c>
      <c r="BG9" s="14">
        <v>11600000</v>
      </c>
      <c r="BH9" s="14">
        <v>11600000</v>
      </c>
      <c r="BI9" s="14">
        <v>11500000</v>
      </c>
      <c r="BJ9" s="14">
        <v>11400000</v>
      </c>
      <c r="BK9" s="14">
        <v>10600000</v>
      </c>
      <c r="BL9" s="14">
        <v>10900000</v>
      </c>
      <c r="BM9" s="14">
        <v>11400000</v>
      </c>
      <c r="BN9" s="14">
        <v>10700000</v>
      </c>
      <c r="BO9" s="14">
        <v>10700000</v>
      </c>
      <c r="BP9" s="14">
        <v>10400000</v>
      </c>
      <c r="BQ9" s="14">
        <v>10500000</v>
      </c>
      <c r="BR9" s="14">
        <v>10200000</v>
      </c>
      <c r="BS9" s="14"/>
      <c r="BT9" s="14"/>
      <c r="BU9" s="14"/>
      <c r="BV9" s="14"/>
      <c r="BW9" s="14"/>
      <c r="BX9" s="14"/>
      <c r="BY9" s="14">
        <v>1069990</v>
      </c>
      <c r="BZ9" s="14">
        <v>1152740</v>
      </c>
      <c r="CA9" s="14">
        <v>1246567</v>
      </c>
      <c r="CB9" s="14">
        <v>1204890</v>
      </c>
      <c r="CC9" s="14">
        <v>1572500</v>
      </c>
      <c r="CD9" s="14">
        <v>2038660</v>
      </c>
      <c r="CE9" s="14">
        <v>2122434</v>
      </c>
      <c r="CF9" s="14">
        <v>2535590</v>
      </c>
      <c r="CG9" s="14">
        <v>2715622</v>
      </c>
      <c r="CH9" s="14">
        <v>2157540</v>
      </c>
      <c r="CI9" s="14">
        <v>2720822</v>
      </c>
      <c r="CJ9" s="14">
        <v>7688000</v>
      </c>
      <c r="CK9" s="14">
        <v>8221000</v>
      </c>
      <c r="CL9" s="14">
        <v>7732900</v>
      </c>
      <c r="CM9" s="14">
        <v>8302920</v>
      </c>
      <c r="CN9" s="14">
        <v>9220910</v>
      </c>
      <c r="CO9" s="14">
        <v>9359030</v>
      </c>
      <c r="CP9" s="14">
        <v>5149239</v>
      </c>
      <c r="CQ9" s="14">
        <v>5194660</v>
      </c>
      <c r="CR9" s="14">
        <v>5249045</v>
      </c>
      <c r="CS9" s="14">
        <v>5188120</v>
      </c>
      <c r="CT9" s="14">
        <v>4787630</v>
      </c>
      <c r="CU9" s="14">
        <v>5193607</v>
      </c>
      <c r="CV9" s="14">
        <v>5927606</v>
      </c>
      <c r="CW9" s="14">
        <v>20295727</v>
      </c>
      <c r="CX9" s="14">
        <v>19733682</v>
      </c>
      <c r="CY9" s="14">
        <v>20136052</v>
      </c>
      <c r="CZ9" s="14">
        <v>20389428</v>
      </c>
      <c r="DA9" s="14">
        <v>21152353</v>
      </c>
      <c r="DB9" s="14">
        <v>21176844</v>
      </c>
      <c r="DC9" s="14">
        <v>21295667</v>
      </c>
      <c r="DD9" s="14">
        <v>21348878</v>
      </c>
      <c r="DE9" s="14">
        <v>22549461</v>
      </c>
      <c r="DF9" s="14">
        <v>23078578</v>
      </c>
      <c r="DG9" s="14">
        <v>23183776</v>
      </c>
      <c r="DH9" s="14">
        <v>22783321</v>
      </c>
      <c r="DI9" s="14">
        <v>23348807</v>
      </c>
      <c r="DJ9" s="14">
        <v>23501324</v>
      </c>
      <c r="DK9" s="14">
        <v>23096176</v>
      </c>
      <c r="DL9" s="14">
        <v>23867365</v>
      </c>
      <c r="DM9" s="14">
        <v>21129879</v>
      </c>
      <c r="DN9" s="14">
        <v>21607375</v>
      </c>
      <c r="DO9" s="14">
        <v>23151526</v>
      </c>
      <c r="DP9" s="14">
        <v>21353974</v>
      </c>
      <c r="DQ9" s="14">
        <v>21371639</v>
      </c>
      <c r="DR9" s="14">
        <v>21280164</v>
      </c>
      <c r="DS9" s="14">
        <v>21410658</v>
      </c>
      <c r="DT9" s="14">
        <v>21110322</v>
      </c>
      <c r="DU9" s="14">
        <v>6593662</v>
      </c>
      <c r="DV9" s="14">
        <v>5668944</v>
      </c>
      <c r="DW9" s="14">
        <v>6893356</v>
      </c>
      <c r="DX9" s="14">
        <v>7324134</v>
      </c>
      <c r="DY9" s="14">
        <v>9515107</v>
      </c>
      <c r="DZ9" s="14">
        <v>11375437</v>
      </c>
      <c r="EA9" s="14">
        <v>12618519</v>
      </c>
      <c r="EB9" s="14">
        <v>15142806</v>
      </c>
      <c r="EC9" s="14">
        <v>16144560</v>
      </c>
      <c r="ED9" s="14">
        <v>12254652</v>
      </c>
      <c r="EE9" s="14">
        <v>17743763</v>
      </c>
      <c r="EF9" s="14">
        <v>51068764</v>
      </c>
      <c r="EG9" s="14">
        <v>52290849</v>
      </c>
      <c r="EH9" s="14">
        <v>44421945</v>
      </c>
      <c r="EI9" s="14">
        <v>41327722</v>
      </c>
      <c r="EJ9" s="14">
        <v>42030324</v>
      </c>
      <c r="EK9" s="14">
        <v>37997094</v>
      </c>
      <c r="EL9" s="14">
        <v>21262181</v>
      </c>
      <c r="EM9" s="14">
        <v>21600614</v>
      </c>
      <c r="EN9" s="14">
        <v>20259095</v>
      </c>
      <c r="EO9" s="14">
        <v>19443332</v>
      </c>
      <c r="EP9" s="14">
        <v>18207833</v>
      </c>
      <c r="EQ9" s="14">
        <v>19147978</v>
      </c>
      <c r="ER9" s="14">
        <v>21000228</v>
      </c>
      <c r="ES9" s="14"/>
    </row>
    <row r="10" spans="1:149" ht="15.75" x14ac:dyDescent="0.5">
      <c r="A10" s="390" t="str">
        <f>_xlfn.XLOOKUP(_xlfn.CONCAT($A$5,"_descriptions"),Notes!$B$286:$M$286,Notes!$B289:$M289)</f>
        <v>Rice</v>
      </c>
      <c r="B10" s="147" t="str">
        <f>_xlfn.XLOOKUP($A$5,Notes!$B$286:$M$286,Notes!$B289:$M289)</f>
        <v>rice</v>
      </c>
      <c r="C10" s="230">
        <f t="shared" si="8"/>
        <v>54700</v>
      </c>
      <c r="D10" s="230">
        <f t="shared" si="9"/>
        <v>10500</v>
      </c>
      <c r="E10" s="399">
        <f t="shared" si="10"/>
        <v>5.2095238095238097</v>
      </c>
      <c r="G10" s="70" t="str">
        <f t="shared" si="4"/>
        <v>whea</v>
      </c>
      <c r="H10" s="71">
        <f t="shared" si="11"/>
        <v>44</v>
      </c>
      <c r="I10" s="65">
        <f t="shared" si="5"/>
        <v>0</v>
      </c>
      <c r="J10" s="65">
        <f t="shared" si="6"/>
        <v>0</v>
      </c>
      <c r="K10" s="65"/>
      <c r="N10" s="301">
        <f t="shared" si="7"/>
        <v>0</v>
      </c>
      <c r="O10" s="264"/>
      <c r="P10" s="13">
        <v>44</v>
      </c>
      <c r="Q10" s="13" t="s">
        <v>56</v>
      </c>
      <c r="R10" s="13" t="s">
        <v>50</v>
      </c>
      <c r="S10" s="13" t="s">
        <v>50</v>
      </c>
      <c r="T10" s="13" t="s">
        <v>50</v>
      </c>
      <c r="U10" s="265" t="s">
        <v>50</v>
      </c>
      <c r="V10" s="14" t="s">
        <v>51</v>
      </c>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269"/>
      <c r="BF10" s="269"/>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row>
    <row r="11" spans="1:149" ht="15.75" x14ac:dyDescent="0.5">
      <c r="A11" s="390" t="str">
        <f>_xlfn.XLOOKUP(_xlfn.CONCAT($A$5,"_descriptions"),Notes!$B$286:$M$286,Notes!$B290:$M290)</f>
        <v>Wheat and barley</v>
      </c>
      <c r="B11" s="147" t="str">
        <f>_xlfn.XLOOKUP($A$5,Notes!$B$286:$M$286,Notes!$B290:$M290)</f>
        <v>whea</v>
      </c>
      <c r="C11" s="230">
        <f t="shared" si="8"/>
        <v>0</v>
      </c>
      <c r="D11" s="230">
        <f t="shared" si="9"/>
        <v>0</v>
      </c>
      <c r="E11" s="399">
        <f t="shared" si="10"/>
        <v>0</v>
      </c>
      <c r="G11" s="70" t="str">
        <f t="shared" si="4"/>
        <v>maiz</v>
      </c>
      <c r="H11" s="71">
        <f t="shared" si="11"/>
        <v>56</v>
      </c>
      <c r="I11" s="65">
        <f t="shared" si="5"/>
        <v>22400</v>
      </c>
      <c r="J11" s="65">
        <f t="shared" si="6"/>
        <v>2764.366</v>
      </c>
      <c r="K11" s="65"/>
      <c r="N11" s="301">
        <f t="shared" si="7"/>
        <v>10534.912833333334</v>
      </c>
      <c r="O11" s="264"/>
      <c r="P11" s="13">
        <v>56</v>
      </c>
      <c r="Q11" s="13" t="s">
        <v>48</v>
      </c>
      <c r="R11" s="13" t="s">
        <v>58</v>
      </c>
      <c r="S11" s="13" t="s">
        <v>58</v>
      </c>
      <c r="T11" s="13" t="s">
        <v>58</v>
      </c>
      <c r="U11" s="265" t="s">
        <v>58</v>
      </c>
      <c r="V11" s="14" t="s">
        <v>58</v>
      </c>
      <c r="W11" s="14">
        <v>9677000</v>
      </c>
      <c r="X11" s="14">
        <v>9347200</v>
      </c>
      <c r="Y11" s="14">
        <v>9585277</v>
      </c>
      <c r="Z11" s="14">
        <v>10900000</v>
      </c>
      <c r="AA11" s="14">
        <v>11200000</v>
      </c>
      <c r="AB11" s="14">
        <v>12500000</v>
      </c>
      <c r="AC11" s="14">
        <v>11600000</v>
      </c>
      <c r="AD11" s="14">
        <v>13300000</v>
      </c>
      <c r="AE11" s="14">
        <v>16300000</v>
      </c>
      <c r="AF11" s="14">
        <v>17600000</v>
      </c>
      <c r="AG11" s="14">
        <v>18300000</v>
      </c>
      <c r="AH11" s="14">
        <v>17600000</v>
      </c>
      <c r="AI11" s="14">
        <v>19400000</v>
      </c>
      <c r="AJ11" s="14">
        <v>18500000</v>
      </c>
      <c r="AK11" s="14">
        <v>19000000</v>
      </c>
      <c r="AL11" s="14">
        <v>19600000</v>
      </c>
      <c r="AM11" s="14">
        <v>23600000</v>
      </c>
      <c r="AN11" s="14">
        <v>25200000</v>
      </c>
      <c r="AO11" s="14">
        <v>18800000</v>
      </c>
      <c r="AP11" s="14">
        <v>19700000</v>
      </c>
      <c r="AQ11" s="14">
        <v>16900000</v>
      </c>
      <c r="AR11" s="14">
        <v>18100000</v>
      </c>
      <c r="AS11" s="14">
        <v>22400000</v>
      </c>
      <c r="AT11" s="14">
        <v>20000000</v>
      </c>
      <c r="AU11" s="14">
        <v>3500000</v>
      </c>
      <c r="AV11" s="14">
        <v>3285900</v>
      </c>
      <c r="AW11" s="14">
        <v>3126830</v>
      </c>
      <c r="AX11" s="14">
        <v>3358511</v>
      </c>
      <c r="AY11" s="14">
        <v>3356914</v>
      </c>
      <c r="AZ11" s="14">
        <v>3625987</v>
      </c>
      <c r="BA11" s="14">
        <v>3345805</v>
      </c>
      <c r="BB11" s="14">
        <v>3630324</v>
      </c>
      <c r="BC11" s="14">
        <v>4003313</v>
      </c>
      <c r="BD11" s="14">
        <v>4160659</v>
      </c>
      <c r="BE11" s="14">
        <v>4131676</v>
      </c>
      <c r="BF11" s="14">
        <v>3864692</v>
      </c>
      <c r="BG11" s="14">
        <v>3957595</v>
      </c>
      <c r="BH11" s="14">
        <v>3821504</v>
      </c>
      <c r="BI11" s="14">
        <v>3837019</v>
      </c>
      <c r="BJ11" s="14">
        <v>3787367</v>
      </c>
      <c r="BK11" s="14">
        <v>4444369</v>
      </c>
      <c r="BL11" s="14">
        <v>4750000</v>
      </c>
      <c r="BM11" s="14">
        <v>3550000</v>
      </c>
      <c r="BN11" s="14">
        <v>3198303</v>
      </c>
      <c r="BO11" s="14">
        <v>2447428</v>
      </c>
      <c r="BP11" s="14">
        <v>2328060</v>
      </c>
      <c r="BQ11" s="14">
        <v>2764366</v>
      </c>
      <c r="BR11" s="14">
        <v>2476091</v>
      </c>
      <c r="BS11" s="14"/>
      <c r="BT11" s="14"/>
      <c r="BU11" s="14"/>
      <c r="BV11" s="14"/>
      <c r="BW11" s="14"/>
      <c r="BX11" s="14"/>
      <c r="BY11" s="14">
        <v>930320</v>
      </c>
      <c r="BZ11" s="14">
        <v>1230540</v>
      </c>
      <c r="CA11" s="14">
        <v>1212018</v>
      </c>
      <c r="CB11" s="14">
        <v>1255018</v>
      </c>
      <c r="CC11" s="14">
        <v>1366810</v>
      </c>
      <c r="CD11" s="14">
        <v>1338403</v>
      </c>
      <c r="CE11" s="14">
        <v>1501983</v>
      </c>
      <c r="CF11" s="14">
        <v>1707971</v>
      </c>
      <c r="CG11" s="14">
        <v>2499516</v>
      </c>
      <c r="CH11" s="14">
        <v>2730707</v>
      </c>
      <c r="CI11" s="14">
        <v>2933896</v>
      </c>
      <c r="CJ11" s="14">
        <v>3106930</v>
      </c>
      <c r="CK11" s="14">
        <v>3305880</v>
      </c>
      <c r="CL11" s="14">
        <v>3485540</v>
      </c>
      <c r="CM11" s="14">
        <v>3670420</v>
      </c>
      <c r="CN11" s="14">
        <v>3778070</v>
      </c>
      <c r="CO11" s="14">
        <v>4094340</v>
      </c>
      <c r="CP11" s="14">
        <v>4273700</v>
      </c>
      <c r="CQ11" s="14">
        <v>4531260</v>
      </c>
      <c r="CR11" s="14">
        <v>4861411</v>
      </c>
      <c r="CS11" s="14">
        <v>4887527</v>
      </c>
      <c r="CT11" s="14">
        <v>5131978</v>
      </c>
      <c r="CU11" s="14">
        <v>5160015</v>
      </c>
      <c r="CV11" s="14">
        <v>5360305</v>
      </c>
      <c r="CW11" s="14">
        <v>1942483</v>
      </c>
      <c r="CX11" s="14">
        <v>1876281</v>
      </c>
      <c r="CY11" s="14">
        <v>1924071</v>
      </c>
      <c r="CZ11" s="14">
        <v>2185256</v>
      </c>
      <c r="DA11" s="14">
        <v>2253264</v>
      </c>
      <c r="DB11" s="14">
        <v>2513945</v>
      </c>
      <c r="DC11" s="14">
        <v>2330390</v>
      </c>
      <c r="DD11" s="14">
        <v>2667231</v>
      </c>
      <c r="DE11" s="14">
        <v>3276732</v>
      </c>
      <c r="DF11" s="14">
        <v>3538851</v>
      </c>
      <c r="DG11" s="14">
        <v>3678941</v>
      </c>
      <c r="DH11" s="14">
        <v>3541563</v>
      </c>
      <c r="DI11" s="14">
        <v>3891594</v>
      </c>
      <c r="DJ11" s="14">
        <v>3715919</v>
      </c>
      <c r="DK11" s="14">
        <v>3815598</v>
      </c>
      <c r="DL11" s="14">
        <v>3936841</v>
      </c>
      <c r="DM11" s="14">
        <v>4732940</v>
      </c>
      <c r="DN11" s="14">
        <v>5051218</v>
      </c>
      <c r="DO11" s="14">
        <v>3781789</v>
      </c>
      <c r="DP11" s="14">
        <v>3944382</v>
      </c>
      <c r="DQ11" s="14">
        <v>3397588</v>
      </c>
      <c r="DR11" s="14">
        <v>3642605</v>
      </c>
      <c r="DS11" s="14">
        <v>4487714</v>
      </c>
      <c r="DT11" s="14">
        <v>4011758</v>
      </c>
      <c r="DU11" s="14">
        <v>1068980</v>
      </c>
      <c r="DV11" s="14">
        <v>1120970</v>
      </c>
      <c r="DW11" s="14">
        <v>1247695</v>
      </c>
      <c r="DX11" s="14">
        <v>1592919</v>
      </c>
      <c r="DY11" s="14">
        <v>1716415</v>
      </c>
      <c r="DZ11" s="14">
        <v>1727199</v>
      </c>
      <c r="EA11" s="14">
        <v>1903768</v>
      </c>
      <c r="EB11" s="14">
        <v>2482738</v>
      </c>
      <c r="EC11" s="14">
        <v>4206832</v>
      </c>
      <c r="ED11" s="14">
        <v>4633488</v>
      </c>
      <c r="EE11" s="14">
        <v>5915161</v>
      </c>
      <c r="EF11" s="14">
        <v>6250129</v>
      </c>
      <c r="EG11" s="14">
        <v>6827922</v>
      </c>
      <c r="EH11" s="14">
        <v>6167893</v>
      </c>
      <c r="EI11" s="14">
        <v>5880123</v>
      </c>
      <c r="EJ11" s="14">
        <v>5534011</v>
      </c>
      <c r="EK11" s="14">
        <v>7253958</v>
      </c>
      <c r="EL11" s="14">
        <v>8037121</v>
      </c>
      <c r="EM11" s="14">
        <v>5996298</v>
      </c>
      <c r="EN11" s="14">
        <v>6752116</v>
      </c>
      <c r="EO11" s="14">
        <v>5673098</v>
      </c>
      <c r="EP11" s="14">
        <v>6508743</v>
      </c>
      <c r="EQ11" s="14">
        <v>7768505</v>
      </c>
      <c r="ER11" s="14">
        <v>7030911</v>
      </c>
      <c r="ES11" s="14"/>
    </row>
    <row r="12" spans="1:149" ht="15.75" x14ac:dyDescent="0.5">
      <c r="A12" s="390" t="str">
        <f>_xlfn.XLOOKUP(_xlfn.CONCAT($A$5,"_descriptions"),Notes!$B$286:$M$286,Notes!$B291:$M291)</f>
        <v>Other cereals</v>
      </c>
      <c r="B12" s="147" t="str">
        <f>_xlfn.XLOOKUP($A$5,Notes!$B$286:$M$286,Notes!$B291:$M291)</f>
        <v>ocer</v>
      </c>
      <c r="C12" s="230">
        <f t="shared" si="8"/>
        <v>0</v>
      </c>
      <c r="D12" s="230">
        <f t="shared" si="9"/>
        <v>0</v>
      </c>
      <c r="E12" s="399">
        <f t="shared" si="10"/>
        <v>0</v>
      </c>
      <c r="G12" s="70" t="str">
        <f t="shared" si="4"/>
        <v>ocer</v>
      </c>
      <c r="H12" s="71">
        <f t="shared" si="11"/>
        <v>71</v>
      </c>
      <c r="I12" s="65">
        <f t="shared" si="5"/>
        <v>0</v>
      </c>
      <c r="J12" s="65">
        <f t="shared" si="6"/>
        <v>0</v>
      </c>
      <c r="K12" s="65"/>
      <c r="N12" s="301">
        <f t="shared" si="7"/>
        <v>0</v>
      </c>
      <c r="O12" s="264"/>
      <c r="P12" s="13">
        <v>71</v>
      </c>
      <c r="Q12" s="13" t="s">
        <v>60</v>
      </c>
      <c r="R12" s="13" t="s">
        <v>51</v>
      </c>
      <c r="S12" s="13" t="s">
        <v>51</v>
      </c>
      <c r="T12" s="13" t="s">
        <v>51</v>
      </c>
      <c r="U12" s="265" t="s">
        <v>51</v>
      </c>
      <c r="V12" s="14" t="s">
        <v>51</v>
      </c>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row>
    <row r="13" spans="1:149" ht="15.75" x14ac:dyDescent="0.5">
      <c r="A13" s="390" t="str">
        <f>_xlfn.XLOOKUP(_xlfn.CONCAT($A$5,"_descriptions"),Notes!$B$286:$M$286,Notes!$B292:$M292)</f>
        <v>Pulses</v>
      </c>
      <c r="B13" s="147" t="str">
        <f>_xlfn.XLOOKUP($A$5,Notes!$B$286:$M$286,Notes!$B292:$M292)</f>
        <v>puls</v>
      </c>
      <c r="C13" s="230">
        <f t="shared" si="8"/>
        <v>123.02372</v>
      </c>
      <c r="D13" s="230">
        <f t="shared" si="9"/>
        <v>112.02699999999999</v>
      </c>
      <c r="E13" s="399">
        <f t="shared" si="10"/>
        <v>1.0981613361064744</v>
      </c>
      <c r="G13" s="70" t="str">
        <f t="shared" si="4"/>
        <v>ocer</v>
      </c>
      <c r="H13" s="71">
        <f t="shared" si="11"/>
        <v>75</v>
      </c>
      <c r="I13" s="65">
        <f t="shared" si="5"/>
        <v>0</v>
      </c>
      <c r="J13" s="65">
        <f t="shared" si="6"/>
        <v>0</v>
      </c>
      <c r="K13" s="65"/>
      <c r="N13" s="301">
        <f t="shared" si="7"/>
        <v>0</v>
      </c>
      <c r="O13" s="264"/>
      <c r="P13" s="13">
        <v>75</v>
      </c>
      <c r="Q13" s="13" t="s">
        <v>62</v>
      </c>
      <c r="R13" s="13" t="s">
        <v>51</v>
      </c>
      <c r="S13" s="13" t="s">
        <v>51</v>
      </c>
      <c r="T13" s="13" t="s">
        <v>51</v>
      </c>
      <c r="U13" s="265" t="s">
        <v>51</v>
      </c>
      <c r="V13" s="14" t="s">
        <v>51</v>
      </c>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row>
    <row r="14" spans="1:149" ht="15.75" x14ac:dyDescent="0.5">
      <c r="A14" s="390" t="str">
        <f>_xlfn.XLOOKUP(_xlfn.CONCAT($A$5,"_descriptions"),Notes!$B$286:$M$286,Notes!$B293:$M293)</f>
        <v>Groundnuts</v>
      </c>
      <c r="B14" s="147" t="str">
        <f>_xlfn.XLOOKUP($A$5,Notes!$B$286:$M$286,Notes!$B293:$M293)</f>
        <v>gnut</v>
      </c>
      <c r="C14" s="230">
        <f t="shared" si="8"/>
        <v>667</v>
      </c>
      <c r="D14" s="230">
        <f t="shared" si="9"/>
        <v>283.66199999999998</v>
      </c>
      <c r="E14" s="399">
        <f t="shared" si="10"/>
        <v>2.351390034618666</v>
      </c>
      <c r="G14" s="70" t="str">
        <f t="shared" si="4"/>
        <v>sorg</v>
      </c>
      <c r="H14" s="71">
        <f t="shared" si="11"/>
        <v>79</v>
      </c>
      <c r="I14" s="65">
        <f t="shared" si="5"/>
        <v>0</v>
      </c>
      <c r="J14" s="65">
        <f t="shared" si="6"/>
        <v>0</v>
      </c>
      <c r="K14" s="65"/>
      <c r="N14" s="301">
        <f t="shared" si="7"/>
        <v>0</v>
      </c>
      <c r="O14" s="264"/>
      <c r="P14" s="13">
        <v>79</v>
      </c>
      <c r="Q14" s="13" t="s">
        <v>64</v>
      </c>
      <c r="R14" s="13" t="s">
        <v>65</v>
      </c>
      <c r="S14" s="13" t="s">
        <v>65</v>
      </c>
      <c r="T14" s="13" t="s">
        <v>65</v>
      </c>
      <c r="U14" s="265" t="s">
        <v>65</v>
      </c>
      <c r="V14" s="14" t="s">
        <v>65</v>
      </c>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row>
    <row r="15" spans="1:149" ht="15.75" x14ac:dyDescent="0.5">
      <c r="A15" s="390" t="str">
        <f>_xlfn.XLOOKUP(_xlfn.CONCAT($A$5,"_descriptions"),Notes!$B$286:$M$286,Notes!$B294:$M294)</f>
        <v>Palm</v>
      </c>
      <c r="B15" s="147" t="str">
        <f>_xlfn.XLOOKUP($A$5,Notes!$B$286:$M$286,Notes!$B294:$M294)</f>
        <v>palm</v>
      </c>
      <c r="C15" s="230">
        <f t="shared" si="8"/>
        <v>295700</v>
      </c>
      <c r="D15" s="230">
        <f t="shared" si="9"/>
        <v>13900</v>
      </c>
      <c r="E15" s="399">
        <f t="shared" si="10"/>
        <v>21.273381294964029</v>
      </c>
      <c r="G15" s="70" t="str">
        <f t="shared" si="4"/>
        <v>sorg</v>
      </c>
      <c r="H15" s="71">
        <f t="shared" si="11"/>
        <v>83</v>
      </c>
      <c r="I15" s="65">
        <f t="shared" si="5"/>
        <v>0</v>
      </c>
      <c r="J15" s="65">
        <f t="shared" si="6"/>
        <v>0</v>
      </c>
      <c r="K15" s="65"/>
      <c r="N15" s="301">
        <f t="shared" si="7"/>
        <v>0</v>
      </c>
      <c r="O15" s="264"/>
      <c r="P15" s="13">
        <v>83</v>
      </c>
      <c r="Q15" s="13" t="s">
        <v>67</v>
      </c>
      <c r="R15" s="13" t="s">
        <v>65</v>
      </c>
      <c r="S15" s="13" t="s">
        <v>65</v>
      </c>
      <c r="T15" s="13" t="s">
        <v>65</v>
      </c>
      <c r="U15" s="265" t="s">
        <v>65</v>
      </c>
      <c r="V15" s="14" t="s">
        <v>65</v>
      </c>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row>
    <row r="16" spans="1:149" ht="15.75" x14ac:dyDescent="0.5">
      <c r="A16" s="390" t="str">
        <f>_xlfn.XLOOKUP(_xlfn.CONCAT($A$5,"_descriptions"),Notes!$B$286:$M$286,Notes!$B295:$M295)</f>
        <v>Sesame</v>
      </c>
      <c r="B16" s="147" t="str">
        <f>_xlfn.XLOOKUP($A$5,Notes!$B$286:$M$286,Notes!$B295:$M295)</f>
        <v>sesa</v>
      </c>
      <c r="C16" s="230">
        <f t="shared" si="8"/>
        <v>0</v>
      </c>
      <c r="D16" s="230">
        <f t="shared" si="9"/>
        <v>0</v>
      </c>
      <c r="E16" s="399">
        <f t="shared" si="10"/>
        <v>0</v>
      </c>
      <c r="G16" s="70" t="str">
        <f t="shared" si="4"/>
        <v>ocer</v>
      </c>
      <c r="H16" s="71">
        <f t="shared" si="11"/>
        <v>89</v>
      </c>
      <c r="I16" s="65">
        <f t="shared" si="5"/>
        <v>0</v>
      </c>
      <c r="J16" s="65">
        <f t="shared" si="6"/>
        <v>0</v>
      </c>
      <c r="K16" s="65"/>
      <c r="N16" s="301">
        <f t="shared" si="7"/>
        <v>0</v>
      </c>
      <c r="O16" s="264"/>
      <c r="P16" s="13">
        <v>89</v>
      </c>
      <c r="Q16" s="13" t="s">
        <v>69</v>
      </c>
      <c r="R16" s="13" t="s">
        <v>51</v>
      </c>
      <c r="S16" s="13" t="s">
        <v>51</v>
      </c>
      <c r="T16" s="13" t="s">
        <v>51</v>
      </c>
      <c r="U16" s="265" t="s">
        <v>51</v>
      </c>
      <c r="V16" s="14" t="s">
        <v>51</v>
      </c>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row>
    <row r="17" spans="1:149" ht="15.75" x14ac:dyDescent="0.5">
      <c r="A17" s="390" t="str">
        <f>_xlfn.XLOOKUP(_xlfn.CONCAT($A$5,"_descriptions"),Notes!$B$286:$M$286,Notes!$B296:$M296)</f>
        <v>Soyabeans</v>
      </c>
      <c r="B17" s="147" t="str">
        <f>_xlfn.XLOOKUP($A$5,Notes!$B$286:$M$286,Notes!$B296:$M296)</f>
        <v>soya</v>
      </c>
      <c r="C17" s="230">
        <f t="shared" si="8"/>
        <v>302</v>
      </c>
      <c r="D17" s="230">
        <f t="shared" si="9"/>
        <v>149.47399999999999</v>
      </c>
      <c r="E17" s="399">
        <f t="shared" si="10"/>
        <v>2.0204182667219719</v>
      </c>
      <c r="G17" s="70" t="str">
        <f t="shared" si="4"/>
        <v>ocer</v>
      </c>
      <c r="H17" s="71">
        <f t="shared" si="11"/>
        <v>92</v>
      </c>
      <c r="I17" s="65">
        <f t="shared" si="5"/>
        <v>0</v>
      </c>
      <c r="J17" s="65">
        <f t="shared" si="6"/>
        <v>0</v>
      </c>
      <c r="K17" s="65"/>
      <c r="N17" s="301">
        <f t="shared" si="7"/>
        <v>0</v>
      </c>
      <c r="O17" s="264"/>
      <c r="P17" s="13">
        <v>92</v>
      </c>
      <c r="Q17" s="13" t="s">
        <v>71</v>
      </c>
      <c r="R17" s="13" t="s">
        <v>51</v>
      </c>
      <c r="S17" s="13" t="s">
        <v>51</v>
      </c>
      <c r="T17" s="13" t="s">
        <v>51</v>
      </c>
      <c r="U17" s="265" t="s">
        <v>51</v>
      </c>
      <c r="V17" s="14" t="s">
        <v>51</v>
      </c>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row>
    <row r="18" spans="1:149" ht="15.75" x14ac:dyDescent="0.5">
      <c r="A18" s="390" t="str">
        <f>_xlfn.XLOOKUP(_xlfn.CONCAT($A$5,"_descriptions"),Notes!$B$286:$M$286,Notes!$B297:$M297)</f>
        <v>Other oilseeds</v>
      </c>
      <c r="B18" s="147" t="str">
        <f>_xlfn.XLOOKUP($A$5,Notes!$B$286:$M$286,Notes!$B297:$M297)</f>
        <v>oils</v>
      </c>
      <c r="C18" s="230">
        <f t="shared" si="8"/>
        <v>18307.091769999999</v>
      </c>
      <c r="D18" s="230">
        <f t="shared" si="9"/>
        <v>2949.482</v>
      </c>
      <c r="E18" s="399">
        <f t="shared" si="10"/>
        <v>6.2068837070373712</v>
      </c>
      <c r="G18" s="70" t="str">
        <f t="shared" si="4"/>
        <v>ocer</v>
      </c>
      <c r="H18" s="71">
        <f t="shared" si="11"/>
        <v>94</v>
      </c>
      <c r="I18" s="65">
        <f t="shared" si="5"/>
        <v>0</v>
      </c>
      <c r="J18" s="65">
        <f t="shared" si="6"/>
        <v>0</v>
      </c>
      <c r="K18" s="65"/>
      <c r="N18" s="301">
        <f t="shared" si="7"/>
        <v>0</v>
      </c>
      <c r="O18" s="264"/>
      <c r="P18" s="13">
        <v>94</v>
      </c>
      <c r="Q18" s="13" t="s">
        <v>73</v>
      </c>
      <c r="R18" s="13" t="s">
        <v>51</v>
      </c>
      <c r="S18" s="13" t="s">
        <v>51</v>
      </c>
      <c r="T18" s="13" t="s">
        <v>51</v>
      </c>
      <c r="U18" s="265" t="s">
        <v>51</v>
      </c>
      <c r="V18" s="14" t="s">
        <v>51</v>
      </c>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row>
    <row r="19" spans="1:149" ht="15.75" x14ac:dyDescent="0.5">
      <c r="A19" s="390" t="str">
        <f>_xlfn.XLOOKUP(_xlfn.CONCAT($A$5,"_descriptions"),Notes!$B$286:$M$286,Notes!$B298:$M298)</f>
        <v>Cassava</v>
      </c>
      <c r="B19" s="147" t="str">
        <f>_xlfn.XLOOKUP($A$5,Notes!$B$286:$M$286,Notes!$B298:$M298)</f>
        <v>cass</v>
      </c>
      <c r="C19" s="230">
        <f t="shared" si="8"/>
        <v>18000</v>
      </c>
      <c r="D19" s="230">
        <f t="shared" si="9"/>
        <v>669.91399999999999</v>
      </c>
      <c r="E19" s="399">
        <f t="shared" si="10"/>
        <v>26.869120513976423</v>
      </c>
      <c r="G19" s="70" t="str">
        <f t="shared" si="4"/>
        <v>ocer</v>
      </c>
      <c r="H19" s="71">
        <f t="shared" si="11"/>
        <v>97</v>
      </c>
      <c r="I19" s="65">
        <f t="shared" si="5"/>
        <v>0</v>
      </c>
      <c r="J19" s="65">
        <f t="shared" si="6"/>
        <v>0</v>
      </c>
      <c r="K19" s="65"/>
      <c r="N19" s="301">
        <f t="shared" si="7"/>
        <v>0</v>
      </c>
      <c r="O19" s="264"/>
      <c r="P19" s="13">
        <v>97</v>
      </c>
      <c r="Q19" s="13" t="s">
        <v>75</v>
      </c>
      <c r="R19" s="13" t="s">
        <v>51</v>
      </c>
      <c r="S19" s="13" t="s">
        <v>51</v>
      </c>
      <c r="T19" s="13" t="s">
        <v>51</v>
      </c>
      <c r="U19" s="265" t="s">
        <v>51</v>
      </c>
      <c r="V19" s="14" t="s">
        <v>51</v>
      </c>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row>
    <row r="20" spans="1:149" ht="15.75" x14ac:dyDescent="0.5">
      <c r="A20" s="390" t="str">
        <f>_xlfn.XLOOKUP(_xlfn.CONCAT($A$5,"_descriptions"),Notes!$B$286:$M$286,Notes!$B299:$M299)</f>
        <v>Irish potatoes</v>
      </c>
      <c r="B20" s="147" t="str">
        <f>_xlfn.XLOOKUP($A$5,Notes!$B$286:$M$286,Notes!$B299:$M299)</f>
        <v>ipot</v>
      </c>
      <c r="C20" s="230">
        <f t="shared" si="8"/>
        <v>1503.998</v>
      </c>
      <c r="D20" s="230">
        <f t="shared" si="9"/>
        <v>76.727999999999994</v>
      </c>
      <c r="E20" s="399">
        <f t="shared" si="10"/>
        <v>19.601683870295069</v>
      </c>
      <c r="G20" s="70" t="str">
        <f t="shared" si="4"/>
        <v>ocer</v>
      </c>
      <c r="H20" s="71">
        <f t="shared" si="11"/>
        <v>101</v>
      </c>
      <c r="I20" s="65">
        <f t="shared" si="5"/>
        <v>0</v>
      </c>
      <c r="J20" s="65">
        <f t="shared" si="6"/>
        <v>0</v>
      </c>
      <c r="K20" s="65"/>
      <c r="N20" s="301">
        <f t="shared" si="7"/>
        <v>0</v>
      </c>
      <c r="O20" s="264"/>
      <c r="P20" s="13">
        <v>101</v>
      </c>
      <c r="Q20" s="13" t="s">
        <v>76</v>
      </c>
      <c r="R20" s="13" t="s">
        <v>51</v>
      </c>
      <c r="S20" s="13" t="s">
        <v>51</v>
      </c>
      <c r="T20" s="13" t="s">
        <v>51</v>
      </c>
      <c r="U20" s="265" t="s">
        <v>51</v>
      </c>
      <c r="V20" s="14" t="s">
        <v>51</v>
      </c>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row>
    <row r="21" spans="1:149" ht="15.75" x14ac:dyDescent="0.5">
      <c r="A21" s="390" t="str">
        <f>_xlfn.XLOOKUP(_xlfn.CONCAT($A$5,"_descriptions"),Notes!$B$286:$M$286,Notes!$B300:$M300)</f>
        <v>Sweet potatoes</v>
      </c>
      <c r="B21" s="147" t="str">
        <f>_xlfn.XLOOKUP($A$5,Notes!$B$286:$M$286,Notes!$B300:$M300)</f>
        <v>spot</v>
      </c>
      <c r="C21" s="230">
        <f t="shared" si="8"/>
        <v>2010.5139999999999</v>
      </c>
      <c r="D21" s="230">
        <f t="shared" si="9"/>
        <v>87.96</v>
      </c>
      <c r="E21" s="399">
        <f t="shared" si="10"/>
        <v>22.857139608913144</v>
      </c>
      <c r="G21" s="70" t="str">
        <f t="shared" si="4"/>
        <v>ocer</v>
      </c>
      <c r="H21" s="71">
        <f t="shared" si="11"/>
        <v>103</v>
      </c>
      <c r="I21" s="65">
        <f t="shared" si="5"/>
        <v>0</v>
      </c>
      <c r="J21" s="65">
        <f t="shared" si="6"/>
        <v>0</v>
      </c>
      <c r="K21" s="65"/>
      <c r="N21" s="301">
        <f t="shared" si="7"/>
        <v>0</v>
      </c>
      <c r="O21" s="264"/>
      <c r="P21" s="13">
        <v>103</v>
      </c>
      <c r="Q21" s="13" t="s">
        <v>77</v>
      </c>
      <c r="R21" s="13" t="s">
        <v>51</v>
      </c>
      <c r="S21" s="13" t="s">
        <v>51</v>
      </c>
      <c r="T21" s="13" t="s">
        <v>51</v>
      </c>
      <c r="U21" s="265" t="s">
        <v>51</v>
      </c>
      <c r="V21" s="14" t="s">
        <v>51</v>
      </c>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row>
    <row r="22" spans="1:149" ht="15.75" x14ac:dyDescent="0.5">
      <c r="A22" s="390" t="str">
        <f>_xlfn.XLOOKUP(_xlfn.CONCAT($A$5,"_descriptions"),Notes!$B$286:$M$286,Notes!$B301:$M301)</f>
        <v>Other roots</v>
      </c>
      <c r="B22" s="147" t="str">
        <f>_xlfn.XLOOKUP($A$5,Notes!$B$286:$M$286,Notes!$B301:$M301)</f>
        <v>root</v>
      </c>
      <c r="C22" s="230">
        <f t="shared" si="8"/>
        <v>369</v>
      </c>
      <c r="D22" s="230">
        <f t="shared" si="9"/>
        <v>60.914999999999999</v>
      </c>
      <c r="E22" s="399">
        <f t="shared" si="10"/>
        <v>6.0576212755478949</v>
      </c>
      <c r="G22" s="70" t="str">
        <f t="shared" si="4"/>
        <v>ocer</v>
      </c>
      <c r="H22" s="71">
        <f t="shared" si="11"/>
        <v>108</v>
      </c>
      <c r="I22" s="65">
        <f t="shared" si="5"/>
        <v>0</v>
      </c>
      <c r="J22" s="65">
        <f t="shared" si="6"/>
        <v>0</v>
      </c>
      <c r="K22" s="65"/>
      <c r="N22" s="301">
        <f t="shared" si="7"/>
        <v>0</v>
      </c>
      <c r="O22" s="264"/>
      <c r="P22" s="13">
        <v>108</v>
      </c>
      <c r="Q22" s="13" t="s">
        <v>79</v>
      </c>
      <c r="R22" s="13" t="s">
        <v>51</v>
      </c>
      <c r="S22" s="13" t="s">
        <v>51</v>
      </c>
      <c r="T22" s="13" t="s">
        <v>51</v>
      </c>
      <c r="U22" s="265" t="s">
        <v>51</v>
      </c>
      <c r="V22" s="14" t="s">
        <v>51</v>
      </c>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row>
    <row r="23" spans="1:149" ht="15.75" x14ac:dyDescent="0.5">
      <c r="A23" s="390" t="str">
        <f>_xlfn.XLOOKUP(_xlfn.CONCAT($A$5,"_descriptions"),Notes!$B$286:$M$286,Notes!$B302:$M302)</f>
        <v>Vegetables</v>
      </c>
      <c r="B23" s="147" t="str">
        <f>_xlfn.XLOOKUP($A$5,Notes!$B$286:$M$286,Notes!$B302:$M302)</f>
        <v>vege</v>
      </c>
      <c r="C23" s="230">
        <f t="shared" si="8"/>
        <v>13536.089110000001</v>
      </c>
      <c r="D23" s="230">
        <f t="shared" si="9"/>
        <v>1376.2740000000001</v>
      </c>
      <c r="E23" s="399">
        <f t="shared" si="10"/>
        <v>9.8353155766947573</v>
      </c>
      <c r="G23" s="70" t="str">
        <f t="shared" si="4"/>
        <v>ipot</v>
      </c>
      <c r="H23" s="71">
        <f t="shared" si="11"/>
        <v>116</v>
      </c>
      <c r="I23" s="65">
        <f t="shared" si="5"/>
        <v>1503.998</v>
      </c>
      <c r="J23" s="65">
        <f t="shared" si="6"/>
        <v>76.727999999999994</v>
      </c>
      <c r="K23" s="65"/>
      <c r="N23" s="301">
        <f t="shared" si="7"/>
        <v>965.6585</v>
      </c>
      <c r="O23" s="264"/>
      <c r="P23" s="13">
        <v>116</v>
      </c>
      <c r="Q23" s="13" t="s">
        <v>81</v>
      </c>
      <c r="R23" s="13" t="s">
        <v>82</v>
      </c>
      <c r="S23" s="13" t="s">
        <v>82</v>
      </c>
      <c r="T23" s="13" t="s">
        <v>82</v>
      </c>
      <c r="U23" s="265" t="s">
        <v>83</v>
      </c>
      <c r="V23" s="14" t="s">
        <v>83</v>
      </c>
      <c r="W23" s="14">
        <v>977349</v>
      </c>
      <c r="X23" s="14">
        <v>831140</v>
      </c>
      <c r="Y23" s="14">
        <v>893824</v>
      </c>
      <c r="Z23" s="14">
        <v>1009979</v>
      </c>
      <c r="AA23" s="14">
        <v>1072040</v>
      </c>
      <c r="AB23" s="14">
        <v>1009619</v>
      </c>
      <c r="AC23" s="14">
        <v>1011911</v>
      </c>
      <c r="AD23" s="14">
        <v>1003730</v>
      </c>
      <c r="AE23" s="14">
        <v>1044492</v>
      </c>
      <c r="AF23" s="14">
        <v>1176304</v>
      </c>
      <c r="AG23" s="14">
        <v>1060805</v>
      </c>
      <c r="AH23" s="14">
        <v>955488</v>
      </c>
      <c r="AI23" s="14">
        <v>1094232</v>
      </c>
      <c r="AJ23" s="14">
        <v>1124282</v>
      </c>
      <c r="AK23" s="14">
        <v>1347818</v>
      </c>
      <c r="AL23" s="14">
        <v>1219270</v>
      </c>
      <c r="AM23" s="14">
        <v>1213041</v>
      </c>
      <c r="AN23" s="14">
        <v>1164743</v>
      </c>
      <c r="AO23" s="14">
        <v>1284760</v>
      </c>
      <c r="AP23" s="14">
        <v>1314654</v>
      </c>
      <c r="AQ23" s="14">
        <v>1282768</v>
      </c>
      <c r="AR23" s="14">
        <v>1361064</v>
      </c>
      <c r="AS23" s="14">
        <v>1503998</v>
      </c>
      <c r="AT23" s="14">
        <v>1248514</v>
      </c>
      <c r="AU23" s="14">
        <v>73068</v>
      </c>
      <c r="AV23" s="14">
        <v>55971</v>
      </c>
      <c r="AW23" s="14">
        <v>57332</v>
      </c>
      <c r="AX23" s="14">
        <v>65923</v>
      </c>
      <c r="AY23" s="14">
        <v>65420</v>
      </c>
      <c r="AZ23" s="14">
        <v>61557</v>
      </c>
      <c r="BA23" s="14">
        <v>59748</v>
      </c>
      <c r="BB23" s="14">
        <v>62375</v>
      </c>
      <c r="BC23" s="14">
        <v>62650</v>
      </c>
      <c r="BD23" s="14">
        <v>71238</v>
      </c>
      <c r="BE23" s="14">
        <v>66531</v>
      </c>
      <c r="BF23" s="14">
        <v>59882</v>
      </c>
      <c r="BG23" s="14">
        <v>65989</v>
      </c>
      <c r="BH23" s="14">
        <v>70187</v>
      </c>
      <c r="BI23" s="14">
        <v>76291</v>
      </c>
      <c r="BJ23" s="14">
        <v>66983</v>
      </c>
      <c r="BK23" s="14">
        <v>66450</v>
      </c>
      <c r="BL23" s="14">
        <v>75611</v>
      </c>
      <c r="BM23" s="14">
        <v>68683</v>
      </c>
      <c r="BN23" s="14">
        <v>68223</v>
      </c>
      <c r="BO23" s="14">
        <v>65621</v>
      </c>
      <c r="BP23" s="14">
        <v>71786</v>
      </c>
      <c r="BQ23" s="14">
        <v>76728</v>
      </c>
      <c r="BR23" s="14">
        <v>63606</v>
      </c>
      <c r="BS23" s="14"/>
      <c r="BT23" s="14"/>
      <c r="BU23" s="14"/>
      <c r="BV23" s="14"/>
      <c r="BW23" s="14"/>
      <c r="BX23" s="14"/>
      <c r="BY23" s="14">
        <v>2094960</v>
      </c>
      <c r="BZ23" s="14">
        <v>2695160</v>
      </c>
      <c r="CA23" s="14">
        <v>2727916</v>
      </c>
      <c r="CB23" s="14">
        <v>2889236</v>
      </c>
      <c r="CC23" s="14">
        <v>2861120</v>
      </c>
      <c r="CD23" s="14">
        <v>3226228</v>
      </c>
      <c r="CE23" s="14">
        <v>3389109</v>
      </c>
      <c r="CF23" s="14">
        <v>3991297</v>
      </c>
      <c r="CG23" s="14">
        <v>4736675</v>
      </c>
      <c r="CH23" s="14">
        <v>5759043</v>
      </c>
      <c r="CI23" s="14">
        <v>5459965</v>
      </c>
      <c r="CJ23" s="14">
        <v>6621570</v>
      </c>
      <c r="CK23" s="14">
        <v>6732690</v>
      </c>
      <c r="CL23" s="14">
        <v>7020120</v>
      </c>
      <c r="CM23" s="14">
        <v>8312240</v>
      </c>
      <c r="CN23" s="14">
        <v>8844760</v>
      </c>
      <c r="CO23" s="14">
        <v>10100000</v>
      </c>
      <c r="CP23" s="14">
        <v>11100000</v>
      </c>
      <c r="CQ23" s="14">
        <v>10900000</v>
      </c>
      <c r="CR23" s="14">
        <v>9264060</v>
      </c>
      <c r="CS23" s="14">
        <v>10400000</v>
      </c>
      <c r="CT23" s="14">
        <v>10300000</v>
      </c>
      <c r="CU23" s="14">
        <v>11800000</v>
      </c>
      <c r="CV23" s="14">
        <v>13400000</v>
      </c>
      <c r="CW23" s="14">
        <v>244600</v>
      </c>
      <c r="CX23" s="14">
        <v>208009</v>
      </c>
      <c r="CY23" s="14">
        <v>223697</v>
      </c>
      <c r="CZ23" s="14">
        <v>252767</v>
      </c>
      <c r="DA23" s="14">
        <v>268298</v>
      </c>
      <c r="DB23" s="14">
        <v>252676</v>
      </c>
      <c r="DC23" s="14">
        <v>253250</v>
      </c>
      <c r="DD23" s="14">
        <v>251203</v>
      </c>
      <c r="DE23" s="14">
        <v>261404</v>
      </c>
      <c r="DF23" s="14">
        <v>294393</v>
      </c>
      <c r="DG23" s="14">
        <v>265487</v>
      </c>
      <c r="DH23" s="14">
        <v>239129</v>
      </c>
      <c r="DI23" s="14">
        <v>273852</v>
      </c>
      <c r="DJ23" s="14">
        <v>281373</v>
      </c>
      <c r="DK23" s="14">
        <v>337317</v>
      </c>
      <c r="DL23" s="14">
        <v>305146</v>
      </c>
      <c r="DM23" s="14">
        <v>303587</v>
      </c>
      <c r="DN23" s="14">
        <v>291499</v>
      </c>
      <c r="DO23" s="14">
        <v>321536</v>
      </c>
      <c r="DP23" s="14">
        <v>329017</v>
      </c>
      <c r="DQ23" s="14">
        <v>321037</v>
      </c>
      <c r="DR23" s="14">
        <v>340632</v>
      </c>
      <c r="DS23" s="14">
        <v>376404</v>
      </c>
      <c r="DT23" s="14">
        <v>312464</v>
      </c>
      <c r="DU23" s="14">
        <v>243121</v>
      </c>
      <c r="DV23" s="14">
        <v>218311</v>
      </c>
      <c r="DW23" s="14">
        <v>261865</v>
      </c>
      <c r="DX23" s="14">
        <v>340215</v>
      </c>
      <c r="DY23" s="14">
        <v>343135</v>
      </c>
      <c r="DZ23" s="14">
        <v>335636</v>
      </c>
      <c r="EA23" s="14">
        <v>374425</v>
      </c>
      <c r="EB23" s="14">
        <v>438265</v>
      </c>
      <c r="EC23" s="14">
        <v>510098</v>
      </c>
      <c r="ED23" s="14">
        <v>652014</v>
      </c>
      <c r="EE23" s="14">
        <v>637149</v>
      </c>
      <c r="EF23" s="14">
        <v>721382</v>
      </c>
      <c r="EG23" s="14">
        <v>784853</v>
      </c>
      <c r="EH23" s="14">
        <v>754461</v>
      </c>
      <c r="EI23" s="14">
        <v>944221</v>
      </c>
      <c r="EJ23" s="14">
        <v>805424</v>
      </c>
      <c r="EK23" s="14">
        <v>923085</v>
      </c>
      <c r="EL23" s="14">
        <v>965977</v>
      </c>
      <c r="EM23" s="14">
        <v>984218</v>
      </c>
      <c r="EN23" s="14">
        <v>860851</v>
      </c>
      <c r="EO23" s="14">
        <v>911656</v>
      </c>
      <c r="EP23" s="14">
        <v>983729</v>
      </c>
      <c r="EQ23" s="14">
        <v>1192404</v>
      </c>
      <c r="ER23" s="14">
        <v>1101403</v>
      </c>
      <c r="ES23" s="14"/>
    </row>
    <row r="24" spans="1:149" ht="15.75" x14ac:dyDescent="0.5">
      <c r="A24" s="390" t="str">
        <f>_xlfn.XLOOKUP(_xlfn.CONCAT($A$5,"_descriptions"),Notes!$B$286:$M$286,Notes!$B303:$M303)</f>
        <v>Sugarcane</v>
      </c>
      <c r="B24" s="147" t="str">
        <f>_xlfn.XLOOKUP($A$5,Notes!$B$286:$M$286,Notes!$B303:$M303)</f>
        <v>sugr</v>
      </c>
      <c r="C24" s="230">
        <f t="shared" si="8"/>
        <v>36199.532500000001</v>
      </c>
      <c r="D24" s="230">
        <f t="shared" si="9"/>
        <v>561.524</v>
      </c>
      <c r="E24" s="399">
        <f t="shared" si="10"/>
        <v>64.466581125650904</v>
      </c>
      <c r="G24" s="70" t="str">
        <f t="shared" si="4"/>
        <v>spot</v>
      </c>
      <c r="H24" s="71">
        <f t="shared" si="11"/>
        <v>122</v>
      </c>
      <c r="I24" s="65">
        <f t="shared" si="5"/>
        <v>2010.5139999999999</v>
      </c>
      <c r="J24" s="65">
        <f t="shared" si="6"/>
        <v>87.96</v>
      </c>
      <c r="K24" s="65"/>
      <c r="N24" s="301">
        <f t="shared" si="7"/>
        <v>1849.7829999999999</v>
      </c>
      <c r="O24" s="264"/>
      <c r="P24" s="13">
        <v>122</v>
      </c>
      <c r="Q24" s="13" t="s">
        <v>72</v>
      </c>
      <c r="R24" s="13" t="s">
        <v>85</v>
      </c>
      <c r="S24" s="13" t="s">
        <v>85</v>
      </c>
      <c r="T24" s="13" t="s">
        <v>85</v>
      </c>
      <c r="U24" s="265" t="s">
        <v>83</v>
      </c>
      <c r="V24" s="14" t="s">
        <v>83</v>
      </c>
      <c r="W24" s="14">
        <v>1827687</v>
      </c>
      <c r="X24" s="14">
        <v>1749070</v>
      </c>
      <c r="Y24" s="14">
        <v>1771692</v>
      </c>
      <c r="Z24" s="14">
        <v>1991478</v>
      </c>
      <c r="AA24" s="14">
        <v>1901802</v>
      </c>
      <c r="AB24" s="14">
        <v>1856969</v>
      </c>
      <c r="AC24" s="14">
        <v>1854238</v>
      </c>
      <c r="AD24" s="14">
        <v>1886852</v>
      </c>
      <c r="AE24" s="14">
        <v>1876944</v>
      </c>
      <c r="AF24" s="14">
        <v>2057913</v>
      </c>
      <c r="AG24" s="14">
        <v>2051046</v>
      </c>
      <c r="AH24" s="14">
        <v>2196033</v>
      </c>
      <c r="AI24" s="14">
        <v>2483467</v>
      </c>
      <c r="AJ24" s="14">
        <v>2386729</v>
      </c>
      <c r="AK24" s="14">
        <v>2382658</v>
      </c>
      <c r="AL24" s="14">
        <v>2297634</v>
      </c>
      <c r="AM24" s="14">
        <v>2169386</v>
      </c>
      <c r="AN24" s="14">
        <v>1914244</v>
      </c>
      <c r="AO24" s="14">
        <v>1806389</v>
      </c>
      <c r="AP24" s="14">
        <v>1516000</v>
      </c>
      <c r="AQ24" s="14">
        <v>1604000</v>
      </c>
      <c r="AR24" s="14">
        <v>1545721</v>
      </c>
      <c r="AS24" s="14">
        <v>2010514</v>
      </c>
      <c r="AT24" s="14">
        <v>1559181</v>
      </c>
      <c r="AU24" s="14">
        <v>194000</v>
      </c>
      <c r="AV24" s="14">
        <v>181000</v>
      </c>
      <c r="AW24" s="14">
        <v>177276</v>
      </c>
      <c r="AX24" s="14">
        <v>197455</v>
      </c>
      <c r="AY24" s="14">
        <v>184546</v>
      </c>
      <c r="AZ24" s="14">
        <v>178336</v>
      </c>
      <c r="BA24" s="14">
        <v>176146</v>
      </c>
      <c r="BB24" s="14">
        <v>176932</v>
      </c>
      <c r="BC24" s="14">
        <v>174206</v>
      </c>
      <c r="BD24" s="14">
        <v>183874</v>
      </c>
      <c r="BE24" s="14">
        <v>181073</v>
      </c>
      <c r="BF24" s="14">
        <v>178121</v>
      </c>
      <c r="BG24" s="14">
        <v>178295</v>
      </c>
      <c r="BH24" s="14">
        <v>161850</v>
      </c>
      <c r="BI24" s="14">
        <v>156758</v>
      </c>
      <c r="BJ24" s="14">
        <v>143125</v>
      </c>
      <c r="BK24" s="14">
        <v>123574</v>
      </c>
      <c r="BL24" s="14">
        <v>106226</v>
      </c>
      <c r="BM24" s="14">
        <v>90707</v>
      </c>
      <c r="BN24" s="14">
        <v>74358</v>
      </c>
      <c r="BO24" s="14">
        <v>75885</v>
      </c>
      <c r="BP24" s="14">
        <v>69225</v>
      </c>
      <c r="BQ24" s="14">
        <v>87960</v>
      </c>
      <c r="BR24" s="14">
        <v>73149</v>
      </c>
      <c r="BS24" s="14"/>
      <c r="BT24" s="14"/>
      <c r="BU24" s="14"/>
      <c r="BV24" s="14"/>
      <c r="BW24" s="14"/>
      <c r="BX24" s="14"/>
      <c r="BY24" s="14">
        <v>455820</v>
      </c>
      <c r="BZ24" s="14">
        <v>530290</v>
      </c>
      <c r="CA24" s="14">
        <v>833108</v>
      </c>
      <c r="CB24" s="14">
        <v>926117</v>
      </c>
      <c r="CC24" s="14">
        <v>955270</v>
      </c>
      <c r="CD24" s="14">
        <v>1069906</v>
      </c>
      <c r="CE24" s="14"/>
      <c r="CF24" s="14"/>
      <c r="CG24" s="14"/>
      <c r="CH24" s="14"/>
      <c r="CI24" s="14"/>
      <c r="CJ24" s="14">
        <v>2822690</v>
      </c>
      <c r="CK24" s="14">
        <v>3015180</v>
      </c>
      <c r="CL24" s="14">
        <v>3171310</v>
      </c>
      <c r="CM24" s="14">
        <v>3403320</v>
      </c>
      <c r="CN24" s="14">
        <v>3780480</v>
      </c>
      <c r="CO24" s="14">
        <v>3940840</v>
      </c>
      <c r="CP24" s="14">
        <v>4231820</v>
      </c>
      <c r="CQ24" s="14">
        <v>4460734</v>
      </c>
      <c r="CR24" s="14">
        <v>4147642</v>
      </c>
      <c r="CS24" s="14">
        <v>4626074</v>
      </c>
      <c r="CT24" s="14">
        <v>4519427</v>
      </c>
      <c r="CU24" s="14">
        <v>4815055</v>
      </c>
      <c r="CV24" s="14">
        <v>5023072</v>
      </c>
      <c r="CW24" s="14">
        <v>377740</v>
      </c>
      <c r="CX24" s="14">
        <v>361491</v>
      </c>
      <c r="CY24" s="14">
        <v>366167</v>
      </c>
      <c r="CZ24" s="14">
        <v>411591</v>
      </c>
      <c r="DA24" s="14">
        <v>393058</v>
      </c>
      <c r="DB24" s="14">
        <v>383792</v>
      </c>
      <c r="DC24" s="14">
        <v>383227</v>
      </c>
      <c r="DD24" s="14">
        <v>389968</v>
      </c>
      <c r="DE24" s="14">
        <v>387920</v>
      </c>
      <c r="DF24" s="14">
        <v>425322</v>
      </c>
      <c r="DG24" s="14">
        <v>423903</v>
      </c>
      <c r="DH24" s="14">
        <v>453868</v>
      </c>
      <c r="DI24" s="14">
        <v>513274</v>
      </c>
      <c r="DJ24" s="14">
        <v>493280</v>
      </c>
      <c r="DK24" s="14">
        <v>492439</v>
      </c>
      <c r="DL24" s="14">
        <v>474867</v>
      </c>
      <c r="DM24" s="14">
        <v>448361</v>
      </c>
      <c r="DN24" s="14">
        <v>395629</v>
      </c>
      <c r="DO24" s="14">
        <v>373338</v>
      </c>
      <c r="DP24" s="14">
        <v>313321</v>
      </c>
      <c r="DQ24" s="14">
        <v>331509</v>
      </c>
      <c r="DR24" s="14">
        <v>319464</v>
      </c>
      <c r="DS24" s="14">
        <v>415526</v>
      </c>
      <c r="DT24" s="14">
        <v>322246</v>
      </c>
      <c r="DU24" s="14">
        <v>98922</v>
      </c>
      <c r="DV24" s="14">
        <v>90394</v>
      </c>
      <c r="DW24" s="14">
        <v>158520</v>
      </c>
      <c r="DX24" s="14">
        <v>215030</v>
      </c>
      <c r="DY24" s="14">
        <v>203240</v>
      </c>
      <c r="DZ24" s="14">
        <v>204723</v>
      </c>
      <c r="EA24" s="14"/>
      <c r="EB24" s="14"/>
      <c r="EC24" s="14"/>
      <c r="ED24" s="14"/>
      <c r="EE24" s="14"/>
      <c r="EF24" s="14">
        <v>706775</v>
      </c>
      <c r="EG24" s="14">
        <v>797741</v>
      </c>
      <c r="EH24" s="14">
        <v>723533</v>
      </c>
      <c r="EI24" s="14">
        <v>683422</v>
      </c>
      <c r="EJ24" s="14">
        <v>648733</v>
      </c>
      <c r="EK24" s="14">
        <v>642395</v>
      </c>
      <c r="EL24" s="14">
        <v>605398</v>
      </c>
      <c r="EM24" s="14">
        <v>565980</v>
      </c>
      <c r="EN24" s="14">
        <v>444442</v>
      </c>
      <c r="EO24" s="14">
        <v>508855</v>
      </c>
      <c r="EP24" s="14">
        <v>488237</v>
      </c>
      <c r="EQ24" s="14">
        <v>651908</v>
      </c>
      <c r="ER24" s="14">
        <v>514008</v>
      </c>
      <c r="ES24" s="14"/>
    </row>
    <row r="25" spans="1:149" ht="15.75" x14ac:dyDescent="0.5">
      <c r="A25" s="390" t="str">
        <f>_xlfn.XLOOKUP(_xlfn.CONCAT($A$5,"_descriptions"),Notes!$B$286:$M$286,Notes!$B304:$M304)</f>
        <v>Tobacco</v>
      </c>
      <c r="B25" s="147" t="str">
        <f>_xlfn.XLOOKUP($A$5,Notes!$B$286:$M$286,Notes!$B304:$M304)</f>
        <v>toba</v>
      </c>
      <c r="C25" s="230">
        <f t="shared" si="8"/>
        <v>221.92500000000001</v>
      </c>
      <c r="D25" s="230">
        <f t="shared" si="9"/>
        <v>182.018</v>
      </c>
      <c r="E25" s="399">
        <f t="shared" si="10"/>
        <v>1.2192475469459065</v>
      </c>
      <c r="G25" s="70" t="str">
        <f t="shared" si="4"/>
        <v>cass</v>
      </c>
      <c r="H25" s="71">
        <f t="shared" si="11"/>
        <v>125</v>
      </c>
      <c r="I25" s="65">
        <f t="shared" si="5"/>
        <v>18000</v>
      </c>
      <c r="J25" s="65">
        <f t="shared" si="6"/>
        <v>669.91399999999999</v>
      </c>
      <c r="K25" s="65"/>
      <c r="N25" s="301">
        <f t="shared" si="7"/>
        <v>17883.333333333332</v>
      </c>
      <c r="O25" s="264"/>
      <c r="P25" s="13">
        <v>125</v>
      </c>
      <c r="Q25" s="13" t="s">
        <v>68</v>
      </c>
      <c r="R25" s="13" t="s">
        <v>86</v>
      </c>
      <c r="S25" s="13" t="s">
        <v>86</v>
      </c>
      <c r="T25" s="13" t="s">
        <v>86</v>
      </c>
      <c r="U25" s="265" t="s">
        <v>86</v>
      </c>
      <c r="V25" s="14" t="s">
        <v>86</v>
      </c>
      <c r="W25" s="14">
        <v>16100000</v>
      </c>
      <c r="X25" s="14">
        <v>17100000</v>
      </c>
      <c r="Y25" s="14">
        <v>16900000</v>
      </c>
      <c r="Z25" s="14">
        <v>18500000</v>
      </c>
      <c r="AA25" s="14">
        <v>19400000</v>
      </c>
      <c r="AB25" s="14">
        <v>19300000</v>
      </c>
      <c r="AC25" s="14">
        <v>20000000</v>
      </c>
      <c r="AD25" s="14">
        <v>20000000</v>
      </c>
      <c r="AE25" s="14">
        <v>21600000</v>
      </c>
      <c r="AF25" s="14">
        <v>22000000</v>
      </c>
      <c r="AG25" s="14">
        <v>23900000</v>
      </c>
      <c r="AH25" s="14">
        <v>24000000</v>
      </c>
      <c r="AI25" s="14">
        <v>24200000</v>
      </c>
      <c r="AJ25" s="14">
        <v>23900000</v>
      </c>
      <c r="AK25" s="14">
        <v>23400000</v>
      </c>
      <c r="AL25" s="14">
        <v>21800000</v>
      </c>
      <c r="AM25" s="14">
        <v>20300000</v>
      </c>
      <c r="AN25" s="14">
        <v>19100000</v>
      </c>
      <c r="AO25" s="14">
        <v>16100000</v>
      </c>
      <c r="AP25" s="14">
        <v>16400000</v>
      </c>
      <c r="AQ25" s="14">
        <v>16300000</v>
      </c>
      <c r="AR25" s="14">
        <v>17500000</v>
      </c>
      <c r="AS25" s="14">
        <v>18000000</v>
      </c>
      <c r="AT25" s="14">
        <v>17200000</v>
      </c>
      <c r="AU25" s="14">
        <v>1284000</v>
      </c>
      <c r="AV25" s="14">
        <v>1317900</v>
      </c>
      <c r="AW25" s="14">
        <v>1276533</v>
      </c>
      <c r="AX25" s="14">
        <v>1244540</v>
      </c>
      <c r="AY25" s="14">
        <v>1255805</v>
      </c>
      <c r="AZ25" s="14">
        <v>1213460</v>
      </c>
      <c r="BA25" s="14">
        <v>1227459</v>
      </c>
      <c r="BB25" s="14">
        <v>1201481</v>
      </c>
      <c r="BC25" s="14">
        <v>1193319</v>
      </c>
      <c r="BD25" s="14">
        <v>1175666</v>
      </c>
      <c r="BE25" s="14">
        <v>1183047</v>
      </c>
      <c r="BF25" s="14">
        <v>1184696</v>
      </c>
      <c r="BG25" s="14">
        <v>1129688</v>
      </c>
      <c r="BH25" s="14">
        <v>1065752</v>
      </c>
      <c r="BI25" s="14">
        <v>1003494</v>
      </c>
      <c r="BJ25" s="14">
        <v>949916</v>
      </c>
      <c r="BK25" s="14">
        <v>822744</v>
      </c>
      <c r="BL25" s="14">
        <v>772975</v>
      </c>
      <c r="BM25" s="14">
        <v>697384</v>
      </c>
      <c r="BN25" s="14">
        <v>664881</v>
      </c>
      <c r="BO25" s="14">
        <v>635799</v>
      </c>
      <c r="BP25" s="14">
        <v>648036</v>
      </c>
      <c r="BQ25" s="14">
        <v>669914</v>
      </c>
      <c r="BR25" s="14">
        <v>647938</v>
      </c>
      <c r="BS25" s="14"/>
      <c r="BT25" s="14"/>
      <c r="BU25" s="14"/>
      <c r="BV25" s="14"/>
      <c r="BW25" s="14"/>
      <c r="BX25" s="14"/>
      <c r="BY25" s="14">
        <v>332040</v>
      </c>
      <c r="BZ25" s="14">
        <v>395050</v>
      </c>
      <c r="CA25" s="14">
        <v>585517</v>
      </c>
      <c r="CB25" s="14">
        <v>634691</v>
      </c>
      <c r="CC25" s="14">
        <v>671890</v>
      </c>
      <c r="CD25" s="14">
        <v>806743</v>
      </c>
      <c r="CE25" s="14">
        <v>538595</v>
      </c>
      <c r="CF25" s="14">
        <v>659137</v>
      </c>
      <c r="CG25" s="14">
        <v>1481042</v>
      </c>
      <c r="CH25" s="14">
        <v>1800489</v>
      </c>
      <c r="CI25" s="14">
        <v>2022010</v>
      </c>
      <c r="CJ25" s="14">
        <v>2011030</v>
      </c>
      <c r="CK25" s="14">
        <v>2126230</v>
      </c>
      <c r="CL25" s="14">
        <v>2198230</v>
      </c>
      <c r="CM25" s="14">
        <v>2321520</v>
      </c>
      <c r="CN25" s="14">
        <v>2552500</v>
      </c>
      <c r="CO25" s="14">
        <v>2638750</v>
      </c>
      <c r="CP25" s="14">
        <v>2703680</v>
      </c>
      <c r="CQ25" s="14">
        <v>2885710</v>
      </c>
      <c r="CR25" s="14">
        <v>2752919</v>
      </c>
      <c r="CS25" s="14">
        <v>3121052</v>
      </c>
      <c r="CT25" s="14">
        <v>3158432</v>
      </c>
      <c r="CU25" s="14">
        <v>3250002</v>
      </c>
      <c r="CV25" s="14">
        <v>3539255</v>
      </c>
      <c r="CW25" s="14">
        <v>2337477</v>
      </c>
      <c r="CX25" s="14">
        <v>2477748</v>
      </c>
      <c r="CY25" s="14">
        <v>2457161</v>
      </c>
      <c r="CZ25" s="14">
        <v>2691198</v>
      </c>
      <c r="DA25" s="14">
        <v>2822085</v>
      </c>
      <c r="DB25" s="14">
        <v>2807047</v>
      </c>
      <c r="DC25" s="14">
        <v>2903724</v>
      </c>
      <c r="DD25" s="14">
        <v>2903930</v>
      </c>
      <c r="DE25" s="14">
        <v>3137109</v>
      </c>
      <c r="DF25" s="14">
        <v>3201919</v>
      </c>
      <c r="DG25" s="14">
        <v>3474902</v>
      </c>
      <c r="DH25" s="14">
        <v>3493194</v>
      </c>
      <c r="DI25" s="14">
        <v>3512568</v>
      </c>
      <c r="DJ25" s="14">
        <v>3477634</v>
      </c>
      <c r="DK25" s="14">
        <v>3404914</v>
      </c>
      <c r="DL25" s="14">
        <v>3167381</v>
      </c>
      <c r="DM25" s="14">
        <v>2943537</v>
      </c>
      <c r="DN25" s="14">
        <v>2768191</v>
      </c>
      <c r="DO25" s="14">
        <v>2341824</v>
      </c>
      <c r="DP25" s="14">
        <v>2375381</v>
      </c>
      <c r="DQ25" s="14">
        <v>2363904</v>
      </c>
      <c r="DR25" s="14">
        <v>2541224</v>
      </c>
      <c r="DS25" s="14">
        <v>2617587</v>
      </c>
      <c r="DT25" s="14">
        <v>2500767</v>
      </c>
      <c r="DU25" s="14">
        <v>634335</v>
      </c>
      <c r="DV25" s="14">
        <v>656614</v>
      </c>
      <c r="DW25" s="14">
        <v>1063536</v>
      </c>
      <c r="DX25" s="14">
        <v>1370725</v>
      </c>
      <c r="DY25" s="14">
        <v>1460061</v>
      </c>
      <c r="DZ25" s="14">
        <v>1606147</v>
      </c>
      <c r="EA25" s="14">
        <v>1175274</v>
      </c>
      <c r="EB25" s="14">
        <v>1441294</v>
      </c>
      <c r="EC25" s="14">
        <v>3297282</v>
      </c>
      <c r="ED25" s="14">
        <v>3819199</v>
      </c>
      <c r="EE25" s="14">
        <v>5320173</v>
      </c>
      <c r="EF25" s="14">
        <v>5513211</v>
      </c>
      <c r="EG25" s="14">
        <v>5476583</v>
      </c>
      <c r="EH25" s="14">
        <v>5029887</v>
      </c>
      <c r="EI25" s="14">
        <v>4585509</v>
      </c>
      <c r="EJ25" s="14">
        <v>4156128</v>
      </c>
      <c r="EK25" s="14">
        <v>4017249</v>
      </c>
      <c r="EL25" s="14">
        <v>3849927</v>
      </c>
      <c r="EM25" s="14">
        <v>3267192</v>
      </c>
      <c r="EN25" s="14">
        <v>3181458</v>
      </c>
      <c r="EO25" s="14">
        <v>3482508</v>
      </c>
      <c r="EP25" s="14">
        <v>3861140</v>
      </c>
      <c r="EQ25" s="14">
        <v>3943184</v>
      </c>
      <c r="ER25" s="14">
        <v>3998281</v>
      </c>
      <c r="ES25" s="14"/>
    </row>
    <row r="26" spans="1:149" ht="15.75" x14ac:dyDescent="0.5">
      <c r="A26" s="390" t="str">
        <f>_xlfn.XLOOKUP(_xlfn.CONCAT($A$5,"_descriptions"),Notes!$B$286:$M$286,Notes!$B305:$M305)</f>
        <v>Cotton and fibres</v>
      </c>
      <c r="B26" s="147" t="str">
        <f>_xlfn.XLOOKUP($A$5,Notes!$B$286:$M$286,Notes!$B305:$M305)</f>
        <v>cott</v>
      </c>
      <c r="C26" s="230">
        <f t="shared" si="8"/>
        <v>4.3440399999999997</v>
      </c>
      <c r="D26" s="230">
        <f t="shared" si="9"/>
        <v>5.3220000000000001</v>
      </c>
      <c r="E26" s="399">
        <f t="shared" si="10"/>
        <v>0.81624201428034571</v>
      </c>
      <c r="G26" s="70" t="str">
        <f t="shared" si="4"/>
        <v>root</v>
      </c>
      <c r="H26" s="71">
        <f t="shared" si="11"/>
        <v>135</v>
      </c>
      <c r="I26" s="65">
        <f t="shared" si="5"/>
        <v>0</v>
      </c>
      <c r="J26" s="65">
        <f t="shared" si="6"/>
        <v>0</v>
      </c>
      <c r="K26" s="65"/>
      <c r="N26" s="301">
        <f t="shared" si="7"/>
        <v>0</v>
      </c>
      <c r="O26" s="264"/>
      <c r="P26" s="13">
        <v>135</v>
      </c>
      <c r="Q26" s="13" t="s">
        <v>88</v>
      </c>
      <c r="R26" s="13" t="s">
        <v>83</v>
      </c>
      <c r="S26" s="13" t="s">
        <v>83</v>
      </c>
      <c r="T26" s="13" t="s">
        <v>83</v>
      </c>
      <c r="U26" s="265" t="s">
        <v>83</v>
      </c>
      <c r="V26" s="14" t="s">
        <v>83</v>
      </c>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row>
    <row r="27" spans="1:149" ht="15.75" x14ac:dyDescent="0.5">
      <c r="A27" s="390" t="str">
        <f>_xlfn.XLOOKUP(_xlfn.CONCAT($A$5,"_descriptions"),Notes!$B$286:$M$286,Notes!$B306:$M306)</f>
        <v>Tree nuts</v>
      </c>
      <c r="B27" s="147" t="str">
        <f>_xlfn.XLOOKUP($A$5,Notes!$B$286:$M$286,Notes!$B306:$M306)</f>
        <v>nuts</v>
      </c>
      <c r="C27" s="230">
        <f t="shared" si="8"/>
        <v>343.83920000000001</v>
      </c>
      <c r="D27" s="230">
        <f t="shared" si="9"/>
        <v>839.46199999999999</v>
      </c>
      <c r="E27" s="399">
        <f t="shared" si="10"/>
        <v>0.4095947166161184</v>
      </c>
      <c r="G27" s="70" t="str">
        <f t="shared" si="4"/>
        <v>root</v>
      </c>
      <c r="H27" s="71">
        <f t="shared" si="11"/>
        <v>136</v>
      </c>
      <c r="I27" s="65">
        <f t="shared" si="5"/>
        <v>0</v>
      </c>
      <c r="J27" s="65">
        <f t="shared" si="6"/>
        <v>0</v>
      </c>
      <c r="K27" s="65"/>
      <c r="N27" s="301">
        <f t="shared" si="7"/>
        <v>0</v>
      </c>
      <c r="O27" s="264"/>
      <c r="P27" s="13">
        <v>136</v>
      </c>
      <c r="Q27" s="13" t="s">
        <v>90</v>
      </c>
      <c r="R27" s="13" t="s">
        <v>83</v>
      </c>
      <c r="S27" s="13" t="s">
        <v>83</v>
      </c>
      <c r="T27" s="13" t="s">
        <v>83</v>
      </c>
      <c r="U27" s="265" t="s">
        <v>83</v>
      </c>
      <c r="V27" s="14" t="s">
        <v>83</v>
      </c>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row>
    <row r="28" spans="1:149" ht="15.75" x14ac:dyDescent="0.5">
      <c r="A28" s="390" t="str">
        <f>_xlfn.XLOOKUP(_xlfn.CONCAT($A$5,"_descriptions"),Notes!$B$286:$M$286,Notes!$B307:$M307)</f>
        <v>Bananas</v>
      </c>
      <c r="B28" s="147" t="str">
        <f>_xlfn.XLOOKUP($A$5,Notes!$B$286:$M$286,Notes!$B307:$M307)</f>
        <v>bana</v>
      </c>
      <c r="C28" s="230">
        <f t="shared" si="8"/>
        <v>9245.4269999999997</v>
      </c>
      <c r="D28" s="230">
        <f t="shared" si="9"/>
        <v>153.83199999999999</v>
      </c>
      <c r="E28" s="399">
        <f t="shared" si="10"/>
        <v>60.100804774039212</v>
      </c>
      <c r="G28" s="70" t="str">
        <f t="shared" si="4"/>
        <v>root</v>
      </c>
      <c r="H28" s="71">
        <f t="shared" si="11"/>
        <v>137</v>
      </c>
      <c r="I28" s="65">
        <f t="shared" si="5"/>
        <v>0</v>
      </c>
      <c r="J28" s="65">
        <f t="shared" si="6"/>
        <v>0</v>
      </c>
      <c r="K28" s="65"/>
      <c r="N28" s="301">
        <f t="shared" si="7"/>
        <v>0</v>
      </c>
      <c r="O28" s="264"/>
      <c r="P28" s="13">
        <v>137</v>
      </c>
      <c r="Q28" s="13" t="s">
        <v>92</v>
      </c>
      <c r="R28" s="13" t="s">
        <v>83</v>
      </c>
      <c r="S28" s="13" t="s">
        <v>83</v>
      </c>
      <c r="T28" s="13" t="s">
        <v>83</v>
      </c>
      <c r="U28" s="265" t="s">
        <v>83</v>
      </c>
      <c r="V28" s="14" t="s">
        <v>83</v>
      </c>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row>
    <row r="29" spans="1:149" ht="15.75" x14ac:dyDescent="0.5">
      <c r="A29" s="390" t="str">
        <f>_xlfn.XLOOKUP(_xlfn.CONCAT($A$5,"_descriptions"),Notes!$B$286:$M$286,Notes!$B308:$M308)</f>
        <v>Plantains</v>
      </c>
      <c r="B29" s="147" t="str">
        <f>_xlfn.XLOOKUP($A$5,Notes!$B$286:$M$286,Notes!$B308:$M308)</f>
        <v>plan</v>
      </c>
      <c r="C29" s="230">
        <f t="shared" si="8"/>
        <v>0</v>
      </c>
      <c r="D29" s="230">
        <f t="shared" si="9"/>
        <v>0</v>
      </c>
      <c r="E29" s="399">
        <f t="shared" si="10"/>
        <v>0</v>
      </c>
      <c r="G29" s="70" t="str">
        <f t="shared" si="4"/>
        <v>root</v>
      </c>
      <c r="H29" s="71">
        <f t="shared" si="11"/>
        <v>149</v>
      </c>
      <c r="I29" s="65">
        <f t="shared" si="5"/>
        <v>369</v>
      </c>
      <c r="J29" s="65">
        <f t="shared" si="6"/>
        <v>60.914999999999999</v>
      </c>
      <c r="K29" s="65"/>
      <c r="N29" s="301">
        <f t="shared" si="7"/>
        <v>376.32763333333332</v>
      </c>
      <c r="O29" s="264"/>
      <c r="P29" s="13">
        <v>149</v>
      </c>
      <c r="Q29" s="13" t="s">
        <v>94</v>
      </c>
      <c r="R29" s="13" t="s">
        <v>83</v>
      </c>
      <c r="S29" s="13" t="s">
        <v>83</v>
      </c>
      <c r="T29" s="13" t="s">
        <v>83</v>
      </c>
      <c r="U29" s="265" t="s">
        <v>83</v>
      </c>
      <c r="V29" s="14" t="s">
        <v>83</v>
      </c>
      <c r="W29" s="14">
        <v>367965.8</v>
      </c>
      <c r="X29" s="14">
        <v>380000</v>
      </c>
      <c r="Y29" s="14">
        <v>388000</v>
      </c>
      <c r="Z29" s="14">
        <v>370000</v>
      </c>
      <c r="AA29" s="14">
        <v>375000</v>
      </c>
      <c r="AB29" s="14">
        <v>377000</v>
      </c>
      <c r="AC29" s="14">
        <v>378000</v>
      </c>
      <c r="AD29" s="14">
        <v>380000</v>
      </c>
      <c r="AE29" s="14">
        <v>379000</v>
      </c>
      <c r="AF29" s="14">
        <v>370000</v>
      </c>
      <c r="AG29" s="14">
        <v>365000</v>
      </c>
      <c r="AH29" s="14">
        <v>380000</v>
      </c>
      <c r="AI29" s="14">
        <v>400000</v>
      </c>
      <c r="AJ29" s="14">
        <v>420000</v>
      </c>
      <c r="AK29" s="14">
        <v>422716.9</v>
      </c>
      <c r="AL29" s="14">
        <v>423946</v>
      </c>
      <c r="AM29" s="14">
        <v>383613</v>
      </c>
      <c r="AN29" s="14">
        <v>432914</v>
      </c>
      <c r="AO29" s="14">
        <v>463542</v>
      </c>
      <c r="AP29" s="14">
        <v>359838</v>
      </c>
      <c r="AQ29" s="14">
        <v>365665</v>
      </c>
      <c r="AR29" s="14">
        <v>367000</v>
      </c>
      <c r="AS29" s="14">
        <v>369000</v>
      </c>
      <c r="AT29" s="14">
        <v>378000</v>
      </c>
      <c r="AU29" s="14">
        <v>63102</v>
      </c>
      <c r="AV29" s="14">
        <v>63700</v>
      </c>
      <c r="AW29" s="14">
        <v>64000</v>
      </c>
      <c r="AX29" s="14">
        <v>61500</v>
      </c>
      <c r="AY29" s="14">
        <v>62000</v>
      </c>
      <c r="AZ29" s="14">
        <v>62400</v>
      </c>
      <c r="BA29" s="14">
        <v>62100</v>
      </c>
      <c r="BB29" s="14">
        <v>62300</v>
      </c>
      <c r="BC29" s="14">
        <v>62500</v>
      </c>
      <c r="BD29" s="14">
        <v>62000</v>
      </c>
      <c r="BE29" s="14">
        <v>61800</v>
      </c>
      <c r="BF29" s="14">
        <v>64000</v>
      </c>
      <c r="BG29" s="14">
        <v>65500</v>
      </c>
      <c r="BH29" s="14">
        <v>70000</v>
      </c>
      <c r="BI29" s="14">
        <v>70416</v>
      </c>
      <c r="BJ29" s="14">
        <v>70322</v>
      </c>
      <c r="BK29" s="14">
        <v>63487</v>
      </c>
      <c r="BL29" s="14">
        <v>71571</v>
      </c>
      <c r="BM29" s="14">
        <v>76556</v>
      </c>
      <c r="BN29" s="14">
        <v>59304</v>
      </c>
      <c r="BO29" s="14">
        <v>60051</v>
      </c>
      <c r="BP29" s="14">
        <v>60603</v>
      </c>
      <c r="BQ29" s="14">
        <v>60915</v>
      </c>
      <c r="BR29" s="14">
        <v>62382</v>
      </c>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v>80187</v>
      </c>
      <c r="CX29" s="14">
        <v>82809</v>
      </c>
      <c r="CY29" s="14">
        <v>84553</v>
      </c>
      <c r="CZ29" s="14">
        <v>80630</v>
      </c>
      <c r="DA29" s="14">
        <v>81720</v>
      </c>
      <c r="DB29" s="14">
        <v>82156</v>
      </c>
      <c r="DC29" s="14">
        <v>82374</v>
      </c>
      <c r="DD29" s="14">
        <v>82809</v>
      </c>
      <c r="DE29" s="14">
        <v>82592</v>
      </c>
      <c r="DF29" s="14">
        <v>80630</v>
      </c>
      <c r="DG29" s="14">
        <v>79541</v>
      </c>
      <c r="DH29" s="14">
        <v>82809</v>
      </c>
      <c r="DI29" s="14">
        <v>87168</v>
      </c>
      <c r="DJ29" s="14">
        <v>91526</v>
      </c>
      <c r="DK29" s="14">
        <v>92118</v>
      </c>
      <c r="DL29" s="14">
        <v>92386</v>
      </c>
      <c r="DM29" s="14">
        <v>83597</v>
      </c>
      <c r="DN29" s="14">
        <v>94340</v>
      </c>
      <c r="DO29" s="14">
        <v>101015</v>
      </c>
      <c r="DP29" s="14">
        <v>78416</v>
      </c>
      <c r="DQ29" s="14">
        <v>79686</v>
      </c>
      <c r="DR29" s="14">
        <v>79977</v>
      </c>
      <c r="DS29" s="14">
        <v>80412</v>
      </c>
      <c r="DT29" s="14">
        <v>82374</v>
      </c>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row>
    <row r="30" spans="1:149" ht="15.75" x14ac:dyDescent="0.5">
      <c r="A30" s="390" t="str">
        <f>_xlfn.XLOOKUP(_xlfn.CONCAT($A$5,"_descriptions"),Notes!$B$286:$M$286,Notes!$B309:$M309)</f>
        <v>Other fruits</v>
      </c>
      <c r="B30" s="147" t="str">
        <f>_xlfn.XLOOKUP($A$5,Notes!$B$286:$M$286,Notes!$B309:$M309)</f>
        <v>frui</v>
      </c>
      <c r="C30" s="230">
        <f t="shared" si="8"/>
        <v>16031.010299999998</v>
      </c>
      <c r="D30" s="230">
        <f t="shared" si="9"/>
        <v>790.447</v>
      </c>
      <c r="E30" s="399">
        <f t="shared" si="10"/>
        <v>20.280942681799029</v>
      </c>
      <c r="G30" s="70" t="str">
        <f t="shared" si="4"/>
        <v>sugr</v>
      </c>
      <c r="H30" s="71">
        <f t="shared" si="11"/>
        <v>156</v>
      </c>
      <c r="I30" s="65">
        <f t="shared" si="5"/>
        <v>36000</v>
      </c>
      <c r="J30" s="65">
        <f t="shared" si="6"/>
        <v>490.00799999999998</v>
      </c>
      <c r="K30" s="65"/>
      <c r="N30" s="301">
        <f t="shared" si="7"/>
        <v>25866.666666666668</v>
      </c>
      <c r="O30" s="264"/>
      <c r="P30" s="13">
        <v>156</v>
      </c>
      <c r="Q30" s="13" t="s">
        <v>96</v>
      </c>
      <c r="R30" s="13" t="s">
        <v>97</v>
      </c>
      <c r="S30" s="13" t="s">
        <v>97</v>
      </c>
      <c r="T30" s="13" t="s">
        <v>97</v>
      </c>
      <c r="U30" s="265" t="s">
        <v>97</v>
      </c>
      <c r="V30" s="14" t="s">
        <v>97</v>
      </c>
      <c r="W30" s="14">
        <v>23900000</v>
      </c>
      <c r="X30" s="14">
        <v>25200000</v>
      </c>
      <c r="Y30" s="14">
        <v>25500000</v>
      </c>
      <c r="Z30" s="14">
        <v>24500000</v>
      </c>
      <c r="AA30" s="14">
        <v>26800000</v>
      </c>
      <c r="AB30" s="14">
        <v>29300000</v>
      </c>
      <c r="AC30" s="14">
        <v>29200000</v>
      </c>
      <c r="AD30" s="14">
        <v>25200000</v>
      </c>
      <c r="AE30" s="14">
        <v>25600000</v>
      </c>
      <c r="AF30" s="14">
        <v>26400000</v>
      </c>
      <c r="AG30" s="14">
        <v>26600000</v>
      </c>
      <c r="AH30" s="14">
        <v>24000000</v>
      </c>
      <c r="AI30" s="14">
        <v>28700000</v>
      </c>
      <c r="AJ30" s="14">
        <v>28400000</v>
      </c>
      <c r="AK30" s="14">
        <v>27100000</v>
      </c>
      <c r="AL30" s="14">
        <v>27000000</v>
      </c>
      <c r="AM30" s="14">
        <v>28000000</v>
      </c>
      <c r="AN30" s="14">
        <v>28000000</v>
      </c>
      <c r="AO30" s="14">
        <v>29500000</v>
      </c>
      <c r="AP30" s="14">
        <v>29100000</v>
      </c>
      <c r="AQ30" s="14">
        <v>29300000</v>
      </c>
      <c r="AR30" s="14">
        <v>32200000</v>
      </c>
      <c r="AS30" s="14">
        <v>36000000</v>
      </c>
      <c r="AT30" s="14">
        <v>34700000</v>
      </c>
      <c r="AU30" s="14">
        <v>365962</v>
      </c>
      <c r="AV30" s="14">
        <v>386084</v>
      </c>
      <c r="AW30" s="14">
        <v>350723</v>
      </c>
      <c r="AX30" s="14">
        <v>335725</v>
      </c>
      <c r="AY30" s="14">
        <v>344793</v>
      </c>
      <c r="AZ30" s="14">
        <v>382083</v>
      </c>
      <c r="BA30" s="14">
        <v>396441</v>
      </c>
      <c r="BB30" s="14">
        <v>427799</v>
      </c>
      <c r="BC30" s="14">
        <v>436505</v>
      </c>
      <c r="BD30" s="14">
        <v>441440</v>
      </c>
      <c r="BE30" s="14">
        <v>436600</v>
      </c>
      <c r="BF30" s="14">
        <v>435000</v>
      </c>
      <c r="BG30" s="14">
        <v>442658</v>
      </c>
      <c r="BH30" s="14">
        <v>470941</v>
      </c>
      <c r="BI30" s="14">
        <v>472676</v>
      </c>
      <c r="BJ30" s="14">
        <v>455819</v>
      </c>
      <c r="BK30" s="14">
        <v>447350</v>
      </c>
      <c r="BL30" s="14">
        <v>420146</v>
      </c>
      <c r="BM30" s="14">
        <v>415663</v>
      </c>
      <c r="BN30" s="14">
        <v>413054</v>
      </c>
      <c r="BO30" s="14">
        <v>418996</v>
      </c>
      <c r="BP30" s="14">
        <v>449008</v>
      </c>
      <c r="BQ30" s="14">
        <v>490008</v>
      </c>
      <c r="BR30" s="14">
        <v>504776</v>
      </c>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v>1072740</v>
      </c>
      <c r="CX30" s="14">
        <v>1130417</v>
      </c>
      <c r="CY30" s="14">
        <v>1145902</v>
      </c>
      <c r="CZ30" s="14">
        <v>1099671</v>
      </c>
      <c r="DA30" s="14">
        <v>1200661</v>
      </c>
      <c r="DB30" s="14">
        <v>1315117</v>
      </c>
      <c r="DC30" s="14">
        <v>1310628</v>
      </c>
      <c r="DD30" s="14">
        <v>1131090</v>
      </c>
      <c r="DE30" s="14">
        <v>1149044</v>
      </c>
      <c r="DF30" s="14">
        <v>1184952</v>
      </c>
      <c r="DG30" s="14">
        <v>1193928</v>
      </c>
      <c r="DH30" s="14">
        <v>1077229</v>
      </c>
      <c r="DI30" s="14">
        <v>1288186</v>
      </c>
      <c r="DJ30" s="14">
        <v>1274721</v>
      </c>
      <c r="DK30" s="14">
        <v>1216371</v>
      </c>
      <c r="DL30" s="14">
        <v>1211882</v>
      </c>
      <c r="DM30" s="14">
        <v>1256767</v>
      </c>
      <c r="DN30" s="14">
        <v>1256767</v>
      </c>
      <c r="DO30" s="14">
        <v>1324094</v>
      </c>
      <c r="DP30" s="14">
        <v>1306140</v>
      </c>
      <c r="DQ30" s="14">
        <v>1315117</v>
      </c>
      <c r="DR30" s="14">
        <v>1445282</v>
      </c>
      <c r="DS30" s="14">
        <v>1615843</v>
      </c>
      <c r="DT30" s="14">
        <v>1557493</v>
      </c>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row>
    <row r="31" spans="1:149" ht="15.75" x14ac:dyDescent="0.5">
      <c r="A31" s="390" t="str">
        <f>_xlfn.XLOOKUP(_xlfn.CONCAT($A$5,"_descriptions"),Notes!$B$286:$M$286,Notes!$B310:$M310)</f>
        <v>Leaf tea</v>
      </c>
      <c r="B31" s="147" t="str">
        <f>_xlfn.XLOOKUP($A$5,Notes!$B$286:$M$286,Notes!$B310:$M310)</f>
        <v>teal</v>
      </c>
      <c r="C31" s="230">
        <f t="shared" si="8"/>
        <v>658</v>
      </c>
      <c r="D31" s="230">
        <f t="shared" si="9"/>
        <v>101.28100000000001</v>
      </c>
      <c r="E31" s="399">
        <f t="shared" si="10"/>
        <v>6.4967762956526887</v>
      </c>
      <c r="G31" s="70" t="str">
        <f t="shared" si="4"/>
        <v>sugr</v>
      </c>
      <c r="H31" s="71">
        <f t="shared" si="11"/>
        <v>157</v>
      </c>
      <c r="I31" s="65">
        <f t="shared" si="5"/>
        <v>0</v>
      </c>
      <c r="J31" s="65">
        <f t="shared" si="6"/>
        <v>0</v>
      </c>
      <c r="K31" s="65"/>
      <c r="N31" s="301">
        <f t="shared" si="7"/>
        <v>0</v>
      </c>
      <c r="O31" s="264"/>
      <c r="P31" s="13">
        <v>157</v>
      </c>
      <c r="Q31" s="13" t="s">
        <v>99</v>
      </c>
      <c r="R31" s="13" t="s">
        <v>97</v>
      </c>
      <c r="S31" s="13" t="s">
        <v>97</v>
      </c>
      <c r="T31" s="13" t="s">
        <v>97</v>
      </c>
      <c r="U31" s="265" t="s">
        <v>97</v>
      </c>
      <c r="V31" s="14" t="s">
        <v>97</v>
      </c>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row>
    <row r="32" spans="1:149" ht="15.75" x14ac:dyDescent="0.5">
      <c r="A32" s="390" t="str">
        <f>_xlfn.XLOOKUP(_xlfn.CONCAT($A$5,"_descriptions"),Notes!$B$286:$M$286,Notes!$B311:$M311)</f>
        <v>Coffee</v>
      </c>
      <c r="B32" s="147" t="str">
        <f>_xlfn.XLOOKUP($A$5,Notes!$B$286:$M$286,Notes!$B311:$M311)</f>
        <v>coff</v>
      </c>
      <c r="C32" s="230">
        <f t="shared" si="8"/>
        <v>774.96050000000002</v>
      </c>
      <c r="D32" s="230">
        <f t="shared" si="9"/>
        <v>1265.961</v>
      </c>
      <c r="E32" s="399">
        <f t="shared" si="10"/>
        <v>0.61215195412812873</v>
      </c>
      <c r="G32" s="70" t="str">
        <f t="shared" si="4"/>
        <v>sugr</v>
      </c>
      <c r="H32" s="71">
        <f t="shared" si="11"/>
        <v>161</v>
      </c>
      <c r="I32" s="65">
        <f t="shared" si="5"/>
        <v>199.5325</v>
      </c>
      <c r="J32" s="65">
        <f t="shared" si="6"/>
        <v>71.516000000000005</v>
      </c>
      <c r="K32" s="65"/>
      <c r="N32" s="301">
        <f t="shared" si="7"/>
        <v>205</v>
      </c>
      <c r="O32" s="264"/>
      <c r="P32" s="13">
        <v>161</v>
      </c>
      <c r="Q32" s="13" t="s">
        <v>101</v>
      </c>
      <c r="R32" s="13" t="s">
        <v>97</v>
      </c>
      <c r="S32" s="13" t="s">
        <v>97</v>
      </c>
      <c r="T32" s="13" t="s">
        <v>97</v>
      </c>
      <c r="U32" s="265" t="s">
        <v>97</v>
      </c>
      <c r="V32" s="14" t="s">
        <v>97</v>
      </c>
      <c r="W32" s="14">
        <v>205000</v>
      </c>
      <c r="X32" s="14">
        <v>205000</v>
      </c>
      <c r="Y32" s="14">
        <v>205000</v>
      </c>
      <c r="Z32" s="14">
        <v>205000</v>
      </c>
      <c r="AA32" s="14">
        <v>205000</v>
      </c>
      <c r="AB32" s="14">
        <v>205000</v>
      </c>
      <c r="AC32" s="14">
        <v>205000</v>
      </c>
      <c r="AD32" s="14">
        <v>205000</v>
      </c>
      <c r="AE32" s="14">
        <v>205000</v>
      </c>
      <c r="AF32" s="14">
        <v>190000</v>
      </c>
      <c r="AG32" s="14">
        <v>180000</v>
      </c>
      <c r="AH32" s="14">
        <v>200000</v>
      </c>
      <c r="AI32" s="14">
        <v>200000</v>
      </c>
      <c r="AJ32" s="14">
        <v>220000</v>
      </c>
      <c r="AK32" s="14">
        <v>219620.5</v>
      </c>
      <c r="AL32" s="14">
        <v>195442.1</v>
      </c>
      <c r="AM32" s="14">
        <v>211687.5</v>
      </c>
      <c r="AN32" s="14">
        <v>208916.7</v>
      </c>
      <c r="AO32" s="14">
        <v>200732.4</v>
      </c>
      <c r="AP32" s="14">
        <v>207112.2</v>
      </c>
      <c r="AQ32" s="14">
        <v>199182.3</v>
      </c>
      <c r="AR32" s="14">
        <v>199953.7</v>
      </c>
      <c r="AS32" s="14">
        <v>199532.5</v>
      </c>
      <c r="AT32" s="14">
        <v>199111.2</v>
      </c>
      <c r="AU32" s="14">
        <v>75000</v>
      </c>
      <c r="AV32" s="14">
        <v>75000</v>
      </c>
      <c r="AW32" s="14">
        <v>75000</v>
      </c>
      <c r="AX32" s="14">
        <v>75000</v>
      </c>
      <c r="AY32" s="14">
        <v>75000</v>
      </c>
      <c r="AZ32" s="14">
        <v>75000</v>
      </c>
      <c r="BA32" s="14">
        <v>75000</v>
      </c>
      <c r="BB32" s="14">
        <v>75000</v>
      </c>
      <c r="BC32" s="14">
        <v>75000</v>
      </c>
      <c r="BD32" s="14">
        <v>70000</v>
      </c>
      <c r="BE32" s="14">
        <v>67000</v>
      </c>
      <c r="BF32" s="14">
        <v>74000</v>
      </c>
      <c r="BG32" s="14">
        <v>75000</v>
      </c>
      <c r="BH32" s="14">
        <v>79000</v>
      </c>
      <c r="BI32" s="14">
        <v>77424</v>
      </c>
      <c r="BJ32" s="14">
        <v>70360</v>
      </c>
      <c r="BK32" s="14">
        <v>75595</v>
      </c>
      <c r="BL32" s="14">
        <v>74460</v>
      </c>
      <c r="BM32" s="14">
        <v>71495</v>
      </c>
      <c r="BN32" s="14">
        <v>73850</v>
      </c>
      <c r="BO32" s="14">
        <v>71127</v>
      </c>
      <c r="BP32" s="14">
        <v>71717</v>
      </c>
      <c r="BQ32" s="14">
        <v>71516</v>
      </c>
      <c r="BR32" s="14">
        <v>71315</v>
      </c>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v>8634</v>
      </c>
      <c r="CX32" s="14">
        <v>8634</v>
      </c>
      <c r="CY32" s="14">
        <v>8634</v>
      </c>
      <c r="CZ32" s="14">
        <v>8634</v>
      </c>
      <c r="DA32" s="14">
        <v>8634</v>
      </c>
      <c r="DB32" s="14">
        <v>8634</v>
      </c>
      <c r="DC32" s="14">
        <v>8634</v>
      </c>
      <c r="DD32" s="14">
        <v>8634</v>
      </c>
      <c r="DE32" s="14">
        <v>8634</v>
      </c>
      <c r="DF32" s="14">
        <v>8002</v>
      </c>
      <c r="DG32" s="14">
        <v>7581</v>
      </c>
      <c r="DH32" s="14">
        <v>8423</v>
      </c>
      <c r="DI32" s="14">
        <v>8423</v>
      </c>
      <c r="DJ32" s="14">
        <v>9266</v>
      </c>
      <c r="DK32" s="14">
        <v>9250</v>
      </c>
      <c r="DL32" s="14">
        <v>8231</v>
      </c>
      <c r="DM32" s="14">
        <v>8915</v>
      </c>
      <c r="DN32" s="14">
        <v>8799</v>
      </c>
      <c r="DO32" s="14">
        <v>8454</v>
      </c>
      <c r="DP32" s="14">
        <v>8723</v>
      </c>
      <c r="DQ32" s="14">
        <v>8389</v>
      </c>
      <c r="DR32" s="14">
        <v>8421</v>
      </c>
      <c r="DS32" s="14">
        <v>8404</v>
      </c>
      <c r="DT32" s="14">
        <v>8386</v>
      </c>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row>
    <row r="33" spans="1:149" ht="15.75" x14ac:dyDescent="0.5">
      <c r="A33" s="390" t="str">
        <f>_xlfn.XLOOKUP(_xlfn.CONCAT($A$5,"_descriptions"),Notes!$B$286:$M$286,Notes!$B312:$M312)</f>
        <v>Cocoa</v>
      </c>
      <c r="B33" s="147" t="str">
        <f>_xlfn.XLOOKUP($A$5,Notes!$B$286:$M$286,Notes!$B312:$M312)</f>
        <v>coco</v>
      </c>
      <c r="C33" s="230">
        <f t="shared" si="8"/>
        <v>650.61169999999993</v>
      </c>
      <c r="D33" s="230">
        <f t="shared" si="9"/>
        <v>1421.0139999999999</v>
      </c>
      <c r="E33" s="399">
        <f t="shared" si="10"/>
        <v>0.45785030970841945</v>
      </c>
      <c r="G33" s="70" t="str">
        <f t="shared" si="4"/>
        <v>puls</v>
      </c>
      <c r="H33" s="71">
        <f t="shared" si="11"/>
        <v>176</v>
      </c>
      <c r="I33" s="65">
        <f t="shared" si="5"/>
        <v>121.538</v>
      </c>
      <c r="J33" s="65">
        <f t="shared" si="6"/>
        <v>109.58199999999999</v>
      </c>
      <c r="K33" s="65"/>
      <c r="N33" s="301">
        <f t="shared" si="7"/>
        <v>307.59750000000003</v>
      </c>
      <c r="O33" s="264"/>
      <c r="P33" s="13">
        <v>176</v>
      </c>
      <c r="Q33" s="13" t="s">
        <v>103</v>
      </c>
      <c r="R33" s="13" t="s">
        <v>104</v>
      </c>
      <c r="S33" s="13" t="s">
        <v>104</v>
      </c>
      <c r="T33" s="13" t="s">
        <v>104</v>
      </c>
      <c r="U33" s="265" t="s">
        <v>104</v>
      </c>
      <c r="V33" s="14" t="s">
        <v>104</v>
      </c>
      <c r="W33" s="14">
        <v>289876</v>
      </c>
      <c r="X33" s="14">
        <v>301021</v>
      </c>
      <c r="Y33" s="14">
        <v>288089</v>
      </c>
      <c r="Z33" s="14">
        <v>335224</v>
      </c>
      <c r="AA33" s="14">
        <v>310412</v>
      </c>
      <c r="AB33" s="14">
        <v>320963</v>
      </c>
      <c r="AC33" s="14">
        <v>316134</v>
      </c>
      <c r="AD33" s="14">
        <v>322487</v>
      </c>
      <c r="AE33" s="14">
        <v>298059</v>
      </c>
      <c r="AF33" s="14">
        <v>314486</v>
      </c>
      <c r="AG33" s="14">
        <v>291705</v>
      </c>
      <c r="AH33" s="14">
        <v>341097</v>
      </c>
      <c r="AI33" s="14">
        <v>284257</v>
      </c>
      <c r="AJ33" s="14">
        <v>204670</v>
      </c>
      <c r="AK33" s="14">
        <v>244589</v>
      </c>
      <c r="AL33" s="14">
        <v>271463</v>
      </c>
      <c r="AM33" s="14">
        <v>252985</v>
      </c>
      <c r="AN33" s="14">
        <v>241334</v>
      </c>
      <c r="AO33" s="14">
        <v>235000</v>
      </c>
      <c r="AP33" s="14">
        <v>196000</v>
      </c>
      <c r="AQ33" s="14">
        <v>222000</v>
      </c>
      <c r="AR33" s="14">
        <v>223216</v>
      </c>
      <c r="AS33" s="14">
        <v>121538</v>
      </c>
      <c r="AT33" s="14">
        <v>175784</v>
      </c>
      <c r="AU33" s="14">
        <v>339252</v>
      </c>
      <c r="AV33" s="14">
        <v>313563</v>
      </c>
      <c r="AW33" s="14">
        <v>344120</v>
      </c>
      <c r="AX33" s="14">
        <v>311863</v>
      </c>
      <c r="AY33" s="14">
        <v>318337</v>
      </c>
      <c r="AZ33" s="14">
        <v>318377</v>
      </c>
      <c r="BA33" s="14">
        <v>309103</v>
      </c>
      <c r="BB33" s="14">
        <v>306207</v>
      </c>
      <c r="BC33" s="14">
        <v>278137</v>
      </c>
      <c r="BD33" s="14">
        <v>288206</v>
      </c>
      <c r="BE33" s="14">
        <v>258157</v>
      </c>
      <c r="BF33" s="14">
        <v>297126</v>
      </c>
      <c r="BG33" s="14">
        <v>245006</v>
      </c>
      <c r="BH33" s="14">
        <v>182075</v>
      </c>
      <c r="BI33" s="14">
        <v>208016</v>
      </c>
      <c r="BJ33" s="14">
        <v>229475</v>
      </c>
      <c r="BK33" s="14">
        <v>223948</v>
      </c>
      <c r="BL33" s="14">
        <v>206469</v>
      </c>
      <c r="BM33" s="14">
        <v>191965</v>
      </c>
      <c r="BN33" s="14">
        <v>165778</v>
      </c>
      <c r="BO33" s="14">
        <v>190214</v>
      </c>
      <c r="BP33" s="14">
        <v>194236</v>
      </c>
      <c r="BQ33" s="14">
        <v>109582</v>
      </c>
      <c r="BR33" s="14">
        <v>156267</v>
      </c>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v>220955</v>
      </c>
      <c r="CX33" s="14">
        <v>229450</v>
      </c>
      <c r="CY33" s="14">
        <v>219593</v>
      </c>
      <c r="CZ33" s="14">
        <v>255521</v>
      </c>
      <c r="DA33" s="14">
        <v>236608</v>
      </c>
      <c r="DB33" s="14">
        <v>244651</v>
      </c>
      <c r="DC33" s="14">
        <v>240970</v>
      </c>
      <c r="DD33" s="14">
        <v>245812</v>
      </c>
      <c r="DE33" s="14">
        <v>227192</v>
      </c>
      <c r="DF33" s="14">
        <v>239714</v>
      </c>
      <c r="DG33" s="14">
        <v>222349</v>
      </c>
      <c r="DH33" s="14">
        <v>259998</v>
      </c>
      <c r="DI33" s="14">
        <v>216672</v>
      </c>
      <c r="DJ33" s="14">
        <v>156008</v>
      </c>
      <c r="DK33" s="14">
        <v>186435</v>
      </c>
      <c r="DL33" s="14">
        <v>206920</v>
      </c>
      <c r="DM33" s="14">
        <v>192835</v>
      </c>
      <c r="DN33" s="14">
        <v>183954</v>
      </c>
      <c r="DO33" s="14">
        <v>179126</v>
      </c>
      <c r="DP33" s="14">
        <v>149399</v>
      </c>
      <c r="DQ33" s="14">
        <v>169217</v>
      </c>
      <c r="DR33" s="14">
        <v>170144</v>
      </c>
      <c r="DS33" s="14">
        <v>92641</v>
      </c>
      <c r="DT33" s="14">
        <v>133990</v>
      </c>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row>
    <row r="34" spans="1:149" ht="15.75" x14ac:dyDescent="0.5">
      <c r="A34" s="390" t="str">
        <f>_xlfn.XLOOKUP(_xlfn.CONCAT($A$5,"_descriptions"),Notes!$B$286:$M$286,Notes!$B313:$M313)</f>
        <v>Cut flowers</v>
      </c>
      <c r="B34" s="147" t="str">
        <f>_xlfn.XLOOKUP($A$5,Notes!$B$286:$M$286,Notes!$B313:$M313)</f>
        <v>flwr</v>
      </c>
      <c r="C34" s="230">
        <f t="shared" si="8"/>
        <v>0</v>
      </c>
      <c r="D34" s="230">
        <f t="shared" si="9"/>
        <v>0</v>
      </c>
      <c r="E34" s="399">
        <f t="shared" si="10"/>
        <v>0</v>
      </c>
      <c r="G34" s="70" t="str">
        <f t="shared" si="4"/>
        <v>puls</v>
      </c>
      <c r="H34" s="71">
        <f t="shared" si="11"/>
        <v>181</v>
      </c>
      <c r="I34" s="65">
        <f t="shared" si="5"/>
        <v>0</v>
      </c>
      <c r="J34" s="65">
        <f t="shared" si="6"/>
        <v>0</v>
      </c>
      <c r="K34" s="65"/>
      <c r="N34" s="301">
        <f t="shared" si="7"/>
        <v>0</v>
      </c>
      <c r="O34" s="264"/>
      <c r="P34" s="13">
        <v>181</v>
      </c>
      <c r="Q34" s="13" t="s">
        <v>106</v>
      </c>
      <c r="R34" s="13" t="s">
        <v>104</v>
      </c>
      <c r="S34" s="13" t="s">
        <v>104</v>
      </c>
      <c r="T34" s="13" t="s">
        <v>104</v>
      </c>
      <c r="U34" s="265" t="s">
        <v>104</v>
      </c>
      <c r="V34" s="14" t="s">
        <v>104</v>
      </c>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row>
    <row r="35" spans="1:149" ht="15.75" x14ac:dyDescent="0.5">
      <c r="A35" s="390" t="str">
        <f>_xlfn.XLOOKUP(_xlfn.CONCAT($A$5,"_descriptions"),Notes!$B$286:$M$286,Notes!$B314:$M314)</f>
        <v>Rubber</v>
      </c>
      <c r="B35" s="147" t="str">
        <f>_xlfn.XLOOKUP($A$5,Notes!$B$286:$M$286,Notes!$B314:$M314)</f>
        <v>rubb</v>
      </c>
      <c r="C35" s="230">
        <f t="shared" si="8"/>
        <v>2717.0810000000001</v>
      </c>
      <c r="D35" s="230">
        <f t="shared" si="9"/>
        <v>3557.0920000000001</v>
      </c>
      <c r="E35" s="399">
        <f t="shared" ref="E35:E36" si="12">IF(D35=0,0,C35/D35)</f>
        <v>0.76384895302117573</v>
      </c>
      <c r="G35" s="70" t="str">
        <f t="shared" si="4"/>
        <v>puls</v>
      </c>
      <c r="H35" s="71">
        <f t="shared" si="11"/>
        <v>187</v>
      </c>
      <c r="I35" s="65">
        <f t="shared" si="5"/>
        <v>0</v>
      </c>
      <c r="J35" s="65">
        <f t="shared" si="6"/>
        <v>0</v>
      </c>
      <c r="K35" s="65"/>
      <c r="N35" s="301">
        <f t="shared" si="7"/>
        <v>0</v>
      </c>
      <c r="O35" s="264"/>
      <c r="P35" s="13">
        <v>187</v>
      </c>
      <c r="Q35" s="13" t="s">
        <v>108</v>
      </c>
      <c r="R35" s="13" t="s">
        <v>104</v>
      </c>
      <c r="S35" s="13" t="s">
        <v>104</v>
      </c>
      <c r="T35" s="13" t="s">
        <v>104</v>
      </c>
      <c r="U35" s="265" t="s">
        <v>104</v>
      </c>
      <c r="V35" s="14" t="s">
        <v>104</v>
      </c>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row>
    <row r="36" spans="1:149" ht="15.75" x14ac:dyDescent="0.5">
      <c r="A36" s="390" t="str">
        <f>_xlfn.XLOOKUP(_xlfn.CONCAT($A$5,"_descriptions"),Notes!$B$286:$M$286,Notes!$B315:$M315)</f>
        <v>Other crops</v>
      </c>
      <c r="B36" s="147" t="str">
        <f>_xlfn.XLOOKUP($A$5,Notes!$B$286:$M$286,Notes!$B315:$M315)</f>
        <v>ocrp</v>
      </c>
      <c r="C36" s="230">
        <f t="shared" si="8"/>
        <v>390.23170000000005</v>
      </c>
      <c r="D36" s="230">
        <f t="shared" si="9"/>
        <v>949.54800000000012</v>
      </c>
      <c r="E36" s="399">
        <f t="shared" si="12"/>
        <v>0.41096574370121364</v>
      </c>
      <c r="G36" s="70" t="str">
        <f t="shared" si="4"/>
        <v>puls</v>
      </c>
      <c r="H36" s="71">
        <f t="shared" si="11"/>
        <v>191</v>
      </c>
      <c r="I36" s="65">
        <f t="shared" si="5"/>
        <v>0</v>
      </c>
      <c r="J36" s="65">
        <f t="shared" si="6"/>
        <v>0</v>
      </c>
      <c r="K36" s="65"/>
      <c r="N36" s="301">
        <f t="shared" si="7"/>
        <v>0</v>
      </c>
      <c r="O36" s="264"/>
      <c r="P36" s="13">
        <v>191</v>
      </c>
      <c r="Q36" s="13" t="s">
        <v>110</v>
      </c>
      <c r="R36" s="13" t="s">
        <v>104</v>
      </c>
      <c r="S36" s="13" t="s">
        <v>104</v>
      </c>
      <c r="T36" s="13" t="s">
        <v>104</v>
      </c>
      <c r="U36" s="265" t="s">
        <v>104</v>
      </c>
      <c r="V36" s="14" t="s">
        <v>104</v>
      </c>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row>
    <row r="37" spans="1:149" ht="15.75" x14ac:dyDescent="0.5">
      <c r="A37" s="390" t="str">
        <f>_xlfn.XLOOKUP(_xlfn.CONCAT($A$5,"_descriptions"),Notes!$B$286:$M$286,Notes!$B316:$M316)</f>
        <v>Cattle</v>
      </c>
      <c r="B37" s="147" t="str">
        <f>_xlfn.XLOOKUP($A$5,Notes!$B$286:$M$286,Notes!$B316:$M316)</f>
        <v>catt</v>
      </c>
      <c r="C37" s="230">
        <f t="shared" si="8"/>
        <v>520.04300000000001</v>
      </c>
      <c r="D37" s="230">
        <f t="shared" si="9"/>
        <v>0</v>
      </c>
      <c r="E37" s="399">
        <f t="shared" si="10"/>
        <v>0</v>
      </c>
      <c r="G37" s="70" t="str">
        <f t="shared" si="4"/>
        <v>puls</v>
      </c>
      <c r="H37" s="71">
        <f t="shared" si="11"/>
        <v>195</v>
      </c>
      <c r="I37" s="65">
        <f t="shared" si="5"/>
        <v>0</v>
      </c>
      <c r="J37" s="65">
        <f t="shared" si="6"/>
        <v>0</v>
      </c>
      <c r="K37" s="65"/>
      <c r="N37" s="301">
        <f t="shared" si="7"/>
        <v>0</v>
      </c>
      <c r="O37" s="264"/>
      <c r="P37" s="13">
        <v>195</v>
      </c>
      <c r="Q37" s="13" t="s">
        <v>112</v>
      </c>
      <c r="R37" s="13" t="s">
        <v>104</v>
      </c>
      <c r="S37" s="13" t="s">
        <v>104</v>
      </c>
      <c r="T37" s="13" t="s">
        <v>104</v>
      </c>
      <c r="U37" s="265" t="s">
        <v>104</v>
      </c>
      <c r="V37" s="14" t="s">
        <v>104</v>
      </c>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row>
    <row r="38" spans="1:149" ht="15.75" x14ac:dyDescent="0.5">
      <c r="A38" s="390" t="str">
        <f>_xlfn.XLOOKUP(_xlfn.CONCAT($A$5,"_descriptions"),Notes!$B$286:$M$286,Notes!$B317:$M317)</f>
        <v>Raw milk</v>
      </c>
      <c r="B38" s="147" t="str">
        <f>_xlfn.XLOOKUP($A$5,Notes!$B$286:$M$286,Notes!$B317:$M317)</f>
        <v>milk</v>
      </c>
      <c r="C38" s="230">
        <f t="shared" si="8"/>
        <v>1581.18175</v>
      </c>
      <c r="D38" s="230">
        <f t="shared" si="9"/>
        <v>0</v>
      </c>
      <c r="E38" s="399">
        <f t="shared" ref="E38:E40" si="13">IF(D38=0,0,C38/D38)</f>
        <v>0</v>
      </c>
      <c r="G38" s="70" t="str">
        <f t="shared" si="4"/>
        <v>puls</v>
      </c>
      <c r="H38" s="71">
        <f t="shared" si="11"/>
        <v>197</v>
      </c>
      <c r="I38" s="65">
        <f t="shared" si="5"/>
        <v>0</v>
      </c>
      <c r="J38" s="65">
        <f t="shared" si="6"/>
        <v>0</v>
      </c>
      <c r="K38" s="65"/>
      <c r="N38" s="301">
        <f t="shared" si="7"/>
        <v>0</v>
      </c>
      <c r="O38" s="264"/>
      <c r="P38" s="13">
        <v>197</v>
      </c>
      <c r="Q38" s="13" t="s">
        <v>114</v>
      </c>
      <c r="R38" s="13" t="s">
        <v>104</v>
      </c>
      <c r="S38" s="13" t="s">
        <v>104</v>
      </c>
      <c r="T38" s="13" t="s">
        <v>104</v>
      </c>
      <c r="U38" s="265" t="s">
        <v>104</v>
      </c>
      <c r="V38" s="14" t="s">
        <v>104</v>
      </c>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row>
    <row r="39" spans="1:149" ht="15.75" x14ac:dyDescent="0.5">
      <c r="A39" s="390" t="str">
        <f>_xlfn.XLOOKUP(_xlfn.CONCAT($A$5,"_descriptions"),Notes!$B$286:$M$286,Notes!$B318:$M318)</f>
        <v>Poultry</v>
      </c>
      <c r="B39" s="147" t="str">
        <f>_xlfn.XLOOKUP($A$5,Notes!$B$286:$M$286,Notes!$B318:$M318)</f>
        <v>poul</v>
      </c>
      <c r="C39" s="230">
        <f t="shared" si="8"/>
        <v>4157.8140000000003</v>
      </c>
      <c r="D39" s="230">
        <f t="shared" si="9"/>
        <v>0</v>
      </c>
      <c r="E39" s="399">
        <f t="shared" si="13"/>
        <v>0</v>
      </c>
      <c r="G39" s="70" t="str">
        <f t="shared" si="4"/>
        <v>puls</v>
      </c>
      <c r="H39" s="71">
        <f t="shared" si="11"/>
        <v>201</v>
      </c>
      <c r="I39" s="65">
        <f t="shared" si="5"/>
        <v>0</v>
      </c>
      <c r="J39" s="65">
        <f t="shared" si="6"/>
        <v>0</v>
      </c>
      <c r="K39" s="65"/>
      <c r="N39" s="301">
        <f t="shared" si="7"/>
        <v>0</v>
      </c>
      <c r="O39" s="264"/>
      <c r="P39" s="13">
        <v>201</v>
      </c>
      <c r="Q39" s="13" t="s">
        <v>116</v>
      </c>
      <c r="R39" s="13" t="s">
        <v>104</v>
      </c>
      <c r="S39" s="13" t="s">
        <v>104</v>
      </c>
      <c r="T39" s="13" t="s">
        <v>104</v>
      </c>
      <c r="U39" s="265" t="s">
        <v>104</v>
      </c>
      <c r="V39" s="14" t="s">
        <v>104</v>
      </c>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row>
    <row r="40" spans="1:149" ht="15.75" x14ac:dyDescent="0.5">
      <c r="A40" s="390" t="str">
        <f>_xlfn.XLOOKUP(_xlfn.CONCAT($A$5,"_descriptions"),Notes!$B$286:$M$286,Notes!$B319:$M319)</f>
        <v>Eggs</v>
      </c>
      <c r="B40" s="147" t="str">
        <f>_xlfn.XLOOKUP($A$5,Notes!$B$286:$M$286,Notes!$B319:$M319)</f>
        <v>eggs</v>
      </c>
      <c r="C40" s="230">
        <f t="shared" si="8"/>
        <v>6322.5469999999996</v>
      </c>
      <c r="D40" s="230">
        <f t="shared" si="9"/>
        <v>0</v>
      </c>
      <c r="E40" s="399">
        <f t="shared" si="13"/>
        <v>0</v>
      </c>
      <c r="G40" s="70" t="str">
        <f t="shared" si="4"/>
        <v>puls</v>
      </c>
      <c r="H40" s="71">
        <f t="shared" si="11"/>
        <v>203</v>
      </c>
      <c r="I40" s="65">
        <f t="shared" si="5"/>
        <v>0</v>
      </c>
      <c r="J40" s="65">
        <f t="shared" si="6"/>
        <v>0</v>
      </c>
      <c r="K40" s="65"/>
      <c r="N40" s="301">
        <f t="shared" si="7"/>
        <v>0</v>
      </c>
      <c r="O40" s="264"/>
      <c r="P40" s="13">
        <v>203</v>
      </c>
      <c r="Q40" s="13" t="s">
        <v>118</v>
      </c>
      <c r="R40" s="13" t="s">
        <v>104</v>
      </c>
      <c r="S40" s="13" t="s">
        <v>104</v>
      </c>
      <c r="T40" s="13" t="s">
        <v>104</v>
      </c>
      <c r="U40" s="265" t="s">
        <v>104</v>
      </c>
      <c r="V40" s="14" t="s">
        <v>104</v>
      </c>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row>
    <row r="41" spans="1:149" ht="15.75" x14ac:dyDescent="0.5">
      <c r="A41" s="390" t="str">
        <f>_xlfn.XLOOKUP(_xlfn.CONCAT($A$5,"_descriptions"),Notes!$B$286:$M$286,Notes!$B320:$M320)</f>
        <v>Small ruminants</v>
      </c>
      <c r="B41" s="147" t="str">
        <f>_xlfn.XLOOKUP($A$5,Notes!$B$286:$M$286,Notes!$B320:$M320)</f>
        <v>smlr</v>
      </c>
      <c r="C41" s="230">
        <f t="shared" si="8"/>
        <v>143.46919</v>
      </c>
      <c r="D41" s="230">
        <f t="shared" si="9"/>
        <v>0</v>
      </c>
      <c r="E41" s="399">
        <f t="shared" ref="E41:E42" si="14">IF(D41=0,0,C41/D41)</f>
        <v>0</v>
      </c>
      <c r="G41" s="70" t="str">
        <f t="shared" si="4"/>
        <v>puls</v>
      </c>
      <c r="H41" s="71">
        <f t="shared" si="11"/>
        <v>205</v>
      </c>
      <c r="I41" s="65">
        <f t="shared" si="5"/>
        <v>0</v>
      </c>
      <c r="J41" s="65">
        <f t="shared" si="6"/>
        <v>0</v>
      </c>
      <c r="K41" s="65"/>
      <c r="N41" s="301">
        <f t="shared" si="7"/>
        <v>0</v>
      </c>
      <c r="O41" s="264"/>
      <c r="P41" s="13">
        <v>205</v>
      </c>
      <c r="Q41" s="13" t="s">
        <v>119</v>
      </c>
      <c r="R41" s="13" t="s">
        <v>104</v>
      </c>
      <c r="S41" s="13" t="s">
        <v>104</v>
      </c>
      <c r="T41" s="13" t="s">
        <v>104</v>
      </c>
      <c r="U41" s="265" t="s">
        <v>104</v>
      </c>
      <c r="V41" s="14" t="s">
        <v>104</v>
      </c>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row>
    <row r="42" spans="1:149" ht="15.75" x14ac:dyDescent="0.5">
      <c r="A42" s="390" t="str">
        <f>_xlfn.XLOOKUP(_xlfn.CONCAT($A$5,"_descriptions"),Notes!$B$286:$M$286,Notes!$B321:$M321)</f>
        <v>Other livestock</v>
      </c>
      <c r="B42" s="147" t="str">
        <f>_xlfn.XLOOKUP($A$5,Notes!$B$286:$M$286,Notes!$B321:$M321)</f>
        <v>oliv</v>
      </c>
      <c r="C42" s="230">
        <f t="shared" si="8"/>
        <v>264.61643000000004</v>
      </c>
      <c r="D42" s="230">
        <f t="shared" si="9"/>
        <v>0</v>
      </c>
      <c r="E42" s="399">
        <f t="shared" si="14"/>
        <v>0</v>
      </c>
      <c r="G42" s="70" t="str">
        <f t="shared" si="4"/>
        <v>puls</v>
      </c>
      <c r="H42" s="71">
        <f t="shared" si="11"/>
        <v>210</v>
      </c>
      <c r="I42" s="65">
        <f t="shared" si="5"/>
        <v>0</v>
      </c>
      <c r="J42" s="65">
        <f t="shared" si="6"/>
        <v>0</v>
      </c>
      <c r="K42" s="65"/>
      <c r="N42" s="301">
        <f t="shared" si="7"/>
        <v>0</v>
      </c>
      <c r="O42" s="264"/>
      <c r="P42" s="13">
        <v>210</v>
      </c>
      <c r="Q42" s="13" t="s">
        <v>120</v>
      </c>
      <c r="R42" s="13" t="s">
        <v>104</v>
      </c>
      <c r="S42" s="13" t="s">
        <v>104</v>
      </c>
      <c r="T42" s="13" t="s">
        <v>104</v>
      </c>
      <c r="U42" s="265" t="s">
        <v>104</v>
      </c>
      <c r="V42" s="14" t="s">
        <v>104</v>
      </c>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row>
    <row r="43" spans="1:149" ht="15.75" x14ac:dyDescent="0.5">
      <c r="A43" s="390" t="str">
        <f>_xlfn.XLOOKUP(_xlfn.CONCAT($A$5,"_descriptions"),Notes!$B$286:$M$286,Notes!$B322:$M322)</f>
        <v>Aquaculture</v>
      </c>
      <c r="B43" s="147" t="str">
        <f>_xlfn.XLOOKUP($A$5,Notes!$B$286:$M$286,Notes!$B322:$M322)</f>
        <v>aqua</v>
      </c>
      <c r="C43" s="230">
        <f t="shared" si="8"/>
        <v>14600</v>
      </c>
      <c r="D43" s="230">
        <f t="shared" si="9"/>
        <v>0</v>
      </c>
      <c r="G43" s="70" t="str">
        <f t="shared" si="4"/>
        <v>puls</v>
      </c>
      <c r="H43" s="71">
        <f t="shared" si="11"/>
        <v>211</v>
      </c>
      <c r="I43" s="65">
        <f t="shared" si="5"/>
        <v>1.4857199999999999</v>
      </c>
      <c r="J43" s="65">
        <f t="shared" si="6"/>
        <v>2.4449999999999998</v>
      </c>
      <c r="K43" s="65"/>
      <c r="N43" s="301">
        <f t="shared" si="7"/>
        <v>0.99728166666666662</v>
      </c>
      <c r="O43" s="264"/>
      <c r="P43" s="13">
        <v>211</v>
      </c>
      <c r="Q43" s="13" t="s">
        <v>121</v>
      </c>
      <c r="R43" s="13" t="s">
        <v>104</v>
      </c>
      <c r="S43" s="13" t="s">
        <v>104</v>
      </c>
      <c r="T43" s="13" t="s">
        <v>104</v>
      </c>
      <c r="U43" s="265" t="s">
        <v>104</v>
      </c>
      <c r="V43" s="14" t="s">
        <v>104</v>
      </c>
      <c r="W43" s="14">
        <v>1018.66</v>
      </c>
      <c r="X43" s="14">
        <v>976.08</v>
      </c>
      <c r="Y43" s="14">
        <v>937</v>
      </c>
      <c r="Z43" s="14">
        <v>934.45</v>
      </c>
      <c r="AA43" s="14">
        <v>950.26</v>
      </c>
      <c r="AB43" s="14">
        <v>1167.24</v>
      </c>
      <c r="AC43" s="14">
        <v>1191.71</v>
      </c>
      <c r="AD43" s="14">
        <v>1216.97</v>
      </c>
      <c r="AE43" s="14">
        <v>1242.92</v>
      </c>
      <c r="AF43" s="14">
        <v>1269.29</v>
      </c>
      <c r="AG43" s="14">
        <v>1295.71</v>
      </c>
      <c r="AH43" s="14">
        <v>1321.8</v>
      </c>
      <c r="AI43" s="14">
        <v>1350</v>
      </c>
      <c r="AJ43" s="14">
        <v>1400</v>
      </c>
      <c r="AK43" s="14">
        <v>1439.49</v>
      </c>
      <c r="AL43" s="14">
        <v>1474.77</v>
      </c>
      <c r="AM43" s="14">
        <v>1438.09</v>
      </c>
      <c r="AN43" s="14">
        <v>1460.98</v>
      </c>
      <c r="AO43" s="14">
        <v>1525.05</v>
      </c>
      <c r="AP43" s="14">
        <v>1474.71</v>
      </c>
      <c r="AQ43" s="14">
        <v>1486.91</v>
      </c>
      <c r="AR43" s="14">
        <v>1495.55</v>
      </c>
      <c r="AS43" s="14">
        <v>1485.72</v>
      </c>
      <c r="AT43" s="14">
        <v>1489.4</v>
      </c>
      <c r="AU43" s="14">
        <v>1962</v>
      </c>
      <c r="AV43" s="14">
        <v>1866</v>
      </c>
      <c r="AW43" s="14">
        <v>1777</v>
      </c>
      <c r="AX43" s="14">
        <v>1757</v>
      </c>
      <c r="AY43" s="14">
        <v>1771</v>
      </c>
      <c r="AZ43" s="14">
        <v>2129</v>
      </c>
      <c r="BA43" s="14">
        <v>2150</v>
      </c>
      <c r="BB43" s="14">
        <v>2172</v>
      </c>
      <c r="BC43" s="14">
        <v>2195</v>
      </c>
      <c r="BD43" s="14">
        <v>2219</v>
      </c>
      <c r="BE43" s="14">
        <v>2244</v>
      </c>
      <c r="BF43" s="14">
        <v>2270</v>
      </c>
      <c r="BG43" s="14">
        <v>2200</v>
      </c>
      <c r="BH43" s="14">
        <v>2300</v>
      </c>
      <c r="BI43" s="14">
        <v>2387</v>
      </c>
      <c r="BJ43" s="14">
        <v>2443</v>
      </c>
      <c r="BK43" s="14">
        <v>2377</v>
      </c>
      <c r="BL43" s="14">
        <v>2408</v>
      </c>
      <c r="BM43" s="14">
        <v>2502</v>
      </c>
      <c r="BN43" s="14">
        <v>2429</v>
      </c>
      <c r="BO43" s="14">
        <v>2446</v>
      </c>
      <c r="BP43" s="14">
        <v>2459</v>
      </c>
      <c r="BQ43" s="14">
        <v>2445</v>
      </c>
      <c r="BR43" s="14">
        <v>2450</v>
      </c>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v>849</v>
      </c>
      <c r="CX43" s="14">
        <v>814</v>
      </c>
      <c r="CY43" s="14">
        <v>781</v>
      </c>
      <c r="CZ43" s="14">
        <v>779</v>
      </c>
      <c r="DA43" s="14">
        <v>792</v>
      </c>
      <c r="DB43" s="14">
        <v>973</v>
      </c>
      <c r="DC43" s="14">
        <v>993</v>
      </c>
      <c r="DD43" s="14">
        <v>1014</v>
      </c>
      <c r="DE43" s="14">
        <v>1036</v>
      </c>
      <c r="DF43" s="14">
        <v>1058</v>
      </c>
      <c r="DG43" s="14">
        <v>1080</v>
      </c>
      <c r="DH43" s="14">
        <v>1102</v>
      </c>
      <c r="DI43" s="14">
        <v>1125</v>
      </c>
      <c r="DJ43" s="14">
        <v>1167</v>
      </c>
      <c r="DK43" s="14">
        <v>1200</v>
      </c>
      <c r="DL43" s="14">
        <v>1229</v>
      </c>
      <c r="DM43" s="14">
        <v>1199</v>
      </c>
      <c r="DN43" s="14">
        <v>1218</v>
      </c>
      <c r="DO43" s="14">
        <v>1271</v>
      </c>
      <c r="DP43" s="14">
        <v>1229</v>
      </c>
      <c r="DQ43" s="14">
        <v>1239</v>
      </c>
      <c r="DR43" s="14">
        <v>1247</v>
      </c>
      <c r="DS43" s="14">
        <v>1238</v>
      </c>
      <c r="DT43" s="14">
        <v>1241</v>
      </c>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row>
    <row r="44" spans="1:149" ht="15.75" x14ac:dyDescent="0.5">
      <c r="A44" s="390" t="str">
        <f>_xlfn.XLOOKUP(_xlfn.CONCAT($A$5,"_descriptions"),Notes!$B$286:$M$286,Notes!$B323:$M323)</f>
        <v>Capture fisheries</v>
      </c>
      <c r="B44" s="147" t="str">
        <f>_xlfn.XLOOKUP($A$5,Notes!$B$286:$M$286,Notes!$B323:$M323)</f>
        <v>fish</v>
      </c>
      <c r="C44" s="230">
        <f t="shared" si="8"/>
        <v>7398.5550000000003</v>
      </c>
      <c r="D44" s="230">
        <f t="shared" si="9"/>
        <v>0</v>
      </c>
      <c r="G44" s="70" t="str">
        <f t="shared" si="4"/>
        <v>nuts</v>
      </c>
      <c r="H44" s="71">
        <f t="shared" si="11"/>
        <v>216</v>
      </c>
      <c r="I44" s="65">
        <f t="shared" si="5"/>
        <v>0</v>
      </c>
      <c r="J44" s="65">
        <f t="shared" si="6"/>
        <v>0</v>
      </c>
      <c r="K44" s="65"/>
      <c r="N44" s="301">
        <f t="shared" si="7"/>
        <v>0</v>
      </c>
      <c r="O44" s="264"/>
      <c r="P44" s="13">
        <v>216</v>
      </c>
      <c r="Q44" s="13" t="s">
        <v>122</v>
      </c>
      <c r="R44" s="13" t="s">
        <v>123</v>
      </c>
      <c r="S44" s="13" t="s">
        <v>123</v>
      </c>
      <c r="T44" s="13" t="s">
        <v>123</v>
      </c>
      <c r="U44" s="265" t="s">
        <v>124</v>
      </c>
      <c r="V44" s="14" t="s">
        <v>124</v>
      </c>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row>
    <row r="45" spans="1:149" ht="15.75" x14ac:dyDescent="0.5">
      <c r="G45" s="70" t="str">
        <f t="shared" si="4"/>
        <v>nuts</v>
      </c>
      <c r="H45" s="71">
        <f t="shared" si="11"/>
        <v>217</v>
      </c>
      <c r="I45" s="65">
        <f t="shared" si="5"/>
        <v>146.41670000000002</v>
      </c>
      <c r="J45" s="65">
        <f t="shared" si="6"/>
        <v>452.38</v>
      </c>
      <c r="K45" s="65"/>
      <c r="N45" s="301">
        <f t="shared" si="7"/>
        <v>107.461</v>
      </c>
      <c r="O45" s="264"/>
      <c r="P45" s="13">
        <v>217</v>
      </c>
      <c r="Q45" s="13" t="s">
        <v>125</v>
      </c>
      <c r="R45" s="13" t="s">
        <v>123</v>
      </c>
      <c r="S45" s="13" t="s">
        <v>123</v>
      </c>
      <c r="T45" s="13" t="s">
        <v>123</v>
      </c>
      <c r="U45" s="265" t="s">
        <v>124</v>
      </c>
      <c r="V45" s="14" t="s">
        <v>124</v>
      </c>
      <c r="W45" s="14">
        <v>69927</v>
      </c>
      <c r="X45" s="14">
        <v>91586</v>
      </c>
      <c r="Y45" s="14">
        <v>110232</v>
      </c>
      <c r="Z45" s="14">
        <v>106931</v>
      </c>
      <c r="AA45" s="14">
        <v>131020</v>
      </c>
      <c r="AB45" s="14">
        <v>135070</v>
      </c>
      <c r="AC45" s="14">
        <v>149226</v>
      </c>
      <c r="AD45" s="14">
        <v>146148</v>
      </c>
      <c r="AE45" s="14">
        <v>156652</v>
      </c>
      <c r="AF45" s="14">
        <v>147403</v>
      </c>
      <c r="AG45" s="14">
        <v>115149</v>
      </c>
      <c r="AH45" s="14">
        <v>114789</v>
      </c>
      <c r="AI45" s="14">
        <v>116915</v>
      </c>
      <c r="AJ45" s="14">
        <v>116000</v>
      </c>
      <c r="AK45" s="14">
        <v>131200</v>
      </c>
      <c r="AL45" s="14">
        <v>137580</v>
      </c>
      <c r="AM45" s="14">
        <v>137094</v>
      </c>
      <c r="AN45" s="14">
        <v>135569</v>
      </c>
      <c r="AO45" s="14">
        <v>147647</v>
      </c>
      <c r="AP45" s="14">
        <v>162510</v>
      </c>
      <c r="AQ45" s="14">
        <v>165868</v>
      </c>
      <c r="AR45" s="14">
        <v>166339</v>
      </c>
      <c r="AS45" s="14">
        <v>146416.70000000001</v>
      </c>
      <c r="AT45" s="14">
        <v>164151.70000000001</v>
      </c>
      <c r="AU45" s="14">
        <v>561310</v>
      </c>
      <c r="AV45" s="14">
        <v>568912</v>
      </c>
      <c r="AW45" s="14">
        <v>578924</v>
      </c>
      <c r="AX45" s="14">
        <v>573281</v>
      </c>
      <c r="AY45" s="14">
        <v>566309</v>
      </c>
      <c r="AZ45" s="14">
        <v>579650</v>
      </c>
      <c r="BA45" s="14">
        <v>569931</v>
      </c>
      <c r="BB45" s="14">
        <v>570409</v>
      </c>
      <c r="BC45" s="14">
        <v>573721</v>
      </c>
      <c r="BD45" s="14">
        <v>572870</v>
      </c>
      <c r="BE45" s="14">
        <v>569900</v>
      </c>
      <c r="BF45" s="14">
        <v>574800</v>
      </c>
      <c r="BG45" s="14">
        <v>574900</v>
      </c>
      <c r="BH45" s="14">
        <v>553200</v>
      </c>
      <c r="BI45" s="14">
        <v>529800</v>
      </c>
      <c r="BJ45" s="14">
        <v>522863</v>
      </c>
      <c r="BK45" s="14">
        <v>514491</v>
      </c>
      <c r="BL45" s="14">
        <v>494268</v>
      </c>
      <c r="BM45" s="14">
        <v>504317</v>
      </c>
      <c r="BN45" s="14">
        <v>487434</v>
      </c>
      <c r="BO45" s="14">
        <v>479726</v>
      </c>
      <c r="BP45" s="14">
        <v>464531</v>
      </c>
      <c r="BQ45" s="14">
        <v>452380</v>
      </c>
      <c r="BR45" s="14">
        <v>448721</v>
      </c>
      <c r="BS45" s="14"/>
      <c r="BT45" s="14"/>
      <c r="BU45" s="14"/>
      <c r="BV45" s="14"/>
      <c r="BW45" s="14"/>
      <c r="BX45" s="14"/>
      <c r="BY45" s="14"/>
      <c r="BZ45" s="14"/>
      <c r="CA45" s="14"/>
      <c r="CB45" s="14"/>
      <c r="CC45" s="14"/>
      <c r="CD45" s="14"/>
      <c r="CE45" s="14"/>
      <c r="CF45" s="14"/>
      <c r="CG45" s="14"/>
      <c r="CH45" s="14"/>
      <c r="CI45" s="14"/>
      <c r="CJ45" s="14">
        <v>7300480</v>
      </c>
      <c r="CK45" s="14">
        <v>8297580</v>
      </c>
      <c r="CL45" s="14">
        <v>8511260</v>
      </c>
      <c r="CM45" s="14">
        <v>8607940</v>
      </c>
      <c r="CN45" s="14">
        <v>10200000</v>
      </c>
      <c r="CO45" s="14">
        <v>11900000</v>
      </c>
      <c r="CP45" s="14">
        <v>15900000</v>
      </c>
      <c r="CQ45" s="14">
        <v>18500000</v>
      </c>
      <c r="CR45" s="14"/>
      <c r="CS45" s="14">
        <v>14900000</v>
      </c>
      <c r="CT45" s="14">
        <v>16400000</v>
      </c>
      <c r="CU45" s="14">
        <v>16800000</v>
      </c>
      <c r="CV45" s="14">
        <v>15800000</v>
      </c>
      <c r="CW45" s="14">
        <v>64960</v>
      </c>
      <c r="CX45" s="14">
        <v>85080</v>
      </c>
      <c r="CY45" s="14">
        <v>102402</v>
      </c>
      <c r="CZ45" s="14">
        <v>99335</v>
      </c>
      <c r="DA45" s="14">
        <v>121713</v>
      </c>
      <c r="DB45" s="14">
        <v>125475</v>
      </c>
      <c r="DC45" s="14">
        <v>138626</v>
      </c>
      <c r="DD45" s="14">
        <v>135766</v>
      </c>
      <c r="DE45" s="14">
        <v>145524</v>
      </c>
      <c r="DF45" s="14">
        <v>136932</v>
      </c>
      <c r="DG45" s="14">
        <v>106969</v>
      </c>
      <c r="DH45" s="14">
        <v>106635</v>
      </c>
      <c r="DI45" s="14">
        <v>108610</v>
      </c>
      <c r="DJ45" s="14">
        <v>107760</v>
      </c>
      <c r="DK45" s="14">
        <v>121880</v>
      </c>
      <c r="DL45" s="14">
        <v>127807</v>
      </c>
      <c r="DM45" s="14">
        <v>127355</v>
      </c>
      <c r="DN45" s="14">
        <v>125939</v>
      </c>
      <c r="DO45" s="14">
        <v>137159</v>
      </c>
      <c r="DP45" s="14">
        <v>150966</v>
      </c>
      <c r="DQ45" s="14">
        <v>154085</v>
      </c>
      <c r="DR45" s="14">
        <v>154523</v>
      </c>
      <c r="DS45" s="14">
        <v>136016</v>
      </c>
      <c r="DT45" s="14">
        <v>152491</v>
      </c>
      <c r="DU45" s="14"/>
      <c r="DV45" s="14"/>
      <c r="DW45" s="14"/>
      <c r="DX45" s="14"/>
      <c r="DY45" s="14"/>
      <c r="DZ45" s="14"/>
      <c r="EA45" s="14"/>
      <c r="EB45" s="14"/>
      <c r="EC45" s="14"/>
      <c r="ED45" s="14"/>
      <c r="EE45" s="14"/>
      <c r="EF45" s="14">
        <v>95550</v>
      </c>
      <c r="EG45" s="14">
        <v>103350</v>
      </c>
      <c r="EH45" s="14">
        <v>94378</v>
      </c>
      <c r="EI45" s="14">
        <v>95183</v>
      </c>
      <c r="EJ45" s="14">
        <v>104463</v>
      </c>
      <c r="EK45" s="14">
        <v>122116</v>
      </c>
      <c r="EL45" s="14">
        <v>160774</v>
      </c>
      <c r="EM45" s="14">
        <v>191942</v>
      </c>
      <c r="EN45" s="14"/>
      <c r="EO45" s="14">
        <v>169311</v>
      </c>
      <c r="EP45" s="14">
        <v>191101</v>
      </c>
      <c r="EQ45" s="14">
        <v>165732</v>
      </c>
      <c r="ER45" s="14">
        <v>169869</v>
      </c>
      <c r="ES45" s="14"/>
    </row>
    <row r="46" spans="1:149" ht="15.75" x14ac:dyDescent="0.5">
      <c r="G46" s="70" t="str">
        <f t="shared" si="4"/>
        <v>nuts</v>
      </c>
      <c r="H46" s="71">
        <f t="shared" si="11"/>
        <v>220</v>
      </c>
      <c r="I46" s="65">
        <f t="shared" si="5"/>
        <v>0</v>
      </c>
      <c r="J46" s="65">
        <f t="shared" si="6"/>
        <v>0</v>
      </c>
      <c r="K46" s="65"/>
      <c r="N46" s="301">
        <f t="shared" si="7"/>
        <v>0</v>
      </c>
      <c r="O46" s="264"/>
      <c r="P46" s="13">
        <v>220</v>
      </c>
      <c r="Q46" s="13" t="s">
        <v>126</v>
      </c>
      <c r="R46" s="13" t="s">
        <v>123</v>
      </c>
      <c r="S46" s="13" t="s">
        <v>123</v>
      </c>
      <c r="T46" s="13" t="s">
        <v>123</v>
      </c>
      <c r="U46" s="265" t="s">
        <v>124</v>
      </c>
      <c r="V46" s="14" t="s">
        <v>124</v>
      </c>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row>
    <row r="47" spans="1:149" ht="15.75" x14ac:dyDescent="0.5">
      <c r="G47" s="70" t="str">
        <f t="shared" si="4"/>
        <v>nuts</v>
      </c>
      <c r="H47" s="71">
        <f t="shared" si="11"/>
        <v>221</v>
      </c>
      <c r="I47" s="65">
        <f t="shared" si="5"/>
        <v>0</v>
      </c>
      <c r="J47" s="65">
        <f t="shared" si="6"/>
        <v>0</v>
      </c>
      <c r="K47" s="65"/>
      <c r="N47" s="301">
        <f t="shared" si="7"/>
        <v>0</v>
      </c>
      <c r="O47" s="264"/>
      <c r="P47" s="13">
        <v>221</v>
      </c>
      <c r="Q47" s="13" t="s">
        <v>127</v>
      </c>
      <c r="R47" s="13" t="s">
        <v>123</v>
      </c>
      <c r="S47" s="13" t="s">
        <v>123</v>
      </c>
      <c r="T47" s="13" t="s">
        <v>123</v>
      </c>
      <c r="U47" s="265" t="s">
        <v>124</v>
      </c>
      <c r="V47" s="14" t="s">
        <v>124</v>
      </c>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row>
    <row r="48" spans="1:149" ht="15.75" x14ac:dyDescent="0.5">
      <c r="G48" s="70" t="str">
        <f t="shared" si="4"/>
        <v>nuts</v>
      </c>
      <c r="H48" s="71">
        <f t="shared" si="11"/>
        <v>222</v>
      </c>
      <c r="I48" s="65">
        <f t="shared" si="5"/>
        <v>0</v>
      </c>
      <c r="J48" s="65">
        <f t="shared" si="6"/>
        <v>0</v>
      </c>
      <c r="K48" s="65"/>
      <c r="N48" s="301">
        <f t="shared" si="7"/>
        <v>0</v>
      </c>
      <c r="O48" s="264"/>
      <c r="P48" s="13">
        <v>222</v>
      </c>
      <c r="Q48" s="13" t="s">
        <v>128</v>
      </c>
      <c r="R48" s="13" t="s">
        <v>123</v>
      </c>
      <c r="S48" s="13" t="s">
        <v>123</v>
      </c>
      <c r="T48" s="13" t="s">
        <v>123</v>
      </c>
      <c r="U48" s="265" t="s">
        <v>124</v>
      </c>
      <c r="V48" s="14" t="s">
        <v>124</v>
      </c>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row>
    <row r="49" spans="7:149" ht="15.75" x14ac:dyDescent="0.5">
      <c r="G49" s="70" t="str">
        <f t="shared" si="4"/>
        <v>nuts</v>
      </c>
      <c r="H49" s="71">
        <f t="shared" si="11"/>
        <v>223</v>
      </c>
      <c r="I49" s="65">
        <f t="shared" si="5"/>
        <v>0</v>
      </c>
      <c r="J49" s="65">
        <f t="shared" si="6"/>
        <v>0</v>
      </c>
      <c r="K49" s="65"/>
      <c r="N49" s="301">
        <f t="shared" si="7"/>
        <v>0</v>
      </c>
      <c r="O49" s="264"/>
      <c r="P49" s="13">
        <v>223</v>
      </c>
      <c r="Q49" s="13" t="s">
        <v>129</v>
      </c>
      <c r="R49" s="13" t="s">
        <v>123</v>
      </c>
      <c r="S49" s="13" t="s">
        <v>123</v>
      </c>
      <c r="T49" s="13" t="s">
        <v>123</v>
      </c>
      <c r="U49" s="265" t="s">
        <v>124</v>
      </c>
      <c r="V49" s="14" t="s">
        <v>124</v>
      </c>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row>
    <row r="50" spans="7:149" ht="15.75" x14ac:dyDescent="0.5">
      <c r="G50" s="70" t="str">
        <f t="shared" si="4"/>
        <v>nuts</v>
      </c>
      <c r="H50" s="71">
        <f t="shared" si="11"/>
        <v>224</v>
      </c>
      <c r="I50" s="65">
        <f t="shared" si="5"/>
        <v>0</v>
      </c>
      <c r="J50" s="65">
        <f t="shared" si="6"/>
        <v>0</v>
      </c>
      <c r="K50" s="65"/>
      <c r="N50" s="301">
        <f t="shared" si="7"/>
        <v>0</v>
      </c>
      <c r="O50" s="264"/>
      <c r="P50" s="13">
        <v>224</v>
      </c>
      <c r="Q50" s="13" t="s">
        <v>130</v>
      </c>
      <c r="R50" s="13" t="s">
        <v>123</v>
      </c>
      <c r="S50" s="13" t="s">
        <v>123</v>
      </c>
      <c r="T50" s="13" t="s">
        <v>123</v>
      </c>
      <c r="U50" s="265" t="s">
        <v>124</v>
      </c>
      <c r="V50" s="14" t="s">
        <v>124</v>
      </c>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row>
    <row r="51" spans="7:149" ht="15.75" x14ac:dyDescent="0.5">
      <c r="G51" s="70" t="str">
        <f t="shared" si="4"/>
        <v>nuts</v>
      </c>
      <c r="H51" s="71">
        <f t="shared" si="11"/>
        <v>225</v>
      </c>
      <c r="I51" s="65">
        <f t="shared" si="5"/>
        <v>0</v>
      </c>
      <c r="J51" s="65">
        <f t="shared" si="6"/>
        <v>0</v>
      </c>
      <c r="K51" s="65"/>
      <c r="N51" s="301">
        <f t="shared" si="7"/>
        <v>0</v>
      </c>
      <c r="O51" s="264"/>
      <c r="P51" s="13">
        <v>225</v>
      </c>
      <c r="Q51" s="13" t="s">
        <v>131</v>
      </c>
      <c r="R51" s="13" t="s">
        <v>123</v>
      </c>
      <c r="S51" s="13" t="s">
        <v>123</v>
      </c>
      <c r="T51" s="13" t="s">
        <v>123</v>
      </c>
      <c r="U51" s="265" t="s">
        <v>124</v>
      </c>
      <c r="V51" s="14" t="s">
        <v>124</v>
      </c>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row>
    <row r="52" spans="7:149" ht="15.75" x14ac:dyDescent="0.5">
      <c r="G52" s="70" t="str">
        <f t="shared" si="4"/>
        <v>nuts</v>
      </c>
      <c r="H52" s="71">
        <f t="shared" si="11"/>
        <v>226</v>
      </c>
      <c r="I52" s="65">
        <f t="shared" si="5"/>
        <v>88.507000000000005</v>
      </c>
      <c r="J52" s="65">
        <f t="shared" si="6"/>
        <v>163.32</v>
      </c>
      <c r="K52" s="65"/>
      <c r="N52" s="301">
        <f t="shared" si="7"/>
        <v>126.89616666666667</v>
      </c>
      <c r="O52" s="264"/>
      <c r="P52" s="13">
        <v>226</v>
      </c>
      <c r="Q52" s="13" t="s">
        <v>132</v>
      </c>
      <c r="R52" s="13" t="s">
        <v>123</v>
      </c>
      <c r="S52" s="13" t="s">
        <v>123</v>
      </c>
      <c r="T52" s="13" t="s">
        <v>123</v>
      </c>
      <c r="U52" s="265" t="s">
        <v>124</v>
      </c>
      <c r="V52" s="14" t="s">
        <v>124</v>
      </c>
      <c r="W52" s="14">
        <v>107428</v>
      </c>
      <c r="X52" s="14">
        <v>130268</v>
      </c>
      <c r="Y52" s="14">
        <v>120880</v>
      </c>
      <c r="Z52" s="14">
        <v>133714</v>
      </c>
      <c r="AA52" s="14">
        <v>125725</v>
      </c>
      <c r="AB52" s="14">
        <v>143362</v>
      </c>
      <c r="AC52" s="14">
        <v>153005</v>
      </c>
      <c r="AD52" s="14">
        <v>161274</v>
      </c>
      <c r="AE52" s="14">
        <v>168494</v>
      </c>
      <c r="AF52" s="14">
        <v>177000</v>
      </c>
      <c r="AG52" s="14">
        <v>184300</v>
      </c>
      <c r="AH52" s="14">
        <v>183100</v>
      </c>
      <c r="AI52" s="14">
        <v>180000</v>
      </c>
      <c r="AJ52" s="14">
        <v>122285</v>
      </c>
      <c r="AK52" s="14">
        <v>46972</v>
      </c>
      <c r="AL52" s="14">
        <v>59661</v>
      </c>
      <c r="AM52" s="14">
        <v>58084</v>
      </c>
      <c r="AN52" s="14">
        <v>61785</v>
      </c>
      <c r="AO52" s="14">
        <v>62133</v>
      </c>
      <c r="AP52" s="14">
        <v>65295.89</v>
      </c>
      <c r="AQ52" s="14">
        <v>66737.63</v>
      </c>
      <c r="AR52" s="14">
        <v>83911</v>
      </c>
      <c r="AS52" s="14">
        <v>88507</v>
      </c>
      <c r="AT52" s="14">
        <v>83211</v>
      </c>
      <c r="AU52" s="14">
        <v>82600</v>
      </c>
      <c r="AV52" s="14">
        <v>102021</v>
      </c>
      <c r="AW52" s="14">
        <v>107200</v>
      </c>
      <c r="AX52" s="14">
        <v>118780</v>
      </c>
      <c r="AY52" s="14">
        <v>115832</v>
      </c>
      <c r="AZ52" s="14">
        <v>122705</v>
      </c>
      <c r="BA52" s="14">
        <v>124958</v>
      </c>
      <c r="BB52" s="14">
        <v>125600</v>
      </c>
      <c r="BC52" s="14">
        <v>137300</v>
      </c>
      <c r="BD52" s="14">
        <v>144200</v>
      </c>
      <c r="BE52" s="14">
        <v>146000</v>
      </c>
      <c r="BF52" s="14">
        <v>148500</v>
      </c>
      <c r="BG52" s="14">
        <v>143200</v>
      </c>
      <c r="BH52" s="14">
        <v>143100</v>
      </c>
      <c r="BI52" s="14">
        <v>137041</v>
      </c>
      <c r="BJ52" s="14">
        <v>138085</v>
      </c>
      <c r="BK52" s="14">
        <v>140374</v>
      </c>
      <c r="BL52" s="14">
        <v>142192</v>
      </c>
      <c r="BM52" s="14">
        <v>142045</v>
      </c>
      <c r="BN52" s="14">
        <v>146272</v>
      </c>
      <c r="BO52" s="14">
        <v>152932</v>
      </c>
      <c r="BP52" s="14">
        <v>157380</v>
      </c>
      <c r="BQ52" s="14">
        <v>163320</v>
      </c>
      <c r="BR52" s="14">
        <v>163367</v>
      </c>
      <c r="BS52" s="14"/>
      <c r="BT52" s="14"/>
      <c r="BU52" s="14"/>
      <c r="BV52" s="14"/>
      <c r="BW52" s="14"/>
      <c r="BX52" s="14"/>
      <c r="BY52" s="14"/>
      <c r="BZ52" s="14"/>
      <c r="CA52" s="14"/>
      <c r="CB52" s="14"/>
      <c r="CC52" s="14"/>
      <c r="CD52" s="14"/>
      <c r="CE52" s="14"/>
      <c r="CF52" s="14"/>
      <c r="CG52" s="14"/>
      <c r="CH52" s="14"/>
      <c r="CI52" s="14"/>
      <c r="CJ52" s="14">
        <v>4302270</v>
      </c>
      <c r="CK52" s="14">
        <v>4065150</v>
      </c>
      <c r="CL52" s="14">
        <v>4343250</v>
      </c>
      <c r="CM52" s="14">
        <v>4263670</v>
      </c>
      <c r="CN52" s="14">
        <v>5815120</v>
      </c>
      <c r="CO52" s="14"/>
      <c r="CP52" s="14"/>
      <c r="CQ52" s="14"/>
      <c r="CR52" s="14"/>
      <c r="CS52" s="14"/>
      <c r="CT52" s="14"/>
      <c r="CU52" s="14"/>
      <c r="CV52" s="14"/>
      <c r="CW52" s="14">
        <v>295507</v>
      </c>
      <c r="CX52" s="14">
        <v>358334</v>
      </c>
      <c r="CY52" s="14">
        <v>332510</v>
      </c>
      <c r="CZ52" s="14">
        <v>367813</v>
      </c>
      <c r="DA52" s="14">
        <v>345837</v>
      </c>
      <c r="DB52" s="14">
        <v>394352</v>
      </c>
      <c r="DC52" s="14">
        <v>420878</v>
      </c>
      <c r="DD52" s="14">
        <v>443623</v>
      </c>
      <c r="DE52" s="14">
        <v>463484</v>
      </c>
      <c r="DF52" s="14">
        <v>486882</v>
      </c>
      <c r="DG52" s="14">
        <v>506962</v>
      </c>
      <c r="DH52" s="14">
        <v>503661</v>
      </c>
      <c r="DI52" s="14">
        <v>495134</v>
      </c>
      <c r="DJ52" s="14">
        <v>336375</v>
      </c>
      <c r="DK52" s="14">
        <v>129208</v>
      </c>
      <c r="DL52" s="14">
        <v>164112</v>
      </c>
      <c r="DM52" s="14">
        <v>159774</v>
      </c>
      <c r="DN52" s="14">
        <v>169955</v>
      </c>
      <c r="DO52" s="14">
        <v>170912</v>
      </c>
      <c r="DP52" s="14">
        <v>179612</v>
      </c>
      <c r="DQ52" s="14">
        <v>183578</v>
      </c>
      <c r="DR52" s="14">
        <v>230818</v>
      </c>
      <c r="DS52" s="14">
        <v>243460</v>
      </c>
      <c r="DT52" s="14">
        <v>228892</v>
      </c>
      <c r="DU52" s="14"/>
      <c r="DV52" s="14"/>
      <c r="DW52" s="14"/>
      <c r="DX52" s="14"/>
      <c r="DY52" s="14"/>
      <c r="DZ52" s="14"/>
      <c r="EA52" s="14"/>
      <c r="EB52" s="14"/>
      <c r="EC52" s="14"/>
      <c r="ED52" s="14"/>
      <c r="EE52" s="14"/>
      <c r="EF52" s="14">
        <v>89818</v>
      </c>
      <c r="EG52" s="14">
        <v>77954</v>
      </c>
      <c r="EH52" s="14">
        <v>50770</v>
      </c>
      <c r="EI52" s="14">
        <v>16879</v>
      </c>
      <c r="EJ52" s="14">
        <v>25911</v>
      </c>
      <c r="EK52" s="14"/>
      <c r="EL52" s="14"/>
      <c r="EM52" s="14"/>
      <c r="EN52" s="14"/>
      <c r="EO52" s="14"/>
      <c r="EP52" s="14"/>
      <c r="EQ52" s="14"/>
      <c r="ER52" s="14"/>
      <c r="ES52" s="14"/>
    </row>
    <row r="53" spans="7:149" ht="15.75" x14ac:dyDescent="0.5">
      <c r="G53" s="70" t="str">
        <f t="shared" si="4"/>
        <v>nuts</v>
      </c>
      <c r="H53" s="71">
        <f t="shared" si="11"/>
        <v>234</v>
      </c>
      <c r="I53" s="65">
        <f t="shared" si="5"/>
        <v>108.91549999999999</v>
      </c>
      <c r="J53" s="65">
        <f t="shared" si="6"/>
        <v>223.762</v>
      </c>
      <c r="K53" s="65"/>
      <c r="N53" s="301">
        <f t="shared" si="7"/>
        <v>87.570333333333323</v>
      </c>
      <c r="O53" s="264"/>
      <c r="P53" s="13">
        <v>234</v>
      </c>
      <c r="Q53" s="13" t="s">
        <v>133</v>
      </c>
      <c r="R53" s="13" t="s">
        <v>123</v>
      </c>
      <c r="S53" s="13" t="s">
        <v>123</v>
      </c>
      <c r="T53" s="13" t="s">
        <v>123</v>
      </c>
      <c r="U53" s="265" t="s">
        <v>124</v>
      </c>
      <c r="V53" s="14" t="s">
        <v>124</v>
      </c>
      <c r="W53" s="14">
        <v>74319</v>
      </c>
      <c r="X53" s="14">
        <v>77375</v>
      </c>
      <c r="Y53" s="14">
        <v>88481</v>
      </c>
      <c r="Z53" s="14">
        <v>95870</v>
      </c>
      <c r="AA53" s="14">
        <v>94005</v>
      </c>
      <c r="AB53" s="14">
        <v>95372</v>
      </c>
      <c r="AC53" s="14">
        <v>102308</v>
      </c>
      <c r="AD53" s="14">
        <v>102609</v>
      </c>
      <c r="AE53" s="14">
        <v>110166</v>
      </c>
      <c r="AF53" s="14">
        <v>102700</v>
      </c>
      <c r="AG53" s="14">
        <v>88100</v>
      </c>
      <c r="AH53" s="14">
        <v>90300</v>
      </c>
      <c r="AI53" s="14">
        <v>89600</v>
      </c>
      <c r="AJ53" s="14">
        <v>107200</v>
      </c>
      <c r="AK53" s="14">
        <v>100600</v>
      </c>
      <c r="AL53" s="14">
        <v>100700</v>
      </c>
      <c r="AM53" s="14">
        <v>103743.6</v>
      </c>
      <c r="AN53" s="14">
        <v>106011.4</v>
      </c>
      <c r="AO53" s="14">
        <v>108199.9</v>
      </c>
      <c r="AP53" s="14">
        <v>109954.7</v>
      </c>
      <c r="AQ53" s="14">
        <v>108055.3</v>
      </c>
      <c r="AR53" s="14">
        <v>108736.6</v>
      </c>
      <c r="AS53" s="14">
        <v>108915.5</v>
      </c>
      <c r="AT53" s="14">
        <v>108569.1</v>
      </c>
      <c r="AU53" s="14">
        <v>205532</v>
      </c>
      <c r="AV53" s="14">
        <v>205322</v>
      </c>
      <c r="AW53" s="14">
        <v>212487</v>
      </c>
      <c r="AX53" s="14">
        <v>212677</v>
      </c>
      <c r="AY53" s="14">
        <v>206321</v>
      </c>
      <c r="AZ53" s="14">
        <v>209268</v>
      </c>
      <c r="BA53" s="14">
        <v>205454</v>
      </c>
      <c r="BB53" s="14">
        <v>209375</v>
      </c>
      <c r="BC53" s="14">
        <v>216906</v>
      </c>
      <c r="BD53" s="14">
        <v>216700</v>
      </c>
      <c r="BE53" s="14">
        <v>215000</v>
      </c>
      <c r="BF53" s="14">
        <v>206700</v>
      </c>
      <c r="BG53" s="14">
        <v>213900</v>
      </c>
      <c r="BH53" s="14">
        <v>215400</v>
      </c>
      <c r="BI53" s="14">
        <v>210100</v>
      </c>
      <c r="BJ53" s="14">
        <v>210100</v>
      </c>
      <c r="BK53" s="14">
        <v>216474</v>
      </c>
      <c r="BL53" s="14">
        <v>221063</v>
      </c>
      <c r="BM53" s="14">
        <v>222219</v>
      </c>
      <c r="BN53" s="14">
        <v>223476</v>
      </c>
      <c r="BO53" s="14">
        <v>225638</v>
      </c>
      <c r="BP53" s="14">
        <v>223428</v>
      </c>
      <c r="BQ53" s="14">
        <v>223762</v>
      </c>
      <c r="BR53" s="14">
        <v>224081</v>
      </c>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v>191420</v>
      </c>
      <c r="CX53" s="14">
        <v>199291</v>
      </c>
      <c r="CY53" s="14">
        <v>227896</v>
      </c>
      <c r="CZ53" s="14">
        <v>246928</v>
      </c>
      <c r="DA53" s="14">
        <v>242124</v>
      </c>
      <c r="DB53" s="14">
        <v>245645</v>
      </c>
      <c r="DC53" s="14">
        <v>263510</v>
      </c>
      <c r="DD53" s="14">
        <v>264285</v>
      </c>
      <c r="DE53" s="14">
        <v>283749</v>
      </c>
      <c r="DF53" s="14">
        <v>264520</v>
      </c>
      <c r="DG53" s="14">
        <v>226915</v>
      </c>
      <c r="DH53" s="14">
        <v>232581</v>
      </c>
      <c r="DI53" s="14">
        <v>230778</v>
      </c>
      <c r="DJ53" s="14">
        <v>276110</v>
      </c>
      <c r="DK53" s="14">
        <v>259111</v>
      </c>
      <c r="DL53" s="14">
        <v>259368</v>
      </c>
      <c r="DM53" s="14">
        <v>267207</v>
      </c>
      <c r="DN53" s="14">
        <v>273049</v>
      </c>
      <c r="DO53" s="14">
        <v>278685</v>
      </c>
      <c r="DP53" s="14">
        <v>283205</v>
      </c>
      <c r="DQ53" s="14">
        <v>278313</v>
      </c>
      <c r="DR53" s="14">
        <v>280068</v>
      </c>
      <c r="DS53" s="14">
        <v>280529</v>
      </c>
      <c r="DT53" s="14">
        <v>279636</v>
      </c>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row>
    <row r="54" spans="7:149" ht="15.75" x14ac:dyDescent="0.5">
      <c r="G54" s="70" t="str">
        <f t="shared" si="4"/>
        <v>soya</v>
      </c>
      <c r="H54" s="71">
        <f t="shared" si="11"/>
        <v>236</v>
      </c>
      <c r="I54" s="65">
        <f t="shared" si="5"/>
        <v>302</v>
      </c>
      <c r="J54" s="65">
        <f t="shared" si="6"/>
        <v>149.47399999999999</v>
      </c>
      <c r="K54" s="65"/>
      <c r="N54" s="301">
        <f t="shared" si="7"/>
        <v>786.84299999999996</v>
      </c>
      <c r="O54" s="264"/>
      <c r="P54" s="13">
        <v>236</v>
      </c>
      <c r="Q54" s="13" t="s">
        <v>134</v>
      </c>
      <c r="R54" s="13" t="s">
        <v>135</v>
      </c>
      <c r="S54" s="13" t="s">
        <v>136</v>
      </c>
      <c r="T54" s="13" t="s">
        <v>136</v>
      </c>
      <c r="U54" s="265" t="s">
        <v>136</v>
      </c>
      <c r="V54" s="14" t="s">
        <v>136</v>
      </c>
      <c r="W54" s="14">
        <v>1017634</v>
      </c>
      <c r="X54" s="14">
        <v>826932</v>
      </c>
      <c r="Y54" s="14">
        <v>673056</v>
      </c>
      <c r="Z54" s="14">
        <v>671600</v>
      </c>
      <c r="AA54" s="14">
        <v>723483</v>
      </c>
      <c r="AB54" s="14">
        <v>808353</v>
      </c>
      <c r="AC54" s="14">
        <v>747611</v>
      </c>
      <c r="AD54" s="14">
        <v>592634</v>
      </c>
      <c r="AE54" s="14">
        <v>776491</v>
      </c>
      <c r="AF54" s="14">
        <v>974512</v>
      </c>
      <c r="AG54" s="14">
        <v>907031</v>
      </c>
      <c r="AH54" s="14">
        <v>851286</v>
      </c>
      <c r="AI54" s="14">
        <v>843153</v>
      </c>
      <c r="AJ54" s="14">
        <v>779992</v>
      </c>
      <c r="AK54" s="14">
        <v>954997</v>
      </c>
      <c r="AL54" s="14">
        <v>963183</v>
      </c>
      <c r="AM54" s="14">
        <v>859653</v>
      </c>
      <c r="AN54" s="14">
        <v>538729</v>
      </c>
      <c r="AO54" s="14">
        <v>953571</v>
      </c>
      <c r="AP54" s="14">
        <v>424000</v>
      </c>
      <c r="AQ54" s="14">
        <v>291000</v>
      </c>
      <c r="AR54" s="14">
        <v>216412.9</v>
      </c>
      <c r="AS54" s="14">
        <v>302000</v>
      </c>
      <c r="AT54" s="14">
        <v>326493</v>
      </c>
      <c r="AU54" s="14">
        <v>825000</v>
      </c>
      <c r="AV54" s="14">
        <v>678848</v>
      </c>
      <c r="AW54" s="14">
        <v>544522</v>
      </c>
      <c r="AX54" s="14">
        <v>526796</v>
      </c>
      <c r="AY54" s="14">
        <v>565155</v>
      </c>
      <c r="AZ54" s="14">
        <v>621541</v>
      </c>
      <c r="BA54" s="14">
        <v>580534</v>
      </c>
      <c r="BB54" s="14">
        <v>459116</v>
      </c>
      <c r="BC54" s="14">
        <v>591899</v>
      </c>
      <c r="BD54" s="14">
        <v>722791</v>
      </c>
      <c r="BE54" s="14">
        <v>660823</v>
      </c>
      <c r="BF54" s="14">
        <v>622254</v>
      </c>
      <c r="BG54" s="14">
        <v>567624</v>
      </c>
      <c r="BH54" s="14">
        <v>550793</v>
      </c>
      <c r="BI54" s="14">
        <v>615685</v>
      </c>
      <c r="BJ54" s="14">
        <v>613885</v>
      </c>
      <c r="BK54" s="14">
        <v>576987</v>
      </c>
      <c r="BL54" s="14">
        <v>355799</v>
      </c>
      <c r="BM54" s="14">
        <v>723804</v>
      </c>
      <c r="BN54" s="14">
        <v>282508</v>
      </c>
      <c r="BO54" s="14">
        <v>189781</v>
      </c>
      <c r="BP54" s="14">
        <v>157147</v>
      </c>
      <c r="BQ54" s="14">
        <v>149474</v>
      </c>
      <c r="BR54" s="14">
        <v>219193</v>
      </c>
      <c r="BS54" s="14"/>
      <c r="BT54" s="14"/>
      <c r="BU54" s="14"/>
      <c r="BV54" s="14"/>
      <c r="BW54" s="14"/>
      <c r="BX54" s="14"/>
      <c r="BY54" s="14">
        <v>2268290</v>
      </c>
      <c r="BZ54" s="14">
        <v>2663080</v>
      </c>
      <c r="CA54" s="14">
        <v>3110249</v>
      </c>
      <c r="CB54" s="14">
        <v>3278278</v>
      </c>
      <c r="CC54" s="14">
        <v>3499490</v>
      </c>
      <c r="CD54" s="14">
        <v>3893734</v>
      </c>
      <c r="CE54" s="14">
        <v>3730961</v>
      </c>
      <c r="CF54" s="14">
        <v>4300021</v>
      </c>
      <c r="CG54" s="14">
        <v>6211928</v>
      </c>
      <c r="CH54" s="14">
        <v>6588062</v>
      </c>
      <c r="CI54" s="14">
        <v>6712672</v>
      </c>
      <c r="CJ54" s="14">
        <v>7253580</v>
      </c>
      <c r="CK54" s="14">
        <v>7513700</v>
      </c>
      <c r="CL54" s="14">
        <v>7724470</v>
      </c>
      <c r="CM54" s="14">
        <v>8326360</v>
      </c>
      <c r="CN54" s="14">
        <v>8326990</v>
      </c>
      <c r="CO54" s="14">
        <v>8284370</v>
      </c>
      <c r="CP54" s="14">
        <v>7759150</v>
      </c>
      <c r="CQ54" s="14">
        <v>8247604</v>
      </c>
      <c r="CR54" s="14">
        <v>8095185</v>
      </c>
      <c r="CS54" s="14">
        <v>8973492</v>
      </c>
      <c r="CT54" s="14">
        <v>9314596</v>
      </c>
      <c r="CU54" s="14">
        <v>9898252</v>
      </c>
      <c r="CV54" s="14">
        <v>10300000</v>
      </c>
      <c r="CW54" s="14">
        <v>389209</v>
      </c>
      <c r="CX54" s="14">
        <v>316272</v>
      </c>
      <c r="CY54" s="14">
        <v>257420</v>
      </c>
      <c r="CZ54" s="14">
        <v>256863</v>
      </c>
      <c r="DA54" s="14">
        <v>276706</v>
      </c>
      <c r="DB54" s="14">
        <v>309166</v>
      </c>
      <c r="DC54" s="14">
        <v>285935</v>
      </c>
      <c r="DD54" s="14">
        <v>226661</v>
      </c>
      <c r="DE54" s="14">
        <v>296980</v>
      </c>
      <c r="DF54" s="14">
        <v>372716</v>
      </c>
      <c r="DG54" s="14">
        <v>346907</v>
      </c>
      <c r="DH54" s="14">
        <v>325586</v>
      </c>
      <c r="DI54" s="14">
        <v>322476</v>
      </c>
      <c r="DJ54" s="14">
        <v>298319</v>
      </c>
      <c r="DK54" s="14">
        <v>365252</v>
      </c>
      <c r="DL54" s="14">
        <v>368383</v>
      </c>
      <c r="DM54" s="14">
        <v>328787</v>
      </c>
      <c r="DN54" s="14">
        <v>206045</v>
      </c>
      <c r="DO54" s="14">
        <v>364707</v>
      </c>
      <c r="DP54" s="14">
        <v>162165</v>
      </c>
      <c r="DQ54" s="14">
        <v>111297</v>
      </c>
      <c r="DR54" s="14">
        <v>82770</v>
      </c>
      <c r="DS54" s="14">
        <v>115504</v>
      </c>
      <c r="DT54" s="14">
        <v>124872</v>
      </c>
      <c r="DU54" s="14">
        <v>274086</v>
      </c>
      <c r="DV54" s="14">
        <v>214620</v>
      </c>
      <c r="DW54" s="14">
        <v>224823</v>
      </c>
      <c r="DX54" s="14">
        <v>256693</v>
      </c>
      <c r="DY54" s="14">
        <v>283238</v>
      </c>
      <c r="DZ54" s="14">
        <v>324327</v>
      </c>
      <c r="EA54" s="14">
        <v>304532</v>
      </c>
      <c r="EB54" s="14">
        <v>278781</v>
      </c>
      <c r="EC54" s="14">
        <v>497322</v>
      </c>
      <c r="ED54" s="14">
        <v>617920</v>
      </c>
      <c r="EE54" s="14">
        <v>669781</v>
      </c>
      <c r="EF54" s="14">
        <v>704055</v>
      </c>
      <c r="EG54" s="14">
        <v>674917</v>
      </c>
      <c r="EH54" s="14">
        <v>575938</v>
      </c>
      <c r="EI54" s="14">
        <v>670165</v>
      </c>
      <c r="EJ54" s="14">
        <v>599012</v>
      </c>
      <c r="EK54" s="14">
        <v>535130</v>
      </c>
      <c r="EL54" s="14">
        <v>312393</v>
      </c>
      <c r="EM54" s="14">
        <v>552413</v>
      </c>
      <c r="EN54" s="14">
        <v>242609</v>
      </c>
      <c r="EO54" s="14">
        <v>179074</v>
      </c>
      <c r="EP54" s="14">
        <v>140885</v>
      </c>
      <c r="EQ54" s="14">
        <v>201300</v>
      </c>
      <c r="ER54" s="14">
        <v>219925</v>
      </c>
      <c r="ES54" s="14"/>
    </row>
    <row r="55" spans="7:149" ht="15.75" x14ac:dyDescent="0.5">
      <c r="G55" s="70" t="str">
        <f t="shared" si="4"/>
        <v>gnut</v>
      </c>
      <c r="H55" s="71">
        <f t="shared" si="11"/>
        <v>242</v>
      </c>
      <c r="I55" s="65">
        <f t="shared" si="5"/>
        <v>667</v>
      </c>
      <c r="J55" s="65">
        <f t="shared" si="6"/>
        <v>283.66199999999998</v>
      </c>
      <c r="K55" s="65"/>
      <c r="N55" s="301">
        <f t="shared" si="7"/>
        <v>1351.6666666666667</v>
      </c>
      <c r="O55" s="264"/>
      <c r="P55" s="13">
        <v>242</v>
      </c>
      <c r="Q55" s="13" t="s">
        <v>137</v>
      </c>
      <c r="R55" s="13" t="s">
        <v>138</v>
      </c>
      <c r="S55" s="13" t="s">
        <v>138</v>
      </c>
      <c r="T55" s="13" t="s">
        <v>138</v>
      </c>
      <c r="U55" s="265" t="s">
        <v>138</v>
      </c>
      <c r="V55" s="14" t="s">
        <v>138</v>
      </c>
      <c r="W55" s="14">
        <v>1292000</v>
      </c>
      <c r="X55" s="14">
        <v>1245000</v>
      </c>
      <c r="Y55" s="14">
        <v>1259000</v>
      </c>
      <c r="Z55" s="14">
        <v>1378000</v>
      </c>
      <c r="AA55" s="14">
        <v>1469000</v>
      </c>
      <c r="AB55" s="14">
        <v>1467000</v>
      </c>
      <c r="AC55" s="14">
        <v>1470000</v>
      </c>
      <c r="AD55" s="14">
        <v>1384400</v>
      </c>
      <c r="AE55" s="14">
        <v>1353600</v>
      </c>
      <c r="AF55" s="14">
        <v>1364700</v>
      </c>
      <c r="AG55" s="14">
        <v>1367000</v>
      </c>
      <c r="AH55" s="14">
        <v>1213000</v>
      </c>
      <c r="AI55" s="14">
        <v>1251000</v>
      </c>
      <c r="AJ55" s="14">
        <v>1231000</v>
      </c>
      <c r="AK55" s="14">
        <v>1121000</v>
      </c>
      <c r="AL55" s="14">
        <v>1063000</v>
      </c>
      <c r="AM55" s="14">
        <v>952000</v>
      </c>
      <c r="AN55" s="14">
        <v>849000</v>
      </c>
      <c r="AO55" s="14">
        <v>886000</v>
      </c>
      <c r="AP55" s="14">
        <v>725000</v>
      </c>
      <c r="AQ55" s="14">
        <v>715000</v>
      </c>
      <c r="AR55" s="14">
        <v>698000</v>
      </c>
      <c r="AS55" s="14">
        <v>667000</v>
      </c>
      <c r="AT55" s="14">
        <v>640000</v>
      </c>
      <c r="AU55" s="14">
        <v>683554</v>
      </c>
      <c r="AV55" s="14">
        <v>654800</v>
      </c>
      <c r="AW55" s="14">
        <v>646953</v>
      </c>
      <c r="AX55" s="14">
        <v>683537</v>
      </c>
      <c r="AY55" s="14">
        <v>723434</v>
      </c>
      <c r="AZ55" s="14">
        <v>720526</v>
      </c>
      <c r="BA55" s="14">
        <v>706753</v>
      </c>
      <c r="BB55" s="14">
        <v>660480</v>
      </c>
      <c r="BC55" s="14">
        <v>636229</v>
      </c>
      <c r="BD55" s="14">
        <v>622616</v>
      </c>
      <c r="BE55" s="14">
        <v>620563</v>
      </c>
      <c r="BF55" s="14">
        <v>539230</v>
      </c>
      <c r="BG55" s="14">
        <v>559532</v>
      </c>
      <c r="BH55" s="14">
        <v>519056</v>
      </c>
      <c r="BI55" s="14">
        <v>499338</v>
      </c>
      <c r="BJ55" s="14">
        <v>454063</v>
      </c>
      <c r="BK55" s="14">
        <v>436382</v>
      </c>
      <c r="BL55" s="14">
        <v>374478</v>
      </c>
      <c r="BM55" s="14">
        <v>353768</v>
      </c>
      <c r="BN55" s="14">
        <v>350000</v>
      </c>
      <c r="BO55" s="14">
        <v>363000</v>
      </c>
      <c r="BP55" s="14">
        <v>313285</v>
      </c>
      <c r="BQ55" s="14">
        <v>283662</v>
      </c>
      <c r="BR55" s="14">
        <v>273953</v>
      </c>
      <c r="BS55" s="14"/>
      <c r="BT55" s="14"/>
      <c r="BU55" s="14"/>
      <c r="BV55" s="14"/>
      <c r="BW55" s="14"/>
      <c r="BX55" s="14"/>
      <c r="BY55" s="14"/>
      <c r="BZ55" s="14"/>
      <c r="CA55" s="14"/>
      <c r="CB55" s="14"/>
      <c r="CC55" s="14"/>
      <c r="CD55" s="14"/>
      <c r="CE55" s="14"/>
      <c r="CF55" s="14"/>
      <c r="CG55" s="14"/>
      <c r="CH55" s="14"/>
      <c r="CI55" s="14"/>
      <c r="CJ55" s="14">
        <v>10700000</v>
      </c>
      <c r="CK55" s="14">
        <v>11200000</v>
      </c>
      <c r="CL55" s="14">
        <v>11800000</v>
      </c>
      <c r="CM55" s="14">
        <v>12200000</v>
      </c>
      <c r="CN55" s="14">
        <v>13500000</v>
      </c>
      <c r="CO55" s="14">
        <v>14600000</v>
      </c>
      <c r="CP55" s="14">
        <v>15500000</v>
      </c>
      <c r="CQ55" s="14">
        <v>15700000</v>
      </c>
      <c r="CR55" s="14">
        <v>13900000</v>
      </c>
      <c r="CS55" s="14">
        <v>15700000</v>
      </c>
      <c r="CT55" s="14">
        <v>16000000</v>
      </c>
      <c r="CU55" s="14">
        <v>16900000</v>
      </c>
      <c r="CV55" s="14">
        <v>17700000</v>
      </c>
      <c r="CW55" s="14">
        <v>935108</v>
      </c>
      <c r="CX55" s="14">
        <v>901091</v>
      </c>
      <c r="CY55" s="14">
        <v>911224</v>
      </c>
      <c r="CZ55" s="14">
        <v>997352</v>
      </c>
      <c r="DA55" s="14">
        <v>1063215</v>
      </c>
      <c r="DB55" s="14">
        <v>1061768</v>
      </c>
      <c r="DC55" s="14">
        <v>1063939</v>
      </c>
      <c r="DD55" s="14">
        <v>1001985</v>
      </c>
      <c r="DE55" s="14">
        <v>979693</v>
      </c>
      <c r="DF55" s="14">
        <v>987726</v>
      </c>
      <c r="DG55" s="14">
        <v>989391</v>
      </c>
      <c r="DH55" s="14">
        <v>877931</v>
      </c>
      <c r="DI55" s="14">
        <v>905434</v>
      </c>
      <c r="DJ55" s="14">
        <v>890959</v>
      </c>
      <c r="DK55" s="14">
        <v>811344</v>
      </c>
      <c r="DL55" s="14">
        <v>769366</v>
      </c>
      <c r="DM55" s="14">
        <v>689027</v>
      </c>
      <c r="DN55" s="14">
        <v>614479</v>
      </c>
      <c r="DO55" s="14">
        <v>641259</v>
      </c>
      <c r="DP55" s="14">
        <v>524732</v>
      </c>
      <c r="DQ55" s="14">
        <v>517494</v>
      </c>
      <c r="DR55" s="14">
        <v>505190</v>
      </c>
      <c r="DS55" s="14">
        <v>482753</v>
      </c>
      <c r="DT55" s="14">
        <v>463212</v>
      </c>
      <c r="DU55" s="14"/>
      <c r="DV55" s="14"/>
      <c r="DW55" s="14"/>
      <c r="DX55" s="14"/>
      <c r="DY55" s="14"/>
      <c r="DZ55" s="14"/>
      <c r="EA55" s="14"/>
      <c r="EB55" s="14"/>
      <c r="EC55" s="14"/>
      <c r="ED55" s="14"/>
      <c r="EE55" s="14"/>
      <c r="EF55" s="14">
        <v>1482835</v>
      </c>
      <c r="EG55" s="14">
        <v>1494000</v>
      </c>
      <c r="EH55" s="14">
        <v>1388426</v>
      </c>
      <c r="EI55" s="14">
        <v>1152915</v>
      </c>
      <c r="EJ55" s="14">
        <v>1070137</v>
      </c>
      <c r="EK55" s="14">
        <v>1041909</v>
      </c>
      <c r="EL55" s="14">
        <v>985548</v>
      </c>
      <c r="EM55" s="14">
        <v>979584</v>
      </c>
      <c r="EN55" s="14">
        <v>712713</v>
      </c>
      <c r="EO55" s="14">
        <v>768582</v>
      </c>
      <c r="EP55" s="14">
        <v>781963</v>
      </c>
      <c r="EQ55" s="14">
        <v>758527</v>
      </c>
      <c r="ER55" s="14">
        <v>742808</v>
      </c>
      <c r="ES55" s="14"/>
    </row>
    <row r="56" spans="7:149" ht="15.75" x14ac:dyDescent="0.5">
      <c r="G56" s="70" t="str">
        <f t="shared" si="4"/>
        <v>oils</v>
      </c>
      <c r="H56" s="71">
        <f t="shared" si="11"/>
        <v>249</v>
      </c>
      <c r="I56" s="65">
        <f t="shared" si="5"/>
        <v>18100</v>
      </c>
      <c r="J56" s="65">
        <f t="shared" si="6"/>
        <v>2790</v>
      </c>
      <c r="K56" s="65"/>
      <c r="N56" s="301">
        <f t="shared" si="7"/>
        <v>16200</v>
      </c>
      <c r="O56" s="264"/>
      <c r="P56" s="13">
        <v>249</v>
      </c>
      <c r="Q56" s="13" t="s">
        <v>139</v>
      </c>
      <c r="R56" s="13" t="s">
        <v>136</v>
      </c>
      <c r="S56" s="13" t="s">
        <v>136</v>
      </c>
      <c r="T56" s="13" t="s">
        <v>136</v>
      </c>
      <c r="U56" s="265" t="s">
        <v>136</v>
      </c>
      <c r="V56" s="14" t="s">
        <v>136</v>
      </c>
      <c r="W56" s="14">
        <v>15200000</v>
      </c>
      <c r="X56" s="14">
        <v>15800000</v>
      </c>
      <c r="Y56" s="14">
        <v>15500000</v>
      </c>
      <c r="Z56" s="14">
        <v>16100000</v>
      </c>
      <c r="AA56" s="14">
        <v>16300000</v>
      </c>
      <c r="AB56" s="14">
        <v>18300000</v>
      </c>
      <c r="AC56" s="14">
        <v>17100000</v>
      </c>
      <c r="AD56" s="14">
        <v>19600000</v>
      </c>
      <c r="AE56" s="14">
        <v>17900000</v>
      </c>
      <c r="AF56" s="14">
        <v>19000000</v>
      </c>
      <c r="AG56" s="14">
        <v>18000000</v>
      </c>
      <c r="AH56" s="14">
        <v>17500000</v>
      </c>
      <c r="AI56" s="14">
        <v>19400000</v>
      </c>
      <c r="AJ56" s="14">
        <v>18300000</v>
      </c>
      <c r="AK56" s="14">
        <v>18300000</v>
      </c>
      <c r="AL56" s="14">
        <v>17500000</v>
      </c>
      <c r="AM56" s="14">
        <v>17400000</v>
      </c>
      <c r="AN56" s="14">
        <v>17200000</v>
      </c>
      <c r="AO56" s="14">
        <v>17100000</v>
      </c>
      <c r="AP56" s="14">
        <v>17000000</v>
      </c>
      <c r="AQ56" s="14">
        <v>16800000</v>
      </c>
      <c r="AR56" s="14">
        <v>18100000</v>
      </c>
      <c r="AS56" s="14">
        <v>18100000</v>
      </c>
      <c r="AT56" s="14">
        <v>18000000</v>
      </c>
      <c r="AU56" s="14">
        <v>2591530</v>
      </c>
      <c r="AV56" s="14">
        <v>2836995</v>
      </c>
      <c r="AW56" s="14">
        <v>2634725</v>
      </c>
      <c r="AX56" s="14">
        <v>2675059</v>
      </c>
      <c r="AY56" s="14">
        <v>2690000</v>
      </c>
      <c r="AZ56" s="14">
        <v>2710000</v>
      </c>
      <c r="BA56" s="14">
        <v>2650000</v>
      </c>
      <c r="BB56" s="14">
        <v>2900000</v>
      </c>
      <c r="BC56" s="14">
        <v>2880000</v>
      </c>
      <c r="BD56" s="14">
        <v>2900000</v>
      </c>
      <c r="BE56" s="14">
        <v>2980000</v>
      </c>
      <c r="BF56" s="14">
        <v>2980000</v>
      </c>
      <c r="BG56" s="14">
        <v>3000000</v>
      </c>
      <c r="BH56" s="14">
        <v>3020000</v>
      </c>
      <c r="BI56" s="14">
        <v>3025000</v>
      </c>
      <c r="BJ56" s="14">
        <v>3030000</v>
      </c>
      <c r="BK56" s="14">
        <v>2900000</v>
      </c>
      <c r="BL56" s="14">
        <v>2850000</v>
      </c>
      <c r="BM56" s="14">
        <v>2800000</v>
      </c>
      <c r="BN56" s="14">
        <v>2790000</v>
      </c>
      <c r="BO56" s="14">
        <v>2770000</v>
      </c>
      <c r="BP56" s="14">
        <v>2780000</v>
      </c>
      <c r="BQ56" s="14">
        <v>2790000</v>
      </c>
      <c r="BR56" s="14">
        <v>2810000</v>
      </c>
      <c r="BS56" s="14"/>
      <c r="BT56" s="14"/>
      <c r="BU56" s="14"/>
      <c r="BV56" s="14"/>
      <c r="BW56" s="14"/>
      <c r="BX56" s="14"/>
      <c r="BY56" s="14">
        <v>462713.3</v>
      </c>
      <c r="BZ56" s="14">
        <v>668486.69999999995</v>
      </c>
      <c r="CA56" s="14">
        <v>501500</v>
      </c>
      <c r="CB56" s="14">
        <v>542326.69999999995</v>
      </c>
      <c r="CC56" s="14">
        <v>484500</v>
      </c>
      <c r="CD56" s="14">
        <v>1032698</v>
      </c>
      <c r="CE56" s="14">
        <v>1146408</v>
      </c>
      <c r="CF56" s="14">
        <v>1189931</v>
      </c>
      <c r="CG56" s="14">
        <v>1612934</v>
      </c>
      <c r="CH56" s="14">
        <v>1600771</v>
      </c>
      <c r="CI56" s="14">
        <v>1632808</v>
      </c>
      <c r="CJ56" s="14"/>
      <c r="CK56" s="14"/>
      <c r="CL56" s="14"/>
      <c r="CM56" s="14"/>
      <c r="CN56" s="14"/>
      <c r="CO56" s="14"/>
      <c r="CP56" s="14"/>
      <c r="CQ56" s="14"/>
      <c r="CR56" s="14">
        <v>2563440</v>
      </c>
      <c r="CS56" s="14"/>
      <c r="CT56" s="14"/>
      <c r="CU56" s="14"/>
      <c r="CV56" s="14"/>
      <c r="CW56" s="14">
        <v>2487292</v>
      </c>
      <c r="CX56" s="14">
        <v>2581136</v>
      </c>
      <c r="CY56" s="14">
        <v>2528910</v>
      </c>
      <c r="CZ56" s="14">
        <v>2634995</v>
      </c>
      <c r="DA56" s="14">
        <v>2657844</v>
      </c>
      <c r="DB56" s="14">
        <v>2978548</v>
      </c>
      <c r="DC56" s="14">
        <v>2794939</v>
      </c>
      <c r="DD56" s="14">
        <v>3202959</v>
      </c>
      <c r="DE56" s="14">
        <v>2927464</v>
      </c>
      <c r="DF56" s="14">
        <v>3100954</v>
      </c>
      <c r="DG56" s="14">
        <v>2937746</v>
      </c>
      <c r="DH56" s="14">
        <v>2856142</v>
      </c>
      <c r="DI56" s="14">
        <v>3166238</v>
      </c>
      <c r="DJ56" s="14">
        <v>2986709</v>
      </c>
      <c r="DK56" s="14">
        <v>2986709</v>
      </c>
      <c r="DL56" s="14">
        <v>2856142</v>
      </c>
      <c r="DM56" s="14">
        <v>2839821</v>
      </c>
      <c r="DN56" s="14">
        <v>2807180</v>
      </c>
      <c r="DO56" s="14">
        <v>2790859</v>
      </c>
      <c r="DP56" s="14">
        <v>2774538</v>
      </c>
      <c r="DQ56" s="14">
        <v>2741896</v>
      </c>
      <c r="DR56" s="14">
        <v>2954067</v>
      </c>
      <c r="DS56" s="14">
        <v>2949171</v>
      </c>
      <c r="DT56" s="14">
        <v>2932886</v>
      </c>
      <c r="DU56" s="14">
        <v>837324</v>
      </c>
      <c r="DV56" s="14">
        <v>1030335</v>
      </c>
      <c r="DW56" s="14">
        <v>834559</v>
      </c>
      <c r="DX56" s="14">
        <v>1020838</v>
      </c>
      <c r="DY56" s="14">
        <v>882673</v>
      </c>
      <c r="DZ56" s="14">
        <v>1942013</v>
      </c>
      <c r="EA56" s="14">
        <v>2143417</v>
      </c>
      <c r="EB56" s="14">
        <v>2554687</v>
      </c>
      <c r="EC56" s="14">
        <v>2982917</v>
      </c>
      <c r="ED56" s="14">
        <v>2927318</v>
      </c>
      <c r="EE56" s="14">
        <v>3233129</v>
      </c>
      <c r="EF56" s="14"/>
      <c r="EG56" s="14"/>
      <c r="EH56" s="14"/>
      <c r="EI56" s="14"/>
      <c r="EJ56" s="14"/>
      <c r="EK56" s="14"/>
      <c r="EL56" s="14"/>
      <c r="EM56" s="14"/>
      <c r="EN56" s="14">
        <v>3080258</v>
      </c>
      <c r="EO56" s="14"/>
      <c r="EP56" s="14"/>
      <c r="EQ56" s="14"/>
      <c r="ER56" s="14"/>
      <c r="ES56" s="14"/>
    </row>
    <row r="57" spans="7:149" ht="15.75" x14ac:dyDescent="0.5">
      <c r="G57" s="70" t="str">
        <f t="shared" si="4"/>
        <v>palm</v>
      </c>
      <c r="H57" s="71">
        <f t="shared" si="11"/>
        <v>254</v>
      </c>
      <c r="I57" s="65">
        <f t="shared" si="5"/>
        <v>238000</v>
      </c>
      <c r="J57" s="65">
        <f t="shared" si="6"/>
        <v>13900</v>
      </c>
      <c r="K57" s="65"/>
      <c r="N57" s="301">
        <f t="shared" si="7"/>
        <v>51216.666666666664</v>
      </c>
      <c r="O57" s="264"/>
      <c r="P57" s="13">
        <v>254</v>
      </c>
      <c r="Q57" s="13" t="s">
        <v>140</v>
      </c>
      <c r="R57" s="13" t="s">
        <v>141</v>
      </c>
      <c r="S57" s="13" t="s">
        <v>136</v>
      </c>
      <c r="T57" s="13" t="s">
        <v>136</v>
      </c>
      <c r="U57" s="265" t="s">
        <v>136</v>
      </c>
      <c r="V57" s="14" t="s">
        <v>136</v>
      </c>
      <c r="W57" s="14">
        <v>36400000</v>
      </c>
      <c r="X57" s="14">
        <v>41000000</v>
      </c>
      <c r="Y57" s="14">
        <v>46800000</v>
      </c>
      <c r="Z57" s="14">
        <v>52600000</v>
      </c>
      <c r="AA57" s="14">
        <v>60500000</v>
      </c>
      <c r="AB57" s="14">
        <v>70000000</v>
      </c>
      <c r="AC57" s="14">
        <v>80300000</v>
      </c>
      <c r="AD57" s="14">
        <v>78000000</v>
      </c>
      <c r="AE57" s="14">
        <v>85000000</v>
      </c>
      <c r="AF57" s="14">
        <v>90000000</v>
      </c>
      <c r="AG57" s="14">
        <v>111000000</v>
      </c>
      <c r="AH57" s="14">
        <v>117000000</v>
      </c>
      <c r="AI57" s="14">
        <v>132000000</v>
      </c>
      <c r="AJ57" s="14">
        <v>141000000</v>
      </c>
      <c r="AK57" s="14">
        <v>148000000</v>
      </c>
      <c r="AL57" s="14">
        <v>158000000</v>
      </c>
      <c r="AM57" s="14">
        <v>161000000</v>
      </c>
      <c r="AN57" s="14">
        <v>193000000</v>
      </c>
      <c r="AO57" s="14">
        <v>206000000</v>
      </c>
      <c r="AP57" s="14">
        <v>217000000</v>
      </c>
      <c r="AQ57" s="14">
        <v>227000000</v>
      </c>
      <c r="AR57" s="14">
        <v>252000000</v>
      </c>
      <c r="AS57" s="14">
        <v>238000000</v>
      </c>
      <c r="AT57" s="14">
        <v>240000000</v>
      </c>
      <c r="AU57" s="14">
        <v>2014000</v>
      </c>
      <c r="AV57" s="14">
        <v>2200000</v>
      </c>
      <c r="AW57" s="14">
        <v>2790000</v>
      </c>
      <c r="AX57" s="14">
        <v>3040000</v>
      </c>
      <c r="AY57" s="14">
        <v>3320000</v>
      </c>
      <c r="AZ57" s="14">
        <v>3690000</v>
      </c>
      <c r="BA57" s="14">
        <v>4110000</v>
      </c>
      <c r="BB57" s="14">
        <v>4560000</v>
      </c>
      <c r="BC57" s="14">
        <v>4980000</v>
      </c>
      <c r="BD57" s="14">
        <v>5000000</v>
      </c>
      <c r="BE57" s="14">
        <v>5780000</v>
      </c>
      <c r="BF57" s="14">
        <v>6170000</v>
      </c>
      <c r="BG57" s="14">
        <v>6650000</v>
      </c>
      <c r="BH57" s="14">
        <v>7720000</v>
      </c>
      <c r="BI57" s="14">
        <v>8150000</v>
      </c>
      <c r="BJ57" s="14">
        <v>8650000</v>
      </c>
      <c r="BK57" s="14">
        <v>9720000</v>
      </c>
      <c r="BL57" s="14">
        <v>11000000</v>
      </c>
      <c r="BM57" s="14">
        <v>12200000</v>
      </c>
      <c r="BN57" s="14">
        <v>12900000</v>
      </c>
      <c r="BO57" s="14">
        <v>13300000</v>
      </c>
      <c r="BP57" s="14">
        <v>13700000</v>
      </c>
      <c r="BQ57" s="14">
        <v>13900000</v>
      </c>
      <c r="BR57" s="14">
        <v>14200000</v>
      </c>
      <c r="BS57" s="14"/>
      <c r="BT57" s="14"/>
      <c r="BU57" s="14"/>
      <c r="BV57" s="14"/>
      <c r="BW57" s="14"/>
      <c r="BX57" s="14"/>
      <c r="BY57" s="14"/>
      <c r="BZ57" s="14"/>
      <c r="CA57" s="14"/>
      <c r="CB57" s="14"/>
      <c r="CC57" s="14">
        <v>573127</v>
      </c>
      <c r="CD57" s="14"/>
      <c r="CE57" s="14"/>
      <c r="CF57" s="14"/>
      <c r="CG57" s="14"/>
      <c r="CH57" s="14"/>
      <c r="CI57" s="14"/>
      <c r="CJ57" s="14">
        <v>1207690</v>
      </c>
      <c r="CK57" s="14">
        <v>1250410</v>
      </c>
      <c r="CL57" s="14">
        <v>1285850</v>
      </c>
      <c r="CM57" s="14">
        <v>1464450</v>
      </c>
      <c r="CN57" s="14">
        <v>1356290</v>
      </c>
      <c r="CO57" s="14">
        <v>1477230</v>
      </c>
      <c r="CP57" s="14">
        <v>1233150</v>
      </c>
      <c r="CQ57" s="14">
        <v>1088741</v>
      </c>
      <c r="CR57" s="14">
        <v>987423.9</v>
      </c>
      <c r="CS57" s="14">
        <v>1170131</v>
      </c>
      <c r="CT57" s="14">
        <v>1584437</v>
      </c>
      <c r="CU57" s="14">
        <v>2088836</v>
      </c>
      <c r="CV57" s="14">
        <v>2341592</v>
      </c>
      <c r="CW57" s="14">
        <v>3563060</v>
      </c>
      <c r="CX57" s="14">
        <v>4010646</v>
      </c>
      <c r="CY57" s="14">
        <v>4583596</v>
      </c>
      <c r="CZ57" s="14">
        <v>5151648</v>
      </c>
      <c r="DA57" s="14">
        <v>5925375</v>
      </c>
      <c r="DB57" s="14">
        <v>6855805</v>
      </c>
      <c r="DC57" s="14">
        <v>7859691</v>
      </c>
      <c r="DD57" s="14">
        <v>7639326</v>
      </c>
      <c r="DE57" s="14">
        <v>8324907</v>
      </c>
      <c r="DF57" s="14">
        <v>8814607</v>
      </c>
      <c r="DG57" s="14">
        <v>10871349</v>
      </c>
      <c r="DH57" s="14">
        <v>11458989</v>
      </c>
      <c r="DI57" s="14">
        <v>12928090</v>
      </c>
      <c r="DJ57" s="14">
        <v>13809551</v>
      </c>
      <c r="DK57" s="14">
        <v>14495131</v>
      </c>
      <c r="DL57" s="14">
        <v>15474532</v>
      </c>
      <c r="DM57" s="14">
        <v>15768353</v>
      </c>
      <c r="DN57" s="14">
        <v>18902435</v>
      </c>
      <c r="DO57" s="14">
        <v>20175656</v>
      </c>
      <c r="DP57" s="14">
        <v>21252997</v>
      </c>
      <c r="DQ57" s="14">
        <v>22232398</v>
      </c>
      <c r="DR57" s="14">
        <v>24680900</v>
      </c>
      <c r="DS57" s="14">
        <v>23309738</v>
      </c>
      <c r="DT57" s="14">
        <v>23505619</v>
      </c>
      <c r="DU57" s="14"/>
      <c r="DV57" s="14"/>
      <c r="DW57" s="14"/>
      <c r="DX57" s="14"/>
      <c r="DY57" s="14">
        <v>3879043</v>
      </c>
      <c r="DZ57" s="14"/>
      <c r="EA57" s="14"/>
      <c r="EB57" s="14"/>
      <c r="EC57" s="14"/>
      <c r="ED57" s="14"/>
      <c r="EE57" s="14"/>
      <c r="EF57" s="14">
        <v>16110918</v>
      </c>
      <c r="EG57" s="14">
        <v>17583961</v>
      </c>
      <c r="EH57" s="14">
        <v>17331105</v>
      </c>
      <c r="EI57" s="14">
        <v>18266729</v>
      </c>
      <c r="EJ57" s="14">
        <v>16004721</v>
      </c>
      <c r="EK57" s="14">
        <v>17871069</v>
      </c>
      <c r="EL57" s="14">
        <v>17786481</v>
      </c>
      <c r="EM57" s="14">
        <v>15753432</v>
      </c>
      <c r="EN57" s="14">
        <v>15145318</v>
      </c>
      <c r="EO57" s="14">
        <v>18215338</v>
      </c>
      <c r="EP57" s="14">
        <v>27905656</v>
      </c>
      <c r="EQ57" s="14">
        <v>33477968</v>
      </c>
      <c r="ER57" s="14">
        <v>36882998</v>
      </c>
      <c r="ES57" s="14"/>
    </row>
    <row r="58" spans="7:149" ht="15.75" x14ac:dyDescent="0.5">
      <c r="G58" s="70" t="str">
        <f t="shared" si="4"/>
        <v>palm</v>
      </c>
      <c r="H58" s="71">
        <f t="shared" si="11"/>
        <v>256</v>
      </c>
      <c r="I58" s="65">
        <f t="shared" si="5"/>
        <v>10900</v>
      </c>
      <c r="J58" s="65">
        <f t="shared" si="6"/>
        <v>0</v>
      </c>
      <c r="K58" s="65"/>
      <c r="N58" s="301">
        <f t="shared" si="7"/>
        <v>2417.8924999999999</v>
      </c>
      <c r="O58" s="264"/>
      <c r="P58" s="13">
        <v>256</v>
      </c>
      <c r="Q58" s="13" t="s">
        <v>142</v>
      </c>
      <c r="R58" s="13" t="s">
        <v>141</v>
      </c>
      <c r="S58" s="13" t="s">
        <v>136</v>
      </c>
      <c r="T58" s="13" t="s">
        <v>136</v>
      </c>
      <c r="U58" s="265" t="s">
        <v>136</v>
      </c>
      <c r="V58" s="14" t="s">
        <v>136</v>
      </c>
      <c r="W58" s="14">
        <v>1660000</v>
      </c>
      <c r="X58" s="14">
        <v>1867355</v>
      </c>
      <c r="Y58" s="14">
        <v>2200000</v>
      </c>
      <c r="Z58" s="14">
        <v>2480000</v>
      </c>
      <c r="AA58" s="14">
        <v>2920000</v>
      </c>
      <c r="AB58" s="14">
        <v>3380000</v>
      </c>
      <c r="AC58" s="14">
        <v>3850000</v>
      </c>
      <c r="AD58" s="14">
        <v>4210000</v>
      </c>
      <c r="AE58" s="14">
        <v>4700000</v>
      </c>
      <c r="AF58" s="14">
        <v>5130000</v>
      </c>
      <c r="AG58" s="14">
        <v>5900000</v>
      </c>
      <c r="AH58" s="14">
        <v>6540000</v>
      </c>
      <c r="AI58" s="14">
        <v>6920000</v>
      </c>
      <c r="AJ58" s="14">
        <v>7530000</v>
      </c>
      <c r="AK58" s="14">
        <v>8110000</v>
      </c>
      <c r="AL58" s="14">
        <v>7770000</v>
      </c>
      <c r="AM58" s="14">
        <v>7830000</v>
      </c>
      <c r="AN58" s="14">
        <v>9050000</v>
      </c>
      <c r="AO58" s="14">
        <v>10200000</v>
      </c>
      <c r="AP58" s="14">
        <v>10400000</v>
      </c>
      <c r="AQ58" s="14">
        <v>10200000</v>
      </c>
      <c r="AR58" s="14">
        <v>10500000</v>
      </c>
      <c r="AS58" s="14">
        <v>10900000</v>
      </c>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row>
    <row r="59" spans="7:149" ht="15.75" x14ac:dyDescent="0.5">
      <c r="G59" s="70" t="str">
        <f t="shared" si="4"/>
        <v>palm</v>
      </c>
      <c r="H59" s="71">
        <f t="shared" si="11"/>
        <v>257</v>
      </c>
      <c r="I59" s="65">
        <f t="shared" si="5"/>
        <v>46800</v>
      </c>
      <c r="J59" s="65">
        <f t="shared" si="6"/>
        <v>0</v>
      </c>
      <c r="K59" s="65"/>
      <c r="N59" s="301">
        <f t="shared" si="7"/>
        <v>9686.5538333333334</v>
      </c>
      <c r="O59" s="264"/>
      <c r="P59" s="13">
        <v>257</v>
      </c>
      <c r="Q59" s="13" t="s">
        <v>143</v>
      </c>
      <c r="R59" s="13" t="s">
        <v>141</v>
      </c>
      <c r="S59" s="13" t="s">
        <v>136</v>
      </c>
      <c r="T59" s="13" t="s">
        <v>136</v>
      </c>
      <c r="U59" s="265" t="s">
        <v>136</v>
      </c>
      <c r="V59" s="14" t="s">
        <v>136</v>
      </c>
      <c r="W59" s="14">
        <v>7000507</v>
      </c>
      <c r="X59" s="14">
        <v>8396472</v>
      </c>
      <c r="Y59" s="14">
        <v>9622344</v>
      </c>
      <c r="Z59" s="14">
        <v>10400000</v>
      </c>
      <c r="AA59" s="14">
        <v>10800000</v>
      </c>
      <c r="AB59" s="14">
        <v>11900000</v>
      </c>
      <c r="AC59" s="14">
        <v>17400000</v>
      </c>
      <c r="AD59" s="14">
        <v>17700000</v>
      </c>
      <c r="AE59" s="14">
        <v>17500000</v>
      </c>
      <c r="AF59" s="14">
        <v>19300000</v>
      </c>
      <c r="AG59" s="14">
        <v>22000000</v>
      </c>
      <c r="AH59" s="14">
        <v>23100000</v>
      </c>
      <c r="AI59" s="14">
        <v>26000000</v>
      </c>
      <c r="AJ59" s="14">
        <v>27800000</v>
      </c>
      <c r="AK59" s="14">
        <v>29300000</v>
      </c>
      <c r="AL59" s="14">
        <v>31100000</v>
      </c>
      <c r="AM59" s="14">
        <v>31700000</v>
      </c>
      <c r="AN59" s="14">
        <v>38000000</v>
      </c>
      <c r="AO59" s="14">
        <v>40600000</v>
      </c>
      <c r="AP59" s="14">
        <v>47100000</v>
      </c>
      <c r="AQ59" s="14">
        <v>44800000</v>
      </c>
      <c r="AR59" s="14">
        <v>49700000</v>
      </c>
      <c r="AS59" s="14">
        <v>46800000</v>
      </c>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row>
    <row r="60" spans="7:149" ht="15.75" x14ac:dyDescent="0.5">
      <c r="G60" s="70" t="str">
        <f t="shared" si="4"/>
        <v>oils</v>
      </c>
      <c r="H60" s="71">
        <f t="shared" si="11"/>
        <v>260</v>
      </c>
      <c r="I60" s="65">
        <f t="shared" si="5"/>
        <v>0</v>
      </c>
      <c r="J60" s="65">
        <f t="shared" si="6"/>
        <v>0</v>
      </c>
      <c r="K60" s="65"/>
      <c r="N60" s="301">
        <f t="shared" si="7"/>
        <v>0</v>
      </c>
      <c r="O60" s="264"/>
      <c r="P60" s="13">
        <v>260</v>
      </c>
      <c r="Q60" s="13" t="s">
        <v>144</v>
      </c>
      <c r="R60" s="13" t="s">
        <v>136</v>
      </c>
      <c r="S60" s="13" t="s">
        <v>136</v>
      </c>
      <c r="T60" s="13" t="s">
        <v>136</v>
      </c>
      <c r="U60" s="265" t="s">
        <v>136</v>
      </c>
      <c r="V60" s="14" t="s">
        <v>136</v>
      </c>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row>
    <row r="61" spans="7:149" ht="15.75" x14ac:dyDescent="0.5">
      <c r="G61" s="70" t="str">
        <f t="shared" si="4"/>
        <v>oils</v>
      </c>
      <c r="H61" s="71">
        <f t="shared" si="11"/>
        <v>263</v>
      </c>
      <c r="I61" s="65">
        <f t="shared" si="5"/>
        <v>0</v>
      </c>
      <c r="J61" s="65">
        <f t="shared" si="6"/>
        <v>0</v>
      </c>
      <c r="K61" s="65"/>
      <c r="N61" s="301">
        <f t="shared" si="7"/>
        <v>0</v>
      </c>
      <c r="O61" s="264"/>
      <c r="P61" s="13">
        <v>263</v>
      </c>
      <c r="Q61" s="13" t="s">
        <v>145</v>
      </c>
      <c r="R61" s="13" t="s">
        <v>136</v>
      </c>
      <c r="S61" s="13" t="s">
        <v>136</v>
      </c>
      <c r="T61" s="13" t="s">
        <v>136</v>
      </c>
      <c r="U61" s="265" t="s">
        <v>136</v>
      </c>
      <c r="V61" s="14" t="s">
        <v>136</v>
      </c>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row>
    <row r="62" spans="7:149" ht="15.75" x14ac:dyDescent="0.5">
      <c r="G62" s="70" t="str">
        <f t="shared" si="4"/>
        <v>oils</v>
      </c>
      <c r="H62" s="71">
        <f t="shared" si="11"/>
        <v>265</v>
      </c>
      <c r="I62" s="65">
        <f t="shared" si="5"/>
        <v>1.41523</v>
      </c>
      <c r="J62" s="65">
        <f t="shared" si="6"/>
        <v>3.52</v>
      </c>
      <c r="K62" s="65"/>
      <c r="N62" s="301">
        <f t="shared" si="7"/>
        <v>1.929</v>
      </c>
      <c r="O62" s="264"/>
      <c r="P62" s="13">
        <v>265</v>
      </c>
      <c r="Q62" s="13" t="s">
        <v>146</v>
      </c>
      <c r="R62" s="13" t="s">
        <v>136</v>
      </c>
      <c r="S62" s="13" t="s">
        <v>136</v>
      </c>
      <c r="T62" s="13" t="s">
        <v>136</v>
      </c>
      <c r="U62" s="265" t="s">
        <v>136</v>
      </c>
      <c r="V62" s="14" t="s">
        <v>136</v>
      </c>
      <c r="W62" s="14">
        <v>1504</v>
      </c>
      <c r="X62" s="14">
        <v>2908</v>
      </c>
      <c r="Y62" s="14">
        <v>2229</v>
      </c>
      <c r="Z62" s="14">
        <v>2225</v>
      </c>
      <c r="AA62" s="14">
        <v>1713</v>
      </c>
      <c r="AB62" s="14">
        <v>995</v>
      </c>
      <c r="AC62" s="14">
        <v>917</v>
      </c>
      <c r="AD62" s="14">
        <v>1047</v>
      </c>
      <c r="AE62" s="14">
        <v>2265</v>
      </c>
      <c r="AF62" s="14">
        <v>2270</v>
      </c>
      <c r="AG62" s="14">
        <v>1700</v>
      </c>
      <c r="AH62" s="14">
        <v>2300</v>
      </c>
      <c r="AI62" s="14">
        <v>1600</v>
      </c>
      <c r="AJ62" s="14">
        <v>1400</v>
      </c>
      <c r="AK62" s="14">
        <v>1300</v>
      </c>
      <c r="AL62" s="14">
        <v>1500</v>
      </c>
      <c r="AM62" s="14">
        <v>1400</v>
      </c>
      <c r="AN62" s="14">
        <v>1400</v>
      </c>
      <c r="AO62" s="14">
        <v>1433.33</v>
      </c>
      <c r="AP62" s="14">
        <v>1411.11</v>
      </c>
      <c r="AQ62" s="14">
        <v>1414.81</v>
      </c>
      <c r="AR62" s="14">
        <v>1419.75</v>
      </c>
      <c r="AS62" s="14">
        <v>1415.23</v>
      </c>
      <c r="AT62" s="14">
        <v>1416.6</v>
      </c>
      <c r="AU62" s="14">
        <v>8000</v>
      </c>
      <c r="AV62" s="14">
        <v>14000</v>
      </c>
      <c r="AW62" s="14">
        <v>7000</v>
      </c>
      <c r="AX62" s="14">
        <v>12978</v>
      </c>
      <c r="AY62" s="14">
        <v>8154</v>
      </c>
      <c r="AZ62" s="14">
        <v>6936</v>
      </c>
      <c r="BA62" s="14">
        <v>6043</v>
      </c>
      <c r="BB62" s="14">
        <v>6043</v>
      </c>
      <c r="BC62" s="14">
        <v>5274</v>
      </c>
      <c r="BD62" s="14">
        <v>5673</v>
      </c>
      <c r="BE62" s="14">
        <v>3800</v>
      </c>
      <c r="BF62" s="14">
        <v>8800</v>
      </c>
      <c r="BG62" s="14">
        <v>4800</v>
      </c>
      <c r="BH62" s="14">
        <v>4300</v>
      </c>
      <c r="BI62" s="14">
        <v>3200</v>
      </c>
      <c r="BJ62" s="14">
        <v>3200</v>
      </c>
      <c r="BK62" s="14">
        <v>3567</v>
      </c>
      <c r="BL62" s="14">
        <v>3322</v>
      </c>
      <c r="BM62" s="14">
        <v>3363</v>
      </c>
      <c r="BN62" s="14">
        <v>3417</v>
      </c>
      <c r="BO62" s="14">
        <v>3367</v>
      </c>
      <c r="BP62" s="14">
        <v>3383</v>
      </c>
      <c r="BQ62" s="14">
        <v>3520</v>
      </c>
      <c r="BR62" s="14">
        <v>3443</v>
      </c>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v>746</v>
      </c>
      <c r="CX62" s="14">
        <v>1443</v>
      </c>
      <c r="CY62" s="14">
        <v>1106</v>
      </c>
      <c r="CZ62" s="14">
        <v>1104</v>
      </c>
      <c r="DA62" s="14">
        <v>850</v>
      </c>
      <c r="DB62" s="14">
        <v>494</v>
      </c>
      <c r="DC62" s="14">
        <v>455</v>
      </c>
      <c r="DD62" s="14">
        <v>519</v>
      </c>
      <c r="DE62" s="14">
        <v>1124</v>
      </c>
      <c r="DF62" s="14">
        <v>1126</v>
      </c>
      <c r="DG62" s="14">
        <v>843</v>
      </c>
      <c r="DH62" s="14">
        <v>1141</v>
      </c>
      <c r="DI62" s="14">
        <v>794</v>
      </c>
      <c r="DJ62" s="14">
        <v>694</v>
      </c>
      <c r="DK62" s="14">
        <v>645</v>
      </c>
      <c r="DL62" s="14">
        <v>744</v>
      </c>
      <c r="DM62" s="14">
        <v>694</v>
      </c>
      <c r="DN62" s="14">
        <v>694</v>
      </c>
      <c r="DO62" s="14">
        <v>711</v>
      </c>
      <c r="DP62" s="14">
        <v>700</v>
      </c>
      <c r="DQ62" s="14">
        <v>702</v>
      </c>
      <c r="DR62" s="14">
        <v>704</v>
      </c>
      <c r="DS62" s="14">
        <v>702</v>
      </c>
      <c r="DT62" s="14">
        <v>703</v>
      </c>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row>
    <row r="63" spans="7:149" ht="15.75" x14ac:dyDescent="0.5">
      <c r="G63" s="70" t="str">
        <f t="shared" si="4"/>
        <v>oils</v>
      </c>
      <c r="H63" s="71">
        <f t="shared" si="11"/>
        <v>267</v>
      </c>
      <c r="I63" s="65">
        <f t="shared" si="5"/>
        <v>0</v>
      </c>
      <c r="J63" s="65">
        <f t="shared" si="6"/>
        <v>0</v>
      </c>
      <c r="K63" s="65"/>
      <c r="N63" s="301">
        <f t="shared" si="7"/>
        <v>0</v>
      </c>
      <c r="O63" s="264"/>
      <c r="P63" s="13">
        <v>267</v>
      </c>
      <c r="Q63" s="13" t="s">
        <v>147</v>
      </c>
      <c r="R63" s="13" t="s">
        <v>136</v>
      </c>
      <c r="S63" s="13" t="s">
        <v>136</v>
      </c>
      <c r="T63" s="13" t="s">
        <v>136</v>
      </c>
      <c r="U63" s="265" t="s">
        <v>136</v>
      </c>
      <c r="V63" s="14" t="s">
        <v>136</v>
      </c>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row>
    <row r="64" spans="7:149" ht="15.75" x14ac:dyDescent="0.5">
      <c r="G64" s="70" t="str">
        <f t="shared" si="4"/>
        <v>oils</v>
      </c>
      <c r="H64" s="71">
        <f t="shared" si="11"/>
        <v>270</v>
      </c>
      <c r="I64" s="65">
        <f t="shared" si="5"/>
        <v>0</v>
      </c>
      <c r="J64" s="65">
        <f t="shared" si="6"/>
        <v>0</v>
      </c>
      <c r="K64" s="65"/>
      <c r="N64" s="301">
        <f t="shared" si="7"/>
        <v>0</v>
      </c>
      <c r="O64" s="264"/>
      <c r="P64" s="13">
        <v>270</v>
      </c>
      <c r="Q64" s="13" t="s">
        <v>148</v>
      </c>
      <c r="R64" s="13" t="s">
        <v>136</v>
      </c>
      <c r="S64" s="13" t="s">
        <v>136</v>
      </c>
      <c r="T64" s="13" t="s">
        <v>136</v>
      </c>
      <c r="U64" s="265" t="s">
        <v>136</v>
      </c>
      <c r="V64" s="14" t="s">
        <v>136</v>
      </c>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row>
    <row r="65" spans="7:149" ht="15.75" x14ac:dyDescent="0.5">
      <c r="G65" s="70" t="str">
        <f t="shared" si="4"/>
        <v>oils</v>
      </c>
      <c r="H65" s="71">
        <f t="shared" si="11"/>
        <v>275</v>
      </c>
      <c r="I65" s="65">
        <f t="shared" si="5"/>
        <v>0</v>
      </c>
      <c r="J65" s="65">
        <f t="shared" si="6"/>
        <v>0</v>
      </c>
      <c r="K65" s="65"/>
      <c r="N65" s="301">
        <f t="shared" si="7"/>
        <v>0</v>
      </c>
      <c r="O65" s="264"/>
      <c r="P65" s="13">
        <v>275</v>
      </c>
      <c r="Q65" s="13" t="s">
        <v>149</v>
      </c>
      <c r="R65" s="13" t="s">
        <v>136</v>
      </c>
      <c r="S65" s="13" t="s">
        <v>136</v>
      </c>
      <c r="T65" s="13" t="s">
        <v>136</v>
      </c>
      <c r="U65" s="265" t="s">
        <v>136</v>
      </c>
      <c r="V65" s="14" t="s">
        <v>136</v>
      </c>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row>
    <row r="66" spans="7:149" ht="15.75" x14ac:dyDescent="0.5">
      <c r="G66" s="70" t="str">
        <f t="shared" si="4"/>
        <v>oils</v>
      </c>
      <c r="H66" s="71">
        <f t="shared" si="11"/>
        <v>277</v>
      </c>
      <c r="I66" s="65">
        <f t="shared" si="5"/>
        <v>0</v>
      </c>
      <c r="J66" s="65">
        <f t="shared" si="6"/>
        <v>0</v>
      </c>
      <c r="K66" s="65"/>
      <c r="N66" s="301">
        <f t="shared" si="7"/>
        <v>0</v>
      </c>
      <c r="O66" s="264"/>
      <c r="P66" s="13">
        <v>277</v>
      </c>
      <c r="Q66" s="13" t="s">
        <v>150</v>
      </c>
      <c r="R66" s="13" t="s">
        <v>136</v>
      </c>
      <c r="S66" s="13" t="s">
        <v>136</v>
      </c>
      <c r="T66" s="13" t="s">
        <v>136</v>
      </c>
      <c r="U66" s="265" t="s">
        <v>136</v>
      </c>
      <c r="V66" s="14" t="s">
        <v>136</v>
      </c>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row>
    <row r="67" spans="7:149" ht="15.75" x14ac:dyDescent="0.5">
      <c r="G67" s="70" t="str">
        <f t="shared" si="4"/>
        <v>oils</v>
      </c>
      <c r="H67" s="71">
        <f t="shared" si="11"/>
        <v>280</v>
      </c>
      <c r="I67" s="65">
        <f t="shared" si="5"/>
        <v>0</v>
      </c>
      <c r="J67" s="65">
        <f t="shared" si="6"/>
        <v>0</v>
      </c>
      <c r="K67" s="65"/>
      <c r="N67" s="301">
        <f t="shared" si="7"/>
        <v>0</v>
      </c>
      <c r="O67" s="264"/>
      <c r="P67" s="13">
        <v>280</v>
      </c>
      <c r="Q67" s="13" t="s">
        <v>151</v>
      </c>
      <c r="R67" s="13" t="s">
        <v>136</v>
      </c>
      <c r="S67" s="13" t="s">
        <v>136</v>
      </c>
      <c r="T67" s="13" t="s">
        <v>136</v>
      </c>
      <c r="U67" s="265" t="s">
        <v>136</v>
      </c>
      <c r="V67" s="14" t="s">
        <v>136</v>
      </c>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row>
    <row r="68" spans="7:149" ht="15.75" x14ac:dyDescent="0.5">
      <c r="G68" s="70" t="str">
        <f t="shared" si="4"/>
        <v>sesa</v>
      </c>
      <c r="H68" s="71">
        <f t="shared" si="11"/>
        <v>289</v>
      </c>
      <c r="I68" s="65">
        <f t="shared" si="5"/>
        <v>0</v>
      </c>
      <c r="J68" s="65">
        <f t="shared" si="6"/>
        <v>0</v>
      </c>
      <c r="K68" s="65"/>
      <c r="N68" s="301">
        <f t="shared" si="7"/>
        <v>0</v>
      </c>
      <c r="O68" s="264"/>
      <c r="P68" s="13">
        <v>289</v>
      </c>
      <c r="Q68" s="13" t="s">
        <v>152</v>
      </c>
      <c r="R68" s="13" t="s">
        <v>153</v>
      </c>
      <c r="S68" s="13" t="s">
        <v>136</v>
      </c>
      <c r="T68" s="13" t="s">
        <v>136</v>
      </c>
      <c r="U68" s="265" t="s">
        <v>136</v>
      </c>
      <c r="V68" s="14" t="s">
        <v>136</v>
      </c>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row>
    <row r="69" spans="7:149" ht="15.75" x14ac:dyDescent="0.5">
      <c r="G69" s="70" t="str">
        <f t="shared" si="4"/>
        <v>oils</v>
      </c>
      <c r="H69" s="71">
        <f t="shared" si="11"/>
        <v>292</v>
      </c>
      <c r="I69" s="65">
        <f t="shared" si="5"/>
        <v>0</v>
      </c>
      <c r="J69" s="65">
        <f t="shared" si="6"/>
        <v>0</v>
      </c>
      <c r="K69" s="65"/>
      <c r="N69" s="301">
        <f t="shared" si="7"/>
        <v>0</v>
      </c>
      <c r="O69" s="264"/>
      <c r="P69" s="13">
        <v>292</v>
      </c>
      <c r="Q69" s="13" t="s">
        <v>154</v>
      </c>
      <c r="R69" s="13" t="s">
        <v>136</v>
      </c>
      <c r="S69" s="13" t="s">
        <v>136</v>
      </c>
      <c r="T69" s="13" t="s">
        <v>136</v>
      </c>
      <c r="U69" s="265" t="s">
        <v>136</v>
      </c>
      <c r="V69" s="14" t="s">
        <v>136</v>
      </c>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row>
    <row r="70" spans="7:149" ht="15.75" x14ac:dyDescent="0.5">
      <c r="G70" s="70" t="str">
        <f t="shared" si="4"/>
        <v>oils</v>
      </c>
      <c r="H70" s="71">
        <f t="shared" si="11"/>
        <v>296</v>
      </c>
      <c r="I70" s="65">
        <f t="shared" si="5"/>
        <v>0</v>
      </c>
      <c r="J70" s="65">
        <f t="shared" si="6"/>
        <v>0</v>
      </c>
      <c r="K70" s="65"/>
      <c r="N70" s="301">
        <f t="shared" si="7"/>
        <v>0</v>
      </c>
      <c r="O70" s="264"/>
      <c r="P70" s="13">
        <v>296</v>
      </c>
      <c r="Q70" s="13" t="s">
        <v>155</v>
      </c>
      <c r="R70" s="13" t="s">
        <v>136</v>
      </c>
      <c r="S70" s="13" t="s">
        <v>136</v>
      </c>
      <c r="T70" s="13" t="s">
        <v>136</v>
      </c>
      <c r="U70" s="265" t="s">
        <v>136</v>
      </c>
      <c r="V70" s="14" t="s">
        <v>136</v>
      </c>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row>
    <row r="71" spans="7:149" ht="15.75" x14ac:dyDescent="0.5">
      <c r="G71" s="70" t="str">
        <f t="shared" si="4"/>
        <v>oils</v>
      </c>
      <c r="H71" s="71">
        <f t="shared" si="11"/>
        <v>299</v>
      </c>
      <c r="I71" s="65">
        <f t="shared" si="5"/>
        <v>0</v>
      </c>
      <c r="J71" s="65">
        <f t="shared" si="6"/>
        <v>0</v>
      </c>
      <c r="K71" s="65"/>
      <c r="N71" s="301">
        <f t="shared" si="7"/>
        <v>0</v>
      </c>
      <c r="O71" s="264"/>
      <c r="P71" s="13">
        <v>299</v>
      </c>
      <c r="Q71" s="13" t="s">
        <v>156</v>
      </c>
      <c r="R71" s="13" t="s">
        <v>136</v>
      </c>
      <c r="S71" s="13" t="s">
        <v>136</v>
      </c>
      <c r="T71" s="13" t="s">
        <v>136</v>
      </c>
      <c r="U71" s="265" t="s">
        <v>136</v>
      </c>
      <c r="V71" s="14" t="s">
        <v>136</v>
      </c>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row>
    <row r="72" spans="7:149" ht="15.75" x14ac:dyDescent="0.5">
      <c r="G72" s="70" t="str">
        <f t="shared" ref="G72:G135" si="15">_xlfn.XLOOKUP($G$7,$Q$7:$T$7,$Q72:$T72)</f>
        <v>oils</v>
      </c>
      <c r="H72" s="71">
        <f t="shared" si="11"/>
        <v>305</v>
      </c>
      <c r="I72" s="65">
        <f t="shared" ref="I72:I135" si="16">SUMIFS($V72:$FN72,$V$5:$FN$5,"q",$V$6:$FN$6,I$3)/I$4</f>
        <v>0</v>
      </c>
      <c r="J72" s="65">
        <f t="shared" ref="J72:J135" si="17">SUMIFS($V72:$FN72,$V$5:$FN$5,"a",$V$6:$FN$6,J$3)/J$4</f>
        <v>0</v>
      </c>
      <c r="K72" s="65"/>
      <c r="N72" s="301">
        <f t="shared" ref="N72:N135" si="18">IFERROR(AVERAGE(W72:AB72)/$N$4,0)</f>
        <v>0</v>
      </c>
      <c r="O72" s="264"/>
      <c r="P72" s="13">
        <v>305</v>
      </c>
      <c r="Q72" s="13" t="s">
        <v>157</v>
      </c>
      <c r="R72" s="13" t="s">
        <v>136</v>
      </c>
      <c r="S72" s="13" t="s">
        <v>136</v>
      </c>
      <c r="T72" s="13" t="s">
        <v>136</v>
      </c>
      <c r="U72" s="265" t="s">
        <v>136</v>
      </c>
      <c r="V72" s="14" t="s">
        <v>136</v>
      </c>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row>
    <row r="73" spans="7:149" ht="15.75" x14ac:dyDescent="0.5">
      <c r="G73" s="70" t="str">
        <f t="shared" si="15"/>
        <v>oils</v>
      </c>
      <c r="H73" s="71">
        <f t="shared" ref="H73:H136" si="19">$P73</f>
        <v>306</v>
      </c>
      <c r="I73" s="65">
        <f t="shared" si="16"/>
        <v>0</v>
      </c>
      <c r="J73" s="65">
        <f t="shared" si="17"/>
        <v>0</v>
      </c>
      <c r="K73" s="65"/>
      <c r="N73" s="301">
        <f t="shared" si="18"/>
        <v>0</v>
      </c>
      <c r="O73" s="264"/>
      <c r="P73" s="13">
        <v>306</v>
      </c>
      <c r="Q73" s="13" t="s">
        <v>158</v>
      </c>
      <c r="R73" s="13" t="s">
        <v>136</v>
      </c>
      <c r="S73" s="13" t="s">
        <v>136</v>
      </c>
      <c r="T73" s="13" t="s">
        <v>136</v>
      </c>
      <c r="U73" s="265" t="s">
        <v>136</v>
      </c>
      <c r="V73" s="14" t="s">
        <v>136</v>
      </c>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row>
    <row r="74" spans="7:149" ht="15.75" x14ac:dyDescent="0.5">
      <c r="G74" s="70" t="str">
        <f t="shared" si="15"/>
        <v>oils</v>
      </c>
      <c r="H74" s="71">
        <f t="shared" si="19"/>
        <v>307</v>
      </c>
      <c r="I74" s="65">
        <f t="shared" si="16"/>
        <v>0</v>
      </c>
      <c r="J74" s="65">
        <f t="shared" si="17"/>
        <v>0</v>
      </c>
      <c r="K74" s="65"/>
      <c r="N74" s="301">
        <f t="shared" si="18"/>
        <v>0</v>
      </c>
      <c r="O74" s="264"/>
      <c r="P74" s="13">
        <v>307</v>
      </c>
      <c r="Q74" s="13" t="s">
        <v>159</v>
      </c>
      <c r="R74" s="13" t="s">
        <v>136</v>
      </c>
      <c r="S74" s="13" t="s">
        <v>136</v>
      </c>
      <c r="T74" s="13" t="s">
        <v>136</v>
      </c>
      <c r="U74" s="265" t="s">
        <v>136</v>
      </c>
      <c r="V74" s="14" t="s">
        <v>136</v>
      </c>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row>
    <row r="75" spans="7:149" ht="15.75" x14ac:dyDescent="0.5">
      <c r="G75" s="70" t="str">
        <f t="shared" si="15"/>
        <v>oils</v>
      </c>
      <c r="H75" s="71">
        <f t="shared" si="19"/>
        <v>310</v>
      </c>
      <c r="I75" s="65">
        <f t="shared" si="16"/>
        <v>205.6189</v>
      </c>
      <c r="J75" s="65">
        <f t="shared" si="17"/>
        <v>155.96199999999999</v>
      </c>
      <c r="K75" s="65"/>
      <c r="N75" s="301">
        <f t="shared" si="18"/>
        <v>255.95283333333333</v>
      </c>
      <c r="O75" s="264"/>
      <c r="P75" s="13">
        <v>310</v>
      </c>
      <c r="Q75" s="13" t="s">
        <v>160</v>
      </c>
      <c r="R75" s="13" t="s">
        <v>136</v>
      </c>
      <c r="S75" s="13" t="s">
        <v>136</v>
      </c>
      <c r="T75" s="13" t="s">
        <v>136</v>
      </c>
      <c r="U75" s="265" t="s">
        <v>136</v>
      </c>
      <c r="V75" s="14" t="s">
        <v>136</v>
      </c>
      <c r="W75" s="14">
        <v>282200</v>
      </c>
      <c r="X75" s="14">
        <v>283630</v>
      </c>
      <c r="Y75" s="14">
        <v>267687</v>
      </c>
      <c r="Z75" s="14">
        <v>300950</v>
      </c>
      <c r="AA75" s="14">
        <v>208300</v>
      </c>
      <c r="AB75" s="14">
        <v>192950</v>
      </c>
      <c r="AC75" s="14">
        <v>208520</v>
      </c>
      <c r="AD75" s="14">
        <v>177467</v>
      </c>
      <c r="AE75" s="14">
        <v>176780</v>
      </c>
      <c r="AF75" s="14">
        <v>181000</v>
      </c>
      <c r="AG75" s="14">
        <v>163600</v>
      </c>
      <c r="AH75" s="14">
        <v>227000</v>
      </c>
      <c r="AI75" s="14">
        <v>227000</v>
      </c>
      <c r="AJ75" s="14">
        <v>221000</v>
      </c>
      <c r="AK75" s="14">
        <v>208347.9</v>
      </c>
      <c r="AL75" s="14">
        <v>187126.2</v>
      </c>
      <c r="AM75" s="14">
        <v>205491.4</v>
      </c>
      <c r="AN75" s="14">
        <v>207929.9</v>
      </c>
      <c r="AO75" s="14">
        <v>207702.2</v>
      </c>
      <c r="AP75" s="14">
        <v>204129.7</v>
      </c>
      <c r="AQ75" s="14">
        <v>206587.3</v>
      </c>
      <c r="AR75" s="14">
        <v>206139.7</v>
      </c>
      <c r="AS75" s="14">
        <v>205618.9</v>
      </c>
      <c r="AT75" s="14">
        <v>206115.3</v>
      </c>
      <c r="AU75" s="14">
        <v>174000</v>
      </c>
      <c r="AV75" s="14">
        <v>175000</v>
      </c>
      <c r="AW75" s="14">
        <v>170000</v>
      </c>
      <c r="AX75" s="14">
        <v>185000</v>
      </c>
      <c r="AY75" s="14">
        <v>130000</v>
      </c>
      <c r="AZ75" s="14">
        <v>130000</v>
      </c>
      <c r="BA75" s="14">
        <v>135000</v>
      </c>
      <c r="BB75" s="14">
        <v>148000</v>
      </c>
      <c r="BC75" s="14">
        <v>150000</v>
      </c>
      <c r="BD75" s="14">
        <v>171000</v>
      </c>
      <c r="BE75" s="14">
        <v>168300</v>
      </c>
      <c r="BF75" s="14">
        <v>167100</v>
      </c>
      <c r="BG75" s="14">
        <v>161300</v>
      </c>
      <c r="BH75" s="14">
        <v>155300</v>
      </c>
      <c r="BI75" s="14">
        <v>153570</v>
      </c>
      <c r="BJ75" s="14">
        <v>167902</v>
      </c>
      <c r="BK75" s="14">
        <v>158924</v>
      </c>
      <c r="BL75" s="14">
        <v>157593</v>
      </c>
      <c r="BM75" s="14">
        <v>157596</v>
      </c>
      <c r="BN75" s="14">
        <v>155576</v>
      </c>
      <c r="BO75" s="14">
        <v>155251</v>
      </c>
      <c r="BP75" s="14">
        <v>155707</v>
      </c>
      <c r="BQ75" s="14">
        <v>155962</v>
      </c>
      <c r="BR75" s="14">
        <v>156209</v>
      </c>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v>13282</v>
      </c>
      <c r="CX75" s="14">
        <v>13350</v>
      </c>
      <c r="CY75" s="14">
        <v>12599</v>
      </c>
      <c r="CZ75" s="14">
        <v>14165</v>
      </c>
      <c r="DA75" s="14">
        <v>9804</v>
      </c>
      <c r="DB75" s="14">
        <v>9082</v>
      </c>
      <c r="DC75" s="14">
        <v>9814</v>
      </c>
      <c r="DD75" s="14">
        <v>8353</v>
      </c>
      <c r="DE75" s="14">
        <v>8320</v>
      </c>
      <c r="DF75" s="14">
        <v>8519</v>
      </c>
      <c r="DG75" s="14">
        <v>7700</v>
      </c>
      <c r="DH75" s="14">
        <v>10684</v>
      </c>
      <c r="DI75" s="14">
        <v>10684</v>
      </c>
      <c r="DJ75" s="14">
        <v>10402</v>
      </c>
      <c r="DK75" s="14">
        <v>9806</v>
      </c>
      <c r="DL75" s="14">
        <v>8807</v>
      </c>
      <c r="DM75" s="14">
        <v>9672</v>
      </c>
      <c r="DN75" s="14">
        <v>9787</v>
      </c>
      <c r="DO75" s="14">
        <v>9776</v>
      </c>
      <c r="DP75" s="14">
        <v>9608</v>
      </c>
      <c r="DQ75" s="14">
        <v>9723</v>
      </c>
      <c r="DR75" s="14">
        <v>9702</v>
      </c>
      <c r="DS75" s="14">
        <v>9678</v>
      </c>
      <c r="DT75" s="14">
        <v>9701</v>
      </c>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row>
    <row r="76" spans="7:149" ht="15.75" x14ac:dyDescent="0.5">
      <c r="G76" s="70" t="str">
        <f t="shared" si="15"/>
        <v>cott</v>
      </c>
      <c r="H76" s="71">
        <f t="shared" si="19"/>
        <v>328</v>
      </c>
      <c r="I76" s="65">
        <f t="shared" si="16"/>
        <v>0.109</v>
      </c>
      <c r="J76" s="65">
        <f t="shared" si="17"/>
        <v>0.45400000000000001</v>
      </c>
      <c r="K76" s="65"/>
      <c r="N76" s="301">
        <f t="shared" si="18"/>
        <v>4.3571666666666671</v>
      </c>
      <c r="O76" s="264"/>
      <c r="P76" s="270">
        <v>328</v>
      </c>
      <c r="Q76" s="270" t="s">
        <v>161</v>
      </c>
      <c r="R76" s="270" t="s">
        <v>162</v>
      </c>
      <c r="S76" s="270" t="s">
        <v>162</v>
      </c>
      <c r="T76" s="270" t="s">
        <v>162</v>
      </c>
      <c r="U76" s="360" t="s">
        <v>162</v>
      </c>
      <c r="V76" s="361" t="s">
        <v>162</v>
      </c>
      <c r="W76" s="14">
        <v>3786</v>
      </c>
      <c r="X76" s="14">
        <v>7062</v>
      </c>
      <c r="Y76" s="14">
        <v>6457</v>
      </c>
      <c r="Z76" s="14">
        <v>3440</v>
      </c>
      <c r="AA76" s="14">
        <v>3157</v>
      </c>
      <c r="AB76" s="14">
        <v>2241</v>
      </c>
      <c r="AC76" s="14">
        <v>1627</v>
      </c>
      <c r="AD76" s="14">
        <v>12768</v>
      </c>
      <c r="AE76" s="14">
        <v>3858</v>
      </c>
      <c r="AF76" s="14">
        <v>3145</v>
      </c>
      <c r="AG76" s="14">
        <v>3147</v>
      </c>
      <c r="AH76" s="14">
        <v>2275</v>
      </c>
      <c r="AI76" s="14">
        <v>2948</v>
      </c>
      <c r="AJ76" s="14">
        <v>1912.6</v>
      </c>
      <c r="AK76" s="14">
        <v>761</v>
      </c>
      <c r="AL76" s="14">
        <v>759</v>
      </c>
      <c r="AM76" s="14">
        <v>932</v>
      </c>
      <c r="AN76" s="14">
        <v>332</v>
      </c>
      <c r="AO76" s="14">
        <v>353</v>
      </c>
      <c r="AP76" s="14">
        <v>279.99</v>
      </c>
      <c r="AQ76" s="14">
        <v>144.72</v>
      </c>
      <c r="AR76" s="14">
        <v>102</v>
      </c>
      <c r="AS76" s="14">
        <v>109</v>
      </c>
      <c r="AT76" s="14">
        <v>123</v>
      </c>
      <c r="AU76" s="14">
        <v>11553</v>
      </c>
      <c r="AV76" s="14">
        <v>10715</v>
      </c>
      <c r="AW76" s="14">
        <v>9372</v>
      </c>
      <c r="AX76" s="14">
        <v>6357</v>
      </c>
      <c r="AY76" s="14">
        <v>7720</v>
      </c>
      <c r="AZ76" s="14">
        <v>5982</v>
      </c>
      <c r="BA76" s="14">
        <v>6263</v>
      </c>
      <c r="BB76" s="14">
        <v>13737</v>
      </c>
      <c r="BC76" s="14">
        <v>11729</v>
      </c>
      <c r="BD76" s="14">
        <v>12622</v>
      </c>
      <c r="BE76" s="14">
        <v>10194</v>
      </c>
      <c r="BF76" s="14">
        <v>10238</v>
      </c>
      <c r="BG76" s="14">
        <v>9565</v>
      </c>
      <c r="BH76" s="14">
        <v>7165</v>
      </c>
      <c r="BI76" s="14">
        <v>3670</v>
      </c>
      <c r="BJ76" s="14">
        <v>6118</v>
      </c>
      <c r="BK76" s="14">
        <v>4600</v>
      </c>
      <c r="BL76" s="14">
        <v>3596</v>
      </c>
      <c r="BM76" s="14">
        <v>5162</v>
      </c>
      <c r="BN76" s="14">
        <v>1620</v>
      </c>
      <c r="BO76" s="14">
        <v>685</v>
      </c>
      <c r="BP76" s="14">
        <v>478</v>
      </c>
      <c r="BQ76" s="14">
        <v>454</v>
      </c>
      <c r="BR76" s="14">
        <v>532</v>
      </c>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v>3411</v>
      </c>
      <c r="CX76" s="14">
        <v>6362</v>
      </c>
      <c r="CY76" s="14">
        <v>5817</v>
      </c>
      <c r="CZ76" s="14">
        <v>3099</v>
      </c>
      <c r="DA76" s="14">
        <v>2844</v>
      </c>
      <c r="DB76" s="14">
        <v>2019</v>
      </c>
      <c r="DC76" s="14">
        <v>1466</v>
      </c>
      <c r="DD76" s="14">
        <v>11503</v>
      </c>
      <c r="DE76" s="14">
        <v>3476</v>
      </c>
      <c r="DF76" s="14">
        <v>2833</v>
      </c>
      <c r="DG76" s="14">
        <v>2835</v>
      </c>
      <c r="DH76" s="14">
        <v>2050</v>
      </c>
      <c r="DI76" s="14">
        <v>2656</v>
      </c>
      <c r="DJ76" s="14">
        <v>1723</v>
      </c>
      <c r="DK76" s="14">
        <v>686</v>
      </c>
      <c r="DL76" s="14">
        <v>684</v>
      </c>
      <c r="DM76" s="14">
        <v>840</v>
      </c>
      <c r="DN76" s="14">
        <v>299</v>
      </c>
      <c r="DO76" s="14">
        <v>318</v>
      </c>
      <c r="DP76" s="14">
        <v>252</v>
      </c>
      <c r="DQ76" s="14">
        <v>130</v>
      </c>
      <c r="DR76" s="14">
        <v>92</v>
      </c>
      <c r="DS76" s="14">
        <v>98</v>
      </c>
      <c r="DT76" s="14">
        <v>111</v>
      </c>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row>
    <row r="77" spans="7:149" ht="15.75" x14ac:dyDescent="0.5">
      <c r="G77" s="70" t="str">
        <f t="shared" si="15"/>
        <v>oils</v>
      </c>
      <c r="H77" s="71">
        <f t="shared" si="19"/>
        <v>329</v>
      </c>
      <c r="I77" s="65">
        <f t="shared" si="16"/>
        <v>5.7640000000000004E-2</v>
      </c>
      <c r="J77" s="65">
        <f t="shared" si="17"/>
        <v>0</v>
      </c>
      <c r="K77" s="65"/>
      <c r="N77" s="301">
        <f t="shared" si="18"/>
        <v>2.9018733333333335</v>
      </c>
      <c r="O77" s="264"/>
      <c r="P77" s="13">
        <v>329</v>
      </c>
      <c r="Q77" s="13" t="s">
        <v>163</v>
      </c>
      <c r="R77" s="13" t="s">
        <v>136</v>
      </c>
      <c r="S77" s="13" t="s">
        <v>136</v>
      </c>
      <c r="T77" s="13" t="s">
        <v>136</v>
      </c>
      <c r="U77" s="265" t="s">
        <v>136</v>
      </c>
      <c r="V77" s="14" t="s">
        <v>136</v>
      </c>
      <c r="W77" s="14">
        <v>2521.48</v>
      </c>
      <c r="X77" s="14">
        <v>4703.29</v>
      </c>
      <c r="Y77" s="14">
        <v>4300.3599999999997</v>
      </c>
      <c r="Z77" s="14">
        <v>2291.04</v>
      </c>
      <c r="AA77" s="14">
        <v>2102.56</v>
      </c>
      <c r="AB77" s="14">
        <v>1492.51</v>
      </c>
      <c r="AC77" s="14">
        <v>1083.58</v>
      </c>
      <c r="AD77" s="14">
        <v>8503.49</v>
      </c>
      <c r="AE77" s="14">
        <v>2569.4299999999998</v>
      </c>
      <c r="AF77" s="14">
        <v>2094.5700000000002</v>
      </c>
      <c r="AG77" s="14">
        <v>2095.9</v>
      </c>
      <c r="AH77" s="14">
        <v>1515.15</v>
      </c>
      <c r="AI77" s="14">
        <v>1963.37</v>
      </c>
      <c r="AJ77" s="14">
        <v>1273.98</v>
      </c>
      <c r="AK77" s="14">
        <v>490.46</v>
      </c>
      <c r="AL77" s="14">
        <v>483.7</v>
      </c>
      <c r="AM77" s="14">
        <v>585</v>
      </c>
      <c r="AN77" s="14">
        <v>211.31</v>
      </c>
      <c r="AO77" s="14">
        <v>223.74</v>
      </c>
      <c r="AP77" s="14">
        <v>196.76</v>
      </c>
      <c r="AQ77" s="14">
        <v>96.58</v>
      </c>
      <c r="AR77" s="14">
        <v>79.27</v>
      </c>
      <c r="AS77" s="14">
        <v>57.64</v>
      </c>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row>
    <row r="78" spans="7:149" ht="15.75" x14ac:dyDescent="0.5">
      <c r="G78" s="70" t="str">
        <f t="shared" si="15"/>
        <v>oils</v>
      </c>
      <c r="H78" s="71">
        <f t="shared" si="19"/>
        <v>333</v>
      </c>
      <c r="I78" s="65">
        <f t="shared" si="16"/>
        <v>0</v>
      </c>
      <c r="J78" s="65">
        <f t="shared" si="17"/>
        <v>0</v>
      </c>
      <c r="K78" s="65"/>
      <c r="N78" s="301">
        <f t="shared" si="18"/>
        <v>0</v>
      </c>
      <c r="O78" s="264"/>
      <c r="P78" s="13">
        <v>333</v>
      </c>
      <c r="Q78" s="13" t="s">
        <v>164</v>
      </c>
      <c r="R78" s="13" t="s">
        <v>136</v>
      </c>
      <c r="S78" s="13" t="s">
        <v>136</v>
      </c>
      <c r="T78" s="13" t="s">
        <v>136</v>
      </c>
      <c r="U78" s="265" t="s">
        <v>136</v>
      </c>
      <c r="V78" s="14" t="s">
        <v>136</v>
      </c>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row>
    <row r="79" spans="7:149" ht="15.75" x14ac:dyDescent="0.5">
      <c r="G79" s="70" t="str">
        <f t="shared" si="15"/>
        <v>oils</v>
      </c>
      <c r="H79" s="71">
        <f t="shared" si="19"/>
        <v>336</v>
      </c>
      <c r="I79" s="65">
        <f t="shared" si="16"/>
        <v>0</v>
      </c>
      <c r="J79" s="65">
        <f t="shared" si="17"/>
        <v>0</v>
      </c>
      <c r="K79" s="65"/>
      <c r="N79" s="301">
        <f t="shared" si="18"/>
        <v>0</v>
      </c>
      <c r="O79" s="264"/>
      <c r="P79" s="13">
        <v>336</v>
      </c>
      <c r="Q79" s="13" t="s">
        <v>165</v>
      </c>
      <c r="R79" s="13" t="s">
        <v>136</v>
      </c>
      <c r="S79" s="13" t="s">
        <v>136</v>
      </c>
      <c r="T79" s="13" t="s">
        <v>136</v>
      </c>
      <c r="U79" s="265" t="s">
        <v>136</v>
      </c>
      <c r="V79" s="14" t="s">
        <v>136</v>
      </c>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row>
    <row r="80" spans="7:149" ht="15.75" x14ac:dyDescent="0.5">
      <c r="G80" s="70" t="str">
        <f t="shared" si="15"/>
        <v>oils</v>
      </c>
      <c r="H80" s="71">
        <f t="shared" si="19"/>
        <v>339</v>
      </c>
      <c r="I80" s="65">
        <f t="shared" si="16"/>
        <v>0</v>
      </c>
      <c r="J80" s="65">
        <f t="shared" si="17"/>
        <v>0</v>
      </c>
      <c r="K80" s="65"/>
      <c r="N80" s="301">
        <f t="shared" si="18"/>
        <v>0</v>
      </c>
      <c r="O80" s="264"/>
      <c r="P80" s="13">
        <v>339</v>
      </c>
      <c r="Q80" s="13" t="s">
        <v>166</v>
      </c>
      <c r="R80" s="13" t="s">
        <v>136</v>
      </c>
      <c r="S80" s="13" t="s">
        <v>136</v>
      </c>
      <c r="T80" s="13" t="s">
        <v>136</v>
      </c>
      <c r="U80" s="265" t="s">
        <v>136</v>
      </c>
      <c r="V80" s="14" t="s">
        <v>136</v>
      </c>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row>
    <row r="81" spans="7:149" ht="15.75" x14ac:dyDescent="0.5">
      <c r="G81" s="70" t="str">
        <f t="shared" si="15"/>
        <v>vege</v>
      </c>
      <c r="H81" s="71">
        <f t="shared" si="19"/>
        <v>358</v>
      </c>
      <c r="I81" s="65">
        <f t="shared" si="16"/>
        <v>1503.798</v>
      </c>
      <c r="J81" s="65">
        <f t="shared" si="17"/>
        <v>68.896000000000001</v>
      </c>
      <c r="K81" s="65"/>
      <c r="N81" s="301">
        <f t="shared" si="18"/>
        <v>1308.1479999999999</v>
      </c>
      <c r="O81" s="264"/>
      <c r="P81" s="13">
        <v>358</v>
      </c>
      <c r="Q81" s="13" t="s">
        <v>167</v>
      </c>
      <c r="R81" s="13" t="s">
        <v>168</v>
      </c>
      <c r="S81" s="13" t="s">
        <v>169</v>
      </c>
      <c r="T81" s="13" t="s">
        <v>169</v>
      </c>
      <c r="U81" s="265" t="s">
        <v>168</v>
      </c>
      <c r="V81" s="14" t="s">
        <v>168</v>
      </c>
      <c r="W81" s="14">
        <v>1336410</v>
      </c>
      <c r="X81" s="14">
        <v>1205404</v>
      </c>
      <c r="Y81" s="14">
        <v>1232843</v>
      </c>
      <c r="Z81" s="14">
        <v>1348433</v>
      </c>
      <c r="AA81" s="14">
        <v>1432814</v>
      </c>
      <c r="AB81" s="14">
        <v>1292984</v>
      </c>
      <c r="AC81" s="14">
        <v>1267745</v>
      </c>
      <c r="AD81" s="14">
        <v>1288740</v>
      </c>
      <c r="AE81" s="14">
        <v>1323702</v>
      </c>
      <c r="AF81" s="14">
        <v>1358113</v>
      </c>
      <c r="AG81" s="14">
        <v>1385044</v>
      </c>
      <c r="AH81" s="14">
        <v>1363741</v>
      </c>
      <c r="AI81" s="14">
        <v>1450046</v>
      </c>
      <c r="AJ81" s="14">
        <v>1480625</v>
      </c>
      <c r="AK81" s="14">
        <v>1435833</v>
      </c>
      <c r="AL81" s="14">
        <v>1443232</v>
      </c>
      <c r="AM81" s="14">
        <v>1513326</v>
      </c>
      <c r="AN81" s="14">
        <v>1442631</v>
      </c>
      <c r="AO81" s="14">
        <v>1407930</v>
      </c>
      <c r="AP81" s="14">
        <v>1413059</v>
      </c>
      <c r="AQ81" s="14">
        <v>1406985</v>
      </c>
      <c r="AR81" s="14">
        <v>1434671</v>
      </c>
      <c r="AS81" s="14">
        <v>1503798</v>
      </c>
      <c r="AT81" s="14">
        <v>1399005</v>
      </c>
      <c r="AU81" s="14">
        <v>66914</v>
      </c>
      <c r="AV81" s="14">
        <v>59207</v>
      </c>
      <c r="AW81" s="14">
        <v>60235</v>
      </c>
      <c r="AX81" s="14">
        <v>64520</v>
      </c>
      <c r="AY81" s="14">
        <v>68029</v>
      </c>
      <c r="AZ81" s="14">
        <v>57765</v>
      </c>
      <c r="BA81" s="14">
        <v>57732</v>
      </c>
      <c r="BB81" s="14">
        <v>60711</v>
      </c>
      <c r="BC81" s="14">
        <v>61540</v>
      </c>
      <c r="BD81" s="14">
        <v>67793</v>
      </c>
      <c r="BE81" s="14">
        <v>67531</v>
      </c>
      <c r="BF81" s="14">
        <v>65323</v>
      </c>
      <c r="BG81" s="14">
        <v>64277</v>
      </c>
      <c r="BH81" s="14">
        <v>65248</v>
      </c>
      <c r="BI81" s="14">
        <v>63116</v>
      </c>
      <c r="BJ81" s="14">
        <v>64625</v>
      </c>
      <c r="BK81" s="14">
        <v>71934</v>
      </c>
      <c r="BL81" s="14">
        <v>90838</v>
      </c>
      <c r="BM81" s="14">
        <v>66110</v>
      </c>
      <c r="BN81" s="14">
        <v>64991</v>
      </c>
      <c r="BO81" s="14">
        <v>65497</v>
      </c>
      <c r="BP81" s="14">
        <v>63909</v>
      </c>
      <c r="BQ81" s="14">
        <v>68896</v>
      </c>
      <c r="BR81" s="14">
        <v>61932</v>
      </c>
      <c r="BS81" s="14"/>
      <c r="BT81" s="14"/>
      <c r="BU81" s="14"/>
      <c r="BV81" s="14"/>
      <c r="BW81" s="14"/>
      <c r="BX81" s="14"/>
      <c r="BY81" s="14">
        <v>1049090</v>
      </c>
      <c r="BZ81" s="14">
        <v>1510700</v>
      </c>
      <c r="CA81" s="14">
        <v>1379655</v>
      </c>
      <c r="CB81" s="14">
        <v>1428257</v>
      </c>
      <c r="CC81" s="14">
        <v>1232370</v>
      </c>
      <c r="CD81" s="14">
        <v>1640611</v>
      </c>
      <c r="CE81" s="14">
        <v>1831353</v>
      </c>
      <c r="CF81" s="14">
        <v>1942467</v>
      </c>
      <c r="CG81" s="14">
        <v>3134594</v>
      </c>
      <c r="CH81" s="14">
        <v>3386463</v>
      </c>
      <c r="CI81" s="14">
        <v>3242193</v>
      </c>
      <c r="CJ81" s="14">
        <v>3683750</v>
      </c>
      <c r="CK81" s="14">
        <v>4248370</v>
      </c>
      <c r="CL81" s="14">
        <v>4440460</v>
      </c>
      <c r="CM81" s="14">
        <v>4596780</v>
      </c>
      <c r="CN81" s="14">
        <v>4778140</v>
      </c>
      <c r="CO81" s="14">
        <v>5012230</v>
      </c>
      <c r="CP81" s="14">
        <v>6103350</v>
      </c>
      <c r="CQ81" s="14">
        <v>6071085</v>
      </c>
      <c r="CR81" s="14">
        <v>5697650</v>
      </c>
      <c r="CS81" s="14">
        <v>5881289</v>
      </c>
      <c r="CT81" s="14">
        <v>6188097</v>
      </c>
      <c r="CU81" s="14">
        <v>6525108</v>
      </c>
      <c r="CV81" s="14">
        <v>6925128</v>
      </c>
      <c r="CW81" s="14">
        <v>304094</v>
      </c>
      <c r="CX81" s="14">
        <v>274285</v>
      </c>
      <c r="CY81" s="14">
        <v>280528</v>
      </c>
      <c r="CZ81" s="14">
        <v>306830</v>
      </c>
      <c r="DA81" s="14">
        <v>326031</v>
      </c>
      <c r="DB81" s="14">
        <v>294213</v>
      </c>
      <c r="DC81" s="14">
        <v>288470</v>
      </c>
      <c r="DD81" s="14">
        <v>293247</v>
      </c>
      <c r="DE81" s="14">
        <v>301203</v>
      </c>
      <c r="DF81" s="14">
        <v>309033</v>
      </c>
      <c r="DG81" s="14">
        <v>315161</v>
      </c>
      <c r="DH81" s="14">
        <v>310314</v>
      </c>
      <c r="DI81" s="14">
        <v>329952</v>
      </c>
      <c r="DJ81" s="14">
        <v>336910</v>
      </c>
      <c r="DK81" s="14">
        <v>326718</v>
      </c>
      <c r="DL81" s="14">
        <v>328401</v>
      </c>
      <c r="DM81" s="14">
        <v>344351</v>
      </c>
      <c r="DN81" s="14">
        <v>328265</v>
      </c>
      <c r="DO81" s="14">
        <v>320369</v>
      </c>
      <c r="DP81" s="14">
        <v>321536</v>
      </c>
      <c r="DQ81" s="14">
        <v>320153</v>
      </c>
      <c r="DR81" s="14">
        <v>326453</v>
      </c>
      <c r="DS81" s="14">
        <v>342183</v>
      </c>
      <c r="DT81" s="14">
        <v>318338</v>
      </c>
      <c r="DU81" s="14">
        <v>166475</v>
      </c>
      <c r="DV81" s="14">
        <v>177471</v>
      </c>
      <c r="DW81" s="14">
        <v>182672</v>
      </c>
      <c r="DX81" s="14">
        <v>224540</v>
      </c>
      <c r="DY81" s="14">
        <v>197537</v>
      </c>
      <c r="DZ81" s="14">
        <v>218582</v>
      </c>
      <c r="EA81" s="14">
        <v>253478</v>
      </c>
      <c r="EB81" s="14">
        <v>273858</v>
      </c>
      <c r="EC81" s="14">
        <v>427805</v>
      </c>
      <c r="ED81" s="14">
        <v>442659</v>
      </c>
      <c r="EE81" s="14">
        <v>493990</v>
      </c>
      <c r="EF81" s="14">
        <v>572797</v>
      </c>
      <c r="EG81" s="14">
        <v>656288</v>
      </c>
      <c r="EH81" s="14">
        <v>628478</v>
      </c>
      <c r="EI81" s="14">
        <v>556265</v>
      </c>
      <c r="EJ81" s="14">
        <v>515031</v>
      </c>
      <c r="EK81" s="14">
        <v>569954</v>
      </c>
      <c r="EL81" s="14">
        <v>658022</v>
      </c>
      <c r="EM81" s="14">
        <v>600386</v>
      </c>
      <c r="EN81" s="14">
        <v>569077</v>
      </c>
      <c r="EO81" s="14">
        <v>567465</v>
      </c>
      <c r="EP81" s="14">
        <v>620477</v>
      </c>
      <c r="EQ81" s="14">
        <v>660777</v>
      </c>
      <c r="ER81" s="14">
        <v>635845</v>
      </c>
      <c r="ES81" s="14"/>
    </row>
    <row r="82" spans="7:149" ht="15.75" x14ac:dyDescent="0.5">
      <c r="G82" s="70" t="str">
        <f t="shared" si="15"/>
        <v>vege</v>
      </c>
      <c r="H82" s="71">
        <f t="shared" si="19"/>
        <v>366</v>
      </c>
      <c r="I82" s="65">
        <f t="shared" si="16"/>
        <v>0</v>
      </c>
      <c r="J82" s="65">
        <f t="shared" si="17"/>
        <v>0</v>
      </c>
      <c r="K82" s="65"/>
      <c r="N82" s="301">
        <f t="shared" si="18"/>
        <v>0</v>
      </c>
      <c r="O82" s="264"/>
      <c r="P82" s="13">
        <v>366</v>
      </c>
      <c r="Q82" s="13" t="s">
        <v>170</v>
      </c>
      <c r="R82" s="13" t="s">
        <v>168</v>
      </c>
      <c r="S82" s="13" t="s">
        <v>169</v>
      </c>
      <c r="T82" s="13" t="s">
        <v>169</v>
      </c>
      <c r="U82" s="265" t="s">
        <v>168</v>
      </c>
      <c r="V82" s="14" t="s">
        <v>168</v>
      </c>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row>
    <row r="83" spans="7:149" ht="15.75" x14ac:dyDescent="0.5">
      <c r="G83" s="70" t="str">
        <f t="shared" si="15"/>
        <v>vege</v>
      </c>
      <c r="H83" s="71">
        <f t="shared" si="19"/>
        <v>367</v>
      </c>
      <c r="I83" s="65">
        <f t="shared" si="16"/>
        <v>0</v>
      </c>
      <c r="J83" s="65">
        <f t="shared" si="17"/>
        <v>0</v>
      </c>
      <c r="K83" s="65"/>
      <c r="N83" s="301">
        <f t="shared" si="18"/>
        <v>0</v>
      </c>
      <c r="O83" s="264"/>
      <c r="P83" s="13">
        <v>367</v>
      </c>
      <c r="Q83" s="13" t="s">
        <v>171</v>
      </c>
      <c r="R83" s="13" t="s">
        <v>168</v>
      </c>
      <c r="S83" s="13" t="s">
        <v>169</v>
      </c>
      <c r="T83" s="13" t="s">
        <v>169</v>
      </c>
      <c r="U83" s="265" t="s">
        <v>168</v>
      </c>
      <c r="V83" s="14" t="s">
        <v>168</v>
      </c>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row>
    <row r="84" spans="7:149" ht="15.75" x14ac:dyDescent="0.5">
      <c r="G84" s="70" t="str">
        <f t="shared" si="15"/>
        <v>vege</v>
      </c>
      <c r="H84" s="71">
        <f t="shared" si="19"/>
        <v>372</v>
      </c>
      <c r="I84" s="65">
        <f t="shared" si="16"/>
        <v>0</v>
      </c>
      <c r="J84" s="65">
        <f t="shared" si="17"/>
        <v>0</v>
      </c>
      <c r="K84" s="65"/>
      <c r="N84" s="301">
        <f t="shared" si="18"/>
        <v>0</v>
      </c>
      <c r="O84" s="264"/>
      <c r="P84" s="13">
        <v>372</v>
      </c>
      <c r="Q84" s="13" t="s">
        <v>172</v>
      </c>
      <c r="R84" s="13" t="s">
        <v>168</v>
      </c>
      <c r="S84" s="13" t="s">
        <v>169</v>
      </c>
      <c r="T84" s="13" t="s">
        <v>169</v>
      </c>
      <c r="U84" s="265" t="s">
        <v>168</v>
      </c>
      <c r="V84" s="14" t="s">
        <v>168</v>
      </c>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row>
    <row r="85" spans="7:149" ht="15.75" x14ac:dyDescent="0.5">
      <c r="G85" s="70" t="str">
        <f t="shared" si="15"/>
        <v>vege</v>
      </c>
      <c r="H85" s="71">
        <f t="shared" si="19"/>
        <v>373</v>
      </c>
      <c r="I85" s="65">
        <f t="shared" si="16"/>
        <v>170.82139999999998</v>
      </c>
      <c r="J85" s="65">
        <f t="shared" si="17"/>
        <v>47.048999999999999</v>
      </c>
      <c r="K85" s="65"/>
      <c r="N85" s="301">
        <f t="shared" si="18"/>
        <v>90.339833333333331</v>
      </c>
      <c r="O85" s="264"/>
      <c r="P85" s="13">
        <v>373</v>
      </c>
      <c r="Q85" s="13" t="s">
        <v>173</v>
      </c>
      <c r="R85" s="13" t="s">
        <v>168</v>
      </c>
      <c r="S85" s="13" t="s">
        <v>169</v>
      </c>
      <c r="T85" s="13" t="s">
        <v>169</v>
      </c>
      <c r="U85" s="265" t="s">
        <v>168</v>
      </c>
      <c r="V85" s="14" t="s">
        <v>168</v>
      </c>
      <c r="W85" s="14">
        <v>65723</v>
      </c>
      <c r="X85" s="14">
        <v>64360</v>
      </c>
      <c r="Y85" s="14">
        <v>71011</v>
      </c>
      <c r="Z85" s="14">
        <v>109423</v>
      </c>
      <c r="AA85" s="14">
        <v>107737</v>
      </c>
      <c r="AB85" s="14">
        <v>123785</v>
      </c>
      <c r="AC85" s="14">
        <v>149435</v>
      </c>
      <c r="AD85" s="14">
        <v>155862</v>
      </c>
      <c r="AE85" s="14">
        <v>163817</v>
      </c>
      <c r="AF85" s="14">
        <v>173750</v>
      </c>
      <c r="AG85" s="14">
        <v>152334</v>
      </c>
      <c r="AH85" s="14">
        <v>160513</v>
      </c>
      <c r="AI85" s="14">
        <v>155118</v>
      </c>
      <c r="AJ85" s="14">
        <v>140980</v>
      </c>
      <c r="AK85" s="14">
        <v>134159.1</v>
      </c>
      <c r="AL85" s="14">
        <v>150006</v>
      </c>
      <c r="AM85" s="14">
        <v>160267</v>
      </c>
      <c r="AN85" s="14">
        <v>148303</v>
      </c>
      <c r="AO85" s="14">
        <v>162263</v>
      </c>
      <c r="AP85" s="14">
        <v>160305.9</v>
      </c>
      <c r="AQ85" s="14">
        <v>157024.20000000001</v>
      </c>
      <c r="AR85" s="14">
        <v>171705.7</v>
      </c>
      <c r="AS85" s="14">
        <v>170821.4</v>
      </c>
      <c r="AT85" s="14">
        <v>170687.6</v>
      </c>
      <c r="AU85" s="14">
        <v>31134</v>
      </c>
      <c r="AV85" s="14">
        <v>31306</v>
      </c>
      <c r="AW85" s="14">
        <v>32365</v>
      </c>
      <c r="AX85" s="14">
        <v>33008</v>
      </c>
      <c r="AY85" s="14">
        <v>34371</v>
      </c>
      <c r="AZ85" s="14">
        <v>36952</v>
      </c>
      <c r="BA85" s="14">
        <v>42847</v>
      </c>
      <c r="BB85" s="14">
        <v>43774</v>
      </c>
      <c r="BC85" s="14">
        <v>44711</v>
      </c>
      <c r="BD85" s="14">
        <v>44975</v>
      </c>
      <c r="BE85" s="14">
        <v>48844</v>
      </c>
      <c r="BF85" s="14">
        <v>46882</v>
      </c>
      <c r="BG85" s="14">
        <v>46211</v>
      </c>
      <c r="BH85" s="14">
        <v>45294</v>
      </c>
      <c r="BI85" s="14">
        <v>45325</v>
      </c>
      <c r="BJ85" s="14">
        <v>42134</v>
      </c>
      <c r="BK85" s="14">
        <v>43458</v>
      </c>
      <c r="BL85" s="14">
        <v>40608</v>
      </c>
      <c r="BM85" s="14">
        <v>39723</v>
      </c>
      <c r="BN85" s="14">
        <v>39405</v>
      </c>
      <c r="BO85" s="14">
        <v>41128</v>
      </c>
      <c r="BP85" s="14">
        <v>46366</v>
      </c>
      <c r="BQ85" s="14">
        <v>47049</v>
      </c>
      <c r="BR85" s="14">
        <v>46810</v>
      </c>
      <c r="BS85" s="14"/>
      <c r="BT85" s="14"/>
      <c r="BU85" s="14"/>
      <c r="BV85" s="14"/>
      <c r="BW85" s="14"/>
      <c r="BX85" s="14"/>
      <c r="BY85" s="14"/>
      <c r="BZ85" s="14"/>
      <c r="CA85" s="14"/>
      <c r="CB85" s="14"/>
      <c r="CC85" s="14"/>
      <c r="CD85" s="14">
        <v>1405690</v>
      </c>
      <c r="CE85" s="14">
        <v>1585959</v>
      </c>
      <c r="CF85" s="14">
        <v>1750294</v>
      </c>
      <c r="CG85" s="14">
        <v>2943907</v>
      </c>
      <c r="CH85" s="14">
        <v>3363201</v>
      </c>
      <c r="CI85" s="14">
        <v>4290889</v>
      </c>
      <c r="CJ85" s="14">
        <v>4157620</v>
      </c>
      <c r="CK85" s="14">
        <v>4424190</v>
      </c>
      <c r="CL85" s="14">
        <v>4661940</v>
      </c>
      <c r="CM85" s="14">
        <v>4938350</v>
      </c>
      <c r="CN85" s="14">
        <v>5213320</v>
      </c>
      <c r="CO85" s="14">
        <v>5346690</v>
      </c>
      <c r="CP85" s="14">
        <v>5716960</v>
      </c>
      <c r="CQ85" s="14">
        <v>6071320</v>
      </c>
      <c r="CR85" s="14">
        <v>5387747</v>
      </c>
      <c r="CS85" s="14">
        <v>5956014</v>
      </c>
      <c r="CT85" s="14">
        <v>5951631</v>
      </c>
      <c r="CU85" s="14">
        <v>6303013</v>
      </c>
      <c r="CV85" s="14">
        <v>6235776</v>
      </c>
      <c r="CW85" s="14">
        <v>26561</v>
      </c>
      <c r="CX85" s="14">
        <v>26010</v>
      </c>
      <c r="CY85" s="14">
        <v>28698</v>
      </c>
      <c r="CZ85" s="14">
        <v>44221</v>
      </c>
      <c r="DA85" s="14">
        <v>43540</v>
      </c>
      <c r="DB85" s="14">
        <v>50025</v>
      </c>
      <c r="DC85" s="14">
        <v>60391</v>
      </c>
      <c r="DD85" s="14">
        <v>62988</v>
      </c>
      <c r="DE85" s="14">
        <v>66203</v>
      </c>
      <c r="DF85" s="14">
        <v>70217</v>
      </c>
      <c r="DG85" s="14">
        <v>61563</v>
      </c>
      <c r="DH85" s="14">
        <v>64868</v>
      </c>
      <c r="DI85" s="14">
        <v>62688</v>
      </c>
      <c r="DJ85" s="14">
        <v>56974</v>
      </c>
      <c r="DK85" s="14">
        <v>54218</v>
      </c>
      <c r="DL85" s="14">
        <v>60622</v>
      </c>
      <c r="DM85" s="14">
        <v>64769</v>
      </c>
      <c r="DN85" s="14">
        <v>59934</v>
      </c>
      <c r="DO85" s="14">
        <v>65575</v>
      </c>
      <c r="DP85" s="14">
        <v>64784</v>
      </c>
      <c r="DQ85" s="14">
        <v>63458</v>
      </c>
      <c r="DR85" s="14">
        <v>69391</v>
      </c>
      <c r="DS85" s="14">
        <v>69034</v>
      </c>
      <c r="DT85" s="14">
        <v>68980</v>
      </c>
      <c r="DU85" s="14"/>
      <c r="DV85" s="14"/>
      <c r="DW85" s="14"/>
      <c r="DX85" s="14"/>
      <c r="DY85" s="14"/>
      <c r="DZ85" s="14">
        <v>17930</v>
      </c>
      <c r="EA85" s="14">
        <v>25875</v>
      </c>
      <c r="EB85" s="14">
        <v>29844</v>
      </c>
      <c r="EC85" s="14">
        <v>49723</v>
      </c>
      <c r="ED85" s="14">
        <v>56243</v>
      </c>
      <c r="EE85" s="14">
        <v>71905</v>
      </c>
      <c r="EF85" s="14">
        <v>76091</v>
      </c>
      <c r="EG85" s="14">
        <v>73112</v>
      </c>
      <c r="EH85" s="14">
        <v>62826</v>
      </c>
      <c r="EI85" s="14">
        <v>55838</v>
      </c>
      <c r="EJ85" s="14">
        <v>58407</v>
      </c>
      <c r="EK85" s="14">
        <v>64388</v>
      </c>
      <c r="EL85" s="14">
        <v>63362</v>
      </c>
      <c r="EM85" s="14">
        <v>69197</v>
      </c>
      <c r="EN85" s="14">
        <v>61048</v>
      </c>
      <c r="EO85" s="14">
        <v>64136</v>
      </c>
      <c r="EP85" s="14">
        <v>71423</v>
      </c>
      <c r="EQ85" s="14">
        <v>72505</v>
      </c>
      <c r="ER85" s="14">
        <v>69855</v>
      </c>
      <c r="ES85" s="14"/>
    </row>
    <row r="86" spans="7:149" ht="15.75" x14ac:dyDescent="0.5">
      <c r="G86" s="70" t="str">
        <f t="shared" si="15"/>
        <v>vege</v>
      </c>
      <c r="H86" s="71">
        <f t="shared" si="19"/>
        <v>388</v>
      </c>
      <c r="I86" s="65">
        <f t="shared" si="16"/>
        <v>1168.7439999999999</v>
      </c>
      <c r="J86" s="65">
        <f t="shared" si="17"/>
        <v>63.369</v>
      </c>
      <c r="K86" s="65"/>
      <c r="N86" s="301">
        <f t="shared" si="18"/>
        <v>597.04183333333333</v>
      </c>
      <c r="O86" s="264"/>
      <c r="P86" s="13">
        <v>388</v>
      </c>
      <c r="Q86" s="13" t="s">
        <v>174</v>
      </c>
      <c r="R86" s="19" t="s">
        <v>168</v>
      </c>
      <c r="S86" s="19" t="s">
        <v>168</v>
      </c>
      <c r="T86" s="19" t="s">
        <v>168</v>
      </c>
      <c r="U86" s="265" t="s">
        <v>168</v>
      </c>
      <c r="V86" s="14" t="s">
        <v>168</v>
      </c>
      <c r="W86" s="14">
        <v>593392</v>
      </c>
      <c r="X86" s="14">
        <v>483991</v>
      </c>
      <c r="Y86" s="14">
        <v>573517</v>
      </c>
      <c r="Z86" s="14">
        <v>657459</v>
      </c>
      <c r="AA86" s="14">
        <v>626872</v>
      </c>
      <c r="AB86" s="14">
        <v>647020</v>
      </c>
      <c r="AC86" s="14">
        <v>629744</v>
      </c>
      <c r="AD86" s="14">
        <v>635474</v>
      </c>
      <c r="AE86" s="14">
        <v>725973</v>
      </c>
      <c r="AF86" s="14">
        <v>853061</v>
      </c>
      <c r="AG86" s="14">
        <v>891616</v>
      </c>
      <c r="AH86" s="14">
        <v>954046</v>
      </c>
      <c r="AI86" s="14">
        <v>893504</v>
      </c>
      <c r="AJ86" s="14">
        <v>992780</v>
      </c>
      <c r="AK86" s="14">
        <v>915987.3</v>
      </c>
      <c r="AL86" s="14">
        <v>877729</v>
      </c>
      <c r="AM86" s="14">
        <v>883242</v>
      </c>
      <c r="AN86" s="14">
        <v>962856</v>
      </c>
      <c r="AO86" s="14">
        <v>976772</v>
      </c>
      <c r="AP86" s="14">
        <v>1020331</v>
      </c>
      <c r="AQ86" s="14">
        <v>1084994</v>
      </c>
      <c r="AR86" s="14">
        <v>1114400</v>
      </c>
      <c r="AS86" s="14">
        <v>1168744</v>
      </c>
      <c r="AT86" s="14">
        <v>1143788</v>
      </c>
      <c r="AU86" s="14">
        <v>45215</v>
      </c>
      <c r="AV86" s="14">
        <v>43118</v>
      </c>
      <c r="AW86" s="14">
        <v>49457</v>
      </c>
      <c r="AX86" s="14">
        <v>47884</v>
      </c>
      <c r="AY86" s="14">
        <v>52719</v>
      </c>
      <c r="AZ86" s="14">
        <v>51205</v>
      </c>
      <c r="BA86" s="14">
        <v>53492</v>
      </c>
      <c r="BB86" s="14">
        <v>51523</v>
      </c>
      <c r="BC86" s="14">
        <v>53128</v>
      </c>
      <c r="BD86" s="14">
        <v>55881</v>
      </c>
      <c r="BE86" s="14">
        <v>61154</v>
      </c>
      <c r="BF86" s="14">
        <v>57302</v>
      </c>
      <c r="BG86" s="14">
        <v>56724</v>
      </c>
      <c r="BH86" s="14">
        <v>59758</v>
      </c>
      <c r="BI86" s="14">
        <v>59008</v>
      </c>
      <c r="BJ86" s="14">
        <v>54543</v>
      </c>
      <c r="BK86" s="14">
        <v>57688</v>
      </c>
      <c r="BL86" s="14">
        <v>55623</v>
      </c>
      <c r="BM86" s="14">
        <v>54152</v>
      </c>
      <c r="BN86" s="14">
        <v>54780</v>
      </c>
      <c r="BO86" s="14">
        <v>57304</v>
      </c>
      <c r="BP86" s="14">
        <v>59401</v>
      </c>
      <c r="BQ86" s="14">
        <v>63369</v>
      </c>
      <c r="BR86" s="14">
        <v>61255</v>
      </c>
      <c r="BS86" s="14"/>
      <c r="BT86" s="14"/>
      <c r="BU86" s="14"/>
      <c r="BV86" s="14"/>
      <c r="BW86" s="14"/>
      <c r="BX86" s="14"/>
      <c r="BY86" s="14">
        <v>1311100</v>
      </c>
      <c r="BZ86" s="14">
        <v>2342700</v>
      </c>
      <c r="CA86" s="14">
        <v>2178750</v>
      </c>
      <c r="CB86" s="14">
        <v>2303450</v>
      </c>
      <c r="CC86" s="14">
        <v>2414870</v>
      </c>
      <c r="CD86" s="14">
        <v>2646056</v>
      </c>
      <c r="CE86" s="14">
        <v>2428451</v>
      </c>
      <c r="CF86" s="14">
        <v>2960250</v>
      </c>
      <c r="CG86" s="14">
        <v>4319936</v>
      </c>
      <c r="CH86" s="14">
        <v>4771299</v>
      </c>
      <c r="CI86" s="14">
        <v>5795298</v>
      </c>
      <c r="CJ86" s="14">
        <v>5829250</v>
      </c>
      <c r="CK86" s="14">
        <v>6173460</v>
      </c>
      <c r="CL86" s="14">
        <v>6404560</v>
      </c>
      <c r="CM86" s="14">
        <v>7061690</v>
      </c>
      <c r="CN86" s="14">
        <v>7909840</v>
      </c>
      <c r="CO86" s="14">
        <v>8583190</v>
      </c>
      <c r="CP86" s="14">
        <v>6378590</v>
      </c>
      <c r="CQ86" s="14">
        <v>7104488</v>
      </c>
      <c r="CR86" s="14">
        <v>6856169</v>
      </c>
      <c r="CS86" s="14">
        <v>7330840</v>
      </c>
      <c r="CT86" s="14">
        <v>7545859</v>
      </c>
      <c r="CU86" s="14">
        <v>7817036</v>
      </c>
      <c r="CV86" s="14">
        <v>8522138</v>
      </c>
      <c r="CW86" s="14">
        <v>282524</v>
      </c>
      <c r="CX86" s="14">
        <v>230436</v>
      </c>
      <c r="CY86" s="14">
        <v>273061</v>
      </c>
      <c r="CZ86" s="14">
        <v>313027</v>
      </c>
      <c r="DA86" s="14">
        <v>298464</v>
      </c>
      <c r="DB86" s="14">
        <v>308057</v>
      </c>
      <c r="DC86" s="14">
        <v>299832</v>
      </c>
      <c r="DD86" s="14">
        <v>302560</v>
      </c>
      <c r="DE86" s="14">
        <v>345648</v>
      </c>
      <c r="DF86" s="14">
        <v>406156</v>
      </c>
      <c r="DG86" s="14">
        <v>424513</v>
      </c>
      <c r="DH86" s="14">
        <v>454237</v>
      </c>
      <c r="DI86" s="14">
        <v>425412</v>
      </c>
      <c r="DJ86" s="14">
        <v>472679</v>
      </c>
      <c r="DK86" s="14">
        <v>436117</v>
      </c>
      <c r="DL86" s="14">
        <v>417901</v>
      </c>
      <c r="DM86" s="14">
        <v>420526</v>
      </c>
      <c r="DN86" s="14">
        <v>458432</v>
      </c>
      <c r="DO86" s="14">
        <v>465057</v>
      </c>
      <c r="DP86" s="14">
        <v>485796</v>
      </c>
      <c r="DQ86" s="14">
        <v>516583</v>
      </c>
      <c r="DR86" s="14">
        <v>530584</v>
      </c>
      <c r="DS86" s="14">
        <v>556458</v>
      </c>
      <c r="DT86" s="14">
        <v>544576</v>
      </c>
      <c r="DU86" s="14">
        <v>92379</v>
      </c>
      <c r="DV86" s="14">
        <v>110502</v>
      </c>
      <c r="DW86" s="14">
        <v>134199</v>
      </c>
      <c r="DX86" s="14">
        <v>176565</v>
      </c>
      <c r="DY86" s="14">
        <v>169352</v>
      </c>
      <c r="DZ86" s="14">
        <v>176414</v>
      </c>
      <c r="EA86" s="14">
        <v>166967</v>
      </c>
      <c r="EB86" s="14">
        <v>205794</v>
      </c>
      <c r="EC86" s="14">
        <v>323350</v>
      </c>
      <c r="ED86" s="14">
        <v>391745</v>
      </c>
      <c r="EE86" s="14">
        <v>568420</v>
      </c>
      <c r="EF86" s="14">
        <v>634105</v>
      </c>
      <c r="EG86" s="14">
        <v>587646</v>
      </c>
      <c r="EH86" s="14">
        <v>607798</v>
      </c>
      <c r="EI86" s="14">
        <v>545158</v>
      </c>
      <c r="EJ86" s="14">
        <v>518521</v>
      </c>
      <c r="EK86" s="14">
        <v>569646</v>
      </c>
      <c r="EL86" s="14">
        <v>458990</v>
      </c>
      <c r="EM86" s="14">
        <v>487427</v>
      </c>
      <c r="EN86" s="14">
        <v>494467</v>
      </c>
      <c r="EO86" s="14">
        <v>545453</v>
      </c>
      <c r="EP86" s="14">
        <v>587714</v>
      </c>
      <c r="EQ86" s="14">
        <v>615232</v>
      </c>
      <c r="ER86" s="14">
        <v>639732</v>
      </c>
      <c r="ES86" s="14"/>
    </row>
    <row r="87" spans="7:149" ht="15.75" x14ac:dyDescent="0.5">
      <c r="G87" s="70" t="str">
        <f t="shared" si="15"/>
        <v>vege</v>
      </c>
      <c r="H87" s="71">
        <f t="shared" si="19"/>
        <v>393</v>
      </c>
      <c r="I87" s="65">
        <f t="shared" si="16"/>
        <v>192.12110000000001</v>
      </c>
      <c r="J87" s="65">
        <f t="shared" si="17"/>
        <v>15.1</v>
      </c>
      <c r="K87" s="65"/>
      <c r="N87" s="301">
        <f t="shared" si="18"/>
        <v>95.028578333333328</v>
      </c>
      <c r="O87" s="264"/>
      <c r="P87" s="13">
        <v>393</v>
      </c>
      <c r="Q87" s="13" t="s">
        <v>175</v>
      </c>
      <c r="R87" s="13" t="s">
        <v>168</v>
      </c>
      <c r="S87" s="13" t="s">
        <v>169</v>
      </c>
      <c r="T87" s="13" t="s">
        <v>169</v>
      </c>
      <c r="U87" s="265" t="s">
        <v>168</v>
      </c>
      <c r="V87" s="14" t="s">
        <v>168</v>
      </c>
      <c r="W87" s="14">
        <v>86182.54</v>
      </c>
      <c r="X87" s="14">
        <v>87185.68</v>
      </c>
      <c r="Y87" s="14">
        <v>83267.25</v>
      </c>
      <c r="Z87" s="14">
        <v>86222</v>
      </c>
      <c r="AA87" s="14">
        <v>99994</v>
      </c>
      <c r="AB87" s="14">
        <v>127320</v>
      </c>
      <c r="AC87" s="14">
        <v>135518</v>
      </c>
      <c r="AD87" s="14">
        <v>124252</v>
      </c>
      <c r="AE87" s="14">
        <v>109497</v>
      </c>
      <c r="AF87" s="14">
        <v>96038</v>
      </c>
      <c r="AG87" s="14">
        <v>101205</v>
      </c>
      <c r="AH87" s="14">
        <v>113491</v>
      </c>
      <c r="AI87" s="14">
        <v>135837</v>
      </c>
      <c r="AJ87" s="14">
        <v>151288</v>
      </c>
      <c r="AK87" s="14">
        <v>136508.4</v>
      </c>
      <c r="AL87" s="14">
        <v>118388</v>
      </c>
      <c r="AM87" s="14">
        <v>142851</v>
      </c>
      <c r="AN87" s="14">
        <v>152872</v>
      </c>
      <c r="AO87" s="14">
        <v>152114</v>
      </c>
      <c r="AP87" s="14">
        <v>183815.1</v>
      </c>
      <c r="AQ87" s="14">
        <v>204237.7</v>
      </c>
      <c r="AR87" s="14">
        <v>203384.7</v>
      </c>
      <c r="AS87" s="14">
        <v>192121.1</v>
      </c>
      <c r="AT87" s="14">
        <v>175072.7</v>
      </c>
      <c r="AU87" s="14">
        <v>6044</v>
      </c>
      <c r="AV87" s="14">
        <v>5715</v>
      </c>
      <c r="AW87" s="14">
        <v>5530</v>
      </c>
      <c r="AX87" s="14">
        <v>5165</v>
      </c>
      <c r="AY87" s="14">
        <v>6926</v>
      </c>
      <c r="AZ87" s="14">
        <v>8763</v>
      </c>
      <c r="BA87" s="14">
        <v>9941</v>
      </c>
      <c r="BB87" s="14">
        <v>9295</v>
      </c>
      <c r="BC87" s="14">
        <v>8898</v>
      </c>
      <c r="BD87" s="14">
        <v>8088</v>
      </c>
      <c r="BE87" s="14">
        <v>8728</v>
      </c>
      <c r="BF87" s="14">
        <v>9441</v>
      </c>
      <c r="BG87" s="14">
        <v>11776</v>
      </c>
      <c r="BH87" s="14">
        <v>12422</v>
      </c>
      <c r="BI87" s="14">
        <v>11303</v>
      </c>
      <c r="BJ87" s="14">
        <v>11195</v>
      </c>
      <c r="BK87" s="14">
        <v>11990</v>
      </c>
      <c r="BL87" s="14">
        <v>13466</v>
      </c>
      <c r="BM87" s="14">
        <v>12531</v>
      </c>
      <c r="BN87" s="14">
        <v>14496</v>
      </c>
      <c r="BO87" s="14">
        <v>15677</v>
      </c>
      <c r="BP87" s="14">
        <v>15149</v>
      </c>
      <c r="BQ87" s="14">
        <v>15100</v>
      </c>
      <c r="BR87" s="14">
        <v>13534</v>
      </c>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v>40445</v>
      </c>
      <c r="CX87" s="14">
        <v>40915</v>
      </c>
      <c r="CY87" s="14">
        <v>39076</v>
      </c>
      <c r="CZ87" s="14">
        <v>40463</v>
      </c>
      <c r="DA87" s="14">
        <v>46926</v>
      </c>
      <c r="DB87" s="14">
        <v>59750</v>
      </c>
      <c r="DC87" s="14">
        <v>63597</v>
      </c>
      <c r="DD87" s="14">
        <v>58310</v>
      </c>
      <c r="DE87" s="14">
        <v>51386</v>
      </c>
      <c r="DF87" s="14">
        <v>45070</v>
      </c>
      <c r="DG87" s="14">
        <v>47494</v>
      </c>
      <c r="DH87" s="14">
        <v>53260</v>
      </c>
      <c r="DI87" s="14">
        <v>63747</v>
      </c>
      <c r="DJ87" s="14">
        <v>70998</v>
      </c>
      <c r="DK87" s="14">
        <v>64062</v>
      </c>
      <c r="DL87" s="14">
        <v>55558</v>
      </c>
      <c r="DM87" s="14">
        <v>67038</v>
      </c>
      <c r="DN87" s="14">
        <v>71741</v>
      </c>
      <c r="DO87" s="14">
        <v>71386</v>
      </c>
      <c r="DP87" s="14">
        <v>86263</v>
      </c>
      <c r="DQ87" s="14">
        <v>95847</v>
      </c>
      <c r="DR87" s="14">
        <v>95446</v>
      </c>
      <c r="DS87" s="14">
        <v>90160</v>
      </c>
      <c r="DT87" s="14">
        <v>82160</v>
      </c>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row>
    <row r="88" spans="7:149" ht="15.75" x14ac:dyDescent="0.5">
      <c r="G88" s="70" t="str">
        <f t="shared" si="15"/>
        <v>vege</v>
      </c>
      <c r="H88" s="71">
        <f t="shared" si="19"/>
        <v>394</v>
      </c>
      <c r="I88" s="65">
        <f t="shared" si="16"/>
        <v>545.77740000000006</v>
      </c>
      <c r="J88" s="65">
        <f t="shared" si="17"/>
        <v>8.36</v>
      </c>
      <c r="K88" s="65"/>
      <c r="N88" s="301">
        <f t="shared" si="18"/>
        <v>154.79666666666665</v>
      </c>
      <c r="O88" s="264"/>
      <c r="P88" s="13">
        <v>394</v>
      </c>
      <c r="Q88" s="13" t="s">
        <v>176</v>
      </c>
      <c r="R88" s="13" t="s">
        <v>168</v>
      </c>
      <c r="S88" s="13" t="s">
        <v>169</v>
      </c>
      <c r="T88" s="13" t="s">
        <v>169</v>
      </c>
      <c r="U88" s="265" t="s">
        <v>168</v>
      </c>
      <c r="V88" s="14" t="s">
        <v>168</v>
      </c>
      <c r="W88" s="14">
        <v>158654</v>
      </c>
      <c r="X88" s="14">
        <v>134676</v>
      </c>
      <c r="Y88" s="14">
        <v>172125</v>
      </c>
      <c r="Z88" s="14">
        <v>103451</v>
      </c>
      <c r="AA88" s="14">
        <v>179845</v>
      </c>
      <c r="AB88" s="14">
        <v>180029</v>
      </c>
      <c r="AC88" s="14">
        <v>212697</v>
      </c>
      <c r="AD88" s="14">
        <v>254056</v>
      </c>
      <c r="AE88" s="14">
        <v>394386</v>
      </c>
      <c r="AF88" s="14">
        <v>321023</v>
      </c>
      <c r="AG88" s="14">
        <v>369846</v>
      </c>
      <c r="AH88" s="14">
        <v>428197</v>
      </c>
      <c r="AI88" s="14">
        <v>428061</v>
      </c>
      <c r="AJ88" s="14">
        <v>387617</v>
      </c>
      <c r="AK88" s="14">
        <v>357561</v>
      </c>
      <c r="AL88" s="14">
        <v>431203</v>
      </c>
      <c r="AM88" s="14">
        <v>603325</v>
      </c>
      <c r="AN88" s="14">
        <v>566857</v>
      </c>
      <c r="AO88" s="14">
        <v>454001</v>
      </c>
      <c r="AP88" s="14">
        <v>541394.30000000005</v>
      </c>
      <c r="AQ88" s="14">
        <v>540251.30000000005</v>
      </c>
      <c r="AR88" s="14">
        <v>534115.80000000005</v>
      </c>
      <c r="AS88" s="14">
        <v>545777.4</v>
      </c>
      <c r="AT88" s="14">
        <v>557438.9</v>
      </c>
      <c r="AU88" s="14">
        <v>5780</v>
      </c>
      <c r="AV88" s="14">
        <v>6300</v>
      </c>
      <c r="AW88" s="14">
        <v>7835</v>
      </c>
      <c r="AX88" s="14">
        <v>8887</v>
      </c>
      <c r="AY88" s="14">
        <v>10197</v>
      </c>
      <c r="AZ88" s="14">
        <v>9569</v>
      </c>
      <c r="BA88" s="14">
        <v>12458</v>
      </c>
      <c r="BB88" s="14">
        <v>11019</v>
      </c>
      <c r="BC88" s="14">
        <v>11303</v>
      </c>
      <c r="BD88" s="14">
        <v>11523</v>
      </c>
      <c r="BE88" s="14">
        <v>10693</v>
      </c>
      <c r="BF88" s="14">
        <v>9669</v>
      </c>
      <c r="BG88" s="14">
        <v>10588</v>
      </c>
      <c r="BH88" s="14">
        <v>10938</v>
      </c>
      <c r="BI88" s="14">
        <v>9502</v>
      </c>
      <c r="BJ88" s="14">
        <v>9436</v>
      </c>
      <c r="BK88" s="14">
        <v>8828</v>
      </c>
      <c r="BL88" s="14">
        <v>8917</v>
      </c>
      <c r="BM88" s="14">
        <v>7737</v>
      </c>
      <c r="BN88" s="14">
        <v>8494</v>
      </c>
      <c r="BO88" s="14">
        <v>8383</v>
      </c>
      <c r="BP88" s="14">
        <v>8205</v>
      </c>
      <c r="BQ88" s="14">
        <v>8360</v>
      </c>
      <c r="BR88" s="14">
        <v>8316</v>
      </c>
      <c r="BS88" s="14"/>
      <c r="BT88" s="14"/>
      <c r="BU88" s="14"/>
      <c r="BV88" s="14"/>
      <c r="BW88" s="14"/>
      <c r="BX88" s="14"/>
      <c r="BY88" s="14"/>
      <c r="BZ88" s="14"/>
      <c r="CA88" s="14"/>
      <c r="CB88" s="14"/>
      <c r="CC88" s="14"/>
      <c r="CD88" s="14"/>
      <c r="CE88" s="14"/>
      <c r="CF88" s="14"/>
      <c r="CG88" s="14"/>
      <c r="CH88" s="14"/>
      <c r="CI88" s="14"/>
      <c r="CJ88" s="14">
        <v>5118000</v>
      </c>
      <c r="CK88" s="14">
        <v>5401000</v>
      </c>
      <c r="CL88" s="14"/>
      <c r="CM88" s="14"/>
      <c r="CN88" s="14"/>
      <c r="CO88" s="14"/>
      <c r="CP88" s="14"/>
      <c r="CQ88" s="14"/>
      <c r="CR88" s="14"/>
      <c r="CS88" s="14"/>
      <c r="CT88" s="14"/>
      <c r="CU88" s="14"/>
      <c r="CV88" s="14"/>
      <c r="CW88" s="14">
        <v>45533</v>
      </c>
      <c r="CX88" s="14">
        <v>38652</v>
      </c>
      <c r="CY88" s="14">
        <v>49399</v>
      </c>
      <c r="CZ88" s="14">
        <v>29690</v>
      </c>
      <c r="DA88" s="14">
        <v>51615</v>
      </c>
      <c r="DB88" s="14">
        <v>51668</v>
      </c>
      <c r="DC88" s="14">
        <v>61044</v>
      </c>
      <c r="DD88" s="14">
        <v>72914</v>
      </c>
      <c r="DE88" s="14">
        <v>113188</v>
      </c>
      <c r="DF88" s="14">
        <v>92133</v>
      </c>
      <c r="DG88" s="14">
        <v>106145</v>
      </c>
      <c r="DH88" s="14">
        <v>122892</v>
      </c>
      <c r="DI88" s="14">
        <v>122853</v>
      </c>
      <c r="DJ88" s="14">
        <v>111245</v>
      </c>
      <c r="DK88" s="14">
        <v>102619</v>
      </c>
      <c r="DL88" s="14">
        <v>123754</v>
      </c>
      <c r="DM88" s="14">
        <v>173153</v>
      </c>
      <c r="DN88" s="14">
        <v>162687</v>
      </c>
      <c r="DO88" s="14">
        <v>130297</v>
      </c>
      <c r="DP88" s="14">
        <v>155379</v>
      </c>
      <c r="DQ88" s="14">
        <v>155051</v>
      </c>
      <c r="DR88" s="14">
        <v>153290</v>
      </c>
      <c r="DS88" s="14">
        <v>156637</v>
      </c>
      <c r="DT88" s="14">
        <v>159984</v>
      </c>
      <c r="DU88" s="14"/>
      <c r="DV88" s="14"/>
      <c r="DW88" s="14"/>
      <c r="DX88" s="14"/>
      <c r="DY88" s="14"/>
      <c r="DZ88" s="14"/>
      <c r="EA88" s="14"/>
      <c r="EB88" s="14"/>
      <c r="EC88" s="14"/>
      <c r="ED88" s="14"/>
      <c r="EE88" s="14"/>
      <c r="EF88" s="14">
        <v>249875</v>
      </c>
      <c r="EG88" s="14">
        <v>246303</v>
      </c>
      <c r="EH88" s="14"/>
      <c r="EI88" s="14"/>
      <c r="EJ88" s="14"/>
      <c r="EK88" s="14"/>
      <c r="EL88" s="14"/>
      <c r="EM88" s="14"/>
      <c r="EN88" s="14"/>
      <c r="EO88" s="14"/>
      <c r="EP88" s="14"/>
      <c r="EQ88" s="14"/>
      <c r="ER88" s="14"/>
      <c r="ES88" s="14"/>
    </row>
    <row r="89" spans="7:149" ht="15.75" x14ac:dyDescent="0.5">
      <c r="G89" s="70" t="str">
        <f t="shared" si="15"/>
        <v>vege</v>
      </c>
      <c r="H89" s="71">
        <f t="shared" si="19"/>
        <v>397</v>
      </c>
      <c r="I89" s="65">
        <f t="shared" si="16"/>
        <v>444.05670000000003</v>
      </c>
      <c r="J89" s="65">
        <f t="shared" si="17"/>
        <v>41.386000000000003</v>
      </c>
      <c r="K89" s="65"/>
      <c r="N89" s="301">
        <f t="shared" si="18"/>
        <v>467.71083333333331</v>
      </c>
      <c r="O89" s="264"/>
      <c r="P89" s="13">
        <v>397</v>
      </c>
      <c r="Q89" s="13" t="s">
        <v>177</v>
      </c>
      <c r="R89" s="13" t="s">
        <v>168</v>
      </c>
      <c r="S89" s="13" t="s">
        <v>169</v>
      </c>
      <c r="T89" s="13" t="s">
        <v>169</v>
      </c>
      <c r="U89" s="265" t="s">
        <v>168</v>
      </c>
      <c r="V89" s="14" t="s">
        <v>168</v>
      </c>
      <c r="W89" s="14">
        <v>423386</v>
      </c>
      <c r="X89" s="14">
        <v>431921</v>
      </c>
      <c r="Y89" s="14">
        <v>406141</v>
      </c>
      <c r="Z89" s="14">
        <v>514210</v>
      </c>
      <c r="AA89" s="14">
        <v>477716</v>
      </c>
      <c r="AB89" s="14">
        <v>552891</v>
      </c>
      <c r="AC89" s="14">
        <v>598890</v>
      </c>
      <c r="AD89" s="14">
        <v>581206</v>
      </c>
      <c r="AE89" s="14">
        <v>540122</v>
      </c>
      <c r="AF89" s="14">
        <v>583139</v>
      </c>
      <c r="AG89" s="14">
        <v>547141</v>
      </c>
      <c r="AH89" s="14">
        <v>521535</v>
      </c>
      <c r="AI89" s="14">
        <v>511525</v>
      </c>
      <c r="AJ89" s="14">
        <v>491636</v>
      </c>
      <c r="AK89" s="14">
        <v>477976</v>
      </c>
      <c r="AL89" s="14">
        <v>447547</v>
      </c>
      <c r="AM89" s="14">
        <v>430218</v>
      </c>
      <c r="AN89" s="14">
        <v>424933</v>
      </c>
      <c r="AO89" s="14">
        <v>433923</v>
      </c>
      <c r="AP89" s="14">
        <v>435972.9</v>
      </c>
      <c r="AQ89" s="14">
        <v>441285.8</v>
      </c>
      <c r="AR89" s="14">
        <v>471940.9</v>
      </c>
      <c r="AS89" s="14">
        <v>444056.7</v>
      </c>
      <c r="AT89" s="14">
        <v>416728.1</v>
      </c>
      <c r="AU89" s="14">
        <v>43759</v>
      </c>
      <c r="AV89" s="14">
        <v>48288</v>
      </c>
      <c r="AW89" s="14">
        <v>47720</v>
      </c>
      <c r="AX89" s="14">
        <v>52119</v>
      </c>
      <c r="AY89" s="14">
        <v>50352</v>
      </c>
      <c r="AZ89" s="14">
        <v>53109</v>
      </c>
      <c r="BA89" s="14">
        <v>58647</v>
      </c>
      <c r="BB89" s="14">
        <v>56634</v>
      </c>
      <c r="BC89" s="14">
        <v>55795</v>
      </c>
      <c r="BD89" s="14">
        <v>56099</v>
      </c>
      <c r="BE89" s="14">
        <v>56921</v>
      </c>
      <c r="BF89" s="14">
        <v>53596</v>
      </c>
      <c r="BG89" s="14">
        <v>51283</v>
      </c>
      <c r="BH89" s="14">
        <v>49296</v>
      </c>
      <c r="BI89" s="14">
        <v>48578</v>
      </c>
      <c r="BJ89" s="14">
        <v>43559</v>
      </c>
      <c r="BK89" s="14">
        <v>42214</v>
      </c>
      <c r="BL89" s="14">
        <v>39809</v>
      </c>
      <c r="BM89" s="14">
        <v>39846</v>
      </c>
      <c r="BN89" s="14">
        <v>39118</v>
      </c>
      <c r="BO89" s="14">
        <v>41016</v>
      </c>
      <c r="BP89" s="14">
        <v>43201</v>
      </c>
      <c r="BQ89" s="14">
        <v>41386</v>
      </c>
      <c r="BR89" s="14">
        <v>40666</v>
      </c>
      <c r="BS89" s="14"/>
      <c r="BT89" s="14"/>
      <c r="BU89" s="14"/>
      <c r="BV89" s="14"/>
      <c r="BW89" s="14"/>
      <c r="BX89" s="14"/>
      <c r="BY89" s="14"/>
      <c r="BZ89" s="14"/>
      <c r="CA89" s="14"/>
      <c r="CB89" s="14"/>
      <c r="CC89" s="14"/>
      <c r="CD89" s="14">
        <v>1217033</v>
      </c>
      <c r="CE89" s="14">
        <v>1533141</v>
      </c>
      <c r="CF89" s="14">
        <v>1654348</v>
      </c>
      <c r="CG89" s="14">
        <v>2516118</v>
      </c>
      <c r="CH89" s="14">
        <v>2853460</v>
      </c>
      <c r="CI89" s="14">
        <v>3095685</v>
      </c>
      <c r="CJ89" s="14">
        <v>3146330</v>
      </c>
      <c r="CK89" s="14">
        <v>3456760</v>
      </c>
      <c r="CL89" s="14">
        <v>3586140</v>
      </c>
      <c r="CM89" s="14">
        <v>4110490</v>
      </c>
      <c r="CN89" s="14">
        <v>4558380</v>
      </c>
      <c r="CO89" s="14">
        <v>4669680</v>
      </c>
      <c r="CP89" s="14">
        <v>4067060</v>
      </c>
      <c r="CQ89" s="14">
        <v>4269314</v>
      </c>
      <c r="CR89" s="14">
        <v>3849568</v>
      </c>
      <c r="CS89" s="14">
        <v>4109511</v>
      </c>
      <c r="CT89" s="14">
        <v>4260133</v>
      </c>
      <c r="CU89" s="14">
        <v>4624752</v>
      </c>
      <c r="CV89" s="14">
        <v>5032198</v>
      </c>
      <c r="CW89" s="14">
        <v>158397</v>
      </c>
      <c r="CX89" s="14">
        <v>161590</v>
      </c>
      <c r="CY89" s="14">
        <v>151945</v>
      </c>
      <c r="CZ89" s="14">
        <v>192376</v>
      </c>
      <c r="DA89" s="14">
        <v>178723</v>
      </c>
      <c r="DB89" s="14">
        <v>206847</v>
      </c>
      <c r="DC89" s="14">
        <v>224057</v>
      </c>
      <c r="DD89" s="14">
        <v>217441</v>
      </c>
      <c r="DE89" s="14">
        <v>202070</v>
      </c>
      <c r="DF89" s="14">
        <v>218164</v>
      </c>
      <c r="DG89" s="14">
        <v>204696</v>
      </c>
      <c r="DH89" s="14">
        <v>195117</v>
      </c>
      <c r="DI89" s="14">
        <v>191372</v>
      </c>
      <c r="DJ89" s="14">
        <v>183931</v>
      </c>
      <c r="DK89" s="14">
        <v>178820</v>
      </c>
      <c r="DL89" s="14">
        <v>167436</v>
      </c>
      <c r="DM89" s="14">
        <v>160953</v>
      </c>
      <c r="DN89" s="14">
        <v>158976</v>
      </c>
      <c r="DO89" s="14">
        <v>162339</v>
      </c>
      <c r="DP89" s="14">
        <v>163106</v>
      </c>
      <c r="DQ89" s="14">
        <v>165094</v>
      </c>
      <c r="DR89" s="14">
        <v>176562</v>
      </c>
      <c r="DS89" s="14">
        <v>166130</v>
      </c>
      <c r="DT89" s="14">
        <v>155906</v>
      </c>
      <c r="DU89" s="14"/>
      <c r="DV89" s="14"/>
      <c r="DW89" s="14"/>
      <c r="DX89" s="14"/>
      <c r="DY89" s="14"/>
      <c r="DZ89" s="14">
        <v>69336</v>
      </c>
      <c r="EA89" s="14">
        <v>100246</v>
      </c>
      <c r="EB89" s="14">
        <v>105187</v>
      </c>
      <c r="EC89" s="14">
        <v>140119</v>
      </c>
      <c r="ED89" s="14">
        <v>160151</v>
      </c>
      <c r="EE89" s="14">
        <v>186325</v>
      </c>
      <c r="EF89" s="14">
        <v>187097</v>
      </c>
      <c r="EG89" s="14">
        <v>188376</v>
      </c>
      <c r="EH89" s="14">
        <v>168534</v>
      </c>
      <c r="EI89" s="14">
        <v>165586</v>
      </c>
      <c r="EJ89" s="14">
        <v>152366</v>
      </c>
      <c r="EK89" s="14">
        <v>150957</v>
      </c>
      <c r="EL89" s="14">
        <v>129157</v>
      </c>
      <c r="EM89" s="14">
        <v>130123</v>
      </c>
      <c r="EN89" s="14">
        <v>118628</v>
      </c>
      <c r="EO89" s="14">
        <v>124362</v>
      </c>
      <c r="EP89" s="14">
        <v>140517</v>
      </c>
      <c r="EQ89" s="14">
        <v>138294</v>
      </c>
      <c r="ER89" s="14">
        <v>137630</v>
      </c>
      <c r="ES89" s="14"/>
    </row>
    <row r="90" spans="7:149" ht="15.75" x14ac:dyDescent="0.5">
      <c r="G90" s="70" t="str">
        <f t="shared" si="15"/>
        <v>vege</v>
      </c>
      <c r="H90" s="71">
        <f t="shared" si="19"/>
        <v>399</v>
      </c>
      <c r="I90" s="65">
        <f t="shared" si="16"/>
        <v>691.73840000000007</v>
      </c>
      <c r="J90" s="65">
        <f t="shared" si="17"/>
        <v>50.4</v>
      </c>
      <c r="K90" s="65"/>
      <c r="N90" s="301">
        <f t="shared" si="18"/>
        <v>289.08850000000001</v>
      </c>
      <c r="O90" s="264"/>
      <c r="P90" s="13">
        <v>399</v>
      </c>
      <c r="Q90" s="13" t="s">
        <v>178</v>
      </c>
      <c r="R90" s="13" t="s">
        <v>168</v>
      </c>
      <c r="S90" s="13" t="s">
        <v>169</v>
      </c>
      <c r="T90" s="13" t="s">
        <v>169</v>
      </c>
      <c r="U90" s="265" t="s">
        <v>168</v>
      </c>
      <c r="V90" s="14" t="s">
        <v>168</v>
      </c>
      <c r="W90" s="14">
        <v>270748</v>
      </c>
      <c r="X90" s="14">
        <v>244371</v>
      </c>
      <c r="Y90" s="14">
        <v>272700</v>
      </c>
      <c r="Z90" s="14">
        <v>301030</v>
      </c>
      <c r="AA90" s="14">
        <v>312354</v>
      </c>
      <c r="AB90" s="14">
        <v>333328</v>
      </c>
      <c r="AC90" s="14">
        <v>358095</v>
      </c>
      <c r="AD90" s="14">
        <v>390846</v>
      </c>
      <c r="AE90" s="14">
        <v>427166</v>
      </c>
      <c r="AF90" s="14">
        <v>451564</v>
      </c>
      <c r="AG90" s="14">
        <v>482305</v>
      </c>
      <c r="AH90" s="14">
        <v>519481</v>
      </c>
      <c r="AI90" s="14">
        <v>518827</v>
      </c>
      <c r="AJ90" s="14">
        <v>545646</v>
      </c>
      <c r="AK90" s="14">
        <v>557039.80000000005</v>
      </c>
      <c r="AL90" s="14">
        <v>514278</v>
      </c>
      <c r="AM90" s="14">
        <v>509749</v>
      </c>
      <c r="AN90" s="14">
        <v>535436</v>
      </c>
      <c r="AO90" s="14">
        <v>551529</v>
      </c>
      <c r="AP90" s="14">
        <v>575392.1</v>
      </c>
      <c r="AQ90" s="14">
        <v>618201.59999999998</v>
      </c>
      <c r="AR90" s="14">
        <v>676339.19999999995</v>
      </c>
      <c r="AS90" s="14">
        <v>691738.4</v>
      </c>
      <c r="AT90" s="14">
        <v>699896.3</v>
      </c>
      <c r="AU90" s="14">
        <v>36195</v>
      </c>
      <c r="AV90" s="14">
        <v>35860</v>
      </c>
      <c r="AW90" s="14">
        <v>39336</v>
      </c>
      <c r="AX90" s="14">
        <v>44414</v>
      </c>
      <c r="AY90" s="14">
        <v>45285</v>
      </c>
      <c r="AZ90" s="14">
        <v>45340</v>
      </c>
      <c r="BA90" s="14">
        <v>49327</v>
      </c>
      <c r="BB90" s="14">
        <v>47589</v>
      </c>
      <c r="BC90" s="14">
        <v>48434</v>
      </c>
      <c r="BD90" s="14">
        <v>48126</v>
      </c>
      <c r="BE90" s="14">
        <v>52157</v>
      </c>
      <c r="BF90" s="14">
        <v>52233</v>
      </c>
      <c r="BG90" s="14">
        <v>50559</v>
      </c>
      <c r="BH90" s="14">
        <v>50718</v>
      </c>
      <c r="BI90" s="14">
        <v>50875</v>
      </c>
      <c r="BJ90" s="14">
        <v>45919</v>
      </c>
      <c r="BK90" s="14">
        <v>44829</v>
      </c>
      <c r="BL90" s="14">
        <v>43905</v>
      </c>
      <c r="BM90" s="14">
        <v>44524</v>
      </c>
      <c r="BN90" s="14">
        <v>43954</v>
      </c>
      <c r="BO90" s="14">
        <v>47063</v>
      </c>
      <c r="BP90" s="14">
        <v>50533</v>
      </c>
      <c r="BQ90" s="14">
        <v>50400</v>
      </c>
      <c r="BR90" s="14">
        <v>49458</v>
      </c>
      <c r="BS90" s="14"/>
      <c r="BT90" s="14"/>
      <c r="BU90" s="14"/>
      <c r="BV90" s="14"/>
      <c r="BW90" s="14"/>
      <c r="BX90" s="14"/>
      <c r="BY90" s="14">
        <v>690060</v>
      </c>
      <c r="BZ90" s="14">
        <v>913860</v>
      </c>
      <c r="CA90" s="14">
        <v>1327830</v>
      </c>
      <c r="CB90" s="14">
        <v>1398750</v>
      </c>
      <c r="CC90" s="14">
        <v>1516640</v>
      </c>
      <c r="CD90" s="14">
        <v>1654678</v>
      </c>
      <c r="CE90" s="14">
        <v>1670256</v>
      </c>
      <c r="CF90" s="14">
        <v>1670256</v>
      </c>
      <c r="CG90" s="14">
        <v>2617908</v>
      </c>
      <c r="CH90" s="14">
        <v>3055307</v>
      </c>
      <c r="CI90" s="14">
        <v>3406441</v>
      </c>
      <c r="CJ90" s="14">
        <v>3661120</v>
      </c>
      <c r="CK90" s="14">
        <v>3889740</v>
      </c>
      <c r="CL90" s="14">
        <v>4077310</v>
      </c>
      <c r="CM90" s="14">
        <v>4469310</v>
      </c>
      <c r="CN90" s="14">
        <v>4681130</v>
      </c>
      <c r="CO90" s="14">
        <v>4747570</v>
      </c>
      <c r="CP90" s="14">
        <v>4792230</v>
      </c>
      <c r="CQ90" s="14">
        <v>4881759</v>
      </c>
      <c r="CR90" s="14">
        <v>4664068</v>
      </c>
      <c r="CS90" s="14">
        <v>4958355</v>
      </c>
      <c r="CT90" s="14">
        <v>5389244</v>
      </c>
      <c r="CU90" s="14">
        <v>5810614</v>
      </c>
      <c r="CV90" s="14">
        <v>5850756</v>
      </c>
      <c r="CW90" s="14">
        <v>77426</v>
      </c>
      <c r="CX90" s="14">
        <v>69883</v>
      </c>
      <c r="CY90" s="14">
        <v>77984</v>
      </c>
      <c r="CZ90" s="14">
        <v>86086</v>
      </c>
      <c r="DA90" s="14">
        <v>89324</v>
      </c>
      <c r="DB90" s="14">
        <v>95322</v>
      </c>
      <c r="DC90" s="14">
        <v>102405</v>
      </c>
      <c r="DD90" s="14">
        <v>111771</v>
      </c>
      <c r="DE90" s="14">
        <v>122157</v>
      </c>
      <c r="DF90" s="14">
        <v>129134</v>
      </c>
      <c r="DG90" s="14">
        <v>137925</v>
      </c>
      <c r="DH90" s="14">
        <v>148557</v>
      </c>
      <c r="DI90" s="14">
        <v>148370</v>
      </c>
      <c r="DJ90" s="14">
        <v>156039</v>
      </c>
      <c r="DK90" s="14">
        <v>159297</v>
      </c>
      <c r="DL90" s="14">
        <v>147069</v>
      </c>
      <c r="DM90" s="14">
        <v>145774</v>
      </c>
      <c r="DN90" s="14">
        <v>153119</v>
      </c>
      <c r="DO90" s="14">
        <v>157721</v>
      </c>
      <c r="DP90" s="14">
        <v>164546</v>
      </c>
      <c r="DQ90" s="14">
        <v>176788</v>
      </c>
      <c r="DR90" s="14">
        <v>193414</v>
      </c>
      <c r="DS90" s="14">
        <v>197817</v>
      </c>
      <c r="DT90" s="14">
        <v>200150</v>
      </c>
      <c r="DU90" s="14">
        <v>22184</v>
      </c>
      <c r="DV90" s="14">
        <v>21764</v>
      </c>
      <c r="DW90" s="14">
        <v>38889</v>
      </c>
      <c r="DX90" s="14">
        <v>49092</v>
      </c>
      <c r="DY90" s="14">
        <v>52997</v>
      </c>
      <c r="DZ90" s="14">
        <v>56833</v>
      </c>
      <c r="EA90" s="14">
        <v>65301</v>
      </c>
      <c r="EB90" s="14">
        <v>71416</v>
      </c>
      <c r="EC90" s="14">
        <v>115299</v>
      </c>
      <c r="ED90" s="14">
        <v>132789</v>
      </c>
      <c r="EE90" s="14">
        <v>180733</v>
      </c>
      <c r="EF90" s="14">
        <v>216852</v>
      </c>
      <c r="EG90" s="14">
        <v>214998</v>
      </c>
      <c r="EH90" s="14">
        <v>212668</v>
      </c>
      <c r="EI90" s="14">
        <v>209822</v>
      </c>
      <c r="EJ90" s="14">
        <v>179799</v>
      </c>
      <c r="EK90" s="14">
        <v>181846</v>
      </c>
      <c r="EL90" s="14">
        <v>191762</v>
      </c>
      <c r="EM90" s="14">
        <v>189116</v>
      </c>
      <c r="EN90" s="14">
        <v>189690</v>
      </c>
      <c r="EO90" s="14">
        <v>210206</v>
      </c>
      <c r="EP90" s="14">
        <v>254747</v>
      </c>
      <c r="EQ90" s="14">
        <v>270671</v>
      </c>
      <c r="ER90" s="14">
        <v>268751</v>
      </c>
      <c r="ES90" s="14"/>
    </row>
    <row r="91" spans="7:149" ht="15.75" x14ac:dyDescent="0.5">
      <c r="G91" s="70" t="str">
        <f t="shared" si="15"/>
        <v>vege</v>
      </c>
      <c r="H91" s="71">
        <f t="shared" si="19"/>
        <v>401</v>
      </c>
      <c r="I91" s="65">
        <f t="shared" si="16"/>
        <v>3020.2620000000002</v>
      </c>
      <c r="J91" s="65">
        <f t="shared" si="17"/>
        <v>334.54500000000002</v>
      </c>
      <c r="K91" s="65"/>
      <c r="N91" s="301">
        <f t="shared" si="18"/>
        <v>861.42650000000003</v>
      </c>
      <c r="O91" s="264"/>
      <c r="P91" s="13">
        <v>401</v>
      </c>
      <c r="Q91" s="13" t="s">
        <v>179</v>
      </c>
      <c r="R91" s="13" t="s">
        <v>168</v>
      </c>
      <c r="S91" s="13" t="s">
        <v>168</v>
      </c>
      <c r="T91" s="13" t="s">
        <v>168</v>
      </c>
      <c r="U91" s="265" t="s">
        <v>168</v>
      </c>
      <c r="V91" s="14" t="s">
        <v>168</v>
      </c>
      <c r="W91" s="14">
        <v>727747</v>
      </c>
      <c r="X91" s="14">
        <v>580464</v>
      </c>
      <c r="Y91" s="14">
        <v>635089</v>
      </c>
      <c r="Z91" s="14">
        <v>1066722</v>
      </c>
      <c r="AA91" s="14">
        <v>1100514</v>
      </c>
      <c r="AB91" s="14">
        <v>1058023</v>
      </c>
      <c r="AC91" s="14">
        <v>1185057</v>
      </c>
      <c r="AD91" s="14">
        <v>1128792</v>
      </c>
      <c r="AE91" s="14">
        <v>1174197</v>
      </c>
      <c r="AF91" s="14">
        <v>1424275</v>
      </c>
      <c r="AG91" s="14">
        <v>1384184</v>
      </c>
      <c r="AH91" s="14">
        <v>1613699</v>
      </c>
      <c r="AI91" s="14">
        <v>1742711</v>
      </c>
      <c r="AJ91" s="14">
        <v>1733215</v>
      </c>
      <c r="AK91" s="14">
        <v>1882106</v>
      </c>
      <c r="AL91" s="14">
        <v>1915016</v>
      </c>
      <c r="AM91" s="14">
        <v>1961598</v>
      </c>
      <c r="AN91" s="14">
        <v>2359441</v>
      </c>
      <c r="AO91" s="14">
        <v>2542333</v>
      </c>
      <c r="AP91" s="14">
        <v>2588633</v>
      </c>
      <c r="AQ91" s="14">
        <v>2772594</v>
      </c>
      <c r="AR91" s="14">
        <v>2747018</v>
      </c>
      <c r="AS91" s="14">
        <v>3020262</v>
      </c>
      <c r="AT91" s="14">
        <v>3061261</v>
      </c>
      <c r="AU91" s="14">
        <v>174708</v>
      </c>
      <c r="AV91" s="14">
        <v>142556</v>
      </c>
      <c r="AW91" s="14">
        <v>150598</v>
      </c>
      <c r="AX91" s="14">
        <v>176264</v>
      </c>
      <c r="AY91" s="14">
        <v>194588</v>
      </c>
      <c r="AZ91" s="14">
        <v>187236</v>
      </c>
      <c r="BA91" s="14">
        <v>204747</v>
      </c>
      <c r="BB91" s="14">
        <v>204048</v>
      </c>
      <c r="BC91" s="14">
        <v>232703</v>
      </c>
      <c r="BD91" s="14">
        <v>279452</v>
      </c>
      <c r="BE91" s="14">
        <v>237266</v>
      </c>
      <c r="BF91" s="14">
        <v>239991</v>
      </c>
      <c r="BG91" s="14">
        <v>242523</v>
      </c>
      <c r="BH91" s="14">
        <v>249516</v>
      </c>
      <c r="BI91" s="14">
        <v>263932</v>
      </c>
      <c r="BJ91" s="14">
        <v>255716</v>
      </c>
      <c r="BK91" s="14">
        <v>260222</v>
      </c>
      <c r="BL91" s="14">
        <v>310147</v>
      </c>
      <c r="BM91" s="14">
        <v>310365</v>
      </c>
      <c r="BN91" s="14">
        <v>300377</v>
      </c>
      <c r="BO91" s="14">
        <v>314772</v>
      </c>
      <c r="BP91" s="14">
        <v>321923</v>
      </c>
      <c r="BQ91" s="14">
        <v>334545</v>
      </c>
      <c r="BR91" s="14">
        <v>338636</v>
      </c>
      <c r="BS91" s="14"/>
      <c r="BT91" s="14"/>
      <c r="BU91" s="14"/>
      <c r="BV91" s="14"/>
      <c r="BW91" s="14"/>
      <c r="BX91" s="14"/>
      <c r="BY91" s="14">
        <v>6580290</v>
      </c>
      <c r="BZ91" s="14">
        <v>5941990</v>
      </c>
      <c r="CA91" s="14">
        <v>6662560</v>
      </c>
      <c r="CB91" s="14">
        <v>6349750</v>
      </c>
      <c r="CC91" s="14">
        <v>8371890</v>
      </c>
      <c r="CD91" s="14">
        <v>9487360</v>
      </c>
      <c r="CE91" s="14">
        <v>7955979</v>
      </c>
      <c r="CF91" s="14">
        <v>7829963</v>
      </c>
      <c r="CG91" s="14">
        <v>16700000</v>
      </c>
      <c r="CH91" s="14">
        <v>18000000</v>
      </c>
      <c r="CI91" s="14">
        <v>19400000</v>
      </c>
      <c r="CJ91" s="14">
        <v>29300000</v>
      </c>
      <c r="CK91" s="14">
        <v>30400000</v>
      </c>
      <c r="CL91" s="14">
        <v>24400000</v>
      </c>
      <c r="CM91" s="14">
        <v>26700000</v>
      </c>
      <c r="CN91" s="14">
        <v>29000000</v>
      </c>
      <c r="CO91" s="14">
        <v>29000000</v>
      </c>
      <c r="CP91" s="14">
        <v>35600000</v>
      </c>
      <c r="CQ91" s="14">
        <v>29400000</v>
      </c>
      <c r="CR91" s="14">
        <v>17100000</v>
      </c>
      <c r="CS91" s="14">
        <v>29500000</v>
      </c>
      <c r="CT91" s="14">
        <v>32900000</v>
      </c>
      <c r="CU91" s="14">
        <v>41200000</v>
      </c>
      <c r="CV91" s="14">
        <v>32400000</v>
      </c>
      <c r="CW91" s="14">
        <v>488406</v>
      </c>
      <c r="CX91" s="14">
        <v>389561</v>
      </c>
      <c r="CY91" s="14">
        <v>426221</v>
      </c>
      <c r="CZ91" s="14">
        <v>715899</v>
      </c>
      <c r="DA91" s="14">
        <v>738577</v>
      </c>
      <c r="DB91" s="14">
        <v>710061</v>
      </c>
      <c r="DC91" s="14">
        <v>795316</v>
      </c>
      <c r="DD91" s="14">
        <v>757555</v>
      </c>
      <c r="DE91" s="14">
        <v>788027</v>
      </c>
      <c r="DF91" s="14">
        <v>955860</v>
      </c>
      <c r="DG91" s="14">
        <v>928954</v>
      </c>
      <c r="DH91" s="14">
        <v>1082986</v>
      </c>
      <c r="DI91" s="14">
        <v>1169568</v>
      </c>
      <c r="DJ91" s="14">
        <v>1163195</v>
      </c>
      <c r="DK91" s="14">
        <v>1263119</v>
      </c>
      <c r="DL91" s="14">
        <v>1285206</v>
      </c>
      <c r="DM91" s="14">
        <v>1316468</v>
      </c>
      <c r="DN91" s="14">
        <v>1583468</v>
      </c>
      <c r="DO91" s="14">
        <v>1706211</v>
      </c>
      <c r="DP91" s="14">
        <v>1737283</v>
      </c>
      <c r="DQ91" s="14">
        <v>1860743</v>
      </c>
      <c r="DR91" s="14">
        <v>1843579</v>
      </c>
      <c r="DS91" s="14">
        <v>2026959</v>
      </c>
      <c r="DT91" s="14">
        <v>2054473</v>
      </c>
      <c r="DU91" s="14">
        <v>568620</v>
      </c>
      <c r="DV91" s="14">
        <v>336143</v>
      </c>
      <c r="DW91" s="14">
        <v>454434</v>
      </c>
      <c r="DX91" s="14">
        <v>789707</v>
      </c>
      <c r="DY91" s="14">
        <v>1030712</v>
      </c>
      <c r="DZ91" s="14">
        <v>1034324</v>
      </c>
      <c r="EA91" s="14">
        <v>1029366</v>
      </c>
      <c r="EB91" s="14">
        <v>966896</v>
      </c>
      <c r="EC91" s="14">
        <v>2024832</v>
      </c>
      <c r="ED91" s="14">
        <v>2468834</v>
      </c>
      <c r="EE91" s="14">
        <v>2957918</v>
      </c>
      <c r="EF91" s="14">
        <v>5390077</v>
      </c>
      <c r="EG91" s="14">
        <v>5652941</v>
      </c>
      <c r="EH91" s="14">
        <v>4049476</v>
      </c>
      <c r="EI91" s="14">
        <v>4229235</v>
      </c>
      <c r="EJ91" s="14">
        <v>4141628</v>
      </c>
      <c r="EK91" s="14">
        <v>4278577</v>
      </c>
      <c r="EL91" s="14">
        <v>6279896</v>
      </c>
      <c r="EM91" s="14">
        <v>5244020</v>
      </c>
      <c r="EN91" s="14">
        <v>3120489</v>
      </c>
      <c r="EO91" s="14">
        <v>5610744</v>
      </c>
      <c r="EP91" s="14">
        <v>6318623</v>
      </c>
      <c r="EQ91" s="14">
        <v>8372217</v>
      </c>
      <c r="ER91" s="14">
        <v>6513206</v>
      </c>
      <c r="ES91" s="14"/>
    </row>
    <row r="92" spans="7:149" ht="15.75" x14ac:dyDescent="0.5">
      <c r="G92" s="70" t="str">
        <f t="shared" si="15"/>
        <v>vege</v>
      </c>
      <c r="H92" s="71">
        <f t="shared" si="19"/>
        <v>402</v>
      </c>
      <c r="I92" s="65">
        <f t="shared" si="16"/>
        <v>0</v>
      </c>
      <c r="J92" s="65">
        <f t="shared" si="17"/>
        <v>0</v>
      </c>
      <c r="K92" s="65"/>
      <c r="N92" s="301">
        <f t="shared" si="18"/>
        <v>0</v>
      </c>
      <c r="O92" s="264"/>
      <c r="P92" s="13">
        <v>402</v>
      </c>
      <c r="Q92" s="13" t="s">
        <v>180</v>
      </c>
      <c r="R92" s="13" t="s">
        <v>168</v>
      </c>
      <c r="S92" s="13" t="s">
        <v>168</v>
      </c>
      <c r="T92" s="13" t="s">
        <v>168</v>
      </c>
      <c r="U92" s="265" t="s">
        <v>168</v>
      </c>
      <c r="V92" s="14" t="s">
        <v>168</v>
      </c>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row>
    <row r="93" spans="7:149" ht="15.75" x14ac:dyDescent="0.5">
      <c r="G93" s="70" t="str">
        <f t="shared" si="15"/>
        <v>vege</v>
      </c>
      <c r="H93" s="71">
        <f t="shared" si="19"/>
        <v>403</v>
      </c>
      <c r="I93" s="65">
        <f t="shared" si="16"/>
        <v>1982.36</v>
      </c>
      <c r="J93" s="65">
        <f t="shared" si="17"/>
        <v>184.98400000000001</v>
      </c>
      <c r="K93" s="65"/>
      <c r="N93" s="301">
        <f t="shared" si="18"/>
        <v>775.5571666666666</v>
      </c>
      <c r="O93" s="264"/>
      <c r="P93" s="13">
        <v>403</v>
      </c>
      <c r="Q93" s="13" t="s">
        <v>181</v>
      </c>
      <c r="R93" s="13" t="s">
        <v>168</v>
      </c>
      <c r="S93" s="13" t="s">
        <v>168</v>
      </c>
      <c r="T93" s="13" t="s">
        <v>168</v>
      </c>
      <c r="U93" s="265" t="s">
        <v>168</v>
      </c>
      <c r="V93" s="14" t="s">
        <v>168</v>
      </c>
      <c r="W93" s="14">
        <v>772818</v>
      </c>
      <c r="X93" s="14">
        <v>861150</v>
      </c>
      <c r="Y93" s="14">
        <v>766572</v>
      </c>
      <c r="Z93" s="14">
        <v>762795</v>
      </c>
      <c r="AA93" s="14">
        <v>757399</v>
      </c>
      <c r="AB93" s="14">
        <v>732609</v>
      </c>
      <c r="AC93" s="14">
        <v>794931</v>
      </c>
      <c r="AD93" s="14">
        <v>802810</v>
      </c>
      <c r="AE93" s="14">
        <v>853615</v>
      </c>
      <c r="AF93" s="14">
        <v>965164</v>
      </c>
      <c r="AG93" s="14">
        <v>1048934</v>
      </c>
      <c r="AH93" s="14">
        <v>893124</v>
      </c>
      <c r="AI93" s="14">
        <v>964221</v>
      </c>
      <c r="AJ93" s="14">
        <v>1010773</v>
      </c>
      <c r="AK93" s="14">
        <v>1233984</v>
      </c>
      <c r="AL93" s="14">
        <v>1229184</v>
      </c>
      <c r="AM93" s="14">
        <v>1446869</v>
      </c>
      <c r="AN93" s="14">
        <v>1470154</v>
      </c>
      <c r="AO93" s="14">
        <v>1503436</v>
      </c>
      <c r="AP93" s="14">
        <v>1580243</v>
      </c>
      <c r="AQ93" s="14">
        <v>1815445</v>
      </c>
      <c r="AR93" s="14">
        <v>2004590</v>
      </c>
      <c r="AS93" s="14">
        <v>1982360</v>
      </c>
      <c r="AT93" s="14">
        <v>1985233</v>
      </c>
      <c r="AU93" s="14">
        <v>84038</v>
      </c>
      <c r="AV93" s="14">
        <v>82147</v>
      </c>
      <c r="AW93" s="14">
        <v>79867</v>
      </c>
      <c r="AX93" s="14">
        <v>88029</v>
      </c>
      <c r="AY93" s="14">
        <v>88707</v>
      </c>
      <c r="AZ93" s="14">
        <v>83614</v>
      </c>
      <c r="BA93" s="14">
        <v>89188</v>
      </c>
      <c r="BB93" s="14">
        <v>93694</v>
      </c>
      <c r="BC93" s="14">
        <v>91339</v>
      </c>
      <c r="BD93" s="14">
        <v>104009</v>
      </c>
      <c r="BE93" s="14">
        <v>109634</v>
      </c>
      <c r="BF93" s="14">
        <v>93667</v>
      </c>
      <c r="BG93" s="14">
        <v>99519</v>
      </c>
      <c r="BH93" s="14">
        <v>98937</v>
      </c>
      <c r="BI93" s="14">
        <v>120704</v>
      </c>
      <c r="BJ93" s="14">
        <v>122126</v>
      </c>
      <c r="BK93" s="14">
        <v>149635</v>
      </c>
      <c r="BL93" s="14">
        <v>158172</v>
      </c>
      <c r="BM93" s="14">
        <v>156779</v>
      </c>
      <c r="BN93" s="14">
        <v>159195</v>
      </c>
      <c r="BO93" s="14">
        <v>186900</v>
      </c>
      <c r="BP93" s="14">
        <v>194575</v>
      </c>
      <c r="BQ93" s="14">
        <v>184984</v>
      </c>
      <c r="BR93" s="14">
        <v>181683</v>
      </c>
      <c r="BS93" s="14"/>
      <c r="BT93" s="14"/>
      <c r="BU93" s="14"/>
      <c r="BV93" s="14"/>
      <c r="BW93" s="14"/>
      <c r="BX93" s="14"/>
      <c r="BY93" s="14">
        <v>3534150</v>
      </c>
      <c r="BZ93" s="14">
        <v>5250830</v>
      </c>
      <c r="CA93" s="14">
        <v>5240990</v>
      </c>
      <c r="CB93" s="14">
        <v>5388920</v>
      </c>
      <c r="CC93" s="14">
        <v>4833290</v>
      </c>
      <c r="CD93" s="14">
        <v>6506900</v>
      </c>
      <c r="CE93" s="14">
        <v>6443581</v>
      </c>
      <c r="CF93" s="14">
        <v>6245294</v>
      </c>
      <c r="CG93" s="14">
        <v>11600000</v>
      </c>
      <c r="CH93" s="14">
        <v>11000000</v>
      </c>
      <c r="CI93" s="14">
        <v>11100000</v>
      </c>
      <c r="CJ93" s="14"/>
      <c r="CK93" s="14"/>
      <c r="CL93" s="14"/>
      <c r="CM93" s="14"/>
      <c r="CN93" s="14"/>
      <c r="CO93" s="14">
        <v>18700000</v>
      </c>
      <c r="CP93" s="14">
        <v>10500000</v>
      </c>
      <c r="CQ93" s="14">
        <v>21700000</v>
      </c>
      <c r="CR93" s="14">
        <v>19700000</v>
      </c>
      <c r="CS93" s="14">
        <v>26700000</v>
      </c>
      <c r="CT93" s="14">
        <v>23900000</v>
      </c>
      <c r="CU93" s="14">
        <v>27100000</v>
      </c>
      <c r="CV93" s="14">
        <v>26900000</v>
      </c>
      <c r="CW93" s="14">
        <v>321841</v>
      </c>
      <c r="CX93" s="14">
        <v>358627</v>
      </c>
      <c r="CY93" s="14">
        <v>319239</v>
      </c>
      <c r="CZ93" s="14">
        <v>317667</v>
      </c>
      <c r="DA93" s="14">
        <v>315419</v>
      </c>
      <c r="DB93" s="14">
        <v>305096</v>
      </c>
      <c r="DC93" s="14">
        <v>331050</v>
      </c>
      <c r="DD93" s="14">
        <v>334331</v>
      </c>
      <c r="DE93" s="14">
        <v>355489</v>
      </c>
      <c r="DF93" s="14">
        <v>401943</v>
      </c>
      <c r="DG93" s="14">
        <v>436829</v>
      </c>
      <c r="DH93" s="14">
        <v>371942</v>
      </c>
      <c r="DI93" s="14">
        <v>401551</v>
      </c>
      <c r="DJ93" s="14">
        <v>420937</v>
      </c>
      <c r="DK93" s="14">
        <v>513893</v>
      </c>
      <c r="DL93" s="14">
        <v>511895</v>
      </c>
      <c r="DM93" s="14">
        <v>602550</v>
      </c>
      <c r="DN93" s="14">
        <v>612247</v>
      </c>
      <c r="DO93" s="14">
        <v>626107</v>
      </c>
      <c r="DP93" s="14">
        <v>658093</v>
      </c>
      <c r="DQ93" s="14">
        <v>756044</v>
      </c>
      <c r="DR93" s="14">
        <v>834813</v>
      </c>
      <c r="DS93" s="14">
        <v>825555</v>
      </c>
      <c r="DT93" s="14">
        <v>826752</v>
      </c>
      <c r="DU93" s="14">
        <v>324309</v>
      </c>
      <c r="DV93" s="14">
        <v>440680</v>
      </c>
      <c r="DW93" s="14">
        <v>431480</v>
      </c>
      <c r="DX93" s="14">
        <v>479256</v>
      </c>
      <c r="DY93" s="14">
        <v>409530</v>
      </c>
      <c r="DZ93" s="14">
        <v>491205</v>
      </c>
      <c r="EA93" s="14">
        <v>559234</v>
      </c>
      <c r="EB93" s="14">
        <v>548494</v>
      </c>
      <c r="EC93" s="14">
        <v>1017207</v>
      </c>
      <c r="ED93" s="14">
        <v>1017475</v>
      </c>
      <c r="EE93" s="14">
        <v>1285374</v>
      </c>
      <c r="EF93" s="14"/>
      <c r="EG93" s="14"/>
      <c r="EH93" s="14"/>
      <c r="EI93" s="14"/>
      <c r="EJ93" s="14"/>
      <c r="EK93" s="14">
        <v>2030616</v>
      </c>
      <c r="EL93" s="14">
        <v>1158796</v>
      </c>
      <c r="EM93" s="14">
        <v>2288673</v>
      </c>
      <c r="EN93" s="14">
        <v>2205670</v>
      </c>
      <c r="EO93" s="14">
        <v>3322026</v>
      </c>
      <c r="EP93" s="14">
        <v>3350327</v>
      </c>
      <c r="EQ93" s="14">
        <v>3615513</v>
      </c>
      <c r="ER93" s="14">
        <v>3507299</v>
      </c>
      <c r="ES93" s="14"/>
    </row>
    <row r="94" spans="7:149" ht="15.75" x14ac:dyDescent="0.5">
      <c r="G94" s="70" t="str">
        <f t="shared" si="15"/>
        <v>vege</v>
      </c>
      <c r="H94" s="71">
        <f t="shared" si="19"/>
        <v>406</v>
      </c>
      <c r="I94" s="65">
        <f t="shared" si="16"/>
        <v>30.58231</v>
      </c>
      <c r="J94" s="65">
        <f t="shared" si="17"/>
        <v>4.2709999999999999</v>
      </c>
      <c r="K94" s="65"/>
      <c r="N94" s="301">
        <f t="shared" si="18"/>
        <v>40.585833333333333</v>
      </c>
      <c r="O94" s="264"/>
      <c r="P94" s="13">
        <v>406</v>
      </c>
      <c r="Q94" s="13" t="s">
        <v>182</v>
      </c>
      <c r="R94" s="13" t="s">
        <v>168</v>
      </c>
      <c r="S94" s="13" t="s">
        <v>168</v>
      </c>
      <c r="T94" s="13" t="s">
        <v>168</v>
      </c>
      <c r="U94" s="265" t="s">
        <v>168</v>
      </c>
      <c r="V94" s="14" t="s">
        <v>168</v>
      </c>
      <c r="W94" s="14">
        <v>59008</v>
      </c>
      <c r="X94" s="14">
        <v>49573</v>
      </c>
      <c r="Y94" s="14">
        <v>46393</v>
      </c>
      <c r="Z94" s="14">
        <v>38957</v>
      </c>
      <c r="AA94" s="14">
        <v>28851</v>
      </c>
      <c r="AB94" s="14">
        <v>20733</v>
      </c>
      <c r="AC94" s="14">
        <v>21051</v>
      </c>
      <c r="AD94" s="14">
        <v>17313</v>
      </c>
      <c r="AE94" s="14">
        <v>12339</v>
      </c>
      <c r="AF94" s="14">
        <v>15419</v>
      </c>
      <c r="AG94" s="14">
        <v>12295</v>
      </c>
      <c r="AH94" s="14">
        <v>14749</v>
      </c>
      <c r="AI94" s="14">
        <v>17638</v>
      </c>
      <c r="AJ94" s="14">
        <v>15766</v>
      </c>
      <c r="AK94" s="14">
        <v>16894</v>
      </c>
      <c r="AL94" s="14">
        <v>20295</v>
      </c>
      <c r="AM94" s="14">
        <v>21150</v>
      </c>
      <c r="AN94" s="14">
        <v>19513</v>
      </c>
      <c r="AO94" s="14">
        <v>39302</v>
      </c>
      <c r="AP94" s="14">
        <v>88816.5</v>
      </c>
      <c r="AQ94" s="14">
        <v>81804.600000000006</v>
      </c>
      <c r="AR94" s="14">
        <v>45091.57</v>
      </c>
      <c r="AS94" s="14">
        <v>30582.31</v>
      </c>
      <c r="AT94" s="14">
        <v>39254.43</v>
      </c>
      <c r="AU94" s="14">
        <v>9981</v>
      </c>
      <c r="AV94" s="14">
        <v>9279</v>
      </c>
      <c r="AW94" s="14">
        <v>7923</v>
      </c>
      <c r="AX94" s="14">
        <v>6345</v>
      </c>
      <c r="AY94" s="14">
        <v>4930</v>
      </c>
      <c r="AZ94" s="14">
        <v>3280</v>
      </c>
      <c r="BA94" s="14">
        <v>3107</v>
      </c>
      <c r="BB94" s="14">
        <v>2690</v>
      </c>
      <c r="BC94" s="14">
        <v>1922</v>
      </c>
      <c r="BD94" s="14">
        <v>2293</v>
      </c>
      <c r="BE94" s="14">
        <v>1816</v>
      </c>
      <c r="BF94" s="14">
        <v>1828</v>
      </c>
      <c r="BG94" s="14">
        <v>2632</v>
      </c>
      <c r="BH94" s="14">
        <v>2479</v>
      </c>
      <c r="BI94" s="14">
        <v>1913</v>
      </c>
      <c r="BJ94" s="14">
        <v>2563</v>
      </c>
      <c r="BK94" s="14">
        <v>2407</v>
      </c>
      <c r="BL94" s="14">
        <v>2146</v>
      </c>
      <c r="BM94" s="14">
        <v>5013</v>
      </c>
      <c r="BN94" s="14">
        <v>12280</v>
      </c>
      <c r="BO94" s="14">
        <v>12801</v>
      </c>
      <c r="BP94" s="14">
        <v>6868</v>
      </c>
      <c r="BQ94" s="14">
        <v>4271</v>
      </c>
      <c r="BR94" s="14">
        <v>5341</v>
      </c>
      <c r="BS94" s="14"/>
      <c r="BT94" s="14"/>
      <c r="BU94" s="14"/>
      <c r="BV94" s="14"/>
      <c r="BW94" s="14"/>
      <c r="BX94" s="14"/>
      <c r="BY94" s="14"/>
      <c r="BZ94" s="14"/>
      <c r="CA94" s="14"/>
      <c r="CB94" s="14"/>
      <c r="CC94" s="14"/>
      <c r="CD94" s="14">
        <v>6134648</v>
      </c>
      <c r="CE94" s="14">
        <v>8523033</v>
      </c>
      <c r="CF94" s="14">
        <v>8329233</v>
      </c>
      <c r="CG94" s="14">
        <v>7169993</v>
      </c>
      <c r="CH94" s="14">
        <v>8079279</v>
      </c>
      <c r="CI94" s="14">
        <v>8480011</v>
      </c>
      <c r="CJ94" s="14">
        <v>14200000</v>
      </c>
      <c r="CK94" s="14">
        <v>14000000</v>
      </c>
      <c r="CL94" s="14"/>
      <c r="CM94" s="14"/>
      <c r="CN94" s="14"/>
      <c r="CO94" s="14">
        <v>22400000</v>
      </c>
      <c r="CP94" s="14">
        <v>30700000</v>
      </c>
      <c r="CQ94" s="14">
        <v>26000000</v>
      </c>
      <c r="CR94" s="14">
        <v>22900000</v>
      </c>
      <c r="CS94" s="14">
        <v>27000000</v>
      </c>
      <c r="CT94" s="14">
        <v>26000000</v>
      </c>
      <c r="CU94" s="14">
        <v>26600000</v>
      </c>
      <c r="CV94" s="14">
        <v>29600000</v>
      </c>
      <c r="CW94" s="14">
        <v>42627</v>
      </c>
      <c r="CX94" s="14">
        <v>35811</v>
      </c>
      <c r="CY94" s="14">
        <v>33514</v>
      </c>
      <c r="CZ94" s="14">
        <v>28142</v>
      </c>
      <c r="DA94" s="14">
        <v>20842</v>
      </c>
      <c r="DB94" s="14">
        <v>14977</v>
      </c>
      <c r="DC94" s="14">
        <v>15207</v>
      </c>
      <c r="DD94" s="14">
        <v>12507</v>
      </c>
      <c r="DE94" s="14">
        <v>8914</v>
      </c>
      <c r="DF94" s="14">
        <v>11139</v>
      </c>
      <c r="DG94" s="14">
        <v>8882</v>
      </c>
      <c r="DH94" s="14">
        <v>10655</v>
      </c>
      <c r="DI94" s="14">
        <v>12742</v>
      </c>
      <c r="DJ94" s="14">
        <v>11389</v>
      </c>
      <c r="DK94" s="14">
        <v>12204</v>
      </c>
      <c r="DL94" s="14">
        <v>14661</v>
      </c>
      <c r="DM94" s="14">
        <v>15279</v>
      </c>
      <c r="DN94" s="14">
        <v>14096</v>
      </c>
      <c r="DO94" s="14">
        <v>28391</v>
      </c>
      <c r="DP94" s="14">
        <v>64160</v>
      </c>
      <c r="DQ94" s="14">
        <v>59095</v>
      </c>
      <c r="DR94" s="14">
        <v>32574</v>
      </c>
      <c r="DS94" s="14">
        <v>22092</v>
      </c>
      <c r="DT94" s="14">
        <v>28357</v>
      </c>
      <c r="DU94" s="14"/>
      <c r="DV94" s="14"/>
      <c r="DW94" s="14"/>
      <c r="DX94" s="14"/>
      <c r="DY94" s="14"/>
      <c r="DZ94" s="14">
        <v>13106</v>
      </c>
      <c r="EA94" s="14">
        <v>19589</v>
      </c>
      <c r="EB94" s="14">
        <v>15776</v>
      </c>
      <c r="EC94" s="14">
        <v>9122</v>
      </c>
      <c r="ED94" s="14">
        <v>11990</v>
      </c>
      <c r="EE94" s="14">
        <v>11469</v>
      </c>
      <c r="EF94" s="14">
        <v>23925</v>
      </c>
      <c r="EG94" s="14">
        <v>26371</v>
      </c>
      <c r="EH94" s="14"/>
      <c r="EI94" s="14"/>
      <c r="EJ94" s="14"/>
      <c r="EK94" s="14">
        <v>35605</v>
      </c>
      <c r="EL94" s="14">
        <v>44723</v>
      </c>
      <c r="EM94" s="14">
        <v>71720</v>
      </c>
      <c r="EN94" s="14">
        <v>143973</v>
      </c>
      <c r="EO94" s="14">
        <v>151719</v>
      </c>
      <c r="EP94" s="14">
        <v>81784</v>
      </c>
      <c r="EQ94" s="14">
        <v>54755</v>
      </c>
      <c r="ER94" s="14">
        <v>76325</v>
      </c>
      <c r="ES94" s="14"/>
    </row>
    <row r="95" spans="7:149" ht="15.75" x14ac:dyDescent="0.5">
      <c r="G95" s="70" t="str">
        <f t="shared" si="15"/>
        <v>vege</v>
      </c>
      <c r="H95" s="71">
        <f t="shared" si="19"/>
        <v>407</v>
      </c>
      <c r="I95" s="65">
        <f t="shared" si="16"/>
        <v>638.73450000000003</v>
      </c>
      <c r="J95" s="65">
        <f t="shared" si="17"/>
        <v>63.167999999999999</v>
      </c>
      <c r="K95" s="65"/>
      <c r="N95" s="301">
        <f t="shared" si="18"/>
        <v>372.07733333333329</v>
      </c>
      <c r="O95" s="264"/>
      <c r="P95" s="13">
        <v>407</v>
      </c>
      <c r="Q95" s="13" t="s">
        <v>183</v>
      </c>
      <c r="R95" s="13" t="s">
        <v>168</v>
      </c>
      <c r="S95" s="13" t="s">
        <v>168</v>
      </c>
      <c r="T95" s="13" t="s">
        <v>168</v>
      </c>
      <c r="U95" s="265" t="s">
        <v>168</v>
      </c>
      <c r="V95" s="14" t="s">
        <v>168</v>
      </c>
      <c r="W95" s="14">
        <v>311319</v>
      </c>
      <c r="X95" s="14">
        <v>283285</v>
      </c>
      <c r="Y95" s="14">
        <v>315132</v>
      </c>
      <c r="Z95" s="14">
        <v>345720</v>
      </c>
      <c r="AA95" s="14">
        <v>475571</v>
      </c>
      <c r="AB95" s="14">
        <v>501437</v>
      </c>
      <c r="AC95" s="14">
        <v>571268</v>
      </c>
      <c r="AD95" s="14">
        <v>497927</v>
      </c>
      <c r="AE95" s="14">
        <v>547743</v>
      </c>
      <c r="AF95" s="14">
        <v>549365</v>
      </c>
      <c r="AG95" s="14">
        <v>541374</v>
      </c>
      <c r="AH95" s="14">
        <v>526774</v>
      </c>
      <c r="AI95" s="14">
        <v>596824</v>
      </c>
      <c r="AJ95" s="14">
        <v>579973</v>
      </c>
      <c r="AK95" s="14">
        <v>584624.19999999995</v>
      </c>
      <c r="AL95" s="14">
        <v>512486</v>
      </c>
      <c r="AM95" s="14">
        <v>537931</v>
      </c>
      <c r="AN95" s="14">
        <v>510483</v>
      </c>
      <c r="AO95" s="14">
        <v>573216</v>
      </c>
      <c r="AP95" s="14">
        <v>590595.6</v>
      </c>
      <c r="AQ95" s="14">
        <v>579747.80000000005</v>
      </c>
      <c r="AR95" s="14">
        <v>627853.1</v>
      </c>
      <c r="AS95" s="14">
        <v>638734.5</v>
      </c>
      <c r="AT95" s="14">
        <v>639675.4</v>
      </c>
      <c r="AU95" s="14">
        <v>36127</v>
      </c>
      <c r="AV95" s="14">
        <v>34399</v>
      </c>
      <c r="AW95" s="14">
        <v>41602</v>
      </c>
      <c r="AX95" s="14">
        <v>38453</v>
      </c>
      <c r="AY95" s="14">
        <v>45718</v>
      </c>
      <c r="AZ95" s="14">
        <v>45402</v>
      </c>
      <c r="BA95" s="14">
        <v>51343</v>
      </c>
      <c r="BB95" s="14">
        <v>47491</v>
      </c>
      <c r="BC95" s="14">
        <v>52101</v>
      </c>
      <c r="BD95" s="14">
        <v>53637</v>
      </c>
      <c r="BE95" s="14">
        <v>57593</v>
      </c>
      <c r="BF95" s="14">
        <v>55611</v>
      </c>
      <c r="BG95" s="14">
        <v>58427</v>
      </c>
      <c r="BH95" s="14">
        <v>57264</v>
      </c>
      <c r="BI95" s="14">
        <v>58362</v>
      </c>
      <c r="BJ95" s="14">
        <v>52895</v>
      </c>
      <c r="BK95" s="14">
        <v>57510</v>
      </c>
      <c r="BL95" s="14">
        <v>60953</v>
      </c>
      <c r="BM95" s="14">
        <v>63261</v>
      </c>
      <c r="BN95" s="14">
        <v>60358</v>
      </c>
      <c r="BO95" s="14">
        <v>61963</v>
      </c>
      <c r="BP95" s="14">
        <v>61677</v>
      </c>
      <c r="BQ95" s="14">
        <v>63168</v>
      </c>
      <c r="BR95" s="14">
        <v>58205</v>
      </c>
      <c r="BS95" s="14"/>
      <c r="BT95" s="14"/>
      <c r="BU95" s="14"/>
      <c r="BV95" s="14"/>
      <c r="BW95" s="14"/>
      <c r="BX95" s="14"/>
      <c r="BY95" s="14"/>
      <c r="BZ95" s="14"/>
      <c r="CA95" s="14"/>
      <c r="CB95" s="14"/>
      <c r="CC95" s="14"/>
      <c r="CD95" s="14"/>
      <c r="CE95" s="14"/>
      <c r="CF95" s="14"/>
      <c r="CG95" s="14"/>
      <c r="CH95" s="14"/>
      <c r="CI95" s="14"/>
      <c r="CJ95" s="14">
        <v>5992580</v>
      </c>
      <c r="CK95" s="14">
        <v>6588480</v>
      </c>
      <c r="CL95" s="14"/>
      <c r="CM95" s="14"/>
      <c r="CN95" s="14"/>
      <c r="CO95" s="14"/>
      <c r="CP95" s="14"/>
      <c r="CQ95" s="14"/>
      <c r="CR95" s="14"/>
      <c r="CS95" s="14"/>
      <c r="CT95" s="14"/>
      <c r="CU95" s="14"/>
      <c r="CV95" s="14"/>
      <c r="CW95" s="14">
        <v>294702</v>
      </c>
      <c r="CX95" s="14">
        <v>268164</v>
      </c>
      <c r="CY95" s="14">
        <v>298311</v>
      </c>
      <c r="CZ95" s="14">
        <v>327267</v>
      </c>
      <c r="DA95" s="14">
        <v>450187</v>
      </c>
      <c r="DB95" s="14">
        <v>474672</v>
      </c>
      <c r="DC95" s="14">
        <v>540776</v>
      </c>
      <c r="DD95" s="14">
        <v>471349</v>
      </c>
      <c r="DE95" s="14">
        <v>518506</v>
      </c>
      <c r="DF95" s="14">
        <v>520042</v>
      </c>
      <c r="DG95" s="14">
        <v>512477</v>
      </c>
      <c r="DH95" s="14">
        <v>498657</v>
      </c>
      <c r="DI95" s="14">
        <v>564968</v>
      </c>
      <c r="DJ95" s="14">
        <v>549016</v>
      </c>
      <c r="DK95" s="14">
        <v>553419</v>
      </c>
      <c r="DL95" s="14">
        <v>485131</v>
      </c>
      <c r="DM95" s="14">
        <v>509218</v>
      </c>
      <c r="DN95" s="14">
        <v>483235</v>
      </c>
      <c r="DO95" s="14">
        <v>542620</v>
      </c>
      <c r="DP95" s="14">
        <v>559072</v>
      </c>
      <c r="DQ95" s="14">
        <v>548803</v>
      </c>
      <c r="DR95" s="14">
        <v>594341</v>
      </c>
      <c r="DS95" s="14">
        <v>604641</v>
      </c>
      <c r="DT95" s="14">
        <v>605532</v>
      </c>
      <c r="DU95" s="14"/>
      <c r="DV95" s="14"/>
      <c r="DW95" s="14"/>
      <c r="DX95" s="14"/>
      <c r="DY95" s="14"/>
      <c r="DZ95" s="14"/>
      <c r="EA95" s="14"/>
      <c r="EB95" s="14"/>
      <c r="EC95" s="14"/>
      <c r="ED95" s="14"/>
      <c r="EE95" s="14"/>
      <c r="EF95" s="14">
        <v>359929</v>
      </c>
      <c r="EG95" s="14">
        <v>418911</v>
      </c>
      <c r="EH95" s="14"/>
      <c r="EI95" s="14"/>
      <c r="EJ95" s="14"/>
      <c r="EK95" s="14"/>
      <c r="EL95" s="14"/>
      <c r="EM95" s="14"/>
      <c r="EN95" s="14"/>
      <c r="EO95" s="14"/>
      <c r="EP95" s="14"/>
      <c r="EQ95" s="14"/>
      <c r="ER95" s="14"/>
      <c r="ES95" s="14"/>
    </row>
    <row r="96" spans="7:149" ht="15.75" x14ac:dyDescent="0.5">
      <c r="G96" s="70" t="str">
        <f t="shared" si="15"/>
        <v>vege</v>
      </c>
      <c r="H96" s="71">
        <f t="shared" si="19"/>
        <v>414</v>
      </c>
      <c r="I96" s="65">
        <f t="shared" si="16"/>
        <v>945.42150000000004</v>
      </c>
      <c r="J96" s="65">
        <f t="shared" si="17"/>
        <v>120.05500000000001</v>
      </c>
      <c r="K96" s="65"/>
      <c r="N96" s="301">
        <f t="shared" si="18"/>
        <v>746.43383333333338</v>
      </c>
      <c r="O96" s="264"/>
      <c r="P96" s="13">
        <v>414</v>
      </c>
      <c r="Q96" s="13" t="s">
        <v>184</v>
      </c>
      <c r="R96" s="13" t="s">
        <v>168</v>
      </c>
      <c r="S96" s="13" t="s">
        <v>168</v>
      </c>
      <c r="T96" s="13" t="s">
        <v>168</v>
      </c>
      <c r="U96" s="265" t="s">
        <v>168</v>
      </c>
      <c r="V96" s="14" t="s">
        <v>168</v>
      </c>
      <c r="W96" s="14">
        <v>717064</v>
      </c>
      <c r="X96" s="14">
        <v>643991</v>
      </c>
      <c r="Y96" s="14">
        <v>634967</v>
      </c>
      <c r="Z96" s="14">
        <v>770428</v>
      </c>
      <c r="AA96" s="14">
        <v>829899</v>
      </c>
      <c r="AB96" s="14">
        <v>882254</v>
      </c>
      <c r="AC96" s="14">
        <v>856021</v>
      </c>
      <c r="AD96" s="14">
        <v>867560</v>
      </c>
      <c r="AE96" s="14">
        <v>837892</v>
      </c>
      <c r="AF96" s="14">
        <v>884837</v>
      </c>
      <c r="AG96" s="14">
        <v>942434</v>
      </c>
      <c r="AH96" s="14">
        <v>885474</v>
      </c>
      <c r="AI96" s="14">
        <v>871170</v>
      </c>
      <c r="AJ96" s="14">
        <v>881613</v>
      </c>
      <c r="AK96" s="14">
        <v>855958</v>
      </c>
      <c r="AL96" s="14">
        <v>915464.5</v>
      </c>
      <c r="AM96" s="14">
        <v>884345.2</v>
      </c>
      <c r="AN96" s="14">
        <v>914010.8</v>
      </c>
      <c r="AO96" s="14">
        <v>904606.8</v>
      </c>
      <c r="AP96" s="14">
        <v>930492</v>
      </c>
      <c r="AQ96" s="14">
        <v>916369.9</v>
      </c>
      <c r="AR96" s="14">
        <v>938829.4</v>
      </c>
      <c r="AS96" s="14">
        <v>945421.5</v>
      </c>
      <c r="AT96" s="14">
        <v>933540.3</v>
      </c>
      <c r="AU96" s="14">
        <v>148202</v>
      </c>
      <c r="AV96" s="14">
        <v>137933</v>
      </c>
      <c r="AW96" s="14">
        <v>139641</v>
      </c>
      <c r="AX96" s="14">
        <v>148163</v>
      </c>
      <c r="AY96" s="14">
        <v>151671</v>
      </c>
      <c r="AZ96" s="14">
        <v>151638</v>
      </c>
      <c r="BA96" s="14">
        <v>152332</v>
      </c>
      <c r="BB96" s="14">
        <v>141714</v>
      </c>
      <c r="BC96" s="14">
        <v>138994</v>
      </c>
      <c r="BD96" s="14">
        <v>137150</v>
      </c>
      <c r="BE96" s="14">
        <v>144444</v>
      </c>
      <c r="BF96" s="14">
        <v>129565</v>
      </c>
      <c r="BG96" s="14">
        <v>126722</v>
      </c>
      <c r="BH96" s="14">
        <v>125184</v>
      </c>
      <c r="BI96" s="14">
        <v>113233</v>
      </c>
      <c r="BJ96" s="14">
        <v>122971</v>
      </c>
      <c r="BK96" s="14">
        <v>120463</v>
      </c>
      <c r="BL96" s="14">
        <v>123300</v>
      </c>
      <c r="BM96" s="14">
        <v>127411</v>
      </c>
      <c r="BN96" s="14">
        <v>126914</v>
      </c>
      <c r="BO96" s="14">
        <v>125261</v>
      </c>
      <c r="BP96" s="14">
        <v>120738</v>
      </c>
      <c r="BQ96" s="14">
        <v>120055</v>
      </c>
      <c r="BR96" s="14">
        <v>119389</v>
      </c>
      <c r="BS96" s="14"/>
      <c r="BT96" s="14"/>
      <c r="BU96" s="14"/>
      <c r="BV96" s="14"/>
      <c r="BW96" s="14"/>
      <c r="BX96" s="14"/>
      <c r="BY96" s="14">
        <v>906050</v>
      </c>
      <c r="BZ96" s="14">
        <v>1351920</v>
      </c>
      <c r="CA96" s="14">
        <v>1439020</v>
      </c>
      <c r="CB96" s="14">
        <v>1557845</v>
      </c>
      <c r="CC96" s="14"/>
      <c r="CD96" s="14">
        <v>1942787</v>
      </c>
      <c r="CE96" s="14">
        <v>2550115</v>
      </c>
      <c r="CF96" s="14">
        <v>2550115</v>
      </c>
      <c r="CG96" s="14">
        <v>7023173</v>
      </c>
      <c r="CH96" s="14">
        <v>8096090</v>
      </c>
      <c r="CI96" s="14">
        <v>8703687</v>
      </c>
      <c r="CJ96" s="14">
        <v>5601290</v>
      </c>
      <c r="CK96" s="14">
        <v>5762810</v>
      </c>
      <c r="CL96" s="14">
        <v>11500000</v>
      </c>
      <c r="CM96" s="14">
        <v>12900000</v>
      </c>
      <c r="CN96" s="14">
        <v>13700000</v>
      </c>
      <c r="CO96" s="14">
        <v>10900000</v>
      </c>
      <c r="CP96" s="14">
        <v>15000000</v>
      </c>
      <c r="CQ96" s="14">
        <v>16300000</v>
      </c>
      <c r="CR96" s="14">
        <v>13300000</v>
      </c>
      <c r="CS96" s="14">
        <v>15800000</v>
      </c>
      <c r="CT96" s="14">
        <v>16800000</v>
      </c>
      <c r="CU96" s="14">
        <v>17700000</v>
      </c>
      <c r="CV96" s="14">
        <v>18200000</v>
      </c>
      <c r="CW96" s="14">
        <v>226978</v>
      </c>
      <c r="CX96" s="14">
        <v>203847</v>
      </c>
      <c r="CY96" s="14">
        <v>200991</v>
      </c>
      <c r="CZ96" s="14">
        <v>243869</v>
      </c>
      <c r="DA96" s="14">
        <v>262694</v>
      </c>
      <c r="DB96" s="14">
        <v>279266</v>
      </c>
      <c r="DC96" s="14">
        <v>270963</v>
      </c>
      <c r="DD96" s="14">
        <v>274615</v>
      </c>
      <c r="DE96" s="14">
        <v>265224</v>
      </c>
      <c r="DF96" s="14">
        <v>280084</v>
      </c>
      <c r="DG96" s="14">
        <v>298316</v>
      </c>
      <c r="DH96" s="14">
        <v>280286</v>
      </c>
      <c r="DI96" s="14">
        <v>275758</v>
      </c>
      <c r="DJ96" s="14">
        <v>279063</v>
      </c>
      <c r="DK96" s="14">
        <v>270943</v>
      </c>
      <c r="DL96" s="14">
        <v>289779</v>
      </c>
      <c r="DM96" s="14">
        <v>279928</v>
      </c>
      <c r="DN96" s="14">
        <v>289319</v>
      </c>
      <c r="DO96" s="14">
        <v>286342</v>
      </c>
      <c r="DP96" s="14">
        <v>294535</v>
      </c>
      <c r="DQ96" s="14">
        <v>290065</v>
      </c>
      <c r="DR96" s="14">
        <v>297175</v>
      </c>
      <c r="DS96" s="14">
        <v>299261</v>
      </c>
      <c r="DT96" s="14">
        <v>295500</v>
      </c>
      <c r="DU96" s="14">
        <v>77145</v>
      </c>
      <c r="DV96" s="14">
        <v>84849</v>
      </c>
      <c r="DW96" s="14">
        <v>98132</v>
      </c>
      <c r="DX96" s="14">
        <v>139931</v>
      </c>
      <c r="DY96" s="14"/>
      <c r="DZ96" s="14">
        <v>176618</v>
      </c>
      <c r="EA96" s="14">
        <v>238331</v>
      </c>
      <c r="EB96" s="14">
        <v>242028</v>
      </c>
      <c r="EC96" s="14">
        <v>606731</v>
      </c>
      <c r="ED96" s="14">
        <v>689486</v>
      </c>
      <c r="EE96" s="14">
        <v>902339</v>
      </c>
      <c r="EF96" s="14">
        <v>565513</v>
      </c>
      <c r="EG96" s="14">
        <v>534845</v>
      </c>
      <c r="EH96" s="14">
        <v>970775</v>
      </c>
      <c r="EI96" s="14">
        <v>929213</v>
      </c>
      <c r="EJ96" s="14">
        <v>938942</v>
      </c>
      <c r="EK96" s="14">
        <v>721798</v>
      </c>
      <c r="EL96" s="14">
        <v>1024777</v>
      </c>
      <c r="EM96" s="14">
        <v>1033631</v>
      </c>
      <c r="EN96" s="14">
        <v>873084</v>
      </c>
      <c r="EO96" s="14">
        <v>991177</v>
      </c>
      <c r="EP96" s="14">
        <v>1105168</v>
      </c>
      <c r="EQ96" s="14">
        <v>1124691</v>
      </c>
      <c r="ER96" s="14">
        <v>1115756</v>
      </c>
      <c r="ES96" s="14"/>
    </row>
    <row r="97" spans="7:149" ht="15.75" x14ac:dyDescent="0.5">
      <c r="G97" s="70" t="str">
        <f t="shared" si="15"/>
        <v>vege</v>
      </c>
      <c r="H97" s="71">
        <f t="shared" si="19"/>
        <v>417</v>
      </c>
      <c r="I97" s="65">
        <f t="shared" si="16"/>
        <v>0</v>
      </c>
      <c r="J97" s="65">
        <f t="shared" si="17"/>
        <v>0</v>
      </c>
      <c r="K97" s="65"/>
      <c r="N97" s="301">
        <f t="shared" si="18"/>
        <v>0</v>
      </c>
      <c r="O97" s="264"/>
      <c r="P97" s="13">
        <v>417</v>
      </c>
      <c r="Q97" s="13" t="s">
        <v>185</v>
      </c>
      <c r="R97" s="13" t="s">
        <v>168</v>
      </c>
      <c r="S97" s="13" t="s">
        <v>168</v>
      </c>
      <c r="T97" s="13" t="s">
        <v>168</v>
      </c>
      <c r="U97" s="265" t="s">
        <v>168</v>
      </c>
      <c r="V97" s="14" t="s">
        <v>168</v>
      </c>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row>
    <row r="98" spans="7:149" ht="15.75" x14ac:dyDescent="0.5">
      <c r="G98" s="70" t="str">
        <f t="shared" si="15"/>
        <v>vege</v>
      </c>
      <c r="H98" s="71">
        <f t="shared" si="19"/>
        <v>420</v>
      </c>
      <c r="I98" s="65">
        <f t="shared" si="16"/>
        <v>0</v>
      </c>
      <c r="J98" s="65">
        <f t="shared" si="17"/>
        <v>0</v>
      </c>
      <c r="K98" s="65"/>
      <c r="N98" s="301">
        <f t="shared" si="18"/>
        <v>0</v>
      </c>
      <c r="O98" s="264"/>
      <c r="P98" s="13">
        <v>420</v>
      </c>
      <c r="Q98" s="13" t="s">
        <v>186</v>
      </c>
      <c r="R98" s="13" t="s">
        <v>168</v>
      </c>
      <c r="S98" s="13" t="s">
        <v>168</v>
      </c>
      <c r="T98" s="13" t="s">
        <v>168</v>
      </c>
      <c r="U98" s="265" t="s">
        <v>168</v>
      </c>
      <c r="V98" s="14" t="s">
        <v>168</v>
      </c>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row>
    <row r="99" spans="7:149" ht="15.75" x14ac:dyDescent="0.5">
      <c r="G99" s="70" t="str">
        <f t="shared" si="15"/>
        <v>vege</v>
      </c>
      <c r="H99" s="71">
        <f t="shared" si="19"/>
        <v>423</v>
      </c>
      <c r="I99" s="65">
        <f t="shared" si="16"/>
        <v>0</v>
      </c>
      <c r="J99" s="65">
        <f t="shared" si="17"/>
        <v>0</v>
      </c>
      <c r="K99" s="65"/>
      <c r="N99" s="301">
        <f t="shared" si="18"/>
        <v>0</v>
      </c>
      <c r="O99" s="264"/>
      <c r="P99" s="13">
        <v>423</v>
      </c>
      <c r="Q99" s="13" t="s">
        <v>187</v>
      </c>
      <c r="R99" s="13" t="s">
        <v>168</v>
      </c>
      <c r="S99" s="13" t="s">
        <v>168</v>
      </c>
      <c r="T99" s="13" t="s">
        <v>168</v>
      </c>
      <c r="U99" s="265" t="s">
        <v>168</v>
      </c>
      <c r="V99" s="14" t="s">
        <v>168</v>
      </c>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row>
    <row r="100" spans="7:149" ht="15.75" x14ac:dyDescent="0.5">
      <c r="G100" s="70" t="str">
        <f t="shared" si="15"/>
        <v>vege</v>
      </c>
      <c r="H100" s="71">
        <f t="shared" si="19"/>
        <v>426</v>
      </c>
      <c r="I100" s="65">
        <f t="shared" si="16"/>
        <v>737.96530000000007</v>
      </c>
      <c r="J100" s="65">
        <f t="shared" si="17"/>
        <v>39.097999999999999</v>
      </c>
      <c r="K100" s="65"/>
      <c r="N100" s="301">
        <f t="shared" si="18"/>
        <v>354.85250000000002</v>
      </c>
      <c r="O100" s="264"/>
      <c r="P100" s="13">
        <v>426</v>
      </c>
      <c r="Q100" s="13" t="s">
        <v>188</v>
      </c>
      <c r="R100" s="13" t="s">
        <v>168</v>
      </c>
      <c r="S100" s="13" t="s">
        <v>168</v>
      </c>
      <c r="T100" s="13" t="s">
        <v>168</v>
      </c>
      <c r="U100" s="265" t="s">
        <v>168</v>
      </c>
      <c r="V100" s="14" t="s">
        <v>168</v>
      </c>
      <c r="W100" s="14">
        <v>326693</v>
      </c>
      <c r="X100" s="14">
        <v>300648</v>
      </c>
      <c r="Y100" s="14">
        <v>282248</v>
      </c>
      <c r="Z100" s="14">
        <v>355802</v>
      </c>
      <c r="AA100" s="14">
        <v>423722</v>
      </c>
      <c r="AB100" s="14">
        <v>440002</v>
      </c>
      <c r="AC100" s="14">
        <v>391371</v>
      </c>
      <c r="AD100" s="14">
        <v>350169.7</v>
      </c>
      <c r="AE100" s="14">
        <v>367111</v>
      </c>
      <c r="AF100" s="14">
        <v>358014</v>
      </c>
      <c r="AG100" s="14">
        <v>403827</v>
      </c>
      <c r="AH100" s="14">
        <v>526917</v>
      </c>
      <c r="AI100" s="14">
        <v>465534</v>
      </c>
      <c r="AJ100" s="14">
        <v>512112</v>
      </c>
      <c r="AK100" s="14">
        <v>495798.2</v>
      </c>
      <c r="AL100" s="14">
        <v>522520</v>
      </c>
      <c r="AM100" s="14">
        <v>557009</v>
      </c>
      <c r="AN100" s="14">
        <v>559769</v>
      </c>
      <c r="AO100" s="14">
        <v>636866</v>
      </c>
      <c r="AP100" s="14">
        <v>674632.5</v>
      </c>
      <c r="AQ100" s="14">
        <v>650858.30000000005</v>
      </c>
      <c r="AR100" s="14">
        <v>720090</v>
      </c>
      <c r="AS100" s="14">
        <v>737965.3</v>
      </c>
      <c r="AT100" s="14">
        <v>668177.9</v>
      </c>
      <c r="AU100" s="14">
        <v>19908</v>
      </c>
      <c r="AV100" s="14">
        <v>18454</v>
      </c>
      <c r="AW100" s="14">
        <v>20103</v>
      </c>
      <c r="AX100" s="14">
        <v>21501</v>
      </c>
      <c r="AY100" s="14">
        <v>24168</v>
      </c>
      <c r="AZ100" s="14">
        <v>24653</v>
      </c>
      <c r="BA100" s="14">
        <v>23069</v>
      </c>
      <c r="BB100" s="14">
        <v>23695</v>
      </c>
      <c r="BC100" s="14">
        <v>24640</v>
      </c>
      <c r="BD100" s="14">
        <v>24095</v>
      </c>
      <c r="BE100" s="14">
        <v>27149</v>
      </c>
      <c r="BF100" s="14">
        <v>33228</v>
      </c>
      <c r="BG100" s="14">
        <v>29331</v>
      </c>
      <c r="BH100" s="14">
        <v>32070</v>
      </c>
      <c r="BI100" s="14">
        <v>30762</v>
      </c>
      <c r="BJ100" s="14">
        <v>30280</v>
      </c>
      <c r="BK100" s="14">
        <v>33099</v>
      </c>
      <c r="BL100" s="14">
        <v>33706</v>
      </c>
      <c r="BM100" s="14">
        <v>37375</v>
      </c>
      <c r="BN100" s="14">
        <v>41354</v>
      </c>
      <c r="BO100" s="14">
        <v>39501</v>
      </c>
      <c r="BP100" s="14">
        <v>37106</v>
      </c>
      <c r="BQ100" s="14">
        <v>39098</v>
      </c>
      <c r="BR100" s="14">
        <v>34613</v>
      </c>
      <c r="BS100" s="14"/>
      <c r="BT100" s="14"/>
      <c r="BU100" s="14"/>
      <c r="BV100" s="14"/>
      <c r="BW100" s="14"/>
      <c r="BX100" s="14"/>
      <c r="BY100" s="14">
        <v>1229700</v>
      </c>
      <c r="BZ100" s="14">
        <v>1608630</v>
      </c>
      <c r="CA100" s="14">
        <v>1432058</v>
      </c>
      <c r="CB100" s="14">
        <v>1342508</v>
      </c>
      <c r="CC100" s="14">
        <v>1288086</v>
      </c>
      <c r="CD100" s="14">
        <v>1673595</v>
      </c>
      <c r="CE100" s="14">
        <v>2712725</v>
      </c>
      <c r="CF100" s="14">
        <v>3334678</v>
      </c>
      <c r="CG100" s="14">
        <v>4469571</v>
      </c>
      <c r="CH100" s="14">
        <v>5187583</v>
      </c>
      <c r="CI100" s="14">
        <v>4680086</v>
      </c>
      <c r="CJ100" s="14">
        <v>5148040</v>
      </c>
      <c r="CK100" s="14">
        <v>6574370</v>
      </c>
      <c r="CL100" s="14">
        <v>6688980</v>
      </c>
      <c r="CM100" s="14">
        <v>7316130</v>
      </c>
      <c r="CN100" s="14">
        <v>7585710</v>
      </c>
      <c r="CO100" s="14">
        <v>8347580</v>
      </c>
      <c r="CP100" s="14">
        <v>8644240</v>
      </c>
      <c r="CQ100" s="14">
        <v>9468437</v>
      </c>
      <c r="CR100" s="14">
        <v>8881254</v>
      </c>
      <c r="CS100" s="14">
        <v>8914806</v>
      </c>
      <c r="CT100" s="14">
        <v>8604052</v>
      </c>
      <c r="CU100" s="14">
        <v>9217383</v>
      </c>
      <c r="CV100" s="14">
        <v>9592397</v>
      </c>
      <c r="CW100" s="14">
        <v>90291</v>
      </c>
      <c r="CX100" s="14">
        <v>83093</v>
      </c>
      <c r="CY100" s="14">
        <v>78007</v>
      </c>
      <c r="CZ100" s="14">
        <v>98336</v>
      </c>
      <c r="DA100" s="14">
        <v>117108</v>
      </c>
      <c r="DB100" s="14">
        <v>121607</v>
      </c>
      <c r="DC100" s="14">
        <v>108167</v>
      </c>
      <c r="DD100" s="14">
        <v>96780</v>
      </c>
      <c r="DE100" s="14">
        <v>101462</v>
      </c>
      <c r="DF100" s="14">
        <v>98948</v>
      </c>
      <c r="DG100" s="14">
        <v>111609</v>
      </c>
      <c r="DH100" s="14">
        <v>145629</v>
      </c>
      <c r="DI100" s="14">
        <v>128664</v>
      </c>
      <c r="DJ100" s="14">
        <v>141537</v>
      </c>
      <c r="DK100" s="14">
        <v>137028</v>
      </c>
      <c r="DL100" s="14">
        <v>144414</v>
      </c>
      <c r="DM100" s="14">
        <v>153946</v>
      </c>
      <c r="DN100" s="14">
        <v>154708</v>
      </c>
      <c r="DO100" s="14">
        <v>176016</v>
      </c>
      <c r="DP100" s="14">
        <v>186454</v>
      </c>
      <c r="DQ100" s="14">
        <v>179884</v>
      </c>
      <c r="DR100" s="14">
        <v>199018</v>
      </c>
      <c r="DS100" s="14">
        <v>203958</v>
      </c>
      <c r="DT100" s="14">
        <v>184670</v>
      </c>
      <c r="DU100" s="14">
        <v>47702</v>
      </c>
      <c r="DV100" s="14">
        <v>47134</v>
      </c>
      <c r="DW100" s="14">
        <v>43410</v>
      </c>
      <c r="DX100" s="14">
        <v>55691</v>
      </c>
      <c r="DY100" s="14">
        <v>61058</v>
      </c>
      <c r="DZ100" s="14">
        <v>75879</v>
      </c>
      <c r="EA100" s="14">
        <v>115913</v>
      </c>
      <c r="EB100" s="14">
        <v>127743</v>
      </c>
      <c r="EC100" s="14">
        <v>169176</v>
      </c>
      <c r="ED100" s="14">
        <v>178753</v>
      </c>
      <c r="EE100" s="14">
        <v>207905</v>
      </c>
      <c r="EF100" s="14">
        <v>309288</v>
      </c>
      <c r="EG100" s="14">
        <v>326059</v>
      </c>
      <c r="EH100" s="14">
        <v>327448</v>
      </c>
      <c r="EI100" s="14">
        <v>305711</v>
      </c>
      <c r="EJ100" s="14">
        <v>296031</v>
      </c>
      <c r="EK100" s="14">
        <v>349381</v>
      </c>
      <c r="EL100" s="14">
        <v>361620</v>
      </c>
      <c r="EM100" s="14">
        <v>423555</v>
      </c>
      <c r="EN100" s="14">
        <v>423503</v>
      </c>
      <c r="EO100" s="14">
        <v>397901</v>
      </c>
      <c r="EP100" s="14">
        <v>433019</v>
      </c>
      <c r="EQ100" s="14">
        <v>458059</v>
      </c>
      <c r="ER100" s="14">
        <v>420652</v>
      </c>
      <c r="ES100" s="14"/>
    </row>
    <row r="101" spans="7:149" ht="15.75" x14ac:dyDescent="0.5">
      <c r="G101" s="70" t="str">
        <f t="shared" si="15"/>
        <v>vege</v>
      </c>
      <c r="H101" s="71">
        <f t="shared" si="19"/>
        <v>430</v>
      </c>
      <c r="I101" s="65">
        <f t="shared" si="16"/>
        <v>0</v>
      </c>
      <c r="J101" s="65">
        <f t="shared" si="17"/>
        <v>0</v>
      </c>
      <c r="K101" s="65"/>
      <c r="N101" s="301">
        <f t="shared" si="18"/>
        <v>0</v>
      </c>
      <c r="O101" s="264"/>
      <c r="P101" s="13">
        <v>430</v>
      </c>
      <c r="Q101" s="13" t="s">
        <v>189</v>
      </c>
      <c r="R101" s="13" t="s">
        <v>168</v>
      </c>
      <c r="S101" s="13" t="s">
        <v>168</v>
      </c>
      <c r="T101" s="13" t="s">
        <v>168</v>
      </c>
      <c r="U101" s="265" t="s">
        <v>168</v>
      </c>
      <c r="V101" s="14" t="s">
        <v>168</v>
      </c>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row>
    <row r="102" spans="7:149" ht="15.75" x14ac:dyDescent="0.5">
      <c r="G102" s="70" t="str">
        <f t="shared" si="15"/>
        <v>vege</v>
      </c>
      <c r="H102" s="71">
        <f t="shared" si="19"/>
        <v>446</v>
      </c>
      <c r="I102" s="65">
        <f t="shared" si="16"/>
        <v>498</v>
      </c>
      <c r="J102" s="65">
        <f t="shared" si="17"/>
        <v>90.575999999999993</v>
      </c>
      <c r="K102" s="65"/>
      <c r="N102" s="301">
        <f t="shared" si="18"/>
        <v>263.5</v>
      </c>
      <c r="O102" s="264"/>
      <c r="P102" s="13">
        <v>446</v>
      </c>
      <c r="Q102" s="13" t="s">
        <v>190</v>
      </c>
      <c r="R102" s="13" t="s">
        <v>168</v>
      </c>
      <c r="S102" s="13" t="s">
        <v>168</v>
      </c>
      <c r="T102" s="13" t="s">
        <v>168</v>
      </c>
      <c r="U102" s="265" t="s">
        <v>168</v>
      </c>
      <c r="V102" s="14" t="s">
        <v>168</v>
      </c>
      <c r="W102" s="14">
        <v>240000</v>
      </c>
      <c r="X102" s="14">
        <v>234000</v>
      </c>
      <c r="Y102" s="14">
        <v>241000</v>
      </c>
      <c r="Z102" s="14">
        <v>273000</v>
      </c>
      <c r="AA102" s="14">
        <v>280000</v>
      </c>
      <c r="AB102" s="14">
        <v>313000</v>
      </c>
      <c r="AC102" s="14">
        <v>290000</v>
      </c>
      <c r="AD102" s="14">
        <v>332000</v>
      </c>
      <c r="AE102" s="14">
        <v>408000</v>
      </c>
      <c r="AF102" s="14">
        <v>440740</v>
      </c>
      <c r="AG102" s="14">
        <v>458200</v>
      </c>
      <c r="AH102" s="14">
        <v>440700</v>
      </c>
      <c r="AI102" s="14">
        <v>484425</v>
      </c>
      <c r="AJ102" s="14">
        <v>463000</v>
      </c>
      <c r="AK102" s="14">
        <v>475000</v>
      </c>
      <c r="AL102" s="14">
        <v>490000</v>
      </c>
      <c r="AM102" s="14">
        <v>590000</v>
      </c>
      <c r="AN102" s="14">
        <v>690000</v>
      </c>
      <c r="AO102" s="14">
        <v>657311.30000000005</v>
      </c>
      <c r="AP102" s="14">
        <v>678683.3</v>
      </c>
      <c r="AQ102" s="14">
        <v>853000</v>
      </c>
      <c r="AR102" s="14">
        <v>529000</v>
      </c>
      <c r="AS102" s="14">
        <v>498000</v>
      </c>
      <c r="AT102" s="14">
        <v>558000</v>
      </c>
      <c r="AU102" s="14">
        <v>87000</v>
      </c>
      <c r="AV102" s="14">
        <v>82000</v>
      </c>
      <c r="AW102" s="14">
        <v>78000</v>
      </c>
      <c r="AX102" s="14">
        <v>84000</v>
      </c>
      <c r="AY102" s="14">
        <v>84000</v>
      </c>
      <c r="AZ102" s="14">
        <v>91000</v>
      </c>
      <c r="BA102" s="14">
        <v>84000</v>
      </c>
      <c r="BB102" s="14">
        <v>91000</v>
      </c>
      <c r="BC102" s="14">
        <v>100100</v>
      </c>
      <c r="BD102" s="14">
        <v>104000</v>
      </c>
      <c r="BE102" s="14">
        <v>103300</v>
      </c>
      <c r="BF102" s="14">
        <v>96500</v>
      </c>
      <c r="BG102" s="14">
        <v>98920</v>
      </c>
      <c r="BH102" s="14">
        <v>95500</v>
      </c>
      <c r="BI102" s="14">
        <v>96000</v>
      </c>
      <c r="BJ102" s="14">
        <v>94700</v>
      </c>
      <c r="BK102" s="14">
        <v>111100</v>
      </c>
      <c r="BL102" s="14">
        <v>135000</v>
      </c>
      <c r="BM102" s="14">
        <v>132334</v>
      </c>
      <c r="BN102" s="14">
        <v>140297</v>
      </c>
      <c r="BO102" s="14">
        <v>159316</v>
      </c>
      <c r="BP102" s="14">
        <v>97461</v>
      </c>
      <c r="BQ102" s="14">
        <v>90576</v>
      </c>
      <c r="BR102" s="14">
        <v>100206</v>
      </c>
      <c r="BS102" s="14"/>
      <c r="BT102" s="14"/>
      <c r="BU102" s="14"/>
      <c r="BV102" s="14"/>
      <c r="BW102" s="14"/>
      <c r="BX102" s="14"/>
      <c r="BY102" s="14"/>
      <c r="BZ102" s="14"/>
      <c r="CA102" s="14"/>
      <c r="CB102" s="14"/>
      <c r="CC102" s="14"/>
      <c r="CD102" s="14">
        <v>1216893</v>
      </c>
      <c r="CE102" s="14">
        <v>1426030</v>
      </c>
      <c r="CF102" s="14">
        <v>1640562</v>
      </c>
      <c r="CG102" s="14">
        <v>2499516</v>
      </c>
      <c r="CH102" s="14">
        <v>2718584</v>
      </c>
      <c r="CI102" s="14">
        <v>2848302</v>
      </c>
      <c r="CJ102" s="14"/>
      <c r="CK102" s="14"/>
      <c r="CL102" s="14"/>
      <c r="CM102" s="14"/>
      <c r="CN102" s="14"/>
      <c r="CO102" s="14"/>
      <c r="CP102" s="14"/>
      <c r="CQ102" s="14"/>
      <c r="CR102" s="14"/>
      <c r="CS102" s="14"/>
      <c r="CT102" s="14"/>
      <c r="CU102" s="14"/>
      <c r="CV102" s="14"/>
      <c r="CW102" s="14">
        <v>108051</v>
      </c>
      <c r="CX102" s="14">
        <v>105350</v>
      </c>
      <c r="CY102" s="14">
        <v>108502</v>
      </c>
      <c r="CZ102" s="14">
        <v>122908</v>
      </c>
      <c r="DA102" s="14">
        <v>126060</v>
      </c>
      <c r="DB102" s="14">
        <v>140917</v>
      </c>
      <c r="DC102" s="14">
        <v>130562</v>
      </c>
      <c r="DD102" s="14">
        <v>149471</v>
      </c>
      <c r="DE102" s="14">
        <v>183687</v>
      </c>
      <c r="DF102" s="14">
        <v>198427</v>
      </c>
      <c r="DG102" s="14">
        <v>206288</v>
      </c>
      <c r="DH102" s="14">
        <v>198409</v>
      </c>
      <c r="DI102" s="14">
        <v>218095</v>
      </c>
      <c r="DJ102" s="14">
        <v>208449</v>
      </c>
      <c r="DK102" s="14">
        <v>213852</v>
      </c>
      <c r="DL102" s="14">
        <v>220605</v>
      </c>
      <c r="DM102" s="14">
        <v>265626</v>
      </c>
      <c r="DN102" s="14">
        <v>310648</v>
      </c>
      <c r="DO102" s="14">
        <v>295931</v>
      </c>
      <c r="DP102" s="14">
        <v>305553</v>
      </c>
      <c r="DQ102" s="14">
        <v>384032</v>
      </c>
      <c r="DR102" s="14">
        <v>238163</v>
      </c>
      <c r="DS102" s="14">
        <v>224206</v>
      </c>
      <c r="DT102" s="14">
        <v>251219</v>
      </c>
      <c r="DU102" s="14"/>
      <c r="DV102" s="14"/>
      <c r="DW102" s="14"/>
      <c r="DX102" s="14"/>
      <c r="DY102" s="14"/>
      <c r="DZ102" s="14">
        <v>39248</v>
      </c>
      <c r="EA102" s="14">
        <v>45151</v>
      </c>
      <c r="EB102" s="14">
        <v>59585</v>
      </c>
      <c r="EC102" s="14">
        <v>105146</v>
      </c>
      <c r="ED102" s="14">
        <v>115322</v>
      </c>
      <c r="EE102" s="14">
        <v>143568</v>
      </c>
      <c r="EF102" s="14"/>
      <c r="EG102" s="14"/>
      <c r="EH102" s="14"/>
      <c r="EI102" s="14"/>
      <c r="EJ102" s="14"/>
      <c r="EK102" s="14"/>
      <c r="EL102" s="14"/>
      <c r="EM102" s="14"/>
      <c r="EN102" s="14"/>
      <c r="EO102" s="14"/>
      <c r="EP102" s="14"/>
      <c r="EQ102" s="14"/>
      <c r="ER102" s="14"/>
      <c r="ES102" s="14"/>
    </row>
    <row r="103" spans="7:149" ht="15.75" x14ac:dyDescent="0.5">
      <c r="G103" s="70" t="str">
        <f t="shared" si="15"/>
        <v>vege</v>
      </c>
      <c r="H103" s="71">
        <f t="shared" si="19"/>
        <v>449</v>
      </c>
      <c r="I103" s="65">
        <f t="shared" si="16"/>
        <v>53</v>
      </c>
      <c r="J103" s="65">
        <f t="shared" si="17"/>
        <v>0</v>
      </c>
      <c r="K103" s="65"/>
      <c r="N103" s="301">
        <f t="shared" si="18"/>
        <v>27.085235000000001</v>
      </c>
      <c r="O103" s="264"/>
      <c r="P103" s="13">
        <v>449</v>
      </c>
      <c r="Q103" s="13" t="s">
        <v>191</v>
      </c>
      <c r="R103" s="13" t="s">
        <v>168</v>
      </c>
      <c r="S103" s="13" t="s">
        <v>168</v>
      </c>
      <c r="T103" s="13" t="s">
        <v>168</v>
      </c>
      <c r="U103" s="265" t="s">
        <v>168</v>
      </c>
      <c r="V103" s="14" t="s">
        <v>168</v>
      </c>
      <c r="W103" s="14">
        <v>28000</v>
      </c>
      <c r="X103" s="14">
        <v>25500</v>
      </c>
      <c r="Y103" s="14">
        <v>18300</v>
      </c>
      <c r="Z103" s="14">
        <v>31233</v>
      </c>
      <c r="AA103" s="14">
        <v>28624.41</v>
      </c>
      <c r="AB103" s="14">
        <v>30854</v>
      </c>
      <c r="AC103" s="14">
        <v>23559</v>
      </c>
      <c r="AD103" s="14">
        <v>27800</v>
      </c>
      <c r="AE103" s="14">
        <v>43047</v>
      </c>
      <c r="AF103" s="14">
        <v>38465</v>
      </c>
      <c r="AG103" s="14">
        <v>61376</v>
      </c>
      <c r="AH103" s="14">
        <v>45853.5</v>
      </c>
      <c r="AI103" s="14">
        <v>40887</v>
      </c>
      <c r="AJ103" s="14">
        <v>44565</v>
      </c>
      <c r="AK103" s="14">
        <v>37410</v>
      </c>
      <c r="AL103" s="14">
        <v>33485</v>
      </c>
      <c r="AM103" s="14">
        <v>40906</v>
      </c>
      <c r="AN103" s="14">
        <v>37020</v>
      </c>
      <c r="AO103" s="14">
        <v>31051.57</v>
      </c>
      <c r="AP103" s="14">
        <v>33163.19</v>
      </c>
      <c r="AQ103" s="14">
        <v>33688.519999999997</v>
      </c>
      <c r="AR103" s="14">
        <v>90420.22</v>
      </c>
      <c r="AS103" s="14">
        <v>53000</v>
      </c>
      <c r="AT103" s="14">
        <v>46000</v>
      </c>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v>30298</v>
      </c>
      <c r="CX103" s="14">
        <v>27593</v>
      </c>
      <c r="CY103" s="14">
        <v>19802</v>
      </c>
      <c r="CZ103" s="14">
        <v>33796</v>
      </c>
      <c r="DA103" s="14">
        <v>30974</v>
      </c>
      <c r="DB103" s="14">
        <v>33386</v>
      </c>
      <c r="DC103" s="14">
        <v>25492</v>
      </c>
      <c r="DD103" s="14">
        <v>30081</v>
      </c>
      <c r="DE103" s="14">
        <v>46580</v>
      </c>
      <c r="DF103" s="14">
        <v>41622</v>
      </c>
      <c r="DG103" s="14">
        <v>66413</v>
      </c>
      <c r="DH103" s="14">
        <v>49617</v>
      </c>
      <c r="DI103" s="14">
        <v>44243</v>
      </c>
      <c r="DJ103" s="14">
        <v>48222</v>
      </c>
      <c r="DK103" s="14">
        <v>40480</v>
      </c>
      <c r="DL103" s="14">
        <v>36233</v>
      </c>
      <c r="DM103" s="14">
        <v>44263</v>
      </c>
      <c r="DN103" s="14">
        <v>40058</v>
      </c>
      <c r="DO103" s="14">
        <v>33600</v>
      </c>
      <c r="DP103" s="14">
        <v>35885</v>
      </c>
      <c r="DQ103" s="14">
        <v>36453</v>
      </c>
      <c r="DR103" s="14">
        <v>97841</v>
      </c>
      <c r="DS103" s="14">
        <v>57350</v>
      </c>
      <c r="DT103" s="14">
        <v>49775</v>
      </c>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row>
    <row r="104" spans="7:149" ht="15.75" x14ac:dyDescent="0.5">
      <c r="G104" s="70" t="str">
        <f t="shared" si="15"/>
        <v>vege</v>
      </c>
      <c r="H104" s="71">
        <f t="shared" si="19"/>
        <v>459</v>
      </c>
      <c r="I104" s="65">
        <f t="shared" si="16"/>
        <v>0</v>
      </c>
      <c r="J104" s="65">
        <f t="shared" si="17"/>
        <v>0</v>
      </c>
      <c r="K104" s="65"/>
      <c r="N104" s="301">
        <f t="shared" si="18"/>
        <v>0</v>
      </c>
      <c r="O104" s="264"/>
      <c r="P104" s="13">
        <v>459</v>
      </c>
      <c r="Q104" s="13" t="s">
        <v>192</v>
      </c>
      <c r="R104" s="13" t="s">
        <v>168</v>
      </c>
      <c r="S104" s="13" t="s">
        <v>168</v>
      </c>
      <c r="T104" s="13" t="s">
        <v>168</v>
      </c>
      <c r="U104" s="265" t="s">
        <v>168</v>
      </c>
      <c r="V104" s="14" t="s">
        <v>168</v>
      </c>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row>
    <row r="105" spans="7:149" ht="15.75" x14ac:dyDescent="0.5">
      <c r="G105" s="70" t="str">
        <f t="shared" si="15"/>
        <v>vege</v>
      </c>
      <c r="H105" s="71">
        <f t="shared" si="19"/>
        <v>461</v>
      </c>
      <c r="I105" s="65">
        <f t="shared" si="16"/>
        <v>0</v>
      </c>
      <c r="J105" s="65">
        <f t="shared" si="17"/>
        <v>0</v>
      </c>
      <c r="K105" s="65"/>
      <c r="N105" s="301">
        <f t="shared" si="18"/>
        <v>0</v>
      </c>
      <c r="O105" s="264"/>
      <c r="P105" s="13">
        <v>461</v>
      </c>
      <c r="Q105" s="13" t="s">
        <v>194</v>
      </c>
      <c r="R105" s="13" t="s">
        <v>168</v>
      </c>
      <c r="S105" s="13" t="s">
        <v>168</v>
      </c>
      <c r="T105" s="13" t="s">
        <v>168</v>
      </c>
      <c r="U105" s="265" t="s">
        <v>168</v>
      </c>
      <c r="V105" s="14" t="s">
        <v>168</v>
      </c>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row>
    <row r="106" spans="7:149" ht="15.75" x14ac:dyDescent="0.5">
      <c r="G106" s="70" t="str">
        <f t="shared" si="15"/>
        <v>vege</v>
      </c>
      <c r="H106" s="71">
        <f t="shared" si="19"/>
        <v>463</v>
      </c>
      <c r="I106" s="65">
        <f t="shared" si="16"/>
        <v>590.04600000000005</v>
      </c>
      <c r="J106" s="65">
        <f t="shared" si="17"/>
        <v>60.274000000000001</v>
      </c>
      <c r="K106" s="65"/>
      <c r="N106" s="301">
        <f t="shared" si="18"/>
        <v>504.3653333333333</v>
      </c>
      <c r="O106" s="264"/>
      <c r="P106" s="13">
        <v>463</v>
      </c>
      <c r="Q106" s="13" t="s">
        <v>195</v>
      </c>
      <c r="R106" s="13" t="s">
        <v>168</v>
      </c>
      <c r="S106" s="13" t="s">
        <v>168</v>
      </c>
      <c r="T106" s="13" t="s">
        <v>168</v>
      </c>
      <c r="U106" s="265" t="s">
        <v>168</v>
      </c>
      <c r="V106" s="14" t="s">
        <v>168</v>
      </c>
      <c r="W106" s="14">
        <v>462560</v>
      </c>
      <c r="X106" s="14">
        <v>440923</v>
      </c>
      <c r="Y106" s="14">
        <v>468848</v>
      </c>
      <c r="Z106" s="14">
        <v>485593</v>
      </c>
      <c r="AA106" s="14">
        <v>565589</v>
      </c>
      <c r="AB106" s="14">
        <v>602679</v>
      </c>
      <c r="AC106" s="14">
        <v>639744</v>
      </c>
      <c r="AD106" s="14">
        <v>606988</v>
      </c>
      <c r="AE106" s="14">
        <v>614012</v>
      </c>
      <c r="AF106" s="14">
        <v>592597</v>
      </c>
      <c r="AG106" s="14">
        <v>616151</v>
      </c>
      <c r="AH106" s="14">
        <v>618717</v>
      </c>
      <c r="AI106" s="14">
        <v>633988</v>
      </c>
      <c r="AJ106" s="14">
        <v>632641</v>
      </c>
      <c r="AK106" s="14">
        <v>629550</v>
      </c>
      <c r="AL106" s="14">
        <v>616251.6</v>
      </c>
      <c r="AM106" s="14">
        <v>604380</v>
      </c>
      <c r="AN106" s="14">
        <v>592881.6</v>
      </c>
      <c r="AO106" s="14">
        <v>581701.69999999995</v>
      </c>
      <c r="AP106" s="14">
        <v>592987.80000000005</v>
      </c>
      <c r="AQ106" s="14">
        <v>589190.30000000005</v>
      </c>
      <c r="AR106" s="14">
        <v>587959.9</v>
      </c>
      <c r="AS106" s="14">
        <v>590046</v>
      </c>
      <c r="AT106" s="14">
        <v>589065.4</v>
      </c>
      <c r="AU106" s="14">
        <v>49216</v>
      </c>
      <c r="AV106" s="14">
        <v>47138</v>
      </c>
      <c r="AW106" s="14">
        <v>47454</v>
      </c>
      <c r="AX106" s="14">
        <v>45351</v>
      </c>
      <c r="AY106" s="14">
        <v>59182</v>
      </c>
      <c r="AZ106" s="14">
        <v>55080</v>
      </c>
      <c r="BA106" s="14">
        <v>60970</v>
      </c>
      <c r="BB106" s="14">
        <v>58133</v>
      </c>
      <c r="BC106" s="14">
        <v>56886</v>
      </c>
      <c r="BD106" s="14">
        <v>58311</v>
      </c>
      <c r="BE106" s="14">
        <v>61533</v>
      </c>
      <c r="BF106" s="14">
        <v>64830</v>
      </c>
      <c r="BG106" s="14">
        <v>63328</v>
      </c>
      <c r="BH106" s="14">
        <v>65025</v>
      </c>
      <c r="BI106" s="14">
        <v>61317</v>
      </c>
      <c r="BJ106" s="14">
        <v>58852</v>
      </c>
      <c r="BK106" s="14">
        <v>61731</v>
      </c>
      <c r="BL106" s="14">
        <v>60891</v>
      </c>
      <c r="BM106" s="14">
        <v>59176</v>
      </c>
      <c r="BN106" s="14">
        <v>60599</v>
      </c>
      <c r="BO106" s="14">
        <v>60222</v>
      </c>
      <c r="BP106" s="14">
        <v>59999</v>
      </c>
      <c r="BQ106" s="14">
        <v>60274</v>
      </c>
      <c r="BR106" s="14">
        <v>60165</v>
      </c>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v>137418</v>
      </c>
      <c r="CX106" s="14">
        <v>130990</v>
      </c>
      <c r="CY106" s="14">
        <v>139286</v>
      </c>
      <c r="CZ106" s="14">
        <v>144260</v>
      </c>
      <c r="DA106" s="14">
        <v>168025</v>
      </c>
      <c r="DB106" s="14">
        <v>179044</v>
      </c>
      <c r="DC106" s="14">
        <v>190055</v>
      </c>
      <c r="DD106" s="14">
        <v>180324</v>
      </c>
      <c r="DE106" s="14">
        <v>182411</v>
      </c>
      <c r="DF106" s="14">
        <v>176049</v>
      </c>
      <c r="DG106" s="14">
        <v>183046</v>
      </c>
      <c r="DH106" s="14">
        <v>183809</v>
      </c>
      <c r="DI106" s="14">
        <v>188345</v>
      </c>
      <c r="DJ106" s="14">
        <v>187945</v>
      </c>
      <c r="DK106" s="14">
        <v>187027</v>
      </c>
      <c r="DL106" s="14">
        <v>183076</v>
      </c>
      <c r="DM106" s="14">
        <v>179549</v>
      </c>
      <c r="DN106" s="14">
        <v>176134</v>
      </c>
      <c r="DO106" s="14">
        <v>172812</v>
      </c>
      <c r="DP106" s="14">
        <v>176165</v>
      </c>
      <c r="DQ106" s="14">
        <v>175037</v>
      </c>
      <c r="DR106" s="14">
        <v>174671</v>
      </c>
      <c r="DS106" s="14">
        <v>175291</v>
      </c>
      <c r="DT106" s="14">
        <v>175000</v>
      </c>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row>
    <row r="107" spans="7:149" ht="15.75" x14ac:dyDescent="0.5">
      <c r="G107" s="70" t="str">
        <f t="shared" si="15"/>
        <v>bana</v>
      </c>
      <c r="H107" s="71">
        <f t="shared" si="19"/>
        <v>486</v>
      </c>
      <c r="I107" s="65">
        <f t="shared" si="16"/>
        <v>9245.4269999999997</v>
      </c>
      <c r="J107" s="65">
        <f t="shared" si="17"/>
        <v>153.83199999999999</v>
      </c>
      <c r="K107" s="65"/>
      <c r="N107" s="301">
        <f t="shared" si="18"/>
        <v>4443.4948333333332</v>
      </c>
      <c r="O107" s="264"/>
      <c r="P107" s="13">
        <v>486</v>
      </c>
      <c r="Q107" s="13" t="s">
        <v>87</v>
      </c>
      <c r="R107" s="13" t="s">
        <v>196</v>
      </c>
      <c r="S107" s="13" t="s">
        <v>196</v>
      </c>
      <c r="T107" s="13" t="s">
        <v>196</v>
      </c>
      <c r="U107" s="265" t="s">
        <v>124</v>
      </c>
      <c r="V107" s="14" t="s">
        <v>124</v>
      </c>
      <c r="W107" s="14">
        <v>3746962</v>
      </c>
      <c r="X107" s="14">
        <v>4300422</v>
      </c>
      <c r="Y107" s="14">
        <v>4384384</v>
      </c>
      <c r="Z107" s="14">
        <v>4177155</v>
      </c>
      <c r="AA107" s="14">
        <v>4874439</v>
      </c>
      <c r="AB107" s="14">
        <v>5177607</v>
      </c>
      <c r="AC107" s="14">
        <v>5037472</v>
      </c>
      <c r="AD107" s="14">
        <v>5454226</v>
      </c>
      <c r="AE107" s="14">
        <v>6004615</v>
      </c>
      <c r="AF107" s="14">
        <v>6373533</v>
      </c>
      <c r="AG107" s="14">
        <v>5755073</v>
      </c>
      <c r="AH107" s="14">
        <v>6132695</v>
      </c>
      <c r="AI107" s="14">
        <v>6189052</v>
      </c>
      <c r="AJ107" s="14">
        <v>6279290</v>
      </c>
      <c r="AK107" s="14">
        <v>6862568</v>
      </c>
      <c r="AL107" s="14">
        <v>9496058</v>
      </c>
      <c r="AM107" s="14">
        <v>7007125</v>
      </c>
      <c r="AN107" s="14">
        <v>7162685</v>
      </c>
      <c r="AO107" s="14">
        <v>7264379</v>
      </c>
      <c r="AP107" s="14">
        <v>7280659</v>
      </c>
      <c r="AQ107" s="14">
        <v>8182756</v>
      </c>
      <c r="AR107" s="14">
        <v>8741147</v>
      </c>
      <c r="AS107" s="14">
        <v>9245427</v>
      </c>
      <c r="AT107" s="14">
        <v>9335232</v>
      </c>
      <c r="AU107" s="14">
        <v>73539</v>
      </c>
      <c r="AV107" s="14">
        <v>76923</v>
      </c>
      <c r="AW107" s="14">
        <v>74751</v>
      </c>
      <c r="AX107" s="14">
        <v>85690</v>
      </c>
      <c r="AY107" s="14">
        <v>95434</v>
      </c>
      <c r="AZ107" s="14">
        <v>101465</v>
      </c>
      <c r="BA107" s="14">
        <v>94144</v>
      </c>
      <c r="BB107" s="14">
        <v>98143</v>
      </c>
      <c r="BC107" s="14">
        <v>107791</v>
      </c>
      <c r="BD107" s="14">
        <v>119018</v>
      </c>
      <c r="BE107" s="14">
        <v>101276</v>
      </c>
      <c r="BF107" s="14">
        <v>104156</v>
      </c>
      <c r="BG107" s="14">
        <v>103158</v>
      </c>
      <c r="BH107" s="14">
        <v>105237</v>
      </c>
      <c r="BI107" s="14">
        <v>114000</v>
      </c>
      <c r="BJ107" s="14">
        <v>158000</v>
      </c>
      <c r="BK107" s="14">
        <v>117000</v>
      </c>
      <c r="BL107" s="14">
        <v>119000</v>
      </c>
      <c r="BM107" s="14">
        <v>121098</v>
      </c>
      <c r="BN107" s="14">
        <v>121172</v>
      </c>
      <c r="BO107" s="14">
        <v>134176</v>
      </c>
      <c r="BP107" s="14">
        <v>146105</v>
      </c>
      <c r="BQ107" s="14">
        <v>153832</v>
      </c>
      <c r="BR107" s="14">
        <v>154625</v>
      </c>
      <c r="BS107" s="14"/>
      <c r="BT107" s="14"/>
      <c r="BU107" s="14"/>
      <c r="BV107" s="14"/>
      <c r="BW107" s="14"/>
      <c r="BX107" s="14"/>
      <c r="BY107" s="14"/>
      <c r="BZ107" s="14"/>
      <c r="CA107" s="14"/>
      <c r="CB107" s="14"/>
      <c r="CC107" s="14"/>
      <c r="CD107" s="14">
        <v>1713766</v>
      </c>
      <c r="CE107" s="14">
        <v>1872611</v>
      </c>
      <c r="CF107" s="14">
        <v>2060211</v>
      </c>
      <c r="CG107" s="14">
        <v>4191215</v>
      </c>
      <c r="CH107" s="14">
        <v>4522834</v>
      </c>
      <c r="CI107" s="14">
        <v>4961393</v>
      </c>
      <c r="CJ107" s="14"/>
      <c r="CK107" s="14"/>
      <c r="CL107" s="14"/>
      <c r="CM107" s="14"/>
      <c r="CN107" s="14"/>
      <c r="CO107" s="14"/>
      <c r="CP107" s="14"/>
      <c r="CQ107" s="14"/>
      <c r="CR107" s="14"/>
      <c r="CS107" s="14"/>
      <c r="CT107" s="14"/>
      <c r="CU107" s="14"/>
      <c r="CV107" s="14"/>
      <c r="CW107" s="14">
        <v>1332400</v>
      </c>
      <c r="CX107" s="14">
        <v>1529208</v>
      </c>
      <c r="CY107" s="14">
        <v>1559064</v>
      </c>
      <c r="CZ107" s="14">
        <v>1485374</v>
      </c>
      <c r="DA107" s="14">
        <v>1733325</v>
      </c>
      <c r="DB107" s="14">
        <v>1841130</v>
      </c>
      <c r="DC107" s="14">
        <v>1791299</v>
      </c>
      <c r="DD107" s="14">
        <v>1939494</v>
      </c>
      <c r="DE107" s="14">
        <v>2135210</v>
      </c>
      <c r="DF107" s="14">
        <v>2266395</v>
      </c>
      <c r="DG107" s="14">
        <v>2046474</v>
      </c>
      <c r="DH107" s="14">
        <v>2180754</v>
      </c>
      <c r="DI107" s="14">
        <v>2200794</v>
      </c>
      <c r="DJ107" s="14">
        <v>2232883</v>
      </c>
      <c r="DK107" s="14">
        <v>2440293</v>
      </c>
      <c r="DL107" s="14">
        <v>3376748</v>
      </c>
      <c r="DM107" s="14">
        <v>2491697</v>
      </c>
      <c r="DN107" s="14">
        <v>2547013</v>
      </c>
      <c r="DO107" s="14">
        <v>2583175</v>
      </c>
      <c r="DP107" s="14">
        <v>2588964</v>
      </c>
      <c r="DQ107" s="14">
        <v>2909745</v>
      </c>
      <c r="DR107" s="14">
        <v>3108306</v>
      </c>
      <c r="DS107" s="14">
        <v>3287625</v>
      </c>
      <c r="DT107" s="14">
        <v>3319560</v>
      </c>
      <c r="DU107" s="14"/>
      <c r="DV107" s="14"/>
      <c r="DW107" s="14"/>
      <c r="DX107" s="14"/>
      <c r="DY107" s="14"/>
      <c r="DZ107" s="14">
        <v>914317</v>
      </c>
      <c r="EA107" s="14">
        <v>1029905</v>
      </c>
      <c r="EB107" s="14">
        <v>1229281</v>
      </c>
      <c r="EC107" s="14">
        <v>2594776</v>
      </c>
      <c r="ED107" s="14">
        <v>2774457</v>
      </c>
      <c r="EE107" s="14">
        <v>3141014</v>
      </c>
      <c r="EF107" s="14"/>
      <c r="EG107" s="14"/>
      <c r="EH107" s="14"/>
      <c r="EI107" s="14"/>
      <c r="EJ107" s="14"/>
      <c r="EK107" s="14"/>
      <c r="EL107" s="14"/>
      <c r="EM107" s="14"/>
      <c r="EN107" s="14"/>
      <c r="EO107" s="14"/>
      <c r="EP107" s="14"/>
      <c r="EQ107" s="14"/>
      <c r="ER107" s="14"/>
      <c r="ES107" s="14"/>
    </row>
    <row r="108" spans="7:149" ht="15.75" x14ac:dyDescent="0.5">
      <c r="G108" s="70" t="str">
        <f t="shared" si="15"/>
        <v>plan</v>
      </c>
      <c r="H108" s="71">
        <f t="shared" si="19"/>
        <v>489</v>
      </c>
      <c r="I108" s="65">
        <f t="shared" si="16"/>
        <v>0</v>
      </c>
      <c r="J108" s="65">
        <f t="shared" si="17"/>
        <v>0</v>
      </c>
      <c r="K108" s="65"/>
      <c r="N108" s="301">
        <f t="shared" si="18"/>
        <v>0</v>
      </c>
      <c r="O108" s="264"/>
      <c r="P108" s="13">
        <v>489</v>
      </c>
      <c r="Q108" s="13" t="s">
        <v>89</v>
      </c>
      <c r="R108" s="13" t="s">
        <v>197</v>
      </c>
      <c r="S108" s="13" t="s">
        <v>197</v>
      </c>
      <c r="T108" s="13" t="s">
        <v>196</v>
      </c>
      <c r="U108" s="265" t="s">
        <v>124</v>
      </c>
      <c r="V108" s="14" t="s">
        <v>124</v>
      </c>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row>
    <row r="109" spans="7:149" ht="15.75" x14ac:dyDescent="0.5">
      <c r="G109" s="70" t="str">
        <f t="shared" si="15"/>
        <v>frui</v>
      </c>
      <c r="H109" s="71">
        <f t="shared" si="19"/>
        <v>490</v>
      </c>
      <c r="I109" s="65">
        <f t="shared" si="16"/>
        <v>2684.9780000000001</v>
      </c>
      <c r="J109" s="65">
        <f t="shared" si="17"/>
        <v>70.643000000000001</v>
      </c>
      <c r="K109" s="65"/>
      <c r="N109" s="301">
        <f t="shared" si="18"/>
        <v>1353.0906666666667</v>
      </c>
      <c r="O109" s="264"/>
      <c r="P109" s="13">
        <v>490</v>
      </c>
      <c r="Q109" s="13" t="s">
        <v>198</v>
      </c>
      <c r="R109" s="13" t="s">
        <v>124</v>
      </c>
      <c r="S109" s="13" t="s">
        <v>124</v>
      </c>
      <c r="T109" s="13" t="s">
        <v>124</v>
      </c>
      <c r="U109" s="265" t="s">
        <v>124</v>
      </c>
      <c r="V109" s="14" t="s">
        <v>124</v>
      </c>
      <c r="W109" s="14">
        <v>644052</v>
      </c>
      <c r="X109" s="14">
        <v>691433</v>
      </c>
      <c r="Y109" s="14">
        <v>968132</v>
      </c>
      <c r="Z109" s="14">
        <v>1529824</v>
      </c>
      <c r="AA109" s="14">
        <v>2071084</v>
      </c>
      <c r="AB109" s="14">
        <v>2214019</v>
      </c>
      <c r="AC109" s="14">
        <v>2565543</v>
      </c>
      <c r="AD109" s="14">
        <v>2625884</v>
      </c>
      <c r="AE109" s="14">
        <v>2467632</v>
      </c>
      <c r="AF109" s="14">
        <v>2131768</v>
      </c>
      <c r="AG109" s="14">
        <v>2028904</v>
      </c>
      <c r="AH109" s="14">
        <v>1818949</v>
      </c>
      <c r="AI109" s="14">
        <v>1611784</v>
      </c>
      <c r="AJ109" s="14">
        <v>1654745</v>
      </c>
      <c r="AK109" s="14">
        <v>1926560</v>
      </c>
      <c r="AL109" s="14">
        <v>1856174</v>
      </c>
      <c r="AM109" s="14">
        <v>2138474</v>
      </c>
      <c r="AN109" s="14">
        <v>2295325</v>
      </c>
      <c r="AO109" s="14">
        <v>2510420</v>
      </c>
      <c r="AP109" s="14">
        <v>2563486</v>
      </c>
      <c r="AQ109" s="14">
        <v>2722952</v>
      </c>
      <c r="AR109" s="14">
        <v>2513861</v>
      </c>
      <c r="AS109" s="14">
        <v>2684978</v>
      </c>
      <c r="AT109" s="14">
        <v>2923349</v>
      </c>
      <c r="AU109" s="14">
        <v>37120</v>
      </c>
      <c r="AV109" s="14">
        <v>35367</v>
      </c>
      <c r="AW109" s="14">
        <v>47824</v>
      </c>
      <c r="AX109" s="14">
        <v>56290</v>
      </c>
      <c r="AY109" s="14">
        <v>72306</v>
      </c>
      <c r="AZ109" s="14">
        <v>67883</v>
      </c>
      <c r="BA109" s="14">
        <v>72390</v>
      </c>
      <c r="BB109" s="14">
        <v>67592</v>
      </c>
      <c r="BC109" s="14">
        <v>68673</v>
      </c>
      <c r="BD109" s="14">
        <v>60190</v>
      </c>
      <c r="BE109" s="14">
        <v>57083</v>
      </c>
      <c r="BF109" s="14">
        <v>51688</v>
      </c>
      <c r="BG109" s="14">
        <v>51793</v>
      </c>
      <c r="BH109" s="14">
        <v>48545</v>
      </c>
      <c r="BI109" s="14">
        <v>53235</v>
      </c>
      <c r="BJ109" s="14">
        <v>50591</v>
      </c>
      <c r="BK109" s="14">
        <v>57668</v>
      </c>
      <c r="BL109" s="14">
        <v>61661</v>
      </c>
      <c r="BM109" s="14">
        <v>66909</v>
      </c>
      <c r="BN109" s="14">
        <v>68453</v>
      </c>
      <c r="BO109" s="14">
        <v>72072</v>
      </c>
      <c r="BP109" s="14">
        <v>66522</v>
      </c>
      <c r="BQ109" s="14">
        <v>70643</v>
      </c>
      <c r="BR109" s="14">
        <v>76477</v>
      </c>
      <c r="BS109" s="14"/>
      <c r="BT109" s="14"/>
      <c r="BU109" s="14"/>
      <c r="BV109" s="14"/>
      <c r="BW109" s="14"/>
      <c r="BX109" s="14"/>
      <c r="BY109" s="14">
        <v>3142133</v>
      </c>
      <c r="BZ109" s="14">
        <v>3421519</v>
      </c>
      <c r="CA109" s="14">
        <v>3523221</v>
      </c>
      <c r="CB109" s="14">
        <v>3545826</v>
      </c>
      <c r="CC109" s="14">
        <v>3532860</v>
      </c>
      <c r="CD109" s="14">
        <v>3639030</v>
      </c>
      <c r="CE109" s="14">
        <v>4555954</v>
      </c>
      <c r="CF109" s="14">
        <v>4730066</v>
      </c>
      <c r="CG109" s="14">
        <v>4944790</v>
      </c>
      <c r="CH109" s="14">
        <v>5152042</v>
      </c>
      <c r="CI109" s="14">
        <v>5333557</v>
      </c>
      <c r="CJ109" s="14">
        <v>5644880</v>
      </c>
      <c r="CK109" s="14">
        <v>5843060</v>
      </c>
      <c r="CL109" s="14">
        <v>6260020</v>
      </c>
      <c r="CM109" s="14">
        <v>6907970</v>
      </c>
      <c r="CN109" s="14">
        <v>7293210</v>
      </c>
      <c r="CO109" s="14">
        <v>7559420</v>
      </c>
      <c r="CP109" s="14">
        <v>8263800</v>
      </c>
      <c r="CQ109" s="14">
        <v>9350002</v>
      </c>
      <c r="CR109" s="14">
        <v>9418648</v>
      </c>
      <c r="CS109" s="14">
        <v>8890231</v>
      </c>
      <c r="CT109" s="14">
        <v>9474494</v>
      </c>
      <c r="CU109" s="14">
        <v>9623747</v>
      </c>
      <c r="CV109" s="14">
        <v>10200000</v>
      </c>
      <c r="CW109" s="14">
        <v>210126</v>
      </c>
      <c r="CX109" s="14">
        <v>225584</v>
      </c>
      <c r="CY109" s="14">
        <v>315858</v>
      </c>
      <c r="CZ109" s="14">
        <v>499114</v>
      </c>
      <c r="DA109" s="14">
        <v>675703</v>
      </c>
      <c r="DB109" s="14">
        <v>722336</v>
      </c>
      <c r="DC109" s="14">
        <v>837023</v>
      </c>
      <c r="DD109" s="14">
        <v>856709</v>
      </c>
      <c r="DE109" s="14">
        <v>805079</v>
      </c>
      <c r="DF109" s="14">
        <v>695501</v>
      </c>
      <c r="DG109" s="14">
        <v>661941</v>
      </c>
      <c r="DH109" s="14">
        <v>593442</v>
      </c>
      <c r="DI109" s="14">
        <v>525854</v>
      </c>
      <c r="DJ109" s="14">
        <v>539870</v>
      </c>
      <c r="DK109" s="14">
        <v>628551</v>
      </c>
      <c r="DL109" s="14">
        <v>605587</v>
      </c>
      <c r="DM109" s="14">
        <v>697689</v>
      </c>
      <c r="DN109" s="14">
        <v>748863</v>
      </c>
      <c r="DO109" s="14">
        <v>819039</v>
      </c>
      <c r="DP109" s="14">
        <v>836352</v>
      </c>
      <c r="DQ109" s="14">
        <v>888378</v>
      </c>
      <c r="DR109" s="14">
        <v>820161</v>
      </c>
      <c r="DS109" s="14">
        <v>875989</v>
      </c>
      <c r="DT109" s="14">
        <v>953759</v>
      </c>
      <c r="DU109" s="14">
        <v>240293</v>
      </c>
      <c r="DV109" s="14">
        <v>230561</v>
      </c>
      <c r="DW109" s="14">
        <v>366327</v>
      </c>
      <c r="DX109" s="14">
        <v>632436</v>
      </c>
      <c r="DY109" s="14">
        <v>818545</v>
      </c>
      <c r="DZ109" s="14">
        <v>830201</v>
      </c>
      <c r="EA109" s="14">
        <v>1276132</v>
      </c>
      <c r="EB109" s="14">
        <v>1358780</v>
      </c>
      <c r="EC109" s="14">
        <v>1258065</v>
      </c>
      <c r="ED109" s="14">
        <v>1057076</v>
      </c>
      <c r="EE109" s="14">
        <v>1190403</v>
      </c>
      <c r="EF109" s="14">
        <v>1170723</v>
      </c>
      <c r="EG109" s="14">
        <v>1003316</v>
      </c>
      <c r="EH109" s="14">
        <v>990202</v>
      </c>
      <c r="EI109" s="14">
        <v>1121650</v>
      </c>
      <c r="EJ109" s="14">
        <v>1011058</v>
      </c>
      <c r="EK109" s="14">
        <v>1214700</v>
      </c>
      <c r="EL109" s="14">
        <v>1417558</v>
      </c>
      <c r="EM109" s="14">
        <v>1648699</v>
      </c>
      <c r="EN109" s="14">
        <v>1706611</v>
      </c>
      <c r="EO109" s="14">
        <v>1660083</v>
      </c>
      <c r="EP109" s="14">
        <v>1664615</v>
      </c>
      <c r="EQ109" s="14">
        <v>1740054</v>
      </c>
      <c r="ER109" s="14">
        <v>1963727</v>
      </c>
      <c r="ES109" s="14"/>
    </row>
    <row r="110" spans="7:149" ht="15.75" x14ac:dyDescent="0.5">
      <c r="G110" s="70" t="str">
        <f t="shared" si="15"/>
        <v>frui</v>
      </c>
      <c r="H110" s="71">
        <f t="shared" si="19"/>
        <v>495</v>
      </c>
      <c r="I110" s="65">
        <f t="shared" si="16"/>
        <v>0</v>
      </c>
      <c r="J110" s="65">
        <f t="shared" si="17"/>
        <v>0</v>
      </c>
      <c r="K110" s="65"/>
      <c r="N110" s="301">
        <f t="shared" si="18"/>
        <v>0</v>
      </c>
      <c r="O110" s="264"/>
      <c r="P110" s="13">
        <v>495</v>
      </c>
      <c r="Q110" s="13" t="s">
        <v>199</v>
      </c>
      <c r="R110" s="13" t="s">
        <v>124</v>
      </c>
      <c r="S110" s="13" t="s">
        <v>124</v>
      </c>
      <c r="T110" s="13" t="s">
        <v>124</v>
      </c>
      <c r="U110" s="265" t="s">
        <v>124</v>
      </c>
      <c r="V110" s="14" t="s">
        <v>124</v>
      </c>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row>
    <row r="111" spans="7:149" ht="15.75" x14ac:dyDescent="0.5">
      <c r="G111" s="70" t="str">
        <f t="shared" si="15"/>
        <v>frui</v>
      </c>
      <c r="H111" s="71">
        <f t="shared" si="19"/>
        <v>497</v>
      </c>
      <c r="I111" s="65">
        <f t="shared" si="16"/>
        <v>0</v>
      </c>
      <c r="J111" s="65">
        <f t="shared" si="17"/>
        <v>0</v>
      </c>
      <c r="K111" s="65"/>
      <c r="N111" s="301">
        <f t="shared" si="18"/>
        <v>0</v>
      </c>
      <c r="O111" s="264"/>
      <c r="P111" s="13">
        <v>497</v>
      </c>
      <c r="Q111" s="13" t="s">
        <v>200</v>
      </c>
      <c r="R111" s="13" t="s">
        <v>124</v>
      </c>
      <c r="S111" s="13" t="s">
        <v>124</v>
      </c>
      <c r="T111" s="13" t="s">
        <v>124</v>
      </c>
      <c r="U111" s="265" t="s">
        <v>124</v>
      </c>
      <c r="V111" s="14" t="s">
        <v>124</v>
      </c>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row>
    <row r="112" spans="7:149" ht="15.75" x14ac:dyDescent="0.5">
      <c r="G112" s="70" t="str">
        <f t="shared" si="15"/>
        <v>frui</v>
      </c>
      <c r="H112" s="71">
        <f t="shared" si="19"/>
        <v>507</v>
      </c>
      <c r="I112" s="65">
        <f t="shared" si="16"/>
        <v>0</v>
      </c>
      <c r="J112" s="65">
        <f t="shared" si="17"/>
        <v>0</v>
      </c>
      <c r="K112" s="65"/>
      <c r="N112" s="301">
        <f t="shared" si="18"/>
        <v>0</v>
      </c>
      <c r="O112" s="264"/>
      <c r="P112" s="13">
        <v>507</v>
      </c>
      <c r="Q112" s="13" t="s">
        <v>201</v>
      </c>
      <c r="R112" s="13" t="s">
        <v>124</v>
      </c>
      <c r="S112" s="13" t="s">
        <v>124</v>
      </c>
      <c r="T112" s="13" t="s">
        <v>124</v>
      </c>
      <c r="U112" s="265" t="s">
        <v>124</v>
      </c>
      <c r="V112" s="14" t="s">
        <v>124</v>
      </c>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row>
    <row r="113" spans="7:149" ht="15.75" x14ac:dyDescent="0.5">
      <c r="G113" s="70" t="str">
        <f t="shared" si="15"/>
        <v>frui</v>
      </c>
      <c r="H113" s="71">
        <f t="shared" si="19"/>
        <v>512</v>
      </c>
      <c r="I113" s="65">
        <f t="shared" si="16"/>
        <v>0</v>
      </c>
      <c r="J113" s="65">
        <f t="shared" si="17"/>
        <v>0</v>
      </c>
      <c r="K113" s="65"/>
      <c r="N113" s="301">
        <f t="shared" si="18"/>
        <v>0</v>
      </c>
      <c r="O113" s="264"/>
      <c r="P113" s="13">
        <v>512</v>
      </c>
      <c r="Q113" s="13" t="s">
        <v>202</v>
      </c>
      <c r="R113" s="13" t="s">
        <v>124</v>
      </c>
      <c r="S113" s="13" t="s">
        <v>124</v>
      </c>
      <c r="T113" s="13" t="s">
        <v>124</v>
      </c>
      <c r="U113" s="265" t="s">
        <v>124</v>
      </c>
      <c r="V113" s="14" t="s">
        <v>124</v>
      </c>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row>
    <row r="114" spans="7:149" ht="15.75" x14ac:dyDescent="0.5">
      <c r="G114" s="70" t="str">
        <f t="shared" si="15"/>
        <v>frui</v>
      </c>
      <c r="H114" s="71">
        <f t="shared" si="19"/>
        <v>515</v>
      </c>
      <c r="I114" s="65">
        <f t="shared" si="16"/>
        <v>0</v>
      </c>
      <c r="J114" s="65">
        <f t="shared" si="17"/>
        <v>0</v>
      </c>
      <c r="K114" s="65"/>
      <c r="N114" s="301">
        <f t="shared" si="18"/>
        <v>0</v>
      </c>
      <c r="O114" s="264"/>
      <c r="P114" s="13">
        <v>515</v>
      </c>
      <c r="Q114" s="13" t="s">
        <v>203</v>
      </c>
      <c r="R114" s="13" t="s">
        <v>124</v>
      </c>
      <c r="S114" s="13" t="s">
        <v>124</v>
      </c>
      <c r="T114" s="13" t="s">
        <v>124</v>
      </c>
      <c r="U114" s="265" t="s">
        <v>124</v>
      </c>
      <c r="V114" s="14" t="s">
        <v>124</v>
      </c>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row>
    <row r="115" spans="7:149" ht="15.75" x14ac:dyDescent="0.5">
      <c r="G115" s="70" t="str">
        <f t="shared" si="15"/>
        <v>frui</v>
      </c>
      <c r="H115" s="71">
        <f t="shared" si="19"/>
        <v>521</v>
      </c>
      <c r="I115" s="65">
        <f t="shared" si="16"/>
        <v>0</v>
      </c>
      <c r="J115" s="65">
        <f t="shared" si="17"/>
        <v>0</v>
      </c>
      <c r="K115" s="65"/>
      <c r="N115" s="301">
        <f t="shared" si="18"/>
        <v>0</v>
      </c>
      <c r="O115" s="264"/>
      <c r="P115" s="13">
        <v>521</v>
      </c>
      <c r="Q115" s="13" t="s">
        <v>204</v>
      </c>
      <c r="R115" s="13" t="s">
        <v>124</v>
      </c>
      <c r="S115" s="13" t="s">
        <v>124</v>
      </c>
      <c r="T115" s="13" t="s">
        <v>124</v>
      </c>
      <c r="U115" s="265" t="s">
        <v>124</v>
      </c>
      <c r="V115" s="14" t="s">
        <v>124</v>
      </c>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row>
    <row r="116" spans="7:149" ht="15.75" x14ac:dyDescent="0.5">
      <c r="G116" s="70" t="str">
        <f t="shared" si="15"/>
        <v>frui</v>
      </c>
      <c r="H116" s="71">
        <f t="shared" si="19"/>
        <v>523</v>
      </c>
      <c r="I116" s="65">
        <f t="shared" si="16"/>
        <v>0</v>
      </c>
      <c r="J116" s="65">
        <f t="shared" si="17"/>
        <v>0</v>
      </c>
      <c r="K116" s="65"/>
      <c r="N116" s="301">
        <f t="shared" si="18"/>
        <v>0</v>
      </c>
      <c r="O116" s="264"/>
      <c r="P116" s="13">
        <v>523</v>
      </c>
      <c r="Q116" s="13" t="s">
        <v>205</v>
      </c>
      <c r="R116" s="13" t="s">
        <v>124</v>
      </c>
      <c r="S116" s="13" t="s">
        <v>124</v>
      </c>
      <c r="T116" s="13" t="s">
        <v>124</v>
      </c>
      <c r="U116" s="265" t="s">
        <v>124</v>
      </c>
      <c r="V116" s="14" t="s">
        <v>124</v>
      </c>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row>
    <row r="117" spans="7:149" ht="15.75" x14ac:dyDescent="0.5">
      <c r="G117" s="70" t="str">
        <f t="shared" si="15"/>
        <v>frui</v>
      </c>
      <c r="H117" s="71">
        <f t="shared" si="19"/>
        <v>526</v>
      </c>
      <c r="I117" s="65">
        <f t="shared" si="16"/>
        <v>0</v>
      </c>
      <c r="J117" s="65">
        <f t="shared" si="17"/>
        <v>0</v>
      </c>
      <c r="K117" s="65"/>
      <c r="N117" s="301">
        <f t="shared" si="18"/>
        <v>0</v>
      </c>
      <c r="O117" s="264"/>
      <c r="P117" s="13">
        <v>526</v>
      </c>
      <c r="Q117" s="13" t="s">
        <v>206</v>
      </c>
      <c r="R117" s="13" t="s">
        <v>124</v>
      </c>
      <c r="S117" s="13" t="s">
        <v>124</v>
      </c>
      <c r="T117" s="13" t="s">
        <v>124</v>
      </c>
      <c r="U117" s="265" t="s">
        <v>124</v>
      </c>
      <c r="V117" s="14" t="s">
        <v>124</v>
      </c>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row>
    <row r="118" spans="7:149" ht="15.75" x14ac:dyDescent="0.5">
      <c r="G118" s="70" t="str">
        <f t="shared" si="15"/>
        <v>frui</v>
      </c>
      <c r="H118" s="71">
        <f t="shared" si="19"/>
        <v>530</v>
      </c>
      <c r="I118" s="65">
        <f t="shared" si="16"/>
        <v>0</v>
      </c>
      <c r="J118" s="65">
        <f t="shared" si="17"/>
        <v>0</v>
      </c>
      <c r="K118" s="65"/>
      <c r="N118" s="301">
        <f t="shared" si="18"/>
        <v>0</v>
      </c>
      <c r="O118" s="264"/>
      <c r="P118" s="13">
        <v>530</v>
      </c>
      <c r="Q118" s="13" t="s">
        <v>207</v>
      </c>
      <c r="R118" s="13" t="s">
        <v>124</v>
      </c>
      <c r="S118" s="13" t="s">
        <v>124</v>
      </c>
      <c r="T118" s="13" t="s">
        <v>124</v>
      </c>
      <c r="U118" s="265" t="s">
        <v>124</v>
      </c>
      <c r="V118" s="14" t="s">
        <v>124</v>
      </c>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row>
    <row r="119" spans="7:149" ht="15.75" x14ac:dyDescent="0.5">
      <c r="G119" s="70" t="str">
        <f t="shared" si="15"/>
        <v>frui</v>
      </c>
      <c r="H119" s="71">
        <f t="shared" si="19"/>
        <v>531</v>
      </c>
      <c r="I119" s="65">
        <f t="shared" si="16"/>
        <v>0</v>
      </c>
      <c r="J119" s="65">
        <f t="shared" si="17"/>
        <v>0</v>
      </c>
      <c r="K119" s="65"/>
      <c r="N119" s="301">
        <f t="shared" si="18"/>
        <v>0</v>
      </c>
      <c r="O119" s="264"/>
      <c r="P119" s="13">
        <v>531</v>
      </c>
      <c r="Q119" s="13" t="s">
        <v>208</v>
      </c>
      <c r="R119" s="13" t="s">
        <v>124</v>
      </c>
      <c r="S119" s="13" t="s">
        <v>124</v>
      </c>
      <c r="T119" s="13" t="s">
        <v>124</v>
      </c>
      <c r="U119" s="265" t="s">
        <v>124</v>
      </c>
      <c r="V119" s="14" t="s">
        <v>124</v>
      </c>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row>
    <row r="120" spans="7:149" ht="15.75" x14ac:dyDescent="0.5">
      <c r="G120" s="70" t="str">
        <f t="shared" si="15"/>
        <v>frui</v>
      </c>
      <c r="H120" s="71">
        <f t="shared" si="19"/>
        <v>534</v>
      </c>
      <c r="I120" s="65">
        <f t="shared" si="16"/>
        <v>0</v>
      </c>
      <c r="J120" s="65">
        <f t="shared" si="17"/>
        <v>0</v>
      </c>
      <c r="K120" s="65"/>
      <c r="N120" s="301">
        <f t="shared" si="18"/>
        <v>0</v>
      </c>
      <c r="O120" s="264"/>
      <c r="P120" s="13">
        <v>534</v>
      </c>
      <c r="Q120" s="13" t="s">
        <v>209</v>
      </c>
      <c r="R120" s="13" t="s">
        <v>124</v>
      </c>
      <c r="S120" s="13" t="s">
        <v>124</v>
      </c>
      <c r="T120" s="13" t="s">
        <v>124</v>
      </c>
      <c r="U120" s="265" t="s">
        <v>124</v>
      </c>
      <c r="V120" s="14" t="s">
        <v>124</v>
      </c>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row>
    <row r="121" spans="7:149" ht="15.75" x14ac:dyDescent="0.5">
      <c r="G121" s="70" t="str">
        <f t="shared" si="15"/>
        <v>frui</v>
      </c>
      <c r="H121" s="71">
        <f t="shared" si="19"/>
        <v>536</v>
      </c>
      <c r="I121" s="65">
        <f t="shared" si="16"/>
        <v>0</v>
      </c>
      <c r="J121" s="65">
        <f t="shared" si="17"/>
        <v>0</v>
      </c>
      <c r="K121" s="65"/>
      <c r="N121" s="301">
        <f t="shared" si="18"/>
        <v>0</v>
      </c>
      <c r="O121" s="264"/>
      <c r="P121" s="13">
        <v>536</v>
      </c>
      <c r="Q121" s="13" t="s">
        <v>210</v>
      </c>
      <c r="R121" s="13" t="s">
        <v>124</v>
      </c>
      <c r="S121" s="13" t="s">
        <v>124</v>
      </c>
      <c r="T121" s="13" t="s">
        <v>124</v>
      </c>
      <c r="U121" s="265" t="s">
        <v>124</v>
      </c>
      <c r="V121" s="14" t="s">
        <v>124</v>
      </c>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row>
    <row r="122" spans="7:149" ht="15.75" x14ac:dyDescent="0.5">
      <c r="G122" s="70" t="str">
        <f t="shared" si="15"/>
        <v>frui</v>
      </c>
      <c r="H122" s="71">
        <f t="shared" si="19"/>
        <v>541</v>
      </c>
      <c r="I122" s="65">
        <f t="shared" si="16"/>
        <v>0</v>
      </c>
      <c r="J122" s="65">
        <f t="shared" si="17"/>
        <v>0</v>
      </c>
      <c r="K122" s="65"/>
      <c r="N122" s="301">
        <f t="shared" si="18"/>
        <v>0</v>
      </c>
      <c r="O122" s="264"/>
      <c r="P122" s="13">
        <v>541</v>
      </c>
      <c r="Q122" s="13" t="s">
        <v>211</v>
      </c>
      <c r="R122" s="13" t="s">
        <v>124</v>
      </c>
      <c r="S122" s="13" t="s">
        <v>124</v>
      </c>
      <c r="T122" s="13" t="s">
        <v>124</v>
      </c>
      <c r="U122" s="265" t="s">
        <v>124</v>
      </c>
      <c r="V122" s="14" t="s">
        <v>124</v>
      </c>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row>
    <row r="123" spans="7:149" ht="15.75" x14ac:dyDescent="0.5">
      <c r="G123" s="70" t="str">
        <f t="shared" si="15"/>
        <v>frui</v>
      </c>
      <c r="H123" s="71">
        <f t="shared" si="19"/>
        <v>542</v>
      </c>
      <c r="I123" s="65">
        <f t="shared" si="16"/>
        <v>0</v>
      </c>
      <c r="J123" s="65">
        <f t="shared" si="17"/>
        <v>0</v>
      </c>
      <c r="K123" s="65"/>
      <c r="N123" s="301">
        <f t="shared" si="18"/>
        <v>0</v>
      </c>
      <c r="O123" s="264"/>
      <c r="P123" s="13">
        <v>542</v>
      </c>
      <c r="Q123" s="13" t="s">
        <v>212</v>
      </c>
      <c r="R123" s="13" t="s">
        <v>124</v>
      </c>
      <c r="S123" s="13" t="s">
        <v>124</v>
      </c>
      <c r="T123" s="13" t="s">
        <v>124</v>
      </c>
      <c r="U123" s="265" t="s">
        <v>124</v>
      </c>
      <c r="V123" s="14" t="s">
        <v>124</v>
      </c>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row>
    <row r="124" spans="7:149" ht="15.75" x14ac:dyDescent="0.5">
      <c r="G124" s="70" t="str">
        <f t="shared" si="15"/>
        <v>frui</v>
      </c>
      <c r="H124" s="71">
        <f t="shared" si="19"/>
        <v>544</v>
      </c>
      <c r="I124" s="65">
        <f t="shared" si="16"/>
        <v>0</v>
      </c>
      <c r="J124" s="65">
        <f t="shared" si="17"/>
        <v>0</v>
      </c>
      <c r="K124" s="65"/>
      <c r="N124" s="301">
        <f t="shared" si="18"/>
        <v>0</v>
      </c>
      <c r="O124" s="264"/>
      <c r="P124" s="13">
        <v>544</v>
      </c>
      <c r="Q124" s="13" t="s">
        <v>213</v>
      </c>
      <c r="R124" s="13" t="s">
        <v>124</v>
      </c>
      <c r="S124" s="13" t="s">
        <v>124</v>
      </c>
      <c r="T124" s="13" t="s">
        <v>124</v>
      </c>
      <c r="U124" s="265" t="s">
        <v>124</v>
      </c>
      <c r="V124" s="14" t="s">
        <v>124</v>
      </c>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row>
    <row r="125" spans="7:149" ht="15.75" x14ac:dyDescent="0.5">
      <c r="G125" s="70" t="str">
        <f t="shared" si="15"/>
        <v>frui</v>
      </c>
      <c r="H125" s="71">
        <f t="shared" si="19"/>
        <v>547</v>
      </c>
      <c r="I125" s="65">
        <f t="shared" si="16"/>
        <v>0</v>
      </c>
      <c r="J125" s="65">
        <f t="shared" si="17"/>
        <v>0</v>
      </c>
      <c r="K125" s="65"/>
      <c r="N125" s="301">
        <f t="shared" si="18"/>
        <v>0</v>
      </c>
      <c r="O125" s="264"/>
      <c r="P125" s="13">
        <v>547</v>
      </c>
      <c r="Q125" s="13" t="s">
        <v>214</v>
      </c>
      <c r="R125" s="13" t="s">
        <v>124</v>
      </c>
      <c r="S125" s="13" t="s">
        <v>124</v>
      </c>
      <c r="T125" s="13" t="s">
        <v>124</v>
      </c>
      <c r="U125" s="265" t="s">
        <v>124</v>
      </c>
      <c r="V125" s="14" t="s">
        <v>124</v>
      </c>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row>
    <row r="126" spans="7:149" ht="15.75" x14ac:dyDescent="0.5">
      <c r="G126" s="70" t="str">
        <f t="shared" si="15"/>
        <v>frui</v>
      </c>
      <c r="H126" s="71">
        <f t="shared" si="19"/>
        <v>549</v>
      </c>
      <c r="I126" s="65">
        <f t="shared" si="16"/>
        <v>0</v>
      </c>
      <c r="J126" s="65">
        <f t="shared" si="17"/>
        <v>0</v>
      </c>
      <c r="K126" s="65"/>
      <c r="N126" s="301">
        <f t="shared" si="18"/>
        <v>0</v>
      </c>
      <c r="O126" s="264"/>
      <c r="P126" s="13">
        <v>549</v>
      </c>
      <c r="Q126" s="13" t="s">
        <v>215</v>
      </c>
      <c r="R126" s="13" t="s">
        <v>124</v>
      </c>
      <c r="S126" s="13" t="s">
        <v>124</v>
      </c>
      <c r="T126" s="13" t="s">
        <v>124</v>
      </c>
      <c r="U126" s="265" t="s">
        <v>124</v>
      </c>
      <c r="V126" s="14" t="s">
        <v>124</v>
      </c>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row>
    <row r="127" spans="7:149" ht="15.75" x14ac:dyDescent="0.5">
      <c r="G127" s="70" t="str">
        <f t="shared" si="15"/>
        <v>frui</v>
      </c>
      <c r="H127" s="71">
        <f t="shared" si="19"/>
        <v>550</v>
      </c>
      <c r="I127" s="65">
        <f t="shared" si="16"/>
        <v>0</v>
      </c>
      <c r="J127" s="65">
        <f t="shared" si="17"/>
        <v>0</v>
      </c>
      <c r="K127" s="65"/>
      <c r="N127" s="301">
        <f t="shared" si="18"/>
        <v>0</v>
      </c>
      <c r="O127" s="264"/>
      <c r="P127" s="13">
        <v>550</v>
      </c>
      <c r="Q127" s="13" t="s">
        <v>216</v>
      </c>
      <c r="R127" s="13" t="s">
        <v>124</v>
      </c>
      <c r="S127" s="13" t="s">
        <v>124</v>
      </c>
      <c r="T127" s="13" t="s">
        <v>124</v>
      </c>
      <c r="U127" s="265" t="s">
        <v>124</v>
      </c>
      <c r="V127" s="14" t="s">
        <v>124</v>
      </c>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row>
    <row r="128" spans="7:149" ht="15.75" x14ac:dyDescent="0.5">
      <c r="G128" s="70" t="str">
        <f t="shared" si="15"/>
        <v>frui</v>
      </c>
      <c r="H128" s="71">
        <f t="shared" si="19"/>
        <v>552</v>
      </c>
      <c r="I128" s="65">
        <f t="shared" si="16"/>
        <v>0</v>
      </c>
      <c r="J128" s="65">
        <f t="shared" si="17"/>
        <v>0</v>
      </c>
      <c r="K128" s="65"/>
      <c r="N128" s="301">
        <f t="shared" si="18"/>
        <v>0</v>
      </c>
      <c r="O128" s="264"/>
      <c r="P128" s="13">
        <v>552</v>
      </c>
      <c r="Q128" s="13" t="s">
        <v>217</v>
      </c>
      <c r="R128" s="13" t="s">
        <v>124</v>
      </c>
      <c r="S128" s="13" t="s">
        <v>124</v>
      </c>
      <c r="T128" s="13" t="s">
        <v>124</v>
      </c>
      <c r="U128" s="265" t="s">
        <v>124</v>
      </c>
      <c r="V128" s="14" t="s">
        <v>124</v>
      </c>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row>
    <row r="129" spans="7:149" ht="15.75" x14ac:dyDescent="0.5">
      <c r="G129" s="70" t="str">
        <f t="shared" si="15"/>
        <v>frui</v>
      </c>
      <c r="H129" s="71">
        <f t="shared" si="19"/>
        <v>554</v>
      </c>
      <c r="I129" s="65">
        <f t="shared" si="16"/>
        <v>0</v>
      </c>
      <c r="J129" s="65">
        <f t="shared" si="17"/>
        <v>0</v>
      </c>
      <c r="K129" s="65"/>
      <c r="N129" s="301">
        <f t="shared" si="18"/>
        <v>0</v>
      </c>
      <c r="O129" s="264"/>
      <c r="P129" s="13">
        <v>554</v>
      </c>
      <c r="Q129" s="13" t="s">
        <v>218</v>
      </c>
      <c r="R129" s="13" t="s">
        <v>124</v>
      </c>
      <c r="S129" s="13" t="s">
        <v>124</v>
      </c>
      <c r="T129" s="13" t="s">
        <v>124</v>
      </c>
      <c r="U129" s="265" t="s">
        <v>124</v>
      </c>
      <c r="V129" s="14" t="s">
        <v>124</v>
      </c>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row>
    <row r="130" spans="7:149" ht="15.75" x14ac:dyDescent="0.5">
      <c r="G130" s="70" t="str">
        <f t="shared" si="15"/>
        <v>frui</v>
      </c>
      <c r="H130" s="71">
        <f t="shared" si="19"/>
        <v>558</v>
      </c>
      <c r="I130" s="65">
        <f t="shared" si="16"/>
        <v>0</v>
      </c>
      <c r="J130" s="65">
        <f t="shared" si="17"/>
        <v>0</v>
      </c>
      <c r="K130" s="65"/>
      <c r="N130" s="301">
        <f t="shared" si="18"/>
        <v>0</v>
      </c>
      <c r="O130" s="264"/>
      <c r="P130" s="13">
        <v>558</v>
      </c>
      <c r="Q130" s="13" t="s">
        <v>219</v>
      </c>
      <c r="R130" s="13" t="s">
        <v>124</v>
      </c>
      <c r="S130" s="13" t="s">
        <v>124</v>
      </c>
      <c r="T130" s="13" t="s">
        <v>124</v>
      </c>
      <c r="U130" s="265" t="s">
        <v>124</v>
      </c>
      <c r="V130" s="14" t="s">
        <v>124</v>
      </c>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row>
    <row r="131" spans="7:149" ht="15.75" x14ac:dyDescent="0.5">
      <c r="G131" s="70" t="str">
        <f t="shared" si="15"/>
        <v>frui</v>
      </c>
      <c r="H131" s="71">
        <f t="shared" si="19"/>
        <v>560</v>
      </c>
      <c r="I131" s="65">
        <f t="shared" si="16"/>
        <v>0</v>
      </c>
      <c r="J131" s="65">
        <f t="shared" si="17"/>
        <v>0</v>
      </c>
      <c r="K131" s="65"/>
      <c r="N131" s="301">
        <f t="shared" si="18"/>
        <v>0</v>
      </c>
      <c r="O131" s="264"/>
      <c r="P131" s="13">
        <v>560</v>
      </c>
      <c r="Q131" s="13" t="s">
        <v>220</v>
      </c>
      <c r="R131" s="13" t="s">
        <v>124</v>
      </c>
      <c r="S131" s="13" t="s">
        <v>124</v>
      </c>
      <c r="T131" s="13" t="s">
        <v>124</v>
      </c>
      <c r="U131" s="265" t="s">
        <v>124</v>
      </c>
      <c r="V131" s="14" t="s">
        <v>124</v>
      </c>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row>
    <row r="132" spans="7:149" ht="15.75" x14ac:dyDescent="0.5">
      <c r="G132" s="70" t="str">
        <f t="shared" si="15"/>
        <v>frui</v>
      </c>
      <c r="H132" s="71">
        <f t="shared" si="19"/>
        <v>567</v>
      </c>
      <c r="I132" s="65">
        <f t="shared" si="16"/>
        <v>367.81650000000002</v>
      </c>
      <c r="J132" s="65">
        <f t="shared" si="17"/>
        <v>27.097000000000001</v>
      </c>
      <c r="K132" s="65"/>
      <c r="N132" s="301">
        <f t="shared" si="18"/>
        <v>319.90433333333334</v>
      </c>
      <c r="O132" s="264"/>
      <c r="P132" s="13">
        <v>567</v>
      </c>
      <c r="Q132" s="13" t="s">
        <v>221</v>
      </c>
      <c r="R132" s="13" t="s">
        <v>124</v>
      </c>
      <c r="S132" s="13" t="s">
        <v>124</v>
      </c>
      <c r="T132" s="13" t="s">
        <v>124</v>
      </c>
      <c r="U132" s="265" t="s">
        <v>124</v>
      </c>
      <c r="V132" s="14" t="s">
        <v>124</v>
      </c>
      <c r="W132" s="14">
        <v>179860</v>
      </c>
      <c r="X132" s="14">
        <v>240299</v>
      </c>
      <c r="Y132" s="14">
        <v>266904</v>
      </c>
      <c r="Z132" s="14">
        <v>455466</v>
      </c>
      <c r="AA132" s="14">
        <v>410195</v>
      </c>
      <c r="AB132" s="14">
        <v>366702</v>
      </c>
      <c r="AC132" s="14">
        <v>392586</v>
      </c>
      <c r="AD132" s="14">
        <v>350780</v>
      </c>
      <c r="AE132" s="14">
        <v>371498</v>
      </c>
      <c r="AF132" s="14">
        <v>474327</v>
      </c>
      <c r="AG132" s="14">
        <v>348631</v>
      </c>
      <c r="AH132" s="14">
        <v>497650</v>
      </c>
      <c r="AI132" s="14">
        <v>515536</v>
      </c>
      <c r="AJ132" s="14">
        <v>460628</v>
      </c>
      <c r="AK132" s="14">
        <v>653974.1</v>
      </c>
      <c r="AL132" s="14">
        <v>576114</v>
      </c>
      <c r="AM132" s="14">
        <v>480897</v>
      </c>
      <c r="AN132" s="14">
        <v>499475</v>
      </c>
      <c r="AO132" s="14">
        <v>481727</v>
      </c>
      <c r="AP132" s="14">
        <v>523334.9</v>
      </c>
      <c r="AQ132" s="14">
        <v>560317.30000000005</v>
      </c>
      <c r="AR132" s="14">
        <v>414242.4</v>
      </c>
      <c r="AS132" s="14">
        <v>367816.5</v>
      </c>
      <c r="AT132" s="14">
        <v>408115.3</v>
      </c>
      <c r="AU132" s="14">
        <v>19969</v>
      </c>
      <c r="AV132" s="14">
        <v>24262</v>
      </c>
      <c r="AW132" s="14">
        <v>25567</v>
      </c>
      <c r="AX132" s="14">
        <v>32221</v>
      </c>
      <c r="AY132" s="14">
        <v>28725</v>
      </c>
      <c r="AZ132" s="14">
        <v>31499</v>
      </c>
      <c r="BA132" s="14">
        <v>31843</v>
      </c>
      <c r="BB132" s="14">
        <v>32326</v>
      </c>
      <c r="BC132" s="14">
        <v>27639</v>
      </c>
      <c r="BD132" s="14">
        <v>34219</v>
      </c>
      <c r="BE132" s="14">
        <v>27493</v>
      </c>
      <c r="BF132" s="14">
        <v>33445</v>
      </c>
      <c r="BG132" s="14">
        <v>33012</v>
      </c>
      <c r="BH132" s="14">
        <v>32210</v>
      </c>
      <c r="BI132" s="14">
        <v>35802</v>
      </c>
      <c r="BJ132" s="14">
        <v>36497</v>
      </c>
      <c r="BK132" s="14">
        <v>34772</v>
      </c>
      <c r="BL132" s="14">
        <v>32558</v>
      </c>
      <c r="BM132" s="14">
        <v>31699</v>
      </c>
      <c r="BN132" s="14">
        <v>34505</v>
      </c>
      <c r="BO132" s="14">
        <v>33417</v>
      </c>
      <c r="BP132" s="14">
        <v>29954</v>
      </c>
      <c r="BQ132" s="14">
        <v>27097</v>
      </c>
      <c r="BR132" s="14">
        <v>31458</v>
      </c>
      <c r="BS132" s="14"/>
      <c r="BT132" s="14"/>
      <c r="BU132" s="14"/>
      <c r="BV132" s="14"/>
      <c r="BW132" s="14"/>
      <c r="BX132" s="14"/>
      <c r="BY132" s="14"/>
      <c r="BZ132" s="14"/>
      <c r="CA132" s="14"/>
      <c r="CB132" s="14"/>
      <c r="CC132" s="14"/>
      <c r="CD132" s="14"/>
      <c r="CE132" s="14"/>
      <c r="CF132" s="14"/>
      <c r="CG132" s="14">
        <v>2546872</v>
      </c>
      <c r="CH132" s="14">
        <v>3206543</v>
      </c>
      <c r="CI132" s="14">
        <v>3170486</v>
      </c>
      <c r="CJ132" s="14">
        <v>3692580</v>
      </c>
      <c r="CK132" s="14">
        <v>3947300</v>
      </c>
      <c r="CL132" s="14">
        <v>4150300</v>
      </c>
      <c r="CM132" s="14">
        <v>4341320</v>
      </c>
      <c r="CN132" s="14">
        <v>4695160</v>
      </c>
      <c r="CO132" s="14">
        <v>4813490</v>
      </c>
      <c r="CP132" s="14">
        <v>4534950</v>
      </c>
      <c r="CQ132" s="14">
        <v>5001709</v>
      </c>
      <c r="CR132" s="14">
        <v>4546653</v>
      </c>
      <c r="CS132" s="14">
        <v>4731876</v>
      </c>
      <c r="CT132" s="14">
        <v>4916135</v>
      </c>
      <c r="CU132" s="14">
        <v>5040883</v>
      </c>
      <c r="CV132" s="14">
        <v>5221936</v>
      </c>
      <c r="CW132" s="14">
        <v>41729</v>
      </c>
      <c r="CX132" s="14">
        <v>55752</v>
      </c>
      <c r="CY132" s="14">
        <v>61925</v>
      </c>
      <c r="CZ132" s="14">
        <v>105673</v>
      </c>
      <c r="DA132" s="14">
        <v>95170</v>
      </c>
      <c r="DB132" s="14">
        <v>85079</v>
      </c>
      <c r="DC132" s="14">
        <v>91084</v>
      </c>
      <c r="DD132" s="14">
        <v>81385</v>
      </c>
      <c r="DE132" s="14">
        <v>86192</v>
      </c>
      <c r="DF132" s="14">
        <v>110049</v>
      </c>
      <c r="DG132" s="14">
        <v>80886</v>
      </c>
      <c r="DH132" s="14">
        <v>115460</v>
      </c>
      <c r="DI132" s="14">
        <v>119610</v>
      </c>
      <c r="DJ132" s="14">
        <v>106871</v>
      </c>
      <c r="DK132" s="14">
        <v>151729</v>
      </c>
      <c r="DL132" s="14">
        <v>133665</v>
      </c>
      <c r="DM132" s="14">
        <v>111573</v>
      </c>
      <c r="DN132" s="14">
        <v>115884</v>
      </c>
      <c r="DO132" s="14">
        <v>111766</v>
      </c>
      <c r="DP132" s="14">
        <v>121419</v>
      </c>
      <c r="DQ132" s="14">
        <v>130000</v>
      </c>
      <c r="DR132" s="14">
        <v>96109</v>
      </c>
      <c r="DS132" s="14">
        <v>85337</v>
      </c>
      <c r="DT132" s="14">
        <v>94687</v>
      </c>
      <c r="DU132" s="14"/>
      <c r="DV132" s="14"/>
      <c r="DW132" s="14"/>
      <c r="DX132" s="14"/>
      <c r="DY132" s="14"/>
      <c r="DZ132" s="14"/>
      <c r="EA132" s="14"/>
      <c r="EB132" s="14"/>
      <c r="EC132" s="14">
        <v>97552</v>
      </c>
      <c r="ED132" s="14">
        <v>146387</v>
      </c>
      <c r="EE132" s="14">
        <v>121593</v>
      </c>
      <c r="EF132" s="14">
        <v>209524</v>
      </c>
      <c r="EG132" s="14">
        <v>216795</v>
      </c>
      <c r="EH132" s="14">
        <v>182745</v>
      </c>
      <c r="EI132" s="14">
        <v>239280</v>
      </c>
      <c r="EJ132" s="14">
        <v>202021</v>
      </c>
      <c r="EK132" s="14">
        <v>173936</v>
      </c>
      <c r="EL132" s="14">
        <v>169279</v>
      </c>
      <c r="EM132" s="14">
        <v>169240</v>
      </c>
      <c r="EN132" s="14">
        <v>168185</v>
      </c>
      <c r="EO132" s="14">
        <v>181821</v>
      </c>
      <c r="EP132" s="14">
        <v>142330</v>
      </c>
      <c r="EQ132" s="14">
        <v>124858</v>
      </c>
      <c r="ER132" s="14">
        <v>139868</v>
      </c>
      <c r="ES132" s="14"/>
    </row>
    <row r="133" spans="7:149" ht="15.75" x14ac:dyDescent="0.5">
      <c r="G133" s="70" t="str">
        <f t="shared" si="15"/>
        <v>frui</v>
      </c>
      <c r="H133" s="71">
        <f t="shared" si="19"/>
        <v>568</v>
      </c>
      <c r="I133" s="65">
        <f t="shared" si="16"/>
        <v>118.69580000000001</v>
      </c>
      <c r="J133" s="65">
        <f t="shared" si="17"/>
        <v>7.0990000000000002</v>
      </c>
      <c r="K133" s="65"/>
      <c r="N133" s="301">
        <f t="shared" si="18"/>
        <v>71.660833333333329</v>
      </c>
      <c r="O133" s="264"/>
      <c r="P133" s="13">
        <v>568</v>
      </c>
      <c r="Q133" s="13" t="s">
        <v>222</v>
      </c>
      <c r="R133" s="13" t="s">
        <v>124</v>
      </c>
      <c r="S133" s="13" t="s">
        <v>124</v>
      </c>
      <c r="T133" s="13" t="s">
        <v>124</v>
      </c>
      <c r="U133" s="265" t="s">
        <v>124</v>
      </c>
      <c r="V133" s="14" t="s">
        <v>124</v>
      </c>
      <c r="W133" s="14">
        <v>27081</v>
      </c>
      <c r="X133" s="14">
        <v>37140</v>
      </c>
      <c r="Y133" s="14">
        <v>59106</v>
      </c>
      <c r="Z133" s="14">
        <v>102092</v>
      </c>
      <c r="AA133" s="14">
        <v>82246</v>
      </c>
      <c r="AB133" s="14">
        <v>122300</v>
      </c>
      <c r="AC133" s="14">
        <v>123078</v>
      </c>
      <c r="AD133" s="14">
        <v>117540</v>
      </c>
      <c r="AE133" s="14">
        <v>112874</v>
      </c>
      <c r="AF133" s="14">
        <v>160984.6</v>
      </c>
      <c r="AG133" s="14">
        <v>115829</v>
      </c>
      <c r="AH133" s="14">
        <v>166768</v>
      </c>
      <c r="AI133" s="14">
        <v>183395</v>
      </c>
      <c r="AJ133" s="14">
        <v>151699.79999999999</v>
      </c>
      <c r="AK133" s="14">
        <v>189012.4</v>
      </c>
      <c r="AL133" s="14">
        <v>137879</v>
      </c>
      <c r="AM133" s="14">
        <v>117344</v>
      </c>
      <c r="AN133" s="14">
        <v>92446</v>
      </c>
      <c r="AO133" s="14">
        <v>118691</v>
      </c>
      <c r="AP133" s="14">
        <v>122105.5</v>
      </c>
      <c r="AQ133" s="14">
        <v>138177</v>
      </c>
      <c r="AR133" s="14">
        <v>129147.1</v>
      </c>
      <c r="AS133" s="14">
        <v>118695.8</v>
      </c>
      <c r="AT133" s="14">
        <v>117793.8</v>
      </c>
      <c r="AU133" s="14">
        <v>2462</v>
      </c>
      <c r="AV133" s="14">
        <v>3016</v>
      </c>
      <c r="AW133" s="14">
        <v>4238</v>
      </c>
      <c r="AX133" s="14">
        <v>6959</v>
      </c>
      <c r="AY133" s="14">
        <v>5784</v>
      </c>
      <c r="AZ133" s="14">
        <v>8200</v>
      </c>
      <c r="BA133" s="14">
        <v>7726</v>
      </c>
      <c r="BB133" s="14">
        <v>8117</v>
      </c>
      <c r="BC133" s="14">
        <v>8533</v>
      </c>
      <c r="BD133" s="14">
        <v>10643</v>
      </c>
      <c r="BE133" s="14">
        <v>8594</v>
      </c>
      <c r="BF133" s="14">
        <v>11466</v>
      </c>
      <c r="BG133" s="14">
        <v>11451</v>
      </c>
      <c r="BH133" s="14">
        <v>9357</v>
      </c>
      <c r="BI133" s="14">
        <v>11620</v>
      </c>
      <c r="BJ133" s="14">
        <v>7396</v>
      </c>
      <c r="BK133" s="14">
        <v>6859</v>
      </c>
      <c r="BL133" s="14">
        <v>5879</v>
      </c>
      <c r="BM133" s="14">
        <v>6832</v>
      </c>
      <c r="BN133" s="14">
        <v>8643</v>
      </c>
      <c r="BO133" s="14">
        <v>8211</v>
      </c>
      <c r="BP133" s="14">
        <v>7397</v>
      </c>
      <c r="BQ133" s="14">
        <v>7099</v>
      </c>
      <c r="BR133" s="14">
        <v>7039</v>
      </c>
      <c r="BS133" s="14"/>
      <c r="BT133" s="14"/>
      <c r="BU133" s="14"/>
      <c r="BV133" s="14"/>
      <c r="BW133" s="14"/>
      <c r="BX133" s="14"/>
      <c r="BY133" s="14"/>
      <c r="BZ133" s="14"/>
      <c r="CA133" s="14"/>
      <c r="CB133" s="14"/>
      <c r="CC133" s="14"/>
      <c r="CD133" s="14"/>
      <c r="CE133" s="14"/>
      <c r="CF133" s="14"/>
      <c r="CG133" s="14"/>
      <c r="CH133" s="14"/>
      <c r="CI133" s="14"/>
      <c r="CJ133" s="14">
        <v>5694440</v>
      </c>
      <c r="CK133" s="14">
        <v>5907420</v>
      </c>
      <c r="CL133" s="14">
        <v>5131950</v>
      </c>
      <c r="CM133" s="14">
        <v>6331080</v>
      </c>
      <c r="CN133" s="14">
        <v>5897770</v>
      </c>
      <c r="CO133" s="14">
        <v>6086790</v>
      </c>
      <c r="CP133" s="14">
        <v>6034740</v>
      </c>
      <c r="CQ133" s="14">
        <v>6591086</v>
      </c>
      <c r="CR133" s="14">
        <v>7353092</v>
      </c>
      <c r="CS133" s="14">
        <v>7970083</v>
      </c>
      <c r="CT133" s="14">
        <v>7788698</v>
      </c>
      <c r="CU133" s="14">
        <v>8127886</v>
      </c>
      <c r="CV133" s="14">
        <v>8916440</v>
      </c>
      <c r="CW133" s="14">
        <v>10160</v>
      </c>
      <c r="CX133" s="14">
        <v>13934</v>
      </c>
      <c r="CY133" s="14">
        <v>22175</v>
      </c>
      <c r="CZ133" s="14">
        <v>38302</v>
      </c>
      <c r="DA133" s="14">
        <v>30857</v>
      </c>
      <c r="DB133" s="14">
        <v>45884</v>
      </c>
      <c r="DC133" s="14">
        <v>46176</v>
      </c>
      <c r="DD133" s="14">
        <v>44098</v>
      </c>
      <c r="DE133" s="14">
        <v>42348</v>
      </c>
      <c r="DF133" s="14">
        <v>60398</v>
      </c>
      <c r="DG133" s="14">
        <v>43456</v>
      </c>
      <c r="DH133" s="14">
        <v>62567</v>
      </c>
      <c r="DI133" s="14">
        <v>68805</v>
      </c>
      <c r="DJ133" s="14">
        <v>56914</v>
      </c>
      <c r="DK133" s="14">
        <v>70913</v>
      </c>
      <c r="DL133" s="14">
        <v>51729</v>
      </c>
      <c r="DM133" s="14">
        <v>44025</v>
      </c>
      <c r="DN133" s="14">
        <v>34684</v>
      </c>
      <c r="DO133" s="14">
        <v>44530</v>
      </c>
      <c r="DP133" s="14">
        <v>45811</v>
      </c>
      <c r="DQ133" s="14">
        <v>51841</v>
      </c>
      <c r="DR133" s="14">
        <v>48453</v>
      </c>
      <c r="DS133" s="14">
        <v>44532</v>
      </c>
      <c r="DT133" s="14">
        <v>44193</v>
      </c>
      <c r="DU133" s="14"/>
      <c r="DV133" s="14"/>
      <c r="DW133" s="14"/>
      <c r="DX133" s="14"/>
      <c r="DY133" s="14"/>
      <c r="DZ133" s="14"/>
      <c r="EA133" s="14"/>
      <c r="EB133" s="14"/>
      <c r="EC133" s="14"/>
      <c r="ED133" s="14"/>
      <c r="EE133" s="14"/>
      <c r="EF133" s="14">
        <v>108279</v>
      </c>
      <c r="EG133" s="14">
        <v>115419</v>
      </c>
      <c r="EH133" s="14">
        <v>74419</v>
      </c>
      <c r="EI133" s="14">
        <v>100854</v>
      </c>
      <c r="EJ133" s="14">
        <v>60733</v>
      </c>
      <c r="EK133" s="14">
        <v>53669</v>
      </c>
      <c r="EL133" s="14">
        <v>41693</v>
      </c>
      <c r="EM133" s="14">
        <v>54949</v>
      </c>
      <c r="EN133" s="14">
        <v>63463</v>
      </c>
      <c r="EO133" s="14">
        <v>75522</v>
      </c>
      <c r="EP133" s="14">
        <v>70302</v>
      </c>
      <c r="EQ133" s="14">
        <v>64967</v>
      </c>
      <c r="ER133" s="14">
        <v>68932</v>
      </c>
      <c r="ES133" s="14"/>
    </row>
    <row r="134" spans="7:149" ht="15.75" x14ac:dyDescent="0.5">
      <c r="G134" s="70" t="str">
        <f t="shared" si="15"/>
        <v>frui</v>
      </c>
      <c r="H134" s="71">
        <f t="shared" si="19"/>
        <v>569</v>
      </c>
      <c r="I134" s="65">
        <f t="shared" si="16"/>
        <v>0</v>
      </c>
      <c r="J134" s="65">
        <f t="shared" si="17"/>
        <v>0</v>
      </c>
      <c r="K134" s="65"/>
      <c r="N134" s="301">
        <f t="shared" si="18"/>
        <v>0</v>
      </c>
      <c r="O134" s="264"/>
      <c r="P134" s="13">
        <v>569</v>
      </c>
      <c r="Q134" s="13" t="s">
        <v>223</v>
      </c>
      <c r="R134" s="13" t="s">
        <v>124</v>
      </c>
      <c r="S134" s="13" t="s">
        <v>124</v>
      </c>
      <c r="T134" s="13" t="s">
        <v>124</v>
      </c>
      <c r="U134" s="265" t="s">
        <v>124</v>
      </c>
      <c r="V134" s="14" t="s">
        <v>124</v>
      </c>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row>
    <row r="135" spans="7:149" ht="15.75" x14ac:dyDescent="0.5">
      <c r="G135" s="70" t="str">
        <f t="shared" si="15"/>
        <v>frui</v>
      </c>
      <c r="H135" s="71">
        <f t="shared" si="19"/>
        <v>571</v>
      </c>
      <c r="I135" s="65">
        <f t="shared" si="16"/>
        <v>4125.2439999999997</v>
      </c>
      <c r="J135" s="65">
        <f t="shared" si="17"/>
        <v>303.77600000000001</v>
      </c>
      <c r="K135" s="65"/>
      <c r="N135" s="301">
        <f t="shared" si="18"/>
        <v>1492.6155000000001</v>
      </c>
      <c r="O135" s="264"/>
      <c r="P135" s="13">
        <v>571</v>
      </c>
      <c r="Q135" s="13" t="s">
        <v>224</v>
      </c>
      <c r="R135" s="13" t="s">
        <v>124</v>
      </c>
      <c r="S135" s="13" t="s">
        <v>124</v>
      </c>
      <c r="T135" s="13" t="s">
        <v>124</v>
      </c>
      <c r="U135" s="265" t="s">
        <v>124</v>
      </c>
      <c r="V135" s="14" t="s">
        <v>124</v>
      </c>
      <c r="W135" s="14">
        <v>1031048</v>
      </c>
      <c r="X135" s="14">
        <v>1086704</v>
      </c>
      <c r="Y135" s="14">
        <v>1627081</v>
      </c>
      <c r="Z135" s="14">
        <v>1844654</v>
      </c>
      <c r="AA135" s="14">
        <v>1710102</v>
      </c>
      <c r="AB135" s="14">
        <v>1656104</v>
      </c>
      <c r="AC135" s="14">
        <v>1890811</v>
      </c>
      <c r="AD135" s="14">
        <v>2110815</v>
      </c>
      <c r="AE135" s="14">
        <v>2396019</v>
      </c>
      <c r="AF135" s="14">
        <v>2569200</v>
      </c>
      <c r="AG135" s="14">
        <v>1576376</v>
      </c>
      <c r="AH135" s="14">
        <v>2460570</v>
      </c>
      <c r="AI135" s="14">
        <v>2774784</v>
      </c>
      <c r="AJ135" s="14">
        <v>2514187</v>
      </c>
      <c r="AK135" s="14">
        <v>2733508</v>
      </c>
      <c r="AL135" s="14">
        <v>2176448</v>
      </c>
      <c r="AM135" s="14">
        <v>2184399</v>
      </c>
      <c r="AN135" s="14">
        <v>2566046</v>
      </c>
      <c r="AO135" s="14">
        <v>3083621</v>
      </c>
      <c r="AP135" s="14">
        <v>3294817</v>
      </c>
      <c r="AQ135" s="14">
        <v>3617271</v>
      </c>
      <c r="AR135" s="14">
        <v>3561868</v>
      </c>
      <c r="AS135" s="14">
        <v>4125244</v>
      </c>
      <c r="AT135" s="14">
        <v>4104449</v>
      </c>
      <c r="AU135" s="14">
        <v>144185</v>
      </c>
      <c r="AV135" s="14">
        <v>144208</v>
      </c>
      <c r="AW135" s="14">
        <v>184659</v>
      </c>
      <c r="AX135" s="14">
        <v>158894</v>
      </c>
      <c r="AY135" s="14">
        <v>185773</v>
      </c>
      <c r="AZ135" s="14">
        <v>176000</v>
      </c>
      <c r="BA135" s="14">
        <v>195503</v>
      </c>
      <c r="BB135" s="14">
        <v>203997</v>
      </c>
      <c r="BC135" s="14">
        <v>190793</v>
      </c>
      <c r="BD135" s="14">
        <v>215387</v>
      </c>
      <c r="BE135" s="14">
        <v>131674</v>
      </c>
      <c r="BF135" s="14">
        <v>208280</v>
      </c>
      <c r="BG135" s="14">
        <v>219667</v>
      </c>
      <c r="BH135" s="14">
        <v>207151</v>
      </c>
      <c r="BI135" s="14">
        <v>251000</v>
      </c>
      <c r="BJ135" s="14">
        <v>176946</v>
      </c>
      <c r="BK135" s="14">
        <v>171221</v>
      </c>
      <c r="BL135" s="14">
        <v>197226</v>
      </c>
      <c r="BM135" s="14">
        <v>233824</v>
      </c>
      <c r="BN135" s="14">
        <v>246333</v>
      </c>
      <c r="BO135" s="14">
        <v>266726</v>
      </c>
      <c r="BP135" s="14">
        <v>265324</v>
      </c>
      <c r="BQ135" s="14">
        <v>303776</v>
      </c>
      <c r="BR135" s="14">
        <v>298827</v>
      </c>
      <c r="BS135" s="14"/>
      <c r="BT135" s="14"/>
      <c r="BU135" s="14"/>
      <c r="BV135" s="14"/>
      <c r="BW135" s="14"/>
      <c r="BX135" s="14"/>
      <c r="BY135" s="14">
        <v>2905918</v>
      </c>
      <c r="BZ135" s="14">
        <v>3213440</v>
      </c>
      <c r="CA135" s="14">
        <v>4176837</v>
      </c>
      <c r="CB135" s="14">
        <v>3928256</v>
      </c>
      <c r="CC135" s="14"/>
      <c r="CD135" s="14">
        <v>4383312</v>
      </c>
      <c r="CE135" s="14">
        <v>4087516</v>
      </c>
      <c r="CF135" s="14">
        <v>4801308</v>
      </c>
      <c r="CG135" s="14">
        <v>6111002</v>
      </c>
      <c r="CH135" s="14">
        <v>5792230</v>
      </c>
      <c r="CI135" s="14">
        <v>3121597</v>
      </c>
      <c r="CJ135" s="14">
        <v>6094600</v>
      </c>
      <c r="CK135" s="14">
        <v>6422060</v>
      </c>
      <c r="CL135" s="14">
        <v>6548070</v>
      </c>
      <c r="CM135" s="14">
        <v>6838880</v>
      </c>
      <c r="CN135" s="14">
        <v>7132140</v>
      </c>
      <c r="CO135" s="14">
        <v>7624660</v>
      </c>
      <c r="CP135" s="14">
        <v>9645790</v>
      </c>
      <c r="CQ135" s="14">
        <v>9916704</v>
      </c>
      <c r="CR135" s="14">
        <v>9076389</v>
      </c>
      <c r="CS135" s="14">
        <v>9668651</v>
      </c>
      <c r="CT135" s="14">
        <v>9851528</v>
      </c>
      <c r="CU135" s="14">
        <v>10900000</v>
      </c>
      <c r="CV135" s="14">
        <v>11300000</v>
      </c>
      <c r="CW135" s="14">
        <v>647838</v>
      </c>
      <c r="CX135" s="14">
        <v>682808</v>
      </c>
      <c r="CY135" s="14">
        <v>1022343</v>
      </c>
      <c r="CZ135" s="14">
        <v>1159050</v>
      </c>
      <c r="DA135" s="14">
        <v>1074507</v>
      </c>
      <c r="DB135" s="14">
        <v>1040579</v>
      </c>
      <c r="DC135" s="14">
        <v>1188052</v>
      </c>
      <c r="DD135" s="14">
        <v>1326287</v>
      </c>
      <c r="DE135" s="14">
        <v>1505489</v>
      </c>
      <c r="DF135" s="14">
        <v>1614304</v>
      </c>
      <c r="DG135" s="14">
        <v>990483</v>
      </c>
      <c r="DH135" s="14">
        <v>1546048</v>
      </c>
      <c r="DI135" s="14">
        <v>1743478</v>
      </c>
      <c r="DJ135" s="14">
        <v>1579738</v>
      </c>
      <c r="DK135" s="14">
        <v>1717543</v>
      </c>
      <c r="DL135" s="14">
        <v>1367526</v>
      </c>
      <c r="DM135" s="14">
        <v>1372522</v>
      </c>
      <c r="DN135" s="14">
        <v>1612322</v>
      </c>
      <c r="DO135" s="14">
        <v>1937530</v>
      </c>
      <c r="DP135" s="14">
        <v>2070230</v>
      </c>
      <c r="DQ135" s="14">
        <v>2272838</v>
      </c>
      <c r="DR135" s="14">
        <v>2238026</v>
      </c>
      <c r="DS135" s="14">
        <v>2592012</v>
      </c>
      <c r="DT135" s="14">
        <v>2578946</v>
      </c>
      <c r="DU135" s="14">
        <v>355761</v>
      </c>
      <c r="DV135" s="14">
        <v>340328</v>
      </c>
      <c r="DW135" s="14">
        <v>729880</v>
      </c>
      <c r="DX135" s="14">
        <v>844836</v>
      </c>
      <c r="DY135" s="14"/>
      <c r="DZ135" s="14">
        <v>748008</v>
      </c>
      <c r="EA135" s="14">
        <v>843810</v>
      </c>
      <c r="EB135" s="14">
        <v>1108705</v>
      </c>
      <c r="EC135" s="14">
        <v>1509654</v>
      </c>
      <c r="ED135" s="14">
        <v>1432289</v>
      </c>
      <c r="EE135" s="14">
        <v>541317</v>
      </c>
      <c r="EF135" s="14">
        <v>1709857</v>
      </c>
      <c r="EG135" s="14">
        <v>1898427</v>
      </c>
      <c r="EH135" s="14">
        <v>1573721</v>
      </c>
      <c r="EI135" s="14">
        <v>1575542</v>
      </c>
      <c r="EJ135" s="14">
        <v>1159329</v>
      </c>
      <c r="EK135" s="14">
        <v>1251495</v>
      </c>
      <c r="EL135" s="14">
        <v>1849776</v>
      </c>
      <c r="EM135" s="14">
        <v>2147888</v>
      </c>
      <c r="EN135" s="14">
        <v>2113778</v>
      </c>
      <c r="EO135" s="14">
        <v>2398412</v>
      </c>
      <c r="EP135" s="14">
        <v>2452438</v>
      </c>
      <c r="EQ135" s="14">
        <v>3036465</v>
      </c>
      <c r="ER135" s="14">
        <v>3030736</v>
      </c>
      <c r="ES135" s="14"/>
    </row>
    <row r="136" spans="7:149" ht="15.75" x14ac:dyDescent="0.5">
      <c r="G136" s="70" t="str">
        <f t="shared" ref="G136:G199" si="20">_xlfn.XLOOKUP($G$7,$Q$7:$T$7,$Q136:$T136)</f>
        <v>frui</v>
      </c>
      <c r="H136" s="71">
        <f t="shared" si="19"/>
        <v>572</v>
      </c>
      <c r="I136" s="65">
        <f t="shared" ref="I136:I199" si="21">SUMIFS($V136:$FN136,$V$5:$FN$5,"q",$V$6:$FN$6,I$3)/I$4</f>
        <v>866</v>
      </c>
      <c r="J136" s="65">
        <f t="shared" ref="J136:J173" si="22">SUMIFS($V136:$FN136,$V$5:$FN$5,"a",$V$6:$FN$6,J$3)/J$4</f>
        <v>64.555000000000007</v>
      </c>
      <c r="K136" s="65"/>
      <c r="N136" s="301">
        <f t="shared" ref="N136" si="23">IFERROR(AVERAGE(W136:AB136)/$N$4,0)</f>
        <v>205.16499999999999</v>
      </c>
      <c r="O136" s="264"/>
      <c r="P136" s="13">
        <v>572</v>
      </c>
      <c r="Q136" s="13" t="s">
        <v>225</v>
      </c>
      <c r="R136" s="13" t="s">
        <v>124</v>
      </c>
      <c r="S136" s="13" t="s">
        <v>124</v>
      </c>
      <c r="T136" s="13" t="s">
        <v>124</v>
      </c>
      <c r="U136" s="265" t="s">
        <v>124</v>
      </c>
      <c r="V136" s="14" t="s">
        <v>124</v>
      </c>
      <c r="W136" s="14">
        <v>145795</v>
      </c>
      <c r="X136" s="14">
        <v>141703</v>
      </c>
      <c r="Y136" s="14">
        <v>238182</v>
      </c>
      <c r="Z136" s="14">
        <v>255959</v>
      </c>
      <c r="AA136" s="14">
        <v>221774</v>
      </c>
      <c r="AB136" s="14">
        <v>227577</v>
      </c>
      <c r="AC136" s="14">
        <v>239463</v>
      </c>
      <c r="AD136" s="14">
        <v>201635</v>
      </c>
      <c r="AE136" s="14">
        <v>244215</v>
      </c>
      <c r="AF136" s="14">
        <v>257642</v>
      </c>
      <c r="AG136" s="14">
        <v>224278</v>
      </c>
      <c r="AH136" s="14">
        <v>275953</v>
      </c>
      <c r="AI136" s="14">
        <v>294200</v>
      </c>
      <c r="AJ136" s="14">
        <v>289901</v>
      </c>
      <c r="AK136" s="14">
        <v>307326</v>
      </c>
      <c r="AL136" s="14">
        <v>382530</v>
      </c>
      <c r="AM136" s="14">
        <v>304938</v>
      </c>
      <c r="AN136" s="14">
        <v>363157</v>
      </c>
      <c r="AO136" s="14">
        <v>410084</v>
      </c>
      <c r="AP136" s="14">
        <v>461613</v>
      </c>
      <c r="AQ136" s="14">
        <v>609049</v>
      </c>
      <c r="AR136" s="14">
        <v>669000</v>
      </c>
      <c r="AS136" s="14">
        <v>866000</v>
      </c>
      <c r="AT136" s="14">
        <v>874046.5</v>
      </c>
      <c r="AU136" s="14">
        <v>13277</v>
      </c>
      <c r="AV136" s="14">
        <v>11237</v>
      </c>
      <c r="AW136" s="14">
        <v>15769</v>
      </c>
      <c r="AX136" s="14">
        <v>17338</v>
      </c>
      <c r="AY136" s="14">
        <v>15536</v>
      </c>
      <c r="AZ136" s="14">
        <v>17133</v>
      </c>
      <c r="BA136" s="14">
        <v>15629</v>
      </c>
      <c r="BB136" s="14">
        <v>17224</v>
      </c>
      <c r="BC136" s="14">
        <v>19802</v>
      </c>
      <c r="BD136" s="14">
        <v>19979</v>
      </c>
      <c r="BE136" s="14">
        <v>20507</v>
      </c>
      <c r="BF136" s="14">
        <v>21653</v>
      </c>
      <c r="BG136" s="14">
        <v>20989</v>
      </c>
      <c r="BH136" s="14">
        <v>21027</v>
      </c>
      <c r="BI136" s="14">
        <v>22372</v>
      </c>
      <c r="BJ136" s="14">
        <v>28429</v>
      </c>
      <c r="BK136" s="14">
        <v>22784</v>
      </c>
      <c r="BL136" s="14">
        <v>27008</v>
      </c>
      <c r="BM136" s="14">
        <v>30339</v>
      </c>
      <c r="BN136" s="14">
        <v>33959</v>
      </c>
      <c r="BO136" s="14">
        <v>45074</v>
      </c>
      <c r="BP136" s="14">
        <v>49853</v>
      </c>
      <c r="BQ136" s="14">
        <v>64555</v>
      </c>
      <c r="BR136" s="14">
        <v>65177</v>
      </c>
      <c r="BS136" s="14"/>
      <c r="BT136" s="14"/>
      <c r="BU136" s="14"/>
      <c r="BV136" s="14"/>
      <c r="BW136" s="14"/>
      <c r="BX136" s="14"/>
      <c r="BY136" s="14">
        <v>3502458</v>
      </c>
      <c r="BZ136" s="14">
        <v>3452395</v>
      </c>
      <c r="CA136" s="14">
        <v>3851067</v>
      </c>
      <c r="CB136" s="14">
        <v>3813802</v>
      </c>
      <c r="CC136" s="14"/>
      <c r="CD136" s="14">
        <v>3353706</v>
      </c>
      <c r="CE136" s="14">
        <v>4095889</v>
      </c>
      <c r="CF136" s="14">
        <v>3356593</v>
      </c>
      <c r="CG136" s="14">
        <v>4989277</v>
      </c>
      <c r="CH136" s="14">
        <v>4737375</v>
      </c>
      <c r="CI136" s="14">
        <v>5112223</v>
      </c>
      <c r="CJ136" s="14">
        <v>5574040</v>
      </c>
      <c r="CK136" s="14">
        <v>6070230</v>
      </c>
      <c r="CL136" s="14">
        <v>6431920</v>
      </c>
      <c r="CM136" s="14">
        <v>6802480</v>
      </c>
      <c r="CN136" s="14">
        <v>7313310</v>
      </c>
      <c r="CO136" s="14">
        <v>7744280</v>
      </c>
      <c r="CP136" s="14">
        <v>7137480</v>
      </c>
      <c r="CQ136" s="14">
        <v>7932846</v>
      </c>
      <c r="CR136" s="14">
        <v>10200000</v>
      </c>
      <c r="CS136" s="14">
        <v>9620890</v>
      </c>
      <c r="CT136" s="14">
        <v>10400000</v>
      </c>
      <c r="CU136" s="14">
        <v>12500000</v>
      </c>
      <c r="CV136" s="14">
        <v>13300000</v>
      </c>
      <c r="CW136" s="14">
        <v>133171</v>
      </c>
      <c r="CX136" s="14">
        <v>129434</v>
      </c>
      <c r="CY136" s="14">
        <v>217559</v>
      </c>
      <c r="CZ136" s="14">
        <v>233797</v>
      </c>
      <c r="DA136" s="14">
        <v>202572</v>
      </c>
      <c r="DB136" s="14">
        <v>207872</v>
      </c>
      <c r="DC136" s="14">
        <v>218729</v>
      </c>
      <c r="DD136" s="14">
        <v>184176</v>
      </c>
      <c r="DE136" s="14">
        <v>223070</v>
      </c>
      <c r="DF136" s="14">
        <v>235334</v>
      </c>
      <c r="DG136" s="14">
        <v>204859</v>
      </c>
      <c r="DH136" s="14">
        <v>252059</v>
      </c>
      <c r="DI136" s="14">
        <v>268727</v>
      </c>
      <c r="DJ136" s="14">
        <v>264800</v>
      </c>
      <c r="DK136" s="14">
        <v>280716</v>
      </c>
      <c r="DL136" s="14">
        <v>349408</v>
      </c>
      <c r="DM136" s="14">
        <v>278535</v>
      </c>
      <c r="DN136" s="14">
        <v>331713</v>
      </c>
      <c r="DO136" s="14">
        <v>374577</v>
      </c>
      <c r="DP136" s="14">
        <v>421644</v>
      </c>
      <c r="DQ136" s="14">
        <v>556314</v>
      </c>
      <c r="DR136" s="14">
        <v>611074</v>
      </c>
      <c r="DS136" s="14">
        <v>791017</v>
      </c>
      <c r="DT136" s="14">
        <v>798367</v>
      </c>
      <c r="DU136" s="14">
        <v>60633</v>
      </c>
      <c r="DV136" s="14">
        <v>47678</v>
      </c>
      <c r="DW136" s="14">
        <v>98511</v>
      </c>
      <c r="DX136" s="14">
        <v>113812</v>
      </c>
      <c r="DY136" s="14"/>
      <c r="DZ136" s="14">
        <v>78645</v>
      </c>
      <c r="EA136" s="14">
        <v>107084</v>
      </c>
      <c r="EB136" s="14">
        <v>74041</v>
      </c>
      <c r="EC136" s="14">
        <v>125627</v>
      </c>
      <c r="ED136" s="14">
        <v>117474</v>
      </c>
      <c r="EE136" s="14">
        <v>126128</v>
      </c>
      <c r="EF136" s="14">
        <v>175382</v>
      </c>
      <c r="EG136" s="14">
        <v>190256</v>
      </c>
      <c r="EH136" s="14">
        <v>178241</v>
      </c>
      <c r="EI136" s="14">
        <v>176194</v>
      </c>
      <c r="EJ136" s="14">
        <v>208938</v>
      </c>
      <c r="EK136" s="14">
        <v>177447</v>
      </c>
      <c r="EL136" s="14">
        <v>193712</v>
      </c>
      <c r="EM136" s="14">
        <v>228499</v>
      </c>
      <c r="EN136" s="14">
        <v>333804</v>
      </c>
      <c r="EO136" s="14">
        <v>401832</v>
      </c>
      <c r="EP136" s="14">
        <v>488551</v>
      </c>
      <c r="EQ136" s="14">
        <v>727188</v>
      </c>
      <c r="ER136" s="14">
        <v>762696</v>
      </c>
      <c r="ES136" s="14"/>
    </row>
    <row r="137" spans="7:149" ht="15.75" x14ac:dyDescent="0.5">
      <c r="G137" s="70" t="str">
        <f t="shared" si="20"/>
        <v>frui</v>
      </c>
      <c r="H137" s="71">
        <f t="shared" ref="H137:H200" si="24">$P137</f>
        <v>574</v>
      </c>
      <c r="I137" s="65">
        <f t="shared" si="21"/>
        <v>3203.7750000000001</v>
      </c>
      <c r="J137" s="65">
        <f t="shared" si="22"/>
        <v>24.288</v>
      </c>
      <c r="K137" s="65"/>
      <c r="N137" s="301">
        <f>IFERROR(AVERAGE(W137:AB137)/$N$4,0)</f>
        <v>625.99066666666658</v>
      </c>
      <c r="O137" s="264"/>
      <c r="P137" s="13">
        <v>574</v>
      </c>
      <c r="Q137" s="13" t="s">
        <v>226</v>
      </c>
      <c r="R137" s="13" t="s">
        <v>124</v>
      </c>
      <c r="S137" s="13" t="s">
        <v>124</v>
      </c>
      <c r="T137" s="13" t="s">
        <v>124</v>
      </c>
      <c r="U137" s="265" t="s">
        <v>124</v>
      </c>
      <c r="V137" s="14" t="s">
        <v>124</v>
      </c>
      <c r="W137" s="14">
        <v>393299</v>
      </c>
      <c r="X137" s="14">
        <v>494968</v>
      </c>
      <c r="Y137" s="14">
        <v>555588</v>
      </c>
      <c r="Z137" s="14">
        <v>677089</v>
      </c>
      <c r="AA137" s="14">
        <v>709918</v>
      </c>
      <c r="AB137" s="14">
        <v>925082</v>
      </c>
      <c r="AC137" s="14">
        <v>1427781</v>
      </c>
      <c r="AD137" s="14">
        <v>1395566</v>
      </c>
      <c r="AE137" s="14">
        <v>1433133</v>
      </c>
      <c r="AF137" s="14">
        <v>1558196</v>
      </c>
      <c r="AG137" s="14">
        <v>1406445</v>
      </c>
      <c r="AH137" s="14">
        <v>1540626</v>
      </c>
      <c r="AI137" s="14">
        <v>1781899</v>
      </c>
      <c r="AJ137" s="14">
        <v>1882806</v>
      </c>
      <c r="AK137" s="14">
        <v>1835491</v>
      </c>
      <c r="AL137" s="14">
        <v>1729599</v>
      </c>
      <c r="AM137" s="14">
        <v>1396153</v>
      </c>
      <c r="AN137" s="14">
        <v>1795986</v>
      </c>
      <c r="AO137" s="14">
        <v>1805499</v>
      </c>
      <c r="AP137" s="14">
        <v>2196456</v>
      </c>
      <c r="AQ137" s="14">
        <v>2447244</v>
      </c>
      <c r="AR137" s="14">
        <v>2886417</v>
      </c>
      <c r="AS137" s="14">
        <v>3203775</v>
      </c>
      <c r="AT137" s="14">
        <v>3156577</v>
      </c>
      <c r="AU137" s="14">
        <v>6994</v>
      </c>
      <c r="AV137" s="14">
        <v>7960</v>
      </c>
      <c r="AW137" s="14">
        <v>9034</v>
      </c>
      <c r="AX137" s="14">
        <v>7130</v>
      </c>
      <c r="AY137" s="14">
        <v>11432</v>
      </c>
      <c r="AZ137" s="14">
        <v>9962</v>
      </c>
      <c r="BA137" s="14">
        <v>21368</v>
      </c>
      <c r="BB137" s="14">
        <v>18957</v>
      </c>
      <c r="BC137" s="14">
        <v>14271</v>
      </c>
      <c r="BD137" s="14">
        <v>12611</v>
      </c>
      <c r="BE137" s="14">
        <v>12141</v>
      </c>
      <c r="BF137" s="14">
        <v>12335</v>
      </c>
      <c r="BG137" s="14">
        <v>16996</v>
      </c>
      <c r="BH137" s="14">
        <v>16203</v>
      </c>
      <c r="BI137" s="14">
        <v>16000</v>
      </c>
      <c r="BJ137" s="14">
        <v>14900</v>
      </c>
      <c r="BK137" s="14">
        <v>12000</v>
      </c>
      <c r="BL137" s="14">
        <v>15500</v>
      </c>
      <c r="BM137" s="14">
        <v>14741</v>
      </c>
      <c r="BN137" s="14">
        <v>17284</v>
      </c>
      <c r="BO137" s="14">
        <v>18851</v>
      </c>
      <c r="BP137" s="14">
        <v>22241</v>
      </c>
      <c r="BQ137" s="14">
        <v>24288</v>
      </c>
      <c r="BR137" s="14">
        <v>23550</v>
      </c>
      <c r="BS137" s="14"/>
      <c r="BT137" s="14"/>
      <c r="BU137" s="14"/>
      <c r="BV137" s="14"/>
      <c r="BW137" s="14"/>
      <c r="BX137" s="14"/>
      <c r="BY137" s="14">
        <v>983940</v>
      </c>
      <c r="BZ137" s="14">
        <v>1052630</v>
      </c>
      <c r="CA137" s="14">
        <v>1160090</v>
      </c>
      <c r="CB137" s="14">
        <v>1241460</v>
      </c>
      <c r="CC137" s="14">
        <v>1392030</v>
      </c>
      <c r="CD137" s="14">
        <v>1470660</v>
      </c>
      <c r="CE137" s="14">
        <v>1699096</v>
      </c>
      <c r="CF137" s="14">
        <v>1908664</v>
      </c>
      <c r="CG137" s="14">
        <v>2150693</v>
      </c>
      <c r="CH137" s="14">
        <v>2609490</v>
      </c>
      <c r="CI137" s="14">
        <v>3234935</v>
      </c>
      <c r="CJ137" s="14"/>
      <c r="CK137" s="14"/>
      <c r="CL137" s="14"/>
      <c r="CM137" s="14"/>
      <c r="CN137" s="14"/>
      <c r="CO137" s="14"/>
      <c r="CP137" s="14"/>
      <c r="CQ137" s="14"/>
      <c r="CR137" s="14"/>
      <c r="CS137" s="14"/>
      <c r="CT137" s="14"/>
      <c r="CU137" s="14"/>
      <c r="CV137" s="14"/>
      <c r="CW137" s="14">
        <v>159016</v>
      </c>
      <c r="CX137" s="14">
        <v>200122</v>
      </c>
      <c r="CY137" s="14">
        <v>224631</v>
      </c>
      <c r="CZ137" s="14">
        <v>273756</v>
      </c>
      <c r="DA137" s="14">
        <v>287029</v>
      </c>
      <c r="DB137" s="14">
        <v>374023</v>
      </c>
      <c r="DC137" s="14">
        <v>577270</v>
      </c>
      <c r="DD137" s="14">
        <v>564245</v>
      </c>
      <c r="DE137" s="14">
        <v>579434</v>
      </c>
      <c r="DF137" s="14">
        <v>629999</v>
      </c>
      <c r="DG137" s="14">
        <v>568644</v>
      </c>
      <c r="DH137" s="14">
        <v>622895</v>
      </c>
      <c r="DI137" s="14">
        <v>720445</v>
      </c>
      <c r="DJ137" s="14">
        <v>761243</v>
      </c>
      <c r="DK137" s="14">
        <v>742113</v>
      </c>
      <c r="DL137" s="14">
        <v>699299</v>
      </c>
      <c r="DM137" s="14">
        <v>564483</v>
      </c>
      <c r="DN137" s="14">
        <v>726140</v>
      </c>
      <c r="DO137" s="14">
        <v>729987</v>
      </c>
      <c r="DP137" s="14">
        <v>888056</v>
      </c>
      <c r="DQ137" s="14">
        <v>989452</v>
      </c>
      <c r="DR137" s="14">
        <v>1167016</v>
      </c>
      <c r="DS137" s="14">
        <v>1295328</v>
      </c>
      <c r="DT137" s="14">
        <v>1276245</v>
      </c>
      <c r="DU137" s="14">
        <v>45950</v>
      </c>
      <c r="DV137" s="14">
        <v>50777</v>
      </c>
      <c r="DW137" s="14">
        <v>69221</v>
      </c>
      <c r="DX137" s="14">
        <v>98002</v>
      </c>
      <c r="DY137" s="14">
        <v>110554</v>
      </c>
      <c r="DZ137" s="14">
        <v>140187</v>
      </c>
      <c r="EA137" s="14">
        <v>264860</v>
      </c>
      <c r="EB137" s="14">
        <v>291398</v>
      </c>
      <c r="EC137" s="14">
        <v>317790</v>
      </c>
      <c r="ED137" s="14">
        <v>391350</v>
      </c>
      <c r="EE137" s="14">
        <v>500500</v>
      </c>
      <c r="EF137" s="14"/>
      <c r="EG137" s="14"/>
      <c r="EH137" s="14"/>
      <c r="EI137" s="14"/>
      <c r="EJ137" s="14"/>
      <c r="EK137" s="14"/>
      <c r="EL137" s="14"/>
      <c r="EM137" s="14"/>
      <c r="EN137" s="14"/>
      <c r="EO137" s="14"/>
      <c r="EP137" s="14"/>
      <c r="EQ137" s="14"/>
      <c r="ER137" s="14"/>
      <c r="ES137" s="14"/>
    </row>
    <row r="138" spans="7:149" ht="15.75" x14ac:dyDescent="0.5">
      <c r="G138" s="70" t="str">
        <f t="shared" si="20"/>
        <v>frui</v>
      </c>
      <c r="H138" s="71">
        <f t="shared" si="24"/>
        <v>577</v>
      </c>
      <c r="I138" s="65">
        <f t="shared" si="21"/>
        <v>0</v>
      </c>
      <c r="J138" s="65">
        <f t="shared" si="22"/>
        <v>0</v>
      </c>
      <c r="K138" s="65"/>
      <c r="N138" s="301">
        <f t="shared" ref="N138:N201" si="25">IFERROR(AVERAGE(W138:AB138)/$N$4,0)</f>
        <v>0</v>
      </c>
      <c r="O138" s="264"/>
      <c r="P138" s="13">
        <v>577</v>
      </c>
      <c r="Q138" s="13" t="s">
        <v>227</v>
      </c>
      <c r="R138" s="13" t="s">
        <v>124</v>
      </c>
      <c r="S138" s="13" t="s">
        <v>124</v>
      </c>
      <c r="T138" s="13" t="s">
        <v>124</v>
      </c>
      <c r="U138" s="265" t="s">
        <v>124</v>
      </c>
      <c r="V138" s="14" t="s">
        <v>124</v>
      </c>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row>
    <row r="139" spans="7:149" ht="15.75" x14ac:dyDescent="0.5">
      <c r="G139" s="70" t="str">
        <f t="shared" si="20"/>
        <v>frui</v>
      </c>
      <c r="H139" s="71">
        <f t="shared" si="24"/>
        <v>587</v>
      </c>
      <c r="I139" s="65">
        <f t="shared" si="21"/>
        <v>0</v>
      </c>
      <c r="J139" s="65">
        <f t="shared" si="22"/>
        <v>0</v>
      </c>
      <c r="K139" s="65"/>
      <c r="N139" s="301">
        <f t="shared" si="25"/>
        <v>0</v>
      </c>
      <c r="O139" s="264"/>
      <c r="P139" s="13">
        <v>587</v>
      </c>
      <c r="Q139" s="13" t="s">
        <v>228</v>
      </c>
      <c r="R139" s="13" t="s">
        <v>124</v>
      </c>
      <c r="S139" s="13" t="s">
        <v>124</v>
      </c>
      <c r="T139" s="13" t="s">
        <v>124</v>
      </c>
      <c r="U139" s="265" t="s">
        <v>124</v>
      </c>
      <c r="V139" s="14" t="s">
        <v>124</v>
      </c>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row>
    <row r="140" spans="7:149" ht="15.75" x14ac:dyDescent="0.5">
      <c r="G140" s="70" t="str">
        <f t="shared" si="20"/>
        <v>frui</v>
      </c>
      <c r="H140" s="71">
        <f t="shared" si="24"/>
        <v>591</v>
      </c>
      <c r="I140" s="65">
        <f t="shared" si="21"/>
        <v>0</v>
      </c>
      <c r="J140" s="65">
        <f t="shared" si="22"/>
        <v>0</v>
      </c>
      <c r="K140" s="65"/>
      <c r="N140" s="301">
        <f t="shared" si="25"/>
        <v>0</v>
      </c>
      <c r="O140" s="264"/>
      <c r="P140" s="13">
        <v>591</v>
      </c>
      <c r="Q140" s="13" t="s">
        <v>229</v>
      </c>
      <c r="R140" s="13" t="s">
        <v>124</v>
      </c>
      <c r="S140" s="13" t="s">
        <v>124</v>
      </c>
      <c r="T140" s="13" t="s">
        <v>124</v>
      </c>
      <c r="U140" s="265" t="s">
        <v>124</v>
      </c>
      <c r="V140" s="14" t="s">
        <v>124</v>
      </c>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row>
    <row r="141" spans="7:149" ht="15.75" x14ac:dyDescent="0.5">
      <c r="G141" s="70" t="str">
        <f t="shared" si="20"/>
        <v>frui</v>
      </c>
      <c r="H141" s="71">
        <f t="shared" si="24"/>
        <v>592</v>
      </c>
      <c r="I141" s="65">
        <f t="shared" si="21"/>
        <v>0</v>
      </c>
      <c r="J141" s="65">
        <f t="shared" si="22"/>
        <v>0</v>
      </c>
      <c r="K141" s="65"/>
      <c r="N141" s="301">
        <f t="shared" si="25"/>
        <v>0</v>
      </c>
      <c r="O141" s="264"/>
      <c r="P141" s="13">
        <v>592</v>
      </c>
      <c r="Q141" s="13" t="s">
        <v>230</v>
      </c>
      <c r="R141" s="13" t="s">
        <v>124</v>
      </c>
      <c r="S141" s="13" t="s">
        <v>124</v>
      </c>
      <c r="T141" s="13" t="s">
        <v>124</v>
      </c>
      <c r="U141" s="265" t="s">
        <v>124</v>
      </c>
      <c r="V141" s="14" t="s">
        <v>124</v>
      </c>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row>
    <row r="142" spans="7:149" ht="15.75" x14ac:dyDescent="0.5">
      <c r="G142" s="70" t="str">
        <f t="shared" si="20"/>
        <v>frui</v>
      </c>
      <c r="H142" s="71">
        <f t="shared" si="24"/>
        <v>600</v>
      </c>
      <c r="I142" s="65">
        <f t="shared" si="21"/>
        <v>1089.578</v>
      </c>
      <c r="J142" s="65">
        <f t="shared" si="22"/>
        <v>11.191000000000001</v>
      </c>
      <c r="K142" s="65"/>
      <c r="N142" s="301">
        <f t="shared" si="25"/>
        <v>573.83083333333332</v>
      </c>
      <c r="O142" s="264"/>
      <c r="P142" s="13">
        <v>600</v>
      </c>
      <c r="Q142" s="13" t="s">
        <v>231</v>
      </c>
      <c r="R142" s="13" t="s">
        <v>124</v>
      </c>
      <c r="S142" s="13" t="s">
        <v>124</v>
      </c>
      <c r="T142" s="13" t="s">
        <v>124</v>
      </c>
      <c r="U142" s="265" t="s">
        <v>124</v>
      </c>
      <c r="V142" s="14" t="s">
        <v>124</v>
      </c>
      <c r="W142" s="14">
        <v>429207</v>
      </c>
      <c r="X142" s="14">
        <v>500571</v>
      </c>
      <c r="Y142" s="14">
        <v>605194</v>
      </c>
      <c r="Z142" s="14">
        <v>626745</v>
      </c>
      <c r="AA142" s="14">
        <v>732611</v>
      </c>
      <c r="AB142" s="14">
        <v>548657</v>
      </c>
      <c r="AC142" s="14">
        <v>643451</v>
      </c>
      <c r="AD142" s="14">
        <v>621524</v>
      </c>
      <c r="AE142" s="14">
        <v>717899</v>
      </c>
      <c r="AF142" s="14">
        <v>772844</v>
      </c>
      <c r="AG142" s="14">
        <v>675801</v>
      </c>
      <c r="AH142" s="14">
        <v>958251</v>
      </c>
      <c r="AI142" s="14">
        <v>906312</v>
      </c>
      <c r="AJ142" s="14">
        <v>909827</v>
      </c>
      <c r="AK142" s="14">
        <v>840121</v>
      </c>
      <c r="AL142" s="14">
        <v>851480</v>
      </c>
      <c r="AM142" s="14">
        <v>904284</v>
      </c>
      <c r="AN142" s="14">
        <v>875112</v>
      </c>
      <c r="AO142" s="14">
        <v>887580</v>
      </c>
      <c r="AP142" s="14">
        <v>986991</v>
      </c>
      <c r="AQ142" s="14">
        <v>1016388</v>
      </c>
      <c r="AR142" s="14">
        <v>1168266</v>
      </c>
      <c r="AS142" s="14">
        <v>1089578</v>
      </c>
      <c r="AT142" s="14">
        <v>1238692</v>
      </c>
      <c r="AU142" s="14">
        <v>8886</v>
      </c>
      <c r="AV142" s="14">
        <v>10259</v>
      </c>
      <c r="AW142" s="14">
        <v>10280</v>
      </c>
      <c r="AX142" s="14">
        <v>9306</v>
      </c>
      <c r="AY142" s="14">
        <v>9134</v>
      </c>
      <c r="AZ142" s="14">
        <v>7879</v>
      </c>
      <c r="BA142" s="14">
        <v>8021</v>
      </c>
      <c r="BB142" s="14">
        <v>7984</v>
      </c>
      <c r="BC142" s="14">
        <v>9388</v>
      </c>
      <c r="BD142" s="14">
        <v>9571</v>
      </c>
      <c r="BE142" s="14">
        <v>9225</v>
      </c>
      <c r="BF142" s="14">
        <v>11055</v>
      </c>
      <c r="BG142" s="14">
        <v>11701</v>
      </c>
      <c r="BH142" s="14">
        <v>10822</v>
      </c>
      <c r="BI142" s="14">
        <v>9690</v>
      </c>
      <c r="BJ142" s="14">
        <v>9655</v>
      </c>
      <c r="BK142" s="14">
        <v>10289</v>
      </c>
      <c r="BL142" s="14">
        <v>9736</v>
      </c>
      <c r="BM142" s="14">
        <v>9659</v>
      </c>
      <c r="BN142" s="14">
        <v>10530</v>
      </c>
      <c r="BO142" s="14">
        <v>10628</v>
      </c>
      <c r="BP142" s="14">
        <v>12176</v>
      </c>
      <c r="BQ142" s="14">
        <v>11191</v>
      </c>
      <c r="BR142" s="14">
        <v>12541</v>
      </c>
      <c r="BS142" s="14"/>
      <c r="BT142" s="14"/>
      <c r="BU142" s="14"/>
      <c r="BV142" s="14"/>
      <c r="BW142" s="14"/>
      <c r="BX142" s="14"/>
      <c r="BY142" s="14">
        <v>1164099</v>
      </c>
      <c r="BZ142" s="14">
        <v>1327797</v>
      </c>
      <c r="CA142" s="14">
        <v>1550078</v>
      </c>
      <c r="CB142" s="14">
        <v>1742555</v>
      </c>
      <c r="CC142" s="14">
        <v>1822300</v>
      </c>
      <c r="CD142" s="14">
        <v>1952630</v>
      </c>
      <c r="CE142" s="14">
        <v>1842330</v>
      </c>
      <c r="CF142" s="14">
        <v>2124707</v>
      </c>
      <c r="CG142" s="14">
        <v>2721010</v>
      </c>
      <c r="CH142" s="14">
        <v>2946746</v>
      </c>
      <c r="CI142" s="14">
        <v>3029284</v>
      </c>
      <c r="CJ142" s="14">
        <v>3062840</v>
      </c>
      <c r="CK142" s="14">
        <v>3159940</v>
      </c>
      <c r="CL142" s="14">
        <v>3343940</v>
      </c>
      <c r="CM142" s="14">
        <v>3521910</v>
      </c>
      <c r="CN142" s="14">
        <v>3638670</v>
      </c>
      <c r="CO142" s="14">
        <v>3766750</v>
      </c>
      <c r="CP142" s="14">
        <v>4107030</v>
      </c>
      <c r="CQ142" s="14">
        <v>4214048</v>
      </c>
      <c r="CR142" s="14">
        <v>3815052</v>
      </c>
      <c r="CS142" s="14">
        <v>4222786</v>
      </c>
      <c r="CT142" s="14">
        <v>4219693</v>
      </c>
      <c r="CU142" s="14">
        <v>4365620</v>
      </c>
      <c r="CV142" s="14">
        <v>4552944</v>
      </c>
      <c r="CW142" s="14">
        <v>150658</v>
      </c>
      <c r="CX142" s="14">
        <v>175708</v>
      </c>
      <c r="CY142" s="14">
        <v>212432</v>
      </c>
      <c r="CZ142" s="14">
        <v>219997</v>
      </c>
      <c r="DA142" s="14">
        <v>257158</v>
      </c>
      <c r="DB142" s="14">
        <v>192587</v>
      </c>
      <c r="DC142" s="14">
        <v>225861</v>
      </c>
      <c r="DD142" s="14">
        <v>218165</v>
      </c>
      <c r="DE142" s="14">
        <v>251994</v>
      </c>
      <c r="DF142" s="14">
        <v>271280</v>
      </c>
      <c r="DG142" s="14">
        <v>237217</v>
      </c>
      <c r="DH142" s="14">
        <v>336361</v>
      </c>
      <c r="DI142" s="14">
        <v>318130</v>
      </c>
      <c r="DJ142" s="14">
        <v>319363</v>
      </c>
      <c r="DK142" s="14">
        <v>294896</v>
      </c>
      <c r="DL142" s="14">
        <v>298883</v>
      </c>
      <c r="DM142" s="14">
        <v>317418</v>
      </c>
      <c r="DN142" s="14">
        <v>307178</v>
      </c>
      <c r="DO142" s="14">
        <v>311554</v>
      </c>
      <c r="DP142" s="14">
        <v>346449</v>
      </c>
      <c r="DQ142" s="14">
        <v>356768</v>
      </c>
      <c r="DR142" s="14">
        <v>410079</v>
      </c>
      <c r="DS142" s="14">
        <v>382459</v>
      </c>
      <c r="DT142" s="14">
        <v>434800</v>
      </c>
      <c r="DU142" s="14">
        <v>59327</v>
      </c>
      <c r="DV142" s="14">
        <v>64776</v>
      </c>
      <c r="DW142" s="14">
        <v>100750</v>
      </c>
      <c r="DX142" s="14">
        <v>127331</v>
      </c>
      <c r="DY142" s="14">
        <v>149352</v>
      </c>
      <c r="DZ142" s="14">
        <v>110392</v>
      </c>
      <c r="EA142" s="14">
        <v>129425</v>
      </c>
      <c r="EB142" s="14">
        <v>144465</v>
      </c>
      <c r="EC142" s="14">
        <v>201404</v>
      </c>
      <c r="ED142" s="14">
        <v>219190</v>
      </c>
      <c r="EE142" s="14">
        <v>225203</v>
      </c>
      <c r="EF142" s="14">
        <v>334644</v>
      </c>
      <c r="EG142" s="14">
        <v>305103</v>
      </c>
      <c r="EH142" s="14">
        <v>290827</v>
      </c>
      <c r="EI142" s="14">
        <v>249370</v>
      </c>
      <c r="EJ142" s="14">
        <v>231396</v>
      </c>
      <c r="EK142" s="14">
        <v>255946</v>
      </c>
      <c r="EL142" s="14">
        <v>268601</v>
      </c>
      <c r="EM142" s="14">
        <v>262718</v>
      </c>
      <c r="EN142" s="14">
        <v>266151</v>
      </c>
      <c r="EO142" s="14">
        <v>294331</v>
      </c>
      <c r="EP142" s="14">
        <v>344540</v>
      </c>
      <c r="EQ142" s="14">
        <v>320319</v>
      </c>
      <c r="ER142" s="14">
        <v>370134</v>
      </c>
      <c r="ES142" s="14"/>
    </row>
    <row r="143" spans="7:149" ht="15.75" x14ac:dyDescent="0.5">
      <c r="G143" s="70" t="str">
        <f t="shared" si="20"/>
        <v>frui</v>
      </c>
      <c r="H143" s="71">
        <f t="shared" si="24"/>
        <v>603</v>
      </c>
      <c r="I143" s="65">
        <f t="shared" si="21"/>
        <v>2242.4070000000002</v>
      </c>
      <c r="J143" s="65">
        <f t="shared" si="22"/>
        <v>177.083</v>
      </c>
      <c r="K143" s="65"/>
      <c r="N143" s="301">
        <f t="shared" si="25"/>
        <v>2162.8498333333337</v>
      </c>
      <c r="O143" s="264"/>
      <c r="P143" s="13">
        <v>603</v>
      </c>
      <c r="Q143" s="13" t="s">
        <v>232</v>
      </c>
      <c r="R143" s="13" t="s">
        <v>124</v>
      </c>
      <c r="S143" s="13" t="s">
        <v>124</v>
      </c>
      <c r="T143" s="13" t="s">
        <v>124</v>
      </c>
      <c r="U143" s="265" t="s">
        <v>124</v>
      </c>
      <c r="V143" s="14" t="s">
        <v>124</v>
      </c>
      <c r="W143" s="14">
        <v>1191097</v>
      </c>
      <c r="X143" s="14">
        <v>1430298</v>
      </c>
      <c r="Y143" s="14">
        <v>1974294</v>
      </c>
      <c r="Z143" s="14">
        <v>3027280</v>
      </c>
      <c r="AA143" s="14">
        <v>2748730</v>
      </c>
      <c r="AB143" s="14">
        <v>2605400</v>
      </c>
      <c r="AC143" s="14">
        <v>2871880</v>
      </c>
      <c r="AD143" s="14">
        <v>2359270</v>
      </c>
      <c r="AE143" s="14">
        <v>3014605</v>
      </c>
      <c r="AF143" s="14">
        <v>3157095</v>
      </c>
      <c r="AG143" s="14">
        <v>2321047</v>
      </c>
      <c r="AH143" s="14">
        <v>2012172</v>
      </c>
      <c r="AI143" s="14">
        <v>3282795</v>
      </c>
      <c r="AJ143" s="14">
        <v>2689466</v>
      </c>
      <c r="AK143" s="14">
        <v>1908599</v>
      </c>
      <c r="AL143" s="14">
        <v>2220119</v>
      </c>
      <c r="AM143" s="14">
        <v>2272728</v>
      </c>
      <c r="AN143" s="14">
        <v>2133815</v>
      </c>
      <c r="AO143" s="14">
        <v>2311472</v>
      </c>
      <c r="AP143" s="14">
        <v>2239339</v>
      </c>
      <c r="AQ143" s="14">
        <v>2228209</v>
      </c>
      <c r="AR143" s="14">
        <v>2259673</v>
      </c>
      <c r="AS143" s="14">
        <v>2242407</v>
      </c>
      <c r="AT143" s="14">
        <v>2243430</v>
      </c>
      <c r="AU143" s="14">
        <v>131576</v>
      </c>
      <c r="AV143" s="14">
        <v>190545</v>
      </c>
      <c r="AW143" s="14">
        <v>187372</v>
      </c>
      <c r="AX143" s="14">
        <v>232861</v>
      </c>
      <c r="AY143" s="14">
        <v>196299</v>
      </c>
      <c r="AZ143" s="14">
        <v>202657</v>
      </c>
      <c r="BA143" s="14">
        <v>193720</v>
      </c>
      <c r="BB143" s="14">
        <v>206002</v>
      </c>
      <c r="BC143" s="14">
        <v>231468</v>
      </c>
      <c r="BD143" s="14">
        <v>238791</v>
      </c>
      <c r="BE143" s="14">
        <v>202119</v>
      </c>
      <c r="BF143" s="14">
        <v>252715</v>
      </c>
      <c r="BG143" s="14">
        <v>235731</v>
      </c>
      <c r="BH143" s="14">
        <v>202726</v>
      </c>
      <c r="BI143" s="14">
        <v>144438</v>
      </c>
      <c r="BJ143" s="14">
        <v>171150</v>
      </c>
      <c r="BK143" s="14">
        <v>172771</v>
      </c>
      <c r="BL143" s="14">
        <v>162786</v>
      </c>
      <c r="BM143" s="14">
        <v>171648</v>
      </c>
      <c r="BN143" s="14">
        <v>169069</v>
      </c>
      <c r="BO143" s="14">
        <v>167834</v>
      </c>
      <c r="BP143" s="14">
        <v>169517</v>
      </c>
      <c r="BQ143" s="14">
        <v>177083</v>
      </c>
      <c r="BR143" s="14">
        <v>176266</v>
      </c>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v>682831</v>
      </c>
      <c r="CX143" s="14">
        <v>819960</v>
      </c>
      <c r="CY143" s="14">
        <v>1131821</v>
      </c>
      <c r="CZ143" s="14">
        <v>1735476</v>
      </c>
      <c r="DA143" s="14">
        <v>1575789</v>
      </c>
      <c r="DB143" s="14">
        <v>1493621</v>
      </c>
      <c r="DC143" s="14">
        <v>1646388</v>
      </c>
      <c r="DD143" s="14">
        <v>1352520</v>
      </c>
      <c r="DE143" s="14">
        <v>1728209</v>
      </c>
      <c r="DF143" s="14">
        <v>1809896</v>
      </c>
      <c r="DG143" s="14">
        <v>1330607</v>
      </c>
      <c r="DH143" s="14">
        <v>1153536</v>
      </c>
      <c r="DI143" s="14">
        <v>1881957</v>
      </c>
      <c r="DJ143" s="14">
        <v>1541814</v>
      </c>
      <c r="DK143" s="14">
        <v>1094159</v>
      </c>
      <c r="DL143" s="14">
        <v>1272747</v>
      </c>
      <c r="DM143" s="14">
        <v>1302907</v>
      </c>
      <c r="DN143" s="14">
        <v>1223271</v>
      </c>
      <c r="DO143" s="14">
        <v>1325118</v>
      </c>
      <c r="DP143" s="14">
        <v>1283765</v>
      </c>
      <c r="DQ143" s="14">
        <v>1277385</v>
      </c>
      <c r="DR143" s="14">
        <v>1295423</v>
      </c>
      <c r="DS143" s="14">
        <v>1285524</v>
      </c>
      <c r="DT143" s="14">
        <v>1286111</v>
      </c>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row>
    <row r="144" spans="7:149" ht="15.75" x14ac:dyDescent="0.5">
      <c r="G144" s="70" t="str">
        <f t="shared" si="20"/>
        <v>frui</v>
      </c>
      <c r="H144" s="71">
        <f t="shared" si="24"/>
        <v>619</v>
      </c>
      <c r="I144" s="65">
        <f t="shared" si="21"/>
        <v>1332.5160000000001</v>
      </c>
      <c r="J144" s="65">
        <f t="shared" si="22"/>
        <v>104.715</v>
      </c>
      <c r="K144" s="65"/>
      <c r="N144" s="301">
        <f t="shared" si="25"/>
        <v>1142.8440000000001</v>
      </c>
      <c r="O144" s="264"/>
      <c r="P144" s="13">
        <v>619</v>
      </c>
      <c r="Q144" s="13" t="s">
        <v>233</v>
      </c>
      <c r="R144" s="13" t="s">
        <v>124</v>
      </c>
      <c r="S144" s="13" t="s">
        <v>124</v>
      </c>
      <c r="T144" s="13" t="s">
        <v>124</v>
      </c>
      <c r="U144" s="265" t="s">
        <v>124</v>
      </c>
      <c r="V144" s="14" t="s">
        <v>124</v>
      </c>
      <c r="W144" s="14">
        <v>922000</v>
      </c>
      <c r="X144" s="14">
        <v>956474</v>
      </c>
      <c r="Y144" s="14">
        <v>1082530</v>
      </c>
      <c r="Z144" s="14">
        <v>1019910</v>
      </c>
      <c r="AA144" s="14">
        <v>1458230</v>
      </c>
      <c r="AB144" s="14">
        <v>1417920</v>
      </c>
      <c r="AC144" s="14">
        <v>1447510</v>
      </c>
      <c r="AD144" s="14">
        <v>1330410</v>
      </c>
      <c r="AE144" s="14">
        <v>1067056</v>
      </c>
      <c r="AF144" s="14">
        <v>1082851</v>
      </c>
      <c r="AG144" s="14">
        <v>1182267</v>
      </c>
      <c r="AH144" s="14">
        <v>1266918</v>
      </c>
      <c r="AI144" s="14">
        <v>1438347</v>
      </c>
      <c r="AJ144" s="14">
        <v>1173827</v>
      </c>
      <c r="AK144" s="14">
        <v>1253042</v>
      </c>
      <c r="AL144" s="14">
        <v>1305692</v>
      </c>
      <c r="AM144" s="14">
        <v>1244187</v>
      </c>
      <c r="AN144" s="14">
        <v>1271412</v>
      </c>
      <c r="AO144" s="14">
        <v>1302255</v>
      </c>
      <c r="AP144" s="14">
        <v>1325404</v>
      </c>
      <c r="AQ144" s="14">
        <v>1335123</v>
      </c>
      <c r="AR144" s="14">
        <v>1327153</v>
      </c>
      <c r="AS144" s="14">
        <v>1332516</v>
      </c>
      <c r="AT144" s="14">
        <v>1331597</v>
      </c>
      <c r="AU144" s="14">
        <v>85000</v>
      </c>
      <c r="AV144" s="14">
        <v>90000</v>
      </c>
      <c r="AW144" s="14">
        <v>100000</v>
      </c>
      <c r="AX144" s="14">
        <v>110000</v>
      </c>
      <c r="AY144" s="14">
        <v>112000</v>
      </c>
      <c r="AZ144" s="14">
        <v>110000</v>
      </c>
      <c r="BA144" s="14">
        <v>110000</v>
      </c>
      <c r="BB144" s="14">
        <v>105656</v>
      </c>
      <c r="BC144" s="14">
        <v>87105</v>
      </c>
      <c r="BD144" s="14">
        <v>92333</v>
      </c>
      <c r="BE144" s="14">
        <v>100232</v>
      </c>
      <c r="BF144" s="14">
        <v>100497</v>
      </c>
      <c r="BG144" s="14">
        <v>115750</v>
      </c>
      <c r="BH144" s="14">
        <v>93963</v>
      </c>
      <c r="BI144" s="14">
        <v>99855</v>
      </c>
      <c r="BJ144" s="14">
        <v>103554</v>
      </c>
      <c r="BK144" s="14">
        <v>99124</v>
      </c>
      <c r="BL144" s="14">
        <v>100860</v>
      </c>
      <c r="BM144" s="14">
        <v>102700</v>
      </c>
      <c r="BN144" s="14">
        <v>103923</v>
      </c>
      <c r="BO144" s="14">
        <v>104408</v>
      </c>
      <c r="BP144" s="14">
        <v>104481</v>
      </c>
      <c r="BQ144" s="14">
        <v>104715</v>
      </c>
      <c r="BR144" s="14">
        <v>104948</v>
      </c>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v>395132</v>
      </c>
      <c r="CX144" s="14">
        <v>409906</v>
      </c>
      <c r="CY144" s="14">
        <v>463929</v>
      </c>
      <c r="CZ144" s="14">
        <v>437093</v>
      </c>
      <c r="DA144" s="14">
        <v>624939</v>
      </c>
      <c r="DB144" s="14">
        <v>607664</v>
      </c>
      <c r="DC144" s="14">
        <v>620345</v>
      </c>
      <c r="DD144" s="14">
        <v>570160</v>
      </c>
      <c r="DE144" s="14">
        <v>457297</v>
      </c>
      <c r="DF144" s="14">
        <v>464067</v>
      </c>
      <c r="DG144" s="14">
        <v>506672</v>
      </c>
      <c r="DH144" s="14">
        <v>542950</v>
      </c>
      <c r="DI144" s="14">
        <v>616418</v>
      </c>
      <c r="DJ144" s="14">
        <v>503055</v>
      </c>
      <c r="DK144" s="14">
        <v>537004</v>
      </c>
      <c r="DL144" s="14">
        <v>559567</v>
      </c>
      <c r="DM144" s="14">
        <v>533209</v>
      </c>
      <c r="DN144" s="14">
        <v>544876</v>
      </c>
      <c r="DO144" s="14">
        <v>558094</v>
      </c>
      <c r="DP144" s="14">
        <v>568015</v>
      </c>
      <c r="DQ144" s="14">
        <v>572180</v>
      </c>
      <c r="DR144" s="14">
        <v>568764</v>
      </c>
      <c r="DS144" s="14">
        <v>571063</v>
      </c>
      <c r="DT144" s="14">
        <v>570669</v>
      </c>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row>
    <row r="145" spans="7:149" ht="15.75" x14ac:dyDescent="0.5">
      <c r="G145" s="70" t="str">
        <f t="shared" si="20"/>
        <v>coff</v>
      </c>
      <c r="H145" s="71">
        <f t="shared" si="24"/>
        <v>656</v>
      </c>
      <c r="I145" s="65">
        <f t="shared" si="21"/>
        <v>774.96050000000002</v>
      </c>
      <c r="J145" s="65">
        <f t="shared" si="22"/>
        <v>1265.961</v>
      </c>
      <c r="K145" s="65"/>
      <c r="N145" s="301">
        <f t="shared" si="25"/>
        <v>626.19133333333332</v>
      </c>
      <c r="O145" s="264"/>
      <c r="P145" s="13">
        <v>656</v>
      </c>
      <c r="Q145" s="13" t="s">
        <v>234</v>
      </c>
      <c r="R145" s="13" t="s">
        <v>235</v>
      </c>
      <c r="S145" s="13" t="s">
        <v>235</v>
      </c>
      <c r="T145" s="13" t="s">
        <v>235</v>
      </c>
      <c r="U145" s="265" t="s">
        <v>235</v>
      </c>
      <c r="V145" s="14" t="s">
        <v>235</v>
      </c>
      <c r="W145" s="14">
        <v>554574</v>
      </c>
      <c r="X145" s="14">
        <v>569234</v>
      </c>
      <c r="Y145" s="14">
        <v>682019</v>
      </c>
      <c r="Z145" s="14">
        <v>663571</v>
      </c>
      <c r="AA145" s="14">
        <v>647385</v>
      </c>
      <c r="AB145" s="14">
        <v>640365</v>
      </c>
      <c r="AC145" s="14">
        <v>682158</v>
      </c>
      <c r="AD145" s="14">
        <v>676475</v>
      </c>
      <c r="AE145" s="14">
        <v>698016</v>
      </c>
      <c r="AF145" s="14">
        <v>682591</v>
      </c>
      <c r="AG145" s="14">
        <v>684076</v>
      </c>
      <c r="AH145" s="14">
        <v>638600</v>
      </c>
      <c r="AI145" s="14">
        <v>691163</v>
      </c>
      <c r="AJ145" s="14">
        <v>675800</v>
      </c>
      <c r="AK145" s="14">
        <v>643900</v>
      </c>
      <c r="AL145" s="14">
        <v>639412</v>
      </c>
      <c r="AM145" s="14">
        <v>639305</v>
      </c>
      <c r="AN145" s="14">
        <v>717962</v>
      </c>
      <c r="AO145" s="14">
        <v>756051</v>
      </c>
      <c r="AP145" s="14">
        <v>752512</v>
      </c>
      <c r="AQ145" s="14">
        <v>762380</v>
      </c>
      <c r="AR145" s="14">
        <v>786191</v>
      </c>
      <c r="AS145" s="14">
        <v>774960.5</v>
      </c>
      <c r="AT145" s="14">
        <v>760192.2</v>
      </c>
      <c r="AU145" s="14">
        <v>1260687</v>
      </c>
      <c r="AV145" s="14">
        <v>1313383</v>
      </c>
      <c r="AW145" s="14">
        <v>1372184</v>
      </c>
      <c r="AX145" s="14">
        <v>1381730</v>
      </c>
      <c r="AY145" s="14">
        <v>1303943</v>
      </c>
      <c r="AZ145" s="14">
        <v>1255272</v>
      </c>
      <c r="BA145" s="14">
        <v>1308732</v>
      </c>
      <c r="BB145" s="14">
        <v>1295912</v>
      </c>
      <c r="BC145" s="14">
        <v>1295111</v>
      </c>
      <c r="BD145" s="14">
        <v>1266235</v>
      </c>
      <c r="BE145" s="14">
        <v>1268476</v>
      </c>
      <c r="BF145" s="14">
        <v>1293000</v>
      </c>
      <c r="BG145" s="14">
        <v>1233900</v>
      </c>
      <c r="BH145" s="14">
        <v>1241700</v>
      </c>
      <c r="BI145" s="14">
        <v>1230500</v>
      </c>
      <c r="BJ145" s="14">
        <v>1230001</v>
      </c>
      <c r="BK145" s="14">
        <v>1228512</v>
      </c>
      <c r="BL145" s="14">
        <v>1238598</v>
      </c>
      <c r="BM145" s="14">
        <v>1252826</v>
      </c>
      <c r="BN145" s="14">
        <v>1245359</v>
      </c>
      <c r="BO145" s="14">
        <v>1250452</v>
      </c>
      <c r="BP145" s="14">
        <v>1279570</v>
      </c>
      <c r="BQ145" s="14">
        <v>1265961</v>
      </c>
      <c r="BR145" s="14">
        <v>1268905</v>
      </c>
      <c r="BS145" s="14"/>
      <c r="BT145" s="14"/>
      <c r="BU145" s="14"/>
      <c r="BV145" s="14"/>
      <c r="BW145" s="14"/>
      <c r="BX145" s="14"/>
      <c r="BY145" s="14">
        <v>7726780</v>
      </c>
      <c r="BZ145" s="14">
        <v>7826950</v>
      </c>
      <c r="CA145" s="14">
        <v>5408863</v>
      </c>
      <c r="CB145" s="14">
        <v>5667779</v>
      </c>
      <c r="CC145" s="14">
        <v>5774022</v>
      </c>
      <c r="CD145" s="14">
        <v>6386035</v>
      </c>
      <c r="CE145" s="14">
        <v>7857277</v>
      </c>
      <c r="CF145" s="14">
        <v>11000000</v>
      </c>
      <c r="CG145" s="14">
        <v>13700000</v>
      </c>
      <c r="CH145" s="14">
        <v>14000000</v>
      </c>
      <c r="CI145" s="14">
        <v>14000000</v>
      </c>
      <c r="CJ145" s="14">
        <v>15700000</v>
      </c>
      <c r="CK145" s="14">
        <v>16400000</v>
      </c>
      <c r="CL145" s="14">
        <v>16500000</v>
      </c>
      <c r="CM145" s="14">
        <v>17500000</v>
      </c>
      <c r="CN145" s="14">
        <v>19100000</v>
      </c>
      <c r="CO145" s="14">
        <v>19800000</v>
      </c>
      <c r="CP145" s="14">
        <v>24800000</v>
      </c>
      <c r="CQ145" s="14">
        <v>25400000</v>
      </c>
      <c r="CR145" s="14">
        <v>21600000</v>
      </c>
      <c r="CS145" s="14">
        <v>20400000</v>
      </c>
      <c r="CT145" s="14">
        <v>20100000</v>
      </c>
      <c r="CU145" s="14">
        <v>21700000</v>
      </c>
      <c r="CV145" s="14">
        <v>25800000</v>
      </c>
      <c r="CW145" s="14">
        <v>1158879</v>
      </c>
      <c r="CX145" s="14">
        <v>1189513</v>
      </c>
      <c r="CY145" s="14">
        <v>1425197</v>
      </c>
      <c r="CZ145" s="14">
        <v>1386647</v>
      </c>
      <c r="DA145" s="14">
        <v>1352823</v>
      </c>
      <c r="DB145" s="14">
        <v>1338154</v>
      </c>
      <c r="DC145" s="14">
        <v>1425488</v>
      </c>
      <c r="DD145" s="14">
        <v>1413612</v>
      </c>
      <c r="DE145" s="14">
        <v>1458626</v>
      </c>
      <c r="DF145" s="14">
        <v>1426392</v>
      </c>
      <c r="DG145" s="14">
        <v>1429496</v>
      </c>
      <c r="DH145" s="14">
        <v>1334466</v>
      </c>
      <c r="DI145" s="14">
        <v>1444305</v>
      </c>
      <c r="DJ145" s="14">
        <v>1412201</v>
      </c>
      <c r="DK145" s="14">
        <v>1345541</v>
      </c>
      <c r="DL145" s="14">
        <v>1336162</v>
      </c>
      <c r="DM145" s="14">
        <v>1335939</v>
      </c>
      <c r="DN145" s="14">
        <v>1500306</v>
      </c>
      <c r="DO145" s="14">
        <v>1579900</v>
      </c>
      <c r="DP145" s="14">
        <v>1572504</v>
      </c>
      <c r="DQ145" s="14">
        <v>1593125</v>
      </c>
      <c r="DR145" s="14">
        <v>1642883</v>
      </c>
      <c r="DS145" s="14">
        <v>1619415</v>
      </c>
      <c r="DT145" s="14">
        <v>1588554</v>
      </c>
      <c r="DU145" s="14">
        <v>508809</v>
      </c>
      <c r="DV145" s="14">
        <v>434210</v>
      </c>
      <c r="DW145" s="14">
        <v>396184</v>
      </c>
      <c r="DX145" s="14">
        <v>438488</v>
      </c>
      <c r="DY145" s="14">
        <v>418176</v>
      </c>
      <c r="DZ145" s="14">
        <v>421381</v>
      </c>
      <c r="EA145" s="14">
        <v>585186</v>
      </c>
      <c r="EB145" s="14">
        <v>814830</v>
      </c>
      <c r="EC145" s="14">
        <v>987544</v>
      </c>
      <c r="ED145" s="14">
        <v>920211</v>
      </c>
      <c r="EE145" s="14">
        <v>1051243</v>
      </c>
      <c r="EF145" s="14">
        <v>1141109</v>
      </c>
      <c r="EG145" s="14">
        <v>1207996</v>
      </c>
      <c r="EH145" s="14">
        <v>1069103</v>
      </c>
      <c r="EI145" s="14">
        <v>950248</v>
      </c>
      <c r="EJ145" s="14">
        <v>913778</v>
      </c>
      <c r="EK145" s="14">
        <v>951789</v>
      </c>
      <c r="EL145" s="14">
        <v>1330791</v>
      </c>
      <c r="EM145" s="14">
        <v>1348504</v>
      </c>
      <c r="EN145" s="14">
        <v>1149967</v>
      </c>
      <c r="EO145" s="14">
        <v>1066728</v>
      </c>
      <c r="EP145" s="14">
        <v>1106700</v>
      </c>
      <c r="EQ145" s="14">
        <v>1133238</v>
      </c>
      <c r="ER145" s="14">
        <v>1288073</v>
      </c>
      <c r="ES145" s="14"/>
    </row>
    <row r="146" spans="7:149" ht="15.75" x14ac:dyDescent="0.5">
      <c r="G146" s="70" t="str">
        <f t="shared" si="20"/>
        <v>coco</v>
      </c>
      <c r="H146" s="71">
        <f t="shared" si="24"/>
        <v>661</v>
      </c>
      <c r="I146" s="65">
        <f t="shared" si="21"/>
        <v>650.61169999999993</v>
      </c>
      <c r="J146" s="65">
        <f t="shared" si="22"/>
        <v>1421.0139999999999</v>
      </c>
      <c r="K146" s="65"/>
      <c r="N146" s="301">
        <f t="shared" si="25"/>
        <v>618.83833333333337</v>
      </c>
      <c r="O146" s="264"/>
      <c r="P146" s="13">
        <v>661</v>
      </c>
      <c r="Q146" s="13" t="s">
        <v>236</v>
      </c>
      <c r="R146" s="13" t="s">
        <v>237</v>
      </c>
      <c r="S146" s="13" t="s">
        <v>237</v>
      </c>
      <c r="T146" s="13" t="s">
        <v>237</v>
      </c>
      <c r="U146" s="265" t="s">
        <v>237</v>
      </c>
      <c r="V146" s="14" t="s">
        <v>237</v>
      </c>
      <c r="W146" s="14">
        <v>421142</v>
      </c>
      <c r="X146" s="14">
        <v>536804</v>
      </c>
      <c r="Y146" s="14">
        <v>619192</v>
      </c>
      <c r="Z146" s="14">
        <v>695361</v>
      </c>
      <c r="AA146" s="14">
        <v>691704</v>
      </c>
      <c r="AB146" s="14">
        <v>748827</v>
      </c>
      <c r="AC146" s="14">
        <v>769386</v>
      </c>
      <c r="AD146" s="14">
        <v>740006</v>
      </c>
      <c r="AE146" s="14">
        <v>803593</v>
      </c>
      <c r="AF146" s="14">
        <v>809583</v>
      </c>
      <c r="AG146" s="14">
        <v>844626</v>
      </c>
      <c r="AH146" s="14">
        <v>712200</v>
      </c>
      <c r="AI146" s="14">
        <v>740500</v>
      </c>
      <c r="AJ146" s="14">
        <v>720900</v>
      </c>
      <c r="AK146" s="14">
        <v>728400</v>
      </c>
      <c r="AL146" s="14">
        <v>593331</v>
      </c>
      <c r="AM146" s="14">
        <v>656817</v>
      </c>
      <c r="AN146" s="14">
        <v>590684</v>
      </c>
      <c r="AO146" s="14">
        <v>767280</v>
      </c>
      <c r="AP146" s="14">
        <v>734795</v>
      </c>
      <c r="AQ146" s="14">
        <v>720660</v>
      </c>
      <c r="AR146" s="14">
        <v>650611.69999999995</v>
      </c>
      <c r="AS146" s="14">
        <v>650611.69999999995</v>
      </c>
      <c r="AT146" s="14">
        <v>641741</v>
      </c>
      <c r="AU146" s="14">
        <v>749917</v>
      </c>
      <c r="AV146" s="14">
        <v>765405</v>
      </c>
      <c r="AW146" s="14">
        <v>776901</v>
      </c>
      <c r="AX146" s="14">
        <v>961107</v>
      </c>
      <c r="AY146" s="14">
        <v>1090960</v>
      </c>
      <c r="AZ146" s="14">
        <v>1167046</v>
      </c>
      <c r="BA146" s="14">
        <v>905730</v>
      </c>
      <c r="BB146" s="14">
        <v>923968</v>
      </c>
      <c r="BC146" s="14">
        <v>1425216</v>
      </c>
      <c r="BD146" s="14">
        <v>1587136</v>
      </c>
      <c r="BE146" s="14">
        <v>1651539</v>
      </c>
      <c r="BF146" s="14">
        <v>1732600</v>
      </c>
      <c r="BG146" s="14">
        <v>1852900</v>
      </c>
      <c r="BH146" s="14">
        <v>1740600</v>
      </c>
      <c r="BI146" s="14">
        <v>1727400</v>
      </c>
      <c r="BJ146" s="14">
        <v>1709284</v>
      </c>
      <c r="BK146" s="14">
        <v>1701351</v>
      </c>
      <c r="BL146" s="14">
        <v>1658421</v>
      </c>
      <c r="BM146" s="14">
        <v>1611014</v>
      </c>
      <c r="BN146" s="14">
        <v>1560945</v>
      </c>
      <c r="BO146" s="14">
        <v>1508955</v>
      </c>
      <c r="BP146" s="14">
        <v>1421014</v>
      </c>
      <c r="BQ146" s="14">
        <v>1421014</v>
      </c>
      <c r="BR146" s="14">
        <v>1410871</v>
      </c>
      <c r="BS146" s="14"/>
      <c r="BT146" s="14"/>
      <c r="BU146" s="14"/>
      <c r="BV146" s="14"/>
      <c r="BW146" s="14"/>
      <c r="BX146" s="14"/>
      <c r="BY146" s="14"/>
      <c r="BZ146" s="14"/>
      <c r="CA146" s="14"/>
      <c r="CB146" s="14"/>
      <c r="CC146" s="14"/>
      <c r="CD146" s="14">
        <v>9010729</v>
      </c>
      <c r="CE146" s="14">
        <v>8886926</v>
      </c>
      <c r="CF146" s="14">
        <v>10500000</v>
      </c>
      <c r="CG146" s="14">
        <v>14100000</v>
      </c>
      <c r="CH146" s="14">
        <v>16500000</v>
      </c>
      <c r="CI146" s="14">
        <v>18900000</v>
      </c>
      <c r="CJ146" s="14">
        <v>19300000</v>
      </c>
      <c r="CK146" s="14">
        <v>18300000</v>
      </c>
      <c r="CL146" s="14">
        <v>19100000</v>
      </c>
      <c r="CM146" s="14">
        <v>23300000</v>
      </c>
      <c r="CN146" s="14">
        <v>23300000</v>
      </c>
      <c r="CO146" s="14">
        <v>24900000</v>
      </c>
      <c r="CP146" s="14">
        <v>21500000</v>
      </c>
      <c r="CQ146" s="14">
        <v>21500000</v>
      </c>
      <c r="CR146" s="14">
        <v>18800000</v>
      </c>
      <c r="CS146" s="14">
        <v>20400000</v>
      </c>
      <c r="CT146" s="14">
        <v>21000000</v>
      </c>
      <c r="CU146" s="14">
        <v>21200000</v>
      </c>
      <c r="CV146" s="14">
        <v>23700000</v>
      </c>
      <c r="CW146" s="14">
        <v>619718</v>
      </c>
      <c r="CX146" s="14">
        <v>789916</v>
      </c>
      <c r="CY146" s="14">
        <v>911152</v>
      </c>
      <c r="CZ146" s="14">
        <v>1023236</v>
      </c>
      <c r="DA146" s="14">
        <v>1017854</v>
      </c>
      <c r="DB146" s="14">
        <v>1101912</v>
      </c>
      <c r="DC146" s="14">
        <v>1132165</v>
      </c>
      <c r="DD146" s="14">
        <v>1088932</v>
      </c>
      <c r="DE146" s="14">
        <v>1182501</v>
      </c>
      <c r="DF146" s="14">
        <v>1191315</v>
      </c>
      <c r="DG146" s="14">
        <v>1242882</v>
      </c>
      <c r="DH146" s="14">
        <v>1048015</v>
      </c>
      <c r="DI146" s="14">
        <v>1089659</v>
      </c>
      <c r="DJ146" s="14">
        <v>1060817</v>
      </c>
      <c r="DK146" s="14">
        <v>1071853</v>
      </c>
      <c r="DL146" s="14">
        <v>873097</v>
      </c>
      <c r="DM146" s="14">
        <v>966518</v>
      </c>
      <c r="DN146" s="14">
        <v>869202</v>
      </c>
      <c r="DO146" s="14">
        <v>1129066</v>
      </c>
      <c r="DP146" s="14">
        <v>1081264</v>
      </c>
      <c r="DQ146" s="14">
        <v>1060464</v>
      </c>
      <c r="DR146" s="14">
        <v>957386</v>
      </c>
      <c r="DS146" s="14">
        <v>957386</v>
      </c>
      <c r="DT146" s="14">
        <v>944333</v>
      </c>
      <c r="DU146" s="14"/>
      <c r="DV146" s="14"/>
      <c r="DW146" s="14"/>
      <c r="DX146" s="14"/>
      <c r="DY146" s="14"/>
      <c r="DZ146" s="14">
        <v>695276</v>
      </c>
      <c r="EA146" s="14">
        <v>746505</v>
      </c>
      <c r="EB146" s="14">
        <v>853278</v>
      </c>
      <c r="EC146" s="14">
        <v>1170462</v>
      </c>
      <c r="ED146" s="14">
        <v>1285926</v>
      </c>
      <c r="EE146" s="14">
        <v>1756345</v>
      </c>
      <c r="EF146" s="14">
        <v>1563938</v>
      </c>
      <c r="EG146" s="14">
        <v>1443455</v>
      </c>
      <c r="EH146" s="14">
        <v>1313913</v>
      </c>
      <c r="EI146" s="14">
        <v>1432580</v>
      </c>
      <c r="EJ146" s="14">
        <v>1034053</v>
      </c>
      <c r="EK146" s="14">
        <v>1227482</v>
      </c>
      <c r="EL146" s="14">
        <v>947993</v>
      </c>
      <c r="EM146" s="14">
        <v>1156505</v>
      </c>
      <c r="EN146" s="14">
        <v>977155</v>
      </c>
      <c r="EO146" s="14">
        <v>1010480</v>
      </c>
      <c r="EP146" s="14">
        <v>953384</v>
      </c>
      <c r="EQ146" s="14">
        <v>930993</v>
      </c>
      <c r="ER146" s="14">
        <v>996921</v>
      </c>
      <c r="ES146" s="14"/>
    </row>
    <row r="147" spans="7:149" ht="15.75" x14ac:dyDescent="0.5">
      <c r="G147" s="70" t="str">
        <f t="shared" si="20"/>
        <v>teal</v>
      </c>
      <c r="H147" s="71">
        <f t="shared" si="24"/>
        <v>667</v>
      </c>
      <c r="I147" s="65">
        <f t="shared" si="21"/>
        <v>658</v>
      </c>
      <c r="J147" s="65">
        <f t="shared" si="22"/>
        <v>101.28100000000001</v>
      </c>
      <c r="K147" s="65"/>
      <c r="N147" s="301">
        <f t="shared" si="25"/>
        <v>723.83333333333337</v>
      </c>
      <c r="O147" s="264"/>
      <c r="P147" s="13">
        <v>667</v>
      </c>
      <c r="Q147" s="13" t="s">
        <v>238</v>
      </c>
      <c r="R147" s="13" t="s">
        <v>239</v>
      </c>
      <c r="S147" s="13" t="s">
        <v>239</v>
      </c>
      <c r="T147" s="13" t="s">
        <v>239</v>
      </c>
      <c r="U147" s="265" t="s">
        <v>239</v>
      </c>
      <c r="V147" s="14" t="s">
        <v>235</v>
      </c>
      <c r="W147" s="14">
        <v>707000</v>
      </c>
      <c r="X147" s="14">
        <v>726000</v>
      </c>
      <c r="Y147" s="14">
        <v>718000</v>
      </c>
      <c r="Z147" s="14">
        <v>738000</v>
      </c>
      <c r="AA147" s="14">
        <v>727000</v>
      </c>
      <c r="AB147" s="14">
        <v>727000</v>
      </c>
      <c r="AC147" s="14">
        <v>639000</v>
      </c>
      <c r="AD147" s="14">
        <v>655000</v>
      </c>
      <c r="AE147" s="14">
        <v>669000</v>
      </c>
      <c r="AF147" s="14">
        <v>682000</v>
      </c>
      <c r="AG147" s="14">
        <v>654000</v>
      </c>
      <c r="AH147" s="14">
        <v>637000</v>
      </c>
      <c r="AI147" s="14">
        <v>624000</v>
      </c>
      <c r="AJ147" s="14">
        <v>634000</v>
      </c>
      <c r="AK147" s="14">
        <v>671000</v>
      </c>
      <c r="AL147" s="14">
        <v>577000</v>
      </c>
      <c r="AM147" s="14">
        <v>626000</v>
      </c>
      <c r="AN147" s="14">
        <v>636000</v>
      </c>
      <c r="AO147" s="14">
        <v>610000</v>
      </c>
      <c r="AP147" s="14">
        <v>560000</v>
      </c>
      <c r="AQ147" s="14">
        <v>626000</v>
      </c>
      <c r="AR147" s="14">
        <v>663000</v>
      </c>
      <c r="AS147" s="14">
        <v>658000</v>
      </c>
      <c r="AT147" s="14">
        <v>647000</v>
      </c>
      <c r="AU147" s="14">
        <v>121200</v>
      </c>
      <c r="AV147" s="14">
        <v>115416</v>
      </c>
      <c r="AW147" s="14">
        <v>115803</v>
      </c>
      <c r="AX147" s="14">
        <v>116200</v>
      </c>
      <c r="AY147" s="14">
        <v>116200</v>
      </c>
      <c r="AZ147" s="14">
        <v>142847</v>
      </c>
      <c r="BA147" s="14">
        <v>111055</v>
      </c>
      <c r="BB147" s="14">
        <v>133734</v>
      </c>
      <c r="BC147" s="14">
        <v>127712</v>
      </c>
      <c r="BD147" s="14">
        <v>123506</v>
      </c>
      <c r="BE147" s="14">
        <v>124573</v>
      </c>
      <c r="BF147" s="14">
        <v>122458</v>
      </c>
      <c r="BG147" s="14">
        <v>121607</v>
      </c>
      <c r="BH147" s="14">
        <v>122494</v>
      </c>
      <c r="BI147" s="14">
        <v>118889</v>
      </c>
      <c r="BJ147" s="14">
        <v>114891</v>
      </c>
      <c r="BK147" s="14">
        <v>117268</v>
      </c>
      <c r="BL147" s="14">
        <v>113307</v>
      </c>
      <c r="BM147" s="14">
        <v>109938</v>
      </c>
      <c r="BN147" s="14">
        <v>111270</v>
      </c>
      <c r="BO147" s="14">
        <v>112308</v>
      </c>
      <c r="BP147" s="14">
        <v>102078</v>
      </c>
      <c r="BQ147" s="14">
        <v>101281</v>
      </c>
      <c r="BR147" s="14">
        <v>99757</v>
      </c>
      <c r="BS147" s="14"/>
      <c r="BT147" s="14"/>
      <c r="BU147" s="14"/>
      <c r="BV147" s="14"/>
      <c r="BW147" s="14"/>
      <c r="BX147" s="14"/>
      <c r="BY147" s="14">
        <v>3814270</v>
      </c>
      <c r="BZ147" s="14">
        <v>3949920</v>
      </c>
      <c r="CA147" s="14"/>
      <c r="CB147" s="14"/>
      <c r="CC147" s="14"/>
      <c r="CD147" s="14">
        <v>5103623</v>
      </c>
      <c r="CE147" s="14">
        <v>4733333</v>
      </c>
      <c r="CF147" s="14">
        <v>4729231</v>
      </c>
      <c r="CG147" s="14">
        <v>5000000</v>
      </c>
      <c r="CH147" s="14">
        <v>5966667</v>
      </c>
      <c r="CI147" s="14">
        <v>5966070</v>
      </c>
      <c r="CJ147" s="14"/>
      <c r="CK147" s="14"/>
      <c r="CL147" s="14"/>
      <c r="CM147" s="14"/>
      <c r="CN147" s="14"/>
      <c r="CO147" s="14"/>
      <c r="CP147" s="14"/>
      <c r="CQ147" s="14"/>
      <c r="CR147" s="14"/>
      <c r="CS147" s="14"/>
      <c r="CT147" s="14"/>
      <c r="CU147" s="14"/>
      <c r="CV147" s="14"/>
      <c r="CW147" s="14">
        <v>1364187</v>
      </c>
      <c r="CX147" s="14">
        <v>1400848</v>
      </c>
      <c r="CY147" s="14">
        <v>1385412</v>
      </c>
      <c r="CZ147" s="14">
        <v>1424003</v>
      </c>
      <c r="DA147" s="14">
        <v>1402778</v>
      </c>
      <c r="DB147" s="14">
        <v>1402778</v>
      </c>
      <c r="DC147" s="14">
        <v>1232978</v>
      </c>
      <c r="DD147" s="14">
        <v>1263851</v>
      </c>
      <c r="DE147" s="14">
        <v>1290864</v>
      </c>
      <c r="DF147" s="14">
        <v>1315948</v>
      </c>
      <c r="DG147" s="14">
        <v>1261921</v>
      </c>
      <c r="DH147" s="14">
        <v>1229119</v>
      </c>
      <c r="DI147" s="14">
        <v>1204035</v>
      </c>
      <c r="DJ147" s="14">
        <v>1223330</v>
      </c>
      <c r="DK147" s="14">
        <v>1294724</v>
      </c>
      <c r="DL147" s="14">
        <v>1113346</v>
      </c>
      <c r="DM147" s="14">
        <v>1207894</v>
      </c>
      <c r="DN147" s="14">
        <v>1227190</v>
      </c>
      <c r="DO147" s="14">
        <v>1177021</v>
      </c>
      <c r="DP147" s="14">
        <v>1080544</v>
      </c>
      <c r="DQ147" s="14">
        <v>1207894</v>
      </c>
      <c r="DR147" s="14">
        <v>1279287</v>
      </c>
      <c r="DS147" s="14">
        <v>1269639</v>
      </c>
      <c r="DT147" s="14">
        <v>1248414</v>
      </c>
      <c r="DU147" s="14">
        <v>320204</v>
      </c>
      <c r="DV147" s="14">
        <v>279474</v>
      </c>
      <c r="DW147" s="14"/>
      <c r="DX147" s="14"/>
      <c r="DY147" s="14"/>
      <c r="DZ147" s="14">
        <v>382322</v>
      </c>
      <c r="EA147" s="14">
        <v>330221</v>
      </c>
      <c r="EB147" s="14">
        <v>338874</v>
      </c>
      <c r="EC147" s="14">
        <v>344882</v>
      </c>
      <c r="ED147" s="14">
        <v>391655</v>
      </c>
      <c r="EE147" s="14">
        <v>429222</v>
      </c>
      <c r="EF147" s="14"/>
      <c r="EG147" s="14"/>
      <c r="EH147" s="14"/>
      <c r="EI147" s="14"/>
      <c r="EJ147" s="14"/>
      <c r="EK147" s="14"/>
      <c r="EL147" s="14"/>
      <c r="EM147" s="14"/>
      <c r="EN147" s="14"/>
      <c r="EO147" s="14"/>
      <c r="EP147" s="14"/>
      <c r="EQ147" s="14"/>
      <c r="ER147" s="14"/>
      <c r="ES147" s="14"/>
    </row>
    <row r="148" spans="7:149" ht="15.75" x14ac:dyDescent="0.5">
      <c r="G148" s="70" t="str">
        <f t="shared" si="20"/>
        <v>teal</v>
      </c>
      <c r="H148" s="71">
        <f t="shared" si="24"/>
        <v>671</v>
      </c>
      <c r="I148" s="65">
        <f t="shared" si="21"/>
        <v>0</v>
      </c>
      <c r="J148" s="65">
        <f t="shared" si="22"/>
        <v>0</v>
      </c>
      <c r="K148" s="65"/>
      <c r="N148" s="301">
        <f t="shared" si="25"/>
        <v>0</v>
      </c>
      <c r="O148" s="264"/>
      <c r="P148" s="13">
        <v>671</v>
      </c>
      <c r="Q148" s="13" t="s">
        <v>240</v>
      </c>
      <c r="R148" s="13" t="s">
        <v>239</v>
      </c>
      <c r="S148" s="13" t="s">
        <v>239</v>
      </c>
      <c r="T148" s="13" t="s">
        <v>239</v>
      </c>
      <c r="U148" s="265" t="s">
        <v>239</v>
      </c>
      <c r="V148" s="14" t="s">
        <v>235</v>
      </c>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row>
    <row r="149" spans="7:149" ht="15.75" x14ac:dyDescent="0.5">
      <c r="G149" s="70" t="str">
        <f t="shared" si="20"/>
        <v>teal</v>
      </c>
      <c r="H149" s="71">
        <f t="shared" si="24"/>
        <v>674</v>
      </c>
      <c r="I149" s="65">
        <f t="shared" si="21"/>
        <v>0</v>
      </c>
      <c r="J149" s="65">
        <f t="shared" si="22"/>
        <v>0</v>
      </c>
      <c r="K149" s="65"/>
      <c r="N149" s="301">
        <f t="shared" si="25"/>
        <v>0</v>
      </c>
      <c r="O149" s="264"/>
      <c r="P149" s="13">
        <v>674</v>
      </c>
      <c r="Q149" s="13" t="s">
        <v>241</v>
      </c>
      <c r="R149" s="13" t="s">
        <v>239</v>
      </c>
      <c r="S149" s="13" t="s">
        <v>239</v>
      </c>
      <c r="T149" s="13" t="s">
        <v>239</v>
      </c>
      <c r="U149" s="265" t="s">
        <v>239</v>
      </c>
      <c r="V149" s="14" t="s">
        <v>235</v>
      </c>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row>
    <row r="150" spans="7:149" ht="15.75" x14ac:dyDescent="0.5">
      <c r="G150" s="70" t="str">
        <f t="shared" si="20"/>
        <v>ocrp</v>
      </c>
      <c r="H150" s="71">
        <f t="shared" si="24"/>
        <v>677</v>
      </c>
      <c r="I150" s="65">
        <f t="shared" si="21"/>
        <v>0</v>
      </c>
      <c r="J150" s="65">
        <f t="shared" si="22"/>
        <v>0</v>
      </c>
      <c r="K150" s="65"/>
      <c r="N150" s="301">
        <f t="shared" si="25"/>
        <v>0</v>
      </c>
      <c r="O150" s="264"/>
      <c r="P150" s="13">
        <v>677</v>
      </c>
      <c r="Q150" s="13" t="s">
        <v>242</v>
      </c>
      <c r="R150" s="13" t="s">
        <v>243</v>
      </c>
      <c r="S150" s="13" t="s">
        <v>243</v>
      </c>
      <c r="T150" s="13" t="s">
        <v>243</v>
      </c>
      <c r="U150" s="265" t="s">
        <v>243</v>
      </c>
      <c r="V150" s="14" t="s">
        <v>243</v>
      </c>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row>
    <row r="151" spans="7:149" ht="15.75" x14ac:dyDescent="0.5">
      <c r="G151" s="70" t="str">
        <f t="shared" si="20"/>
        <v>vege</v>
      </c>
      <c r="H151" s="71">
        <f t="shared" si="24"/>
        <v>687</v>
      </c>
      <c r="I151" s="65">
        <f t="shared" si="21"/>
        <v>75.204999999999998</v>
      </c>
      <c r="J151" s="65">
        <f t="shared" si="22"/>
        <v>174.334</v>
      </c>
      <c r="K151" s="65"/>
      <c r="N151" s="301">
        <f t="shared" si="25"/>
        <v>81.236999999999995</v>
      </c>
      <c r="O151" s="264"/>
      <c r="P151" s="13">
        <v>687</v>
      </c>
      <c r="Q151" s="13" t="s">
        <v>244</v>
      </c>
      <c r="R151" s="364" t="s">
        <v>168</v>
      </c>
      <c r="S151" s="364" t="s">
        <v>168</v>
      </c>
      <c r="T151" s="364" t="s">
        <v>168</v>
      </c>
      <c r="U151" s="364" t="s">
        <v>168</v>
      </c>
      <c r="V151" s="14" t="s">
        <v>243</v>
      </c>
      <c r="W151" s="14">
        <v>69087</v>
      </c>
      <c r="X151" s="14">
        <v>82078</v>
      </c>
      <c r="Y151" s="14">
        <v>90181</v>
      </c>
      <c r="Z151" s="14">
        <v>90740</v>
      </c>
      <c r="AA151" s="14">
        <v>77008</v>
      </c>
      <c r="AB151" s="14">
        <v>78328</v>
      </c>
      <c r="AC151" s="14">
        <v>77534</v>
      </c>
      <c r="AD151" s="14">
        <v>80420</v>
      </c>
      <c r="AE151" s="14">
        <v>80420</v>
      </c>
      <c r="AF151" s="14">
        <v>82834</v>
      </c>
      <c r="AG151" s="14">
        <v>83700</v>
      </c>
      <c r="AH151" s="14">
        <v>87100</v>
      </c>
      <c r="AI151" s="14">
        <v>87841</v>
      </c>
      <c r="AJ151" s="14">
        <v>91000</v>
      </c>
      <c r="AK151" s="14">
        <v>87400</v>
      </c>
      <c r="AL151" s="14">
        <v>81501</v>
      </c>
      <c r="AM151" s="14">
        <v>86334</v>
      </c>
      <c r="AN151" s="14">
        <v>87991</v>
      </c>
      <c r="AO151" s="14">
        <v>88949</v>
      </c>
      <c r="AP151" s="14">
        <v>87619</v>
      </c>
      <c r="AQ151" s="14">
        <v>86083</v>
      </c>
      <c r="AR151" s="14">
        <v>83316</v>
      </c>
      <c r="AS151" s="14">
        <v>75205</v>
      </c>
      <c r="AT151" s="14">
        <v>70169</v>
      </c>
      <c r="AU151" s="14">
        <v>100000</v>
      </c>
      <c r="AV151" s="14">
        <v>120000</v>
      </c>
      <c r="AW151" s="14">
        <v>130000</v>
      </c>
      <c r="AX151" s="14">
        <v>144891</v>
      </c>
      <c r="AY151" s="14">
        <v>135000</v>
      </c>
      <c r="AZ151" s="14">
        <v>115000</v>
      </c>
      <c r="BA151" s="14">
        <v>192604</v>
      </c>
      <c r="BB151" s="14">
        <v>189054</v>
      </c>
      <c r="BC151" s="14">
        <v>183082</v>
      </c>
      <c r="BD151" s="14">
        <v>185941</v>
      </c>
      <c r="BE151" s="14">
        <v>186296</v>
      </c>
      <c r="BF151" s="14">
        <v>179000</v>
      </c>
      <c r="BG151" s="14">
        <v>178600</v>
      </c>
      <c r="BH151" s="14">
        <v>171900</v>
      </c>
      <c r="BI151" s="14">
        <v>162700</v>
      </c>
      <c r="BJ151" s="14">
        <v>167590</v>
      </c>
      <c r="BK151" s="14">
        <v>181390</v>
      </c>
      <c r="BL151" s="14">
        <v>186297</v>
      </c>
      <c r="BM151" s="14">
        <v>187291</v>
      </c>
      <c r="BN151" s="14">
        <v>189703</v>
      </c>
      <c r="BO151" s="14">
        <v>191566</v>
      </c>
      <c r="BP151" s="14">
        <v>188864</v>
      </c>
      <c r="BQ151" s="14">
        <v>174334</v>
      </c>
      <c r="BR151" s="14">
        <v>172135</v>
      </c>
      <c r="BS151" s="14"/>
      <c r="BT151" s="14"/>
      <c r="BU151" s="14"/>
      <c r="BV151" s="14"/>
      <c r="BW151" s="14"/>
      <c r="BX151" s="14"/>
      <c r="BY151" s="14"/>
      <c r="BZ151" s="14"/>
      <c r="CA151" s="14"/>
      <c r="CB151" s="14"/>
      <c r="CC151" s="14"/>
      <c r="CD151" s="14"/>
      <c r="CE151" s="14"/>
      <c r="CF151" s="14"/>
      <c r="CG151" s="14">
        <v>31800000</v>
      </c>
      <c r="CH151" s="14">
        <v>41900000</v>
      </c>
      <c r="CI151" s="14">
        <v>42400000</v>
      </c>
      <c r="CJ151" s="14">
        <v>47000000</v>
      </c>
      <c r="CK151" s="14">
        <v>54800000</v>
      </c>
      <c r="CL151" s="14">
        <v>57400000</v>
      </c>
      <c r="CM151" s="14">
        <v>66300000</v>
      </c>
      <c r="CN151" s="14">
        <v>89100000</v>
      </c>
      <c r="CO151" s="14">
        <v>89700000</v>
      </c>
      <c r="CP151" s="14">
        <v>104000000</v>
      </c>
      <c r="CQ151" s="14">
        <v>83800000</v>
      </c>
      <c r="CR151" s="14">
        <v>72600000</v>
      </c>
      <c r="CS151" s="14">
        <v>70700000</v>
      </c>
      <c r="CT151" s="14">
        <v>80500000</v>
      </c>
      <c r="CU151" s="14">
        <v>88500000</v>
      </c>
      <c r="CV151" s="14">
        <v>88300000</v>
      </c>
      <c r="CW151" s="14">
        <v>387498</v>
      </c>
      <c r="CX151" s="14">
        <v>460363</v>
      </c>
      <c r="CY151" s="14">
        <v>505811</v>
      </c>
      <c r="CZ151" s="14">
        <v>508946</v>
      </c>
      <c r="DA151" s="14">
        <v>431926</v>
      </c>
      <c r="DB151" s="14">
        <v>439330</v>
      </c>
      <c r="DC151" s="14">
        <v>434876</v>
      </c>
      <c r="DD151" s="14">
        <v>451063</v>
      </c>
      <c r="DE151" s="14">
        <v>451063</v>
      </c>
      <c r="DF151" s="14">
        <v>464603</v>
      </c>
      <c r="DG151" s="14">
        <v>469460</v>
      </c>
      <c r="DH151" s="14">
        <v>488530</v>
      </c>
      <c r="DI151" s="14">
        <v>492686</v>
      </c>
      <c r="DJ151" s="14">
        <v>510405</v>
      </c>
      <c r="DK151" s="14">
        <v>490213</v>
      </c>
      <c r="DL151" s="14">
        <v>457126</v>
      </c>
      <c r="DM151" s="14">
        <v>484234</v>
      </c>
      <c r="DN151" s="14">
        <v>493528</v>
      </c>
      <c r="DO151" s="14">
        <v>498901</v>
      </c>
      <c r="DP151" s="14">
        <v>491441</v>
      </c>
      <c r="DQ151" s="14">
        <v>482826</v>
      </c>
      <c r="DR151" s="14">
        <v>467306</v>
      </c>
      <c r="DS151" s="14">
        <v>421813</v>
      </c>
      <c r="DT151" s="14">
        <v>393567</v>
      </c>
      <c r="DU151" s="14"/>
      <c r="DV151" s="14"/>
      <c r="DW151" s="14"/>
      <c r="DX151" s="14"/>
      <c r="DY151" s="14"/>
      <c r="DZ151" s="14"/>
      <c r="EA151" s="14"/>
      <c r="EB151" s="14"/>
      <c r="EC151" s="14">
        <v>263825</v>
      </c>
      <c r="ED151" s="14">
        <v>334354</v>
      </c>
      <c r="EE151" s="14">
        <v>390278</v>
      </c>
      <c r="EF151" s="14">
        <v>466682</v>
      </c>
      <c r="EG151" s="14">
        <v>513142</v>
      </c>
      <c r="EH151" s="14">
        <v>499658</v>
      </c>
      <c r="EI151" s="14">
        <v>488429</v>
      </c>
      <c r="EJ151" s="14">
        <v>542100</v>
      </c>
      <c r="EK151" s="14">
        <v>581579</v>
      </c>
      <c r="EL151" s="14">
        <v>685748</v>
      </c>
      <c r="EM151" s="14">
        <v>523648</v>
      </c>
      <c r="EN151" s="14">
        <v>449881</v>
      </c>
      <c r="EO151" s="14">
        <v>417164</v>
      </c>
      <c r="EP151" s="14">
        <v>468910</v>
      </c>
      <c r="EQ151" s="14">
        <v>448441</v>
      </c>
      <c r="ER151" s="14">
        <v>406729</v>
      </c>
      <c r="ES151" s="14"/>
    </row>
    <row r="152" spans="7:149" ht="15.75" x14ac:dyDescent="0.5">
      <c r="G152" s="70" t="str">
        <f t="shared" si="20"/>
        <v>vege</v>
      </c>
      <c r="H152" s="71">
        <f t="shared" si="24"/>
        <v>689</v>
      </c>
      <c r="I152" s="65">
        <f t="shared" si="21"/>
        <v>0</v>
      </c>
      <c r="J152" s="65">
        <f t="shared" si="22"/>
        <v>0</v>
      </c>
      <c r="K152" s="65"/>
      <c r="N152" s="301">
        <f t="shared" si="25"/>
        <v>0</v>
      </c>
      <c r="O152" s="264"/>
      <c r="P152" s="13">
        <v>689</v>
      </c>
      <c r="Q152" s="13" t="s">
        <v>245</v>
      </c>
      <c r="R152" s="364" t="s">
        <v>168</v>
      </c>
      <c r="S152" s="364" t="s">
        <v>168</v>
      </c>
      <c r="T152" s="364" t="s">
        <v>168</v>
      </c>
      <c r="U152" s="364" t="s">
        <v>168</v>
      </c>
      <c r="V152" s="14" t="s">
        <v>243</v>
      </c>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row>
    <row r="153" spans="7:149" ht="15.75" x14ac:dyDescent="0.5">
      <c r="G153" s="70" t="str">
        <f t="shared" si="20"/>
        <v>ocrp</v>
      </c>
      <c r="H153" s="71">
        <f t="shared" si="24"/>
        <v>692</v>
      </c>
      <c r="I153" s="65">
        <f t="shared" si="21"/>
        <v>1.9650000000000001</v>
      </c>
      <c r="J153" s="65">
        <f t="shared" si="22"/>
        <v>9.6129999999999995</v>
      </c>
      <c r="K153" s="65"/>
      <c r="N153" s="301">
        <f t="shared" si="25"/>
        <v>2.1473333333333335</v>
      </c>
      <c r="O153" s="264"/>
      <c r="P153" s="13">
        <v>692</v>
      </c>
      <c r="Q153" s="13" t="s">
        <v>246</v>
      </c>
      <c r="R153" s="13" t="s">
        <v>243</v>
      </c>
      <c r="S153" s="13" t="s">
        <v>243</v>
      </c>
      <c r="T153" s="13" t="s">
        <v>243</v>
      </c>
      <c r="U153" s="265" t="s">
        <v>243</v>
      </c>
      <c r="V153" s="14" t="s">
        <v>243</v>
      </c>
      <c r="W153" s="14">
        <v>1681</v>
      </c>
      <c r="X153" s="14">
        <v>2198</v>
      </c>
      <c r="Y153" s="14">
        <v>2731</v>
      </c>
      <c r="Z153" s="14">
        <v>1656</v>
      </c>
      <c r="AA153" s="14">
        <v>2252</v>
      </c>
      <c r="AB153" s="14">
        <v>2366</v>
      </c>
      <c r="AC153" s="14">
        <v>3768</v>
      </c>
      <c r="AD153" s="14">
        <v>3177</v>
      </c>
      <c r="AE153" s="14">
        <v>3319</v>
      </c>
      <c r="AF153" s="14">
        <v>3341</v>
      </c>
      <c r="AG153" s="14">
        <v>2600</v>
      </c>
      <c r="AH153" s="14">
        <v>3500</v>
      </c>
      <c r="AI153" s="14">
        <v>3100</v>
      </c>
      <c r="AJ153" s="14">
        <v>2600</v>
      </c>
      <c r="AK153" s="14">
        <v>2000</v>
      </c>
      <c r="AL153" s="14">
        <v>2000</v>
      </c>
      <c r="AM153" s="14">
        <v>2200</v>
      </c>
      <c r="AN153" s="14">
        <v>1989.74</v>
      </c>
      <c r="AO153" s="14">
        <v>1872.34</v>
      </c>
      <c r="AP153" s="14">
        <v>1461.15</v>
      </c>
      <c r="AQ153" s="14">
        <v>1412</v>
      </c>
      <c r="AR153" s="14">
        <v>1957</v>
      </c>
      <c r="AS153" s="14">
        <v>1965</v>
      </c>
      <c r="AT153" s="14">
        <v>1832.75</v>
      </c>
      <c r="AU153" s="14">
        <v>7900</v>
      </c>
      <c r="AV153" s="14">
        <v>8539</v>
      </c>
      <c r="AW153" s="14">
        <v>8903</v>
      </c>
      <c r="AX153" s="14">
        <v>9216</v>
      </c>
      <c r="AY153" s="14">
        <v>9216</v>
      </c>
      <c r="AZ153" s="14">
        <v>9000</v>
      </c>
      <c r="BA153" s="14">
        <v>13000</v>
      </c>
      <c r="BB153" s="14">
        <v>11000</v>
      </c>
      <c r="BC153" s="14">
        <v>12500</v>
      </c>
      <c r="BD153" s="14">
        <v>12800</v>
      </c>
      <c r="BE153" s="14">
        <v>11529</v>
      </c>
      <c r="BF153" s="14">
        <v>16917</v>
      </c>
      <c r="BG153" s="14">
        <v>19900</v>
      </c>
      <c r="BH153" s="14">
        <v>16600</v>
      </c>
      <c r="BI153" s="14">
        <v>13600</v>
      </c>
      <c r="BJ153" s="14">
        <v>13600</v>
      </c>
      <c r="BK153" s="14">
        <v>14600</v>
      </c>
      <c r="BL153" s="14">
        <v>12451</v>
      </c>
      <c r="BM153" s="14">
        <v>11288</v>
      </c>
      <c r="BN153" s="14">
        <v>9532</v>
      </c>
      <c r="BO153" s="14">
        <v>9291</v>
      </c>
      <c r="BP153" s="14">
        <v>9576</v>
      </c>
      <c r="BQ153" s="14">
        <v>9613</v>
      </c>
      <c r="BR153" s="14">
        <v>9438</v>
      </c>
      <c r="BS153" s="14"/>
      <c r="BT153" s="14"/>
      <c r="BU153" s="14"/>
      <c r="BV153" s="14"/>
      <c r="BW153" s="14"/>
      <c r="BX153" s="14"/>
      <c r="BY153" s="14"/>
      <c r="BZ153" s="14"/>
      <c r="CA153" s="14"/>
      <c r="CB153" s="14"/>
      <c r="CC153" s="14"/>
      <c r="CD153" s="14">
        <v>4972081</v>
      </c>
      <c r="CE153" s="14">
        <v>989769</v>
      </c>
      <c r="CF153" s="14">
        <v>2002539</v>
      </c>
      <c r="CG153" s="14">
        <v>5000000</v>
      </c>
      <c r="CH153" s="14">
        <v>4166667</v>
      </c>
      <c r="CI153" s="14">
        <v>5321371</v>
      </c>
      <c r="CJ153" s="14"/>
      <c r="CK153" s="14"/>
      <c r="CL153" s="14"/>
      <c r="CM153" s="14"/>
      <c r="CN153" s="14"/>
      <c r="CO153" s="14"/>
      <c r="CP153" s="14"/>
      <c r="CQ153" s="14"/>
      <c r="CR153" s="14"/>
      <c r="CS153" s="14"/>
      <c r="CT153" s="14"/>
      <c r="CU153" s="14"/>
      <c r="CV153" s="14"/>
      <c r="CW153" s="14">
        <v>3507</v>
      </c>
      <c r="CX153" s="14">
        <v>4586</v>
      </c>
      <c r="CY153" s="14">
        <v>5698</v>
      </c>
      <c r="CZ153" s="14">
        <v>3455</v>
      </c>
      <c r="DA153" s="14">
        <v>4698</v>
      </c>
      <c r="DB153" s="14">
        <v>4936</v>
      </c>
      <c r="DC153" s="14">
        <v>7861</v>
      </c>
      <c r="DD153" s="14">
        <v>6628</v>
      </c>
      <c r="DE153" s="14">
        <v>6924</v>
      </c>
      <c r="DF153" s="14">
        <v>6970</v>
      </c>
      <c r="DG153" s="14">
        <v>5424</v>
      </c>
      <c r="DH153" s="14">
        <v>7302</v>
      </c>
      <c r="DI153" s="14">
        <v>6467</v>
      </c>
      <c r="DJ153" s="14">
        <v>5424</v>
      </c>
      <c r="DK153" s="14">
        <v>4172</v>
      </c>
      <c r="DL153" s="14">
        <v>4172</v>
      </c>
      <c r="DM153" s="14">
        <v>4590</v>
      </c>
      <c r="DN153" s="14">
        <v>4151</v>
      </c>
      <c r="DO153" s="14">
        <v>3906</v>
      </c>
      <c r="DP153" s="14">
        <v>3048</v>
      </c>
      <c r="DQ153" s="14">
        <v>2946</v>
      </c>
      <c r="DR153" s="14">
        <v>4083</v>
      </c>
      <c r="DS153" s="14">
        <v>4099</v>
      </c>
      <c r="DT153" s="14">
        <v>3824</v>
      </c>
      <c r="DU153" s="14"/>
      <c r="DV153" s="14"/>
      <c r="DW153" s="14"/>
      <c r="DX153" s="14"/>
      <c r="DY153" s="14"/>
      <c r="DZ153" s="14">
        <v>1212</v>
      </c>
      <c r="EA153" s="14">
        <v>407</v>
      </c>
      <c r="EB153" s="14">
        <v>696</v>
      </c>
      <c r="EC153" s="14">
        <v>1711</v>
      </c>
      <c r="ED153" s="14">
        <v>1340</v>
      </c>
      <c r="EE153" s="14">
        <v>1522</v>
      </c>
      <c r="EF153" s="14"/>
      <c r="EG153" s="14"/>
      <c r="EH153" s="14"/>
      <c r="EI153" s="14"/>
      <c r="EJ153" s="14"/>
      <c r="EK153" s="14"/>
      <c r="EL153" s="14"/>
      <c r="EM153" s="14"/>
      <c r="EN153" s="14"/>
      <c r="EO153" s="14"/>
      <c r="EP153" s="14"/>
      <c r="EQ153" s="14"/>
      <c r="ER153" s="14"/>
      <c r="ES153" s="14"/>
    </row>
    <row r="154" spans="7:149" ht="15.75" x14ac:dyDescent="0.5">
      <c r="G154" s="70" t="str">
        <f t="shared" si="20"/>
        <v>ocrp</v>
      </c>
      <c r="H154" s="71">
        <f t="shared" si="24"/>
        <v>693</v>
      </c>
      <c r="I154" s="65">
        <f t="shared" si="21"/>
        <v>54.747999999999998</v>
      </c>
      <c r="J154" s="65">
        <f t="shared" si="22"/>
        <v>88.346999999999994</v>
      </c>
      <c r="K154" s="65"/>
      <c r="N154" s="301">
        <f t="shared" si="25"/>
        <v>66.052499999999995</v>
      </c>
      <c r="O154" s="264"/>
      <c r="P154" s="13">
        <v>693</v>
      </c>
      <c r="Q154" s="13" t="s">
        <v>247</v>
      </c>
      <c r="R154" s="13" t="s">
        <v>243</v>
      </c>
      <c r="S154" s="13" t="s">
        <v>243</v>
      </c>
      <c r="T154" s="13" t="s">
        <v>243</v>
      </c>
      <c r="U154" s="265" t="s">
        <v>243</v>
      </c>
      <c r="V154" s="14" t="s">
        <v>243</v>
      </c>
      <c r="W154" s="14">
        <v>45237</v>
      </c>
      <c r="X154" s="14">
        <v>40635</v>
      </c>
      <c r="Y154" s="14">
        <v>45373</v>
      </c>
      <c r="Z154" s="14">
        <v>64830</v>
      </c>
      <c r="AA154" s="14">
        <v>99465</v>
      </c>
      <c r="AB154" s="14">
        <v>100775</v>
      </c>
      <c r="AC154" s="14">
        <v>100471</v>
      </c>
      <c r="AD154" s="14">
        <v>101880</v>
      </c>
      <c r="AE154" s="14">
        <v>102039</v>
      </c>
      <c r="AF154" s="14">
        <v>106270</v>
      </c>
      <c r="AG154" s="14">
        <v>88100</v>
      </c>
      <c r="AH154" s="14">
        <v>90300</v>
      </c>
      <c r="AI154" s="14">
        <v>89600</v>
      </c>
      <c r="AJ154" s="14">
        <v>92000</v>
      </c>
      <c r="AK154" s="14">
        <v>91447</v>
      </c>
      <c r="AL154" s="14">
        <v>81852</v>
      </c>
      <c r="AM154" s="14">
        <v>80335</v>
      </c>
      <c r="AN154" s="14">
        <v>73192</v>
      </c>
      <c r="AO154" s="14">
        <v>76922</v>
      </c>
      <c r="AP154" s="14">
        <v>72773.100000000006</v>
      </c>
      <c r="AQ154" s="14">
        <v>48836</v>
      </c>
      <c r="AR154" s="14">
        <v>52260</v>
      </c>
      <c r="AS154" s="14">
        <v>54748</v>
      </c>
      <c r="AT154" s="14">
        <v>55213</v>
      </c>
      <c r="AU154" s="14">
        <v>66000</v>
      </c>
      <c r="AV154" s="14">
        <v>70000</v>
      </c>
      <c r="AW154" s="14">
        <v>72000</v>
      </c>
      <c r="AX154" s="14">
        <v>73000</v>
      </c>
      <c r="AY154" s="14">
        <v>80000</v>
      </c>
      <c r="AZ154" s="14">
        <v>80000</v>
      </c>
      <c r="BA154" s="14">
        <v>80000</v>
      </c>
      <c r="BB154" s="14">
        <v>104651</v>
      </c>
      <c r="BC154" s="14">
        <v>101961</v>
      </c>
      <c r="BD154" s="14">
        <v>102633</v>
      </c>
      <c r="BE154" s="14">
        <v>99300</v>
      </c>
      <c r="BF154" s="14">
        <v>102100</v>
      </c>
      <c r="BG154" s="14">
        <v>101800</v>
      </c>
      <c r="BH154" s="14">
        <v>105500</v>
      </c>
      <c r="BI154" s="14">
        <v>109645</v>
      </c>
      <c r="BJ154" s="14">
        <v>94194</v>
      </c>
      <c r="BK154" s="14">
        <v>98502</v>
      </c>
      <c r="BL154" s="14">
        <v>94604</v>
      </c>
      <c r="BM154" s="14">
        <v>90916</v>
      </c>
      <c r="BN154" s="14">
        <v>88315</v>
      </c>
      <c r="BO154" s="14">
        <v>88448</v>
      </c>
      <c r="BP154" s="14">
        <v>88188</v>
      </c>
      <c r="BQ154" s="14">
        <v>88347</v>
      </c>
      <c r="BR154" s="14">
        <v>87932</v>
      </c>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v>123184</v>
      </c>
      <c r="CX154" s="14">
        <v>110652</v>
      </c>
      <c r="CY154" s="14">
        <v>123554</v>
      </c>
      <c r="CZ154" s="14">
        <v>176537</v>
      </c>
      <c r="DA154" s="14">
        <v>270851</v>
      </c>
      <c r="DB154" s="14">
        <v>274419</v>
      </c>
      <c r="DC154" s="14">
        <v>273591</v>
      </c>
      <c r="DD154" s="14">
        <v>277428</v>
      </c>
      <c r="DE154" s="14">
        <v>277860</v>
      </c>
      <c r="DF154" s="14">
        <v>289382</v>
      </c>
      <c r="DG154" s="14">
        <v>239903</v>
      </c>
      <c r="DH154" s="14">
        <v>245894</v>
      </c>
      <c r="DI154" s="14">
        <v>243988</v>
      </c>
      <c r="DJ154" s="14">
        <v>250523</v>
      </c>
      <c r="DK154" s="14">
        <v>249018</v>
      </c>
      <c r="DL154" s="14">
        <v>222890</v>
      </c>
      <c r="DM154" s="14">
        <v>218759</v>
      </c>
      <c r="DN154" s="14">
        <v>199308</v>
      </c>
      <c r="DO154" s="14">
        <v>209465</v>
      </c>
      <c r="DP154" s="14">
        <v>198167</v>
      </c>
      <c r="DQ154" s="14">
        <v>132984</v>
      </c>
      <c r="DR154" s="14">
        <v>142308</v>
      </c>
      <c r="DS154" s="14">
        <v>149083</v>
      </c>
      <c r="DT154" s="14">
        <v>150349</v>
      </c>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row>
    <row r="155" spans="7:149" ht="15.75" x14ac:dyDescent="0.5">
      <c r="G155" s="70" t="str">
        <f t="shared" si="20"/>
        <v>ocrp</v>
      </c>
      <c r="H155" s="71">
        <f t="shared" si="24"/>
        <v>698</v>
      </c>
      <c r="I155" s="65">
        <f t="shared" si="21"/>
        <v>137.124</v>
      </c>
      <c r="J155" s="65">
        <f t="shared" si="22"/>
        <v>574.53899999999999</v>
      </c>
      <c r="K155" s="65"/>
      <c r="N155" s="301">
        <f t="shared" si="25"/>
        <v>80.029333333333327</v>
      </c>
      <c r="O155" s="264"/>
      <c r="P155" s="13">
        <v>698</v>
      </c>
      <c r="Q155" s="13" t="s">
        <v>248</v>
      </c>
      <c r="R155" s="13" t="s">
        <v>243</v>
      </c>
      <c r="S155" s="13" t="s">
        <v>243</v>
      </c>
      <c r="T155" s="13" t="s">
        <v>243</v>
      </c>
      <c r="U155" s="265" t="s">
        <v>243</v>
      </c>
      <c r="V155" s="14" t="s">
        <v>243</v>
      </c>
      <c r="W155" s="14">
        <v>59879</v>
      </c>
      <c r="X155" s="14">
        <v>72685</v>
      </c>
      <c r="Y155" s="14">
        <v>79010</v>
      </c>
      <c r="Z155" s="14">
        <v>116415</v>
      </c>
      <c r="AA155" s="14">
        <v>73837</v>
      </c>
      <c r="AB155" s="14">
        <v>78350</v>
      </c>
      <c r="AC155" s="14">
        <v>61408</v>
      </c>
      <c r="AD155" s="14">
        <v>80404</v>
      </c>
      <c r="AE155" s="14">
        <v>70535</v>
      </c>
      <c r="AF155" s="14">
        <v>82033</v>
      </c>
      <c r="AG155" s="14">
        <v>98400</v>
      </c>
      <c r="AH155" s="14">
        <v>72300</v>
      </c>
      <c r="AI155" s="14">
        <v>99900</v>
      </c>
      <c r="AJ155" s="14">
        <v>109600</v>
      </c>
      <c r="AK155" s="14">
        <v>122200</v>
      </c>
      <c r="AL155" s="14">
        <v>139641</v>
      </c>
      <c r="AM155" s="14">
        <v>139611</v>
      </c>
      <c r="AN155" s="14">
        <v>113178</v>
      </c>
      <c r="AO155" s="14">
        <v>131014</v>
      </c>
      <c r="AP155" s="14">
        <v>140796.6</v>
      </c>
      <c r="AQ155" s="14">
        <v>145984</v>
      </c>
      <c r="AR155" s="14">
        <v>135753</v>
      </c>
      <c r="AS155" s="14">
        <v>137124</v>
      </c>
      <c r="AT155" s="14">
        <v>135178</v>
      </c>
      <c r="AU155" s="14">
        <v>390000</v>
      </c>
      <c r="AV155" s="14">
        <v>400000</v>
      </c>
      <c r="AW155" s="14">
        <v>369971</v>
      </c>
      <c r="AX155" s="14">
        <v>420000</v>
      </c>
      <c r="AY155" s="14">
        <v>390000</v>
      </c>
      <c r="AZ155" s="14">
        <v>400000</v>
      </c>
      <c r="BA155" s="14">
        <v>299224</v>
      </c>
      <c r="BB155" s="14">
        <v>303470</v>
      </c>
      <c r="BC155" s="14">
        <v>311760</v>
      </c>
      <c r="BD155" s="14">
        <v>319000</v>
      </c>
      <c r="BE155" s="14">
        <v>321000</v>
      </c>
      <c r="BF155" s="14">
        <v>331000</v>
      </c>
      <c r="BG155" s="14">
        <v>493900</v>
      </c>
      <c r="BH155" s="14">
        <v>501400</v>
      </c>
      <c r="BI155" s="14">
        <v>505500</v>
      </c>
      <c r="BJ155" s="14">
        <v>535694</v>
      </c>
      <c r="BK155" s="14">
        <v>545027</v>
      </c>
      <c r="BL155" s="14">
        <v>559566</v>
      </c>
      <c r="BM155" s="14">
        <v>569052</v>
      </c>
      <c r="BN155" s="14">
        <v>573873</v>
      </c>
      <c r="BO155" s="14">
        <v>575813</v>
      </c>
      <c r="BP155" s="14">
        <v>578738</v>
      </c>
      <c r="BQ155" s="14">
        <v>574539</v>
      </c>
      <c r="BR155" s="14">
        <v>572806</v>
      </c>
      <c r="BS155" s="14"/>
      <c r="BT155" s="14"/>
      <c r="BU155" s="14"/>
      <c r="BV155" s="14"/>
      <c r="BW155" s="14"/>
      <c r="BX155" s="14"/>
      <c r="BY155" s="14">
        <v>21300000</v>
      </c>
      <c r="BZ155" s="14">
        <v>41100000</v>
      </c>
      <c r="CA155" s="14">
        <v>37300000</v>
      </c>
      <c r="CB155" s="14">
        <v>23000000</v>
      </c>
      <c r="CC155" s="14">
        <v>23300000</v>
      </c>
      <c r="CD155" s="14">
        <v>29000000</v>
      </c>
      <c r="CE155" s="14">
        <v>3202227</v>
      </c>
      <c r="CF155" s="14">
        <v>3365382</v>
      </c>
      <c r="CG155" s="14">
        <v>4069700</v>
      </c>
      <c r="CH155" s="14">
        <v>4364240</v>
      </c>
      <c r="CI155" s="14">
        <v>4638946</v>
      </c>
      <c r="CJ155" s="14"/>
      <c r="CK155" s="14"/>
      <c r="CL155" s="14"/>
      <c r="CM155" s="14"/>
      <c r="CN155" s="14"/>
      <c r="CO155" s="14"/>
      <c r="CP155" s="14"/>
      <c r="CQ155" s="14"/>
      <c r="CR155" s="14"/>
      <c r="CS155" s="14"/>
      <c r="CT155" s="14"/>
      <c r="CU155" s="14"/>
      <c r="CV155" s="14"/>
      <c r="CW155" s="14">
        <v>64936</v>
      </c>
      <c r="CX155" s="14">
        <v>78824</v>
      </c>
      <c r="CY155" s="14">
        <v>85683</v>
      </c>
      <c r="CZ155" s="14">
        <v>126247</v>
      </c>
      <c r="DA155" s="14">
        <v>80073</v>
      </c>
      <c r="DB155" s="14">
        <v>84967</v>
      </c>
      <c r="DC155" s="14">
        <v>66594</v>
      </c>
      <c r="DD155" s="14">
        <v>87195</v>
      </c>
      <c r="DE155" s="14">
        <v>76492</v>
      </c>
      <c r="DF155" s="14">
        <v>88961</v>
      </c>
      <c r="DG155" s="14">
        <v>106711</v>
      </c>
      <c r="DH155" s="14">
        <v>78406</v>
      </c>
      <c r="DI155" s="14">
        <v>108337</v>
      </c>
      <c r="DJ155" s="14">
        <v>118857</v>
      </c>
      <c r="DK155" s="14">
        <v>132521</v>
      </c>
      <c r="DL155" s="14">
        <v>151435</v>
      </c>
      <c r="DM155" s="14">
        <v>151402</v>
      </c>
      <c r="DN155" s="14">
        <v>122737</v>
      </c>
      <c r="DO155" s="14">
        <v>142079</v>
      </c>
      <c r="DP155" s="14">
        <v>152688</v>
      </c>
      <c r="DQ155" s="14">
        <v>158314</v>
      </c>
      <c r="DR155" s="14">
        <v>147219</v>
      </c>
      <c r="DS155" s="14">
        <v>148705</v>
      </c>
      <c r="DT155" s="14">
        <v>146595</v>
      </c>
      <c r="DU155" s="14">
        <v>151537</v>
      </c>
      <c r="DV155" s="14">
        <v>290790</v>
      </c>
      <c r="DW155" s="14">
        <v>316785</v>
      </c>
      <c r="DX155" s="14">
        <v>312429</v>
      </c>
      <c r="DY155" s="14">
        <v>192838</v>
      </c>
      <c r="DZ155" s="14">
        <v>233789</v>
      </c>
      <c r="EA155" s="14">
        <v>21469</v>
      </c>
      <c r="EB155" s="14">
        <v>29602</v>
      </c>
      <c r="EC155" s="14">
        <v>29597</v>
      </c>
      <c r="ED155" s="14">
        <v>34458</v>
      </c>
      <c r="EE155" s="14">
        <v>50215</v>
      </c>
      <c r="EF155" s="14"/>
      <c r="EG155" s="14"/>
      <c r="EH155" s="14"/>
      <c r="EI155" s="14"/>
      <c r="EJ155" s="14"/>
      <c r="EK155" s="14"/>
      <c r="EL155" s="14"/>
      <c r="EM155" s="14"/>
      <c r="EN155" s="14"/>
      <c r="EO155" s="14"/>
      <c r="EP155" s="14"/>
      <c r="EQ155" s="14"/>
      <c r="ER155" s="14"/>
      <c r="ES155" s="14"/>
    </row>
    <row r="156" spans="7:149" ht="15.75" x14ac:dyDescent="0.5">
      <c r="G156" s="70" t="str">
        <f t="shared" si="20"/>
        <v>ocrp</v>
      </c>
      <c r="H156" s="71">
        <f t="shared" si="24"/>
        <v>702</v>
      </c>
      <c r="I156" s="65">
        <f t="shared" si="21"/>
        <v>40.896000000000001</v>
      </c>
      <c r="J156" s="65">
        <f t="shared" si="22"/>
        <v>270.66000000000003</v>
      </c>
      <c r="K156" s="65"/>
      <c r="N156" s="301">
        <f t="shared" si="25"/>
        <v>20.618833333333331</v>
      </c>
      <c r="O156" s="264"/>
      <c r="P156" s="13">
        <v>702</v>
      </c>
      <c r="Q156" s="13" t="s">
        <v>249</v>
      </c>
      <c r="R156" s="13" t="s">
        <v>243</v>
      </c>
      <c r="S156" s="13" t="s">
        <v>243</v>
      </c>
      <c r="T156" s="13" t="s">
        <v>243</v>
      </c>
      <c r="U156" s="265" t="s">
        <v>243</v>
      </c>
      <c r="V156" s="14" t="s">
        <v>243</v>
      </c>
      <c r="W156" s="14">
        <v>21031</v>
      </c>
      <c r="X156" s="14">
        <v>23787</v>
      </c>
      <c r="Y156" s="14">
        <v>26786</v>
      </c>
      <c r="Z156" s="14">
        <v>22236</v>
      </c>
      <c r="AA156" s="14">
        <v>14497</v>
      </c>
      <c r="AB156" s="14">
        <v>15376</v>
      </c>
      <c r="AC156" s="14">
        <v>21770</v>
      </c>
      <c r="AD156" s="14">
        <v>23845</v>
      </c>
      <c r="AE156" s="14">
        <v>32724</v>
      </c>
      <c r="AF156" s="14">
        <v>16000</v>
      </c>
      <c r="AG156" s="14">
        <v>15700</v>
      </c>
      <c r="AH156" s="14">
        <v>19800</v>
      </c>
      <c r="AI156" s="14">
        <v>25200</v>
      </c>
      <c r="AJ156" s="14">
        <v>28100</v>
      </c>
      <c r="AK156" s="14">
        <v>32700</v>
      </c>
      <c r="AL156" s="14">
        <v>34300</v>
      </c>
      <c r="AM156" s="14">
        <v>33305</v>
      </c>
      <c r="AN156" s="14">
        <v>32842</v>
      </c>
      <c r="AO156" s="14">
        <v>44100</v>
      </c>
      <c r="AP156" s="14">
        <v>40689</v>
      </c>
      <c r="AQ156" s="14">
        <v>38150</v>
      </c>
      <c r="AR156" s="14">
        <v>40639</v>
      </c>
      <c r="AS156" s="14">
        <v>40896</v>
      </c>
      <c r="AT156" s="14">
        <v>43790</v>
      </c>
      <c r="AU156" s="14">
        <v>40000</v>
      </c>
      <c r="AV156" s="14">
        <v>47360</v>
      </c>
      <c r="AW156" s="14">
        <v>57571</v>
      </c>
      <c r="AX156" s="14">
        <v>50725</v>
      </c>
      <c r="AY156" s="14">
        <v>33000</v>
      </c>
      <c r="AZ156" s="14">
        <v>35000</v>
      </c>
      <c r="BA156" s="14">
        <v>72804</v>
      </c>
      <c r="BB156" s="14">
        <v>74530</v>
      </c>
      <c r="BC156" s="14">
        <v>86162</v>
      </c>
      <c r="BD156" s="14">
        <v>98800</v>
      </c>
      <c r="BE156" s="14">
        <v>117300</v>
      </c>
      <c r="BF156" s="14">
        <v>121600</v>
      </c>
      <c r="BG156" s="14">
        <v>133700</v>
      </c>
      <c r="BH156" s="14">
        <v>139900</v>
      </c>
      <c r="BI156" s="14">
        <v>157800</v>
      </c>
      <c r="BJ156" s="14">
        <v>164000</v>
      </c>
      <c r="BK156" s="14">
        <v>178333</v>
      </c>
      <c r="BL156" s="14">
        <v>196868</v>
      </c>
      <c r="BM156" s="14">
        <v>229139</v>
      </c>
      <c r="BN156" s="14">
        <v>241119</v>
      </c>
      <c r="BO156" s="14">
        <v>252322</v>
      </c>
      <c r="BP156" s="14">
        <v>260213</v>
      </c>
      <c r="BQ156" s="14">
        <v>270660</v>
      </c>
      <c r="BR156" s="14">
        <v>270588</v>
      </c>
      <c r="BS156" s="14"/>
      <c r="BT156" s="14"/>
      <c r="BU156" s="14"/>
      <c r="BV156" s="14"/>
      <c r="BW156" s="14"/>
      <c r="BX156" s="14"/>
      <c r="BY156" s="14"/>
      <c r="BZ156" s="14"/>
      <c r="CA156" s="14"/>
      <c r="CB156" s="14"/>
      <c r="CC156" s="14"/>
      <c r="CD156" s="14"/>
      <c r="CE156" s="14"/>
      <c r="CF156" s="14"/>
      <c r="CG156" s="14"/>
      <c r="CH156" s="14"/>
      <c r="CI156" s="14"/>
      <c r="CJ156" s="14"/>
      <c r="CK156" s="14"/>
      <c r="CL156" s="14">
        <v>52600000</v>
      </c>
      <c r="CM156" s="14">
        <v>57900000</v>
      </c>
      <c r="CN156" s="14">
        <v>50500000</v>
      </c>
      <c r="CO156" s="14">
        <v>51400000</v>
      </c>
      <c r="CP156" s="14">
        <v>47700000</v>
      </c>
      <c r="CQ156" s="14">
        <v>42200000</v>
      </c>
      <c r="CR156" s="14"/>
      <c r="CS156" s="14">
        <v>41600000</v>
      </c>
      <c r="CT156" s="14">
        <v>44800000</v>
      </c>
      <c r="CU156" s="14">
        <v>52100000</v>
      </c>
      <c r="CV156" s="14">
        <v>53600000</v>
      </c>
      <c r="CW156" s="14">
        <v>82226</v>
      </c>
      <c r="CX156" s="14">
        <v>93002</v>
      </c>
      <c r="CY156" s="14">
        <v>104727</v>
      </c>
      <c r="CZ156" s="14">
        <v>86938</v>
      </c>
      <c r="DA156" s="14">
        <v>56680</v>
      </c>
      <c r="DB156" s="14">
        <v>60117</v>
      </c>
      <c r="DC156" s="14">
        <v>85116</v>
      </c>
      <c r="DD156" s="14">
        <v>93228</v>
      </c>
      <c r="DE156" s="14">
        <v>127943</v>
      </c>
      <c r="DF156" s="14">
        <v>62556</v>
      </c>
      <c r="DG156" s="14">
        <v>61383</v>
      </c>
      <c r="DH156" s="14">
        <v>77413</v>
      </c>
      <c r="DI156" s="14">
        <v>98526</v>
      </c>
      <c r="DJ156" s="14">
        <v>109864</v>
      </c>
      <c r="DK156" s="14">
        <v>127849</v>
      </c>
      <c r="DL156" s="14">
        <v>134105</v>
      </c>
      <c r="DM156" s="14">
        <v>130215</v>
      </c>
      <c r="DN156" s="14">
        <v>128405</v>
      </c>
      <c r="DO156" s="14">
        <v>172421</v>
      </c>
      <c r="DP156" s="14">
        <v>159084</v>
      </c>
      <c r="DQ156" s="14">
        <v>149158</v>
      </c>
      <c r="DR156" s="14">
        <v>158889</v>
      </c>
      <c r="DS156" s="14">
        <v>159894</v>
      </c>
      <c r="DT156" s="14">
        <v>171209</v>
      </c>
      <c r="DU156" s="14"/>
      <c r="DV156" s="14"/>
      <c r="DW156" s="14"/>
      <c r="DX156" s="14"/>
      <c r="DY156" s="14"/>
      <c r="DZ156" s="14"/>
      <c r="EA156" s="14"/>
      <c r="EB156" s="14"/>
      <c r="EC156" s="14"/>
      <c r="ED156" s="14"/>
      <c r="EE156" s="14"/>
      <c r="EF156" s="14"/>
      <c r="EG156" s="14"/>
      <c r="EH156" s="14">
        <v>141155</v>
      </c>
      <c r="EI156" s="14">
        <v>159592</v>
      </c>
      <c r="EJ156" s="14">
        <v>129472</v>
      </c>
      <c r="EK156" s="14">
        <v>128755</v>
      </c>
      <c r="EL156" s="14">
        <v>117166</v>
      </c>
      <c r="EM156" s="14">
        <v>130835</v>
      </c>
      <c r="EN156" s="14"/>
      <c r="EO156" s="14">
        <v>108754</v>
      </c>
      <c r="EP156" s="14">
        <v>127322</v>
      </c>
      <c r="EQ156" s="14">
        <v>143463</v>
      </c>
      <c r="ER156" s="14">
        <v>154072</v>
      </c>
      <c r="ES156" s="14"/>
    </row>
    <row r="157" spans="7:149" ht="15.75" x14ac:dyDescent="0.5">
      <c r="G157" s="70" t="str">
        <f t="shared" si="20"/>
        <v>ocrp</v>
      </c>
      <c r="H157" s="71">
        <f t="shared" si="24"/>
        <v>711</v>
      </c>
      <c r="I157" s="65">
        <f t="shared" si="21"/>
        <v>0</v>
      </c>
      <c r="J157" s="65">
        <f t="shared" si="22"/>
        <v>0</v>
      </c>
      <c r="K157" s="65"/>
      <c r="N157" s="301">
        <f t="shared" si="25"/>
        <v>0</v>
      </c>
      <c r="O157" s="264"/>
      <c r="P157" s="13">
        <v>711</v>
      </c>
      <c r="Q157" s="13" t="s">
        <v>250</v>
      </c>
      <c r="R157" s="13" t="s">
        <v>243</v>
      </c>
      <c r="S157" s="13" t="s">
        <v>243</v>
      </c>
      <c r="T157" s="13" t="s">
        <v>243</v>
      </c>
      <c r="U157" s="265" t="s">
        <v>243</v>
      </c>
      <c r="V157" s="14" t="s">
        <v>243</v>
      </c>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row>
    <row r="158" spans="7:149" ht="15.75" x14ac:dyDescent="0.5">
      <c r="G158" s="70" t="str">
        <f t="shared" si="20"/>
        <v>vege</v>
      </c>
      <c r="H158" s="71">
        <f t="shared" si="24"/>
        <v>720</v>
      </c>
      <c r="I158" s="65">
        <f t="shared" si="21"/>
        <v>247.4555</v>
      </c>
      <c r="J158" s="65">
        <f t="shared" si="22"/>
        <v>10.409000000000001</v>
      </c>
      <c r="K158" s="65"/>
      <c r="N158" s="301">
        <f t="shared" si="25"/>
        <v>119.67123333333333</v>
      </c>
      <c r="O158" s="264"/>
      <c r="P158" s="13">
        <v>720</v>
      </c>
      <c r="Q158" s="13" t="s">
        <v>251</v>
      </c>
      <c r="R158" s="270" t="s">
        <v>168</v>
      </c>
      <c r="S158" s="270" t="s">
        <v>168</v>
      </c>
      <c r="T158" s="270" t="s">
        <v>168</v>
      </c>
      <c r="U158" s="270" t="s">
        <v>168</v>
      </c>
      <c r="V158" s="14" t="s">
        <v>243</v>
      </c>
      <c r="W158" s="14">
        <v>115092</v>
      </c>
      <c r="X158" s="14">
        <v>128437</v>
      </c>
      <c r="Y158" s="14">
        <v>118496.4</v>
      </c>
      <c r="Z158" s="14">
        <v>125386</v>
      </c>
      <c r="AA158" s="14">
        <v>104789</v>
      </c>
      <c r="AB158" s="14">
        <v>125827</v>
      </c>
      <c r="AC158" s="14">
        <v>177138</v>
      </c>
      <c r="AD158" s="14">
        <v>178502</v>
      </c>
      <c r="AE158" s="14">
        <v>154963</v>
      </c>
      <c r="AF158" s="14">
        <v>122181</v>
      </c>
      <c r="AG158" s="14">
        <v>107735</v>
      </c>
      <c r="AH158" s="14">
        <v>94743</v>
      </c>
      <c r="AI158" s="14">
        <v>114538</v>
      </c>
      <c r="AJ158" s="14">
        <v>155286.29999999999</v>
      </c>
      <c r="AK158" s="14">
        <v>226114.8</v>
      </c>
      <c r="AL158" s="14">
        <v>313064.09999999998</v>
      </c>
      <c r="AM158" s="14">
        <v>340341</v>
      </c>
      <c r="AN158" s="14">
        <v>216587</v>
      </c>
      <c r="AO158" s="14">
        <v>207411.9</v>
      </c>
      <c r="AP158" s="14">
        <v>174380</v>
      </c>
      <c r="AQ158" s="14">
        <v>183518</v>
      </c>
      <c r="AR158" s="14">
        <v>307242</v>
      </c>
      <c r="AS158" s="14">
        <v>247455.5</v>
      </c>
      <c r="AT158" s="14">
        <v>198873.3</v>
      </c>
      <c r="AU158" s="14">
        <v>7614</v>
      </c>
      <c r="AV158" s="14">
        <v>8509</v>
      </c>
      <c r="AW158" s="14">
        <v>6610</v>
      </c>
      <c r="AX158" s="14">
        <v>5891</v>
      </c>
      <c r="AY158" s="14">
        <v>6175</v>
      </c>
      <c r="AZ158" s="14">
        <v>6149</v>
      </c>
      <c r="BA158" s="14">
        <v>8904</v>
      </c>
      <c r="BB158" s="14">
        <v>9965</v>
      </c>
      <c r="BC158" s="14">
        <v>8712</v>
      </c>
      <c r="BD158" s="14">
        <v>6865</v>
      </c>
      <c r="BE158" s="14">
        <v>6053</v>
      </c>
      <c r="BF158" s="14">
        <v>5491</v>
      </c>
      <c r="BG158" s="14">
        <v>7316</v>
      </c>
      <c r="BH158" s="14">
        <v>10279</v>
      </c>
      <c r="BI158" s="14">
        <v>15345</v>
      </c>
      <c r="BJ158" s="14">
        <v>15324</v>
      </c>
      <c r="BK158" s="14">
        <v>12932</v>
      </c>
      <c r="BL158" s="14">
        <v>10556</v>
      </c>
      <c r="BM158" s="14">
        <v>10227</v>
      </c>
      <c r="BN158" s="14">
        <v>8077</v>
      </c>
      <c r="BO158" s="14">
        <v>7451</v>
      </c>
      <c r="BP158" s="14">
        <v>10610</v>
      </c>
      <c r="BQ158" s="14">
        <v>10409</v>
      </c>
      <c r="BR158" s="14">
        <v>8343</v>
      </c>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v>106720</v>
      </c>
      <c r="CX158" s="14">
        <v>119094</v>
      </c>
      <c r="CY158" s="14">
        <v>109877</v>
      </c>
      <c r="CZ158" s="14">
        <v>116265</v>
      </c>
      <c r="DA158" s="14">
        <v>97166</v>
      </c>
      <c r="DB158" s="14">
        <v>116674</v>
      </c>
      <c r="DC158" s="14">
        <v>164252</v>
      </c>
      <c r="DD158" s="14">
        <v>165517</v>
      </c>
      <c r="DE158" s="14">
        <v>143690</v>
      </c>
      <c r="DF158" s="14">
        <v>113293</v>
      </c>
      <c r="DG158" s="14">
        <v>99898</v>
      </c>
      <c r="DH158" s="14">
        <v>87851</v>
      </c>
      <c r="DI158" s="14">
        <v>106206</v>
      </c>
      <c r="DJ158" s="14">
        <v>143990</v>
      </c>
      <c r="DK158" s="14">
        <v>209666</v>
      </c>
      <c r="DL158" s="14">
        <v>290291</v>
      </c>
      <c r="DM158" s="14">
        <v>315583</v>
      </c>
      <c r="DN158" s="14">
        <v>200832</v>
      </c>
      <c r="DO158" s="14">
        <v>192324</v>
      </c>
      <c r="DP158" s="14">
        <v>161695</v>
      </c>
      <c r="DQ158" s="14">
        <v>170168</v>
      </c>
      <c r="DR158" s="14">
        <v>284892</v>
      </c>
      <c r="DS158" s="14">
        <v>229455</v>
      </c>
      <c r="DT158" s="14">
        <v>184407</v>
      </c>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row>
    <row r="159" spans="7:149" ht="15.75" x14ac:dyDescent="0.5">
      <c r="G159" s="70" t="str">
        <f t="shared" si="20"/>
        <v>ocrp</v>
      </c>
      <c r="H159" s="71">
        <f t="shared" si="24"/>
        <v>723</v>
      </c>
      <c r="I159" s="65">
        <f t="shared" si="21"/>
        <v>155.49870000000001</v>
      </c>
      <c r="J159" s="65">
        <f t="shared" si="22"/>
        <v>6.3890000000000002</v>
      </c>
      <c r="K159" s="65"/>
      <c r="N159" s="301">
        <f t="shared" si="25"/>
        <v>38.213903333333327</v>
      </c>
      <c r="O159" s="264"/>
      <c r="P159" s="13">
        <v>723</v>
      </c>
      <c r="Q159" s="13" t="s">
        <v>252</v>
      </c>
      <c r="R159" s="13" t="s">
        <v>243</v>
      </c>
      <c r="S159" s="13" t="s">
        <v>243</v>
      </c>
      <c r="T159" s="13" t="s">
        <v>243</v>
      </c>
      <c r="U159" s="265" t="s">
        <v>243</v>
      </c>
      <c r="V159" s="14" t="s">
        <v>243</v>
      </c>
      <c r="W159" s="14">
        <v>24813.14</v>
      </c>
      <c r="X159" s="14">
        <v>27195.18</v>
      </c>
      <c r="Y159" s="14">
        <v>23993.02</v>
      </c>
      <c r="Z159" s="14">
        <v>30707.45</v>
      </c>
      <c r="AA159" s="14">
        <v>40467.230000000003</v>
      </c>
      <c r="AB159" s="14">
        <v>82107.399999999994</v>
      </c>
      <c r="AC159" s="14">
        <v>112897.8</v>
      </c>
      <c r="AD159" s="14">
        <v>117463.7</v>
      </c>
      <c r="AE159" s="14">
        <v>111258.9</v>
      </c>
      <c r="AF159" s="14">
        <v>124047.5</v>
      </c>
      <c r="AG159" s="14">
        <v>107375.4</v>
      </c>
      <c r="AH159" s="14">
        <v>84803.47</v>
      </c>
      <c r="AI159" s="14">
        <v>96979.12</v>
      </c>
      <c r="AJ159" s="14">
        <v>120726.1</v>
      </c>
      <c r="AK159" s="14">
        <v>112088.2</v>
      </c>
      <c r="AL159" s="14">
        <v>110087</v>
      </c>
      <c r="AM159" s="14">
        <v>104855</v>
      </c>
      <c r="AN159" s="14">
        <v>125223</v>
      </c>
      <c r="AO159" s="14">
        <v>200310</v>
      </c>
      <c r="AP159" s="14">
        <v>143462.70000000001</v>
      </c>
      <c r="AQ159" s="14">
        <v>156331.9</v>
      </c>
      <c r="AR159" s="14">
        <v>166701.5</v>
      </c>
      <c r="AS159" s="14">
        <v>155498.70000000001</v>
      </c>
      <c r="AT159" s="14">
        <v>159510.70000000001</v>
      </c>
      <c r="AU159" s="14">
        <v>1789</v>
      </c>
      <c r="AV159" s="14">
        <v>1829</v>
      </c>
      <c r="AW159" s="14">
        <v>1684</v>
      </c>
      <c r="AX159" s="14">
        <v>1894</v>
      </c>
      <c r="AY159" s="14">
        <v>2457</v>
      </c>
      <c r="AZ159" s="14">
        <v>4837</v>
      </c>
      <c r="BA159" s="14">
        <v>5381</v>
      </c>
      <c r="BB159" s="14">
        <v>5890</v>
      </c>
      <c r="BC159" s="14">
        <v>5909</v>
      </c>
      <c r="BD159" s="14">
        <v>5454</v>
      </c>
      <c r="BE159" s="14">
        <v>4558</v>
      </c>
      <c r="BF159" s="14">
        <v>3954</v>
      </c>
      <c r="BG159" s="14">
        <v>4938</v>
      </c>
      <c r="BH159" s="14">
        <v>5366</v>
      </c>
      <c r="BI159" s="14">
        <v>4980</v>
      </c>
      <c r="BJ159" s="14">
        <v>5375</v>
      </c>
      <c r="BK159" s="14">
        <v>4913</v>
      </c>
      <c r="BL159" s="14">
        <v>6180</v>
      </c>
      <c r="BM159" s="14">
        <v>7186</v>
      </c>
      <c r="BN159" s="14">
        <v>6093</v>
      </c>
      <c r="BO159" s="14">
        <v>6486</v>
      </c>
      <c r="BP159" s="14">
        <v>6588</v>
      </c>
      <c r="BQ159" s="14">
        <v>6389</v>
      </c>
      <c r="BR159" s="14">
        <v>6488</v>
      </c>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v>23311</v>
      </c>
      <c r="CX159" s="14">
        <v>25548</v>
      </c>
      <c r="CY159" s="14">
        <v>22540</v>
      </c>
      <c r="CZ159" s="14">
        <v>28848</v>
      </c>
      <c r="DA159" s="14">
        <v>38017</v>
      </c>
      <c r="DB159" s="14">
        <v>77136</v>
      </c>
      <c r="DC159" s="14">
        <v>106062</v>
      </c>
      <c r="DD159" s="14">
        <v>110351</v>
      </c>
      <c r="DE159" s="14">
        <v>104522</v>
      </c>
      <c r="DF159" s="14">
        <v>116536</v>
      </c>
      <c r="DG159" s="14">
        <v>100874</v>
      </c>
      <c r="DH159" s="14">
        <v>79668</v>
      </c>
      <c r="DI159" s="14">
        <v>91107</v>
      </c>
      <c r="DJ159" s="14">
        <v>113416</v>
      </c>
      <c r="DK159" s="14">
        <v>105301</v>
      </c>
      <c r="DL159" s="14">
        <v>103421</v>
      </c>
      <c r="DM159" s="14">
        <v>98506</v>
      </c>
      <c r="DN159" s="14">
        <v>117641</v>
      </c>
      <c r="DO159" s="14">
        <v>188181</v>
      </c>
      <c r="DP159" s="14">
        <v>134776</v>
      </c>
      <c r="DQ159" s="14">
        <v>146866</v>
      </c>
      <c r="DR159" s="14">
        <v>156607</v>
      </c>
      <c r="DS159" s="14">
        <v>146083</v>
      </c>
      <c r="DT159" s="14">
        <v>149852</v>
      </c>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row>
    <row r="160" spans="7:149" ht="15.75" x14ac:dyDescent="0.5">
      <c r="G160" s="70" t="str">
        <f t="shared" si="20"/>
        <v>ocrp</v>
      </c>
      <c r="H160" s="71">
        <f t="shared" si="24"/>
        <v>748</v>
      </c>
      <c r="I160" s="65">
        <f t="shared" si="21"/>
        <v>0</v>
      </c>
      <c r="J160" s="65">
        <f t="shared" si="22"/>
        <v>0</v>
      </c>
      <c r="K160" s="65"/>
      <c r="N160" s="301">
        <f t="shared" si="25"/>
        <v>0</v>
      </c>
      <c r="O160" s="264"/>
      <c r="P160" s="13">
        <v>748</v>
      </c>
      <c r="Q160" s="13" t="s">
        <v>253</v>
      </c>
      <c r="R160" s="13" t="s">
        <v>243</v>
      </c>
      <c r="S160" s="13" t="s">
        <v>243</v>
      </c>
      <c r="T160" s="13" t="s">
        <v>243</v>
      </c>
      <c r="U160" s="265" t="s">
        <v>243</v>
      </c>
      <c r="V160" s="14" t="s">
        <v>243</v>
      </c>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row>
    <row r="161" spans="7:149" ht="15.75" x14ac:dyDescent="0.5">
      <c r="G161" s="70" t="str">
        <f t="shared" si="20"/>
        <v>ocrp</v>
      </c>
      <c r="H161" s="71">
        <f t="shared" si="24"/>
        <v>754</v>
      </c>
      <c r="I161" s="65">
        <f t="shared" si="21"/>
        <v>0</v>
      </c>
      <c r="J161" s="65">
        <f t="shared" si="22"/>
        <v>0</v>
      </c>
      <c r="K161" s="65"/>
      <c r="N161" s="301">
        <f t="shared" si="25"/>
        <v>0</v>
      </c>
      <c r="O161" s="264"/>
      <c r="P161" s="13">
        <v>754</v>
      </c>
      <c r="Q161" s="13" t="s">
        <v>254</v>
      </c>
      <c r="R161" s="13" t="s">
        <v>243</v>
      </c>
      <c r="S161" s="13" t="s">
        <v>243</v>
      </c>
      <c r="T161" s="13" t="s">
        <v>243</v>
      </c>
      <c r="U161" s="265" t="s">
        <v>243</v>
      </c>
      <c r="V161" s="14" t="s">
        <v>243</v>
      </c>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row>
    <row r="162" spans="7:149" ht="15.75" x14ac:dyDescent="0.5">
      <c r="G162" s="70" t="str">
        <f t="shared" si="20"/>
        <v>cott</v>
      </c>
      <c r="H162" s="71">
        <f t="shared" si="24"/>
        <v>773</v>
      </c>
      <c r="I162" s="65">
        <f t="shared" si="21"/>
        <v>0</v>
      </c>
      <c r="J162" s="65">
        <f t="shared" si="22"/>
        <v>0</v>
      </c>
      <c r="K162" s="65"/>
      <c r="N162" s="301">
        <f t="shared" si="25"/>
        <v>0</v>
      </c>
      <c r="O162" s="264"/>
      <c r="P162" s="13">
        <v>773</v>
      </c>
      <c r="Q162" s="13" t="s">
        <v>255</v>
      </c>
      <c r="R162" s="13" t="s">
        <v>162</v>
      </c>
      <c r="S162" s="13" t="s">
        <v>162</v>
      </c>
      <c r="T162" s="13" t="s">
        <v>162</v>
      </c>
      <c r="U162" s="265" t="s">
        <v>162</v>
      </c>
      <c r="V162" s="14" t="s">
        <v>162</v>
      </c>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row>
    <row r="163" spans="7:149" ht="15.75" x14ac:dyDescent="0.5">
      <c r="G163" s="70" t="str">
        <f t="shared" si="20"/>
        <v>cott</v>
      </c>
      <c r="H163" s="71">
        <f t="shared" si="24"/>
        <v>777</v>
      </c>
      <c r="I163" s="65">
        <f t="shared" si="21"/>
        <v>0</v>
      </c>
      <c r="J163" s="65">
        <f t="shared" si="22"/>
        <v>0</v>
      </c>
      <c r="K163" s="65"/>
      <c r="N163" s="301">
        <f t="shared" si="25"/>
        <v>0</v>
      </c>
      <c r="O163" s="264"/>
      <c r="P163" s="13">
        <v>777</v>
      </c>
      <c r="Q163" s="13" t="s">
        <v>256</v>
      </c>
      <c r="R163" s="13" t="s">
        <v>162</v>
      </c>
      <c r="S163" s="13" t="s">
        <v>162</v>
      </c>
      <c r="T163" s="13" t="s">
        <v>162</v>
      </c>
      <c r="U163" s="265" t="s">
        <v>162</v>
      </c>
      <c r="V163" s="14" t="s">
        <v>162</v>
      </c>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row>
    <row r="164" spans="7:149" ht="15.75" x14ac:dyDescent="0.5">
      <c r="G164" s="70" t="str">
        <f t="shared" si="20"/>
        <v>cott</v>
      </c>
      <c r="H164" s="71">
        <f t="shared" si="24"/>
        <v>780</v>
      </c>
      <c r="I164" s="65">
        <f t="shared" si="21"/>
        <v>0</v>
      </c>
      <c r="J164" s="65">
        <f t="shared" si="22"/>
        <v>0</v>
      </c>
      <c r="K164" s="65"/>
      <c r="N164" s="301">
        <f t="shared" si="25"/>
        <v>0</v>
      </c>
      <c r="O164" s="264"/>
      <c r="P164" s="13">
        <v>780</v>
      </c>
      <c r="Q164" s="13" t="s">
        <v>257</v>
      </c>
      <c r="R164" s="13" t="s">
        <v>162</v>
      </c>
      <c r="S164" s="13" t="s">
        <v>162</v>
      </c>
      <c r="T164" s="13" t="s">
        <v>162</v>
      </c>
      <c r="U164" s="265" t="s">
        <v>162</v>
      </c>
      <c r="V164" s="14" t="s">
        <v>162</v>
      </c>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row>
    <row r="165" spans="7:149" ht="15.75" x14ac:dyDescent="0.5">
      <c r="G165" s="70" t="str">
        <f t="shared" si="20"/>
        <v>cott</v>
      </c>
      <c r="H165" s="71">
        <f t="shared" si="24"/>
        <v>782</v>
      </c>
      <c r="I165" s="65">
        <f t="shared" si="21"/>
        <v>3.3370000000000002</v>
      </c>
      <c r="J165" s="65">
        <f t="shared" si="22"/>
        <v>3.8719999999999999</v>
      </c>
      <c r="K165" s="65"/>
      <c r="N165" s="301">
        <f t="shared" si="25"/>
        <v>6.0677700000000003</v>
      </c>
      <c r="O165" s="264"/>
      <c r="P165" s="13">
        <v>782</v>
      </c>
      <c r="Q165" s="13" t="s">
        <v>258</v>
      </c>
      <c r="R165" s="13" t="s">
        <v>162</v>
      </c>
      <c r="S165" s="13" t="s">
        <v>162</v>
      </c>
      <c r="T165" s="13" t="s">
        <v>162</v>
      </c>
      <c r="U165" s="265" t="s">
        <v>162</v>
      </c>
      <c r="V165" s="14" t="s">
        <v>162</v>
      </c>
      <c r="W165" s="14">
        <v>8545.09</v>
      </c>
      <c r="X165" s="14">
        <v>8342.5300000000007</v>
      </c>
      <c r="Y165" s="14">
        <v>7480</v>
      </c>
      <c r="Z165" s="14">
        <v>3973</v>
      </c>
      <c r="AA165" s="14">
        <v>4013</v>
      </c>
      <c r="AB165" s="14">
        <v>4053</v>
      </c>
      <c r="AC165" s="14">
        <v>4300</v>
      </c>
      <c r="AD165" s="14">
        <v>4700</v>
      </c>
      <c r="AE165" s="14">
        <v>4100</v>
      </c>
      <c r="AF165" s="14">
        <v>3900</v>
      </c>
      <c r="AG165" s="14">
        <v>3792.54</v>
      </c>
      <c r="AH165" s="14">
        <v>3827.66</v>
      </c>
      <c r="AI165" s="14">
        <v>3747.57</v>
      </c>
      <c r="AJ165" s="14">
        <v>3604.83</v>
      </c>
      <c r="AK165" s="14">
        <v>3327.9</v>
      </c>
      <c r="AL165" s="14">
        <v>3249.33</v>
      </c>
      <c r="AM165" s="14">
        <v>3394.02</v>
      </c>
      <c r="AN165" s="14">
        <v>3323.75</v>
      </c>
      <c r="AO165" s="14">
        <v>3322.37</v>
      </c>
      <c r="AP165" s="14">
        <v>3346.71</v>
      </c>
      <c r="AQ165" s="14">
        <v>3330.94</v>
      </c>
      <c r="AR165" s="14">
        <v>3333.34</v>
      </c>
      <c r="AS165" s="14">
        <v>3337</v>
      </c>
      <c r="AT165" s="14">
        <v>3333.76</v>
      </c>
      <c r="AU165" s="14">
        <v>2866</v>
      </c>
      <c r="AV165" s="14">
        <v>2946</v>
      </c>
      <c r="AW165" s="14">
        <v>2884</v>
      </c>
      <c r="AX165" s="14">
        <v>2913</v>
      </c>
      <c r="AY165" s="14">
        <v>3038</v>
      </c>
      <c r="AZ165" s="14">
        <v>3068</v>
      </c>
      <c r="BA165" s="14">
        <v>2800</v>
      </c>
      <c r="BB165" s="14">
        <v>3000</v>
      </c>
      <c r="BC165" s="14">
        <v>2700</v>
      </c>
      <c r="BD165" s="14">
        <v>2600</v>
      </c>
      <c r="BE165" s="14">
        <v>2509</v>
      </c>
      <c r="BF165" s="14">
        <v>2449</v>
      </c>
      <c r="BG165" s="14">
        <v>2519</v>
      </c>
      <c r="BH165" s="14">
        <v>2445</v>
      </c>
      <c r="BI165" s="14">
        <v>2440</v>
      </c>
      <c r="BJ165" s="14">
        <v>5360</v>
      </c>
      <c r="BK165" s="14">
        <v>3415</v>
      </c>
      <c r="BL165" s="14">
        <v>3738</v>
      </c>
      <c r="BM165" s="14">
        <v>4171</v>
      </c>
      <c r="BN165" s="14">
        <v>3775</v>
      </c>
      <c r="BO165" s="14">
        <v>3895</v>
      </c>
      <c r="BP165" s="14">
        <v>3947</v>
      </c>
      <c r="BQ165" s="14">
        <v>3872</v>
      </c>
      <c r="BR165" s="14">
        <v>3905</v>
      </c>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v>5244</v>
      </c>
      <c r="CX165" s="14">
        <v>5120</v>
      </c>
      <c r="CY165" s="14">
        <v>4590</v>
      </c>
      <c r="CZ165" s="14">
        <v>2438</v>
      </c>
      <c r="DA165" s="14">
        <v>2463</v>
      </c>
      <c r="DB165" s="14">
        <v>2487</v>
      </c>
      <c r="DC165" s="14">
        <v>2639</v>
      </c>
      <c r="DD165" s="14">
        <v>2884</v>
      </c>
      <c r="DE165" s="14">
        <v>2516</v>
      </c>
      <c r="DF165" s="14">
        <v>2393</v>
      </c>
      <c r="DG165" s="14">
        <v>2327</v>
      </c>
      <c r="DH165" s="14">
        <v>2349</v>
      </c>
      <c r="DI165" s="14">
        <v>2300</v>
      </c>
      <c r="DJ165" s="14">
        <v>2212</v>
      </c>
      <c r="DK165" s="14">
        <v>2042</v>
      </c>
      <c r="DL165" s="14">
        <v>1994</v>
      </c>
      <c r="DM165" s="14">
        <v>2083</v>
      </c>
      <c r="DN165" s="14">
        <v>2040</v>
      </c>
      <c r="DO165" s="14">
        <v>2039</v>
      </c>
      <c r="DP165" s="14">
        <v>2054</v>
      </c>
      <c r="DQ165" s="14">
        <v>2044</v>
      </c>
      <c r="DR165" s="14">
        <v>2046</v>
      </c>
      <c r="DS165" s="14">
        <v>2048</v>
      </c>
      <c r="DT165" s="14">
        <v>2046</v>
      </c>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row>
    <row r="166" spans="7:149" ht="15.75" x14ac:dyDescent="0.5">
      <c r="G166" s="70" t="str">
        <f t="shared" si="20"/>
        <v>cott</v>
      </c>
      <c r="H166" s="71">
        <f t="shared" si="24"/>
        <v>788</v>
      </c>
      <c r="I166" s="65">
        <f t="shared" si="21"/>
        <v>0</v>
      </c>
      <c r="J166" s="65">
        <f t="shared" si="22"/>
        <v>0</v>
      </c>
      <c r="K166" s="65"/>
      <c r="N166" s="301">
        <f t="shared" si="25"/>
        <v>0</v>
      </c>
      <c r="O166" s="264"/>
      <c r="P166" s="13">
        <v>788</v>
      </c>
      <c r="Q166" s="13" t="s">
        <v>259</v>
      </c>
      <c r="R166" s="13" t="s">
        <v>162</v>
      </c>
      <c r="S166" s="13" t="s">
        <v>162</v>
      </c>
      <c r="T166" s="13" t="s">
        <v>162</v>
      </c>
      <c r="U166" s="265" t="s">
        <v>162</v>
      </c>
      <c r="V166" s="14" t="s">
        <v>162</v>
      </c>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row>
    <row r="167" spans="7:149" ht="15.75" x14ac:dyDescent="0.5">
      <c r="G167" s="70" t="str">
        <f t="shared" si="20"/>
        <v>cott</v>
      </c>
      <c r="H167" s="71">
        <f t="shared" si="24"/>
        <v>789</v>
      </c>
      <c r="I167" s="65">
        <f t="shared" si="21"/>
        <v>0.34164</v>
      </c>
      <c r="J167" s="65">
        <f t="shared" si="22"/>
        <v>0.30099999999999999</v>
      </c>
      <c r="K167" s="65"/>
      <c r="N167" s="301">
        <f t="shared" si="25"/>
        <v>0.41869833333333334</v>
      </c>
      <c r="O167" s="264"/>
      <c r="P167" s="13">
        <v>789</v>
      </c>
      <c r="Q167" s="13" t="s">
        <v>260</v>
      </c>
      <c r="R167" s="13" t="s">
        <v>162</v>
      </c>
      <c r="S167" s="13" t="s">
        <v>162</v>
      </c>
      <c r="T167" s="13" t="s">
        <v>162</v>
      </c>
      <c r="U167" s="265" t="s">
        <v>162</v>
      </c>
      <c r="V167" s="14" t="s">
        <v>162</v>
      </c>
      <c r="W167" s="14">
        <v>426.48</v>
      </c>
      <c r="X167" s="14">
        <v>422.48</v>
      </c>
      <c r="Y167" s="14">
        <v>418.4</v>
      </c>
      <c r="Z167" s="14">
        <v>414.45</v>
      </c>
      <c r="AA167" s="14">
        <v>410.38</v>
      </c>
      <c r="AB167" s="14">
        <v>420</v>
      </c>
      <c r="AC167" s="14">
        <v>397.6</v>
      </c>
      <c r="AD167" s="14">
        <v>392.5</v>
      </c>
      <c r="AE167" s="14">
        <v>387.45</v>
      </c>
      <c r="AF167" s="14">
        <v>382.41</v>
      </c>
      <c r="AG167" s="14">
        <v>377.38</v>
      </c>
      <c r="AH167" s="14">
        <v>372.32</v>
      </c>
      <c r="AI167" s="14">
        <v>350</v>
      </c>
      <c r="AJ167" s="14">
        <v>340</v>
      </c>
      <c r="AK167" s="14">
        <v>368.2</v>
      </c>
      <c r="AL167" s="14">
        <v>370.3</v>
      </c>
      <c r="AM167" s="14">
        <v>360.92</v>
      </c>
      <c r="AN167" s="14">
        <v>354.7</v>
      </c>
      <c r="AO167" s="14">
        <v>347.47</v>
      </c>
      <c r="AP167" s="14">
        <v>342.54</v>
      </c>
      <c r="AQ167" s="14">
        <v>342.71</v>
      </c>
      <c r="AR167" s="14">
        <v>339.68</v>
      </c>
      <c r="AS167" s="14">
        <v>341.64</v>
      </c>
      <c r="AT167" s="14">
        <v>341.34</v>
      </c>
      <c r="AU167" s="14">
        <v>335</v>
      </c>
      <c r="AV167" s="14">
        <v>337</v>
      </c>
      <c r="AW167" s="14">
        <v>338</v>
      </c>
      <c r="AX167" s="14">
        <v>340</v>
      </c>
      <c r="AY167" s="14">
        <v>341</v>
      </c>
      <c r="AZ167" s="14">
        <v>370</v>
      </c>
      <c r="BA167" s="14">
        <v>335</v>
      </c>
      <c r="BB167" s="14">
        <v>331</v>
      </c>
      <c r="BC167" s="14">
        <v>328</v>
      </c>
      <c r="BD167" s="14">
        <v>324</v>
      </c>
      <c r="BE167" s="14">
        <v>321</v>
      </c>
      <c r="BF167" s="14">
        <v>317</v>
      </c>
      <c r="BG167" s="14">
        <v>300</v>
      </c>
      <c r="BH167" s="14">
        <v>300</v>
      </c>
      <c r="BI167" s="14">
        <v>325</v>
      </c>
      <c r="BJ167" s="14">
        <v>325</v>
      </c>
      <c r="BK167" s="14">
        <v>318</v>
      </c>
      <c r="BL167" s="14">
        <v>315</v>
      </c>
      <c r="BM167" s="14">
        <v>310</v>
      </c>
      <c r="BN167" s="14">
        <v>307</v>
      </c>
      <c r="BO167" s="14">
        <v>307</v>
      </c>
      <c r="BP167" s="14">
        <v>304</v>
      </c>
      <c r="BQ167" s="14">
        <v>301</v>
      </c>
      <c r="BR167" s="14">
        <v>300</v>
      </c>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v>210</v>
      </c>
      <c r="CX167" s="14">
        <v>208</v>
      </c>
      <c r="CY167" s="14">
        <v>206</v>
      </c>
      <c r="CZ167" s="14">
        <v>204</v>
      </c>
      <c r="DA167" s="14">
        <v>202</v>
      </c>
      <c r="DB167" s="14">
        <v>207</v>
      </c>
      <c r="DC167" s="14">
        <v>196</v>
      </c>
      <c r="DD167" s="14">
        <v>193</v>
      </c>
      <c r="DE167" s="14">
        <v>191</v>
      </c>
      <c r="DF167" s="14">
        <v>188</v>
      </c>
      <c r="DG167" s="14">
        <v>186</v>
      </c>
      <c r="DH167" s="14">
        <v>183</v>
      </c>
      <c r="DI167" s="14">
        <v>172</v>
      </c>
      <c r="DJ167" s="14">
        <v>168</v>
      </c>
      <c r="DK167" s="14">
        <v>181</v>
      </c>
      <c r="DL167" s="14">
        <v>182</v>
      </c>
      <c r="DM167" s="14">
        <v>178</v>
      </c>
      <c r="DN167" s="14">
        <v>175</v>
      </c>
      <c r="DO167" s="14">
        <v>171</v>
      </c>
      <c r="DP167" s="14">
        <v>169</v>
      </c>
      <c r="DQ167" s="14">
        <v>169</v>
      </c>
      <c r="DR167" s="14">
        <v>167</v>
      </c>
      <c r="DS167" s="14">
        <v>168</v>
      </c>
      <c r="DT167" s="14">
        <v>168</v>
      </c>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row>
    <row r="168" spans="7:149" ht="15.75" x14ac:dyDescent="0.5">
      <c r="G168" s="70" t="str">
        <f t="shared" si="20"/>
        <v>cott</v>
      </c>
      <c r="H168" s="71">
        <f t="shared" si="24"/>
        <v>800</v>
      </c>
      <c r="I168" s="65">
        <f t="shared" si="21"/>
        <v>0</v>
      </c>
      <c r="J168" s="65">
        <f t="shared" si="22"/>
        <v>0</v>
      </c>
      <c r="K168" s="65"/>
      <c r="N168" s="301">
        <f t="shared" si="25"/>
        <v>0</v>
      </c>
      <c r="O168" s="264"/>
      <c r="P168" s="13">
        <v>800</v>
      </c>
      <c r="Q168" s="13" t="s">
        <v>261</v>
      </c>
      <c r="R168" s="13" t="s">
        <v>162</v>
      </c>
      <c r="S168" s="13" t="s">
        <v>162</v>
      </c>
      <c r="T168" s="13" t="s">
        <v>162</v>
      </c>
      <c r="U168" s="265" t="s">
        <v>162</v>
      </c>
      <c r="V168" s="14" t="s">
        <v>162</v>
      </c>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row>
    <row r="169" spans="7:149" ht="15.75" x14ac:dyDescent="0.5">
      <c r="G169" s="70" t="str">
        <f t="shared" si="20"/>
        <v>cott</v>
      </c>
      <c r="H169" s="71">
        <f t="shared" si="24"/>
        <v>809</v>
      </c>
      <c r="I169" s="65">
        <f t="shared" si="21"/>
        <v>0.55640000000000001</v>
      </c>
      <c r="J169" s="65">
        <f t="shared" si="22"/>
        <v>0.69499999999999995</v>
      </c>
      <c r="K169" s="65"/>
      <c r="N169" s="301">
        <f t="shared" si="25"/>
        <v>0.47253500000000004</v>
      </c>
      <c r="O169" s="264"/>
      <c r="P169" s="13">
        <v>809</v>
      </c>
      <c r="Q169" s="13" t="s">
        <v>262</v>
      </c>
      <c r="R169" s="13" t="s">
        <v>162</v>
      </c>
      <c r="S169" s="13" t="s">
        <v>162</v>
      </c>
      <c r="T169" s="13" t="s">
        <v>162</v>
      </c>
      <c r="U169" s="265" t="s">
        <v>162</v>
      </c>
      <c r="V169" s="14" t="s">
        <v>162</v>
      </c>
      <c r="W169" s="14">
        <v>497.61</v>
      </c>
      <c r="X169" s="14">
        <v>483.48</v>
      </c>
      <c r="Y169" s="14">
        <v>471.42</v>
      </c>
      <c r="Z169" s="14">
        <v>466.14</v>
      </c>
      <c r="AA169" s="14">
        <v>460.17</v>
      </c>
      <c r="AB169" s="14">
        <v>456.39</v>
      </c>
      <c r="AC169" s="14">
        <v>455.07</v>
      </c>
      <c r="AD169" s="14">
        <v>457.62</v>
      </c>
      <c r="AE169" s="14">
        <v>464.54</v>
      </c>
      <c r="AF169" s="14">
        <v>476.09</v>
      </c>
      <c r="AG169" s="14">
        <v>492.47</v>
      </c>
      <c r="AH169" s="14">
        <v>513.91</v>
      </c>
      <c r="AI169" s="14">
        <v>520</v>
      </c>
      <c r="AJ169" s="14">
        <v>600</v>
      </c>
      <c r="AK169" s="14">
        <v>650.35</v>
      </c>
      <c r="AL169" s="14">
        <v>486</v>
      </c>
      <c r="AM169" s="14">
        <v>578.78</v>
      </c>
      <c r="AN169" s="14">
        <v>575.66999999999996</v>
      </c>
      <c r="AO169" s="14">
        <v>567.91999999999996</v>
      </c>
      <c r="AP169" s="14">
        <v>560.85</v>
      </c>
      <c r="AQ169" s="14">
        <v>553.84</v>
      </c>
      <c r="AR169" s="14">
        <v>555.52</v>
      </c>
      <c r="AS169" s="14">
        <v>556.4</v>
      </c>
      <c r="AT169" s="14">
        <v>558.66</v>
      </c>
      <c r="AU169" s="14">
        <v>535</v>
      </c>
      <c r="AV169" s="14">
        <v>525</v>
      </c>
      <c r="AW169" s="14">
        <v>516</v>
      </c>
      <c r="AX169" s="14">
        <v>521</v>
      </c>
      <c r="AY169" s="14">
        <v>520</v>
      </c>
      <c r="AZ169" s="14">
        <v>524</v>
      </c>
      <c r="BA169" s="14">
        <v>530</v>
      </c>
      <c r="BB169" s="14">
        <v>541</v>
      </c>
      <c r="BC169" s="14">
        <v>555</v>
      </c>
      <c r="BD169" s="14">
        <v>573</v>
      </c>
      <c r="BE169" s="14">
        <v>595</v>
      </c>
      <c r="BF169" s="14">
        <v>622</v>
      </c>
      <c r="BG169" s="14">
        <v>680</v>
      </c>
      <c r="BH169" s="14">
        <v>700</v>
      </c>
      <c r="BI169" s="14">
        <v>790</v>
      </c>
      <c r="BJ169" s="14">
        <v>612</v>
      </c>
      <c r="BK169" s="14">
        <v>701</v>
      </c>
      <c r="BL169" s="14">
        <v>719</v>
      </c>
      <c r="BM169" s="14">
        <v>677</v>
      </c>
      <c r="BN169" s="14">
        <v>688</v>
      </c>
      <c r="BO169" s="14">
        <v>694</v>
      </c>
      <c r="BP169" s="14">
        <v>692</v>
      </c>
      <c r="BQ169" s="14">
        <v>695</v>
      </c>
      <c r="BR169" s="14">
        <v>700</v>
      </c>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v>563</v>
      </c>
      <c r="CX169" s="14">
        <v>547</v>
      </c>
      <c r="CY169" s="14">
        <v>533</v>
      </c>
      <c r="CZ169" s="14">
        <v>527</v>
      </c>
      <c r="DA169" s="14">
        <v>521</v>
      </c>
      <c r="DB169" s="14">
        <v>516</v>
      </c>
      <c r="DC169" s="14">
        <v>515</v>
      </c>
      <c r="DD169" s="14">
        <v>518</v>
      </c>
      <c r="DE169" s="14">
        <v>526</v>
      </c>
      <c r="DF169" s="14">
        <v>539</v>
      </c>
      <c r="DG169" s="14">
        <v>557</v>
      </c>
      <c r="DH169" s="14">
        <v>581</v>
      </c>
      <c r="DI169" s="14">
        <v>588</v>
      </c>
      <c r="DJ169" s="14">
        <v>679</v>
      </c>
      <c r="DK169" s="14">
        <v>736</v>
      </c>
      <c r="DL169" s="14">
        <v>550</v>
      </c>
      <c r="DM169" s="14">
        <v>655</v>
      </c>
      <c r="DN169" s="14">
        <v>651</v>
      </c>
      <c r="DO169" s="14">
        <v>642</v>
      </c>
      <c r="DP169" s="14">
        <v>634</v>
      </c>
      <c r="DQ169" s="14">
        <v>627</v>
      </c>
      <c r="DR169" s="14">
        <v>628</v>
      </c>
      <c r="DS169" s="14">
        <v>629</v>
      </c>
      <c r="DT169" s="14">
        <v>632</v>
      </c>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row>
    <row r="170" spans="7:149" ht="15.75" x14ac:dyDescent="0.5">
      <c r="G170" s="70" t="str">
        <f t="shared" si="20"/>
        <v>cott</v>
      </c>
      <c r="H170" s="71">
        <f t="shared" si="24"/>
        <v>821</v>
      </c>
      <c r="I170" s="65">
        <f t="shared" si="21"/>
        <v>0</v>
      </c>
      <c r="J170" s="65">
        <f t="shared" si="22"/>
        <v>0</v>
      </c>
      <c r="K170" s="65"/>
      <c r="N170" s="301">
        <f t="shared" si="25"/>
        <v>0</v>
      </c>
      <c r="O170" s="264"/>
      <c r="P170" s="13">
        <v>821</v>
      </c>
      <c r="Q170" s="13" t="s">
        <v>263</v>
      </c>
      <c r="R170" s="13" t="s">
        <v>162</v>
      </c>
      <c r="S170" s="13" t="s">
        <v>162</v>
      </c>
      <c r="T170" s="13" t="s">
        <v>162</v>
      </c>
      <c r="U170" s="265" t="s">
        <v>162</v>
      </c>
      <c r="V170" s="14" t="s">
        <v>162</v>
      </c>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row>
    <row r="171" spans="7:149" ht="15.75" x14ac:dyDescent="0.5">
      <c r="G171" s="70" t="str">
        <f t="shared" si="20"/>
        <v>toba</v>
      </c>
      <c r="H171" s="71">
        <f t="shared" si="24"/>
        <v>826</v>
      </c>
      <c r="I171" s="65">
        <f t="shared" si="21"/>
        <v>221.92500000000001</v>
      </c>
      <c r="J171" s="65">
        <f t="shared" si="22"/>
        <v>182.018</v>
      </c>
      <c r="K171" s="65"/>
      <c r="N171" s="301">
        <f t="shared" si="25"/>
        <v>185.828</v>
      </c>
      <c r="O171" s="264"/>
      <c r="P171" s="13">
        <v>826</v>
      </c>
      <c r="Q171" s="13" t="s">
        <v>264</v>
      </c>
      <c r="R171" s="13" t="s">
        <v>265</v>
      </c>
      <c r="S171" s="13" t="s">
        <v>265</v>
      </c>
      <c r="T171" s="13" t="s">
        <v>265</v>
      </c>
      <c r="U171" s="265" t="s">
        <v>265</v>
      </c>
      <c r="V171" s="14" t="s">
        <v>265</v>
      </c>
      <c r="W171" s="14">
        <v>204329</v>
      </c>
      <c r="X171" s="14">
        <v>199103</v>
      </c>
      <c r="Y171" s="14">
        <v>192083</v>
      </c>
      <c r="Z171" s="14">
        <v>200875</v>
      </c>
      <c r="AA171" s="14">
        <v>165108</v>
      </c>
      <c r="AB171" s="14">
        <v>153470</v>
      </c>
      <c r="AC171" s="14">
        <v>146265</v>
      </c>
      <c r="AD171" s="14">
        <v>164851</v>
      </c>
      <c r="AE171" s="14">
        <v>168037</v>
      </c>
      <c r="AF171" s="14">
        <v>176510</v>
      </c>
      <c r="AG171" s="14">
        <v>135700</v>
      </c>
      <c r="AH171" s="14">
        <v>214600</v>
      </c>
      <c r="AI171" s="14">
        <v>260800</v>
      </c>
      <c r="AJ171" s="14">
        <v>260200</v>
      </c>
      <c r="AK171" s="14">
        <v>196300</v>
      </c>
      <c r="AL171" s="14">
        <v>193790</v>
      </c>
      <c r="AM171" s="14">
        <v>126728</v>
      </c>
      <c r="AN171" s="14">
        <v>181142</v>
      </c>
      <c r="AO171" s="14">
        <v>195482</v>
      </c>
      <c r="AP171" s="14">
        <v>269803.5</v>
      </c>
      <c r="AQ171" s="14">
        <v>261017</v>
      </c>
      <c r="AR171" s="14">
        <v>245338</v>
      </c>
      <c r="AS171" s="14">
        <v>221925</v>
      </c>
      <c r="AT171" s="14">
        <v>238806</v>
      </c>
      <c r="AU171" s="14">
        <v>168300</v>
      </c>
      <c r="AV171" s="14">
        <v>262000</v>
      </c>
      <c r="AW171" s="14">
        <v>256081</v>
      </c>
      <c r="AX171" s="14">
        <v>256926</v>
      </c>
      <c r="AY171" s="14">
        <v>200973</v>
      </c>
      <c r="AZ171" s="14">
        <v>198212</v>
      </c>
      <c r="BA171" s="14">
        <v>172234</v>
      </c>
      <c r="BB171" s="14">
        <v>198054</v>
      </c>
      <c r="BC171" s="14">
        <v>196627</v>
      </c>
      <c r="BD171" s="14">
        <v>204450</v>
      </c>
      <c r="BE171" s="14">
        <v>216300</v>
      </c>
      <c r="BF171" s="14">
        <v>228800</v>
      </c>
      <c r="BG171" s="14">
        <v>270300</v>
      </c>
      <c r="BH171" s="14">
        <v>270200</v>
      </c>
      <c r="BI171" s="14">
        <v>209400</v>
      </c>
      <c r="BJ171" s="14">
        <v>209095</v>
      </c>
      <c r="BK171" s="14">
        <v>155950</v>
      </c>
      <c r="BL171" s="14">
        <v>201909</v>
      </c>
      <c r="BM171" s="14">
        <v>204509</v>
      </c>
      <c r="BN171" s="14">
        <v>236489</v>
      </c>
      <c r="BO171" s="14">
        <v>219773</v>
      </c>
      <c r="BP171" s="14">
        <v>219082</v>
      </c>
      <c r="BQ171" s="14">
        <v>182018</v>
      </c>
      <c r="BR171" s="14">
        <v>191816</v>
      </c>
      <c r="BS171" s="14"/>
      <c r="BT171" s="14"/>
      <c r="BU171" s="14"/>
      <c r="BV171" s="14"/>
      <c r="BW171" s="14"/>
      <c r="BX171" s="14"/>
      <c r="BY171" s="14"/>
      <c r="BZ171" s="14"/>
      <c r="CA171" s="14"/>
      <c r="CB171" s="14"/>
      <c r="CC171" s="14"/>
      <c r="CD171" s="14">
        <v>12200000</v>
      </c>
      <c r="CE171" s="14">
        <v>14200000</v>
      </c>
      <c r="CF171" s="14">
        <v>21400000</v>
      </c>
      <c r="CG171" s="14">
        <v>16000000</v>
      </c>
      <c r="CH171" s="14">
        <v>12900000</v>
      </c>
      <c r="CI171" s="14">
        <v>13700000</v>
      </c>
      <c r="CJ171" s="14"/>
      <c r="CK171" s="14"/>
      <c r="CL171" s="14"/>
      <c r="CM171" s="14"/>
      <c r="CN171" s="14"/>
      <c r="CO171" s="14"/>
      <c r="CP171" s="14"/>
      <c r="CQ171" s="14"/>
      <c r="CR171" s="14"/>
      <c r="CS171" s="14"/>
      <c r="CT171" s="14"/>
      <c r="CU171" s="14"/>
      <c r="CV171" s="14"/>
      <c r="CW171" s="14">
        <v>457628</v>
      </c>
      <c r="CX171" s="14">
        <v>445923</v>
      </c>
      <c r="CY171" s="14">
        <v>430201</v>
      </c>
      <c r="CZ171" s="14">
        <v>449892</v>
      </c>
      <c r="DA171" s="14">
        <v>369786</v>
      </c>
      <c r="DB171" s="14">
        <v>343721</v>
      </c>
      <c r="DC171" s="14">
        <v>327584</v>
      </c>
      <c r="DD171" s="14">
        <v>369210</v>
      </c>
      <c r="DE171" s="14">
        <v>376346</v>
      </c>
      <c r="DF171" s="14">
        <v>395323</v>
      </c>
      <c r="DG171" s="14">
        <v>303922</v>
      </c>
      <c r="DH171" s="14">
        <v>480631</v>
      </c>
      <c r="DI171" s="14">
        <v>584104</v>
      </c>
      <c r="DJ171" s="14">
        <v>582760</v>
      </c>
      <c r="DK171" s="14">
        <v>439645</v>
      </c>
      <c r="DL171" s="14">
        <v>434024</v>
      </c>
      <c r="DM171" s="14">
        <v>283828</v>
      </c>
      <c r="DN171" s="14">
        <v>405697</v>
      </c>
      <c r="DO171" s="14">
        <v>437813</v>
      </c>
      <c r="DP171" s="14">
        <v>604268</v>
      </c>
      <c r="DQ171" s="14">
        <v>584590</v>
      </c>
      <c r="DR171" s="14">
        <v>549474</v>
      </c>
      <c r="DS171" s="14">
        <v>497037</v>
      </c>
      <c r="DT171" s="14">
        <v>534844</v>
      </c>
      <c r="DU171" s="14"/>
      <c r="DV171" s="14"/>
      <c r="DW171" s="14"/>
      <c r="DX171" s="14"/>
      <c r="DY171" s="14"/>
      <c r="DZ171" s="14">
        <v>192858</v>
      </c>
      <c r="EA171" s="14">
        <v>226782</v>
      </c>
      <c r="EB171" s="14">
        <v>386192</v>
      </c>
      <c r="EC171" s="14">
        <v>277204</v>
      </c>
      <c r="ED171" s="14">
        <v>219926</v>
      </c>
      <c r="EE171" s="14">
        <v>205037</v>
      </c>
      <c r="EF171" s="14"/>
      <c r="EG171" s="14"/>
      <c r="EH171" s="14"/>
      <c r="EI171" s="14"/>
      <c r="EJ171" s="14"/>
      <c r="EK171" s="14"/>
      <c r="EL171" s="14"/>
      <c r="EM171" s="14"/>
      <c r="EN171" s="14"/>
      <c r="EO171" s="14"/>
      <c r="EP171" s="14"/>
      <c r="EQ171" s="14"/>
      <c r="ER171" s="14"/>
      <c r="ES171" s="14"/>
    </row>
    <row r="172" spans="7:149" ht="15.75" x14ac:dyDescent="0.5">
      <c r="G172" s="70" t="str">
        <f t="shared" si="20"/>
        <v>rubb</v>
      </c>
      <c r="H172" s="71">
        <f t="shared" si="24"/>
        <v>836</v>
      </c>
      <c r="I172" s="65">
        <f t="shared" si="21"/>
        <v>2717.0810000000001</v>
      </c>
      <c r="J172" s="65">
        <f t="shared" si="22"/>
        <v>3557.0920000000001</v>
      </c>
      <c r="K172" s="65"/>
      <c r="N172" s="301">
        <f t="shared" si="25"/>
        <v>1811.3851666666667</v>
      </c>
      <c r="O172" s="264"/>
      <c r="P172" s="13">
        <v>836</v>
      </c>
      <c r="Q172" s="13" t="s">
        <v>266</v>
      </c>
      <c r="R172" s="13" t="s">
        <v>267</v>
      </c>
      <c r="S172" s="13" t="s">
        <v>267</v>
      </c>
      <c r="T172" s="13" t="s">
        <v>267</v>
      </c>
      <c r="U172" s="265" t="s">
        <v>243</v>
      </c>
      <c r="V172" s="14" t="s">
        <v>243</v>
      </c>
      <c r="W172" s="14">
        <v>1501430</v>
      </c>
      <c r="X172" s="14">
        <v>1607460</v>
      </c>
      <c r="Y172" s="14">
        <v>1630360</v>
      </c>
      <c r="Z172" s="14">
        <v>1792350</v>
      </c>
      <c r="AA172" s="14">
        <v>2065820</v>
      </c>
      <c r="AB172" s="14">
        <v>2270891</v>
      </c>
      <c r="AC172" s="14">
        <v>2637231</v>
      </c>
      <c r="AD172" s="14">
        <v>2755172</v>
      </c>
      <c r="AE172" s="14">
        <v>2751286</v>
      </c>
      <c r="AF172" s="14">
        <v>2440347</v>
      </c>
      <c r="AG172" s="14">
        <v>2734900</v>
      </c>
      <c r="AH172" s="14">
        <v>2990200</v>
      </c>
      <c r="AI172" s="14">
        <v>3012254</v>
      </c>
      <c r="AJ172" s="14">
        <v>3107544</v>
      </c>
      <c r="AK172" s="14">
        <v>3153186</v>
      </c>
      <c r="AL172" s="14">
        <v>3145398</v>
      </c>
      <c r="AM172" s="14">
        <v>3307142</v>
      </c>
      <c r="AN172" s="14">
        <v>3680428</v>
      </c>
      <c r="AO172" s="14">
        <v>3630357</v>
      </c>
      <c r="AP172" s="14">
        <v>3448782</v>
      </c>
      <c r="AQ172" s="14">
        <v>3037348</v>
      </c>
      <c r="AR172" s="14">
        <v>3045314</v>
      </c>
      <c r="AS172" s="14">
        <v>2717081</v>
      </c>
      <c r="AT172" s="14">
        <v>2651237</v>
      </c>
      <c r="AU172" s="14">
        <v>2400000</v>
      </c>
      <c r="AV172" s="14">
        <v>2599470</v>
      </c>
      <c r="AW172" s="14">
        <v>2634720</v>
      </c>
      <c r="AX172" s="14">
        <v>2675060</v>
      </c>
      <c r="AY172" s="14">
        <v>2675060</v>
      </c>
      <c r="AZ172" s="14">
        <v>3279391</v>
      </c>
      <c r="BA172" s="14">
        <v>2725858</v>
      </c>
      <c r="BB172" s="14">
        <v>2775546</v>
      </c>
      <c r="BC172" s="14">
        <v>3424217</v>
      </c>
      <c r="BD172" s="14">
        <v>3435270</v>
      </c>
      <c r="BE172" s="14">
        <v>3445121</v>
      </c>
      <c r="BF172" s="14">
        <v>3456100</v>
      </c>
      <c r="BG172" s="14">
        <v>3484100</v>
      </c>
      <c r="BH172" s="14">
        <v>3555800</v>
      </c>
      <c r="BI172" s="14">
        <v>3606245</v>
      </c>
      <c r="BJ172" s="14">
        <v>3621102</v>
      </c>
      <c r="BK172" s="14">
        <v>3637264</v>
      </c>
      <c r="BL172" s="14">
        <v>3659090</v>
      </c>
      <c r="BM172" s="14">
        <v>3671387</v>
      </c>
      <c r="BN172" s="14">
        <v>3683482</v>
      </c>
      <c r="BO172" s="14">
        <v>3726173</v>
      </c>
      <c r="BP172" s="14">
        <v>3776486</v>
      </c>
      <c r="BQ172" s="14">
        <v>3557092</v>
      </c>
      <c r="BR172" s="14">
        <v>3546236</v>
      </c>
      <c r="BS172" s="14"/>
      <c r="BT172" s="14"/>
      <c r="BU172" s="14"/>
      <c r="BV172" s="14"/>
      <c r="BW172" s="14"/>
      <c r="BX172" s="14"/>
      <c r="BY172" s="14"/>
      <c r="BZ172" s="14"/>
      <c r="CA172" s="14"/>
      <c r="CB172" s="14"/>
      <c r="CC172" s="14"/>
      <c r="CD172" s="14">
        <v>4694934</v>
      </c>
      <c r="CE172" s="14">
        <v>6571625</v>
      </c>
      <c r="CF172" s="14">
        <v>6316499</v>
      </c>
      <c r="CG172" s="14">
        <v>7772688</v>
      </c>
      <c r="CH172" s="14">
        <v>5823674</v>
      </c>
      <c r="CI172" s="14">
        <v>7792488</v>
      </c>
      <c r="CJ172" s="14">
        <v>8407000</v>
      </c>
      <c r="CK172" s="14">
        <v>8228000</v>
      </c>
      <c r="CL172" s="14">
        <v>8180000</v>
      </c>
      <c r="CM172" s="14">
        <v>7378000</v>
      </c>
      <c r="CN172" s="14">
        <v>6746000</v>
      </c>
      <c r="CO172" s="14">
        <v>6376000</v>
      </c>
      <c r="CP172" s="14">
        <v>7355000</v>
      </c>
      <c r="CQ172" s="14">
        <v>6893953</v>
      </c>
      <c r="CR172" s="14">
        <v>6650977</v>
      </c>
      <c r="CS172" s="14">
        <v>6415875</v>
      </c>
      <c r="CT172" s="14">
        <v>7725195</v>
      </c>
      <c r="CU172" s="14">
        <v>7957746</v>
      </c>
      <c r="CV172" s="14">
        <v>7399522</v>
      </c>
      <c r="CW172" s="14">
        <v>1887117</v>
      </c>
      <c r="CX172" s="14">
        <v>2020384</v>
      </c>
      <c r="CY172" s="14">
        <v>2049167</v>
      </c>
      <c r="CZ172" s="14">
        <v>2252769</v>
      </c>
      <c r="DA172" s="14">
        <v>2596488</v>
      </c>
      <c r="DB172" s="14">
        <v>2854237</v>
      </c>
      <c r="DC172" s="14">
        <v>3314683</v>
      </c>
      <c r="DD172" s="14">
        <v>3462920</v>
      </c>
      <c r="DE172" s="14">
        <v>3458036</v>
      </c>
      <c r="DF172" s="14">
        <v>3067223</v>
      </c>
      <c r="DG172" s="14">
        <v>3437441</v>
      </c>
      <c r="DH172" s="14">
        <v>3758322</v>
      </c>
      <c r="DI172" s="14">
        <v>3786042</v>
      </c>
      <c r="DJ172" s="14">
        <v>3905810</v>
      </c>
      <c r="DK172" s="14">
        <v>3963176</v>
      </c>
      <c r="DL172" s="14">
        <v>3953388</v>
      </c>
      <c r="DM172" s="14">
        <v>4156680</v>
      </c>
      <c r="DN172" s="14">
        <v>4625856</v>
      </c>
      <c r="DO172" s="14">
        <v>4562923</v>
      </c>
      <c r="DP172" s="14">
        <v>4334705</v>
      </c>
      <c r="DQ172" s="14">
        <v>3817582</v>
      </c>
      <c r="DR172" s="14">
        <v>3827594</v>
      </c>
      <c r="DS172" s="14">
        <v>3415044</v>
      </c>
      <c r="DT172" s="14">
        <v>3332287</v>
      </c>
      <c r="DU172" s="14"/>
      <c r="DV172" s="14"/>
      <c r="DW172" s="14"/>
      <c r="DX172" s="14"/>
      <c r="DY172" s="14"/>
      <c r="DZ172" s="14">
        <v>1098606</v>
      </c>
      <c r="EA172" s="14">
        <v>1892160</v>
      </c>
      <c r="EB172" s="14">
        <v>1903844</v>
      </c>
      <c r="EC172" s="14">
        <v>2204863</v>
      </c>
      <c r="ED172" s="14">
        <v>1367841</v>
      </c>
      <c r="EE172" s="14">
        <v>2344407</v>
      </c>
      <c r="EF172" s="14">
        <v>2866291</v>
      </c>
      <c r="EG172" s="14">
        <v>2640439</v>
      </c>
      <c r="EH172" s="14">
        <v>2429895</v>
      </c>
      <c r="EI172" s="14">
        <v>1960707</v>
      </c>
      <c r="EJ172" s="14">
        <v>1584749</v>
      </c>
      <c r="EK172" s="14">
        <v>1584447</v>
      </c>
      <c r="EL172" s="14">
        <v>2023009</v>
      </c>
      <c r="EM172" s="14">
        <v>1757928</v>
      </c>
      <c r="EN172" s="14">
        <v>1621311</v>
      </c>
      <c r="EO172" s="14">
        <v>1336372</v>
      </c>
      <c r="EP172" s="14">
        <v>1644214</v>
      </c>
      <c r="EQ172" s="14">
        <v>1456030</v>
      </c>
      <c r="ER172" s="14">
        <v>1287526</v>
      </c>
      <c r="ES172" s="14"/>
    </row>
    <row r="173" spans="7:149" ht="15.75" x14ac:dyDescent="0.5">
      <c r="G173" s="70" t="str">
        <f t="shared" si="20"/>
        <v>rubb</v>
      </c>
      <c r="H173" s="71">
        <f t="shared" si="24"/>
        <v>839</v>
      </c>
      <c r="I173" s="65">
        <f t="shared" si="21"/>
        <v>0</v>
      </c>
      <c r="J173" s="65">
        <f t="shared" si="22"/>
        <v>0</v>
      </c>
      <c r="K173" s="65"/>
      <c r="N173" s="301">
        <f t="shared" si="25"/>
        <v>0</v>
      </c>
      <c r="O173" s="264"/>
      <c r="P173" s="13">
        <v>839</v>
      </c>
      <c r="Q173" s="13" t="s">
        <v>268</v>
      </c>
      <c r="R173" s="13" t="s">
        <v>267</v>
      </c>
      <c r="S173" s="13" t="s">
        <v>267</v>
      </c>
      <c r="T173" s="13" t="s">
        <v>267</v>
      </c>
      <c r="U173" s="265" t="s">
        <v>243</v>
      </c>
      <c r="V173" s="14" t="s">
        <v>243</v>
      </c>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row>
    <row r="174" spans="7:149" ht="15.75" x14ac:dyDescent="0.5">
      <c r="G174" s="70" t="str">
        <f t="shared" si="20"/>
        <v>catt</v>
      </c>
      <c r="H174" s="71">
        <f t="shared" si="24"/>
        <v>867</v>
      </c>
      <c r="I174" s="65">
        <f t="shared" si="21"/>
        <v>498.923</v>
      </c>
      <c r="J174" s="65"/>
      <c r="K174" s="65">
        <f t="shared" ref="K174:K237" si="26">SUMIFS($V174:$FN174,$V$5:$FN$5,"h",$V$6:$FN$6,K$3)/K$4</f>
        <v>1.719776</v>
      </c>
      <c r="N174" s="301">
        <f t="shared" si="25"/>
        <v>364.15216666666669</v>
      </c>
      <c r="O174" s="264"/>
      <c r="P174" s="13">
        <v>867</v>
      </c>
      <c r="Q174" s="13" t="s">
        <v>269</v>
      </c>
      <c r="R174" s="13" t="s">
        <v>270</v>
      </c>
      <c r="S174" s="13" t="s">
        <v>270</v>
      </c>
      <c r="T174" s="13" t="s">
        <v>270</v>
      </c>
      <c r="U174" s="265" t="s">
        <v>270</v>
      </c>
      <c r="V174" s="14" t="s">
        <v>270</v>
      </c>
      <c r="W174" s="14">
        <v>339941</v>
      </c>
      <c r="X174" s="14">
        <v>338685</v>
      </c>
      <c r="Y174" s="14">
        <v>330300</v>
      </c>
      <c r="Z174" s="14">
        <v>369710</v>
      </c>
      <c r="AA174" s="14">
        <v>447573</v>
      </c>
      <c r="AB174" s="14">
        <v>358704</v>
      </c>
      <c r="AC174" s="14">
        <v>395843</v>
      </c>
      <c r="AD174" s="14">
        <v>339480</v>
      </c>
      <c r="AE174" s="14">
        <v>392511</v>
      </c>
      <c r="AF174" s="14">
        <v>409310</v>
      </c>
      <c r="AG174" s="14">
        <v>436452</v>
      </c>
      <c r="AH174" s="14">
        <v>485333</v>
      </c>
      <c r="AI174" s="14">
        <v>508906</v>
      </c>
      <c r="AJ174" s="14">
        <v>504818</v>
      </c>
      <c r="AK174" s="14">
        <v>497670</v>
      </c>
      <c r="AL174" s="14">
        <v>506661</v>
      </c>
      <c r="AM174" s="14">
        <v>518484</v>
      </c>
      <c r="AN174" s="14">
        <v>486320</v>
      </c>
      <c r="AO174" s="14">
        <v>497972</v>
      </c>
      <c r="AP174" s="14">
        <v>504803</v>
      </c>
      <c r="AQ174" s="14">
        <v>453418</v>
      </c>
      <c r="AR174" s="14">
        <v>487802</v>
      </c>
      <c r="AS174" s="14">
        <v>498923</v>
      </c>
      <c r="AT174" s="14">
        <v>503506.8</v>
      </c>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v>2174.6590000000001</v>
      </c>
      <c r="BT174" s="14">
        <v>2151.3090000000002</v>
      </c>
      <c r="BU174" s="14">
        <v>2169.703</v>
      </c>
      <c r="BV174" s="14">
        <v>1146.56</v>
      </c>
      <c r="BW174" s="14">
        <v>1683.6679999999999</v>
      </c>
      <c r="BX174" s="14">
        <v>1719.7760000000001</v>
      </c>
      <c r="BY174" s="14"/>
      <c r="BZ174" s="14"/>
      <c r="CA174" s="14"/>
      <c r="CB174" s="14"/>
      <c r="CC174" s="14"/>
      <c r="CD174" s="14"/>
      <c r="CE174" s="14"/>
      <c r="CF174" s="14"/>
      <c r="CG174" s="14"/>
      <c r="CH174" s="14"/>
      <c r="CI174" s="14"/>
      <c r="CJ174" s="14">
        <v>68700000</v>
      </c>
      <c r="CK174" s="14">
        <v>74000000</v>
      </c>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v>3803948</v>
      </c>
      <c r="EG174" s="14">
        <v>4009494</v>
      </c>
      <c r="EH174" s="14"/>
      <c r="EI174" s="14"/>
      <c r="EJ174" s="14"/>
      <c r="EK174" s="14"/>
      <c r="EL174" s="14"/>
      <c r="EM174" s="14"/>
      <c r="EN174" s="14"/>
      <c r="EO174" s="14"/>
      <c r="EP174" s="14"/>
      <c r="EQ174" s="14"/>
      <c r="ER174" s="14"/>
      <c r="ES174" s="14"/>
    </row>
    <row r="175" spans="7:149" ht="15.75" x14ac:dyDescent="0.5">
      <c r="G175" s="70" t="str">
        <f t="shared" si="20"/>
        <v>milk</v>
      </c>
      <c r="H175" s="71">
        <f t="shared" si="24"/>
        <v>882</v>
      </c>
      <c r="I175" s="65">
        <f t="shared" si="21"/>
        <v>968.98</v>
      </c>
      <c r="J175" s="65"/>
      <c r="K175" s="65">
        <f t="shared" si="26"/>
        <v>0.56825870000000001</v>
      </c>
      <c r="N175" s="301">
        <f t="shared" si="25"/>
        <v>518.42133333333334</v>
      </c>
      <c r="O175" s="264"/>
      <c r="P175" s="13">
        <v>882</v>
      </c>
      <c r="Q175" s="13" t="s">
        <v>271</v>
      </c>
      <c r="R175" s="13" t="s">
        <v>272</v>
      </c>
      <c r="S175" s="13" t="s">
        <v>272</v>
      </c>
      <c r="T175" s="13" t="s">
        <v>272</v>
      </c>
      <c r="U175" s="265" t="s">
        <v>272</v>
      </c>
      <c r="V175" s="14" t="s">
        <v>270</v>
      </c>
      <c r="W175" s="14">
        <v>497857</v>
      </c>
      <c r="X175" s="14">
        <v>479947</v>
      </c>
      <c r="Y175" s="14">
        <v>493375</v>
      </c>
      <c r="Z175" s="14">
        <v>553442</v>
      </c>
      <c r="AA175" s="14">
        <v>549945</v>
      </c>
      <c r="AB175" s="14">
        <v>535962</v>
      </c>
      <c r="AC175" s="14">
        <v>616549</v>
      </c>
      <c r="AD175" s="14">
        <v>567683</v>
      </c>
      <c r="AE175" s="14">
        <v>646953</v>
      </c>
      <c r="AF175" s="14">
        <v>827249</v>
      </c>
      <c r="AG175" s="14">
        <v>909533</v>
      </c>
      <c r="AH175" s="14">
        <v>974694</v>
      </c>
      <c r="AI175" s="14">
        <v>959732</v>
      </c>
      <c r="AJ175" s="14">
        <v>786871</v>
      </c>
      <c r="AK175" s="14">
        <v>800751</v>
      </c>
      <c r="AL175" s="14">
        <v>835125</v>
      </c>
      <c r="AM175" s="14">
        <v>912735</v>
      </c>
      <c r="AN175" s="14">
        <v>928108</v>
      </c>
      <c r="AO175" s="14">
        <v>951004</v>
      </c>
      <c r="AP175" s="14">
        <v>944537</v>
      </c>
      <c r="AQ175" s="14">
        <v>946913</v>
      </c>
      <c r="AR175" s="14">
        <v>946388</v>
      </c>
      <c r="AS175" s="14">
        <v>968980</v>
      </c>
      <c r="AT175" s="14">
        <v>837223.2</v>
      </c>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v>518.64670000000001</v>
      </c>
      <c r="BT175" s="14">
        <v>533.91930000000002</v>
      </c>
      <c r="BU175" s="14">
        <v>540.44600000000003</v>
      </c>
      <c r="BV175" s="14">
        <v>581.83169999999996</v>
      </c>
      <c r="BW175" s="14">
        <v>565.01589999999999</v>
      </c>
      <c r="BX175" s="14">
        <v>568.25869999999998</v>
      </c>
      <c r="BY175" s="14"/>
      <c r="BZ175" s="14"/>
      <c r="CA175" s="14"/>
      <c r="CB175" s="14"/>
      <c r="CC175" s="14"/>
      <c r="CD175" s="14"/>
      <c r="CE175" s="14"/>
      <c r="CF175" s="14"/>
      <c r="CG175" s="14">
        <v>4328963</v>
      </c>
      <c r="CH175" s="14">
        <v>5327381</v>
      </c>
      <c r="CI175" s="14">
        <v>4690600</v>
      </c>
      <c r="CJ175" s="14">
        <v>6714000</v>
      </c>
      <c r="CK175" s="14">
        <v>6417000</v>
      </c>
      <c r="CL175" s="14"/>
      <c r="CM175" s="14"/>
      <c r="CN175" s="14"/>
      <c r="CO175" s="14"/>
      <c r="CP175" s="14"/>
      <c r="CQ175" s="14"/>
      <c r="CR175" s="14"/>
      <c r="CS175" s="14"/>
      <c r="CT175" s="14"/>
      <c r="CU175" s="14"/>
      <c r="CV175" s="14"/>
      <c r="CW175" s="14">
        <v>207184</v>
      </c>
      <c r="CX175" s="14">
        <v>199731</v>
      </c>
      <c r="CY175" s="14">
        <v>205319</v>
      </c>
      <c r="CZ175" s="14">
        <v>230316</v>
      </c>
      <c r="DA175" s="14">
        <v>228860</v>
      </c>
      <c r="DB175" s="14">
        <v>223041</v>
      </c>
      <c r="DC175" s="14">
        <v>256578</v>
      </c>
      <c r="DD175" s="14">
        <v>236242</v>
      </c>
      <c r="DE175" s="14">
        <v>269230</v>
      </c>
      <c r="DF175" s="14">
        <v>344261</v>
      </c>
      <c r="DG175" s="14">
        <v>378504</v>
      </c>
      <c r="DH175" s="14">
        <v>405620</v>
      </c>
      <c r="DI175" s="14">
        <v>399394</v>
      </c>
      <c r="DJ175" s="14">
        <v>327458</v>
      </c>
      <c r="DK175" s="14">
        <v>333234</v>
      </c>
      <c r="DL175" s="14">
        <v>347539</v>
      </c>
      <c r="DM175" s="14">
        <v>379836</v>
      </c>
      <c r="DN175" s="14">
        <v>386234</v>
      </c>
      <c r="DO175" s="14">
        <v>395762</v>
      </c>
      <c r="DP175" s="14">
        <v>393071</v>
      </c>
      <c r="DQ175" s="14">
        <v>394059</v>
      </c>
      <c r="DR175" s="14">
        <v>393841</v>
      </c>
      <c r="DS175" s="14">
        <v>403243</v>
      </c>
      <c r="DT175" s="14">
        <v>348412</v>
      </c>
      <c r="DU175" s="14"/>
      <c r="DV175" s="14"/>
      <c r="DW175" s="14"/>
      <c r="DX175" s="14"/>
      <c r="DY175" s="14"/>
      <c r="DZ175" s="14"/>
      <c r="EA175" s="14"/>
      <c r="EB175" s="14"/>
      <c r="EC175" s="14">
        <v>288756</v>
      </c>
      <c r="ED175" s="14">
        <v>424167</v>
      </c>
      <c r="EE175" s="14">
        <v>469313</v>
      </c>
      <c r="EF175" s="14">
        <v>746154</v>
      </c>
      <c r="EG175" s="14">
        <v>656103</v>
      </c>
      <c r="EH175" s="14"/>
      <c r="EI175" s="14"/>
      <c r="EJ175" s="14"/>
      <c r="EK175" s="14"/>
      <c r="EL175" s="14"/>
      <c r="EM175" s="14"/>
      <c r="EN175" s="14"/>
      <c r="EO175" s="14"/>
      <c r="EP175" s="14"/>
      <c r="EQ175" s="14"/>
      <c r="ER175" s="14"/>
      <c r="ES175" s="14"/>
    </row>
    <row r="176" spans="7:149" ht="15.75" x14ac:dyDescent="0.5">
      <c r="G176" s="70" t="str">
        <f t="shared" si="20"/>
        <v>catt</v>
      </c>
      <c r="H176" s="71">
        <f t="shared" si="24"/>
        <v>944</v>
      </c>
      <c r="I176" s="65">
        <f t="shared" si="21"/>
        <v>0</v>
      </c>
      <c r="J176" s="65"/>
      <c r="K176" s="65">
        <f t="shared" si="26"/>
        <v>0</v>
      </c>
      <c r="N176" s="301">
        <f t="shared" si="25"/>
        <v>0</v>
      </c>
      <c r="O176" s="264"/>
      <c r="P176" s="13">
        <v>944</v>
      </c>
      <c r="Q176" s="13" t="s">
        <v>273</v>
      </c>
      <c r="R176" s="13" t="s">
        <v>270</v>
      </c>
      <c r="S176" s="13" t="s">
        <v>270</v>
      </c>
      <c r="T176" s="13" t="s">
        <v>270</v>
      </c>
      <c r="U176" s="265" t="s">
        <v>270</v>
      </c>
      <c r="V176" s="14" t="s">
        <v>270</v>
      </c>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v>1193098</v>
      </c>
      <c r="CX176" s="14">
        <v>1291854</v>
      </c>
      <c r="CY176" s="14">
        <v>1278225</v>
      </c>
      <c r="CZ176" s="14">
        <v>1370841</v>
      </c>
      <c r="DA176" s="14">
        <v>1615052</v>
      </c>
      <c r="DB176" s="14">
        <v>1273103</v>
      </c>
      <c r="DC176" s="14">
        <v>1391801</v>
      </c>
      <c r="DD176" s="14">
        <v>988859</v>
      </c>
      <c r="DE176" s="14">
        <v>1018981</v>
      </c>
      <c r="DF176" s="14">
        <v>1003049</v>
      </c>
      <c r="DG176" s="14">
        <v>1193132</v>
      </c>
      <c r="DH176" s="14">
        <v>1690097</v>
      </c>
      <c r="DI176" s="14">
        <v>1858150</v>
      </c>
      <c r="DJ176" s="14">
        <v>1778914</v>
      </c>
      <c r="DK176" s="14">
        <v>1436888</v>
      </c>
      <c r="DL176" s="14">
        <v>1520035</v>
      </c>
      <c r="DM176" s="14">
        <v>1554531</v>
      </c>
      <c r="DN176" s="14">
        <v>1471770</v>
      </c>
      <c r="DO176" s="14">
        <v>867815</v>
      </c>
      <c r="DP176" s="14">
        <v>758253</v>
      </c>
      <c r="DQ176" s="14">
        <v>1348932</v>
      </c>
      <c r="DR176" s="14">
        <v>1530823</v>
      </c>
      <c r="DS176" s="14">
        <v>1619795</v>
      </c>
      <c r="DT176" s="14">
        <v>1589069</v>
      </c>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row>
    <row r="177" spans="7:149" ht="15.75" x14ac:dyDescent="0.5">
      <c r="G177" s="70" t="str">
        <f t="shared" si="20"/>
        <v>catt</v>
      </c>
      <c r="H177" s="71">
        <f t="shared" si="24"/>
        <v>945</v>
      </c>
      <c r="I177" s="65">
        <f t="shared" si="21"/>
        <v>0</v>
      </c>
      <c r="J177" s="65"/>
      <c r="K177" s="65">
        <f t="shared" si="26"/>
        <v>0</v>
      </c>
      <c r="N177" s="301">
        <f t="shared" si="25"/>
        <v>0</v>
      </c>
      <c r="O177" s="264"/>
      <c r="P177" s="13">
        <v>945</v>
      </c>
      <c r="Q177" s="13" t="s">
        <v>274</v>
      </c>
      <c r="R177" s="13" t="s">
        <v>270</v>
      </c>
      <c r="S177" s="13" t="s">
        <v>270</v>
      </c>
      <c r="T177" s="13" t="s">
        <v>270</v>
      </c>
      <c r="U177" s="265" t="s">
        <v>270</v>
      </c>
      <c r="V177" s="14" t="s">
        <v>270</v>
      </c>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v>14600000</v>
      </c>
      <c r="CB177" s="14"/>
      <c r="CC177" s="14"/>
      <c r="CD177" s="14">
        <v>20000000</v>
      </c>
      <c r="CE177" s="14">
        <v>22500000</v>
      </c>
      <c r="CF177" s="14">
        <v>24900000</v>
      </c>
      <c r="CG177" s="14">
        <v>23100000</v>
      </c>
      <c r="CH177" s="14">
        <v>28000000</v>
      </c>
      <c r="CI177" s="14">
        <v>30000000</v>
      </c>
      <c r="CJ177" s="14">
        <v>30800000</v>
      </c>
      <c r="CK177" s="14">
        <v>32300000</v>
      </c>
      <c r="CL177" s="14">
        <v>34700000</v>
      </c>
      <c r="CM177" s="14">
        <v>38100000</v>
      </c>
      <c r="CN177" s="14">
        <v>42600000</v>
      </c>
      <c r="CO177" s="14">
        <v>47000000</v>
      </c>
      <c r="CP177" s="14">
        <v>47000000</v>
      </c>
      <c r="CQ177" s="14">
        <v>54200000</v>
      </c>
      <c r="CR177" s="14">
        <v>56000000</v>
      </c>
      <c r="CS177" s="14">
        <v>51900000</v>
      </c>
      <c r="CT177" s="14">
        <v>66500000</v>
      </c>
      <c r="CU177" s="14">
        <v>67700000</v>
      </c>
      <c r="CV177" s="14">
        <v>69600000</v>
      </c>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row>
    <row r="178" spans="7:149" ht="15.75" x14ac:dyDescent="0.5">
      <c r="G178" s="70" t="str">
        <f t="shared" si="20"/>
        <v>catt</v>
      </c>
      <c r="H178" s="71">
        <f t="shared" si="24"/>
        <v>947</v>
      </c>
      <c r="I178" s="65">
        <f t="shared" si="21"/>
        <v>21.12</v>
      </c>
      <c r="J178" s="65"/>
      <c r="K178" s="65">
        <f t="shared" si="26"/>
        <v>0.11976000000000001</v>
      </c>
      <c r="N178" s="301">
        <f t="shared" si="25"/>
        <v>41.787833333333339</v>
      </c>
      <c r="O178" s="264"/>
      <c r="P178" s="13">
        <v>947</v>
      </c>
      <c r="Q178" s="13" t="s">
        <v>275</v>
      </c>
      <c r="R178" s="13" t="s">
        <v>270</v>
      </c>
      <c r="S178" s="13" t="s">
        <v>270</v>
      </c>
      <c r="T178" s="13" t="s">
        <v>270</v>
      </c>
      <c r="U178" s="265" t="s">
        <v>270</v>
      </c>
      <c r="V178" s="14" t="s">
        <v>270</v>
      </c>
      <c r="W178" s="14">
        <v>45854</v>
      </c>
      <c r="X178" s="14">
        <v>43644</v>
      </c>
      <c r="Y178" s="14">
        <v>42299</v>
      </c>
      <c r="Z178" s="14">
        <v>40640</v>
      </c>
      <c r="AA178" s="14">
        <v>40237</v>
      </c>
      <c r="AB178" s="14">
        <v>38053</v>
      </c>
      <c r="AC178" s="14">
        <v>43886</v>
      </c>
      <c r="AD178" s="14">
        <v>41756</v>
      </c>
      <c r="AE178" s="14">
        <v>39032</v>
      </c>
      <c r="AF178" s="14">
        <v>34645</v>
      </c>
      <c r="AG178" s="14">
        <v>35912</v>
      </c>
      <c r="AH178" s="14">
        <v>35331</v>
      </c>
      <c r="AI178" s="14">
        <v>36964</v>
      </c>
      <c r="AJ178" s="14">
        <v>37837</v>
      </c>
      <c r="AK178" s="14">
        <v>35237</v>
      </c>
      <c r="AL178" s="14">
        <v>35410</v>
      </c>
      <c r="AM178" s="14">
        <v>31905</v>
      </c>
      <c r="AN178" s="14">
        <v>29380</v>
      </c>
      <c r="AO178" s="14">
        <v>25346</v>
      </c>
      <c r="AP178" s="14">
        <v>24789</v>
      </c>
      <c r="AQ178" s="14">
        <v>18526</v>
      </c>
      <c r="AR178" s="14">
        <v>18941</v>
      </c>
      <c r="AS178" s="14">
        <v>21120</v>
      </c>
      <c r="AT178" s="14">
        <v>22110.84</v>
      </c>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v>143.06399999999999</v>
      </c>
      <c r="BT178" s="14">
        <v>126.724</v>
      </c>
      <c r="BU178" s="14">
        <v>126.01900000000001</v>
      </c>
      <c r="BV178" s="14">
        <v>89.100999999999999</v>
      </c>
      <c r="BW178" s="14">
        <v>115.837</v>
      </c>
      <c r="BX178" s="14">
        <v>119.76</v>
      </c>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row>
    <row r="179" spans="7:149" ht="15.75" x14ac:dyDescent="0.5">
      <c r="G179" s="70" t="str">
        <f t="shared" si="20"/>
        <v>milk</v>
      </c>
      <c r="H179" s="71">
        <f t="shared" si="24"/>
        <v>951</v>
      </c>
      <c r="I179" s="65">
        <f t="shared" si="21"/>
        <v>91.004850000000005</v>
      </c>
      <c r="J179" s="65"/>
      <c r="K179" s="65">
        <f t="shared" si="26"/>
        <v>0.1231969</v>
      </c>
      <c r="N179" s="301">
        <f t="shared" si="25"/>
        <v>147.27333333333334</v>
      </c>
      <c r="O179" s="264"/>
      <c r="P179" s="13">
        <v>951</v>
      </c>
      <c r="Q179" s="13" t="s">
        <v>276</v>
      </c>
      <c r="R179" s="13" t="s">
        <v>272</v>
      </c>
      <c r="S179" s="13" t="s">
        <v>272</v>
      </c>
      <c r="T179" s="13" t="s">
        <v>272</v>
      </c>
      <c r="U179" s="265" t="s">
        <v>272</v>
      </c>
      <c r="V179" s="14" t="s">
        <v>270</v>
      </c>
      <c r="W179" s="14">
        <v>149339.79999999999</v>
      </c>
      <c r="X179" s="14">
        <v>146168.29999999999</v>
      </c>
      <c r="Y179" s="14">
        <v>149418.4</v>
      </c>
      <c r="Z179" s="14">
        <v>152057.70000000001</v>
      </c>
      <c r="AA179" s="14">
        <v>149614.6</v>
      </c>
      <c r="AB179" s="14">
        <v>137041.20000000001</v>
      </c>
      <c r="AC179" s="14">
        <v>138907.79999999999</v>
      </c>
      <c r="AD179" s="14">
        <v>135198.6</v>
      </c>
      <c r="AE179" s="14">
        <v>127883.8</v>
      </c>
      <c r="AF179" s="14">
        <v>128068.4</v>
      </c>
      <c r="AG179" s="14">
        <v>131349.29999999999</v>
      </c>
      <c r="AH179" s="14">
        <v>96339.4</v>
      </c>
      <c r="AI179" s="14">
        <v>103465.3</v>
      </c>
      <c r="AJ179" s="14">
        <v>85713.1</v>
      </c>
      <c r="AK179" s="14">
        <v>98129.32</v>
      </c>
      <c r="AL179" s="14">
        <v>98818.45</v>
      </c>
      <c r="AM179" s="14">
        <v>99316.87</v>
      </c>
      <c r="AN179" s="14">
        <v>98340.06</v>
      </c>
      <c r="AO179" s="14">
        <v>74495.710000000006</v>
      </c>
      <c r="AP179" s="14">
        <v>88792.05</v>
      </c>
      <c r="AQ179" s="14">
        <v>89987.13</v>
      </c>
      <c r="AR179" s="14">
        <v>89446.87</v>
      </c>
      <c r="AS179" s="14">
        <v>91004.85</v>
      </c>
      <c r="AT179" s="14">
        <v>82456.42</v>
      </c>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v>136.07550000000001</v>
      </c>
      <c r="BT179" s="14">
        <v>136.78139999999999</v>
      </c>
      <c r="BU179" s="14">
        <v>134.26609999999999</v>
      </c>
      <c r="BV179" s="14">
        <v>99.550190000000001</v>
      </c>
      <c r="BW179" s="14">
        <v>119.4804</v>
      </c>
      <c r="BX179" s="14">
        <v>123.1969</v>
      </c>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v>79858</v>
      </c>
      <c r="CX179" s="14">
        <v>78163</v>
      </c>
      <c r="CY179" s="14">
        <v>79901</v>
      </c>
      <c r="CZ179" s="14">
        <v>81312</v>
      </c>
      <c r="DA179" s="14">
        <v>80005</v>
      </c>
      <c r="DB179" s="14">
        <v>73282</v>
      </c>
      <c r="DC179" s="14">
        <v>74280</v>
      </c>
      <c r="DD179" s="14">
        <v>72297</v>
      </c>
      <c r="DE179" s="14">
        <v>68385</v>
      </c>
      <c r="DF179" s="14">
        <v>68484</v>
      </c>
      <c r="DG179" s="14">
        <v>70238</v>
      </c>
      <c r="DH179" s="14">
        <v>51517</v>
      </c>
      <c r="DI179" s="14">
        <v>55327</v>
      </c>
      <c r="DJ179" s="14">
        <v>45835</v>
      </c>
      <c r="DK179" s="14">
        <v>52474</v>
      </c>
      <c r="DL179" s="14">
        <v>52843</v>
      </c>
      <c r="DM179" s="14">
        <v>53109</v>
      </c>
      <c r="DN179" s="14">
        <v>52587</v>
      </c>
      <c r="DO179" s="14">
        <v>39836</v>
      </c>
      <c r="DP179" s="14">
        <v>47481</v>
      </c>
      <c r="DQ179" s="14">
        <v>48120</v>
      </c>
      <c r="DR179" s="14">
        <v>47831</v>
      </c>
      <c r="DS179" s="14">
        <v>48664</v>
      </c>
      <c r="DT179" s="14">
        <v>44093</v>
      </c>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row>
    <row r="180" spans="7:149" ht="15.75" x14ac:dyDescent="0.5">
      <c r="G180" s="70" t="str">
        <f t="shared" si="20"/>
        <v>catt</v>
      </c>
      <c r="H180" s="71">
        <f t="shared" si="24"/>
        <v>972</v>
      </c>
      <c r="I180" s="65">
        <f t="shared" si="21"/>
        <v>0</v>
      </c>
      <c r="J180" s="65"/>
      <c r="K180" s="65">
        <f t="shared" si="26"/>
        <v>0</v>
      </c>
      <c r="N180" s="301">
        <f t="shared" si="25"/>
        <v>0</v>
      </c>
      <c r="O180" s="264"/>
      <c r="P180" s="13">
        <v>972</v>
      </c>
      <c r="Q180" s="13" t="s">
        <v>278</v>
      </c>
      <c r="R180" s="13" t="s">
        <v>270</v>
      </c>
      <c r="S180" s="13" t="s">
        <v>270</v>
      </c>
      <c r="T180" s="13" t="s">
        <v>270</v>
      </c>
      <c r="U180" s="265" t="s">
        <v>270</v>
      </c>
      <c r="V180" s="14" t="s">
        <v>270</v>
      </c>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v>146956</v>
      </c>
      <c r="CX180" s="14">
        <v>139873</v>
      </c>
      <c r="CY180" s="14">
        <v>135563</v>
      </c>
      <c r="CZ180" s="14">
        <v>130246</v>
      </c>
      <c r="DA180" s="14">
        <v>128954</v>
      </c>
      <c r="DB180" s="14">
        <v>121955</v>
      </c>
      <c r="DC180" s="14">
        <v>140649</v>
      </c>
      <c r="DD180" s="14">
        <v>133822</v>
      </c>
      <c r="DE180" s="14">
        <v>125092</v>
      </c>
      <c r="DF180" s="14">
        <v>111033</v>
      </c>
      <c r="DG180" s="14">
        <v>115093</v>
      </c>
      <c r="DH180" s="14">
        <v>113231</v>
      </c>
      <c r="DI180" s="14">
        <v>118465</v>
      </c>
      <c r="DJ180" s="14">
        <v>121183</v>
      </c>
      <c r="DK180" s="14">
        <v>112930</v>
      </c>
      <c r="DL180" s="14">
        <v>113484</v>
      </c>
      <c r="DM180" s="14">
        <v>102251</v>
      </c>
      <c r="DN180" s="14">
        <v>92884</v>
      </c>
      <c r="DO180" s="14">
        <v>77193</v>
      </c>
      <c r="DP180" s="14">
        <v>76756</v>
      </c>
      <c r="DQ180" s="14">
        <v>53900</v>
      </c>
      <c r="DR180" s="14">
        <v>54741</v>
      </c>
      <c r="DS180" s="14">
        <v>60939</v>
      </c>
      <c r="DT180" s="14">
        <v>67332</v>
      </c>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row>
    <row r="181" spans="7:149" ht="15.75" x14ac:dyDescent="0.5">
      <c r="G181" s="70" t="str">
        <f t="shared" si="20"/>
        <v>catt</v>
      </c>
      <c r="H181" s="71">
        <f t="shared" si="24"/>
        <v>973</v>
      </c>
      <c r="I181" s="65">
        <f t="shared" si="21"/>
        <v>0</v>
      </c>
      <c r="J181" s="65"/>
      <c r="K181" s="65">
        <f t="shared" si="26"/>
        <v>0</v>
      </c>
      <c r="N181" s="301">
        <f t="shared" si="25"/>
        <v>0</v>
      </c>
      <c r="O181" s="264"/>
      <c r="P181" s="13">
        <v>973</v>
      </c>
      <c r="Q181" s="13" t="s">
        <v>279</v>
      </c>
      <c r="R181" s="270" t="s">
        <v>270</v>
      </c>
      <c r="S181" s="270" t="s">
        <v>270</v>
      </c>
      <c r="T181" s="270" t="s">
        <v>270</v>
      </c>
      <c r="U181" s="360" t="s">
        <v>270</v>
      </c>
      <c r="V181" s="361" t="s">
        <v>270</v>
      </c>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v>8201000</v>
      </c>
      <c r="CB181" s="14"/>
      <c r="CC181" s="14"/>
      <c r="CD181" s="14">
        <v>22200000</v>
      </c>
      <c r="CE181" s="14">
        <v>24700000</v>
      </c>
      <c r="CF181" s="14">
        <v>28000000</v>
      </c>
      <c r="CG181" s="14">
        <v>28300000</v>
      </c>
      <c r="CH181" s="14">
        <v>34200000</v>
      </c>
      <c r="CI181" s="14">
        <v>38500000</v>
      </c>
      <c r="CJ181" s="14">
        <v>36300000</v>
      </c>
      <c r="CK181" s="14">
        <v>37100000</v>
      </c>
      <c r="CL181" s="14">
        <v>38800000</v>
      </c>
      <c r="CM181" s="14">
        <v>42400000</v>
      </c>
      <c r="CN181" s="14">
        <v>47700000</v>
      </c>
      <c r="CO181" s="14">
        <v>51800000</v>
      </c>
      <c r="CP181" s="14">
        <v>51800000</v>
      </c>
      <c r="CQ181" s="14">
        <v>59300000</v>
      </c>
      <c r="CR181" s="14">
        <v>59400000</v>
      </c>
      <c r="CS181" s="14">
        <v>63200000</v>
      </c>
      <c r="CT181" s="14">
        <v>66500000</v>
      </c>
      <c r="CU181" s="14">
        <v>67700000</v>
      </c>
      <c r="CV181" s="14">
        <v>72200000</v>
      </c>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row>
    <row r="182" spans="7:149" ht="15.75" x14ac:dyDescent="0.5">
      <c r="G182" s="70" t="str">
        <f t="shared" si="20"/>
        <v>smlr</v>
      </c>
      <c r="H182" s="71">
        <f t="shared" si="24"/>
        <v>977</v>
      </c>
      <c r="I182" s="65">
        <f t="shared" si="21"/>
        <v>54.65</v>
      </c>
      <c r="J182" s="65"/>
      <c r="K182" s="65">
        <f t="shared" si="26"/>
        <v>7.220739</v>
      </c>
      <c r="N182" s="301">
        <f t="shared" si="25"/>
        <v>56.819166666666668</v>
      </c>
      <c r="O182" s="264"/>
      <c r="P182" s="13">
        <v>977</v>
      </c>
      <c r="Q182" s="13" t="s">
        <v>280</v>
      </c>
      <c r="R182" s="13" t="s">
        <v>281</v>
      </c>
      <c r="S182" s="13" t="s">
        <v>281</v>
      </c>
      <c r="T182" s="13" t="s">
        <v>281</v>
      </c>
      <c r="U182" s="265" t="s">
        <v>281</v>
      </c>
      <c r="V182" s="14" t="s">
        <v>282</v>
      </c>
      <c r="W182" s="14">
        <v>33410</v>
      </c>
      <c r="X182" s="14">
        <v>44770</v>
      </c>
      <c r="Y182" s="14">
        <v>68710</v>
      </c>
      <c r="Z182" s="14">
        <v>80640</v>
      </c>
      <c r="AA182" s="14">
        <v>66057</v>
      </c>
      <c r="AB182" s="14">
        <v>47328</v>
      </c>
      <c r="AC182" s="14">
        <v>75177</v>
      </c>
      <c r="AD182" s="14">
        <v>56852</v>
      </c>
      <c r="AE182" s="14">
        <v>47029</v>
      </c>
      <c r="AF182" s="14">
        <v>54265</v>
      </c>
      <c r="AG182" s="14">
        <v>44865</v>
      </c>
      <c r="AH182" s="14">
        <v>46793</v>
      </c>
      <c r="AI182" s="14">
        <v>44357</v>
      </c>
      <c r="AJ182" s="14">
        <v>41487</v>
      </c>
      <c r="AK182" s="14">
        <v>43612</v>
      </c>
      <c r="AL182" s="14">
        <v>44525</v>
      </c>
      <c r="AM182" s="14">
        <v>45912</v>
      </c>
      <c r="AN182" s="14">
        <v>55112</v>
      </c>
      <c r="AO182" s="14">
        <v>82274</v>
      </c>
      <c r="AP182" s="14">
        <v>70073</v>
      </c>
      <c r="AQ182" s="14">
        <v>54188</v>
      </c>
      <c r="AR182" s="14">
        <v>50702</v>
      </c>
      <c r="AS182" s="14">
        <v>54650</v>
      </c>
      <c r="AT182" s="14">
        <v>52998.82</v>
      </c>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v>4950</v>
      </c>
      <c r="BT182" s="14">
        <v>5100</v>
      </c>
      <c r="BU182" s="14">
        <v>5512.4570000000003</v>
      </c>
      <c r="BV182" s="14">
        <v>8874.402</v>
      </c>
      <c r="BW182" s="14">
        <v>7558.3530000000001</v>
      </c>
      <c r="BX182" s="14">
        <v>7220.7389999999996</v>
      </c>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row>
    <row r="183" spans="7:149" ht="15.75" x14ac:dyDescent="0.5">
      <c r="G183" s="70" t="str">
        <f t="shared" si="20"/>
        <v>milk</v>
      </c>
      <c r="H183" s="71">
        <f t="shared" si="24"/>
        <v>982</v>
      </c>
      <c r="I183" s="65">
        <f t="shared" si="21"/>
        <v>151.22210000000001</v>
      </c>
      <c r="J183" s="65"/>
      <c r="K183" s="65">
        <f t="shared" si="26"/>
        <v>6.2689810000000001</v>
      </c>
      <c r="N183" s="301">
        <f t="shared" si="25"/>
        <v>97.979586666666677</v>
      </c>
      <c r="O183" s="264"/>
      <c r="P183" s="13">
        <v>982</v>
      </c>
      <c r="Q183" s="13" t="s">
        <v>283</v>
      </c>
      <c r="R183" s="13" t="s">
        <v>272</v>
      </c>
      <c r="S183" s="13" t="s">
        <v>272</v>
      </c>
      <c r="T183" s="13" t="s">
        <v>272</v>
      </c>
      <c r="U183" s="265" t="s">
        <v>272</v>
      </c>
      <c r="V183" s="14" t="s">
        <v>270</v>
      </c>
      <c r="W183" s="14">
        <v>94593.08</v>
      </c>
      <c r="X183" s="14">
        <v>94367.12</v>
      </c>
      <c r="Y183" s="14">
        <v>96667.24</v>
      </c>
      <c r="Z183" s="14">
        <v>98289.98</v>
      </c>
      <c r="AA183" s="14">
        <v>100795.3</v>
      </c>
      <c r="AB183" s="14">
        <v>103164.8</v>
      </c>
      <c r="AC183" s="14">
        <v>109140.8</v>
      </c>
      <c r="AD183" s="14">
        <v>117045.6</v>
      </c>
      <c r="AE183" s="14">
        <v>112801</v>
      </c>
      <c r="AF183" s="14">
        <v>118412.9</v>
      </c>
      <c r="AG183" s="14">
        <v>118546.9</v>
      </c>
      <c r="AH183" s="14">
        <v>120328.9</v>
      </c>
      <c r="AI183" s="14">
        <v>120676.9</v>
      </c>
      <c r="AJ183" s="14">
        <v>121245.2</v>
      </c>
      <c r="AK183" s="14">
        <v>155155.1</v>
      </c>
      <c r="AL183" s="14">
        <v>161101.29999999999</v>
      </c>
      <c r="AM183" s="14">
        <v>152920.20000000001</v>
      </c>
      <c r="AN183" s="14">
        <v>161222.39999999999</v>
      </c>
      <c r="AO183" s="14">
        <v>163472.9</v>
      </c>
      <c r="AP183" s="14">
        <v>164315.79999999999</v>
      </c>
      <c r="AQ183" s="14">
        <v>162588.6</v>
      </c>
      <c r="AR183" s="14">
        <v>151252.70000000001</v>
      </c>
      <c r="AS183" s="14">
        <v>151222.1</v>
      </c>
      <c r="AT183" s="14">
        <v>150759.79999999999</v>
      </c>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v>6033.7460000000001</v>
      </c>
      <c r="BT183" s="14">
        <v>5622.0590000000002</v>
      </c>
      <c r="BU183" s="14">
        <v>6067.4160000000002</v>
      </c>
      <c r="BV183" s="14">
        <v>6202.5190000000002</v>
      </c>
      <c r="BW183" s="14">
        <v>6280.7920000000004</v>
      </c>
      <c r="BX183" s="14">
        <v>6268.9809999999998</v>
      </c>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v>57697</v>
      </c>
      <c r="CX183" s="14">
        <v>57559</v>
      </c>
      <c r="CY183" s="14">
        <v>58962</v>
      </c>
      <c r="CZ183" s="14">
        <v>59952</v>
      </c>
      <c r="DA183" s="14">
        <v>61480</v>
      </c>
      <c r="DB183" s="14">
        <v>62926</v>
      </c>
      <c r="DC183" s="14">
        <v>66571</v>
      </c>
      <c r="DD183" s="14">
        <v>71392</v>
      </c>
      <c r="DE183" s="14">
        <v>68803</v>
      </c>
      <c r="DF183" s="14">
        <v>72226</v>
      </c>
      <c r="DG183" s="14">
        <v>72308</v>
      </c>
      <c r="DH183" s="14">
        <v>73395</v>
      </c>
      <c r="DI183" s="14">
        <v>73607</v>
      </c>
      <c r="DJ183" s="14">
        <v>73954</v>
      </c>
      <c r="DK183" s="14">
        <v>94637</v>
      </c>
      <c r="DL183" s="14">
        <v>98264</v>
      </c>
      <c r="DM183" s="14">
        <v>93274</v>
      </c>
      <c r="DN183" s="14">
        <v>98338</v>
      </c>
      <c r="DO183" s="14">
        <v>99711</v>
      </c>
      <c r="DP183" s="14">
        <v>100225</v>
      </c>
      <c r="DQ183" s="14">
        <v>99171</v>
      </c>
      <c r="DR183" s="14">
        <v>92257</v>
      </c>
      <c r="DS183" s="14">
        <v>92238</v>
      </c>
      <c r="DT183" s="14">
        <v>91956</v>
      </c>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row>
    <row r="184" spans="7:149" ht="15.75" x14ac:dyDescent="0.5">
      <c r="G184" s="70" t="str">
        <f t="shared" si="20"/>
        <v>smlr</v>
      </c>
      <c r="H184" s="71">
        <f t="shared" si="24"/>
        <v>987</v>
      </c>
      <c r="I184" s="65">
        <f t="shared" si="21"/>
        <v>25.161189999999998</v>
      </c>
      <c r="J184" s="65"/>
      <c r="K184" s="65">
        <f t="shared" si="26"/>
        <v>0</v>
      </c>
      <c r="N184" s="301">
        <f t="shared" si="25"/>
        <v>23.340828333333334</v>
      </c>
      <c r="O184" s="264"/>
      <c r="P184" s="13">
        <v>987</v>
      </c>
      <c r="Q184" s="13" t="s">
        <v>284</v>
      </c>
      <c r="R184" s="13" t="s">
        <v>281</v>
      </c>
      <c r="S184" s="13" t="s">
        <v>281</v>
      </c>
      <c r="T184" s="13" t="s">
        <v>281</v>
      </c>
      <c r="U184" s="265" t="s">
        <v>281</v>
      </c>
      <c r="V184" s="14" t="s">
        <v>282</v>
      </c>
      <c r="W184" s="14">
        <v>22280.97</v>
      </c>
      <c r="X184" s="14">
        <v>22203.35</v>
      </c>
      <c r="Y184" s="14">
        <v>22922.04</v>
      </c>
      <c r="Z184" s="14">
        <v>23432.1</v>
      </c>
      <c r="AA184" s="14">
        <v>24225.45</v>
      </c>
      <c r="AB184" s="14">
        <v>24981.06</v>
      </c>
      <c r="AC184" s="14">
        <v>24400.41</v>
      </c>
      <c r="AD184" s="14">
        <v>26836</v>
      </c>
      <c r="AE184" s="14">
        <v>28816.02</v>
      </c>
      <c r="AF184" s="14">
        <v>30598.44</v>
      </c>
      <c r="AG184" s="14">
        <v>30750</v>
      </c>
      <c r="AH184" s="14">
        <v>30750</v>
      </c>
      <c r="AI184" s="14">
        <v>30750</v>
      </c>
      <c r="AJ184" s="14">
        <v>30750</v>
      </c>
      <c r="AK184" s="14">
        <v>28000</v>
      </c>
      <c r="AL184" s="14">
        <v>28000</v>
      </c>
      <c r="AM184" s="14">
        <v>25000</v>
      </c>
      <c r="AN184" s="14">
        <v>25000</v>
      </c>
      <c r="AO184" s="14">
        <v>26118.28</v>
      </c>
      <c r="AP184" s="14">
        <v>26602.34</v>
      </c>
      <c r="AQ184" s="14">
        <v>24883.97</v>
      </c>
      <c r="AR184" s="14">
        <v>24319.200000000001</v>
      </c>
      <c r="AS184" s="14">
        <v>25161.19</v>
      </c>
      <c r="AT184" s="14">
        <v>24626.560000000001</v>
      </c>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v>0</v>
      </c>
      <c r="BT184" s="14">
        <v>0</v>
      </c>
      <c r="BU184" s="14">
        <v>0</v>
      </c>
      <c r="BV184" s="14">
        <v>0</v>
      </c>
      <c r="BW184" s="14">
        <v>0</v>
      </c>
      <c r="BX184" s="14">
        <v>0</v>
      </c>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v>85803</v>
      </c>
      <c r="CX184" s="14">
        <v>85504</v>
      </c>
      <c r="CY184" s="14">
        <v>88272</v>
      </c>
      <c r="CZ184" s="14">
        <v>90236</v>
      </c>
      <c r="DA184" s="14">
        <v>93291</v>
      </c>
      <c r="DB184" s="14">
        <v>96201</v>
      </c>
      <c r="DC184" s="14">
        <v>93965</v>
      </c>
      <c r="DD184" s="14">
        <v>103344</v>
      </c>
      <c r="DE184" s="14">
        <v>110969</v>
      </c>
      <c r="DF184" s="14">
        <v>117833</v>
      </c>
      <c r="DG184" s="14">
        <v>118417</v>
      </c>
      <c r="DH184" s="14">
        <v>118417</v>
      </c>
      <c r="DI184" s="14">
        <v>118417</v>
      </c>
      <c r="DJ184" s="14">
        <v>118417</v>
      </c>
      <c r="DK184" s="14">
        <v>107827</v>
      </c>
      <c r="DL184" s="14">
        <v>107827</v>
      </c>
      <c r="DM184" s="14">
        <v>96274</v>
      </c>
      <c r="DN184" s="14">
        <v>96274</v>
      </c>
      <c r="DO184" s="14">
        <v>100580</v>
      </c>
      <c r="DP184" s="14">
        <v>102444</v>
      </c>
      <c r="DQ184" s="14">
        <v>95827</v>
      </c>
      <c r="DR184" s="14">
        <v>93652</v>
      </c>
      <c r="DS184" s="14">
        <v>96895</v>
      </c>
      <c r="DT184" s="14">
        <v>94836</v>
      </c>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row>
    <row r="185" spans="7:149" ht="15.75" x14ac:dyDescent="0.5">
      <c r="G185" s="70" t="str">
        <f t="shared" si="20"/>
        <v>smlr</v>
      </c>
      <c r="H185" s="71">
        <f t="shared" si="24"/>
        <v>1012</v>
      </c>
      <c r="I185" s="65">
        <f t="shared" si="21"/>
        <v>0</v>
      </c>
      <c r="J185" s="65"/>
      <c r="K185" s="65">
        <f t="shared" si="26"/>
        <v>0</v>
      </c>
      <c r="N185" s="301">
        <f t="shared" si="25"/>
        <v>0</v>
      </c>
      <c r="O185" s="264"/>
      <c r="P185" s="13">
        <v>1012</v>
      </c>
      <c r="Q185" s="13" t="s">
        <v>285</v>
      </c>
      <c r="R185" s="13" t="s">
        <v>281</v>
      </c>
      <c r="S185" s="13" t="s">
        <v>281</v>
      </c>
      <c r="T185" s="13" t="s">
        <v>281</v>
      </c>
      <c r="U185" s="265" t="s">
        <v>281</v>
      </c>
      <c r="V185" s="14" t="s">
        <v>282</v>
      </c>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v>155871</v>
      </c>
      <c r="CX185" s="14">
        <v>208870</v>
      </c>
      <c r="CY185" s="14">
        <v>320559</v>
      </c>
      <c r="CZ185" s="14">
        <v>376109</v>
      </c>
      <c r="DA185" s="14">
        <v>308182</v>
      </c>
      <c r="DB185" s="14">
        <v>220804</v>
      </c>
      <c r="DC185" s="14">
        <v>350730</v>
      </c>
      <c r="DD185" s="14">
        <v>265237</v>
      </c>
      <c r="DE185" s="14">
        <v>219409</v>
      </c>
      <c r="DF185" s="14">
        <v>253167</v>
      </c>
      <c r="DG185" s="14">
        <v>209313</v>
      </c>
      <c r="DH185" s="14">
        <v>218308</v>
      </c>
      <c r="DI185" s="14">
        <v>206943</v>
      </c>
      <c r="DJ185" s="14">
        <v>193553</v>
      </c>
      <c r="DK185" s="14">
        <v>203467</v>
      </c>
      <c r="DL185" s="14">
        <v>207727</v>
      </c>
      <c r="DM185" s="14">
        <v>214197</v>
      </c>
      <c r="DN185" s="14">
        <v>257119</v>
      </c>
      <c r="DO185" s="14">
        <v>383840</v>
      </c>
      <c r="DP185" s="14">
        <v>326918</v>
      </c>
      <c r="DQ185" s="14">
        <v>252808</v>
      </c>
      <c r="DR185" s="14">
        <v>236545</v>
      </c>
      <c r="DS185" s="14">
        <v>254964</v>
      </c>
      <c r="DT185" s="14">
        <v>247188</v>
      </c>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row>
    <row r="186" spans="7:149" ht="15.75" x14ac:dyDescent="0.5">
      <c r="G186" s="70" t="str">
        <f t="shared" si="20"/>
        <v>smlr</v>
      </c>
      <c r="H186" s="71">
        <f t="shared" si="24"/>
        <v>1013</v>
      </c>
      <c r="I186" s="65">
        <f t="shared" si="21"/>
        <v>0</v>
      </c>
      <c r="J186" s="65"/>
      <c r="K186" s="65">
        <f t="shared" si="26"/>
        <v>0</v>
      </c>
      <c r="N186" s="301">
        <f t="shared" si="25"/>
        <v>0</v>
      </c>
      <c r="O186" s="264"/>
      <c r="P186" s="13">
        <v>1013</v>
      </c>
      <c r="Q186" s="13" t="s">
        <v>286</v>
      </c>
      <c r="R186" s="13" t="s">
        <v>281</v>
      </c>
      <c r="S186" s="13" t="s">
        <v>281</v>
      </c>
      <c r="T186" s="13" t="s">
        <v>281</v>
      </c>
      <c r="U186" s="265" t="s">
        <v>281</v>
      </c>
      <c r="V186" s="14" t="s">
        <v>282</v>
      </c>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v>14000000</v>
      </c>
      <c r="CB186" s="14"/>
      <c r="CC186" s="14"/>
      <c r="CD186" s="14">
        <v>18800000</v>
      </c>
      <c r="CE186" s="14">
        <v>20300000</v>
      </c>
      <c r="CF186" s="14">
        <v>22500000</v>
      </c>
      <c r="CG186" s="14">
        <v>23500000</v>
      </c>
      <c r="CH186" s="14">
        <v>21400000</v>
      </c>
      <c r="CI186" s="14">
        <v>25900000</v>
      </c>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row>
    <row r="187" spans="7:149" ht="15.75" x14ac:dyDescent="0.5">
      <c r="G187" s="70" t="str">
        <f t="shared" si="20"/>
        <v>smlr</v>
      </c>
      <c r="H187" s="71">
        <f t="shared" si="24"/>
        <v>1017</v>
      </c>
      <c r="I187" s="65">
        <f t="shared" si="21"/>
        <v>63.658000000000001</v>
      </c>
      <c r="J187" s="65"/>
      <c r="K187" s="65">
        <f t="shared" si="26"/>
        <v>7.1535979999999997</v>
      </c>
      <c r="N187" s="301">
        <f t="shared" si="25"/>
        <v>53.892499999999998</v>
      </c>
      <c r="O187" s="264"/>
      <c r="P187" s="13">
        <v>1017</v>
      </c>
      <c r="Q187" s="13" t="s">
        <v>287</v>
      </c>
      <c r="R187" s="13" t="s">
        <v>281</v>
      </c>
      <c r="S187" s="13" t="s">
        <v>281</v>
      </c>
      <c r="T187" s="13" t="s">
        <v>281</v>
      </c>
      <c r="U187" s="265" t="s">
        <v>281</v>
      </c>
      <c r="V187" s="14" t="s">
        <v>282</v>
      </c>
      <c r="W187" s="14">
        <v>44890</v>
      </c>
      <c r="X187" s="14">
        <v>48702</v>
      </c>
      <c r="Y187" s="14">
        <v>58170</v>
      </c>
      <c r="Z187" s="14">
        <v>63860</v>
      </c>
      <c r="AA187" s="14">
        <v>57130</v>
      </c>
      <c r="AB187" s="14">
        <v>50603</v>
      </c>
      <c r="AC187" s="14">
        <v>65014</v>
      </c>
      <c r="AD187" s="14">
        <v>63615</v>
      </c>
      <c r="AE187" s="14">
        <v>66027</v>
      </c>
      <c r="AF187" s="14">
        <v>73825</v>
      </c>
      <c r="AG187" s="14">
        <v>68793</v>
      </c>
      <c r="AH187" s="14">
        <v>66345</v>
      </c>
      <c r="AI187" s="14">
        <v>65216</v>
      </c>
      <c r="AJ187" s="14">
        <v>65169</v>
      </c>
      <c r="AK187" s="14">
        <v>65142</v>
      </c>
      <c r="AL187" s="14">
        <v>64948</v>
      </c>
      <c r="AM187" s="14">
        <v>67845</v>
      </c>
      <c r="AN187" s="14">
        <v>70354</v>
      </c>
      <c r="AO187" s="14">
        <v>70155</v>
      </c>
      <c r="AP187" s="14">
        <v>72852</v>
      </c>
      <c r="AQ187" s="14">
        <v>61711</v>
      </c>
      <c r="AR187" s="14">
        <v>59730</v>
      </c>
      <c r="AS187" s="14">
        <v>63658</v>
      </c>
      <c r="AT187" s="14">
        <v>61315.37</v>
      </c>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v>6800</v>
      </c>
      <c r="BT187" s="14">
        <v>7100</v>
      </c>
      <c r="BU187" s="14">
        <v>7251.0259999999998</v>
      </c>
      <c r="BV187" s="14">
        <v>6883.9830000000002</v>
      </c>
      <c r="BW187" s="14">
        <v>6966.2449999999999</v>
      </c>
      <c r="BX187" s="14">
        <v>7153.598</v>
      </c>
      <c r="BY187" s="14">
        <v>14600000</v>
      </c>
      <c r="BZ187" s="14">
        <v>15800000</v>
      </c>
      <c r="CA187" s="14">
        <v>26400000</v>
      </c>
      <c r="CB187" s="14"/>
      <c r="CC187" s="14"/>
      <c r="CD187" s="14"/>
      <c r="CE187" s="14"/>
      <c r="CF187" s="14"/>
      <c r="CG187" s="14"/>
      <c r="CH187" s="14"/>
      <c r="CI187" s="14"/>
      <c r="CJ187" s="14">
        <v>58200000</v>
      </c>
      <c r="CK187" s="14">
        <v>61400000</v>
      </c>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v>77950</v>
      </c>
      <c r="DV187" s="14">
        <v>74780</v>
      </c>
      <c r="DW187" s="14">
        <v>164648</v>
      </c>
      <c r="DX187" s="14"/>
      <c r="DY187" s="14"/>
      <c r="DZ187" s="14"/>
      <c r="EA187" s="14"/>
      <c r="EB187" s="14"/>
      <c r="EC187" s="14"/>
      <c r="ED187" s="14"/>
      <c r="EE187" s="14"/>
      <c r="EF187" s="14">
        <v>440374</v>
      </c>
      <c r="EG187" s="14">
        <v>426557</v>
      </c>
      <c r="EH187" s="14"/>
      <c r="EI187" s="14"/>
      <c r="EJ187" s="14"/>
      <c r="EK187" s="14"/>
      <c r="EL187" s="14"/>
      <c r="EM187" s="14"/>
      <c r="EN187" s="14"/>
      <c r="EO187" s="14"/>
      <c r="EP187" s="14"/>
      <c r="EQ187" s="14"/>
      <c r="ER187" s="14"/>
      <c r="ES187" s="14"/>
    </row>
    <row r="188" spans="7:149" ht="15.75" x14ac:dyDescent="0.5">
      <c r="G188" s="70" t="str">
        <f t="shared" si="20"/>
        <v>milk</v>
      </c>
      <c r="H188" s="71">
        <f t="shared" si="24"/>
        <v>1020</v>
      </c>
      <c r="I188" s="65">
        <f t="shared" si="21"/>
        <v>369.97480000000002</v>
      </c>
      <c r="J188" s="65"/>
      <c r="K188" s="65">
        <f t="shared" si="26"/>
        <v>7.458914</v>
      </c>
      <c r="N188" s="301">
        <f t="shared" si="25"/>
        <v>273.7501666666667</v>
      </c>
      <c r="O188" s="264"/>
      <c r="P188" s="13">
        <v>1020</v>
      </c>
      <c r="Q188" s="13" t="s">
        <v>288</v>
      </c>
      <c r="R188" s="13" t="s">
        <v>272</v>
      </c>
      <c r="S188" s="13" t="s">
        <v>272</v>
      </c>
      <c r="T188" s="13" t="s">
        <v>272</v>
      </c>
      <c r="U188" s="265" t="s">
        <v>272</v>
      </c>
      <c r="V188" s="14" t="s">
        <v>270</v>
      </c>
      <c r="W188" s="14">
        <v>269095.5</v>
      </c>
      <c r="X188" s="14">
        <v>272134.8</v>
      </c>
      <c r="Y188" s="14">
        <v>269170</v>
      </c>
      <c r="Z188" s="14">
        <v>273466</v>
      </c>
      <c r="AA188" s="14">
        <v>273928.8</v>
      </c>
      <c r="AB188" s="14">
        <v>284705.90000000002</v>
      </c>
      <c r="AC188" s="14">
        <v>290452.7</v>
      </c>
      <c r="AD188" s="14">
        <v>309176.5</v>
      </c>
      <c r="AE188" s="14">
        <v>335703.1</v>
      </c>
      <c r="AF188" s="14">
        <v>347789.9</v>
      </c>
      <c r="AG188" s="14">
        <v>334535.7</v>
      </c>
      <c r="AH188" s="14">
        <v>353270.2</v>
      </c>
      <c r="AI188" s="14">
        <v>353916.1</v>
      </c>
      <c r="AJ188" s="14">
        <v>354760.8</v>
      </c>
      <c r="AK188" s="14">
        <v>363310</v>
      </c>
      <c r="AL188" s="14">
        <v>368589.5</v>
      </c>
      <c r="AM188" s="14">
        <v>352791.3</v>
      </c>
      <c r="AN188" s="14">
        <v>357585.3</v>
      </c>
      <c r="AO188" s="14">
        <v>354991.9</v>
      </c>
      <c r="AP188" s="14">
        <v>356988.3</v>
      </c>
      <c r="AQ188" s="14">
        <v>360215.9</v>
      </c>
      <c r="AR188" s="14">
        <v>363279.5</v>
      </c>
      <c r="AS188" s="14">
        <v>369974.8</v>
      </c>
      <c r="AT188" s="14">
        <v>373443</v>
      </c>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v>7416.2780000000002</v>
      </c>
      <c r="BT188" s="14">
        <v>7013.7380000000003</v>
      </c>
      <c r="BU188" s="14">
        <v>7145.01</v>
      </c>
      <c r="BV188" s="14">
        <v>7190.24</v>
      </c>
      <c r="BW188" s="14">
        <v>7237.14</v>
      </c>
      <c r="BX188" s="14">
        <v>7458.9139999999998</v>
      </c>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v>123809</v>
      </c>
      <c r="CX188" s="14">
        <v>125207</v>
      </c>
      <c r="CY188" s="14">
        <v>123843</v>
      </c>
      <c r="CZ188" s="14">
        <v>125819</v>
      </c>
      <c r="DA188" s="14">
        <v>126032</v>
      </c>
      <c r="DB188" s="14">
        <v>130991</v>
      </c>
      <c r="DC188" s="14">
        <v>133635</v>
      </c>
      <c r="DD188" s="14">
        <v>142249</v>
      </c>
      <c r="DE188" s="14">
        <v>154454</v>
      </c>
      <c r="DF188" s="14">
        <v>160015</v>
      </c>
      <c r="DG188" s="14">
        <v>153917</v>
      </c>
      <c r="DH188" s="14">
        <v>162537</v>
      </c>
      <c r="DI188" s="14">
        <v>162834</v>
      </c>
      <c r="DJ188" s="14">
        <v>163222</v>
      </c>
      <c r="DK188" s="14">
        <v>167156</v>
      </c>
      <c r="DL188" s="14">
        <v>169585</v>
      </c>
      <c r="DM188" s="14">
        <v>162316</v>
      </c>
      <c r="DN188" s="14">
        <v>164522</v>
      </c>
      <c r="DO188" s="14">
        <v>163329</v>
      </c>
      <c r="DP188" s="14">
        <v>164247</v>
      </c>
      <c r="DQ188" s="14">
        <v>165732</v>
      </c>
      <c r="DR188" s="14">
        <v>167142</v>
      </c>
      <c r="DS188" s="14">
        <v>170222</v>
      </c>
      <c r="DT188" s="14">
        <v>171818</v>
      </c>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row>
    <row r="189" spans="7:149" ht="15.75" x14ac:dyDescent="0.5">
      <c r="G189" s="70" t="str">
        <f t="shared" si="20"/>
        <v>smlr</v>
      </c>
      <c r="H189" s="71">
        <f t="shared" si="24"/>
        <v>1032</v>
      </c>
      <c r="I189" s="65">
        <f t="shared" si="21"/>
        <v>0</v>
      </c>
      <c r="J189" s="65"/>
      <c r="K189" s="65">
        <f t="shared" si="26"/>
        <v>0</v>
      </c>
      <c r="N189" s="301">
        <f t="shared" si="25"/>
        <v>0</v>
      </c>
      <c r="O189" s="264"/>
      <c r="P189" s="13">
        <v>1032</v>
      </c>
      <c r="Q189" s="13" t="s">
        <v>289</v>
      </c>
      <c r="R189" s="13" t="s">
        <v>281</v>
      </c>
      <c r="S189" s="13" t="s">
        <v>281</v>
      </c>
      <c r="T189" s="13" t="s">
        <v>281</v>
      </c>
      <c r="U189" s="265" t="s">
        <v>281</v>
      </c>
      <c r="V189" s="14" t="s">
        <v>282</v>
      </c>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v>246090</v>
      </c>
      <c r="CX189" s="14">
        <v>266988</v>
      </c>
      <c r="CY189" s="14">
        <v>318892</v>
      </c>
      <c r="CZ189" s="14">
        <v>348155</v>
      </c>
      <c r="DA189" s="14">
        <v>313191</v>
      </c>
      <c r="DB189" s="14">
        <v>277409</v>
      </c>
      <c r="DC189" s="14">
        <v>356412</v>
      </c>
      <c r="DD189" s="14">
        <v>348742</v>
      </c>
      <c r="DE189" s="14">
        <v>361965</v>
      </c>
      <c r="DF189" s="14">
        <v>404714</v>
      </c>
      <c r="DG189" s="14">
        <v>377128</v>
      </c>
      <c r="DH189" s="14">
        <v>363708</v>
      </c>
      <c r="DI189" s="14">
        <v>357511</v>
      </c>
      <c r="DJ189" s="14">
        <v>357260</v>
      </c>
      <c r="DK189" s="14">
        <v>357113</v>
      </c>
      <c r="DL189" s="14">
        <v>356048</v>
      </c>
      <c r="DM189" s="14">
        <v>371931</v>
      </c>
      <c r="DN189" s="14">
        <v>385686</v>
      </c>
      <c r="DO189" s="14">
        <v>384555</v>
      </c>
      <c r="DP189" s="14">
        <v>399377</v>
      </c>
      <c r="DQ189" s="14">
        <v>338291</v>
      </c>
      <c r="DR189" s="14">
        <v>327444</v>
      </c>
      <c r="DS189" s="14">
        <v>348893</v>
      </c>
      <c r="DT189" s="14">
        <v>336046</v>
      </c>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row>
    <row r="190" spans="7:149" ht="15.75" x14ac:dyDescent="0.5">
      <c r="G190" s="70" t="str">
        <f t="shared" si="20"/>
        <v>smlr</v>
      </c>
      <c r="H190" s="71">
        <f t="shared" si="24"/>
        <v>1033</v>
      </c>
      <c r="I190" s="65">
        <f t="shared" si="21"/>
        <v>0</v>
      </c>
      <c r="J190" s="65"/>
      <c r="K190" s="65">
        <f t="shared" si="26"/>
        <v>0</v>
      </c>
      <c r="N190" s="301">
        <f t="shared" si="25"/>
        <v>0</v>
      </c>
      <c r="O190" s="264"/>
      <c r="P190" s="13">
        <v>1033</v>
      </c>
      <c r="Q190" s="13" t="s">
        <v>290</v>
      </c>
      <c r="R190" s="13" t="s">
        <v>281</v>
      </c>
      <c r="S190" s="13" t="s">
        <v>281</v>
      </c>
      <c r="T190" s="13" t="s">
        <v>281</v>
      </c>
      <c r="U190" s="265" t="s">
        <v>281</v>
      </c>
      <c r="V190" s="14" t="s">
        <v>282</v>
      </c>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v>14000000</v>
      </c>
      <c r="CB190" s="14"/>
      <c r="CC190" s="14"/>
      <c r="CD190" s="14">
        <v>22100000</v>
      </c>
      <c r="CE190" s="14">
        <v>23400000</v>
      </c>
      <c r="CF190" s="14">
        <v>26300000</v>
      </c>
      <c r="CG190" s="14">
        <v>29700000</v>
      </c>
      <c r="CH190" s="14">
        <v>35700000</v>
      </c>
      <c r="CI190" s="14">
        <v>40000000</v>
      </c>
      <c r="CJ190" s="14">
        <v>44800000</v>
      </c>
      <c r="CK190" s="14">
        <v>47900000</v>
      </c>
      <c r="CL190" s="14">
        <v>51500000</v>
      </c>
      <c r="CM190" s="14">
        <v>57500000</v>
      </c>
      <c r="CN190" s="14">
        <v>54800000</v>
      </c>
      <c r="CO190" s="14">
        <v>77200000</v>
      </c>
      <c r="CP190" s="14">
        <v>77200000</v>
      </c>
      <c r="CQ190" s="14">
        <v>90200000</v>
      </c>
      <c r="CR190" s="14">
        <v>90600000</v>
      </c>
      <c r="CS190" s="14">
        <v>98000000</v>
      </c>
      <c r="CT190" s="14">
        <v>114000000</v>
      </c>
      <c r="CU190" s="14">
        <v>124000000</v>
      </c>
      <c r="CV190" s="14">
        <v>136000000</v>
      </c>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row>
    <row r="191" spans="7:149" ht="15.75" x14ac:dyDescent="0.5">
      <c r="G191" s="70" t="str">
        <f t="shared" si="20"/>
        <v>oliv</v>
      </c>
      <c r="H191" s="71">
        <f t="shared" si="24"/>
        <v>1035</v>
      </c>
      <c r="I191" s="65">
        <f t="shared" si="21"/>
        <v>262.76299999999998</v>
      </c>
      <c r="J191" s="65"/>
      <c r="K191" s="65">
        <f t="shared" si="26"/>
        <v>11.18074</v>
      </c>
      <c r="N191" s="301">
        <f t="shared" si="25"/>
        <v>172.08116666666666</v>
      </c>
      <c r="O191" s="264"/>
      <c r="P191" s="13">
        <v>1035</v>
      </c>
      <c r="Q191" s="13" t="s">
        <v>291</v>
      </c>
      <c r="R191" s="13" t="s">
        <v>282</v>
      </c>
      <c r="S191" s="13" t="s">
        <v>282</v>
      </c>
      <c r="T191" s="13" t="s">
        <v>282</v>
      </c>
      <c r="U191" s="265" t="s">
        <v>282</v>
      </c>
      <c r="V191" s="14" t="s">
        <v>282</v>
      </c>
      <c r="W191" s="14">
        <v>162398</v>
      </c>
      <c r="X191" s="14">
        <v>160153</v>
      </c>
      <c r="Y191" s="14">
        <v>164491</v>
      </c>
      <c r="Z191" s="14">
        <v>177093</v>
      </c>
      <c r="AA191" s="14">
        <v>194683</v>
      </c>
      <c r="AB191" s="14">
        <v>173669</v>
      </c>
      <c r="AC191" s="14">
        <v>195983</v>
      </c>
      <c r="AD191" s="14">
        <v>228905</v>
      </c>
      <c r="AE191" s="14">
        <v>209777</v>
      </c>
      <c r="AF191" s="14">
        <v>200118</v>
      </c>
      <c r="AG191" s="14">
        <v>211993</v>
      </c>
      <c r="AH191" s="14">
        <v>224800</v>
      </c>
      <c r="AI191" s="14">
        <v>232143</v>
      </c>
      <c r="AJ191" s="14">
        <v>298440</v>
      </c>
      <c r="AK191" s="14">
        <v>302287</v>
      </c>
      <c r="AL191" s="14">
        <v>330213</v>
      </c>
      <c r="AM191" s="14">
        <v>339609</v>
      </c>
      <c r="AN191" s="14">
        <v>317402</v>
      </c>
      <c r="AO191" s="14">
        <v>215813</v>
      </c>
      <c r="AP191" s="14">
        <v>236277</v>
      </c>
      <c r="AQ191" s="14">
        <v>280938</v>
      </c>
      <c r="AR191" s="14">
        <v>260852</v>
      </c>
      <c r="AS191" s="14">
        <v>262763</v>
      </c>
      <c r="AT191" s="14">
        <v>154351.79999999999</v>
      </c>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v>15000</v>
      </c>
      <c r="BT191" s="14">
        <v>15400</v>
      </c>
      <c r="BU191" s="14">
        <v>15986.23</v>
      </c>
      <c r="BV191" s="14">
        <v>9997.5480000000007</v>
      </c>
      <c r="BW191" s="14">
        <v>10945.54</v>
      </c>
      <c r="BX191" s="14">
        <v>11180.74</v>
      </c>
      <c r="BY191" s="14"/>
      <c r="BZ191" s="14"/>
      <c r="CA191" s="14"/>
      <c r="CB191" s="14"/>
      <c r="CC191" s="14"/>
      <c r="CD191" s="14"/>
      <c r="CE191" s="14"/>
      <c r="CF191" s="14"/>
      <c r="CG191" s="14"/>
      <c r="CH191" s="14"/>
      <c r="CI191" s="14"/>
      <c r="CJ191" s="14">
        <v>44100000</v>
      </c>
      <c r="CK191" s="14">
        <v>46700000</v>
      </c>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v>1130352</v>
      </c>
      <c r="EG191" s="14">
        <v>1155221</v>
      </c>
      <c r="EH191" s="14"/>
      <c r="EI191" s="14"/>
      <c r="EJ191" s="14"/>
      <c r="EK191" s="14"/>
      <c r="EL191" s="14"/>
      <c r="EM191" s="14"/>
      <c r="EN191" s="14"/>
      <c r="EO191" s="14"/>
      <c r="EP191" s="14"/>
      <c r="EQ191" s="14"/>
      <c r="ER191" s="14"/>
      <c r="ES191" s="14"/>
    </row>
    <row r="192" spans="7:149" ht="15.75" x14ac:dyDescent="0.5">
      <c r="G192" s="70" t="str">
        <f t="shared" si="20"/>
        <v>oliv</v>
      </c>
      <c r="H192" s="71">
        <f t="shared" si="24"/>
        <v>1055</v>
      </c>
      <c r="I192" s="65">
        <f t="shared" si="21"/>
        <v>0</v>
      </c>
      <c r="J192" s="65"/>
      <c r="K192" s="65">
        <f t="shared" si="26"/>
        <v>0</v>
      </c>
      <c r="N192" s="301">
        <f t="shared" si="25"/>
        <v>0</v>
      </c>
      <c r="O192" s="264"/>
      <c r="P192" s="13">
        <v>1055</v>
      </c>
      <c r="Q192" s="13" t="s">
        <v>292</v>
      </c>
      <c r="R192" s="13" t="s">
        <v>282</v>
      </c>
      <c r="S192" s="13" t="s">
        <v>282</v>
      </c>
      <c r="T192" s="13" t="s">
        <v>282</v>
      </c>
      <c r="U192" s="265" t="s">
        <v>282</v>
      </c>
      <c r="V192" s="14" t="s">
        <v>282</v>
      </c>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v>322171</v>
      </c>
      <c r="CX192" s="14">
        <v>317717</v>
      </c>
      <c r="CY192" s="14">
        <v>326323</v>
      </c>
      <c r="CZ192" s="14">
        <v>351323</v>
      </c>
      <c r="DA192" s="14">
        <v>386219</v>
      </c>
      <c r="DB192" s="14">
        <v>344531</v>
      </c>
      <c r="DC192" s="14">
        <v>388798</v>
      </c>
      <c r="DD192" s="14">
        <v>454110</v>
      </c>
      <c r="DE192" s="14">
        <v>416163</v>
      </c>
      <c r="DF192" s="14">
        <v>397001</v>
      </c>
      <c r="DG192" s="14">
        <v>420559</v>
      </c>
      <c r="DH192" s="14">
        <v>445966</v>
      </c>
      <c r="DI192" s="14">
        <v>460534</v>
      </c>
      <c r="DJ192" s="14">
        <v>592056</v>
      </c>
      <c r="DK192" s="14">
        <v>599688</v>
      </c>
      <c r="DL192" s="14">
        <v>655088</v>
      </c>
      <c r="DM192" s="14">
        <v>673728</v>
      </c>
      <c r="DN192" s="14">
        <v>629673</v>
      </c>
      <c r="DO192" s="14">
        <v>428137</v>
      </c>
      <c r="DP192" s="14">
        <v>468735</v>
      </c>
      <c r="DQ192" s="14">
        <v>557335</v>
      </c>
      <c r="DR192" s="14">
        <v>517487</v>
      </c>
      <c r="DS192" s="14">
        <v>521279</v>
      </c>
      <c r="DT192" s="14">
        <v>306209</v>
      </c>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row>
    <row r="193" spans="7:149" ht="15.75" x14ac:dyDescent="0.5">
      <c r="G193" s="70" t="str">
        <f t="shared" si="20"/>
        <v>oliv</v>
      </c>
      <c r="H193" s="71">
        <f t="shared" si="24"/>
        <v>1056</v>
      </c>
      <c r="I193" s="65">
        <f t="shared" si="21"/>
        <v>0</v>
      </c>
      <c r="J193" s="65"/>
      <c r="K193" s="65">
        <f t="shared" si="26"/>
        <v>0</v>
      </c>
      <c r="N193" s="301">
        <f t="shared" si="25"/>
        <v>0</v>
      </c>
      <c r="O193" s="264"/>
      <c r="P193" s="13">
        <v>1056</v>
      </c>
      <c r="Q193" s="13" t="s">
        <v>293</v>
      </c>
      <c r="R193" s="13" t="s">
        <v>282</v>
      </c>
      <c r="S193" s="13" t="s">
        <v>282</v>
      </c>
      <c r="T193" s="13" t="s">
        <v>282</v>
      </c>
      <c r="U193" s="265" t="s">
        <v>282</v>
      </c>
      <c r="V193" s="14" t="s">
        <v>282</v>
      </c>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v>11500000</v>
      </c>
      <c r="CB193" s="14"/>
      <c r="CC193" s="14"/>
      <c r="CD193" s="14">
        <v>10100000</v>
      </c>
      <c r="CE193" s="14">
        <v>12300000</v>
      </c>
      <c r="CF193" s="14">
        <v>12900000</v>
      </c>
      <c r="CG193" s="14">
        <v>16100000</v>
      </c>
      <c r="CH193" s="14">
        <v>17900000</v>
      </c>
      <c r="CI193" s="14">
        <v>19100000</v>
      </c>
      <c r="CJ193" s="14">
        <v>24300000</v>
      </c>
      <c r="CK193" s="14">
        <v>25000000</v>
      </c>
      <c r="CL193" s="14">
        <v>25300000</v>
      </c>
      <c r="CM193" s="14">
        <v>27200000</v>
      </c>
      <c r="CN193" s="14">
        <v>28900000</v>
      </c>
      <c r="CO193" s="14">
        <v>30800000</v>
      </c>
      <c r="CP193" s="14">
        <v>30800000</v>
      </c>
      <c r="CQ193" s="14">
        <v>32700000</v>
      </c>
      <c r="CR193" s="14">
        <v>31500000</v>
      </c>
      <c r="CS193" s="14">
        <v>34700000</v>
      </c>
      <c r="CT193" s="14">
        <v>40200000</v>
      </c>
      <c r="CU193" s="14">
        <v>42200000</v>
      </c>
      <c r="CV193" s="14">
        <v>48400000</v>
      </c>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row>
    <row r="194" spans="7:149" ht="15.75" x14ac:dyDescent="0.5">
      <c r="G194" s="70" t="str">
        <f t="shared" si="20"/>
        <v>poul</v>
      </c>
      <c r="H194" s="71">
        <f t="shared" si="24"/>
        <v>1058</v>
      </c>
      <c r="I194" s="65">
        <f t="shared" si="21"/>
        <v>4108.5219999999999</v>
      </c>
      <c r="J194" s="65"/>
      <c r="K194" s="65">
        <f t="shared" si="26"/>
        <v>4697.2359999999999</v>
      </c>
      <c r="N194" s="301">
        <f t="shared" si="25"/>
        <v>1036.9485</v>
      </c>
      <c r="O194" s="264"/>
      <c r="P194" s="13">
        <v>1058</v>
      </c>
      <c r="Q194" s="13" t="s">
        <v>294</v>
      </c>
      <c r="R194" s="13" t="s">
        <v>295</v>
      </c>
      <c r="S194" s="13" t="s">
        <v>295</v>
      </c>
      <c r="T194" s="13" t="s">
        <v>295</v>
      </c>
      <c r="U194" s="265" t="s">
        <v>295</v>
      </c>
      <c r="V194" s="14" t="s">
        <v>295</v>
      </c>
      <c r="W194" s="14">
        <v>803950</v>
      </c>
      <c r="X194" s="14">
        <v>900400</v>
      </c>
      <c r="Y194" s="14">
        <v>1083010</v>
      </c>
      <c r="Z194" s="14">
        <v>1117710</v>
      </c>
      <c r="AA194" s="14">
        <v>1190911</v>
      </c>
      <c r="AB194" s="14">
        <v>1125710</v>
      </c>
      <c r="AC194" s="14">
        <v>1260148</v>
      </c>
      <c r="AD194" s="14">
        <v>1295820</v>
      </c>
      <c r="AE194" s="14">
        <v>1349500</v>
      </c>
      <c r="AF194" s="14">
        <v>1404400</v>
      </c>
      <c r="AG194" s="14">
        <v>1539600</v>
      </c>
      <c r="AH194" s="14">
        <v>1664837</v>
      </c>
      <c r="AI194" s="14">
        <v>1734011</v>
      </c>
      <c r="AJ194" s="14">
        <v>1837903</v>
      </c>
      <c r="AK194" s="14">
        <v>1939227</v>
      </c>
      <c r="AL194" s="14">
        <v>2030884</v>
      </c>
      <c r="AM194" s="14">
        <v>2300767</v>
      </c>
      <c r="AN194" s="14">
        <v>3175853</v>
      </c>
      <c r="AO194" s="14">
        <v>3838311</v>
      </c>
      <c r="AP194" s="14">
        <v>3923763</v>
      </c>
      <c r="AQ194" s="14">
        <v>3637698</v>
      </c>
      <c r="AR194" s="14">
        <v>3614886</v>
      </c>
      <c r="AS194" s="14">
        <v>4108522</v>
      </c>
      <c r="AT194" s="14">
        <v>4444253</v>
      </c>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v>2529922</v>
      </c>
      <c r="BT194" s="14">
        <v>2763245</v>
      </c>
      <c r="BU194" s="14">
        <v>4558237</v>
      </c>
      <c r="BV194" s="14">
        <v>4857933</v>
      </c>
      <c r="BW194" s="14">
        <v>4916187</v>
      </c>
      <c r="BX194" s="14">
        <v>4697236</v>
      </c>
      <c r="BY194" s="14"/>
      <c r="BZ194" s="14"/>
      <c r="CA194" s="14"/>
      <c r="CB194" s="14"/>
      <c r="CC194" s="14"/>
      <c r="CD194" s="14"/>
      <c r="CE194" s="14"/>
      <c r="CF194" s="14"/>
      <c r="CG194" s="14"/>
      <c r="CH194" s="14"/>
      <c r="CI194" s="14"/>
      <c r="CJ194" s="14">
        <v>35300000</v>
      </c>
      <c r="CK194" s="14">
        <v>36100000</v>
      </c>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v>6707044</v>
      </c>
      <c r="EG194" s="14">
        <v>6664023</v>
      </c>
      <c r="EH194" s="14"/>
      <c r="EI194" s="14"/>
      <c r="EJ194" s="14"/>
      <c r="EK194" s="14"/>
      <c r="EL194" s="14"/>
      <c r="EM194" s="14"/>
      <c r="EN194" s="14"/>
      <c r="EO194" s="14"/>
      <c r="EP194" s="14"/>
      <c r="EQ194" s="14"/>
      <c r="ER194" s="14"/>
      <c r="ES194" s="14"/>
    </row>
    <row r="195" spans="7:149" ht="15.75" x14ac:dyDescent="0.5">
      <c r="G195" s="70" t="str">
        <f t="shared" si="20"/>
        <v>eggs</v>
      </c>
      <c r="H195" s="71">
        <f t="shared" si="24"/>
        <v>1062</v>
      </c>
      <c r="I195" s="65">
        <f t="shared" si="21"/>
        <v>5941.5929999999998</v>
      </c>
      <c r="J195" s="65"/>
      <c r="K195" s="65">
        <f t="shared" si="26"/>
        <v>281.20800000000003</v>
      </c>
      <c r="N195" s="301">
        <f t="shared" si="25"/>
        <v>781.72799999999995</v>
      </c>
      <c r="O195" s="264"/>
      <c r="P195" s="13">
        <v>1062</v>
      </c>
      <c r="Q195" s="13" t="s">
        <v>296</v>
      </c>
      <c r="R195" s="13" t="s">
        <v>297</v>
      </c>
      <c r="S195" s="13" t="s">
        <v>297</v>
      </c>
      <c r="T195" s="13" t="s">
        <v>297</v>
      </c>
      <c r="U195" s="265" t="s">
        <v>295</v>
      </c>
      <c r="V195" s="14" t="s">
        <v>295</v>
      </c>
      <c r="W195" s="14">
        <v>642000</v>
      </c>
      <c r="X195" s="14">
        <v>692738</v>
      </c>
      <c r="Y195" s="14">
        <v>776300</v>
      </c>
      <c r="Z195" s="14">
        <v>788550</v>
      </c>
      <c r="AA195" s="14">
        <v>934200</v>
      </c>
      <c r="AB195" s="14">
        <v>856580</v>
      </c>
      <c r="AC195" s="14">
        <v>1010787</v>
      </c>
      <c r="AD195" s="14">
        <v>1174600</v>
      </c>
      <c r="AE195" s="14">
        <v>1122617</v>
      </c>
      <c r="AF195" s="14">
        <v>1071500</v>
      </c>
      <c r="AG195" s="14">
        <v>1121100</v>
      </c>
      <c r="AH195" s="14">
        <v>1027846</v>
      </c>
      <c r="AI195" s="14">
        <v>1139949</v>
      </c>
      <c r="AJ195" s="14">
        <v>1223716</v>
      </c>
      <c r="AK195" s="14">
        <v>1244311</v>
      </c>
      <c r="AL195" s="14">
        <v>1372829</v>
      </c>
      <c r="AM195" s="14">
        <v>1485688</v>
      </c>
      <c r="AN195" s="14">
        <v>4632834</v>
      </c>
      <c r="AO195" s="14">
        <v>4688121</v>
      </c>
      <c r="AP195" s="14">
        <v>4753382</v>
      </c>
      <c r="AQ195" s="14">
        <v>5141570</v>
      </c>
      <c r="AR195" s="14">
        <v>5524694</v>
      </c>
      <c r="AS195" s="14">
        <v>5941593</v>
      </c>
      <c r="AT195" s="14">
        <v>6506368</v>
      </c>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v>155007</v>
      </c>
      <c r="BT195" s="14">
        <v>161350</v>
      </c>
      <c r="BU195" s="14">
        <v>258844</v>
      </c>
      <c r="BV195" s="14">
        <v>261933</v>
      </c>
      <c r="BW195" s="14">
        <v>263918</v>
      </c>
      <c r="BX195" s="14">
        <v>281208</v>
      </c>
      <c r="BY195" s="14"/>
      <c r="BZ195" s="14"/>
      <c r="CA195" s="14"/>
      <c r="CB195" s="14"/>
      <c r="CC195" s="14"/>
      <c r="CD195" s="14"/>
      <c r="CE195" s="14"/>
      <c r="CF195" s="14"/>
      <c r="CG195" s="14"/>
      <c r="CH195" s="14"/>
      <c r="CI195" s="14"/>
      <c r="CJ195" s="14"/>
      <c r="CK195" s="14"/>
      <c r="CL195" s="14"/>
      <c r="CM195" s="14"/>
      <c r="CN195" s="14"/>
      <c r="CO195" s="14">
        <v>22900000</v>
      </c>
      <c r="CP195" s="14">
        <v>22300000</v>
      </c>
      <c r="CQ195" s="14">
        <v>24300000</v>
      </c>
      <c r="CR195" s="14">
        <v>19300000</v>
      </c>
      <c r="CS195" s="14">
        <v>25800000</v>
      </c>
      <c r="CT195" s="14">
        <v>25500000</v>
      </c>
      <c r="CU195" s="14">
        <v>26900000</v>
      </c>
      <c r="CV195" s="14">
        <v>30400000</v>
      </c>
      <c r="CW195" s="14">
        <v>798574</v>
      </c>
      <c r="CX195" s="14">
        <v>861686</v>
      </c>
      <c r="CY195" s="14">
        <v>965627</v>
      </c>
      <c r="CZ195" s="14">
        <v>980865</v>
      </c>
      <c r="DA195" s="14">
        <v>1162036</v>
      </c>
      <c r="DB195" s="14">
        <v>1065486</v>
      </c>
      <c r="DC195" s="14">
        <v>1257302</v>
      </c>
      <c r="DD195" s="14">
        <v>1461066</v>
      </c>
      <c r="DE195" s="14">
        <v>1396405</v>
      </c>
      <c r="DF195" s="14">
        <v>1332822</v>
      </c>
      <c r="DG195" s="14">
        <v>1394518</v>
      </c>
      <c r="DH195" s="14">
        <v>1278521</v>
      </c>
      <c r="DI195" s="14">
        <v>1417964</v>
      </c>
      <c r="DJ195" s="14">
        <v>1522161</v>
      </c>
      <c r="DK195" s="14">
        <v>1547779</v>
      </c>
      <c r="DL195" s="14">
        <v>1707640</v>
      </c>
      <c r="DM195" s="14">
        <v>1848024</v>
      </c>
      <c r="DN195" s="14">
        <v>5762708</v>
      </c>
      <c r="DO195" s="14">
        <v>5831479</v>
      </c>
      <c r="DP195" s="14">
        <v>5912656</v>
      </c>
      <c r="DQ195" s="14">
        <v>6395517</v>
      </c>
      <c r="DR195" s="14">
        <v>6872079</v>
      </c>
      <c r="DS195" s="14">
        <v>7390653</v>
      </c>
      <c r="DT195" s="14">
        <v>8093167</v>
      </c>
      <c r="DU195" s="14"/>
      <c r="DV195" s="14"/>
      <c r="DW195" s="14"/>
      <c r="DX195" s="14"/>
      <c r="DY195" s="14"/>
      <c r="DZ195" s="14"/>
      <c r="EA195" s="14"/>
      <c r="EB195" s="14"/>
      <c r="EC195" s="14"/>
      <c r="ED195" s="14"/>
      <c r="EE195" s="14"/>
      <c r="EF195" s="14"/>
      <c r="EG195" s="14"/>
      <c r="EH195" s="14"/>
      <c r="EI195" s="14"/>
      <c r="EJ195" s="14"/>
      <c r="EK195" s="14">
        <v>2553784</v>
      </c>
      <c r="EL195" s="14">
        <v>7729565</v>
      </c>
      <c r="EM195" s="14">
        <v>8000843</v>
      </c>
      <c r="EN195" s="14">
        <v>6499038</v>
      </c>
      <c r="EO195" s="14">
        <v>9084838</v>
      </c>
      <c r="EP195" s="14">
        <v>9847152</v>
      </c>
      <c r="EQ195" s="14">
        <v>10771095</v>
      </c>
      <c r="ER195" s="14">
        <v>12984565</v>
      </c>
      <c r="ES195" s="14"/>
    </row>
    <row r="196" spans="7:149" ht="15.75" x14ac:dyDescent="0.5">
      <c r="G196" s="70" t="str">
        <f t="shared" si="20"/>
        <v>poul</v>
      </c>
      <c r="H196" s="71">
        <f t="shared" si="24"/>
        <v>1069</v>
      </c>
      <c r="I196" s="65">
        <f t="shared" si="21"/>
        <v>49.292000000000002</v>
      </c>
      <c r="J196" s="65"/>
      <c r="K196" s="65">
        <f t="shared" si="26"/>
        <v>50.128999999999998</v>
      </c>
      <c r="N196" s="301">
        <f t="shared" si="25"/>
        <v>20.583333333333332</v>
      </c>
      <c r="O196" s="264"/>
      <c r="P196" s="13">
        <v>1069</v>
      </c>
      <c r="Q196" s="13" t="s">
        <v>298</v>
      </c>
      <c r="R196" s="13" t="s">
        <v>295</v>
      </c>
      <c r="S196" s="13" t="s">
        <v>295</v>
      </c>
      <c r="T196" s="13" t="s">
        <v>295</v>
      </c>
      <c r="U196" s="265" t="s">
        <v>295</v>
      </c>
      <c r="V196" s="14" t="s">
        <v>295</v>
      </c>
      <c r="W196" s="14">
        <v>13790</v>
      </c>
      <c r="X196" s="14">
        <v>23120</v>
      </c>
      <c r="Y196" s="14">
        <v>21780</v>
      </c>
      <c r="Z196" s="14">
        <v>21250</v>
      </c>
      <c r="AA196" s="14">
        <v>22210</v>
      </c>
      <c r="AB196" s="14">
        <v>21350</v>
      </c>
      <c r="AC196" s="14">
        <v>24531</v>
      </c>
      <c r="AD196" s="14">
        <v>44105</v>
      </c>
      <c r="AE196" s="14">
        <v>30980</v>
      </c>
      <c r="AF196" s="14">
        <v>25780</v>
      </c>
      <c r="AG196" s="14">
        <v>26000</v>
      </c>
      <c r="AH196" s="14">
        <v>28184</v>
      </c>
      <c r="AI196" s="14">
        <v>33610</v>
      </c>
      <c r="AJ196" s="14">
        <v>34579</v>
      </c>
      <c r="AK196" s="14">
        <v>33178</v>
      </c>
      <c r="AL196" s="14">
        <v>34854</v>
      </c>
      <c r="AM196" s="14">
        <v>41867</v>
      </c>
      <c r="AN196" s="14">
        <v>42319</v>
      </c>
      <c r="AO196" s="14">
        <v>44680</v>
      </c>
      <c r="AP196" s="14">
        <v>46563</v>
      </c>
      <c r="AQ196" s="14">
        <v>41116</v>
      </c>
      <c r="AR196" s="14">
        <v>45681</v>
      </c>
      <c r="AS196" s="14">
        <v>49292</v>
      </c>
      <c r="AT196" s="14">
        <v>49267.44</v>
      </c>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v>39578</v>
      </c>
      <c r="BT196" s="14">
        <v>40087</v>
      </c>
      <c r="BU196" s="14">
        <v>48295</v>
      </c>
      <c r="BV196" s="14">
        <v>50398</v>
      </c>
      <c r="BW196" s="14">
        <v>48844</v>
      </c>
      <c r="BX196" s="14">
        <v>50129</v>
      </c>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row>
    <row r="197" spans="7:149" ht="15.75" x14ac:dyDescent="0.5">
      <c r="G197" s="70" t="str">
        <f t="shared" si="20"/>
        <v>poul</v>
      </c>
      <c r="H197" s="71">
        <f t="shared" si="24"/>
        <v>1070</v>
      </c>
      <c r="I197" s="65">
        <f t="shared" si="21"/>
        <v>0</v>
      </c>
      <c r="J197" s="65"/>
      <c r="K197" s="65">
        <f t="shared" si="26"/>
        <v>0</v>
      </c>
      <c r="N197" s="301">
        <f t="shared" si="25"/>
        <v>0</v>
      </c>
      <c r="O197" s="264"/>
      <c r="P197" s="13">
        <v>1070</v>
      </c>
      <c r="Q197" s="13" t="s">
        <v>299</v>
      </c>
      <c r="R197" s="13" t="s">
        <v>295</v>
      </c>
      <c r="S197" s="13" t="s">
        <v>295</v>
      </c>
      <c r="T197" s="13" t="s">
        <v>295</v>
      </c>
      <c r="U197" s="265" t="s">
        <v>295</v>
      </c>
      <c r="V197" s="14" t="s">
        <v>295</v>
      </c>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v>31881</v>
      </c>
      <c r="CX197" s="14">
        <v>53451</v>
      </c>
      <c r="CY197" s="14">
        <v>50353</v>
      </c>
      <c r="CZ197" s="14">
        <v>49128</v>
      </c>
      <c r="DA197" s="14">
        <v>51347</v>
      </c>
      <c r="DB197" s="14">
        <v>49359</v>
      </c>
      <c r="DC197" s="14">
        <v>56713</v>
      </c>
      <c r="DD197" s="14">
        <v>101966</v>
      </c>
      <c r="DE197" s="14">
        <v>71622</v>
      </c>
      <c r="DF197" s="14">
        <v>59601</v>
      </c>
      <c r="DG197" s="14">
        <v>60109</v>
      </c>
      <c r="DH197" s="14">
        <v>65158</v>
      </c>
      <c r="DI197" s="14">
        <v>77703</v>
      </c>
      <c r="DJ197" s="14">
        <v>79943</v>
      </c>
      <c r="DK197" s="14">
        <v>76704</v>
      </c>
      <c r="DL197" s="14">
        <v>80579</v>
      </c>
      <c r="DM197" s="14">
        <v>96792</v>
      </c>
      <c r="DN197" s="14">
        <v>97837</v>
      </c>
      <c r="DO197" s="14">
        <v>103291</v>
      </c>
      <c r="DP197" s="14">
        <v>107648</v>
      </c>
      <c r="DQ197" s="14">
        <v>95056</v>
      </c>
      <c r="DR197" s="14">
        <v>105609</v>
      </c>
      <c r="DS197" s="14">
        <v>113958</v>
      </c>
      <c r="DT197" s="14">
        <v>113901</v>
      </c>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row>
    <row r="198" spans="7:149" ht="15.75" x14ac:dyDescent="0.5">
      <c r="G198" s="70" t="str">
        <f t="shared" si="20"/>
        <v>poul</v>
      </c>
      <c r="H198" s="71">
        <f t="shared" si="24"/>
        <v>1071</v>
      </c>
      <c r="I198" s="65">
        <f t="shared" si="21"/>
        <v>0</v>
      </c>
      <c r="J198" s="65"/>
      <c r="K198" s="65">
        <f t="shared" si="26"/>
        <v>0</v>
      </c>
      <c r="N198" s="301">
        <f t="shared" si="25"/>
        <v>0</v>
      </c>
      <c r="O198" s="264"/>
      <c r="P198" s="13">
        <v>1071</v>
      </c>
      <c r="Q198" s="13" t="s">
        <v>300</v>
      </c>
      <c r="R198" s="13" t="s">
        <v>295</v>
      </c>
      <c r="S198" s="13" t="s">
        <v>295</v>
      </c>
      <c r="T198" s="13" t="s">
        <v>295</v>
      </c>
      <c r="U198" s="265" t="s">
        <v>295</v>
      </c>
      <c r="V198" s="14" t="s">
        <v>295</v>
      </c>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v>20500000</v>
      </c>
      <c r="CH198" s="14">
        <v>23600000</v>
      </c>
      <c r="CI198" s="14">
        <v>24700000</v>
      </c>
      <c r="CJ198" s="14">
        <v>25900000</v>
      </c>
      <c r="CK198" s="14">
        <v>27400000</v>
      </c>
      <c r="CL198" s="14">
        <v>28700000</v>
      </c>
      <c r="CM198" s="14">
        <v>32000000</v>
      </c>
      <c r="CN198" s="14">
        <v>36100000</v>
      </c>
      <c r="CO198" s="14">
        <v>58700000</v>
      </c>
      <c r="CP198" s="14">
        <v>39100000</v>
      </c>
      <c r="CQ198" s="14">
        <v>44300000</v>
      </c>
      <c r="CR198" s="14">
        <v>45200000</v>
      </c>
      <c r="CS198" s="14">
        <v>47700000</v>
      </c>
      <c r="CT198" s="14">
        <v>48700000</v>
      </c>
      <c r="CU198" s="14">
        <v>49000000</v>
      </c>
      <c r="CV198" s="14">
        <v>52300000</v>
      </c>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row>
    <row r="199" spans="7:149" ht="15.75" x14ac:dyDescent="0.5">
      <c r="G199" s="70" t="str">
        <f t="shared" si="20"/>
        <v>poul</v>
      </c>
      <c r="H199" s="71">
        <f t="shared" si="24"/>
        <v>1073</v>
      </c>
      <c r="I199" s="65">
        <f t="shared" si="21"/>
        <v>0</v>
      </c>
      <c r="J199" s="65"/>
      <c r="K199" s="65">
        <f t="shared" si="26"/>
        <v>0</v>
      </c>
      <c r="N199" s="301">
        <f t="shared" si="25"/>
        <v>0</v>
      </c>
      <c r="O199" s="264"/>
      <c r="P199" s="13">
        <v>1073</v>
      </c>
      <c r="Q199" s="13" t="s">
        <v>301</v>
      </c>
      <c r="R199" s="13" t="s">
        <v>295</v>
      </c>
      <c r="S199" s="13" t="s">
        <v>295</v>
      </c>
      <c r="T199" s="13" t="s">
        <v>295</v>
      </c>
      <c r="U199" s="265" t="s">
        <v>295</v>
      </c>
      <c r="V199" s="14" t="s">
        <v>295</v>
      </c>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row>
    <row r="200" spans="7:149" ht="15.75" x14ac:dyDescent="0.5">
      <c r="G200" s="70" t="str">
        <f t="shared" ref="G200:G237" si="27">_xlfn.XLOOKUP($G$7,$Q$7:$T$7,$Q200:$T200)</f>
        <v>poul</v>
      </c>
      <c r="H200" s="71">
        <f t="shared" si="24"/>
        <v>1077</v>
      </c>
      <c r="I200" s="65">
        <f t="shared" ref="I200:I240" si="28">SUMIFS($V200:$FN200,$V$5:$FN$5,"q",$V$6:$FN$6,I$3)/I$4</f>
        <v>0</v>
      </c>
      <c r="J200" s="65"/>
      <c r="K200" s="65">
        <f t="shared" si="26"/>
        <v>0</v>
      </c>
      <c r="N200" s="301">
        <f t="shared" si="25"/>
        <v>0</v>
      </c>
      <c r="O200" s="264"/>
      <c r="P200" s="13">
        <v>1077</v>
      </c>
      <c r="Q200" s="13" t="s">
        <v>302</v>
      </c>
      <c r="R200" s="13" t="s">
        <v>295</v>
      </c>
      <c r="S200" s="13" t="s">
        <v>295</v>
      </c>
      <c r="T200" s="13" t="s">
        <v>295</v>
      </c>
      <c r="U200" s="265" t="s">
        <v>295</v>
      </c>
      <c r="V200" s="14" t="s">
        <v>295</v>
      </c>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row>
    <row r="201" spans="7:149" ht="15.75" x14ac:dyDescent="0.5">
      <c r="G201" s="70" t="str">
        <f t="shared" si="27"/>
        <v>poul</v>
      </c>
      <c r="H201" s="71">
        <f t="shared" ref="H201:H240" si="29">$P201</f>
        <v>1078</v>
      </c>
      <c r="I201" s="65">
        <f t="shared" si="28"/>
        <v>0</v>
      </c>
      <c r="J201" s="65"/>
      <c r="K201" s="65">
        <f t="shared" si="26"/>
        <v>0</v>
      </c>
      <c r="N201" s="301">
        <f t="shared" si="25"/>
        <v>0</v>
      </c>
      <c r="O201" s="264"/>
      <c r="P201" s="13">
        <v>1078</v>
      </c>
      <c r="Q201" s="13" t="s">
        <v>303</v>
      </c>
      <c r="R201" s="13" t="s">
        <v>295</v>
      </c>
      <c r="S201" s="13" t="s">
        <v>295</v>
      </c>
      <c r="T201" s="13" t="s">
        <v>295</v>
      </c>
      <c r="U201" s="265" t="s">
        <v>295</v>
      </c>
      <c r="V201" s="14" t="s">
        <v>295</v>
      </c>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row>
    <row r="202" spans="7:149" ht="15.75" x14ac:dyDescent="0.5">
      <c r="G202" s="70" t="str">
        <f t="shared" si="27"/>
        <v>poul</v>
      </c>
      <c r="H202" s="71">
        <f t="shared" si="29"/>
        <v>1080</v>
      </c>
      <c r="I202" s="65">
        <f t="shared" si="28"/>
        <v>0</v>
      </c>
      <c r="J202" s="65"/>
      <c r="K202" s="65">
        <f t="shared" si="26"/>
        <v>0</v>
      </c>
      <c r="N202" s="301">
        <f t="shared" ref="N202:N240" si="30">IFERROR(AVERAGE(W202:AB202)/$N$4,0)</f>
        <v>0</v>
      </c>
      <c r="O202" s="264"/>
      <c r="P202" s="13">
        <v>1080</v>
      </c>
      <c r="Q202" s="13" t="s">
        <v>304</v>
      </c>
      <c r="R202" s="13" t="s">
        <v>295</v>
      </c>
      <c r="S202" s="13" t="s">
        <v>295</v>
      </c>
      <c r="T202" s="13" t="s">
        <v>295</v>
      </c>
      <c r="U202" s="265" t="s">
        <v>295</v>
      </c>
      <c r="V202" s="14" t="s">
        <v>295</v>
      </c>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row>
    <row r="203" spans="7:149" ht="15.75" x14ac:dyDescent="0.5">
      <c r="G203" s="70" t="str">
        <f t="shared" si="27"/>
        <v>poul</v>
      </c>
      <c r="H203" s="71">
        <f t="shared" si="29"/>
        <v>1084</v>
      </c>
      <c r="I203" s="65">
        <f t="shared" si="28"/>
        <v>0</v>
      </c>
      <c r="J203" s="65"/>
      <c r="K203" s="65">
        <f t="shared" si="26"/>
        <v>0</v>
      </c>
      <c r="N203" s="301">
        <f t="shared" si="30"/>
        <v>0</v>
      </c>
      <c r="O203" s="264"/>
      <c r="P203" s="13">
        <v>1084</v>
      </c>
      <c r="Q203" s="13" t="s">
        <v>305</v>
      </c>
      <c r="R203" s="13" t="s">
        <v>295</v>
      </c>
      <c r="S203" s="13" t="s">
        <v>295</v>
      </c>
      <c r="T203" s="13" t="s">
        <v>295</v>
      </c>
      <c r="U203" s="265" t="s">
        <v>295</v>
      </c>
      <c r="V203" s="14" t="s">
        <v>295</v>
      </c>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row>
    <row r="204" spans="7:149" ht="15.75" x14ac:dyDescent="0.5">
      <c r="G204" s="70" t="str">
        <f t="shared" si="27"/>
        <v>poul</v>
      </c>
      <c r="H204" s="71">
        <f t="shared" si="29"/>
        <v>1085</v>
      </c>
      <c r="I204" s="65">
        <f t="shared" si="28"/>
        <v>0</v>
      </c>
      <c r="J204" s="65"/>
      <c r="K204" s="65">
        <f t="shared" si="26"/>
        <v>0</v>
      </c>
      <c r="N204" s="301">
        <f t="shared" si="30"/>
        <v>0</v>
      </c>
      <c r="O204" s="264"/>
      <c r="P204" s="13">
        <v>1085</v>
      </c>
      <c r="Q204" s="13" t="s">
        <v>306</v>
      </c>
      <c r="R204" s="13" t="s">
        <v>295</v>
      </c>
      <c r="S204" s="13" t="s">
        <v>295</v>
      </c>
      <c r="T204" s="13" t="s">
        <v>295</v>
      </c>
      <c r="U204" s="265" t="s">
        <v>295</v>
      </c>
      <c r="V204" s="14" t="s">
        <v>295</v>
      </c>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row>
    <row r="205" spans="7:149" ht="15.75" x14ac:dyDescent="0.5">
      <c r="G205" s="70" t="str">
        <f t="shared" si="27"/>
        <v>poul</v>
      </c>
      <c r="H205" s="71">
        <f t="shared" si="29"/>
        <v>1087</v>
      </c>
      <c r="I205" s="65">
        <f t="shared" si="28"/>
        <v>0</v>
      </c>
      <c r="J205" s="65"/>
      <c r="K205" s="65">
        <f t="shared" si="26"/>
        <v>0</v>
      </c>
      <c r="N205" s="301">
        <f t="shared" si="30"/>
        <v>0</v>
      </c>
      <c r="O205" s="264"/>
      <c r="P205" s="13">
        <v>1087</v>
      </c>
      <c r="Q205" s="13" t="s">
        <v>307</v>
      </c>
      <c r="R205" s="13" t="s">
        <v>295</v>
      </c>
      <c r="S205" s="13" t="s">
        <v>295</v>
      </c>
      <c r="T205" s="13" t="s">
        <v>295</v>
      </c>
      <c r="U205" s="265" t="s">
        <v>295</v>
      </c>
      <c r="V205" s="14" t="s">
        <v>295</v>
      </c>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row>
    <row r="206" spans="7:149" ht="15.75" x14ac:dyDescent="0.5">
      <c r="G206" s="70" t="str">
        <f t="shared" si="27"/>
        <v>poul</v>
      </c>
      <c r="H206" s="71">
        <f t="shared" si="29"/>
        <v>1088</v>
      </c>
      <c r="I206" s="65">
        <f t="shared" si="28"/>
        <v>0</v>
      </c>
      <c r="J206" s="65"/>
      <c r="K206" s="65">
        <f t="shared" si="26"/>
        <v>0</v>
      </c>
      <c r="N206" s="301">
        <f t="shared" si="30"/>
        <v>0</v>
      </c>
      <c r="O206" s="264"/>
      <c r="P206" s="13">
        <v>1088</v>
      </c>
      <c r="Q206" s="13" t="s">
        <v>308</v>
      </c>
      <c r="R206" s="13" t="s">
        <v>295</v>
      </c>
      <c r="S206" s="13" t="s">
        <v>295</v>
      </c>
      <c r="T206" s="13" t="s">
        <v>295</v>
      </c>
      <c r="U206" s="265" t="s">
        <v>295</v>
      </c>
      <c r="V206" s="14" t="s">
        <v>295</v>
      </c>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row>
    <row r="207" spans="7:149" ht="15.75" x14ac:dyDescent="0.5">
      <c r="G207" s="70" t="str">
        <f t="shared" si="27"/>
        <v>poul</v>
      </c>
      <c r="H207" s="71">
        <f t="shared" si="29"/>
        <v>1089</v>
      </c>
      <c r="I207" s="65">
        <f t="shared" si="28"/>
        <v>0</v>
      </c>
      <c r="J207" s="65"/>
      <c r="K207" s="65">
        <f t="shared" si="26"/>
        <v>0</v>
      </c>
      <c r="N207" s="301">
        <f t="shared" si="30"/>
        <v>0</v>
      </c>
      <c r="O207" s="264"/>
      <c r="P207" s="13">
        <v>1089</v>
      </c>
      <c r="Q207" s="13" t="s">
        <v>309</v>
      </c>
      <c r="R207" s="13" t="s">
        <v>295</v>
      </c>
      <c r="S207" s="13" t="s">
        <v>295</v>
      </c>
      <c r="T207" s="13" t="s">
        <v>295</v>
      </c>
      <c r="U207" s="265" t="s">
        <v>295</v>
      </c>
      <c r="V207" s="14" t="s">
        <v>295</v>
      </c>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row>
    <row r="208" spans="7:149" ht="15.75" x14ac:dyDescent="0.5">
      <c r="G208" s="70" t="str">
        <f t="shared" si="27"/>
        <v>eggs</v>
      </c>
      <c r="H208" s="71">
        <f t="shared" si="29"/>
        <v>1091</v>
      </c>
      <c r="I208" s="65">
        <f t="shared" si="28"/>
        <v>380.95400000000001</v>
      </c>
      <c r="J208" s="65"/>
      <c r="K208" s="65">
        <f t="shared" si="26"/>
        <v>42</v>
      </c>
      <c r="N208" s="301">
        <f t="shared" si="30"/>
        <v>170.24166666666665</v>
      </c>
      <c r="O208" s="264"/>
      <c r="P208" s="13">
        <v>1091</v>
      </c>
      <c r="Q208" s="13" t="s">
        <v>310</v>
      </c>
      <c r="R208" s="13" t="s">
        <v>297</v>
      </c>
      <c r="S208" s="13" t="s">
        <v>297</v>
      </c>
      <c r="T208" s="13" t="s">
        <v>297</v>
      </c>
      <c r="U208" s="265" t="s">
        <v>295</v>
      </c>
      <c r="V208" s="14" t="s">
        <v>295</v>
      </c>
      <c r="W208" s="14">
        <v>141000</v>
      </c>
      <c r="X208" s="14">
        <v>157580</v>
      </c>
      <c r="Y208" s="14">
        <v>169650</v>
      </c>
      <c r="Z208" s="14">
        <v>185040</v>
      </c>
      <c r="AA208" s="14">
        <v>173220</v>
      </c>
      <c r="AB208" s="14">
        <v>194960</v>
      </c>
      <c r="AC208" s="14">
        <v>193630</v>
      </c>
      <c r="AD208" s="14">
        <v>207534</v>
      </c>
      <c r="AE208" s="14">
        <v>200980</v>
      </c>
      <c r="AF208" s="14">
        <v>236400</v>
      </c>
      <c r="AG208" s="14">
        <v>245689</v>
      </c>
      <c r="AH208" s="14">
        <v>256198</v>
      </c>
      <c r="AI208" s="14">
        <v>276218</v>
      </c>
      <c r="AJ208" s="14">
        <v>290369</v>
      </c>
      <c r="AK208" s="14">
        <v>323762</v>
      </c>
      <c r="AL208" s="14">
        <v>332050</v>
      </c>
      <c r="AM208" s="14">
        <v>348826</v>
      </c>
      <c r="AN208" s="14">
        <v>362805</v>
      </c>
      <c r="AO208" s="14">
        <v>367465</v>
      </c>
      <c r="AP208" s="14">
        <v>328687</v>
      </c>
      <c r="AQ208" s="14">
        <v>349298</v>
      </c>
      <c r="AR208" s="14">
        <v>368739</v>
      </c>
      <c r="AS208" s="14">
        <v>380954</v>
      </c>
      <c r="AT208" s="14">
        <v>380619.3</v>
      </c>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v>36900</v>
      </c>
      <c r="BT208" s="14">
        <v>38800</v>
      </c>
      <c r="BU208" s="14">
        <v>40300</v>
      </c>
      <c r="BV208" s="14">
        <v>40800</v>
      </c>
      <c r="BW208" s="14">
        <v>42400</v>
      </c>
      <c r="BX208" s="14">
        <v>42000</v>
      </c>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v>411547</v>
      </c>
      <c r="CX208" s="14">
        <v>459940</v>
      </c>
      <c r="CY208" s="14">
        <v>495170</v>
      </c>
      <c r="CZ208" s="14">
        <v>540090</v>
      </c>
      <c r="DA208" s="14">
        <v>505590</v>
      </c>
      <c r="DB208" s="14">
        <v>569044</v>
      </c>
      <c r="DC208" s="14">
        <v>565162</v>
      </c>
      <c r="DD208" s="14">
        <v>605744</v>
      </c>
      <c r="DE208" s="14">
        <v>586615</v>
      </c>
      <c r="DF208" s="14">
        <v>689998</v>
      </c>
      <c r="DG208" s="14">
        <v>717110</v>
      </c>
      <c r="DH208" s="14">
        <v>747784</v>
      </c>
      <c r="DI208" s="14">
        <v>806217</v>
      </c>
      <c r="DJ208" s="14">
        <v>847521</v>
      </c>
      <c r="DK208" s="14">
        <v>944987</v>
      </c>
      <c r="DL208" s="14">
        <v>969178</v>
      </c>
      <c r="DM208" s="14">
        <v>1018144</v>
      </c>
      <c r="DN208" s="14">
        <v>1058945</v>
      </c>
      <c r="DO208" s="14">
        <v>1072547</v>
      </c>
      <c r="DP208" s="14">
        <v>959362</v>
      </c>
      <c r="DQ208" s="14">
        <v>1019521</v>
      </c>
      <c r="DR208" s="14">
        <v>1076265</v>
      </c>
      <c r="DS208" s="14">
        <v>1111918</v>
      </c>
      <c r="DT208" s="14">
        <v>1110941</v>
      </c>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row>
    <row r="209" spans="7:149" ht="15.75" x14ac:dyDescent="0.5">
      <c r="G209" s="70" t="str">
        <f t="shared" si="27"/>
        <v>poul</v>
      </c>
      <c r="H209" s="71">
        <f t="shared" si="29"/>
        <v>1094</v>
      </c>
      <c r="I209" s="65">
        <f t="shared" si="28"/>
        <v>0</v>
      </c>
      <c r="J209" s="65"/>
      <c r="K209" s="65">
        <f t="shared" si="26"/>
        <v>0</v>
      </c>
      <c r="N209" s="301">
        <f t="shared" si="30"/>
        <v>0</v>
      </c>
      <c r="O209" s="264"/>
      <c r="P209" s="13">
        <v>1094</v>
      </c>
      <c r="Q209" s="13" t="s">
        <v>311</v>
      </c>
      <c r="R209" s="13" t="s">
        <v>295</v>
      </c>
      <c r="S209" s="13" t="s">
        <v>295</v>
      </c>
      <c r="T209" s="13" t="s">
        <v>295</v>
      </c>
      <c r="U209" s="265" t="s">
        <v>295</v>
      </c>
      <c r="V209" s="14" t="s">
        <v>295</v>
      </c>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v>1544717</v>
      </c>
      <c r="CX209" s="14">
        <v>1728395</v>
      </c>
      <c r="CY209" s="14">
        <v>2080075</v>
      </c>
      <c r="CZ209" s="14">
        <v>2146998</v>
      </c>
      <c r="DA209" s="14">
        <v>2287257</v>
      </c>
      <c r="DB209" s="14">
        <v>2161825</v>
      </c>
      <c r="DC209" s="14">
        <v>2420600</v>
      </c>
      <c r="DD209" s="14">
        <v>2488413</v>
      </c>
      <c r="DE209" s="14">
        <v>2592878</v>
      </c>
      <c r="DF209" s="14">
        <v>2698370</v>
      </c>
      <c r="DG209" s="14">
        <v>2958060</v>
      </c>
      <c r="DH209" s="14">
        <v>3198763</v>
      </c>
      <c r="DI209" s="14">
        <v>3331733</v>
      </c>
      <c r="DJ209" s="14">
        <v>3531344</v>
      </c>
      <c r="DK209" s="14">
        <v>3726043</v>
      </c>
      <c r="DL209" s="14">
        <v>3901948</v>
      </c>
      <c r="DM209" s="14">
        <v>4419625</v>
      </c>
      <c r="DN209" s="14">
        <v>6032090</v>
      </c>
      <c r="DO209" s="14">
        <v>7373108</v>
      </c>
      <c r="DP209" s="14">
        <v>7537744</v>
      </c>
      <c r="DQ209" s="14">
        <v>6988395</v>
      </c>
      <c r="DR209" s="14">
        <v>6944514</v>
      </c>
      <c r="DS209" s="14">
        <v>7893004</v>
      </c>
      <c r="DT209" s="14">
        <v>8539226</v>
      </c>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row>
    <row r="210" spans="7:149" ht="15.75" x14ac:dyDescent="0.5">
      <c r="G210" s="70" t="str">
        <f t="shared" si="27"/>
        <v>poul</v>
      </c>
      <c r="H210" s="71">
        <f t="shared" si="29"/>
        <v>1095</v>
      </c>
      <c r="I210" s="65">
        <f t="shared" si="28"/>
        <v>0</v>
      </c>
      <c r="J210" s="65"/>
      <c r="K210" s="65">
        <f t="shared" si="26"/>
        <v>0</v>
      </c>
      <c r="N210" s="301">
        <f t="shared" si="30"/>
        <v>0</v>
      </c>
      <c r="O210" s="264"/>
      <c r="P210" s="13">
        <v>1095</v>
      </c>
      <c r="Q210" s="13" t="s">
        <v>312</v>
      </c>
      <c r="R210" s="13" t="s">
        <v>295</v>
      </c>
      <c r="S210" s="13" t="s">
        <v>295</v>
      </c>
      <c r="T210" s="13" t="s">
        <v>295</v>
      </c>
      <c r="U210" s="265" t="s">
        <v>295</v>
      </c>
      <c r="V210" s="14" t="s">
        <v>295</v>
      </c>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v>9594000</v>
      </c>
      <c r="CB210" s="14"/>
      <c r="CC210" s="14"/>
      <c r="CD210" s="14">
        <v>15100000</v>
      </c>
      <c r="CE210" s="14">
        <v>16200000</v>
      </c>
      <c r="CF210" s="14">
        <v>17200000</v>
      </c>
      <c r="CG210" s="14">
        <v>21900000</v>
      </c>
      <c r="CH210" s="14">
        <v>27400000</v>
      </c>
      <c r="CI210" s="14">
        <v>29400000</v>
      </c>
      <c r="CJ210" s="14">
        <v>29800000</v>
      </c>
      <c r="CK210" s="14">
        <v>31700000</v>
      </c>
      <c r="CL210" s="14">
        <v>33600000</v>
      </c>
      <c r="CM210" s="14">
        <v>35900000</v>
      </c>
      <c r="CN210" s="14">
        <v>37800000</v>
      </c>
      <c r="CO210" s="14">
        <v>42600000</v>
      </c>
      <c r="CP210" s="14">
        <v>28400000</v>
      </c>
      <c r="CQ210" s="14">
        <v>28300000</v>
      </c>
      <c r="CR210" s="14">
        <v>29400000</v>
      </c>
      <c r="CS210" s="14">
        <v>30100000</v>
      </c>
      <c r="CT210" s="14">
        <v>31300000</v>
      </c>
      <c r="CU210" s="14">
        <v>32700000</v>
      </c>
      <c r="CV210" s="14">
        <v>33400000</v>
      </c>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row>
    <row r="211" spans="7:149" ht="15.75" x14ac:dyDescent="0.5">
      <c r="G211" s="70" t="str">
        <f t="shared" si="27"/>
        <v>oliv</v>
      </c>
      <c r="H211" s="71">
        <f t="shared" si="29"/>
        <v>1097</v>
      </c>
      <c r="I211" s="65">
        <f t="shared" si="28"/>
        <v>1.3380000000000001</v>
      </c>
      <c r="J211" s="65"/>
      <c r="K211" s="65">
        <f t="shared" si="26"/>
        <v>1.1377E-2</v>
      </c>
      <c r="N211" s="301">
        <f t="shared" si="30"/>
        <v>1.3031666666666668</v>
      </c>
      <c r="O211" s="264"/>
      <c r="P211" s="13">
        <v>1097</v>
      </c>
      <c r="Q211" s="13" t="s">
        <v>313</v>
      </c>
      <c r="R211" s="13" t="s">
        <v>282</v>
      </c>
      <c r="S211" s="13" t="s">
        <v>282</v>
      </c>
      <c r="T211" s="13" t="s">
        <v>282</v>
      </c>
      <c r="U211" s="265" t="s">
        <v>282</v>
      </c>
      <c r="V211" s="14" t="s">
        <v>282</v>
      </c>
      <c r="W211" s="14">
        <v>928</v>
      </c>
      <c r="X211" s="14">
        <v>1090</v>
      </c>
      <c r="Y211" s="14">
        <v>1060</v>
      </c>
      <c r="Z211" s="14">
        <v>1590</v>
      </c>
      <c r="AA211" s="14">
        <v>1560</v>
      </c>
      <c r="AB211" s="14">
        <v>1591</v>
      </c>
      <c r="AC211" s="14">
        <v>2267</v>
      </c>
      <c r="AD211" s="14">
        <v>1976</v>
      </c>
      <c r="AE211" s="14">
        <v>1813</v>
      </c>
      <c r="AF211" s="14">
        <v>1799</v>
      </c>
      <c r="AG211" s="14">
        <v>1974</v>
      </c>
      <c r="AH211" s="14">
        <v>2184</v>
      </c>
      <c r="AI211" s="14">
        <v>2920</v>
      </c>
      <c r="AJ211" s="14">
        <v>3004</v>
      </c>
      <c r="AK211" s="14">
        <v>2314</v>
      </c>
      <c r="AL211" s="14">
        <v>2239</v>
      </c>
      <c r="AM211" s="14">
        <v>2561</v>
      </c>
      <c r="AN211" s="14">
        <v>2742</v>
      </c>
      <c r="AO211" s="14">
        <v>2402</v>
      </c>
      <c r="AP211" s="14">
        <v>1848</v>
      </c>
      <c r="AQ211" s="14">
        <v>1242</v>
      </c>
      <c r="AR211" s="14">
        <v>1293</v>
      </c>
      <c r="AS211" s="14">
        <v>1338</v>
      </c>
      <c r="AT211" s="14">
        <v>1597.13</v>
      </c>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v>13.452</v>
      </c>
      <c r="BT211" s="14">
        <v>15.762</v>
      </c>
      <c r="BU211" s="14">
        <v>15.555999999999999</v>
      </c>
      <c r="BV211" s="14">
        <v>14.182</v>
      </c>
      <c r="BW211" s="14">
        <v>10.911</v>
      </c>
      <c r="BX211" s="14">
        <v>11.377000000000001</v>
      </c>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row>
    <row r="212" spans="7:149" ht="15.75" x14ac:dyDescent="0.5">
      <c r="G212" s="70" t="str">
        <f t="shared" si="27"/>
        <v>oliv</v>
      </c>
      <c r="H212" s="71">
        <f t="shared" si="29"/>
        <v>1108</v>
      </c>
      <c r="I212" s="65">
        <f t="shared" si="28"/>
        <v>0</v>
      </c>
      <c r="J212" s="65"/>
      <c r="K212" s="65">
        <f t="shared" si="26"/>
        <v>0</v>
      </c>
      <c r="N212" s="301">
        <f t="shared" si="30"/>
        <v>0</v>
      </c>
      <c r="O212" s="264"/>
      <c r="P212" s="13">
        <v>1108</v>
      </c>
      <c r="Q212" s="13" t="s">
        <v>314</v>
      </c>
      <c r="R212" s="13" t="s">
        <v>282</v>
      </c>
      <c r="S212" s="13" t="s">
        <v>282</v>
      </c>
      <c r="T212" s="13" t="s">
        <v>282</v>
      </c>
      <c r="U212" s="265" t="s">
        <v>282</v>
      </c>
      <c r="V212" s="14" t="s">
        <v>282</v>
      </c>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row>
    <row r="213" spans="7:149" ht="15.75" x14ac:dyDescent="0.5">
      <c r="G213" s="70" t="str">
        <f t="shared" si="27"/>
        <v>oliv</v>
      </c>
      <c r="H213" s="71">
        <f t="shared" si="29"/>
        <v>1111</v>
      </c>
      <c r="I213" s="65">
        <f t="shared" si="28"/>
        <v>0</v>
      </c>
      <c r="J213" s="65"/>
      <c r="K213" s="65">
        <f t="shared" si="26"/>
        <v>0</v>
      </c>
      <c r="N213" s="301">
        <f t="shared" si="30"/>
        <v>0</v>
      </c>
      <c r="O213" s="264"/>
      <c r="P213" s="13">
        <v>1111</v>
      </c>
      <c r="Q213" s="13" t="s">
        <v>315</v>
      </c>
      <c r="R213" s="13" t="s">
        <v>282</v>
      </c>
      <c r="S213" s="13" t="s">
        <v>282</v>
      </c>
      <c r="T213" s="13" t="s">
        <v>282</v>
      </c>
      <c r="U213" s="265" t="s">
        <v>282</v>
      </c>
      <c r="V213" s="14" t="s">
        <v>282</v>
      </c>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row>
    <row r="214" spans="7:149" ht="15.75" x14ac:dyDescent="0.5">
      <c r="G214" s="70" t="str">
        <f t="shared" si="27"/>
        <v>oliv</v>
      </c>
      <c r="H214" s="71">
        <f t="shared" si="29"/>
        <v>1120</v>
      </c>
      <c r="I214" s="65">
        <f t="shared" si="28"/>
        <v>0</v>
      </c>
      <c r="J214" s="65"/>
      <c r="K214" s="65">
        <f t="shared" si="26"/>
        <v>0</v>
      </c>
      <c r="N214" s="301">
        <f t="shared" si="30"/>
        <v>0</v>
      </c>
      <c r="O214" s="264"/>
      <c r="P214" s="13">
        <v>1120</v>
      </c>
      <c r="Q214" s="13" t="s">
        <v>316</v>
      </c>
      <c r="R214" s="13" t="s">
        <v>282</v>
      </c>
      <c r="S214" s="13" t="s">
        <v>282</v>
      </c>
      <c r="T214" s="13" t="s">
        <v>282</v>
      </c>
      <c r="U214" s="265" t="s">
        <v>282</v>
      </c>
      <c r="V214" s="14" t="s">
        <v>282</v>
      </c>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v>2083</v>
      </c>
      <c r="CX214" s="14">
        <v>3527</v>
      </c>
      <c r="CY214" s="14">
        <v>3546</v>
      </c>
      <c r="CZ214" s="14">
        <v>5154</v>
      </c>
      <c r="DA214" s="14">
        <v>5211</v>
      </c>
      <c r="DB214" s="14">
        <v>5325</v>
      </c>
      <c r="DC214" s="14">
        <v>7586</v>
      </c>
      <c r="DD214" s="14">
        <v>6616</v>
      </c>
      <c r="DE214" s="14">
        <v>6070</v>
      </c>
      <c r="DF214" s="14">
        <v>6023</v>
      </c>
      <c r="DG214" s="14">
        <v>6599</v>
      </c>
      <c r="DH214" s="14">
        <v>7313</v>
      </c>
      <c r="DI214" s="14">
        <v>9777</v>
      </c>
      <c r="DJ214" s="14">
        <v>10057</v>
      </c>
      <c r="DK214" s="14">
        <v>7748</v>
      </c>
      <c r="DL214" s="14">
        <v>7489</v>
      </c>
      <c r="DM214" s="14">
        <v>8542</v>
      </c>
      <c r="DN214" s="14">
        <v>8857</v>
      </c>
      <c r="DO214" s="14">
        <v>8010</v>
      </c>
      <c r="DP214" s="14">
        <v>6159</v>
      </c>
      <c r="DQ214" s="14">
        <v>4135</v>
      </c>
      <c r="DR214" s="14">
        <v>4268</v>
      </c>
      <c r="DS214" s="14">
        <v>4381</v>
      </c>
      <c r="DT214" s="14">
        <v>5294</v>
      </c>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row>
    <row r="215" spans="7:149" ht="15.75" x14ac:dyDescent="0.5">
      <c r="G215" s="70" t="str">
        <f t="shared" si="27"/>
        <v>oliv</v>
      </c>
      <c r="H215" s="71">
        <f t="shared" si="29"/>
        <v>1121</v>
      </c>
      <c r="I215" s="65">
        <f t="shared" si="28"/>
        <v>0</v>
      </c>
      <c r="J215" s="65"/>
      <c r="K215" s="65">
        <f t="shared" si="26"/>
        <v>0</v>
      </c>
      <c r="N215" s="301">
        <f t="shared" si="30"/>
        <v>0</v>
      </c>
      <c r="O215" s="264"/>
      <c r="P215" s="13">
        <v>1121</v>
      </c>
      <c r="Q215" s="13" t="s">
        <v>317</v>
      </c>
      <c r="R215" s="13" t="s">
        <v>282</v>
      </c>
      <c r="S215" s="13" t="s">
        <v>282</v>
      </c>
      <c r="T215" s="13" t="s">
        <v>282</v>
      </c>
      <c r="U215" s="265" t="s">
        <v>282</v>
      </c>
      <c r="V215" s="14" t="s">
        <v>282</v>
      </c>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row>
    <row r="216" spans="7:149" ht="15.75" x14ac:dyDescent="0.5">
      <c r="G216" s="70" t="str">
        <f t="shared" si="27"/>
        <v>oliv</v>
      </c>
      <c r="H216" s="71">
        <f t="shared" si="29"/>
        <v>1122</v>
      </c>
      <c r="I216" s="65">
        <f t="shared" si="28"/>
        <v>0</v>
      </c>
      <c r="J216" s="65"/>
      <c r="K216" s="65">
        <f t="shared" si="26"/>
        <v>0</v>
      </c>
      <c r="N216" s="301">
        <f t="shared" si="30"/>
        <v>0</v>
      </c>
      <c r="O216" s="264"/>
      <c r="P216" s="13">
        <v>1122</v>
      </c>
      <c r="Q216" s="13" t="s">
        <v>318</v>
      </c>
      <c r="R216" s="13" t="s">
        <v>282</v>
      </c>
      <c r="S216" s="13" t="s">
        <v>282</v>
      </c>
      <c r="T216" s="13" t="s">
        <v>282</v>
      </c>
      <c r="U216" s="265" t="s">
        <v>282</v>
      </c>
      <c r="V216" s="14" t="s">
        <v>282</v>
      </c>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row>
    <row r="217" spans="7:149" ht="15.75" x14ac:dyDescent="0.5">
      <c r="G217" s="70" t="str">
        <f t="shared" si="27"/>
        <v>oliv</v>
      </c>
      <c r="H217" s="71">
        <f t="shared" si="29"/>
        <v>1123</v>
      </c>
      <c r="I217" s="65">
        <f t="shared" si="28"/>
        <v>0</v>
      </c>
      <c r="J217" s="65"/>
      <c r="K217" s="65">
        <f t="shared" si="26"/>
        <v>0</v>
      </c>
      <c r="N217" s="301">
        <f t="shared" si="30"/>
        <v>0</v>
      </c>
      <c r="O217" s="264"/>
      <c r="P217" s="13">
        <v>1123</v>
      </c>
      <c r="Q217" s="13" t="s">
        <v>319</v>
      </c>
      <c r="R217" s="13" t="s">
        <v>282</v>
      </c>
      <c r="S217" s="13" t="s">
        <v>282</v>
      </c>
      <c r="T217" s="13" t="s">
        <v>282</v>
      </c>
      <c r="U217" s="265" t="s">
        <v>282</v>
      </c>
      <c r="V217" s="14" t="s">
        <v>282</v>
      </c>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row>
    <row r="218" spans="7:149" ht="15.75" x14ac:dyDescent="0.5">
      <c r="G218" s="70" t="str">
        <f t="shared" si="27"/>
        <v>oliv</v>
      </c>
      <c r="H218" s="71">
        <f t="shared" si="29"/>
        <v>1124</v>
      </c>
      <c r="I218" s="65">
        <f t="shared" si="28"/>
        <v>0</v>
      </c>
      <c r="J218" s="65"/>
      <c r="K218" s="65">
        <f t="shared" si="26"/>
        <v>0</v>
      </c>
      <c r="N218" s="301">
        <f t="shared" si="30"/>
        <v>0</v>
      </c>
      <c r="O218" s="264"/>
      <c r="P218" s="13">
        <v>1124</v>
      </c>
      <c r="Q218" s="13" t="s">
        <v>320</v>
      </c>
      <c r="R218" s="13" t="s">
        <v>282</v>
      </c>
      <c r="S218" s="13" t="s">
        <v>282</v>
      </c>
      <c r="T218" s="13" t="s">
        <v>282</v>
      </c>
      <c r="U218" s="265" t="s">
        <v>282</v>
      </c>
      <c r="V218" s="14" t="s">
        <v>282</v>
      </c>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row>
    <row r="219" spans="7:149" ht="15.75" x14ac:dyDescent="0.5">
      <c r="G219" s="70" t="str">
        <f t="shared" si="27"/>
        <v>oliv</v>
      </c>
      <c r="H219" s="71">
        <f t="shared" si="29"/>
        <v>1125</v>
      </c>
      <c r="I219" s="65">
        <f t="shared" si="28"/>
        <v>0</v>
      </c>
      <c r="J219" s="65"/>
      <c r="K219" s="65">
        <f t="shared" si="26"/>
        <v>0</v>
      </c>
      <c r="N219" s="301">
        <f t="shared" si="30"/>
        <v>0</v>
      </c>
      <c r="O219" s="264"/>
      <c r="P219" s="13">
        <v>1125</v>
      </c>
      <c r="Q219" s="13" t="s">
        <v>321</v>
      </c>
      <c r="R219" s="13" t="s">
        <v>282</v>
      </c>
      <c r="S219" s="13" t="s">
        <v>282</v>
      </c>
      <c r="T219" s="13" t="s">
        <v>282</v>
      </c>
      <c r="U219" s="265" t="s">
        <v>282</v>
      </c>
      <c r="V219" s="14" t="s">
        <v>282</v>
      </c>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row>
    <row r="220" spans="7:149" ht="15.75" x14ac:dyDescent="0.5">
      <c r="G220" s="70" t="str">
        <f t="shared" si="27"/>
        <v>oliv</v>
      </c>
      <c r="H220" s="71">
        <f t="shared" si="29"/>
        <v>1127</v>
      </c>
      <c r="I220" s="65">
        <f t="shared" si="28"/>
        <v>0</v>
      </c>
      <c r="J220" s="65"/>
      <c r="K220" s="65">
        <f t="shared" si="26"/>
        <v>0</v>
      </c>
      <c r="N220" s="301">
        <f t="shared" si="30"/>
        <v>0</v>
      </c>
      <c r="O220" s="264"/>
      <c r="P220" s="13">
        <v>1127</v>
      </c>
      <c r="Q220" s="13" t="s">
        <v>322</v>
      </c>
      <c r="R220" s="13" t="s">
        <v>282</v>
      </c>
      <c r="S220" s="13" t="s">
        <v>282</v>
      </c>
      <c r="T220" s="13" t="s">
        <v>282</v>
      </c>
      <c r="U220" s="265" t="s">
        <v>282</v>
      </c>
      <c r="V220" s="14" t="s">
        <v>282</v>
      </c>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row>
    <row r="221" spans="7:149" ht="15.75" x14ac:dyDescent="0.5">
      <c r="G221" s="70" t="str">
        <f t="shared" si="27"/>
        <v>milk</v>
      </c>
      <c r="H221" s="71">
        <f t="shared" si="29"/>
        <v>1130</v>
      </c>
      <c r="I221" s="65">
        <f t="shared" si="28"/>
        <v>0</v>
      </c>
      <c r="J221" s="65"/>
      <c r="K221" s="65">
        <f t="shared" si="26"/>
        <v>0</v>
      </c>
      <c r="N221" s="301">
        <f t="shared" si="30"/>
        <v>0</v>
      </c>
      <c r="O221" s="264"/>
      <c r="P221" s="13">
        <v>1130</v>
      </c>
      <c r="Q221" s="13" t="s">
        <v>323</v>
      </c>
      <c r="R221" s="13" t="s">
        <v>272</v>
      </c>
      <c r="S221" s="13" t="s">
        <v>272</v>
      </c>
      <c r="T221" s="13" t="s">
        <v>272</v>
      </c>
      <c r="U221" s="265" t="s">
        <v>272</v>
      </c>
      <c r="V221" s="14" t="s">
        <v>270</v>
      </c>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row>
    <row r="222" spans="7:149" ht="15.75" x14ac:dyDescent="0.5">
      <c r="G222" s="70" t="str">
        <f t="shared" si="27"/>
        <v>oliv</v>
      </c>
      <c r="H222" s="71">
        <f t="shared" si="29"/>
        <v>1137</v>
      </c>
      <c r="I222" s="65">
        <f t="shared" si="28"/>
        <v>0</v>
      </c>
      <c r="J222" s="65"/>
      <c r="K222" s="65">
        <f t="shared" si="26"/>
        <v>0</v>
      </c>
      <c r="N222" s="301">
        <f t="shared" si="30"/>
        <v>0</v>
      </c>
      <c r="O222" s="264"/>
      <c r="P222" s="13">
        <v>1137</v>
      </c>
      <c r="Q222" s="13" t="s">
        <v>324</v>
      </c>
      <c r="R222" s="13" t="s">
        <v>282</v>
      </c>
      <c r="S222" s="13" t="s">
        <v>282</v>
      </c>
      <c r="T222" s="13" t="s">
        <v>282</v>
      </c>
      <c r="U222" s="265" t="s">
        <v>282</v>
      </c>
      <c r="V222" s="14" t="s">
        <v>282</v>
      </c>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row>
    <row r="223" spans="7:149" ht="15.75" x14ac:dyDescent="0.5">
      <c r="G223" s="70" t="str">
        <f t="shared" si="27"/>
        <v>oliv</v>
      </c>
      <c r="H223" s="71">
        <f t="shared" si="29"/>
        <v>1138</v>
      </c>
      <c r="I223" s="65">
        <f t="shared" si="28"/>
        <v>0</v>
      </c>
      <c r="J223" s="65"/>
      <c r="K223" s="65">
        <f t="shared" si="26"/>
        <v>0</v>
      </c>
      <c r="N223" s="301">
        <f t="shared" si="30"/>
        <v>0</v>
      </c>
      <c r="O223" s="264"/>
      <c r="P223" s="13">
        <v>1138</v>
      </c>
      <c r="Q223" s="13" t="s">
        <v>325</v>
      </c>
      <c r="R223" s="13" t="s">
        <v>282</v>
      </c>
      <c r="S223" s="13" t="s">
        <v>282</v>
      </c>
      <c r="T223" s="13" t="s">
        <v>282</v>
      </c>
      <c r="U223" s="265" t="s">
        <v>282</v>
      </c>
      <c r="V223" s="14" t="s">
        <v>282</v>
      </c>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row>
    <row r="224" spans="7:149" ht="15.75" x14ac:dyDescent="0.5">
      <c r="G224" s="70" t="str">
        <f t="shared" si="27"/>
        <v>oliv</v>
      </c>
      <c r="H224" s="71">
        <f t="shared" si="29"/>
        <v>1141</v>
      </c>
      <c r="I224" s="65">
        <f t="shared" si="28"/>
        <v>0.49399999999999999</v>
      </c>
      <c r="J224" s="65"/>
      <c r="K224" s="65">
        <f t="shared" si="26"/>
        <v>0</v>
      </c>
      <c r="N224" s="301">
        <f t="shared" si="30"/>
        <v>0</v>
      </c>
      <c r="O224" s="264"/>
      <c r="P224" s="13">
        <v>1141</v>
      </c>
      <c r="Q224" s="13" t="s">
        <v>326</v>
      </c>
      <c r="R224" s="13" t="s">
        <v>282</v>
      </c>
      <c r="S224" s="13" t="s">
        <v>282</v>
      </c>
      <c r="T224" s="13" t="s">
        <v>282</v>
      </c>
      <c r="U224" s="265" t="s">
        <v>282</v>
      </c>
      <c r="V224" s="14" t="s">
        <v>282</v>
      </c>
      <c r="W224" s="14"/>
      <c r="X224" s="14"/>
      <c r="Y224" s="14"/>
      <c r="Z224" s="14"/>
      <c r="AA224" s="14"/>
      <c r="AB224" s="14"/>
      <c r="AC224" s="14"/>
      <c r="AD224" s="14"/>
      <c r="AE224" s="14"/>
      <c r="AF224" s="14"/>
      <c r="AG224" s="14"/>
      <c r="AH224" s="14"/>
      <c r="AI224" s="14"/>
      <c r="AJ224" s="14"/>
      <c r="AK224" s="14"/>
      <c r="AL224" s="14"/>
      <c r="AM224" s="14"/>
      <c r="AN224" s="14"/>
      <c r="AO224" s="14">
        <v>511</v>
      </c>
      <c r="AP224" s="14">
        <v>703</v>
      </c>
      <c r="AQ224" s="14">
        <v>465</v>
      </c>
      <c r="AR224" s="14">
        <v>487</v>
      </c>
      <c r="AS224" s="14">
        <v>494</v>
      </c>
      <c r="AT224" s="14">
        <v>497.12</v>
      </c>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v>0</v>
      </c>
      <c r="BT224" s="14">
        <v>0</v>
      </c>
      <c r="BU224" s="14">
        <v>0</v>
      </c>
      <c r="BV224" s="14">
        <v>0</v>
      </c>
      <c r="BW224" s="14">
        <v>0</v>
      </c>
      <c r="BX224" s="14">
        <v>0</v>
      </c>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row>
    <row r="225" spans="7:149" ht="15.75" x14ac:dyDescent="0.5">
      <c r="G225" s="70" t="str">
        <f t="shared" si="27"/>
        <v>oliv</v>
      </c>
      <c r="H225" s="71">
        <f t="shared" si="29"/>
        <v>1144</v>
      </c>
      <c r="I225" s="65">
        <f t="shared" si="28"/>
        <v>0</v>
      </c>
      <c r="J225" s="65"/>
      <c r="K225" s="65">
        <f t="shared" si="26"/>
        <v>0</v>
      </c>
      <c r="N225" s="301">
        <f t="shared" si="30"/>
        <v>0</v>
      </c>
      <c r="O225" s="264"/>
      <c r="P225" s="13">
        <v>1144</v>
      </c>
      <c r="Q225" s="13" t="s">
        <v>327</v>
      </c>
      <c r="R225" s="13" t="s">
        <v>282</v>
      </c>
      <c r="S225" s="13" t="s">
        <v>282</v>
      </c>
      <c r="T225" s="13" t="s">
        <v>282</v>
      </c>
      <c r="U225" s="265" t="s">
        <v>282</v>
      </c>
      <c r="V225" s="14" t="s">
        <v>282</v>
      </c>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v>1189</v>
      </c>
      <c r="DP225" s="14">
        <v>1635</v>
      </c>
      <c r="DQ225" s="14">
        <v>1082</v>
      </c>
      <c r="DR225" s="14">
        <v>1133</v>
      </c>
      <c r="DS225" s="14">
        <v>1149</v>
      </c>
      <c r="DT225" s="14">
        <v>1156</v>
      </c>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row>
    <row r="226" spans="7:149" ht="15.75" x14ac:dyDescent="0.5">
      <c r="G226" s="70" t="str">
        <f t="shared" si="27"/>
        <v>oliv</v>
      </c>
      <c r="H226" s="71">
        <f t="shared" si="29"/>
        <v>1145</v>
      </c>
      <c r="I226" s="65">
        <f t="shared" si="28"/>
        <v>0</v>
      </c>
      <c r="J226" s="65"/>
      <c r="K226" s="65">
        <f t="shared" si="26"/>
        <v>0</v>
      </c>
      <c r="N226" s="301">
        <f t="shared" si="30"/>
        <v>0</v>
      </c>
      <c r="O226" s="264"/>
      <c r="P226" s="13">
        <v>1145</v>
      </c>
      <c r="Q226" s="13" t="s">
        <v>328</v>
      </c>
      <c r="R226" s="13" t="s">
        <v>282</v>
      </c>
      <c r="S226" s="13" t="s">
        <v>282</v>
      </c>
      <c r="T226" s="13" t="s">
        <v>282</v>
      </c>
      <c r="U226" s="265" t="s">
        <v>282</v>
      </c>
      <c r="V226" s="14" t="s">
        <v>282</v>
      </c>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row>
    <row r="227" spans="7:149" ht="15.75" x14ac:dyDescent="0.5">
      <c r="G227" s="70" t="str">
        <f t="shared" si="27"/>
        <v>oliv</v>
      </c>
      <c r="H227" s="71">
        <f t="shared" si="29"/>
        <v>1151</v>
      </c>
      <c r="I227" s="65">
        <f t="shared" si="28"/>
        <v>0</v>
      </c>
      <c r="J227" s="65"/>
      <c r="K227" s="65">
        <f t="shared" si="26"/>
        <v>0</v>
      </c>
      <c r="N227" s="301">
        <f t="shared" si="30"/>
        <v>0</v>
      </c>
      <c r="O227" s="264"/>
      <c r="P227" s="13">
        <v>1151</v>
      </c>
      <c r="Q227" s="13" t="s">
        <v>329</v>
      </c>
      <c r="R227" s="13" t="s">
        <v>282</v>
      </c>
      <c r="S227" s="13" t="s">
        <v>282</v>
      </c>
      <c r="T227" s="13" t="s">
        <v>282</v>
      </c>
      <c r="U227" s="265" t="s">
        <v>282</v>
      </c>
      <c r="V227" s="14" t="s">
        <v>282</v>
      </c>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row>
    <row r="228" spans="7:149" ht="15.75" x14ac:dyDescent="0.5">
      <c r="G228" s="70" t="str">
        <f t="shared" si="27"/>
        <v>oliv</v>
      </c>
      <c r="H228" s="71">
        <f t="shared" si="29"/>
        <v>1154</v>
      </c>
      <c r="I228" s="65">
        <f t="shared" si="28"/>
        <v>0</v>
      </c>
      <c r="J228" s="65"/>
      <c r="K228" s="65">
        <f t="shared" si="26"/>
        <v>0</v>
      </c>
      <c r="N228" s="301">
        <f t="shared" si="30"/>
        <v>0</v>
      </c>
      <c r="O228" s="264"/>
      <c r="P228" s="13">
        <v>1154</v>
      </c>
      <c r="Q228" s="13" t="s">
        <v>330</v>
      </c>
      <c r="R228" s="13" t="s">
        <v>282</v>
      </c>
      <c r="S228" s="13" t="s">
        <v>282</v>
      </c>
      <c r="T228" s="13" t="s">
        <v>282</v>
      </c>
      <c r="U228" s="265" t="s">
        <v>282</v>
      </c>
      <c r="V228" s="14" t="s">
        <v>282</v>
      </c>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row>
    <row r="229" spans="7:149" ht="15.75" x14ac:dyDescent="0.5">
      <c r="G229" s="70" t="str">
        <f t="shared" si="27"/>
        <v>oliv</v>
      </c>
      <c r="H229" s="71">
        <f t="shared" si="29"/>
        <v>1155</v>
      </c>
      <c r="I229" s="65">
        <f t="shared" si="28"/>
        <v>0</v>
      </c>
      <c r="J229" s="65"/>
      <c r="K229" s="65">
        <f t="shared" si="26"/>
        <v>0</v>
      </c>
      <c r="N229" s="301">
        <f t="shared" si="30"/>
        <v>0</v>
      </c>
      <c r="O229" s="264"/>
      <c r="P229" s="13">
        <v>1155</v>
      </c>
      <c r="Q229" s="13" t="s">
        <v>331</v>
      </c>
      <c r="R229" s="13" t="s">
        <v>282</v>
      </c>
      <c r="S229" s="13" t="s">
        <v>282</v>
      </c>
      <c r="T229" s="13" t="s">
        <v>282</v>
      </c>
      <c r="U229" s="265" t="s">
        <v>282</v>
      </c>
      <c r="V229" s="14" t="s">
        <v>282</v>
      </c>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row>
    <row r="230" spans="7:149" ht="15.75" x14ac:dyDescent="0.5">
      <c r="G230" s="70" t="str">
        <f t="shared" si="27"/>
        <v>oliv</v>
      </c>
      <c r="H230" s="71">
        <f t="shared" si="29"/>
        <v>1158</v>
      </c>
      <c r="I230" s="65">
        <f t="shared" si="28"/>
        <v>0</v>
      </c>
      <c r="J230" s="65"/>
      <c r="K230" s="65">
        <f t="shared" si="26"/>
        <v>0</v>
      </c>
      <c r="N230" s="301">
        <f t="shared" si="30"/>
        <v>0</v>
      </c>
      <c r="O230" s="264"/>
      <c r="P230" s="13">
        <v>1158</v>
      </c>
      <c r="Q230" s="13" t="s">
        <v>332</v>
      </c>
      <c r="R230" s="13" t="s">
        <v>282</v>
      </c>
      <c r="S230" s="13" t="s">
        <v>282</v>
      </c>
      <c r="T230" s="13" t="s">
        <v>282</v>
      </c>
      <c r="U230" s="265" t="s">
        <v>282</v>
      </c>
      <c r="V230" s="14" t="s">
        <v>282</v>
      </c>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row>
    <row r="231" spans="7:149" ht="15.75" x14ac:dyDescent="0.5">
      <c r="G231" s="70" t="str">
        <f t="shared" si="27"/>
        <v>oliv</v>
      </c>
      <c r="H231" s="71">
        <f t="shared" si="29"/>
        <v>1161</v>
      </c>
      <c r="I231" s="65">
        <f t="shared" si="28"/>
        <v>0</v>
      </c>
      <c r="J231" s="65"/>
      <c r="K231" s="65">
        <f t="shared" si="26"/>
        <v>0</v>
      </c>
      <c r="N231" s="301">
        <f t="shared" si="30"/>
        <v>0</v>
      </c>
      <c r="O231" s="264"/>
      <c r="P231" s="13">
        <v>1161</v>
      </c>
      <c r="Q231" s="13" t="s">
        <v>333</v>
      </c>
      <c r="R231" s="13" t="s">
        <v>282</v>
      </c>
      <c r="S231" s="13" t="s">
        <v>282</v>
      </c>
      <c r="T231" s="13" t="s">
        <v>282</v>
      </c>
      <c r="U231" s="265" t="s">
        <v>282</v>
      </c>
      <c r="V231" s="14" t="s">
        <v>282</v>
      </c>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row>
    <row r="232" spans="7:149" ht="15.75" x14ac:dyDescent="0.5">
      <c r="G232" s="70" t="str">
        <f t="shared" si="27"/>
        <v>oliv</v>
      </c>
      <c r="H232" s="71">
        <f t="shared" si="29"/>
        <v>1162</v>
      </c>
      <c r="I232" s="65">
        <f t="shared" si="28"/>
        <v>0</v>
      </c>
      <c r="J232" s="65"/>
      <c r="K232" s="65">
        <f t="shared" si="26"/>
        <v>0</v>
      </c>
      <c r="N232" s="301">
        <f t="shared" si="30"/>
        <v>0</v>
      </c>
      <c r="O232" s="264"/>
      <c r="P232" s="13">
        <v>1162</v>
      </c>
      <c r="Q232" s="13" t="s">
        <v>334</v>
      </c>
      <c r="R232" s="13" t="s">
        <v>282</v>
      </c>
      <c r="S232" s="13" t="s">
        <v>282</v>
      </c>
      <c r="T232" s="13" t="s">
        <v>282</v>
      </c>
      <c r="U232" s="265" t="s">
        <v>282</v>
      </c>
      <c r="V232" s="14" t="s">
        <v>282</v>
      </c>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row>
    <row r="233" spans="7:149" ht="15.75" x14ac:dyDescent="0.5">
      <c r="G233" s="70" t="str">
        <f t="shared" si="27"/>
        <v>oliv</v>
      </c>
      <c r="H233" s="71">
        <f t="shared" si="29"/>
        <v>1163</v>
      </c>
      <c r="I233" s="65">
        <f t="shared" si="28"/>
        <v>0</v>
      </c>
      <c r="J233" s="65"/>
      <c r="K233" s="65">
        <f t="shared" si="26"/>
        <v>0</v>
      </c>
      <c r="N233" s="301">
        <f t="shared" si="30"/>
        <v>0</v>
      </c>
      <c r="O233" s="264"/>
      <c r="P233" s="411">
        <v>1163</v>
      </c>
      <c r="Q233" s="13" t="s">
        <v>335</v>
      </c>
      <c r="R233" s="13" t="s">
        <v>282</v>
      </c>
      <c r="S233" s="13" t="s">
        <v>282</v>
      </c>
      <c r="T233" s="13" t="s">
        <v>282</v>
      </c>
      <c r="U233" s="265" t="s">
        <v>282</v>
      </c>
      <c r="V233" s="14" t="s">
        <v>282</v>
      </c>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row>
    <row r="234" spans="7:149" ht="15.75" x14ac:dyDescent="0.5">
      <c r="G234" s="70" t="str">
        <f t="shared" si="27"/>
        <v>oliv</v>
      </c>
      <c r="H234" s="71">
        <f t="shared" si="29"/>
        <v>1166</v>
      </c>
      <c r="I234" s="65">
        <f t="shared" si="28"/>
        <v>0</v>
      </c>
      <c r="J234" s="65"/>
      <c r="K234" s="65">
        <f t="shared" si="26"/>
        <v>0</v>
      </c>
      <c r="N234" s="301">
        <f t="shared" si="30"/>
        <v>0</v>
      </c>
      <c r="O234" s="264"/>
      <c r="P234" s="13">
        <v>1166</v>
      </c>
      <c r="Q234" s="13" t="s">
        <v>336</v>
      </c>
      <c r="R234" s="13" t="s">
        <v>282</v>
      </c>
      <c r="S234" s="13" t="s">
        <v>282</v>
      </c>
      <c r="T234" s="13" t="s">
        <v>282</v>
      </c>
      <c r="U234" s="265" t="s">
        <v>282</v>
      </c>
      <c r="V234" s="14" t="s">
        <v>282</v>
      </c>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row>
    <row r="235" spans="7:149" ht="15.75" x14ac:dyDescent="0.5">
      <c r="G235" s="70" t="str">
        <f t="shared" si="27"/>
        <v>oliv</v>
      </c>
      <c r="H235" s="71">
        <f t="shared" si="29"/>
        <v>1176</v>
      </c>
      <c r="I235" s="65">
        <f t="shared" si="28"/>
        <v>0</v>
      </c>
      <c r="J235" s="65"/>
      <c r="K235" s="65">
        <f t="shared" si="26"/>
        <v>0</v>
      </c>
      <c r="N235" s="301">
        <f t="shared" si="30"/>
        <v>0</v>
      </c>
      <c r="O235" s="264"/>
      <c r="P235" s="13">
        <v>1176</v>
      </c>
      <c r="Q235" s="13" t="s">
        <v>337</v>
      </c>
      <c r="R235" s="13" t="s">
        <v>282</v>
      </c>
      <c r="S235" s="13" t="s">
        <v>282</v>
      </c>
      <c r="T235" s="13" t="s">
        <v>282</v>
      </c>
      <c r="U235" s="265" t="s">
        <v>282</v>
      </c>
      <c r="V235" s="14" t="s">
        <v>282</v>
      </c>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row>
    <row r="236" spans="7:149" ht="15.75" x14ac:dyDescent="0.5">
      <c r="G236" s="70" t="str">
        <f t="shared" si="27"/>
        <v>oliv</v>
      </c>
      <c r="H236" s="71">
        <f t="shared" si="29"/>
        <v>1182</v>
      </c>
      <c r="I236" s="65">
        <f t="shared" si="28"/>
        <v>0</v>
      </c>
      <c r="J236" s="65"/>
      <c r="K236" s="65">
        <f t="shared" si="26"/>
        <v>0</v>
      </c>
      <c r="N236" s="301">
        <f t="shared" si="30"/>
        <v>0</v>
      </c>
      <c r="O236" s="264"/>
      <c r="P236" s="13">
        <v>1182</v>
      </c>
      <c r="Q236" s="13" t="s">
        <v>338</v>
      </c>
      <c r="R236" s="13" t="s">
        <v>282</v>
      </c>
      <c r="S236" s="13" t="s">
        <v>282</v>
      </c>
      <c r="T236" s="13" t="s">
        <v>282</v>
      </c>
      <c r="U236" s="265" t="s">
        <v>282</v>
      </c>
      <c r="V236" s="14" t="s">
        <v>282</v>
      </c>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row>
    <row r="237" spans="7:149" ht="15.75" x14ac:dyDescent="0.5">
      <c r="G237" s="70" t="str">
        <f t="shared" si="27"/>
        <v>oliv</v>
      </c>
      <c r="H237" s="71">
        <f t="shared" si="29"/>
        <v>1183</v>
      </c>
      <c r="I237" s="65">
        <f t="shared" si="28"/>
        <v>0</v>
      </c>
      <c r="J237" s="65"/>
      <c r="K237" s="65">
        <f t="shared" si="26"/>
        <v>0</v>
      </c>
      <c r="N237" s="301">
        <f t="shared" si="30"/>
        <v>0</v>
      </c>
      <c r="O237" s="264"/>
      <c r="P237" s="13">
        <v>1183</v>
      </c>
      <c r="Q237" s="13" t="s">
        <v>339</v>
      </c>
      <c r="R237" s="13" t="s">
        <v>282</v>
      </c>
      <c r="S237" s="13" t="s">
        <v>282</v>
      </c>
      <c r="T237" s="13" t="s">
        <v>282</v>
      </c>
      <c r="U237" s="265" t="s">
        <v>282</v>
      </c>
      <c r="V237" s="14" t="s">
        <v>282</v>
      </c>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row>
    <row r="238" spans="7:149" ht="15.75" x14ac:dyDescent="0.5">
      <c r="G238" s="70" t="str">
        <f>_xlfn.XLOOKUP($G$7,$Q$7:$T$7,$Q238:$T238)</f>
        <v>oliv</v>
      </c>
      <c r="H238" s="71">
        <f t="shared" si="29"/>
        <v>1185</v>
      </c>
      <c r="I238" s="65">
        <f t="shared" si="28"/>
        <v>2.1430000000000001E-2</v>
      </c>
      <c r="J238" s="65"/>
      <c r="K238" s="65">
        <f t="shared" ref="K238:K240" si="31">SUMIFS($V238:$FN238,$V$5:$FN$5,"h",$V$6:$FN$6,K$3)/K$4</f>
        <v>0</v>
      </c>
      <c r="N238" s="301">
        <f t="shared" si="30"/>
        <v>0.80664333333333327</v>
      </c>
      <c r="O238" s="264"/>
      <c r="P238" s="13">
        <v>1185</v>
      </c>
      <c r="Q238" s="266" t="s">
        <v>340</v>
      </c>
      <c r="R238" s="266" t="s">
        <v>282</v>
      </c>
      <c r="S238" s="266" t="s">
        <v>282</v>
      </c>
      <c r="T238" s="266" t="s">
        <v>282</v>
      </c>
      <c r="U238" s="267" t="s">
        <v>282</v>
      </c>
      <c r="V238" s="268" t="s">
        <v>282</v>
      </c>
      <c r="W238" s="268">
        <v>696.16</v>
      </c>
      <c r="X238" s="268">
        <v>789.14</v>
      </c>
      <c r="Y238" s="268">
        <v>872.14</v>
      </c>
      <c r="Z238" s="268">
        <v>862.14</v>
      </c>
      <c r="AA238" s="268">
        <v>823.14</v>
      </c>
      <c r="AB238" s="268">
        <v>797.14</v>
      </c>
      <c r="AC238" s="268">
        <v>645</v>
      </c>
      <c r="AD238" s="268">
        <v>846.14</v>
      </c>
      <c r="AE238" s="268">
        <v>23.14</v>
      </c>
      <c r="AF238" s="268">
        <v>53.14</v>
      </c>
      <c r="AG238" s="268">
        <v>139.86000000000001</v>
      </c>
      <c r="AH238" s="268">
        <v>119.86</v>
      </c>
      <c r="AI238" s="268">
        <v>113.86</v>
      </c>
      <c r="AJ238" s="268">
        <v>113.29</v>
      </c>
      <c r="AK238" s="268">
        <v>69.459999999999994</v>
      </c>
      <c r="AL238" s="268">
        <v>57.14</v>
      </c>
      <c r="AM238" s="268">
        <v>28.54</v>
      </c>
      <c r="AN238" s="268">
        <v>17.86</v>
      </c>
      <c r="AO238" s="268">
        <v>17.86</v>
      </c>
      <c r="AP238" s="268">
        <v>17.86</v>
      </c>
      <c r="AQ238" s="268">
        <v>17.899999999999999</v>
      </c>
      <c r="AR238" s="268">
        <v>21.43</v>
      </c>
      <c r="AS238" s="268">
        <v>21.43</v>
      </c>
      <c r="AT238" s="268">
        <v>17.12</v>
      </c>
      <c r="AU238" s="268"/>
      <c r="AV238" s="268"/>
      <c r="AW238" s="268"/>
      <c r="AX238" s="268"/>
      <c r="AY238" s="268"/>
      <c r="AZ238" s="268"/>
      <c r="BA238" s="268"/>
      <c r="BB238" s="268"/>
      <c r="BC238" s="268"/>
      <c r="BD238" s="268"/>
      <c r="BE238" s="268"/>
      <c r="BF238" s="268"/>
      <c r="BG238" s="268"/>
      <c r="BH238" s="268"/>
      <c r="BI238" s="268"/>
      <c r="BJ238" s="268"/>
      <c r="BK238" s="268"/>
      <c r="BL238" s="268"/>
      <c r="BM238" s="268"/>
      <c r="BN238" s="268"/>
      <c r="BO238" s="268"/>
      <c r="BP238" s="268"/>
      <c r="BQ238" s="268"/>
      <c r="BR238" s="268"/>
      <c r="BS238" s="268">
        <v>0</v>
      </c>
      <c r="BT238" s="268">
        <v>0</v>
      </c>
      <c r="BU238" s="268">
        <v>0</v>
      </c>
      <c r="BV238" s="268">
        <v>0</v>
      </c>
      <c r="BW238" s="268">
        <v>0</v>
      </c>
      <c r="BX238" s="268">
        <v>0</v>
      </c>
      <c r="BY238" s="268"/>
      <c r="BZ238" s="268"/>
      <c r="CA238" s="268"/>
      <c r="CB238" s="268"/>
      <c r="CC238" s="268"/>
      <c r="CD238" s="268"/>
      <c r="CE238" s="268"/>
      <c r="CF238" s="268"/>
      <c r="CG238" s="268"/>
      <c r="CH238" s="268"/>
      <c r="CI238" s="268"/>
      <c r="CJ238" s="268"/>
      <c r="CK238" s="268"/>
      <c r="CL238" s="268"/>
      <c r="CM238" s="268"/>
      <c r="CN238" s="268"/>
      <c r="CO238" s="268"/>
      <c r="CP238" s="268"/>
      <c r="CQ238" s="268"/>
      <c r="CR238" s="268"/>
      <c r="CS238" s="268"/>
      <c r="CT238" s="268"/>
      <c r="CU238" s="268"/>
      <c r="CV238" s="268"/>
      <c r="CW238" s="268">
        <v>2991</v>
      </c>
      <c r="CX238" s="268">
        <v>3390</v>
      </c>
      <c r="CY238" s="268">
        <v>3747</v>
      </c>
      <c r="CZ238" s="268">
        <v>3704</v>
      </c>
      <c r="DA238" s="268">
        <v>3536</v>
      </c>
      <c r="DB238" s="268">
        <v>3425</v>
      </c>
      <c r="DC238" s="268">
        <v>2771</v>
      </c>
      <c r="DD238" s="268">
        <v>3635</v>
      </c>
      <c r="DE238" s="268">
        <v>99</v>
      </c>
      <c r="DF238" s="268">
        <v>228</v>
      </c>
      <c r="DG238" s="268">
        <v>601</v>
      </c>
      <c r="DH238" s="268">
        <v>515</v>
      </c>
      <c r="DI238" s="268">
        <v>489</v>
      </c>
      <c r="DJ238" s="268">
        <v>487</v>
      </c>
      <c r="DK238" s="268">
        <v>298</v>
      </c>
      <c r="DL238" s="268">
        <v>245</v>
      </c>
      <c r="DM238" s="268">
        <v>123</v>
      </c>
      <c r="DN238" s="268">
        <v>77</v>
      </c>
      <c r="DO238" s="268">
        <v>77</v>
      </c>
      <c r="DP238" s="268">
        <v>77</v>
      </c>
      <c r="DQ238" s="268">
        <v>77</v>
      </c>
      <c r="DR238" s="268">
        <v>92</v>
      </c>
      <c r="DS238" s="268">
        <v>92</v>
      </c>
      <c r="DT238" s="268">
        <v>74</v>
      </c>
      <c r="DU238" s="268"/>
      <c r="DV238" s="268"/>
      <c r="DW238" s="268"/>
      <c r="DX238" s="268"/>
      <c r="DY238" s="268"/>
      <c r="DZ238" s="268"/>
      <c r="EA238" s="268"/>
      <c r="EB238" s="268"/>
      <c r="EC238" s="268"/>
      <c r="ED238" s="268"/>
      <c r="EE238" s="268"/>
      <c r="EF238" s="268"/>
      <c r="EG238" s="268"/>
      <c r="EH238" s="268"/>
      <c r="EI238" s="268"/>
      <c r="EJ238" s="268"/>
      <c r="EK238" s="268"/>
      <c r="EL238" s="268"/>
      <c r="EM238" s="268"/>
      <c r="EN238" s="268"/>
      <c r="EO238" s="268"/>
      <c r="EP238" s="268"/>
      <c r="EQ238" s="268"/>
      <c r="ER238" s="268"/>
      <c r="ES238" s="268"/>
    </row>
    <row r="239" spans="7:149" ht="15.75" x14ac:dyDescent="0.5">
      <c r="G239" s="70" t="str">
        <f t="shared" ref="G239:G240" si="32">_xlfn.XLOOKUP($G$7,$Q$7:$T$7,$Q239:$T239)</f>
        <v>aqua</v>
      </c>
      <c r="H239" s="71" t="str">
        <f t="shared" si="29"/>
        <v>fish1</v>
      </c>
      <c r="I239" s="65">
        <f t="shared" si="28"/>
        <v>14600</v>
      </c>
      <c r="J239" s="65"/>
      <c r="K239" s="65">
        <f t="shared" si="31"/>
        <v>0</v>
      </c>
      <c r="L239" s="64"/>
      <c r="N239" s="301">
        <f t="shared" si="30"/>
        <v>1338.1485</v>
      </c>
      <c r="O239" s="2"/>
      <c r="P239" s="353" t="s">
        <v>2808</v>
      </c>
      <c r="Q239" s="353" t="s">
        <v>2172</v>
      </c>
      <c r="R239" s="354" t="s">
        <v>2169</v>
      </c>
      <c r="S239" s="354" t="s">
        <v>2169</v>
      </c>
      <c r="T239" s="355" t="s">
        <v>2174</v>
      </c>
      <c r="U239" s="355" t="s">
        <v>2174</v>
      </c>
      <c r="V239" s="355" t="s">
        <v>2174</v>
      </c>
      <c r="W239" s="356">
        <f>'Water-FSH'!D24</f>
        <v>993727</v>
      </c>
      <c r="X239" s="356">
        <f>'Water-FSH'!E24</f>
        <v>1076749</v>
      </c>
      <c r="Y239" s="356">
        <f>'Water-FSH'!F24</f>
        <v>1137151</v>
      </c>
      <c r="Z239" s="356">
        <f>'Water-FSH'!G24</f>
        <v>1228559</v>
      </c>
      <c r="AA239" s="356">
        <f>'Water-FSH'!H24</f>
        <v>1468612</v>
      </c>
      <c r="AB239" s="356">
        <f>'Water-FSH'!I24</f>
        <v>2124093</v>
      </c>
      <c r="AC239" s="356">
        <f>'Water-FSH'!J24</f>
        <v>2479247</v>
      </c>
      <c r="AD239" s="356">
        <f>'Water-FSH'!K24</f>
        <v>3137376</v>
      </c>
      <c r="AE239" s="356">
        <f>'Water-FSH'!L24</f>
        <v>3854944</v>
      </c>
      <c r="AF239" s="356">
        <f>'Water-FSH'!M24</f>
        <v>4712847</v>
      </c>
      <c r="AG239" s="356">
        <f>'Water-FSH'!N24</f>
        <v>6277924</v>
      </c>
      <c r="AH239" s="356">
        <f>'Water-FSH'!O24</f>
        <v>7937072</v>
      </c>
      <c r="AI239" s="356">
        <f>'Water-FSH'!P24</f>
        <v>9599765</v>
      </c>
      <c r="AJ239" s="356">
        <f>'Water-FSH'!Q24</f>
        <v>13300000</v>
      </c>
      <c r="AK239" s="356">
        <f>'Water-FSH'!R24</f>
        <v>14400000</v>
      </c>
      <c r="AL239" s="356">
        <f>'Water-FSH'!S24</f>
        <v>15600000</v>
      </c>
      <c r="AM239" s="356">
        <f>'Water-FSH'!T24</f>
        <v>16000000</v>
      </c>
      <c r="AN239" s="356">
        <f>'Water-FSH'!U24</f>
        <v>16100000</v>
      </c>
      <c r="AO239" s="356">
        <f>'Water-FSH'!V24</f>
        <v>15800000</v>
      </c>
      <c r="AP239" s="356">
        <f>'Water-FSH'!W24</f>
        <v>15400000</v>
      </c>
      <c r="AQ239" s="356">
        <f>'Water-FSH'!X24</f>
        <v>14800000</v>
      </c>
      <c r="AR239" s="356">
        <f>'Water-FSH'!Y24</f>
        <v>14500000</v>
      </c>
      <c r="AS239" s="356">
        <f>'Water-FSH'!Z24</f>
        <v>14600000</v>
      </c>
      <c r="AT239" s="367">
        <f>'Water-FSH'!Z24</f>
        <v>14600000</v>
      </c>
    </row>
    <row r="240" spans="7:149" ht="15.75" x14ac:dyDescent="0.5">
      <c r="G240" s="70" t="str">
        <f t="shared" si="32"/>
        <v>fish</v>
      </c>
      <c r="H240" s="71" t="str">
        <f t="shared" si="29"/>
        <v>fish2</v>
      </c>
      <c r="I240" s="65">
        <f t="shared" si="28"/>
        <v>7398.5550000000003</v>
      </c>
      <c r="J240" s="65"/>
      <c r="K240" s="65">
        <f t="shared" si="31"/>
        <v>0</v>
      </c>
      <c r="L240" s="64"/>
      <c r="N240" s="301">
        <f t="shared" si="30"/>
        <v>4506.7939999999999</v>
      </c>
      <c r="P240" s="353" t="s">
        <v>2809</v>
      </c>
      <c r="Q240" s="380" t="s">
        <v>2173</v>
      </c>
      <c r="R240" s="355" t="s">
        <v>2174</v>
      </c>
      <c r="S240" s="355" t="s">
        <v>2174</v>
      </c>
      <c r="T240" s="355" t="s">
        <v>2174</v>
      </c>
      <c r="U240" s="355" t="s">
        <v>2174</v>
      </c>
      <c r="V240" s="355" t="s">
        <v>2174</v>
      </c>
      <c r="W240" s="356">
        <f>'Water-FSH'!D25</f>
        <v>4158535</v>
      </c>
      <c r="X240" s="356">
        <f>'Water-FSH'!E25</f>
        <v>4335940</v>
      </c>
      <c r="Y240" s="356">
        <f>'Water-FSH'!F25</f>
        <v>4404801</v>
      </c>
      <c r="Z240" s="356">
        <f>'Water-FSH'!G25</f>
        <v>4698733</v>
      </c>
      <c r="AA240" s="356">
        <f>'Water-FSH'!H25</f>
        <v>4739638</v>
      </c>
      <c r="AB240" s="356">
        <f>'Water-FSH'!I25</f>
        <v>4703117</v>
      </c>
      <c r="AC240" s="356">
        <f>'Water-FSH'!J25</f>
        <v>4798414</v>
      </c>
      <c r="AD240" s="356">
        <f>'Water-FSH'!K25</f>
        <v>5042176</v>
      </c>
      <c r="AE240" s="356">
        <f>'Water-FSH'!L25</f>
        <v>5002765</v>
      </c>
      <c r="AF240" s="356">
        <f>'Water-FSH'!M25</f>
        <v>5115756</v>
      </c>
      <c r="AG240" s="356">
        <f>'Water-FSH'!N25</f>
        <v>5390461</v>
      </c>
      <c r="AH240" s="356">
        <f>'Water-FSH'!O25</f>
        <v>5759674</v>
      </c>
      <c r="AI240" s="356">
        <f>'Water-FSH'!P25</f>
        <v>5864409</v>
      </c>
      <c r="AJ240" s="356">
        <f>'Water-FSH'!Q25</f>
        <v>6142410</v>
      </c>
      <c r="AK240" s="356">
        <f>'Water-FSH'!R25</f>
        <v>6528638</v>
      </c>
      <c r="AL240" s="356">
        <f>'Water-FSH'!S25</f>
        <v>6735639</v>
      </c>
      <c r="AM240" s="356">
        <f>'Water-FSH'!T25</f>
        <v>6581115</v>
      </c>
      <c r="AN240" s="356">
        <f>'Water-FSH'!U25</f>
        <v>7037821</v>
      </c>
      <c r="AO240" s="356">
        <f>'Water-FSH'!V25</f>
        <v>7361121</v>
      </c>
      <c r="AP240" s="356">
        <f>'Water-FSH'!W25</f>
        <v>7335060</v>
      </c>
      <c r="AQ240" s="356">
        <f>'Water-FSH'!X25</f>
        <v>6989080</v>
      </c>
      <c r="AR240" s="356">
        <f>'Water-FSH'!Y25</f>
        <v>7224501</v>
      </c>
      <c r="AS240" s="356">
        <f>'Water-FSH'!Z25</f>
        <v>7398555</v>
      </c>
      <c r="AT240" s="367">
        <f>'Water-FSH'!Z25</f>
        <v>7398555</v>
      </c>
    </row>
    <row r="241" spans="7:12" ht="15.75" x14ac:dyDescent="0.5">
      <c r="G241" s="64"/>
      <c r="H241" s="64"/>
      <c r="I241" s="64"/>
      <c r="J241" s="64"/>
      <c r="K241" s="64"/>
      <c r="L241" s="64"/>
    </row>
    <row r="242" spans="7:12" ht="0" hidden="1" customHeight="1" x14ac:dyDescent="0.5">
      <c r="G242" s="64"/>
      <c r="H242" s="64"/>
      <c r="I242" s="64"/>
      <c r="J242" s="64"/>
      <c r="K242" s="64"/>
      <c r="L242" s="64"/>
    </row>
    <row r="243" spans="7:12" ht="0" hidden="1" customHeight="1" x14ac:dyDescent="0.5">
      <c r="G243" s="64"/>
      <c r="H243" s="64"/>
      <c r="I243" s="64"/>
      <c r="J243" s="64"/>
      <c r="K243" s="64"/>
      <c r="L243" s="64"/>
    </row>
    <row r="244" spans="7:12" ht="0" hidden="1" customHeight="1" x14ac:dyDescent="0.5">
      <c r="G244" s="64"/>
      <c r="H244" s="64"/>
      <c r="I244" s="64"/>
      <c r="J244" s="64"/>
      <c r="K244" s="64"/>
      <c r="L244" s="64"/>
    </row>
    <row r="245" spans="7:12" ht="0" hidden="1" customHeight="1" x14ac:dyDescent="0.5">
      <c r="G245" s="64"/>
      <c r="H245" s="64"/>
      <c r="I245" s="64"/>
      <c r="J245" s="64"/>
      <c r="K245" s="64"/>
      <c r="L245" s="64"/>
    </row>
    <row r="246" spans="7:12" ht="0" hidden="1" customHeight="1" x14ac:dyDescent="0.5">
      <c r="G246" s="64"/>
      <c r="H246" s="64"/>
      <c r="I246" s="64"/>
      <c r="J246" s="64"/>
      <c r="K246" s="64"/>
      <c r="L246" s="64"/>
    </row>
    <row r="247" spans="7:12" ht="0" hidden="1" customHeight="1" x14ac:dyDescent="0.5">
      <c r="G247" s="64"/>
      <c r="H247" s="64"/>
      <c r="I247" s="64"/>
      <c r="J247" s="64"/>
      <c r="K247" s="64"/>
      <c r="L247" s="64"/>
    </row>
    <row r="248" spans="7:12" ht="0" hidden="1" customHeight="1" x14ac:dyDescent="0.5">
      <c r="G248" s="64"/>
      <c r="H248" s="64"/>
      <c r="I248" s="64"/>
      <c r="J248" s="64"/>
      <c r="K248" s="64"/>
      <c r="L248" s="64"/>
    </row>
    <row r="249" spans="7:12" ht="0" hidden="1" customHeight="1" x14ac:dyDescent="0.5">
      <c r="G249" s="64"/>
      <c r="H249" s="64"/>
      <c r="I249" s="64"/>
      <c r="J249" s="64"/>
      <c r="K249" s="64"/>
      <c r="L249" s="64"/>
    </row>
    <row r="250" spans="7:12" ht="0" hidden="1" customHeight="1" x14ac:dyDescent="0.5">
      <c r="G250" s="64"/>
      <c r="H250" s="64"/>
      <c r="I250" s="64"/>
      <c r="J250" s="64"/>
      <c r="K250" s="64"/>
      <c r="L250" s="64"/>
    </row>
    <row r="251" spans="7:12" ht="0" hidden="1" customHeight="1" x14ac:dyDescent="0.5">
      <c r="G251" s="64"/>
      <c r="H251" s="64"/>
      <c r="I251" s="64"/>
      <c r="J251" s="64"/>
      <c r="K251" s="64"/>
      <c r="L251" s="64"/>
    </row>
    <row r="252" spans="7:12" ht="0" hidden="1" customHeight="1" x14ac:dyDescent="0.5">
      <c r="G252" s="64"/>
      <c r="H252" s="64"/>
      <c r="I252" s="64"/>
      <c r="J252" s="64"/>
      <c r="K252" s="64"/>
      <c r="L252" s="64"/>
    </row>
    <row r="253" spans="7:12" ht="0" hidden="1" customHeight="1" x14ac:dyDescent="0.5">
      <c r="G253" s="64"/>
      <c r="H253" s="64"/>
      <c r="I253" s="64"/>
      <c r="J253" s="64"/>
      <c r="K253" s="64"/>
      <c r="L253" s="64"/>
    </row>
    <row r="254" spans="7:12" ht="0" hidden="1" customHeight="1" x14ac:dyDescent="0.5">
      <c r="G254" s="64"/>
      <c r="H254" s="64"/>
      <c r="I254" s="64"/>
      <c r="J254" s="64"/>
      <c r="K254" s="64"/>
      <c r="L254" s="64"/>
    </row>
    <row r="255" spans="7:12" ht="0" hidden="1" customHeight="1" x14ac:dyDescent="0.5">
      <c r="G255" s="64"/>
      <c r="H255" s="64"/>
      <c r="I255" s="64"/>
      <c r="J255" s="64"/>
      <c r="K255" s="64"/>
      <c r="L255" s="64"/>
    </row>
    <row r="256" spans="7:12" ht="0" hidden="1" customHeight="1" x14ac:dyDescent="0.5">
      <c r="G256" s="64"/>
      <c r="H256" s="64"/>
      <c r="I256" s="64"/>
      <c r="J256" s="64"/>
      <c r="K256" s="64"/>
      <c r="L256" s="64"/>
    </row>
    <row r="257" spans="7:12" ht="0" hidden="1" customHeight="1" x14ac:dyDescent="0.5">
      <c r="G257" s="64"/>
      <c r="H257" s="64"/>
      <c r="I257" s="64"/>
      <c r="J257" s="64"/>
      <c r="K257" s="64"/>
      <c r="L257" s="64"/>
    </row>
    <row r="258" spans="7:12" ht="0" hidden="1" customHeight="1" x14ac:dyDescent="0.5">
      <c r="G258" s="64"/>
      <c r="H258" s="64"/>
      <c r="I258" s="64"/>
      <c r="J258" s="64"/>
      <c r="K258" s="64"/>
      <c r="L258" s="64"/>
    </row>
    <row r="259" spans="7:12" ht="0" hidden="1" customHeight="1" x14ac:dyDescent="0.5">
      <c r="G259" s="64"/>
      <c r="H259" s="64"/>
      <c r="I259" s="64"/>
      <c r="J259" s="64"/>
      <c r="K259" s="64"/>
      <c r="L259" s="64"/>
    </row>
    <row r="260" spans="7:12" ht="0" hidden="1" customHeight="1" x14ac:dyDescent="0.5">
      <c r="G260" s="64"/>
      <c r="H260" s="64"/>
      <c r="I260" s="64"/>
      <c r="J260" s="64"/>
      <c r="K260" s="64"/>
      <c r="L260" s="64"/>
    </row>
    <row r="261" spans="7:12" ht="0" hidden="1" customHeight="1" x14ac:dyDescent="0.5">
      <c r="G261" s="64"/>
      <c r="H261" s="64"/>
      <c r="I261" s="64"/>
      <c r="J261" s="64"/>
      <c r="K261" s="64"/>
      <c r="L261" s="64"/>
    </row>
    <row r="262" spans="7:12" ht="0" hidden="1" customHeight="1" x14ac:dyDescent="0.5">
      <c r="G262" s="64"/>
      <c r="H262" s="64"/>
      <c r="I262" s="64"/>
      <c r="J262" s="64"/>
      <c r="K262" s="64"/>
      <c r="L262" s="64"/>
    </row>
    <row r="263" spans="7:12" ht="0" hidden="1" customHeight="1" x14ac:dyDescent="0.5">
      <c r="G263" s="64"/>
      <c r="H263" s="64"/>
      <c r="I263" s="64"/>
      <c r="J263" s="64"/>
      <c r="K263" s="64"/>
      <c r="L263" s="64"/>
    </row>
    <row r="264" spans="7:12" ht="0" hidden="1" customHeight="1" x14ac:dyDescent="0.5">
      <c r="G264" s="64"/>
      <c r="H264" s="64"/>
      <c r="I264" s="64"/>
      <c r="J264" s="64"/>
      <c r="K264" s="64"/>
      <c r="L264" s="64"/>
    </row>
    <row r="265" spans="7:12" ht="0" hidden="1" customHeight="1" x14ac:dyDescent="0.5">
      <c r="G265" s="64"/>
      <c r="H265" s="64"/>
      <c r="I265" s="64"/>
      <c r="J265" s="64"/>
      <c r="K265" s="64"/>
      <c r="L265" s="64"/>
    </row>
    <row r="266" spans="7:12" ht="0" hidden="1" customHeight="1" x14ac:dyDescent="0.5">
      <c r="G266" s="64"/>
      <c r="H266" s="64"/>
      <c r="I266" s="64"/>
      <c r="J266" s="64"/>
      <c r="K266" s="64"/>
      <c r="L266" s="64"/>
    </row>
    <row r="267" spans="7:12" ht="0" hidden="1" customHeight="1" x14ac:dyDescent="0.5">
      <c r="G267" s="64"/>
      <c r="H267" s="64"/>
      <c r="I267" s="64"/>
      <c r="J267" s="64"/>
      <c r="K267" s="64"/>
      <c r="L267" s="64"/>
    </row>
    <row r="268" spans="7:12" ht="0" hidden="1" customHeight="1" x14ac:dyDescent="0.5">
      <c r="G268" s="64"/>
      <c r="H268" s="64"/>
      <c r="I268" s="64"/>
      <c r="J268" s="64"/>
      <c r="K268" s="64"/>
      <c r="L268" s="64"/>
    </row>
    <row r="269" spans="7:12" ht="0" hidden="1" customHeight="1" x14ac:dyDescent="0.5">
      <c r="G269" s="64"/>
      <c r="H269" s="64"/>
      <c r="I269" s="64"/>
      <c r="J269" s="64"/>
      <c r="K269" s="64"/>
      <c r="L269" s="64"/>
    </row>
    <row r="270" spans="7:12" ht="0" hidden="1" customHeight="1" x14ac:dyDescent="0.5">
      <c r="G270" s="64"/>
      <c r="H270" s="64"/>
      <c r="I270" s="64"/>
      <c r="J270" s="64"/>
      <c r="K270" s="64"/>
      <c r="L270" s="64"/>
    </row>
    <row r="271" spans="7:12" ht="0" hidden="1" customHeight="1" x14ac:dyDescent="0.5">
      <c r="G271" s="64"/>
      <c r="H271" s="64"/>
      <c r="I271" s="64"/>
      <c r="J271" s="64"/>
      <c r="K271" s="64"/>
      <c r="L271" s="64"/>
    </row>
    <row r="272" spans="7:12" ht="0" hidden="1" customHeight="1" x14ac:dyDescent="0.5">
      <c r="G272" s="64"/>
      <c r="H272" s="64"/>
      <c r="I272" s="64"/>
      <c r="J272" s="64"/>
      <c r="K272" s="64"/>
      <c r="L272" s="64"/>
    </row>
    <row r="273" spans="7:12" ht="0" hidden="1" customHeight="1" x14ac:dyDescent="0.5">
      <c r="G273" s="64"/>
      <c r="H273" s="64"/>
      <c r="I273" s="64"/>
      <c r="J273" s="64"/>
      <c r="K273" s="64"/>
      <c r="L273" s="64"/>
    </row>
    <row r="274" spans="7:12" ht="0" hidden="1" customHeight="1" x14ac:dyDescent="0.5">
      <c r="G274" s="64"/>
      <c r="H274" s="64"/>
      <c r="I274" s="64"/>
      <c r="J274" s="64"/>
      <c r="K274" s="64"/>
      <c r="L274" s="64"/>
    </row>
    <row r="275" spans="7:12" ht="0" hidden="1" customHeight="1" x14ac:dyDescent="0.5">
      <c r="G275" s="64"/>
      <c r="H275" s="64"/>
      <c r="I275" s="64"/>
      <c r="J275" s="64"/>
      <c r="K275" s="64"/>
      <c r="L275" s="64"/>
    </row>
    <row r="276" spans="7:12" ht="0" hidden="1" customHeight="1" x14ac:dyDescent="0.5">
      <c r="G276" s="64"/>
      <c r="H276" s="64"/>
      <c r="I276" s="64"/>
      <c r="J276" s="64"/>
      <c r="K276" s="64"/>
      <c r="L276" s="64"/>
    </row>
    <row r="277" spans="7:12" ht="0" hidden="1" customHeight="1" x14ac:dyDescent="0.5">
      <c r="G277" s="64"/>
      <c r="H277" s="64"/>
      <c r="I277" s="64"/>
      <c r="J277" s="64"/>
      <c r="K277" s="64"/>
      <c r="L277" s="64"/>
    </row>
    <row r="278" spans="7:12" ht="0" hidden="1" customHeight="1" x14ac:dyDescent="0.5">
      <c r="G278" s="64"/>
      <c r="H278" s="64"/>
      <c r="I278" s="64"/>
      <c r="J278" s="64"/>
      <c r="K278" s="64"/>
      <c r="L278" s="64"/>
    </row>
    <row r="279" spans="7:12" ht="0" hidden="1" customHeight="1" x14ac:dyDescent="0.5">
      <c r="G279" s="64"/>
      <c r="H279" s="64"/>
      <c r="I279" s="64"/>
      <c r="J279" s="64"/>
      <c r="K279" s="64"/>
      <c r="L279" s="64"/>
    </row>
    <row r="280" spans="7:12" ht="0" hidden="1" customHeight="1" x14ac:dyDescent="0.5">
      <c r="G280" s="64"/>
      <c r="H280" s="64"/>
      <c r="I280" s="64"/>
      <c r="J280" s="64"/>
      <c r="K280" s="64"/>
      <c r="L280" s="64"/>
    </row>
    <row r="281" spans="7:12" ht="0" hidden="1" customHeight="1" x14ac:dyDescent="0.5">
      <c r="G281" s="64"/>
      <c r="H281" s="64"/>
      <c r="I281" s="64"/>
      <c r="J281" s="64"/>
      <c r="K281" s="64"/>
      <c r="L281" s="64"/>
    </row>
    <row r="282" spans="7:12" ht="0" hidden="1" customHeight="1" x14ac:dyDescent="0.5">
      <c r="G282" s="64"/>
      <c r="H282" s="64"/>
      <c r="I282" s="64"/>
      <c r="J282" s="64"/>
      <c r="K282" s="64"/>
      <c r="L282" s="64"/>
    </row>
    <row r="283" spans="7:12" ht="0" hidden="1" customHeight="1" x14ac:dyDescent="0.5">
      <c r="G283" s="64"/>
      <c r="H283" s="64"/>
      <c r="I283" s="64"/>
      <c r="J283" s="64"/>
      <c r="K283" s="64"/>
      <c r="L283" s="64"/>
    </row>
    <row r="284" spans="7:12" ht="0" hidden="1" customHeight="1" x14ac:dyDescent="0.5">
      <c r="G284" s="64"/>
      <c r="H284" s="64"/>
      <c r="I284" s="64"/>
      <c r="J284" s="64"/>
      <c r="K284" s="64"/>
      <c r="L284" s="64"/>
    </row>
    <row r="285" spans="7:12" ht="0" hidden="1" customHeight="1" x14ac:dyDescent="0.5">
      <c r="G285" s="64"/>
      <c r="H285" s="64"/>
      <c r="I285" s="64"/>
      <c r="J285" s="64"/>
      <c r="K285" s="64"/>
      <c r="L285" s="64"/>
    </row>
    <row r="286" spans="7:12" ht="0" hidden="1" customHeight="1" x14ac:dyDescent="0.5">
      <c r="G286" s="64"/>
      <c r="H286" s="64"/>
      <c r="I286" s="64"/>
      <c r="J286" s="64"/>
      <c r="K286" s="64"/>
      <c r="L286" s="64"/>
    </row>
    <row r="287" spans="7:12" ht="0" hidden="1" customHeight="1" x14ac:dyDescent="0.5">
      <c r="G287" s="64"/>
      <c r="H287" s="64"/>
      <c r="I287" s="64"/>
      <c r="J287" s="64"/>
      <c r="K287" s="64"/>
      <c r="L287" s="64"/>
    </row>
    <row r="288" spans="7:12" ht="0" hidden="1" customHeight="1" x14ac:dyDescent="0.5">
      <c r="G288" s="64"/>
      <c r="H288" s="64"/>
      <c r="I288" s="64"/>
      <c r="J288" s="64"/>
      <c r="K288" s="64"/>
      <c r="L288" s="64"/>
    </row>
    <row r="289" spans="7:12" ht="0" hidden="1" customHeight="1" x14ac:dyDescent="0.5">
      <c r="G289" s="64"/>
      <c r="H289" s="64"/>
      <c r="I289" s="64"/>
      <c r="J289" s="64"/>
      <c r="K289" s="64"/>
      <c r="L289" s="64"/>
    </row>
    <row r="290" spans="7:12" ht="0" hidden="1" customHeight="1" x14ac:dyDescent="0.5">
      <c r="G290" s="64"/>
      <c r="H290" s="64"/>
      <c r="I290" s="64"/>
      <c r="J290" s="64"/>
      <c r="K290" s="64"/>
      <c r="L290" s="64"/>
    </row>
    <row r="291" spans="7:12" ht="0" hidden="1" customHeight="1" x14ac:dyDescent="0.5">
      <c r="G291" s="64"/>
      <c r="H291" s="64"/>
      <c r="I291" s="64"/>
      <c r="J291" s="64"/>
      <c r="K291" s="64"/>
      <c r="L291" s="64"/>
    </row>
    <row r="292" spans="7:12" ht="0" hidden="1" customHeight="1" x14ac:dyDescent="0.5">
      <c r="G292" s="64"/>
      <c r="H292" s="64"/>
      <c r="I292" s="64"/>
      <c r="J292" s="64"/>
      <c r="K292" s="64"/>
      <c r="L292" s="64"/>
    </row>
    <row r="293" spans="7:12" ht="0" hidden="1" customHeight="1" x14ac:dyDescent="0.5">
      <c r="G293" s="64"/>
      <c r="H293" s="64"/>
      <c r="I293" s="64"/>
      <c r="J293" s="64"/>
      <c r="K293" s="64"/>
      <c r="L293" s="64"/>
    </row>
    <row r="294" spans="7:12" ht="0" hidden="1" customHeight="1" x14ac:dyDescent="0.5">
      <c r="G294" s="64"/>
      <c r="H294" s="64"/>
      <c r="I294" s="64"/>
      <c r="J294" s="64"/>
      <c r="K294" s="64"/>
      <c r="L294" s="64"/>
    </row>
    <row r="295" spans="7:12" ht="0" hidden="1" customHeight="1" x14ac:dyDescent="0.5">
      <c r="G295" s="64"/>
      <c r="H295" s="64"/>
      <c r="I295" s="64"/>
      <c r="J295" s="64"/>
      <c r="K295" s="64"/>
      <c r="L295" s="64"/>
    </row>
    <row r="296" spans="7:12" ht="0" hidden="1" customHeight="1" x14ac:dyDescent="0.5">
      <c r="G296" s="64"/>
      <c r="H296" s="64"/>
      <c r="I296" s="64"/>
      <c r="J296" s="64"/>
      <c r="K296" s="64"/>
      <c r="L296" s="64"/>
    </row>
    <row r="297" spans="7:12" ht="0" hidden="1" customHeight="1" x14ac:dyDescent="0.5">
      <c r="G297" s="64"/>
      <c r="H297" s="64"/>
      <c r="I297" s="64"/>
      <c r="J297" s="64"/>
      <c r="K297" s="64"/>
      <c r="L297" s="64"/>
    </row>
    <row r="298" spans="7:12" ht="0" hidden="1" customHeight="1" x14ac:dyDescent="0.5">
      <c r="G298" s="64"/>
      <c r="H298" s="64"/>
      <c r="I298" s="64"/>
      <c r="J298" s="64"/>
      <c r="K298" s="64"/>
      <c r="L298" s="64"/>
    </row>
    <row r="299" spans="7:12" ht="0" hidden="1" customHeight="1" x14ac:dyDescent="0.5">
      <c r="G299" s="64"/>
      <c r="H299" s="64"/>
      <c r="I299" s="64"/>
      <c r="J299" s="64"/>
      <c r="K299" s="64"/>
      <c r="L299" s="64"/>
    </row>
    <row r="300" spans="7:12" ht="0" hidden="1" customHeight="1" x14ac:dyDescent="0.5">
      <c r="G300" s="64"/>
      <c r="H300" s="64"/>
      <c r="I300" s="64"/>
      <c r="J300" s="64"/>
      <c r="K300" s="64"/>
      <c r="L300" s="64"/>
    </row>
    <row r="301" spans="7:12" ht="0" hidden="1" customHeight="1" x14ac:dyDescent="0.5">
      <c r="G301" s="64"/>
      <c r="H301" s="64"/>
      <c r="I301" s="64"/>
      <c r="J301" s="64"/>
      <c r="K301" s="64"/>
      <c r="L301" s="64"/>
    </row>
    <row r="302" spans="7:12" ht="0" hidden="1" customHeight="1" x14ac:dyDescent="0.5">
      <c r="G302" s="64"/>
      <c r="H302" s="64"/>
      <c r="I302" s="64"/>
      <c r="J302" s="64"/>
      <c r="K302" s="64"/>
      <c r="L302" s="64"/>
    </row>
    <row r="303" spans="7:12" ht="0" hidden="1" customHeight="1" x14ac:dyDescent="0.5">
      <c r="G303" s="64"/>
      <c r="H303" s="64"/>
      <c r="I303" s="64"/>
      <c r="J303" s="64"/>
      <c r="K303" s="64"/>
      <c r="L303" s="64"/>
    </row>
    <row r="304" spans="7:12" ht="0" hidden="1" customHeight="1" x14ac:dyDescent="0.5">
      <c r="G304" s="64"/>
      <c r="H304" s="64"/>
      <c r="I304" s="64"/>
      <c r="J304" s="64"/>
      <c r="K304" s="64"/>
      <c r="L304" s="64"/>
    </row>
    <row r="305" spans="7:12" ht="0" hidden="1" customHeight="1" x14ac:dyDescent="0.5">
      <c r="G305" s="64"/>
      <c r="H305" s="64"/>
      <c r="I305" s="64"/>
      <c r="J305" s="64"/>
      <c r="K305" s="64"/>
      <c r="L305" s="64"/>
    </row>
    <row r="306" spans="7:12" ht="0" hidden="1" customHeight="1" x14ac:dyDescent="0.5">
      <c r="G306" s="64"/>
      <c r="H306" s="64"/>
      <c r="I306" s="64"/>
      <c r="J306" s="64"/>
      <c r="K306" s="64"/>
      <c r="L306" s="64"/>
    </row>
    <row r="307" spans="7:12" ht="0" hidden="1" customHeight="1" x14ac:dyDescent="0.5">
      <c r="G307" s="64"/>
      <c r="H307" s="64"/>
      <c r="I307" s="64"/>
      <c r="J307" s="64"/>
      <c r="K307" s="64"/>
      <c r="L307" s="64"/>
    </row>
    <row r="308" spans="7:12" ht="0" hidden="1" customHeight="1" x14ac:dyDescent="0.5">
      <c r="G308" s="64"/>
      <c r="H308" s="64"/>
      <c r="I308" s="64"/>
      <c r="J308" s="64"/>
      <c r="K308" s="64"/>
      <c r="L308" s="64"/>
    </row>
    <row r="309" spans="7:12" ht="0" hidden="1" customHeight="1" x14ac:dyDescent="0.5">
      <c r="G309" s="64"/>
      <c r="H309" s="64"/>
      <c r="I309" s="64"/>
      <c r="J309" s="64"/>
      <c r="K309" s="64"/>
      <c r="L309" s="64"/>
    </row>
    <row r="310" spans="7:12" ht="0" hidden="1" customHeight="1" x14ac:dyDescent="0.5">
      <c r="G310" s="64"/>
      <c r="H310" s="64"/>
      <c r="I310" s="64"/>
      <c r="J310" s="64"/>
      <c r="K310" s="64"/>
      <c r="L310" s="64"/>
    </row>
    <row r="311" spans="7:12" ht="0" hidden="1" customHeight="1" x14ac:dyDescent="0.5">
      <c r="G311" s="64"/>
      <c r="H311" s="64"/>
      <c r="I311" s="64"/>
      <c r="J311" s="64"/>
      <c r="K311" s="64"/>
      <c r="L311" s="64"/>
    </row>
    <row r="312" spans="7:12" ht="0" hidden="1" customHeight="1" x14ac:dyDescent="0.5">
      <c r="G312" s="64"/>
      <c r="H312" s="64"/>
      <c r="I312" s="64"/>
      <c r="J312" s="64"/>
      <c r="K312" s="64"/>
      <c r="L312" s="64"/>
    </row>
    <row r="313" spans="7:12" ht="0" hidden="1" customHeight="1" x14ac:dyDescent="0.5">
      <c r="G313" s="64"/>
      <c r="H313" s="64"/>
      <c r="I313" s="64"/>
      <c r="J313" s="64"/>
      <c r="K313" s="64"/>
      <c r="L313" s="64"/>
    </row>
    <row r="314" spans="7:12" ht="0" hidden="1" customHeight="1" x14ac:dyDescent="0.5">
      <c r="G314" s="64"/>
      <c r="H314" s="64"/>
      <c r="I314" s="64"/>
      <c r="J314" s="64"/>
      <c r="K314" s="64"/>
      <c r="L314" s="64"/>
    </row>
    <row r="315" spans="7:12" ht="0" hidden="1" customHeight="1" x14ac:dyDescent="0.5">
      <c r="G315" s="64"/>
      <c r="H315" s="64"/>
      <c r="I315" s="64"/>
      <c r="J315" s="64"/>
      <c r="K315" s="64"/>
      <c r="L315" s="64"/>
    </row>
    <row r="316" spans="7:12" ht="0" hidden="1" customHeight="1" x14ac:dyDescent="0.5">
      <c r="G316" s="64"/>
      <c r="H316" s="64"/>
      <c r="I316" s="64"/>
      <c r="J316" s="64"/>
      <c r="K316" s="64"/>
      <c r="L316" s="64"/>
    </row>
    <row r="317" spans="7:12" ht="0" hidden="1" customHeight="1" x14ac:dyDescent="0.5">
      <c r="G317" s="64"/>
      <c r="H317" s="64"/>
      <c r="I317" s="64"/>
      <c r="J317" s="64"/>
      <c r="K317" s="64"/>
      <c r="L317" s="64"/>
    </row>
    <row r="318" spans="7:12" ht="0" hidden="1" customHeight="1" x14ac:dyDescent="0.5">
      <c r="G318" s="64"/>
      <c r="H318" s="64"/>
      <c r="I318" s="64"/>
      <c r="J318" s="64"/>
      <c r="K318" s="64"/>
      <c r="L318" s="64"/>
    </row>
    <row r="319" spans="7:12" ht="0" hidden="1" customHeight="1" x14ac:dyDescent="0.5">
      <c r="G319" s="64"/>
      <c r="H319" s="64"/>
      <c r="I319" s="64"/>
      <c r="J319" s="64"/>
      <c r="K319" s="64"/>
      <c r="L319" s="64"/>
    </row>
    <row r="320" spans="7:12" ht="0" hidden="1" customHeight="1" x14ac:dyDescent="0.5">
      <c r="G320" s="64"/>
      <c r="H320" s="64"/>
      <c r="I320" s="64"/>
      <c r="J320" s="64"/>
      <c r="K320" s="64"/>
      <c r="L320" s="64"/>
    </row>
    <row r="321" spans="7:12" ht="0" hidden="1" customHeight="1" x14ac:dyDescent="0.5">
      <c r="G321" s="64"/>
      <c r="H321" s="64"/>
      <c r="I321" s="64"/>
      <c r="J321" s="64"/>
      <c r="K321" s="64"/>
      <c r="L321" s="64"/>
    </row>
    <row r="322" spans="7:12" ht="0" hidden="1" customHeight="1" x14ac:dyDescent="0.5">
      <c r="G322" s="64"/>
      <c r="H322" s="64"/>
      <c r="I322" s="64"/>
      <c r="J322" s="64"/>
      <c r="K322" s="64"/>
      <c r="L322" s="64"/>
    </row>
    <row r="323" spans="7:12" ht="0" hidden="1" customHeight="1" x14ac:dyDescent="0.5">
      <c r="G323" s="64"/>
      <c r="H323" s="64"/>
      <c r="I323" s="64"/>
      <c r="J323" s="64"/>
      <c r="K323" s="64"/>
      <c r="L323" s="64"/>
    </row>
    <row r="324" spans="7:12" ht="0" hidden="1" customHeight="1" x14ac:dyDescent="0.5">
      <c r="G324" s="64"/>
      <c r="H324" s="64"/>
      <c r="I324" s="64"/>
      <c r="J324" s="64"/>
      <c r="K324" s="64"/>
      <c r="L324" s="64"/>
    </row>
    <row r="325" spans="7:12" ht="0" hidden="1" customHeight="1" x14ac:dyDescent="0.5">
      <c r="G325" s="64"/>
      <c r="H325" s="64"/>
      <c r="I325" s="64"/>
      <c r="J325" s="64"/>
      <c r="K325" s="64"/>
      <c r="L325" s="64"/>
    </row>
    <row r="326" spans="7:12" ht="0" hidden="1" customHeight="1" x14ac:dyDescent="0.5">
      <c r="G326" s="64"/>
      <c r="H326" s="64"/>
      <c r="I326" s="64"/>
      <c r="J326" s="64"/>
      <c r="K326" s="64"/>
      <c r="L326" s="64"/>
    </row>
    <row r="327" spans="7:12" ht="0" hidden="1" customHeight="1" x14ac:dyDescent="0.5">
      <c r="G327" s="64"/>
      <c r="H327" s="64"/>
      <c r="I327" s="64"/>
      <c r="J327" s="64"/>
      <c r="K327" s="64"/>
      <c r="L327" s="64"/>
    </row>
    <row r="328" spans="7:12" ht="0" hidden="1" customHeight="1" x14ac:dyDescent="0.5">
      <c r="G328" s="64"/>
      <c r="H328" s="64"/>
      <c r="I328" s="64"/>
      <c r="J328" s="64"/>
      <c r="K328" s="64"/>
      <c r="L328" s="64"/>
    </row>
    <row r="329" spans="7:12" ht="0" hidden="1" customHeight="1" x14ac:dyDescent="0.5">
      <c r="G329" s="64"/>
      <c r="H329" s="64"/>
      <c r="I329" s="64"/>
      <c r="J329" s="64"/>
      <c r="K329" s="64"/>
      <c r="L329" s="64"/>
    </row>
    <row r="330" spans="7:12" ht="0" hidden="1" customHeight="1" x14ac:dyDescent="0.5">
      <c r="G330" s="64"/>
      <c r="H330" s="64"/>
      <c r="I330" s="64"/>
      <c r="J330" s="64"/>
      <c r="K330" s="64"/>
      <c r="L330" s="64"/>
    </row>
    <row r="331" spans="7:12" ht="0" hidden="1" customHeight="1" x14ac:dyDescent="0.5">
      <c r="G331" s="64"/>
      <c r="H331" s="64"/>
      <c r="I331" s="64"/>
      <c r="J331" s="64"/>
      <c r="K331" s="64"/>
      <c r="L331" s="64"/>
    </row>
    <row r="332" spans="7:12" ht="0" hidden="1" customHeight="1" x14ac:dyDescent="0.5">
      <c r="G332" s="64"/>
      <c r="H332" s="64"/>
      <c r="I332" s="64"/>
      <c r="J332" s="64"/>
      <c r="K332" s="64"/>
      <c r="L332" s="64"/>
    </row>
    <row r="333" spans="7:12" ht="0" hidden="1" customHeight="1" x14ac:dyDescent="0.5">
      <c r="G333" s="64"/>
      <c r="H333" s="64"/>
      <c r="I333" s="64"/>
      <c r="J333" s="64"/>
      <c r="K333" s="64"/>
      <c r="L333" s="64"/>
    </row>
    <row r="334" spans="7:12" ht="0" hidden="1" customHeight="1" x14ac:dyDescent="0.5">
      <c r="G334" s="64"/>
      <c r="H334" s="64"/>
      <c r="I334" s="64"/>
      <c r="J334" s="64"/>
      <c r="K334" s="64"/>
      <c r="L334" s="64"/>
    </row>
    <row r="335" spans="7:12" ht="0" hidden="1" customHeight="1" x14ac:dyDescent="0.5">
      <c r="G335" s="64"/>
      <c r="H335" s="64"/>
      <c r="I335" s="64"/>
      <c r="J335" s="64"/>
      <c r="K335" s="64"/>
      <c r="L335" s="64"/>
    </row>
    <row r="336" spans="7:12" ht="0" hidden="1" customHeight="1" x14ac:dyDescent="0.5">
      <c r="G336" s="64"/>
      <c r="H336" s="64"/>
      <c r="I336" s="64"/>
      <c r="J336" s="64"/>
      <c r="K336" s="64"/>
      <c r="L336" s="64"/>
    </row>
    <row r="337" spans="7:12" ht="0" hidden="1" customHeight="1" x14ac:dyDescent="0.5">
      <c r="G337" s="64"/>
      <c r="H337" s="64"/>
      <c r="I337" s="64"/>
      <c r="J337" s="64"/>
      <c r="K337" s="64"/>
      <c r="L337" s="64"/>
    </row>
    <row r="338" spans="7:12" ht="0" hidden="1" customHeight="1" x14ac:dyDescent="0.5">
      <c r="G338" s="64"/>
      <c r="H338" s="64"/>
      <c r="I338" s="64"/>
      <c r="J338" s="64"/>
      <c r="K338" s="64"/>
      <c r="L338" s="64"/>
    </row>
    <row r="339" spans="7:12" ht="0" hidden="1" customHeight="1" x14ac:dyDescent="0.5">
      <c r="G339" s="64"/>
      <c r="H339" s="64"/>
      <c r="I339" s="64"/>
      <c r="J339" s="64"/>
      <c r="K339" s="64"/>
      <c r="L339" s="64"/>
    </row>
    <row r="340" spans="7:12" ht="0" hidden="1" customHeight="1" x14ac:dyDescent="0.5">
      <c r="G340" s="64"/>
      <c r="H340" s="64"/>
      <c r="I340" s="64"/>
      <c r="J340" s="64"/>
      <c r="K340" s="64"/>
      <c r="L340" s="64"/>
    </row>
    <row r="341" spans="7:12" ht="0" hidden="1" customHeight="1" x14ac:dyDescent="0.5">
      <c r="G341" s="64"/>
      <c r="H341" s="64"/>
      <c r="I341" s="64"/>
      <c r="J341" s="64"/>
      <c r="K341" s="64"/>
      <c r="L341" s="64"/>
    </row>
    <row r="342" spans="7:12" ht="0" hidden="1" customHeight="1" x14ac:dyDescent="0.5">
      <c r="G342" s="64"/>
      <c r="H342" s="64"/>
      <c r="I342" s="64"/>
      <c r="J342" s="64"/>
      <c r="K342" s="64"/>
      <c r="L342" s="64"/>
    </row>
    <row r="343" spans="7:12" ht="0" hidden="1" customHeight="1" x14ac:dyDescent="0.5">
      <c r="G343" s="64"/>
      <c r="H343" s="64"/>
      <c r="I343" s="64"/>
      <c r="J343" s="64"/>
      <c r="K343" s="64"/>
      <c r="L343" s="64"/>
    </row>
    <row r="344" spans="7:12" ht="0" hidden="1" customHeight="1" x14ac:dyDescent="0.5">
      <c r="G344" s="64"/>
      <c r="H344" s="64"/>
      <c r="I344" s="64"/>
      <c r="J344" s="64"/>
      <c r="K344" s="64"/>
      <c r="L344" s="64"/>
    </row>
    <row r="345" spans="7:12" ht="0" hidden="1" customHeight="1" x14ac:dyDescent="0.5">
      <c r="G345" s="64"/>
      <c r="H345" s="64"/>
      <c r="I345" s="64"/>
      <c r="J345" s="64"/>
      <c r="K345" s="64"/>
      <c r="L345" s="64"/>
    </row>
    <row r="346" spans="7:12" ht="0" hidden="1" customHeight="1" x14ac:dyDescent="0.5">
      <c r="G346" s="64"/>
      <c r="H346" s="64"/>
      <c r="I346" s="64"/>
      <c r="J346" s="64"/>
      <c r="K346" s="64"/>
      <c r="L346" s="64"/>
    </row>
    <row r="347" spans="7:12" ht="0" hidden="1" customHeight="1" x14ac:dyDescent="0.5">
      <c r="G347" s="64"/>
      <c r="H347" s="64"/>
      <c r="I347" s="64"/>
      <c r="J347" s="64"/>
      <c r="K347" s="64"/>
      <c r="L347" s="64"/>
    </row>
    <row r="348" spans="7:12" ht="0" hidden="1" customHeight="1" x14ac:dyDescent="0.5">
      <c r="G348" s="64"/>
      <c r="H348" s="64"/>
      <c r="I348" s="64"/>
      <c r="J348" s="64"/>
      <c r="K348" s="64"/>
      <c r="L348" s="64"/>
    </row>
    <row r="349" spans="7:12" ht="0" hidden="1" customHeight="1" x14ac:dyDescent="0.5">
      <c r="G349" s="64"/>
      <c r="H349" s="64"/>
      <c r="I349" s="64"/>
      <c r="J349" s="64"/>
      <c r="K349" s="64"/>
      <c r="L349" s="64"/>
    </row>
    <row r="350" spans="7:12" ht="0" hidden="1" customHeight="1" x14ac:dyDescent="0.5">
      <c r="G350" s="64"/>
      <c r="H350" s="64"/>
      <c r="I350" s="64"/>
      <c r="J350" s="64"/>
      <c r="K350" s="64"/>
      <c r="L350" s="64"/>
    </row>
    <row r="351" spans="7:12" ht="0" hidden="1" customHeight="1" x14ac:dyDescent="0.5">
      <c r="G351" s="64"/>
      <c r="H351" s="64"/>
      <c r="I351" s="64"/>
      <c r="J351" s="64"/>
      <c r="K351" s="64"/>
      <c r="L351" s="64"/>
    </row>
  </sheetData>
  <conditionalFormatting sqref="O4">
    <cfRule type="cellIs" dxfId="3" priority="1" operator="equal">
      <formula>"Check"</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6EA08-4CAA-48DA-BDB2-7C3027287A00}">
  <sheetPr>
    <tabColor theme="9" tint="0.79998168889431442"/>
  </sheetPr>
  <dimension ref="A1:AV514"/>
  <sheetViews>
    <sheetView workbookViewId="0">
      <selection activeCell="C15" sqref="C15"/>
    </sheetView>
  </sheetViews>
  <sheetFormatPr defaultRowHeight="14.25" x14ac:dyDescent="0.45"/>
  <cols>
    <col min="1" max="1" width="16.1328125" customWidth="1"/>
    <col min="3" max="3" width="10.86328125" bestFit="1" customWidth="1"/>
    <col min="4" max="4" width="10" bestFit="1" customWidth="1"/>
    <col min="5" max="18" width="9.86328125" bestFit="1" customWidth="1"/>
    <col min="19" max="26" width="10.86328125" bestFit="1" customWidth="1"/>
  </cols>
  <sheetData>
    <row r="1" spans="1:21" x14ac:dyDescent="0.45">
      <c r="A1" s="144" t="s">
        <v>2424</v>
      </c>
    </row>
    <row r="2" spans="1:21" x14ac:dyDescent="0.45">
      <c r="C2" t="s">
        <v>362</v>
      </c>
      <c r="D2" t="s">
        <v>361</v>
      </c>
      <c r="E2" t="s">
        <v>364</v>
      </c>
      <c r="F2" t="s">
        <v>1611</v>
      </c>
    </row>
    <row r="3" spans="1:21" x14ac:dyDescent="0.45">
      <c r="B3" s="75" t="s">
        <v>2109</v>
      </c>
      <c r="C3" s="147">
        <v>13017</v>
      </c>
      <c r="D3" s="147">
        <v>7831</v>
      </c>
      <c r="E3" s="147">
        <v>1873</v>
      </c>
      <c r="F3" s="147">
        <f>SUM(C3:E3)</f>
        <v>22721</v>
      </c>
      <c r="G3" s="147" t="s">
        <v>2108</v>
      </c>
    </row>
    <row r="6" spans="1:21" x14ac:dyDescent="0.45">
      <c r="A6" t="s">
        <v>2110</v>
      </c>
    </row>
    <row r="7" spans="1:21" x14ac:dyDescent="0.45">
      <c r="B7" t="s">
        <v>2111</v>
      </c>
    </row>
    <row r="8" spans="1:21" x14ac:dyDescent="0.45">
      <c r="B8" t="s">
        <v>2112</v>
      </c>
    </row>
    <row r="12" spans="1:21" x14ac:dyDescent="0.45">
      <c r="E12" s="164" t="s">
        <v>0</v>
      </c>
      <c r="F12" s="223">
        <f>Wat_Nexus!$D$5</f>
        <v>2000</v>
      </c>
      <c r="G12" s="220">
        <f>F12</f>
        <v>2000</v>
      </c>
      <c r="H12" s="220">
        <f>F12</f>
        <v>2000</v>
      </c>
      <c r="I12" s="220">
        <f>F12</f>
        <v>2000</v>
      </c>
      <c r="K12" s="178" t="s">
        <v>0</v>
      </c>
      <c r="L12" s="219">
        <f>Wat_Nexus!$H$5</f>
        <v>2010</v>
      </c>
      <c r="M12" s="221">
        <f>L12</f>
        <v>2010</v>
      </c>
      <c r="N12" s="221">
        <f>L12</f>
        <v>2010</v>
      </c>
      <c r="O12" s="221">
        <f>L12</f>
        <v>2010</v>
      </c>
      <c r="Q12" s="197" t="s">
        <v>0</v>
      </c>
      <c r="R12" s="224">
        <f>Wat_Nexus!$L$5</f>
        <v>2023</v>
      </c>
      <c r="S12" s="222">
        <f>R12</f>
        <v>2023</v>
      </c>
      <c r="T12" s="222">
        <f>R12</f>
        <v>2023</v>
      </c>
      <c r="U12" s="222">
        <f>R12</f>
        <v>2023</v>
      </c>
    </row>
    <row r="13" spans="1:21" x14ac:dyDescent="0.45">
      <c r="E13" s="166" t="s">
        <v>2425</v>
      </c>
      <c r="F13" s="165"/>
      <c r="G13" s="165"/>
      <c r="H13" s="165"/>
      <c r="I13" s="165"/>
      <c r="K13" s="180" t="s">
        <v>2425</v>
      </c>
      <c r="L13" s="179"/>
      <c r="M13" s="179"/>
      <c r="N13" s="179"/>
      <c r="O13" s="179"/>
      <c r="Q13" s="199" t="s">
        <v>2425</v>
      </c>
      <c r="R13" s="198"/>
      <c r="S13" s="198"/>
      <c r="T13" s="198"/>
      <c r="U13" s="198"/>
    </row>
    <row r="14" spans="1:21" ht="18" x14ac:dyDescent="0.55000000000000004">
      <c r="A14" s="1" t="s">
        <v>2170</v>
      </c>
      <c r="B14" s="1"/>
      <c r="C14" s="1"/>
      <c r="E14" s="165"/>
      <c r="F14" s="165" t="str">
        <f>C2</f>
        <v>Blue</v>
      </c>
      <c r="G14" s="165" t="str">
        <f>D2</f>
        <v>Green</v>
      </c>
      <c r="H14" s="165" t="str">
        <f>E2</f>
        <v>Grey</v>
      </c>
      <c r="I14" s="165" t="str">
        <f>F2</f>
        <v>Total</v>
      </c>
      <c r="K14" s="179"/>
      <c r="L14" s="179" t="str">
        <f>C2</f>
        <v>Blue</v>
      </c>
      <c r="M14" s="179" t="str">
        <f>D2</f>
        <v>Green</v>
      </c>
      <c r="N14" s="179" t="str">
        <f>E2</f>
        <v>Grey</v>
      </c>
      <c r="O14" s="179" t="str">
        <f>F2</f>
        <v>Total</v>
      </c>
      <c r="Q14" s="198"/>
      <c r="R14" s="198" t="str">
        <f>C2</f>
        <v>Blue</v>
      </c>
      <c r="S14" s="198" t="str">
        <f>D2</f>
        <v>Green</v>
      </c>
      <c r="T14" s="198" t="str">
        <f>E2</f>
        <v>Grey</v>
      </c>
      <c r="U14" s="198" t="str">
        <f>F2</f>
        <v>Total</v>
      </c>
    </row>
    <row r="15" spans="1:21" x14ac:dyDescent="0.45">
      <c r="B15" s="151" t="s">
        <v>2088</v>
      </c>
      <c r="C15" s="191" t="str">
        <f>Notes!B$4</f>
        <v>IDN</v>
      </c>
      <c r="E15" s="165" t="str">
        <f>E19</f>
        <v>aqua</v>
      </c>
      <c r="F15" s="167">
        <f>$C$3*$G$19/1000</f>
        <v>12935344.358999999</v>
      </c>
      <c r="G15" s="167">
        <f>$D$3*$G$19/1000</f>
        <v>7781876.1370000001</v>
      </c>
      <c r="H15" s="167">
        <f>$E$3*$G$19/1000</f>
        <v>1861250.6710000001</v>
      </c>
      <c r="I15" s="167">
        <f>SUM(F15:H15)</f>
        <v>22578471.166999999</v>
      </c>
      <c r="K15" s="179" t="str">
        <f>K19</f>
        <v>aqua</v>
      </c>
      <c r="L15" s="187">
        <f>$C$3*$M$19/1000</f>
        <v>81719736.708000004</v>
      </c>
      <c r="M15" s="187">
        <f>$D$3*$M$19/1000</f>
        <v>49162422.843999997</v>
      </c>
      <c r="N15" s="187">
        <f>$E$3*$M$19/1000</f>
        <v>11758551.652000001</v>
      </c>
      <c r="O15" s="187">
        <f>SUM(L15:N15)</f>
        <v>142640711.204</v>
      </c>
      <c r="Q15" s="198" t="str">
        <f>Q19</f>
        <v>aqua</v>
      </c>
      <c r="R15" s="200">
        <f>$C$3*$S$19/1000</f>
        <v>0</v>
      </c>
      <c r="S15" s="200">
        <f>$D$3*$S$19/1000</f>
        <v>0</v>
      </c>
      <c r="T15" s="200">
        <f>$E$3*$S$19/1000</f>
        <v>0</v>
      </c>
      <c r="U15" s="200">
        <f>SUM(R15:T15)</f>
        <v>0</v>
      </c>
    </row>
    <row r="16" spans="1:21" x14ac:dyDescent="0.45">
      <c r="A16" s="2"/>
      <c r="B16" s="2"/>
      <c r="C16" s="2"/>
      <c r="D16" s="2"/>
      <c r="E16" s="166" t="s">
        <v>2180</v>
      </c>
      <c r="F16" s="165"/>
      <c r="G16" s="165"/>
      <c r="H16" s="165"/>
      <c r="I16" s="165"/>
      <c r="J16" s="2"/>
      <c r="K16" s="180" t="s">
        <v>2180</v>
      </c>
      <c r="L16" s="179"/>
      <c r="M16" s="179"/>
      <c r="N16" s="179"/>
      <c r="O16" s="179"/>
      <c r="P16" s="2"/>
      <c r="Q16" s="199" t="s">
        <v>2180</v>
      </c>
      <c r="R16" s="198"/>
      <c r="S16" s="198"/>
      <c r="T16" s="198"/>
      <c r="U16" s="198"/>
    </row>
    <row r="17" spans="2:48" x14ac:dyDescent="0.45">
      <c r="B17" s="2"/>
      <c r="C17" s="2"/>
      <c r="D17" s="2"/>
      <c r="E17" s="168"/>
      <c r="F17" s="400" t="s">
        <v>2</v>
      </c>
      <c r="G17" s="401"/>
      <c r="H17" s="402"/>
      <c r="I17" s="168" t="s">
        <v>3</v>
      </c>
      <c r="J17" s="2"/>
      <c r="K17" s="181"/>
      <c r="L17" s="403" t="s">
        <v>2</v>
      </c>
      <c r="M17" s="404"/>
      <c r="N17" s="405"/>
      <c r="O17" s="181" t="s">
        <v>3</v>
      </c>
      <c r="P17" s="2"/>
      <c r="Q17" s="201"/>
      <c r="R17" s="406" t="s">
        <v>2</v>
      </c>
      <c r="S17" s="407"/>
      <c r="T17" s="408"/>
      <c r="U17" s="201" t="s">
        <v>3</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row>
    <row r="18" spans="2:48" x14ac:dyDescent="0.45">
      <c r="B18" s="2"/>
      <c r="C18" s="2"/>
      <c r="D18" s="2"/>
      <c r="E18" s="169"/>
      <c r="F18" s="169" t="s">
        <v>4</v>
      </c>
      <c r="G18" s="170" t="s">
        <v>5</v>
      </c>
      <c r="H18" s="171" t="s">
        <v>6</v>
      </c>
      <c r="I18" s="171" t="s">
        <v>5</v>
      </c>
      <c r="J18" s="2"/>
      <c r="K18" s="182"/>
      <c r="L18" s="182" t="s">
        <v>4</v>
      </c>
      <c r="M18" s="183" t="s">
        <v>5</v>
      </c>
      <c r="N18" s="184" t="s">
        <v>6</v>
      </c>
      <c r="O18" s="184" t="s">
        <v>5</v>
      </c>
      <c r="P18" s="2"/>
      <c r="Q18" s="202"/>
      <c r="R18" s="202" t="s">
        <v>4</v>
      </c>
      <c r="S18" s="203" t="s">
        <v>5</v>
      </c>
      <c r="T18" s="204" t="s">
        <v>6</v>
      </c>
      <c r="U18" s="204" t="s">
        <v>5</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row>
    <row r="19" spans="2:48" x14ac:dyDescent="0.45">
      <c r="B19" s="2"/>
      <c r="C19" s="2"/>
      <c r="D19" s="2"/>
      <c r="E19" s="172" t="s">
        <v>2169</v>
      </c>
      <c r="F19" s="173">
        <f>SUMIF($D$23:$AA$23,$F$12,$D24:$AA24)</f>
        <v>993727</v>
      </c>
      <c r="G19" s="167">
        <f>H19*F19</f>
        <v>993727</v>
      </c>
      <c r="H19" s="218">
        <v>1</v>
      </c>
      <c r="I19" s="174">
        <f>IF(SUM($G$19:$G$20),G19/SUM($G$19:$G$20),0)</f>
        <v>0.19287198515913981</v>
      </c>
      <c r="J19" s="2"/>
      <c r="K19" s="185" t="s">
        <v>2169</v>
      </c>
      <c r="L19" s="186">
        <f>SUMIF($D$23:$AA$23,$L$12,$D24:$AA24)</f>
        <v>6277924</v>
      </c>
      <c r="M19" s="187">
        <f>N19*L19</f>
        <v>6277924</v>
      </c>
      <c r="N19" s="218">
        <v>1</v>
      </c>
      <c r="O19" s="10">
        <f>IF(SUM($M$19:$M$20),M19/SUM($M$19:$M$20),0)</f>
        <v>0.53802852751259067</v>
      </c>
      <c r="P19" s="2"/>
      <c r="Q19" s="205" t="s">
        <v>2169</v>
      </c>
      <c r="R19" s="206">
        <f>SUMIF($D$23:$AA$23,$R$12,$D24:$AA24)</f>
        <v>0</v>
      </c>
      <c r="S19" s="200">
        <f>T19*R19</f>
        <v>0</v>
      </c>
      <c r="T19" s="218">
        <v>1</v>
      </c>
      <c r="U19" s="207">
        <f>IF(SUM($S$19:$S$20),S19/SUM($S$19:$S$20),0)</f>
        <v>0</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row>
    <row r="20" spans="2:48" x14ac:dyDescent="0.45">
      <c r="B20" s="2"/>
      <c r="C20" s="2"/>
      <c r="D20" s="2"/>
      <c r="E20" s="175" t="s">
        <v>2174</v>
      </c>
      <c r="F20" s="173">
        <f>SUMIF($D$23:$AA$23,$F$12,$D25:$AA25)</f>
        <v>4158535</v>
      </c>
      <c r="G20" s="176">
        <f>H20*F20</f>
        <v>4158535</v>
      </c>
      <c r="H20" s="177">
        <v>1</v>
      </c>
      <c r="I20" s="174">
        <f>IF(SUM($G$19:$G$20),G20/SUM($G$19:$G$20),0)</f>
        <v>0.80712801484086016</v>
      </c>
      <c r="J20" s="2"/>
      <c r="K20" s="188" t="s">
        <v>2174</v>
      </c>
      <c r="L20" s="186">
        <f>SUMIF($D$23:$AA$23,$L$12,$D25:$AA25)</f>
        <v>5390461</v>
      </c>
      <c r="M20" s="189">
        <f>N20*L20</f>
        <v>5390461</v>
      </c>
      <c r="N20" s="190">
        <v>1</v>
      </c>
      <c r="O20" s="10">
        <f>IF(SUM($M$19:$M$20),M20/SUM($M$19:$M$20),0)</f>
        <v>0.46197147248740933</v>
      </c>
      <c r="P20" s="2"/>
      <c r="Q20" s="208" t="s">
        <v>2174</v>
      </c>
      <c r="R20" s="206">
        <f>SUMIF($D$23:$AA$23,$R$12,$D25:$AA25)</f>
        <v>0</v>
      </c>
      <c r="S20" s="209">
        <f>T20*R20</f>
        <v>0</v>
      </c>
      <c r="T20" s="210">
        <v>1</v>
      </c>
      <c r="U20" s="207">
        <f>IF(SUM($S$19:$S$20),S20/SUM($S$19:$S$20),0)</f>
        <v>0</v>
      </c>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row>
    <row r="21" spans="2:48" x14ac:dyDescent="0.4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row>
    <row r="22" spans="2:48" x14ac:dyDescent="0.45">
      <c r="B22" s="2"/>
      <c r="C22" s="3" t="s">
        <v>2171</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row>
    <row r="23" spans="2:48" x14ac:dyDescent="0.45">
      <c r="B23" s="2"/>
      <c r="C23" s="149"/>
      <c r="D23" s="150">
        <f>IF(D28&lt;&gt;"",MID(D28,2,4)/1,"")</f>
        <v>2000</v>
      </c>
      <c r="E23" s="150">
        <f t="shared" ref="E23:AV23" si="0">IF(E28&lt;&gt;"",MID(E28,2,4)/1,"")</f>
        <v>2001</v>
      </c>
      <c r="F23" s="150">
        <f t="shared" si="0"/>
        <v>2002</v>
      </c>
      <c r="G23" s="150">
        <f t="shared" si="0"/>
        <v>2003</v>
      </c>
      <c r="H23" s="150">
        <f t="shared" si="0"/>
        <v>2004</v>
      </c>
      <c r="I23" s="150">
        <f t="shared" si="0"/>
        <v>2005</v>
      </c>
      <c r="J23" s="150">
        <f t="shared" si="0"/>
        <v>2006</v>
      </c>
      <c r="K23" s="150">
        <f t="shared" si="0"/>
        <v>2007</v>
      </c>
      <c r="L23" s="150">
        <f t="shared" si="0"/>
        <v>2008</v>
      </c>
      <c r="M23" s="150">
        <f t="shared" si="0"/>
        <v>2009</v>
      </c>
      <c r="N23" s="150">
        <f t="shared" si="0"/>
        <v>2010</v>
      </c>
      <c r="O23" s="150">
        <f t="shared" si="0"/>
        <v>2011</v>
      </c>
      <c r="P23" s="150">
        <f t="shared" si="0"/>
        <v>2012</v>
      </c>
      <c r="Q23" s="150">
        <f t="shared" si="0"/>
        <v>2013</v>
      </c>
      <c r="R23" s="150">
        <f t="shared" si="0"/>
        <v>2014</v>
      </c>
      <c r="S23" s="150">
        <f t="shared" si="0"/>
        <v>2015</v>
      </c>
      <c r="T23" s="150">
        <f t="shared" si="0"/>
        <v>2016</v>
      </c>
      <c r="U23" s="150">
        <f t="shared" si="0"/>
        <v>2017</v>
      </c>
      <c r="V23" s="150">
        <f t="shared" si="0"/>
        <v>2018</v>
      </c>
      <c r="W23" s="150">
        <f t="shared" si="0"/>
        <v>2019</v>
      </c>
      <c r="X23" s="150">
        <f t="shared" si="0"/>
        <v>2020</v>
      </c>
      <c r="Y23" s="150">
        <f t="shared" si="0"/>
        <v>2021</v>
      </c>
      <c r="Z23" s="150">
        <f t="shared" si="0"/>
        <v>2022</v>
      </c>
      <c r="AA23" s="150" t="str">
        <f t="shared" si="0"/>
        <v/>
      </c>
      <c r="AB23" s="150"/>
      <c r="AC23" s="150"/>
      <c r="AD23" s="150"/>
      <c r="AE23" s="150" t="str">
        <f t="shared" si="0"/>
        <v/>
      </c>
      <c r="AF23" s="150" t="str">
        <f t="shared" si="0"/>
        <v/>
      </c>
      <c r="AG23" s="150" t="str">
        <f t="shared" si="0"/>
        <v/>
      </c>
      <c r="AH23" s="150" t="str">
        <f t="shared" si="0"/>
        <v/>
      </c>
      <c r="AI23" s="150" t="str">
        <f t="shared" si="0"/>
        <v/>
      </c>
      <c r="AJ23" s="150" t="str">
        <f t="shared" si="0"/>
        <v/>
      </c>
      <c r="AK23" s="150" t="str">
        <f t="shared" si="0"/>
        <v/>
      </c>
      <c r="AL23" s="150" t="str">
        <f t="shared" si="0"/>
        <v/>
      </c>
      <c r="AM23" s="150" t="str">
        <f t="shared" si="0"/>
        <v/>
      </c>
      <c r="AN23" s="150" t="str">
        <f t="shared" si="0"/>
        <v/>
      </c>
      <c r="AO23" s="150" t="str">
        <f t="shared" si="0"/>
        <v/>
      </c>
      <c r="AP23" s="150" t="str">
        <f t="shared" si="0"/>
        <v/>
      </c>
      <c r="AQ23" s="150" t="str">
        <f t="shared" si="0"/>
        <v/>
      </c>
      <c r="AR23" s="150" t="str">
        <f t="shared" si="0"/>
        <v/>
      </c>
      <c r="AS23" s="150" t="str">
        <f t="shared" si="0"/>
        <v/>
      </c>
      <c r="AT23" s="150" t="str">
        <f t="shared" si="0"/>
        <v/>
      </c>
      <c r="AU23" s="150" t="str">
        <f t="shared" si="0"/>
        <v/>
      </c>
      <c r="AV23" s="152" t="str">
        <f t="shared" si="0"/>
        <v/>
      </c>
    </row>
    <row r="24" spans="2:48" x14ac:dyDescent="0.45">
      <c r="B24" s="7" t="s">
        <v>2172</v>
      </c>
      <c r="C24" s="11" t="s">
        <v>2169</v>
      </c>
      <c r="D24" s="9">
        <f t="shared" ref="D24:M25" si="1">SUMIFS(D$29:D$466,$B$29:$B$466,$C$15,$C$29:$C$466,$C24)</f>
        <v>993727</v>
      </c>
      <c r="E24" s="9">
        <f t="shared" si="1"/>
        <v>1076749</v>
      </c>
      <c r="F24" s="9">
        <f t="shared" si="1"/>
        <v>1137151</v>
      </c>
      <c r="G24" s="9">
        <f t="shared" si="1"/>
        <v>1228559</v>
      </c>
      <c r="H24" s="9">
        <f t="shared" si="1"/>
        <v>1468612</v>
      </c>
      <c r="I24" s="9">
        <f t="shared" si="1"/>
        <v>2124093</v>
      </c>
      <c r="J24" s="9">
        <f t="shared" si="1"/>
        <v>2479247</v>
      </c>
      <c r="K24" s="9">
        <f t="shared" si="1"/>
        <v>3137376</v>
      </c>
      <c r="L24" s="9">
        <f t="shared" si="1"/>
        <v>3854944</v>
      </c>
      <c r="M24" s="9">
        <f t="shared" si="1"/>
        <v>4712847</v>
      </c>
      <c r="N24" s="9">
        <f t="shared" ref="N24:AA25" si="2">SUMIFS(N$29:N$466,$B$29:$B$466,$C$15,$C$29:$C$466,$C24)</f>
        <v>6277924</v>
      </c>
      <c r="O24" s="9">
        <f t="shared" si="2"/>
        <v>7937072</v>
      </c>
      <c r="P24" s="9">
        <f t="shared" si="2"/>
        <v>9599765</v>
      </c>
      <c r="Q24" s="9">
        <f t="shared" si="2"/>
        <v>13300000</v>
      </c>
      <c r="R24" s="9">
        <f t="shared" si="2"/>
        <v>14400000</v>
      </c>
      <c r="S24" s="9">
        <f t="shared" si="2"/>
        <v>15600000</v>
      </c>
      <c r="T24" s="9">
        <f t="shared" si="2"/>
        <v>16000000</v>
      </c>
      <c r="U24" s="9">
        <f t="shared" si="2"/>
        <v>16100000</v>
      </c>
      <c r="V24" s="9">
        <f t="shared" si="2"/>
        <v>15800000</v>
      </c>
      <c r="W24" s="9">
        <f t="shared" si="2"/>
        <v>15400000</v>
      </c>
      <c r="X24" s="9">
        <f t="shared" si="2"/>
        <v>14800000</v>
      </c>
      <c r="Y24" s="9">
        <f t="shared" si="2"/>
        <v>14500000</v>
      </c>
      <c r="Z24" s="9">
        <f t="shared" si="2"/>
        <v>14600000</v>
      </c>
      <c r="AA24" s="9">
        <f t="shared" si="2"/>
        <v>0</v>
      </c>
      <c r="AB24" s="9"/>
      <c r="AC24" s="9"/>
      <c r="AD24" s="9"/>
      <c r="AE24" s="9"/>
      <c r="AF24" s="9"/>
      <c r="AG24" s="9"/>
      <c r="AH24" s="9"/>
      <c r="AI24" s="9"/>
      <c r="AJ24" s="9"/>
      <c r="AK24" s="9"/>
      <c r="AL24" s="9"/>
      <c r="AM24" s="9"/>
      <c r="AN24" s="9"/>
      <c r="AO24" s="9"/>
      <c r="AP24" s="9"/>
      <c r="AQ24" s="9"/>
      <c r="AR24" s="9"/>
      <c r="AS24" s="9"/>
      <c r="AT24" s="9"/>
      <c r="AU24" s="9"/>
      <c r="AV24" s="12"/>
    </row>
    <row r="25" spans="2:48" x14ac:dyDescent="0.45">
      <c r="B25" s="7" t="s">
        <v>2173</v>
      </c>
      <c r="C25" s="17" t="s">
        <v>2174</v>
      </c>
      <c r="D25" s="9">
        <f t="shared" si="1"/>
        <v>4158535</v>
      </c>
      <c r="E25" s="9">
        <f t="shared" si="1"/>
        <v>4335940</v>
      </c>
      <c r="F25" s="9">
        <f t="shared" si="1"/>
        <v>4404801</v>
      </c>
      <c r="G25" s="9">
        <f t="shared" si="1"/>
        <v>4698733</v>
      </c>
      <c r="H25" s="9">
        <f t="shared" si="1"/>
        <v>4739638</v>
      </c>
      <c r="I25" s="9">
        <f t="shared" si="1"/>
        <v>4703117</v>
      </c>
      <c r="J25" s="9">
        <f t="shared" si="1"/>
        <v>4798414</v>
      </c>
      <c r="K25" s="9">
        <f t="shared" si="1"/>
        <v>5042176</v>
      </c>
      <c r="L25" s="9">
        <f t="shared" si="1"/>
        <v>5002765</v>
      </c>
      <c r="M25" s="9">
        <f t="shared" si="1"/>
        <v>5115756</v>
      </c>
      <c r="N25" s="9">
        <f t="shared" si="2"/>
        <v>5390461</v>
      </c>
      <c r="O25" s="9">
        <f t="shared" si="2"/>
        <v>5759674</v>
      </c>
      <c r="P25" s="9">
        <f t="shared" si="2"/>
        <v>5864409</v>
      </c>
      <c r="Q25" s="9">
        <f t="shared" si="2"/>
        <v>6142410</v>
      </c>
      <c r="R25" s="9">
        <f t="shared" si="2"/>
        <v>6528638</v>
      </c>
      <c r="S25" s="9">
        <f t="shared" si="2"/>
        <v>6735639</v>
      </c>
      <c r="T25" s="9">
        <f t="shared" si="2"/>
        <v>6581115</v>
      </c>
      <c r="U25" s="9">
        <f t="shared" si="2"/>
        <v>7037821</v>
      </c>
      <c r="V25" s="9">
        <f t="shared" si="2"/>
        <v>7361121</v>
      </c>
      <c r="W25" s="9">
        <f t="shared" si="2"/>
        <v>7335060</v>
      </c>
      <c r="X25" s="9">
        <f t="shared" si="2"/>
        <v>6989080</v>
      </c>
      <c r="Y25" s="9">
        <f t="shared" si="2"/>
        <v>7224501</v>
      </c>
      <c r="Z25" s="9">
        <f t="shared" si="2"/>
        <v>7398555</v>
      </c>
      <c r="AA25" s="9">
        <f t="shared" si="2"/>
        <v>0</v>
      </c>
      <c r="AB25" s="15"/>
      <c r="AC25" s="15"/>
      <c r="AD25" s="15"/>
      <c r="AE25" s="15"/>
      <c r="AF25" s="15"/>
      <c r="AG25" s="15"/>
      <c r="AH25" s="15"/>
      <c r="AI25" s="15"/>
      <c r="AJ25" s="15"/>
      <c r="AK25" s="15"/>
      <c r="AL25" s="15"/>
      <c r="AM25" s="15"/>
      <c r="AN25" s="15"/>
      <c r="AO25" s="15"/>
      <c r="AP25" s="15"/>
      <c r="AQ25" s="15"/>
      <c r="AR25" s="15"/>
      <c r="AS25" s="15"/>
      <c r="AT25" s="15"/>
      <c r="AU25" s="15"/>
      <c r="AV25" s="18"/>
    </row>
    <row r="27" spans="2:48" x14ac:dyDescent="0.45">
      <c r="B27" s="3" t="s">
        <v>2181</v>
      </c>
    </row>
    <row r="28" spans="2:48" x14ac:dyDescent="0.45">
      <c r="B28" s="153" t="s">
        <v>2182</v>
      </c>
      <c r="C28" s="153" t="s">
        <v>2183</v>
      </c>
      <c r="D28" s="154" t="s">
        <v>2184</v>
      </c>
      <c r="E28" s="154" t="s">
        <v>2185</v>
      </c>
      <c r="F28" s="154" t="s">
        <v>2186</v>
      </c>
      <c r="G28" s="154" t="s">
        <v>2187</v>
      </c>
      <c r="H28" s="154" t="s">
        <v>2188</v>
      </c>
      <c r="I28" s="154" t="s">
        <v>2189</v>
      </c>
      <c r="J28" s="154" t="s">
        <v>2190</v>
      </c>
      <c r="K28" s="154" t="s">
        <v>2191</v>
      </c>
      <c r="L28" s="154" t="s">
        <v>2192</v>
      </c>
      <c r="M28" s="154" t="s">
        <v>2193</v>
      </c>
      <c r="N28" s="154" t="s">
        <v>2194</v>
      </c>
      <c r="O28" s="154" t="s">
        <v>2195</v>
      </c>
      <c r="P28" s="154" t="s">
        <v>2196</v>
      </c>
      <c r="Q28" s="154" t="s">
        <v>2197</v>
      </c>
      <c r="R28" s="154" t="s">
        <v>2198</v>
      </c>
      <c r="S28" s="154" t="s">
        <v>2199</v>
      </c>
      <c r="T28" s="154" t="s">
        <v>2200</v>
      </c>
      <c r="U28" s="154" t="s">
        <v>2201</v>
      </c>
      <c r="V28" s="154" t="s">
        <v>2202</v>
      </c>
      <c r="W28" s="154" t="s">
        <v>2203</v>
      </c>
      <c r="X28" s="154" t="s">
        <v>2204</v>
      </c>
      <c r="Y28" s="154" t="s">
        <v>2205</v>
      </c>
      <c r="Z28" s="154" t="s">
        <v>2206</v>
      </c>
    </row>
    <row r="29" spans="2:48" x14ac:dyDescent="0.45">
      <c r="B29" s="13" t="s">
        <v>2207</v>
      </c>
      <c r="C29" s="13" t="s">
        <v>2169</v>
      </c>
      <c r="D29" s="14">
        <v>0</v>
      </c>
      <c r="E29" s="14">
        <v>0</v>
      </c>
      <c r="F29" s="14">
        <v>0</v>
      </c>
      <c r="G29" s="14">
        <v>0</v>
      </c>
      <c r="H29" s="14">
        <v>0</v>
      </c>
      <c r="I29" s="14">
        <v>0</v>
      </c>
      <c r="J29" s="14">
        <v>0</v>
      </c>
      <c r="K29" s="14">
        <v>0</v>
      </c>
      <c r="L29" s="14">
        <v>0</v>
      </c>
      <c r="M29" s="14">
        <v>0</v>
      </c>
      <c r="N29" s="14">
        <v>0</v>
      </c>
      <c r="O29" s="14">
        <v>2</v>
      </c>
      <c r="P29" s="14">
        <v>0</v>
      </c>
      <c r="Q29" s="14">
        <v>0</v>
      </c>
      <c r="R29" s="14">
        <v>0</v>
      </c>
      <c r="S29" s="14">
        <v>0</v>
      </c>
      <c r="T29" s="14">
        <v>0</v>
      </c>
      <c r="U29" s="14">
        <v>0.5</v>
      </c>
      <c r="V29" s="14">
        <v>1</v>
      </c>
      <c r="W29" s="14">
        <v>1.5</v>
      </c>
      <c r="X29" s="14">
        <v>1.5</v>
      </c>
      <c r="Y29" s="14">
        <v>1.5</v>
      </c>
      <c r="Z29" s="14">
        <v>1.5</v>
      </c>
    </row>
    <row r="30" spans="2:48" x14ac:dyDescent="0.45">
      <c r="B30" s="13" t="s">
        <v>2207</v>
      </c>
      <c r="C30" s="13" t="s">
        <v>2174</v>
      </c>
      <c r="D30" s="14">
        <v>163</v>
      </c>
      <c r="E30" s="14">
        <v>163</v>
      </c>
      <c r="F30" s="14">
        <v>163</v>
      </c>
      <c r="G30" s="14">
        <v>160</v>
      </c>
      <c r="H30" s="14">
        <v>162</v>
      </c>
      <c r="I30" s="14">
        <v>162</v>
      </c>
      <c r="J30" s="14">
        <v>145</v>
      </c>
      <c r="K30" s="14">
        <v>159</v>
      </c>
      <c r="L30" s="14">
        <v>151</v>
      </c>
      <c r="M30" s="14">
        <v>163</v>
      </c>
      <c r="N30" s="14">
        <v>153</v>
      </c>
      <c r="O30" s="14">
        <v>166</v>
      </c>
      <c r="P30" s="14">
        <v>138</v>
      </c>
      <c r="Q30" s="14">
        <v>145</v>
      </c>
      <c r="R30" s="14">
        <v>152</v>
      </c>
      <c r="S30" s="14">
        <v>150</v>
      </c>
      <c r="T30" s="14">
        <v>150</v>
      </c>
      <c r="U30" s="14">
        <v>149</v>
      </c>
      <c r="V30" s="14">
        <v>149</v>
      </c>
      <c r="W30" s="14">
        <v>163</v>
      </c>
      <c r="X30" s="14">
        <v>160</v>
      </c>
      <c r="Y30" s="14">
        <v>165</v>
      </c>
      <c r="Z30" s="14">
        <v>172</v>
      </c>
    </row>
    <row r="31" spans="2:48" x14ac:dyDescent="0.45">
      <c r="B31" s="13" t="s">
        <v>2208</v>
      </c>
      <c r="C31" s="13" t="s">
        <v>2169</v>
      </c>
      <c r="D31" s="14">
        <v>300</v>
      </c>
      <c r="E31" s="14">
        <v>450</v>
      </c>
      <c r="F31" s="14">
        <v>450</v>
      </c>
      <c r="G31" s="14">
        <v>450</v>
      </c>
      <c r="H31" s="14">
        <v>450</v>
      </c>
      <c r="I31" s="14">
        <v>450</v>
      </c>
      <c r="J31" s="14">
        <v>450</v>
      </c>
      <c r="K31" s="14">
        <v>1050</v>
      </c>
      <c r="L31" s="14">
        <v>1050</v>
      </c>
      <c r="M31" s="14">
        <v>1650</v>
      </c>
      <c r="N31" s="14">
        <v>2250</v>
      </c>
      <c r="O31" s="14">
        <v>2850</v>
      </c>
      <c r="P31" s="14">
        <v>3480</v>
      </c>
      <c r="Q31" s="14">
        <v>4110</v>
      </c>
      <c r="R31" s="14">
        <v>4760</v>
      </c>
      <c r="S31" s="14">
        <v>5450</v>
      </c>
      <c r="T31" s="14">
        <v>6150</v>
      </c>
      <c r="U31" s="14">
        <v>7000</v>
      </c>
      <c r="V31" s="14">
        <v>7950</v>
      </c>
      <c r="W31" s="14">
        <v>8629</v>
      </c>
      <c r="X31" s="14">
        <v>9444</v>
      </c>
      <c r="Y31" s="14">
        <v>11107</v>
      </c>
      <c r="Z31" s="14">
        <v>11150</v>
      </c>
    </row>
    <row r="32" spans="2:48" x14ac:dyDescent="0.45">
      <c r="B32" s="13" t="s">
        <v>2208</v>
      </c>
      <c r="C32" s="13" t="s">
        <v>2174</v>
      </c>
      <c r="D32" s="14">
        <v>1000</v>
      </c>
      <c r="E32" s="14">
        <v>800</v>
      </c>
      <c r="F32" s="14">
        <v>900</v>
      </c>
      <c r="G32" s="14">
        <v>900</v>
      </c>
      <c r="H32" s="14">
        <v>1000</v>
      </c>
      <c r="I32" s="14">
        <v>1000</v>
      </c>
      <c r="J32" s="14">
        <v>1000</v>
      </c>
      <c r="K32" s="14">
        <v>1000</v>
      </c>
      <c r="L32" s="14">
        <v>1000</v>
      </c>
      <c r="M32" s="14">
        <v>1000</v>
      </c>
      <c r="N32" s="14">
        <v>1000</v>
      </c>
      <c r="O32" s="14">
        <v>1150</v>
      </c>
      <c r="P32" s="14">
        <v>1300</v>
      </c>
      <c r="Q32" s="14">
        <v>1450</v>
      </c>
      <c r="R32" s="14">
        <v>1600</v>
      </c>
      <c r="S32" s="14">
        <v>1750</v>
      </c>
      <c r="T32" s="14">
        <v>1900</v>
      </c>
      <c r="U32" s="14">
        <v>2000</v>
      </c>
      <c r="V32" s="14">
        <v>2050</v>
      </c>
      <c r="W32" s="14">
        <v>2100</v>
      </c>
      <c r="X32" s="14">
        <v>2000</v>
      </c>
      <c r="Y32" s="14">
        <v>1800</v>
      </c>
      <c r="Z32" s="14">
        <v>2000</v>
      </c>
    </row>
    <row r="33" spans="2:26" x14ac:dyDescent="0.45">
      <c r="B33" s="13" t="s">
        <v>2209</v>
      </c>
      <c r="C33" s="13" t="s">
        <v>2169</v>
      </c>
      <c r="D33" s="14">
        <v>5</v>
      </c>
      <c r="E33" s="14">
        <v>11</v>
      </c>
      <c r="F33" s="14">
        <v>51</v>
      </c>
      <c r="G33" s="14">
        <v>72</v>
      </c>
      <c r="H33" s="14">
        <v>92</v>
      </c>
      <c r="I33" s="14">
        <v>126</v>
      </c>
      <c r="J33" s="14">
        <v>156</v>
      </c>
      <c r="K33" s="14">
        <v>190</v>
      </c>
      <c r="L33" s="14">
        <v>190</v>
      </c>
      <c r="M33" s="14">
        <v>260</v>
      </c>
      <c r="N33" s="14">
        <v>310</v>
      </c>
      <c r="O33" s="14">
        <v>310</v>
      </c>
      <c r="P33" s="14">
        <v>310</v>
      </c>
      <c r="Q33" s="14">
        <v>57</v>
      </c>
      <c r="R33" s="14">
        <v>305</v>
      </c>
      <c r="S33" s="14">
        <v>872</v>
      </c>
      <c r="T33" s="14">
        <v>655</v>
      </c>
      <c r="U33" s="14">
        <v>1339</v>
      </c>
      <c r="V33" s="14">
        <v>1792</v>
      </c>
      <c r="W33" s="14">
        <v>1934</v>
      </c>
      <c r="X33" s="14">
        <v>2062</v>
      </c>
      <c r="Y33" s="14">
        <v>2808</v>
      </c>
      <c r="Z33" s="14">
        <v>2336</v>
      </c>
    </row>
    <row r="34" spans="2:26" x14ac:dyDescent="0.45">
      <c r="B34" s="13" t="s">
        <v>2209</v>
      </c>
      <c r="C34" s="13" t="s">
        <v>2174</v>
      </c>
      <c r="D34" s="14">
        <v>239351</v>
      </c>
      <c r="E34" s="14">
        <v>254553</v>
      </c>
      <c r="F34" s="14">
        <v>255443</v>
      </c>
      <c r="G34" s="14">
        <v>212033</v>
      </c>
      <c r="H34" s="14">
        <v>240002</v>
      </c>
      <c r="I34" s="14">
        <v>202616</v>
      </c>
      <c r="J34" s="14">
        <v>225741</v>
      </c>
      <c r="K34" s="14">
        <v>306436</v>
      </c>
      <c r="L34" s="14">
        <v>305860</v>
      </c>
      <c r="M34" s="14">
        <v>272042</v>
      </c>
      <c r="N34" s="14">
        <v>310000</v>
      </c>
      <c r="O34" s="14">
        <v>342000</v>
      </c>
      <c r="P34" s="14">
        <v>374000</v>
      </c>
      <c r="Q34" s="14">
        <v>407000</v>
      </c>
      <c r="R34" s="14">
        <v>442084</v>
      </c>
      <c r="S34" s="14">
        <v>495232</v>
      </c>
      <c r="T34" s="14">
        <v>486490</v>
      </c>
      <c r="U34" s="14">
        <v>531575</v>
      </c>
      <c r="V34" s="14">
        <v>443066</v>
      </c>
      <c r="W34" s="14">
        <v>399762</v>
      </c>
      <c r="X34" s="14">
        <v>374453</v>
      </c>
      <c r="Y34" s="14">
        <v>528714</v>
      </c>
      <c r="Z34" s="14">
        <v>469336</v>
      </c>
    </row>
    <row r="35" spans="2:26" x14ac:dyDescent="0.45">
      <c r="B35" s="13" t="s">
        <v>2210</v>
      </c>
      <c r="C35" s="13" t="s">
        <v>2174</v>
      </c>
      <c r="D35" s="14">
        <v>538</v>
      </c>
      <c r="E35" s="14">
        <v>563</v>
      </c>
      <c r="F35" s="14">
        <v>588</v>
      </c>
      <c r="G35" s="14">
        <v>613</v>
      </c>
      <c r="H35" s="14">
        <v>638</v>
      </c>
      <c r="I35" s="14">
        <v>663</v>
      </c>
      <c r="J35" s="14">
        <v>688</v>
      </c>
      <c r="K35" s="14">
        <v>713</v>
      </c>
      <c r="L35" s="14">
        <v>739</v>
      </c>
      <c r="M35" s="14">
        <v>617</v>
      </c>
      <c r="N35" s="14">
        <v>620</v>
      </c>
      <c r="O35" s="14">
        <v>884</v>
      </c>
      <c r="P35" s="14">
        <v>981</v>
      </c>
      <c r="Q35" s="14">
        <v>788</v>
      </c>
      <c r="R35" s="14">
        <v>876</v>
      </c>
      <c r="S35" s="14">
        <v>780</v>
      </c>
      <c r="T35" s="14">
        <v>684</v>
      </c>
      <c r="U35" s="14">
        <v>758</v>
      </c>
      <c r="V35" s="14">
        <v>758</v>
      </c>
      <c r="W35" s="14">
        <v>758</v>
      </c>
      <c r="X35" s="14">
        <v>835</v>
      </c>
      <c r="Y35" s="14">
        <v>755</v>
      </c>
      <c r="Z35" s="14">
        <v>840</v>
      </c>
    </row>
    <row r="36" spans="2:26" x14ac:dyDescent="0.45">
      <c r="B36" s="13" t="s">
        <v>2211</v>
      </c>
      <c r="C36" s="13" t="s">
        <v>2169</v>
      </c>
      <c r="D36" s="14">
        <v>307</v>
      </c>
      <c r="E36" s="14">
        <v>286</v>
      </c>
      <c r="F36" s="14">
        <v>860</v>
      </c>
      <c r="G36" s="14">
        <v>1473</v>
      </c>
      <c r="H36" s="14">
        <v>1569</v>
      </c>
      <c r="I36" s="14">
        <v>1473</v>
      </c>
      <c r="J36" s="14">
        <v>2057</v>
      </c>
      <c r="K36" s="14">
        <v>2092</v>
      </c>
      <c r="L36" s="14">
        <v>2000</v>
      </c>
      <c r="M36" s="14">
        <v>2317</v>
      </c>
      <c r="N36" s="14">
        <v>2520</v>
      </c>
      <c r="O36" s="14">
        <v>2345</v>
      </c>
      <c r="P36" s="14">
        <v>3450</v>
      </c>
      <c r="Q36" s="14">
        <v>3700</v>
      </c>
      <c r="R36" s="14">
        <v>4000</v>
      </c>
      <c r="S36" s="14">
        <v>3495</v>
      </c>
      <c r="T36" s="14">
        <v>4750</v>
      </c>
      <c r="U36" s="14">
        <v>4430</v>
      </c>
      <c r="V36" s="14">
        <v>6258</v>
      </c>
      <c r="W36" s="14">
        <v>6300</v>
      </c>
      <c r="X36" s="14">
        <v>9084</v>
      </c>
      <c r="Y36" s="14">
        <v>8641</v>
      </c>
      <c r="Z36" s="14">
        <v>8812</v>
      </c>
    </row>
    <row r="37" spans="2:26" x14ac:dyDescent="0.45">
      <c r="B37" s="13" t="s">
        <v>2211</v>
      </c>
      <c r="C37" s="13" t="s">
        <v>2174</v>
      </c>
      <c r="D37" s="14">
        <v>3328</v>
      </c>
      <c r="E37" s="14">
        <v>3311.2</v>
      </c>
      <c r="F37" s="14">
        <v>3656.8</v>
      </c>
      <c r="G37" s="14">
        <v>2801.6</v>
      </c>
      <c r="H37" s="14">
        <v>4549.5</v>
      </c>
      <c r="I37" s="14">
        <v>5000</v>
      </c>
      <c r="J37" s="14">
        <v>5652.3</v>
      </c>
      <c r="K37" s="14">
        <v>5413.4</v>
      </c>
      <c r="L37" s="14">
        <v>5365</v>
      </c>
      <c r="M37" s="14">
        <v>5811</v>
      </c>
      <c r="N37" s="14">
        <v>5132.2</v>
      </c>
      <c r="O37" s="14">
        <v>4805.2</v>
      </c>
      <c r="P37" s="14">
        <v>8605.2000000000007</v>
      </c>
      <c r="Q37" s="14">
        <v>8973.0939999999991</v>
      </c>
      <c r="R37" s="14">
        <v>8705.0499999999993</v>
      </c>
      <c r="S37" s="14">
        <v>7855.1</v>
      </c>
      <c r="T37" s="14">
        <v>7862.09</v>
      </c>
      <c r="U37" s="14">
        <v>8563.2000000000007</v>
      </c>
      <c r="V37" s="14">
        <v>8648.2999999999993</v>
      </c>
      <c r="W37" s="14">
        <v>8711.5</v>
      </c>
      <c r="X37" s="14">
        <v>7627.165</v>
      </c>
      <c r="Y37" s="14">
        <v>9641.5</v>
      </c>
      <c r="Z37" s="14">
        <v>8739.5</v>
      </c>
    </row>
    <row r="38" spans="2:26" x14ac:dyDescent="0.45">
      <c r="B38" s="13" t="s">
        <v>2212</v>
      </c>
      <c r="C38" s="13" t="s">
        <v>2169</v>
      </c>
      <c r="D38" s="14">
        <v>5</v>
      </c>
      <c r="E38" s="14">
        <v>5</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row>
    <row r="39" spans="2:26" x14ac:dyDescent="0.45">
      <c r="B39" s="13" t="s">
        <v>2212</v>
      </c>
      <c r="C39" s="13" t="s">
        <v>2174</v>
      </c>
      <c r="D39" s="14">
        <v>19941</v>
      </c>
      <c r="E39" s="14">
        <v>22865</v>
      </c>
      <c r="F39" s="14">
        <v>12961</v>
      </c>
      <c r="G39" s="14">
        <v>20209</v>
      </c>
      <c r="H39" s="14">
        <v>17346</v>
      </c>
      <c r="I39" s="14">
        <v>855</v>
      </c>
      <c r="J39" s="14">
        <v>6640</v>
      </c>
      <c r="K39" s="14">
        <v>4314</v>
      </c>
      <c r="L39" s="14">
        <v>17009</v>
      </c>
      <c r="M39" s="14">
        <v>20636</v>
      </c>
      <c r="N39" s="14">
        <v>19575</v>
      </c>
      <c r="O39" s="14">
        <v>0</v>
      </c>
      <c r="P39" s="14">
        <v>0</v>
      </c>
      <c r="Q39" s="14">
        <v>0</v>
      </c>
      <c r="R39" s="14">
        <v>0</v>
      </c>
      <c r="S39" s="14">
        <v>0</v>
      </c>
      <c r="T39" s="14">
        <v>0</v>
      </c>
      <c r="U39" s="14">
        <v>0</v>
      </c>
      <c r="V39" s="14">
        <v>0</v>
      </c>
      <c r="W39" s="14">
        <v>0</v>
      </c>
      <c r="X39" s="14">
        <v>0</v>
      </c>
      <c r="Y39" s="14">
        <v>0</v>
      </c>
      <c r="Z39" s="14">
        <v>0</v>
      </c>
    </row>
    <row r="40" spans="2:26" x14ac:dyDescent="0.45">
      <c r="B40" s="13" t="s">
        <v>2213</v>
      </c>
      <c r="C40" s="13" t="s">
        <v>2169</v>
      </c>
      <c r="D40" s="14">
        <v>0</v>
      </c>
      <c r="E40" s="14">
        <v>0</v>
      </c>
      <c r="F40" s="14">
        <v>0</v>
      </c>
      <c r="G40" s="14">
        <v>2300</v>
      </c>
      <c r="H40" s="14">
        <v>570</v>
      </c>
      <c r="I40" s="14">
        <v>590</v>
      </c>
      <c r="J40" s="14">
        <v>610</v>
      </c>
      <c r="K40" s="14">
        <v>644</v>
      </c>
      <c r="L40" s="14">
        <v>1343</v>
      </c>
      <c r="M40" s="14">
        <v>130</v>
      </c>
      <c r="N40" s="14">
        <v>198</v>
      </c>
      <c r="O40" s="14">
        <v>415</v>
      </c>
      <c r="P40" s="14">
        <v>420</v>
      </c>
      <c r="Q40" s="14">
        <v>780</v>
      </c>
      <c r="R40" s="14">
        <v>788</v>
      </c>
      <c r="S40" s="14">
        <v>790</v>
      </c>
      <c r="T40" s="14">
        <v>2684.9</v>
      </c>
      <c r="U40" s="14">
        <v>3255</v>
      </c>
      <c r="V40" s="14">
        <v>3230</v>
      </c>
      <c r="W40" s="14">
        <v>3240</v>
      </c>
      <c r="X40" s="14">
        <v>3047.779</v>
      </c>
      <c r="Y40" s="14">
        <v>2662.942</v>
      </c>
      <c r="Z40" s="14">
        <v>3524.96</v>
      </c>
    </row>
    <row r="41" spans="2:26" x14ac:dyDescent="0.45">
      <c r="B41" s="13" t="s">
        <v>2213</v>
      </c>
      <c r="C41" s="13" t="s">
        <v>2174</v>
      </c>
      <c r="D41" s="14">
        <v>105456</v>
      </c>
      <c r="E41" s="14">
        <v>112561</v>
      </c>
      <c r="F41" s="14">
        <v>97574</v>
      </c>
      <c r="G41" s="14">
        <v>95150</v>
      </c>
      <c r="H41" s="14">
        <v>90000</v>
      </c>
      <c r="I41" s="14">
        <v>86735</v>
      </c>
      <c r="J41" s="14">
        <v>100403</v>
      </c>
      <c r="K41" s="14">
        <v>96453</v>
      </c>
      <c r="L41" s="14">
        <v>74075</v>
      </c>
      <c r="M41" s="14">
        <v>77705</v>
      </c>
      <c r="N41" s="14">
        <v>70590</v>
      </c>
      <c r="O41" s="14">
        <v>75147</v>
      </c>
      <c r="P41" s="14">
        <v>72728</v>
      </c>
      <c r="Q41" s="14">
        <v>73203</v>
      </c>
      <c r="R41" s="14">
        <v>73018</v>
      </c>
      <c r="S41" s="14">
        <v>74056</v>
      </c>
      <c r="T41" s="14">
        <v>73287</v>
      </c>
      <c r="U41" s="14">
        <v>75287</v>
      </c>
      <c r="V41" s="14">
        <v>75615</v>
      </c>
      <c r="W41" s="14">
        <v>72117</v>
      </c>
      <c r="X41" s="14">
        <v>71388</v>
      </c>
      <c r="Y41" s="14">
        <v>67944</v>
      </c>
      <c r="Z41" s="14">
        <v>65510</v>
      </c>
    </row>
    <row r="42" spans="2:26" x14ac:dyDescent="0.45">
      <c r="B42" s="13" t="s">
        <v>2214</v>
      </c>
      <c r="C42" s="13" t="s">
        <v>2169</v>
      </c>
      <c r="D42" s="14">
        <v>1784</v>
      </c>
      <c r="E42" s="14">
        <v>1340</v>
      </c>
      <c r="F42" s="14">
        <v>1457</v>
      </c>
      <c r="G42" s="14">
        <v>1647</v>
      </c>
      <c r="H42" s="14">
        <v>1848</v>
      </c>
      <c r="I42" s="14">
        <v>2057</v>
      </c>
      <c r="J42" s="14">
        <v>2528</v>
      </c>
      <c r="K42" s="14">
        <v>2957</v>
      </c>
      <c r="L42" s="14">
        <v>2700</v>
      </c>
      <c r="M42" s="14">
        <v>2582.9499999999998</v>
      </c>
      <c r="N42" s="14">
        <v>2654.35</v>
      </c>
      <c r="O42" s="14">
        <v>3193.25</v>
      </c>
      <c r="P42" s="14">
        <v>2958.42</v>
      </c>
      <c r="Q42" s="14">
        <v>3825.12</v>
      </c>
      <c r="R42" s="14">
        <v>4002.71</v>
      </c>
      <c r="S42" s="14">
        <v>3662.65</v>
      </c>
      <c r="T42" s="14">
        <v>3673.4850000000001</v>
      </c>
      <c r="U42" s="14">
        <v>3567.76</v>
      </c>
      <c r="V42" s="14">
        <v>3205.31</v>
      </c>
      <c r="W42" s="14">
        <v>2592.19</v>
      </c>
      <c r="X42" s="14">
        <v>2084.5</v>
      </c>
      <c r="Y42" s="14">
        <v>3687</v>
      </c>
      <c r="Z42" s="14">
        <v>6022.03</v>
      </c>
    </row>
    <row r="43" spans="2:26" x14ac:dyDescent="0.45">
      <c r="B43" s="13" t="s">
        <v>2214</v>
      </c>
      <c r="C43" s="13" t="s">
        <v>2174</v>
      </c>
      <c r="D43" s="14">
        <v>921800</v>
      </c>
      <c r="E43" s="14">
        <v>931081</v>
      </c>
      <c r="F43" s="14">
        <v>946185</v>
      </c>
      <c r="G43" s="14">
        <v>910200</v>
      </c>
      <c r="H43" s="14">
        <v>944846</v>
      </c>
      <c r="I43" s="14">
        <v>929937</v>
      </c>
      <c r="J43" s="14">
        <v>1171980</v>
      </c>
      <c r="K43" s="14">
        <v>985409</v>
      </c>
      <c r="L43" s="14">
        <v>995083</v>
      </c>
      <c r="M43" s="14">
        <v>861974</v>
      </c>
      <c r="N43" s="14">
        <v>811749</v>
      </c>
      <c r="O43" s="14">
        <v>793308</v>
      </c>
      <c r="P43" s="14">
        <v>738060</v>
      </c>
      <c r="Q43" s="14">
        <v>870705</v>
      </c>
      <c r="R43" s="14">
        <v>829935</v>
      </c>
      <c r="S43" s="14">
        <v>814300</v>
      </c>
      <c r="T43" s="14">
        <v>755226</v>
      </c>
      <c r="U43" s="14">
        <v>835061</v>
      </c>
      <c r="V43" s="14">
        <v>835387</v>
      </c>
      <c r="W43" s="14">
        <v>826095</v>
      </c>
      <c r="X43" s="14">
        <v>837589.5</v>
      </c>
      <c r="Y43" s="14">
        <v>852565.8</v>
      </c>
      <c r="Z43" s="14">
        <v>847752.7</v>
      </c>
    </row>
    <row r="44" spans="2:26" x14ac:dyDescent="0.45">
      <c r="B44" s="13" t="s">
        <v>2215</v>
      </c>
      <c r="C44" s="13" t="s">
        <v>2169</v>
      </c>
      <c r="D44" s="14">
        <v>893</v>
      </c>
      <c r="E44" s="14">
        <v>1331</v>
      </c>
      <c r="F44" s="14">
        <v>1020</v>
      </c>
      <c r="G44" s="14">
        <v>1064</v>
      </c>
      <c r="H44" s="14">
        <v>813</v>
      </c>
      <c r="I44" s="14">
        <v>739</v>
      </c>
      <c r="J44" s="14">
        <v>1056</v>
      </c>
      <c r="K44" s="14">
        <v>3650</v>
      </c>
      <c r="L44" s="14">
        <v>5100</v>
      </c>
      <c r="M44" s="14">
        <v>5190</v>
      </c>
      <c r="N44" s="14">
        <v>5050</v>
      </c>
      <c r="O44" s="14">
        <v>6300</v>
      </c>
      <c r="P44" s="14">
        <v>8850</v>
      </c>
      <c r="Q44" s="14">
        <v>11700</v>
      </c>
      <c r="R44" s="14">
        <v>13925</v>
      </c>
      <c r="S44" s="14">
        <v>15130</v>
      </c>
      <c r="T44" s="14">
        <v>16381</v>
      </c>
      <c r="U44" s="14">
        <v>16690</v>
      </c>
      <c r="V44" s="14">
        <v>17000</v>
      </c>
      <c r="W44" s="14">
        <v>17560</v>
      </c>
      <c r="X44" s="14">
        <v>18350</v>
      </c>
      <c r="Y44" s="14">
        <v>18930</v>
      </c>
      <c r="Z44" s="14">
        <v>24000</v>
      </c>
    </row>
    <row r="45" spans="2:26" x14ac:dyDescent="0.45">
      <c r="B45" s="13" t="s">
        <v>2215</v>
      </c>
      <c r="C45" s="13" t="s">
        <v>2174</v>
      </c>
      <c r="D45" s="14">
        <v>1133</v>
      </c>
      <c r="E45" s="14">
        <v>866</v>
      </c>
      <c r="F45" s="14">
        <v>465</v>
      </c>
      <c r="G45" s="14">
        <v>569</v>
      </c>
      <c r="H45" s="14">
        <v>218</v>
      </c>
      <c r="I45" s="14">
        <v>250</v>
      </c>
      <c r="J45" s="14">
        <v>350</v>
      </c>
      <c r="K45" s="14">
        <v>1065</v>
      </c>
      <c r="L45" s="14">
        <v>601</v>
      </c>
      <c r="M45" s="14">
        <v>619</v>
      </c>
      <c r="N45" s="14">
        <v>617</v>
      </c>
      <c r="O45" s="14">
        <v>795</v>
      </c>
      <c r="P45" s="14">
        <v>861</v>
      </c>
      <c r="Q45" s="14">
        <v>4099</v>
      </c>
      <c r="R45" s="14">
        <v>4795</v>
      </c>
      <c r="S45" s="14">
        <v>8140</v>
      </c>
      <c r="T45" s="14">
        <v>3758</v>
      </c>
      <c r="U45" s="14">
        <v>364</v>
      </c>
      <c r="V45" s="14">
        <v>369</v>
      </c>
      <c r="W45" s="14">
        <v>710</v>
      </c>
      <c r="X45" s="14">
        <v>750</v>
      </c>
      <c r="Y45" s="14">
        <v>769.99900000000002</v>
      </c>
      <c r="Z45" s="14">
        <v>999.99900000000002</v>
      </c>
    </row>
    <row r="46" spans="2:26" x14ac:dyDescent="0.45">
      <c r="B46" s="13" t="s">
        <v>2216</v>
      </c>
      <c r="C46" s="13" t="s">
        <v>2169</v>
      </c>
      <c r="D46" s="14">
        <v>5</v>
      </c>
      <c r="E46" s="14">
        <v>10</v>
      </c>
      <c r="F46" s="14">
        <v>10</v>
      </c>
      <c r="G46" s="14">
        <v>10</v>
      </c>
      <c r="H46" s="14">
        <v>10</v>
      </c>
      <c r="I46" s="14">
        <v>10</v>
      </c>
      <c r="J46" s="14">
        <v>18</v>
      </c>
      <c r="K46" s="14">
        <v>18</v>
      </c>
      <c r="L46" s="14">
        <v>18</v>
      </c>
      <c r="M46" s="14">
        <v>18</v>
      </c>
      <c r="N46" s="14">
        <v>18</v>
      </c>
      <c r="O46" s="14">
        <v>20</v>
      </c>
      <c r="P46" s="14">
        <v>20</v>
      </c>
      <c r="Q46" s="14">
        <v>20</v>
      </c>
      <c r="R46" s="14">
        <v>20</v>
      </c>
      <c r="S46" s="14">
        <v>20</v>
      </c>
      <c r="T46" s="14">
        <v>20</v>
      </c>
      <c r="U46" s="14">
        <v>20</v>
      </c>
      <c r="V46" s="14">
        <v>20</v>
      </c>
      <c r="W46" s="14">
        <v>20</v>
      </c>
      <c r="X46" s="14">
        <v>15</v>
      </c>
      <c r="Y46" s="14">
        <v>15</v>
      </c>
      <c r="Z46" s="14">
        <v>18</v>
      </c>
    </row>
    <row r="47" spans="2:26" x14ac:dyDescent="0.45">
      <c r="B47" s="13" t="s">
        <v>2216</v>
      </c>
      <c r="C47" s="13" t="s">
        <v>2174</v>
      </c>
      <c r="D47" s="14">
        <v>846</v>
      </c>
      <c r="E47" s="14">
        <v>3667</v>
      </c>
      <c r="F47" s="14">
        <v>6939</v>
      </c>
      <c r="G47" s="14">
        <v>5089</v>
      </c>
      <c r="H47" s="14">
        <v>4041</v>
      </c>
      <c r="I47" s="14">
        <v>4019</v>
      </c>
      <c r="J47" s="14">
        <v>5349</v>
      </c>
      <c r="K47" s="14">
        <v>6519</v>
      </c>
      <c r="L47" s="14">
        <v>4424</v>
      </c>
      <c r="M47" s="14">
        <v>4944</v>
      </c>
      <c r="N47" s="14">
        <v>5122.8159999999998</v>
      </c>
      <c r="O47" s="14">
        <v>3587.0940000000001</v>
      </c>
      <c r="P47" s="14">
        <v>4371.9809999999998</v>
      </c>
      <c r="Q47" s="14">
        <v>2841.4569999999999</v>
      </c>
      <c r="R47" s="14">
        <v>2426.7199999999998</v>
      </c>
      <c r="S47" s="14">
        <v>4357.9560000000001</v>
      </c>
      <c r="T47" s="14">
        <v>2252.3150000000001</v>
      </c>
      <c r="U47" s="14">
        <v>2317.902</v>
      </c>
      <c r="V47" s="14">
        <v>2028.4970000000001</v>
      </c>
      <c r="W47" s="14">
        <v>1434.86</v>
      </c>
      <c r="X47" s="14">
        <v>871.19799999999998</v>
      </c>
      <c r="Y47" s="14">
        <v>1195.001</v>
      </c>
      <c r="Z47" s="14">
        <v>1311.0940000000001</v>
      </c>
    </row>
    <row r="48" spans="2:26" x14ac:dyDescent="0.45">
      <c r="B48" s="13" t="s">
        <v>2217</v>
      </c>
      <c r="C48" s="13" t="s">
        <v>2174</v>
      </c>
      <c r="D48" s="14">
        <v>272</v>
      </c>
      <c r="E48" s="14">
        <v>263</v>
      </c>
      <c r="F48" s="14">
        <v>414</v>
      </c>
      <c r="G48" s="14">
        <v>463</v>
      </c>
      <c r="H48" s="14">
        <v>263</v>
      </c>
      <c r="I48" s="14">
        <v>263</v>
      </c>
      <c r="J48" s="14">
        <v>472</v>
      </c>
      <c r="K48" s="14">
        <v>472</v>
      </c>
      <c r="L48" s="14">
        <v>480</v>
      </c>
      <c r="M48" s="14">
        <v>480</v>
      </c>
      <c r="N48" s="14">
        <v>480</v>
      </c>
      <c r="O48" s="14">
        <v>480</v>
      </c>
      <c r="P48" s="14">
        <v>480</v>
      </c>
      <c r="Q48" s="14">
        <v>450</v>
      </c>
      <c r="R48" s="14">
        <v>430</v>
      </c>
      <c r="S48" s="14">
        <v>400</v>
      </c>
      <c r="T48" s="14">
        <v>420</v>
      </c>
      <c r="U48" s="14">
        <v>420</v>
      </c>
      <c r="V48" s="14">
        <v>420</v>
      </c>
      <c r="W48" s="14">
        <v>420</v>
      </c>
      <c r="X48" s="14">
        <v>410</v>
      </c>
      <c r="Y48" s="14">
        <v>420</v>
      </c>
      <c r="Z48" s="14">
        <v>420</v>
      </c>
    </row>
    <row r="49" spans="2:26" x14ac:dyDescent="0.45">
      <c r="B49" s="13" t="s">
        <v>2218</v>
      </c>
      <c r="C49" s="13" t="s">
        <v>2169</v>
      </c>
      <c r="D49" s="14">
        <v>5</v>
      </c>
      <c r="E49" s="14">
        <v>5</v>
      </c>
      <c r="F49" s="14">
        <v>5</v>
      </c>
      <c r="G49" s="14">
        <v>5</v>
      </c>
      <c r="H49" s="14">
        <v>5</v>
      </c>
      <c r="I49" s="14">
        <v>5</v>
      </c>
      <c r="J49" s="14">
        <v>5</v>
      </c>
      <c r="K49" s="14">
        <v>5</v>
      </c>
      <c r="L49" s="14">
        <v>8</v>
      </c>
      <c r="M49" s="14">
        <v>8</v>
      </c>
      <c r="N49" s="14">
        <v>8</v>
      </c>
      <c r="O49" s="14">
        <v>12</v>
      </c>
      <c r="P49" s="14">
        <v>18</v>
      </c>
      <c r="Q49" s="14">
        <v>19</v>
      </c>
      <c r="R49" s="14">
        <v>21</v>
      </c>
      <c r="S49" s="14">
        <v>20</v>
      </c>
      <c r="T49" s="14">
        <v>20</v>
      </c>
      <c r="U49" s="14">
        <v>20</v>
      </c>
      <c r="V49" s="14">
        <v>20</v>
      </c>
      <c r="W49" s="14">
        <v>20</v>
      </c>
      <c r="X49" s="14">
        <v>20</v>
      </c>
      <c r="Y49" s="14">
        <v>20</v>
      </c>
      <c r="Z49" s="14">
        <v>20</v>
      </c>
    </row>
    <row r="50" spans="2:26" x14ac:dyDescent="0.45">
      <c r="B50" s="13" t="s">
        <v>2218</v>
      </c>
      <c r="C50" s="13" t="s">
        <v>2174</v>
      </c>
      <c r="D50" s="14">
        <v>1723</v>
      </c>
      <c r="E50" s="14">
        <v>1797</v>
      </c>
      <c r="F50" s="14">
        <v>2343</v>
      </c>
      <c r="G50" s="14">
        <v>2541</v>
      </c>
      <c r="H50" s="14">
        <v>2473</v>
      </c>
      <c r="I50" s="14">
        <v>2948</v>
      </c>
      <c r="J50" s="14">
        <v>3044</v>
      </c>
      <c r="K50" s="14">
        <v>3042</v>
      </c>
      <c r="L50" s="14">
        <v>3389</v>
      </c>
      <c r="M50" s="14">
        <v>2416</v>
      </c>
      <c r="N50" s="14">
        <v>2219</v>
      </c>
      <c r="O50" s="14">
        <v>3055</v>
      </c>
      <c r="P50" s="14">
        <v>5951</v>
      </c>
      <c r="Q50" s="14">
        <v>4605</v>
      </c>
      <c r="R50" s="14">
        <v>3114</v>
      </c>
      <c r="S50" s="14">
        <v>3165</v>
      </c>
      <c r="T50" s="14">
        <v>3165</v>
      </c>
      <c r="U50" s="14">
        <v>3165</v>
      </c>
      <c r="V50" s="14">
        <v>3165</v>
      </c>
      <c r="W50" s="14">
        <v>3165</v>
      </c>
      <c r="X50" s="14">
        <v>3115</v>
      </c>
      <c r="Y50" s="14">
        <v>3205</v>
      </c>
      <c r="Z50" s="14">
        <v>3230</v>
      </c>
    </row>
    <row r="51" spans="2:26" x14ac:dyDescent="0.45">
      <c r="B51" s="13" t="s">
        <v>2219</v>
      </c>
      <c r="C51" s="13" t="s">
        <v>2169</v>
      </c>
      <c r="D51" s="14">
        <v>32083</v>
      </c>
      <c r="E51" s="14">
        <v>35883</v>
      </c>
      <c r="F51" s="14">
        <v>38908.04</v>
      </c>
      <c r="G51" s="14">
        <v>39927.4</v>
      </c>
      <c r="H51" s="14">
        <v>45083</v>
      </c>
      <c r="I51" s="14">
        <v>44852</v>
      </c>
      <c r="J51" s="14">
        <v>51649.48</v>
      </c>
      <c r="K51" s="14">
        <v>57936.12</v>
      </c>
      <c r="L51" s="14">
        <v>60804.08</v>
      </c>
      <c r="M51" s="14">
        <v>71672.160000000003</v>
      </c>
      <c r="N51" s="14">
        <v>75678.850000000006</v>
      </c>
      <c r="O51" s="14">
        <v>76662.490000000005</v>
      </c>
      <c r="P51" s="14">
        <v>81832.820000000007</v>
      </c>
      <c r="Q51" s="14">
        <v>80061.47</v>
      </c>
      <c r="R51" s="14">
        <v>73177.490000000005</v>
      </c>
      <c r="S51" s="14">
        <v>83074.899999999994</v>
      </c>
      <c r="T51" s="14">
        <v>91596.89</v>
      </c>
      <c r="U51" s="14">
        <v>85335.48</v>
      </c>
      <c r="V51" s="14">
        <v>96131.69</v>
      </c>
      <c r="W51" s="14">
        <v>90879.91</v>
      </c>
      <c r="X51" s="14">
        <v>102674.9</v>
      </c>
      <c r="Y51" s="14">
        <v>128910.8</v>
      </c>
      <c r="Z51" s="14">
        <v>125230.5</v>
      </c>
    </row>
    <row r="52" spans="2:26" x14ac:dyDescent="0.45">
      <c r="B52" s="13" t="s">
        <v>2219</v>
      </c>
      <c r="C52" s="13" t="s">
        <v>2174</v>
      </c>
      <c r="D52" s="14">
        <v>206380</v>
      </c>
      <c r="E52" s="14">
        <v>205227</v>
      </c>
      <c r="F52" s="14">
        <v>207516</v>
      </c>
      <c r="G52" s="14">
        <v>224550.2</v>
      </c>
      <c r="H52" s="14">
        <v>243559</v>
      </c>
      <c r="I52" s="14">
        <v>250986.3</v>
      </c>
      <c r="J52" s="14">
        <v>212900</v>
      </c>
      <c r="K52" s="14">
        <v>189661.3</v>
      </c>
      <c r="L52" s="14">
        <v>182817.7</v>
      </c>
      <c r="M52" s="14">
        <v>178111.5</v>
      </c>
      <c r="N52" s="14">
        <v>180130.4</v>
      </c>
      <c r="O52" s="14">
        <v>176324.7</v>
      </c>
      <c r="P52" s="14">
        <v>166872.29999999999</v>
      </c>
      <c r="Q52" s="14">
        <v>159328.4</v>
      </c>
      <c r="R52" s="14">
        <v>150778.5</v>
      </c>
      <c r="S52" s="14">
        <v>151858.20000000001</v>
      </c>
      <c r="T52" s="14">
        <v>172583.5</v>
      </c>
      <c r="U52" s="14">
        <v>164652</v>
      </c>
      <c r="V52" s="14">
        <v>171113.2</v>
      </c>
      <c r="W52" s="14">
        <v>166127.6</v>
      </c>
      <c r="X52" s="14">
        <v>176495.7</v>
      </c>
      <c r="Y52" s="14">
        <v>160776.6</v>
      </c>
      <c r="Z52" s="14">
        <v>165059.20000000001</v>
      </c>
    </row>
    <row r="53" spans="2:26" x14ac:dyDescent="0.45">
      <c r="B53" s="13" t="s">
        <v>2220</v>
      </c>
      <c r="C53" s="13" t="s">
        <v>2169</v>
      </c>
      <c r="D53" s="14">
        <v>2847</v>
      </c>
      <c r="E53" s="14">
        <v>2393</v>
      </c>
      <c r="F53" s="14">
        <v>2333</v>
      </c>
      <c r="G53" s="14">
        <v>2233</v>
      </c>
      <c r="H53" s="14">
        <v>2267</v>
      </c>
      <c r="I53" s="14">
        <v>2420</v>
      </c>
      <c r="J53" s="14">
        <v>2503</v>
      </c>
      <c r="K53" s="14">
        <v>2539</v>
      </c>
      <c r="L53" s="14">
        <v>2087</v>
      </c>
      <c r="M53" s="14">
        <v>2141</v>
      </c>
      <c r="N53" s="14">
        <v>2167</v>
      </c>
      <c r="O53" s="14">
        <v>2904.3</v>
      </c>
      <c r="P53" s="14">
        <v>3125.5</v>
      </c>
      <c r="Q53" s="14">
        <v>3237</v>
      </c>
      <c r="R53" s="14">
        <v>3390.3</v>
      </c>
      <c r="S53" s="14">
        <v>3503.4</v>
      </c>
      <c r="T53" s="14">
        <v>3483.4</v>
      </c>
      <c r="U53" s="14">
        <v>3861.9</v>
      </c>
      <c r="V53" s="14">
        <v>3991.6</v>
      </c>
      <c r="W53" s="14">
        <v>4255.0249999999996</v>
      </c>
      <c r="X53" s="14">
        <v>4541.9110000000001</v>
      </c>
      <c r="Y53" s="14">
        <v>4920.4129999999996</v>
      </c>
      <c r="Z53" s="14">
        <v>4718.7179999999998</v>
      </c>
    </row>
    <row r="54" spans="2:26" x14ac:dyDescent="0.45">
      <c r="B54" s="13" t="s">
        <v>2220</v>
      </c>
      <c r="C54" s="13" t="s">
        <v>2174</v>
      </c>
      <c r="D54" s="14">
        <v>439</v>
      </c>
      <c r="E54" s="14">
        <v>362</v>
      </c>
      <c r="F54" s="14">
        <v>350</v>
      </c>
      <c r="G54" s="14">
        <v>372</v>
      </c>
      <c r="H54" s="14">
        <v>400</v>
      </c>
      <c r="I54" s="14">
        <v>370</v>
      </c>
      <c r="J54" s="14">
        <v>360</v>
      </c>
      <c r="K54" s="14">
        <v>350</v>
      </c>
      <c r="L54" s="14">
        <v>350</v>
      </c>
      <c r="M54" s="14">
        <v>350</v>
      </c>
      <c r="N54" s="14">
        <v>350</v>
      </c>
      <c r="O54" s="14">
        <v>350</v>
      </c>
      <c r="P54" s="14">
        <v>300</v>
      </c>
      <c r="Q54" s="14">
        <v>350</v>
      </c>
      <c r="R54" s="14">
        <v>350</v>
      </c>
      <c r="S54" s="14">
        <v>350</v>
      </c>
      <c r="T54" s="14">
        <v>350</v>
      </c>
      <c r="U54" s="14">
        <v>350</v>
      </c>
      <c r="V54" s="14">
        <v>350</v>
      </c>
      <c r="W54" s="14">
        <v>350</v>
      </c>
      <c r="X54" s="14">
        <v>350</v>
      </c>
      <c r="Y54" s="14">
        <v>350</v>
      </c>
      <c r="Z54" s="14">
        <v>350</v>
      </c>
    </row>
    <row r="55" spans="2:26" x14ac:dyDescent="0.45">
      <c r="B55" s="13" t="s">
        <v>2221</v>
      </c>
      <c r="C55" s="13" t="s">
        <v>2169</v>
      </c>
      <c r="D55" s="14">
        <v>140</v>
      </c>
      <c r="E55" s="14">
        <v>95</v>
      </c>
      <c r="F55" s="14">
        <v>80</v>
      </c>
      <c r="G55" s="14">
        <v>130</v>
      </c>
      <c r="H55" s="14">
        <v>350</v>
      </c>
      <c r="I55" s="14">
        <v>500</v>
      </c>
      <c r="J55" s="14">
        <v>600</v>
      </c>
      <c r="K55" s="14">
        <v>900</v>
      </c>
      <c r="L55" s="14">
        <v>1000</v>
      </c>
      <c r="M55" s="14">
        <v>1000</v>
      </c>
      <c r="N55" s="14">
        <v>1000</v>
      </c>
      <c r="O55" s="14">
        <v>517</v>
      </c>
      <c r="P55" s="14">
        <v>366.1</v>
      </c>
      <c r="Q55" s="14">
        <v>325</v>
      </c>
      <c r="R55" s="14">
        <v>305</v>
      </c>
      <c r="S55" s="14">
        <v>561</v>
      </c>
      <c r="T55" s="14">
        <v>640</v>
      </c>
      <c r="U55" s="14">
        <v>695</v>
      </c>
      <c r="V55" s="14">
        <v>478</v>
      </c>
      <c r="W55" s="14">
        <v>531.4</v>
      </c>
      <c r="X55" s="14">
        <v>533</v>
      </c>
      <c r="Y55" s="14">
        <v>507</v>
      </c>
      <c r="Z55" s="14">
        <v>466</v>
      </c>
    </row>
    <row r="56" spans="2:26" x14ac:dyDescent="0.45">
      <c r="B56" s="13" t="s">
        <v>2221</v>
      </c>
      <c r="C56" s="13" t="s">
        <v>2174</v>
      </c>
      <c r="D56" s="14">
        <v>18797</v>
      </c>
      <c r="E56" s="14">
        <v>10893</v>
      </c>
      <c r="F56" s="14">
        <v>11188</v>
      </c>
      <c r="G56" s="14">
        <v>6435</v>
      </c>
      <c r="H56" s="14">
        <v>9258</v>
      </c>
      <c r="I56" s="14">
        <v>9001</v>
      </c>
      <c r="J56" s="14">
        <v>4061</v>
      </c>
      <c r="K56" s="14">
        <v>2949</v>
      </c>
      <c r="L56" s="14">
        <v>1524</v>
      </c>
      <c r="M56" s="14">
        <v>1206</v>
      </c>
      <c r="N56" s="14">
        <v>1131</v>
      </c>
      <c r="O56" s="14">
        <v>1061</v>
      </c>
      <c r="P56" s="14">
        <v>911</v>
      </c>
      <c r="Q56" s="14">
        <v>857</v>
      </c>
      <c r="R56" s="14">
        <v>929</v>
      </c>
      <c r="S56" s="14">
        <v>626.20000000000005</v>
      </c>
      <c r="T56" s="14">
        <v>735</v>
      </c>
      <c r="U56" s="14">
        <v>965</v>
      </c>
      <c r="V56" s="14">
        <v>1614</v>
      </c>
      <c r="W56" s="14">
        <v>1177</v>
      </c>
      <c r="X56" s="14">
        <v>2089</v>
      </c>
      <c r="Y56" s="14">
        <v>1464</v>
      </c>
      <c r="Z56" s="14">
        <v>1790</v>
      </c>
    </row>
    <row r="57" spans="2:26" x14ac:dyDescent="0.45">
      <c r="B57" s="13" t="s">
        <v>2222</v>
      </c>
      <c r="C57" s="13" t="s">
        <v>2169</v>
      </c>
      <c r="D57" s="14">
        <v>50</v>
      </c>
      <c r="E57" s="14">
        <v>50</v>
      </c>
      <c r="F57" s="14">
        <v>50</v>
      </c>
      <c r="G57" s="14">
        <v>50</v>
      </c>
      <c r="H57" s="14">
        <v>50</v>
      </c>
      <c r="I57" s="14">
        <v>50</v>
      </c>
      <c r="J57" s="14">
        <v>50</v>
      </c>
      <c r="K57" s="14">
        <v>50</v>
      </c>
      <c r="L57" s="14">
        <v>50</v>
      </c>
      <c r="M57" s="14">
        <v>50</v>
      </c>
      <c r="N57" s="14">
        <v>17.3</v>
      </c>
      <c r="O57" s="14">
        <v>61.7</v>
      </c>
      <c r="P57" s="14">
        <v>160.4</v>
      </c>
      <c r="Q57" s="14">
        <v>205</v>
      </c>
      <c r="R57" s="14">
        <v>225</v>
      </c>
      <c r="S57" s="14">
        <v>366</v>
      </c>
      <c r="T57" s="14">
        <v>380</v>
      </c>
      <c r="U57" s="14">
        <v>440</v>
      </c>
      <c r="V57" s="14">
        <v>445</v>
      </c>
      <c r="W57" s="14">
        <v>495</v>
      </c>
      <c r="X57" s="14">
        <v>490</v>
      </c>
      <c r="Y57" s="14">
        <v>540</v>
      </c>
      <c r="Z57" s="14">
        <v>540</v>
      </c>
    </row>
    <row r="58" spans="2:26" x14ac:dyDescent="0.45">
      <c r="B58" s="13" t="s">
        <v>2222</v>
      </c>
      <c r="C58" s="13" t="s">
        <v>2174</v>
      </c>
      <c r="D58" s="14">
        <v>17315</v>
      </c>
      <c r="E58" s="14">
        <v>8964</v>
      </c>
      <c r="F58" s="14">
        <v>11000</v>
      </c>
      <c r="G58" s="14">
        <v>14697</v>
      </c>
      <c r="H58" s="14">
        <v>13855</v>
      </c>
      <c r="I58" s="14">
        <v>13400</v>
      </c>
      <c r="J58" s="14">
        <v>12978</v>
      </c>
      <c r="K58" s="14">
        <v>11309</v>
      </c>
      <c r="L58" s="14">
        <v>18265</v>
      </c>
      <c r="M58" s="14">
        <v>12615</v>
      </c>
      <c r="N58" s="14">
        <v>17305</v>
      </c>
      <c r="O58" s="14">
        <v>10654</v>
      </c>
      <c r="P58" s="14">
        <v>12309</v>
      </c>
      <c r="Q58" s="14">
        <v>13232</v>
      </c>
      <c r="R58" s="14">
        <v>16054</v>
      </c>
      <c r="S58" s="14">
        <v>20120</v>
      </c>
      <c r="T58" s="14">
        <v>21805</v>
      </c>
      <c r="U58" s="14">
        <v>18999</v>
      </c>
      <c r="V58" s="14">
        <v>20310</v>
      </c>
      <c r="W58" s="14">
        <v>20372</v>
      </c>
      <c r="X58" s="14">
        <v>19589</v>
      </c>
      <c r="Y58" s="14">
        <v>19550</v>
      </c>
      <c r="Z58" s="14">
        <v>19935</v>
      </c>
    </row>
    <row r="59" spans="2:26" x14ac:dyDescent="0.45">
      <c r="B59" s="13" t="s">
        <v>2223</v>
      </c>
      <c r="C59" s="13" t="s">
        <v>2169</v>
      </c>
      <c r="D59" s="14">
        <v>1871</v>
      </c>
      <c r="E59" s="14">
        <v>1830</v>
      </c>
      <c r="F59" s="14">
        <v>1834</v>
      </c>
      <c r="G59" s="14">
        <v>1261</v>
      </c>
      <c r="H59" s="14">
        <v>739</v>
      </c>
      <c r="I59" s="14">
        <v>414</v>
      </c>
      <c r="J59" s="14">
        <v>128</v>
      </c>
      <c r="K59" s="14">
        <v>128</v>
      </c>
      <c r="L59" s="14">
        <v>126</v>
      </c>
      <c r="M59" s="14">
        <v>576</v>
      </c>
      <c r="N59" s="14">
        <v>539</v>
      </c>
      <c r="O59" s="14">
        <v>101</v>
      </c>
      <c r="P59" s="14">
        <v>277</v>
      </c>
      <c r="Q59" s="14">
        <v>212</v>
      </c>
      <c r="R59" s="14">
        <v>214</v>
      </c>
      <c r="S59" s="14">
        <v>82</v>
      </c>
      <c r="T59" s="14">
        <v>44</v>
      </c>
      <c r="U59" s="14">
        <v>75</v>
      </c>
      <c r="V59" s="14">
        <v>111</v>
      </c>
      <c r="W59" s="14">
        <v>86</v>
      </c>
      <c r="X59" s="14">
        <v>209</v>
      </c>
      <c r="Y59" s="14">
        <v>223</v>
      </c>
      <c r="Z59" s="14">
        <v>243</v>
      </c>
    </row>
    <row r="60" spans="2:26" x14ac:dyDescent="0.45">
      <c r="B60" s="13" t="s">
        <v>2223</v>
      </c>
      <c r="C60" s="13" t="s">
        <v>2174</v>
      </c>
      <c r="D60" s="14">
        <v>29800</v>
      </c>
      <c r="E60" s="14">
        <v>30209</v>
      </c>
      <c r="F60" s="14">
        <v>29028</v>
      </c>
      <c r="G60" s="14">
        <v>26831</v>
      </c>
      <c r="H60" s="14">
        <v>26735</v>
      </c>
      <c r="I60" s="14">
        <v>24567</v>
      </c>
      <c r="J60" s="14">
        <v>23019</v>
      </c>
      <c r="K60" s="14">
        <v>24541</v>
      </c>
      <c r="L60" s="14">
        <v>22609</v>
      </c>
      <c r="M60" s="14">
        <v>21722</v>
      </c>
      <c r="N60" s="14">
        <v>22418</v>
      </c>
      <c r="O60" s="14">
        <v>22477</v>
      </c>
      <c r="P60" s="14">
        <v>24659</v>
      </c>
      <c r="Q60" s="14">
        <v>25662</v>
      </c>
      <c r="R60" s="14">
        <v>26793</v>
      </c>
      <c r="S60" s="14">
        <v>24721</v>
      </c>
      <c r="T60" s="14">
        <v>26970</v>
      </c>
      <c r="U60" s="14">
        <v>24649</v>
      </c>
      <c r="V60" s="14">
        <v>23005</v>
      </c>
      <c r="W60" s="14">
        <v>21350</v>
      </c>
      <c r="X60" s="14">
        <v>19953.8</v>
      </c>
      <c r="Y60" s="14">
        <v>17937</v>
      </c>
      <c r="Z60" s="14">
        <v>18710</v>
      </c>
    </row>
    <row r="61" spans="2:26" x14ac:dyDescent="0.45">
      <c r="B61" s="13" t="s">
        <v>2224</v>
      </c>
      <c r="C61" s="13" t="s">
        <v>2169</v>
      </c>
      <c r="D61" s="14">
        <v>0</v>
      </c>
      <c r="E61" s="14">
        <v>0</v>
      </c>
      <c r="F61" s="14">
        <v>7</v>
      </c>
      <c r="G61" s="14">
        <v>7</v>
      </c>
      <c r="H61" s="14">
        <v>7</v>
      </c>
      <c r="I61" s="14">
        <v>350</v>
      </c>
      <c r="J61" s="14">
        <v>415</v>
      </c>
      <c r="K61" s="14">
        <v>298</v>
      </c>
      <c r="L61" s="14">
        <v>333</v>
      </c>
      <c r="M61" s="14">
        <v>428</v>
      </c>
      <c r="N61" s="14">
        <v>484</v>
      </c>
      <c r="O61" s="14">
        <v>520</v>
      </c>
      <c r="P61" s="14">
        <v>620</v>
      </c>
      <c r="Q61" s="14">
        <v>787</v>
      </c>
      <c r="R61" s="14">
        <v>1545</v>
      </c>
      <c r="S61" s="14">
        <v>4579.66</v>
      </c>
      <c r="T61" s="14">
        <v>4327</v>
      </c>
      <c r="U61" s="14">
        <v>4649.66</v>
      </c>
      <c r="V61" s="14">
        <v>5264.1369999999997</v>
      </c>
      <c r="W61" s="14">
        <v>5892.4470000000001</v>
      </c>
      <c r="X61" s="14">
        <v>3136.9079999999999</v>
      </c>
      <c r="Y61" s="14">
        <v>4150</v>
      </c>
      <c r="Z61" s="14">
        <v>4550</v>
      </c>
    </row>
    <row r="62" spans="2:26" x14ac:dyDescent="0.45">
      <c r="B62" s="13" t="s">
        <v>2224</v>
      </c>
      <c r="C62" s="13" t="s">
        <v>2174</v>
      </c>
      <c r="D62" s="14">
        <v>32324</v>
      </c>
      <c r="E62" s="14">
        <v>38415</v>
      </c>
      <c r="F62" s="14">
        <v>40663</v>
      </c>
      <c r="G62" s="14">
        <v>41648</v>
      </c>
      <c r="H62" s="14">
        <v>39988</v>
      </c>
      <c r="I62" s="14">
        <v>31497</v>
      </c>
      <c r="J62" s="14">
        <v>41507</v>
      </c>
      <c r="K62" s="14">
        <v>36386</v>
      </c>
      <c r="L62" s="14">
        <v>37495</v>
      </c>
      <c r="M62" s="14">
        <v>38928</v>
      </c>
      <c r="N62" s="14">
        <v>39791</v>
      </c>
      <c r="O62" s="14">
        <v>38848</v>
      </c>
      <c r="P62" s="14">
        <v>40364</v>
      </c>
      <c r="Q62" s="14">
        <v>42416</v>
      </c>
      <c r="R62" s="14">
        <v>47583</v>
      </c>
      <c r="S62" s="14">
        <v>36477</v>
      </c>
      <c r="T62" s="14">
        <v>49806</v>
      </c>
      <c r="U62" s="14">
        <v>48203</v>
      </c>
      <c r="V62" s="14">
        <v>54959</v>
      </c>
      <c r="W62" s="14">
        <v>73484.899999999994</v>
      </c>
      <c r="X62" s="14">
        <v>73965</v>
      </c>
      <c r="Y62" s="14">
        <v>74615</v>
      </c>
      <c r="Z62" s="14">
        <v>76105</v>
      </c>
    </row>
    <row r="63" spans="2:26" x14ac:dyDescent="0.45">
      <c r="B63" s="13" t="s">
        <v>2225</v>
      </c>
      <c r="C63" s="13" t="s">
        <v>2169</v>
      </c>
      <c r="D63" s="14">
        <v>0</v>
      </c>
      <c r="E63" s="14">
        <v>0</v>
      </c>
      <c r="F63" s="14">
        <v>0</v>
      </c>
      <c r="G63" s="14">
        <v>0</v>
      </c>
      <c r="H63" s="14">
        <v>0</v>
      </c>
      <c r="I63" s="14">
        <v>0</v>
      </c>
      <c r="J63" s="14">
        <v>0</v>
      </c>
      <c r="K63" s="14">
        <v>0</v>
      </c>
      <c r="L63" s="14">
        <v>0</v>
      </c>
      <c r="M63" s="14">
        <v>0</v>
      </c>
      <c r="N63" s="14">
        <v>0</v>
      </c>
      <c r="O63" s="14">
        <v>0.7</v>
      </c>
      <c r="P63" s="14">
        <v>0</v>
      </c>
      <c r="Q63" s="14">
        <v>0</v>
      </c>
      <c r="R63" s="14">
        <v>0</v>
      </c>
      <c r="S63" s="14">
        <v>0</v>
      </c>
      <c r="T63" s="14">
        <v>0</v>
      </c>
      <c r="U63" s="14">
        <v>0</v>
      </c>
      <c r="V63" s="14">
        <v>0</v>
      </c>
      <c r="W63" s="14">
        <v>0</v>
      </c>
      <c r="X63" s="14">
        <v>0.2</v>
      </c>
      <c r="Y63" s="14">
        <v>0.2</v>
      </c>
      <c r="Z63" s="14">
        <v>0.5</v>
      </c>
    </row>
    <row r="64" spans="2:26" x14ac:dyDescent="0.45">
      <c r="B64" s="13" t="s">
        <v>2225</v>
      </c>
      <c r="C64" s="13" t="s">
        <v>2174</v>
      </c>
      <c r="D64" s="14">
        <v>0</v>
      </c>
      <c r="E64" s="14">
        <v>0</v>
      </c>
      <c r="F64" s="14">
        <v>0</v>
      </c>
      <c r="G64" s="14">
        <v>0</v>
      </c>
      <c r="H64" s="14">
        <v>0</v>
      </c>
      <c r="I64" s="14">
        <v>0</v>
      </c>
      <c r="J64" s="14">
        <v>0</v>
      </c>
      <c r="K64" s="14">
        <v>0</v>
      </c>
      <c r="L64" s="14">
        <v>0</v>
      </c>
      <c r="M64" s="14">
        <v>0</v>
      </c>
      <c r="N64" s="14">
        <v>0</v>
      </c>
      <c r="O64" s="14">
        <v>161</v>
      </c>
      <c r="P64" s="14">
        <v>210</v>
      </c>
      <c r="Q64" s="14">
        <v>236</v>
      </c>
      <c r="R64" s="14">
        <v>259</v>
      </c>
      <c r="S64" s="14">
        <v>305</v>
      </c>
      <c r="T64" s="14">
        <v>263</v>
      </c>
      <c r="U64" s="14">
        <v>261</v>
      </c>
      <c r="V64" s="14">
        <v>261</v>
      </c>
      <c r="W64" s="14">
        <v>265</v>
      </c>
      <c r="X64" s="14">
        <v>250</v>
      </c>
      <c r="Y64" s="14">
        <v>265</v>
      </c>
      <c r="Z64" s="14">
        <v>265</v>
      </c>
    </row>
    <row r="65" spans="2:26" x14ac:dyDescent="0.45">
      <c r="B65" s="13" t="s">
        <v>2226</v>
      </c>
      <c r="C65" s="13" t="s">
        <v>2169</v>
      </c>
      <c r="D65" s="14">
        <v>5</v>
      </c>
      <c r="E65" s="14">
        <v>5</v>
      </c>
      <c r="F65" s="14">
        <v>5</v>
      </c>
      <c r="G65" s="14">
        <v>5</v>
      </c>
      <c r="H65" s="14">
        <v>5</v>
      </c>
      <c r="I65" s="14">
        <v>65</v>
      </c>
      <c r="J65" s="14">
        <v>250</v>
      </c>
      <c r="K65" s="14">
        <v>348</v>
      </c>
      <c r="L65" s="14">
        <v>475</v>
      </c>
      <c r="M65" s="14">
        <v>275</v>
      </c>
      <c r="N65" s="14">
        <v>280</v>
      </c>
      <c r="O65" s="14">
        <v>300</v>
      </c>
      <c r="P65" s="14">
        <v>302</v>
      </c>
      <c r="Q65" s="14">
        <v>240</v>
      </c>
      <c r="R65" s="14">
        <v>236</v>
      </c>
      <c r="S65" s="14">
        <v>236</v>
      </c>
      <c r="T65" s="14">
        <v>336</v>
      </c>
      <c r="U65" s="14">
        <v>417</v>
      </c>
      <c r="V65" s="14">
        <v>453</v>
      </c>
      <c r="W65" s="14">
        <v>600</v>
      </c>
      <c r="X65" s="14">
        <v>701</v>
      </c>
      <c r="Y65" s="14">
        <v>878</v>
      </c>
      <c r="Z65" s="14">
        <v>894</v>
      </c>
    </row>
    <row r="66" spans="2:26" x14ac:dyDescent="0.45">
      <c r="B66" s="13" t="s">
        <v>2226</v>
      </c>
      <c r="C66" s="13" t="s">
        <v>2174</v>
      </c>
      <c r="D66" s="14">
        <v>8500</v>
      </c>
      <c r="E66" s="14">
        <v>8500</v>
      </c>
      <c r="F66" s="14">
        <v>8500</v>
      </c>
      <c r="G66" s="14">
        <v>9000</v>
      </c>
      <c r="H66" s="14">
        <v>9000</v>
      </c>
      <c r="I66" s="14">
        <v>9000</v>
      </c>
      <c r="J66" s="14">
        <v>9500</v>
      </c>
      <c r="K66" s="14">
        <v>10200</v>
      </c>
      <c r="L66" s="14">
        <v>11093</v>
      </c>
      <c r="M66" s="14">
        <v>11800</v>
      </c>
      <c r="N66" s="14">
        <v>14520</v>
      </c>
      <c r="O66" s="14">
        <v>16060</v>
      </c>
      <c r="P66" s="14">
        <v>20300</v>
      </c>
      <c r="Q66" s="14">
        <v>20500</v>
      </c>
      <c r="R66" s="14">
        <v>20700</v>
      </c>
      <c r="S66" s="14">
        <v>20750</v>
      </c>
      <c r="T66" s="14">
        <v>21770</v>
      </c>
      <c r="U66" s="14">
        <v>25208</v>
      </c>
      <c r="V66" s="14">
        <v>27299</v>
      </c>
      <c r="W66" s="14">
        <v>27803</v>
      </c>
      <c r="X66" s="14">
        <v>29104</v>
      </c>
      <c r="Y66" s="14">
        <v>29731</v>
      </c>
      <c r="Z66" s="14">
        <v>30044</v>
      </c>
    </row>
    <row r="67" spans="2:26" x14ac:dyDescent="0.45">
      <c r="B67" s="13" t="s">
        <v>2131</v>
      </c>
      <c r="C67" s="13" t="s">
        <v>2169</v>
      </c>
      <c r="D67" s="14">
        <v>657120</v>
      </c>
      <c r="E67" s="14">
        <v>712640</v>
      </c>
      <c r="F67" s="14">
        <v>786604</v>
      </c>
      <c r="G67" s="14">
        <v>856956</v>
      </c>
      <c r="H67" s="14">
        <v>914752</v>
      </c>
      <c r="I67" s="14">
        <v>882091</v>
      </c>
      <c r="J67" s="14">
        <v>892049</v>
      </c>
      <c r="K67" s="14">
        <v>945812</v>
      </c>
      <c r="L67" s="14">
        <v>1005542</v>
      </c>
      <c r="M67" s="14">
        <v>1064285</v>
      </c>
      <c r="N67" s="14">
        <v>1308515</v>
      </c>
      <c r="O67" s="14">
        <v>1523759</v>
      </c>
      <c r="P67" s="14">
        <v>1726066</v>
      </c>
      <c r="Q67" s="14">
        <v>1859808</v>
      </c>
      <c r="R67" s="14">
        <v>1956925</v>
      </c>
      <c r="S67" s="14">
        <v>2060408</v>
      </c>
      <c r="T67" s="14">
        <v>2203554</v>
      </c>
      <c r="U67" s="14">
        <v>2333352</v>
      </c>
      <c r="V67" s="14">
        <v>2405416</v>
      </c>
      <c r="W67" s="14">
        <v>2488600</v>
      </c>
      <c r="X67" s="14">
        <v>2583866</v>
      </c>
      <c r="Y67" s="14">
        <v>2638745</v>
      </c>
      <c r="Z67" s="14">
        <v>2731070</v>
      </c>
    </row>
    <row r="68" spans="2:26" x14ac:dyDescent="0.45">
      <c r="B68" s="13" t="s">
        <v>2131</v>
      </c>
      <c r="C68" s="13" t="s">
        <v>2174</v>
      </c>
      <c r="D68" s="14">
        <v>1004264</v>
      </c>
      <c r="E68" s="14">
        <v>1068417</v>
      </c>
      <c r="F68" s="14">
        <v>1103855</v>
      </c>
      <c r="G68" s="14">
        <v>1141241</v>
      </c>
      <c r="H68" s="14">
        <v>1187274</v>
      </c>
      <c r="I68" s="14">
        <v>1333866</v>
      </c>
      <c r="J68" s="14">
        <v>1436496</v>
      </c>
      <c r="K68" s="14">
        <v>1494199</v>
      </c>
      <c r="L68" s="14">
        <v>1557754</v>
      </c>
      <c r="M68" s="14">
        <v>1821579</v>
      </c>
      <c r="N68" s="14">
        <v>1726586</v>
      </c>
      <c r="O68" s="14">
        <v>1600918</v>
      </c>
      <c r="P68" s="14">
        <v>1535715</v>
      </c>
      <c r="Q68" s="14">
        <v>1550446</v>
      </c>
      <c r="R68" s="14">
        <v>1592174</v>
      </c>
      <c r="S68" s="14">
        <v>1623837</v>
      </c>
      <c r="T68" s="14">
        <v>1674770</v>
      </c>
      <c r="U68" s="14">
        <v>1801084</v>
      </c>
      <c r="V68" s="14">
        <v>1871225</v>
      </c>
      <c r="W68" s="14">
        <v>1895619</v>
      </c>
      <c r="X68" s="14">
        <v>1919505</v>
      </c>
      <c r="Y68" s="14">
        <v>1982483</v>
      </c>
      <c r="Z68" s="14">
        <v>2027661</v>
      </c>
    </row>
    <row r="69" spans="2:26" x14ac:dyDescent="0.45">
      <c r="B69" s="13" t="s">
        <v>2227</v>
      </c>
      <c r="C69" s="13" t="s">
        <v>2169</v>
      </c>
      <c r="D69" s="14">
        <v>3654</v>
      </c>
      <c r="E69" s="14">
        <v>2938</v>
      </c>
      <c r="F69" s="14">
        <v>2308</v>
      </c>
      <c r="G69" s="14">
        <v>4465</v>
      </c>
      <c r="H69" s="14">
        <v>2489</v>
      </c>
      <c r="I69" s="14">
        <v>3145</v>
      </c>
      <c r="J69" s="14">
        <v>3257</v>
      </c>
      <c r="K69" s="14">
        <v>4032</v>
      </c>
      <c r="L69" s="14">
        <v>5157</v>
      </c>
      <c r="M69" s="14">
        <v>6722.5379999999996</v>
      </c>
      <c r="N69" s="14">
        <v>7920.6170000000002</v>
      </c>
      <c r="O69" s="14">
        <v>5527.1750000000002</v>
      </c>
      <c r="P69" s="14">
        <v>5975.06</v>
      </c>
      <c r="Q69" s="14">
        <v>12151.65</v>
      </c>
      <c r="R69" s="14">
        <v>11171.8</v>
      </c>
      <c r="S69" s="14">
        <v>13536.55</v>
      </c>
      <c r="T69" s="14">
        <v>15817.76</v>
      </c>
      <c r="U69" s="14">
        <v>15568.76</v>
      </c>
      <c r="V69" s="14">
        <v>15914</v>
      </c>
      <c r="W69" s="14">
        <v>16500.82</v>
      </c>
      <c r="X69" s="14">
        <v>15051.81</v>
      </c>
      <c r="Y69" s="14">
        <v>15173.62</v>
      </c>
      <c r="Z69" s="14">
        <v>9510.7800000000007</v>
      </c>
    </row>
    <row r="70" spans="2:26" x14ac:dyDescent="0.45">
      <c r="B70" s="13" t="s">
        <v>2227</v>
      </c>
      <c r="C70" s="13" t="s">
        <v>2174</v>
      </c>
      <c r="D70" s="14">
        <v>8663</v>
      </c>
      <c r="E70" s="14">
        <v>8674</v>
      </c>
      <c r="F70" s="14">
        <v>15008</v>
      </c>
      <c r="G70" s="14">
        <v>12035</v>
      </c>
      <c r="H70" s="14">
        <v>8252</v>
      </c>
      <c r="I70" s="14">
        <v>5434</v>
      </c>
      <c r="J70" s="14">
        <v>7544</v>
      </c>
      <c r="K70" s="14">
        <v>8903</v>
      </c>
      <c r="L70" s="14">
        <v>8864</v>
      </c>
      <c r="M70" s="14">
        <v>8978</v>
      </c>
      <c r="N70" s="14">
        <v>10769</v>
      </c>
      <c r="O70" s="14">
        <v>9623.2569999999996</v>
      </c>
      <c r="P70" s="14">
        <v>9581.1</v>
      </c>
      <c r="Q70" s="14">
        <v>9669.9330000000009</v>
      </c>
      <c r="R70" s="14">
        <v>8687.3950000000004</v>
      </c>
      <c r="S70" s="14">
        <v>8828.7330000000002</v>
      </c>
      <c r="T70" s="14">
        <v>8614.223</v>
      </c>
      <c r="U70" s="14">
        <v>8559.0380000000005</v>
      </c>
      <c r="V70" s="14">
        <v>8598.9060000000009</v>
      </c>
      <c r="W70" s="14">
        <v>10329.65</v>
      </c>
      <c r="X70" s="14">
        <v>6295.8069999999998</v>
      </c>
      <c r="Y70" s="14">
        <v>9009.27</v>
      </c>
      <c r="Z70" s="14">
        <v>5594.3779999999997</v>
      </c>
    </row>
    <row r="71" spans="2:26" x14ac:dyDescent="0.45">
      <c r="B71" s="13" t="s">
        <v>2228</v>
      </c>
      <c r="C71" s="13" t="s">
        <v>2169</v>
      </c>
      <c r="D71" s="14">
        <v>12</v>
      </c>
      <c r="E71" s="14">
        <v>0</v>
      </c>
      <c r="F71" s="14">
        <v>3</v>
      </c>
      <c r="G71" s="14">
        <v>4</v>
      </c>
      <c r="H71" s="14">
        <v>8</v>
      </c>
      <c r="I71" s="14">
        <v>3</v>
      </c>
      <c r="J71" s="14">
        <v>2</v>
      </c>
      <c r="K71" s="14">
        <v>1</v>
      </c>
      <c r="L71" s="14">
        <v>2</v>
      </c>
      <c r="M71" s="14">
        <v>2</v>
      </c>
      <c r="N71" s="14">
        <v>3.1869999999999998</v>
      </c>
      <c r="O71" s="14">
        <v>3.4239999999999999</v>
      </c>
      <c r="P71" s="14">
        <v>1.7250000000000001</v>
      </c>
      <c r="Q71" s="14">
        <v>0</v>
      </c>
      <c r="R71" s="14">
        <v>5.71</v>
      </c>
      <c r="S71" s="14">
        <v>6</v>
      </c>
      <c r="T71" s="14">
        <v>14.212</v>
      </c>
      <c r="U71" s="14">
        <v>21</v>
      </c>
      <c r="V71" s="14">
        <v>21</v>
      </c>
      <c r="W71" s="14">
        <v>36</v>
      </c>
      <c r="X71" s="14">
        <v>46</v>
      </c>
      <c r="Y71" s="14">
        <v>51</v>
      </c>
      <c r="Z71" s="14">
        <v>56</v>
      </c>
    </row>
    <row r="72" spans="2:26" x14ac:dyDescent="0.45">
      <c r="B72" s="13" t="s">
        <v>2228</v>
      </c>
      <c r="C72" s="13" t="s">
        <v>2174</v>
      </c>
      <c r="D72" s="14">
        <v>11718</v>
      </c>
      <c r="E72" s="14">
        <v>11230</v>
      </c>
      <c r="F72" s="14">
        <v>11204</v>
      </c>
      <c r="G72" s="14">
        <v>13638</v>
      </c>
      <c r="H72" s="14">
        <v>14489</v>
      </c>
      <c r="I72" s="14">
        <v>11855</v>
      </c>
      <c r="J72" s="14">
        <v>15593</v>
      </c>
      <c r="K72" s="14">
        <v>15013</v>
      </c>
      <c r="L72" s="14">
        <v>14176</v>
      </c>
      <c r="M72" s="14">
        <v>16356</v>
      </c>
      <c r="N72" s="14">
        <v>13490</v>
      </c>
      <c r="O72" s="14">
        <v>9915</v>
      </c>
      <c r="P72" s="14">
        <v>27091</v>
      </c>
      <c r="Q72" s="14">
        <v>19274</v>
      </c>
      <c r="R72" s="14">
        <v>18384</v>
      </c>
      <c r="S72" s="14">
        <v>16500.009999999998</v>
      </c>
      <c r="T72" s="14">
        <v>17300.009999999998</v>
      </c>
      <c r="U72" s="14">
        <v>18499.990000000002</v>
      </c>
      <c r="V72" s="14">
        <v>21071.040000000001</v>
      </c>
      <c r="W72" s="14">
        <v>18279.990000000002</v>
      </c>
      <c r="X72" s="14">
        <v>17202.009999999998</v>
      </c>
      <c r="Y72" s="14">
        <v>17000.009999999998</v>
      </c>
      <c r="Z72" s="14">
        <v>19836.59</v>
      </c>
    </row>
    <row r="73" spans="2:26" x14ac:dyDescent="0.45">
      <c r="B73" s="13" t="s">
        <v>2229</v>
      </c>
      <c r="C73" s="13" t="s">
        <v>2169</v>
      </c>
      <c r="D73" s="14">
        <v>2</v>
      </c>
      <c r="E73" s="14">
        <v>13</v>
      </c>
      <c r="F73" s="14">
        <v>25</v>
      </c>
      <c r="G73" s="14">
        <v>52</v>
      </c>
      <c r="H73" s="14">
        <v>30</v>
      </c>
      <c r="I73" s="14">
        <v>85</v>
      </c>
      <c r="J73" s="14">
        <v>52</v>
      </c>
      <c r="K73" s="14">
        <v>30</v>
      </c>
      <c r="L73" s="14">
        <v>20</v>
      </c>
      <c r="M73" s="14">
        <v>17</v>
      </c>
      <c r="N73" s="14">
        <v>1</v>
      </c>
      <c r="O73" s="14">
        <v>1</v>
      </c>
      <c r="P73" s="14">
        <v>1</v>
      </c>
      <c r="Q73" s="14">
        <v>1</v>
      </c>
      <c r="R73" s="14">
        <v>9.35</v>
      </c>
      <c r="S73" s="14">
        <v>9.33</v>
      </c>
      <c r="T73" s="14">
        <v>9</v>
      </c>
      <c r="U73" s="14">
        <v>6</v>
      </c>
      <c r="V73" s="14">
        <v>6.84</v>
      </c>
      <c r="W73" s="14">
        <v>6</v>
      </c>
      <c r="X73" s="14">
        <v>6</v>
      </c>
      <c r="Y73" s="14">
        <v>1</v>
      </c>
      <c r="Z73" s="14">
        <v>1</v>
      </c>
    </row>
    <row r="74" spans="2:26" x14ac:dyDescent="0.45">
      <c r="B74" s="13" t="s">
        <v>2229</v>
      </c>
      <c r="C74" s="13" t="s">
        <v>2174</v>
      </c>
      <c r="D74" s="14">
        <v>15527</v>
      </c>
      <c r="E74" s="14">
        <v>13671</v>
      </c>
      <c r="F74" s="14">
        <v>15675</v>
      </c>
      <c r="G74" s="14">
        <v>16724</v>
      </c>
      <c r="H74" s="14">
        <v>15164</v>
      </c>
      <c r="I74" s="14">
        <v>15555</v>
      </c>
      <c r="J74" s="14">
        <v>16242</v>
      </c>
      <c r="K74" s="14">
        <v>10912</v>
      </c>
      <c r="L74" s="14">
        <v>14813</v>
      </c>
      <c r="M74" s="14">
        <v>13809.83</v>
      </c>
      <c r="N74" s="14">
        <v>16342.44</v>
      </c>
      <c r="O74" s="14">
        <v>15313</v>
      </c>
      <c r="P74" s="14">
        <v>16756.830000000002</v>
      </c>
      <c r="Q74" s="14">
        <v>12765</v>
      </c>
      <c r="R74" s="14">
        <v>11878.22</v>
      </c>
      <c r="S74" s="14">
        <v>11307.29</v>
      </c>
      <c r="T74" s="14">
        <v>11625</v>
      </c>
      <c r="U74" s="14">
        <v>11479.94</v>
      </c>
      <c r="V74" s="14">
        <v>10998.69</v>
      </c>
      <c r="W74" s="14">
        <v>10145.92</v>
      </c>
      <c r="X74" s="14">
        <v>7433.1419999999998</v>
      </c>
      <c r="Y74" s="14">
        <v>8704.8510000000006</v>
      </c>
      <c r="Z74" s="14">
        <v>9345.2119999999995</v>
      </c>
    </row>
    <row r="75" spans="2:26" x14ac:dyDescent="0.45">
      <c r="B75" s="13" t="s">
        <v>2230</v>
      </c>
      <c r="C75" s="13" t="s">
        <v>2169</v>
      </c>
      <c r="D75" s="14">
        <v>0</v>
      </c>
      <c r="E75" s="14">
        <v>0</v>
      </c>
      <c r="F75" s="14">
        <v>4685</v>
      </c>
      <c r="G75" s="14">
        <v>6635</v>
      </c>
      <c r="H75" s="14">
        <v>6394</v>
      </c>
      <c r="I75" s="14">
        <v>7070</v>
      </c>
      <c r="J75" s="14">
        <v>7621</v>
      </c>
      <c r="K75" s="14">
        <v>7442</v>
      </c>
      <c r="L75" s="14">
        <v>7589</v>
      </c>
      <c r="M75" s="14">
        <v>7620</v>
      </c>
      <c r="N75" s="14">
        <v>7620</v>
      </c>
      <c r="O75" s="14">
        <v>4970.2</v>
      </c>
      <c r="P75" s="14">
        <v>3638.3</v>
      </c>
      <c r="Q75" s="14">
        <v>2923.5</v>
      </c>
      <c r="R75" s="14">
        <v>3397</v>
      </c>
      <c r="S75" s="14">
        <v>4490.6000000000004</v>
      </c>
      <c r="T75" s="14">
        <v>4603.6000000000004</v>
      </c>
      <c r="U75" s="14">
        <v>3800.4</v>
      </c>
      <c r="V75" s="14">
        <v>3678.8</v>
      </c>
      <c r="W75" s="14">
        <v>3997.4</v>
      </c>
      <c r="X75" s="14">
        <v>3815.8</v>
      </c>
      <c r="Y75" s="14">
        <v>3858.6</v>
      </c>
      <c r="Z75" s="14">
        <v>3959.9</v>
      </c>
    </row>
    <row r="76" spans="2:26" x14ac:dyDescent="0.45">
      <c r="B76" s="13" t="s">
        <v>2230</v>
      </c>
      <c r="C76" s="13" t="s">
        <v>2174</v>
      </c>
      <c r="D76" s="14">
        <v>255</v>
      </c>
      <c r="E76" s="14">
        <v>255</v>
      </c>
      <c r="F76" s="14">
        <v>255</v>
      </c>
      <c r="G76" s="14">
        <v>255</v>
      </c>
      <c r="H76" s="14">
        <v>305</v>
      </c>
      <c r="I76" s="14">
        <v>305</v>
      </c>
      <c r="J76" s="14">
        <v>305</v>
      </c>
      <c r="K76" s="14">
        <v>305</v>
      </c>
      <c r="L76" s="14">
        <v>305</v>
      </c>
      <c r="M76" s="14">
        <v>305</v>
      </c>
      <c r="N76" s="14">
        <v>305</v>
      </c>
      <c r="O76" s="14">
        <v>305</v>
      </c>
      <c r="P76" s="14">
        <v>305</v>
      </c>
      <c r="Q76" s="14">
        <v>305</v>
      </c>
      <c r="R76" s="14">
        <v>305</v>
      </c>
      <c r="S76" s="14">
        <v>305</v>
      </c>
      <c r="T76" s="14">
        <v>305</v>
      </c>
      <c r="U76" s="14">
        <v>305</v>
      </c>
      <c r="V76" s="14">
        <v>305</v>
      </c>
      <c r="W76" s="14">
        <v>305</v>
      </c>
      <c r="X76" s="14">
        <v>305</v>
      </c>
      <c r="Y76" s="14">
        <v>305</v>
      </c>
      <c r="Z76" s="14">
        <v>305</v>
      </c>
    </row>
    <row r="77" spans="2:26" x14ac:dyDescent="0.45">
      <c r="B77" s="13" t="s">
        <v>2231</v>
      </c>
      <c r="C77" s="13" t="s">
        <v>2174</v>
      </c>
      <c r="D77" s="14">
        <v>0</v>
      </c>
      <c r="E77" s="14">
        <v>0</v>
      </c>
      <c r="F77" s="14">
        <v>0</v>
      </c>
      <c r="G77" s="14">
        <v>0</v>
      </c>
      <c r="H77" s="14">
        <v>0</v>
      </c>
      <c r="I77" s="14">
        <v>0</v>
      </c>
      <c r="J77" s="14">
        <v>0</v>
      </c>
      <c r="K77" s="14">
        <v>100</v>
      </c>
      <c r="L77" s="14">
        <v>100</v>
      </c>
      <c r="M77" s="14">
        <v>100</v>
      </c>
      <c r="N77" s="14">
        <v>100</v>
      </c>
      <c r="O77" s="14">
        <v>100</v>
      </c>
      <c r="P77" s="14">
        <v>100</v>
      </c>
      <c r="Q77" s="14">
        <v>100</v>
      </c>
      <c r="R77" s="14">
        <v>100</v>
      </c>
      <c r="S77" s="14">
        <v>100</v>
      </c>
      <c r="T77" s="14">
        <v>100</v>
      </c>
      <c r="U77" s="14">
        <v>100</v>
      </c>
      <c r="V77" s="14">
        <v>100</v>
      </c>
      <c r="W77" s="14">
        <v>100</v>
      </c>
      <c r="X77" s="14">
        <v>100</v>
      </c>
      <c r="Y77" s="14">
        <v>100</v>
      </c>
      <c r="Z77" s="14">
        <v>100</v>
      </c>
    </row>
    <row r="78" spans="2:26" x14ac:dyDescent="0.45">
      <c r="B78" s="13" t="s">
        <v>2232</v>
      </c>
      <c r="C78" s="13" t="s">
        <v>2169</v>
      </c>
      <c r="D78" s="14">
        <v>6716</v>
      </c>
      <c r="E78" s="14">
        <v>4666</v>
      </c>
      <c r="F78" s="14">
        <v>6523</v>
      </c>
      <c r="G78" s="14">
        <v>5393</v>
      </c>
      <c r="H78" s="14">
        <v>4150</v>
      </c>
      <c r="I78" s="14">
        <v>5648</v>
      </c>
      <c r="J78" s="14">
        <v>8406</v>
      </c>
      <c r="K78" s="14">
        <v>14091</v>
      </c>
      <c r="L78" s="14">
        <v>14636</v>
      </c>
      <c r="M78" s="14">
        <v>15659</v>
      </c>
      <c r="N78" s="14">
        <v>16265</v>
      </c>
      <c r="O78" s="14">
        <v>16293</v>
      </c>
      <c r="P78" s="14">
        <v>15499</v>
      </c>
      <c r="Q78" s="14">
        <v>13548</v>
      </c>
      <c r="R78" s="14">
        <v>10658</v>
      </c>
      <c r="S78" s="14">
        <v>9130.9</v>
      </c>
      <c r="T78" s="14">
        <v>11199</v>
      </c>
      <c r="U78" s="14">
        <v>10353.5</v>
      </c>
      <c r="V78" s="14">
        <v>11580.9</v>
      </c>
      <c r="W78" s="14">
        <v>9590.7000000000007</v>
      </c>
      <c r="X78" s="14">
        <v>9266.33</v>
      </c>
      <c r="Y78" s="14">
        <v>8504.9</v>
      </c>
      <c r="Z78" s="14">
        <v>7164.4</v>
      </c>
    </row>
    <row r="79" spans="2:26" x14ac:dyDescent="0.45">
      <c r="B79" s="13" t="s">
        <v>2232</v>
      </c>
      <c r="C79" s="13" t="s">
        <v>2174</v>
      </c>
      <c r="D79" s="14">
        <v>553</v>
      </c>
      <c r="E79" s="14">
        <v>944</v>
      </c>
      <c r="F79" s="14">
        <v>1020</v>
      </c>
      <c r="G79" s="14">
        <v>803</v>
      </c>
      <c r="H79" s="14">
        <v>583</v>
      </c>
      <c r="I79" s="14">
        <v>594</v>
      </c>
      <c r="J79" s="14">
        <v>645</v>
      </c>
      <c r="K79" s="14">
        <v>689</v>
      </c>
      <c r="L79" s="14">
        <v>809</v>
      </c>
      <c r="M79" s="14">
        <v>826</v>
      </c>
      <c r="N79" s="14">
        <v>897</v>
      </c>
      <c r="O79" s="14">
        <v>1122</v>
      </c>
      <c r="P79" s="14">
        <v>965</v>
      </c>
      <c r="Q79" s="14">
        <v>697</v>
      </c>
      <c r="R79" s="14">
        <v>766</v>
      </c>
      <c r="S79" s="14">
        <v>869</v>
      </c>
      <c r="T79" s="14">
        <v>688.3</v>
      </c>
      <c r="U79" s="14">
        <v>773.3</v>
      </c>
      <c r="V79" s="14">
        <v>800.4</v>
      </c>
      <c r="W79" s="14">
        <v>662</v>
      </c>
      <c r="X79" s="14">
        <v>939.05399999999997</v>
      </c>
      <c r="Y79" s="14">
        <v>611.23099999999999</v>
      </c>
      <c r="Z79" s="14">
        <v>356</v>
      </c>
    </row>
    <row r="80" spans="2:26" x14ac:dyDescent="0.45">
      <c r="B80" s="13" t="s">
        <v>2233</v>
      </c>
      <c r="C80" s="13" t="s">
        <v>2169</v>
      </c>
      <c r="D80" s="14">
        <v>3630</v>
      </c>
      <c r="E80" s="14">
        <v>4460</v>
      </c>
      <c r="F80" s="14">
        <v>4400</v>
      </c>
      <c r="G80" s="14">
        <v>10160</v>
      </c>
      <c r="H80" s="14">
        <v>11426</v>
      </c>
      <c r="I80" s="14">
        <v>11078</v>
      </c>
      <c r="J80" s="14">
        <v>7624</v>
      </c>
      <c r="K80" s="14">
        <v>3172</v>
      </c>
      <c r="L80" s="14">
        <v>4528</v>
      </c>
      <c r="M80" s="14">
        <v>5725</v>
      </c>
      <c r="N80" s="14">
        <v>7410.7</v>
      </c>
      <c r="O80" s="14">
        <v>5102</v>
      </c>
      <c r="P80" s="14">
        <v>5883.2</v>
      </c>
      <c r="Q80" s="14">
        <v>7160</v>
      </c>
      <c r="R80" s="14">
        <v>7214.96</v>
      </c>
      <c r="S80" s="14">
        <v>4206</v>
      </c>
      <c r="T80" s="14">
        <v>1151</v>
      </c>
      <c r="U80" s="14">
        <v>565</v>
      </c>
      <c r="V80" s="14">
        <v>576</v>
      </c>
      <c r="W80" s="14">
        <v>579</v>
      </c>
      <c r="X80" s="14">
        <v>559</v>
      </c>
      <c r="Y80" s="14">
        <v>609</v>
      </c>
      <c r="Z80" s="14">
        <v>1130</v>
      </c>
    </row>
    <row r="81" spans="2:26" x14ac:dyDescent="0.45">
      <c r="B81" s="13" t="s">
        <v>2233</v>
      </c>
      <c r="C81" s="13" t="s">
        <v>2174</v>
      </c>
      <c r="D81" s="14">
        <v>30322</v>
      </c>
      <c r="E81" s="14">
        <v>30746</v>
      </c>
      <c r="F81" s="14">
        <v>84360</v>
      </c>
      <c r="G81" s="14">
        <v>43358</v>
      </c>
      <c r="H81" s="14">
        <v>70046</v>
      </c>
      <c r="I81" s="14">
        <v>100507</v>
      </c>
      <c r="J81" s="14">
        <v>185773</v>
      </c>
      <c r="K81" s="14">
        <v>305645</v>
      </c>
      <c r="L81" s="14">
        <v>364274</v>
      </c>
      <c r="M81" s="14">
        <v>304217</v>
      </c>
      <c r="N81" s="14">
        <v>399928</v>
      </c>
      <c r="O81" s="14">
        <v>277494.3</v>
      </c>
      <c r="P81" s="14">
        <v>171943.2</v>
      </c>
      <c r="Q81" s="14">
        <v>34703.61</v>
      </c>
      <c r="R81" s="14">
        <v>76201.2</v>
      </c>
      <c r="S81" s="14">
        <v>97524.24</v>
      </c>
      <c r="T81" s="14">
        <v>91424.5</v>
      </c>
      <c r="U81" s="14">
        <v>121359.1</v>
      </c>
      <c r="V81" s="14">
        <v>216956</v>
      </c>
      <c r="W81" s="14">
        <v>213986.4</v>
      </c>
      <c r="X81" s="14">
        <v>186909.9</v>
      </c>
      <c r="Y81" s="14">
        <v>191504.1</v>
      </c>
      <c r="Z81" s="14">
        <v>204764.3</v>
      </c>
    </row>
    <row r="82" spans="2:26" x14ac:dyDescent="0.45">
      <c r="B82" s="13" t="s">
        <v>2234</v>
      </c>
      <c r="C82" s="13" t="s">
        <v>2174</v>
      </c>
      <c r="D82" s="14">
        <v>290</v>
      </c>
      <c r="E82" s="14">
        <v>309</v>
      </c>
      <c r="F82" s="14">
        <v>397</v>
      </c>
      <c r="G82" s="14">
        <v>363</v>
      </c>
      <c r="H82" s="14">
        <v>386</v>
      </c>
      <c r="I82" s="14">
        <v>401</v>
      </c>
      <c r="J82" s="14">
        <v>381</v>
      </c>
      <c r="K82" s="14">
        <v>425</v>
      </c>
      <c r="L82" s="14">
        <v>401</v>
      </c>
      <c r="M82" s="14">
        <v>416</v>
      </c>
      <c r="N82" s="14">
        <v>375</v>
      </c>
      <c r="O82" s="14">
        <v>478</v>
      </c>
      <c r="P82" s="14">
        <v>516</v>
      </c>
      <c r="Q82" s="14">
        <v>461</v>
      </c>
      <c r="R82" s="14">
        <v>417</v>
      </c>
      <c r="S82" s="14">
        <v>407</v>
      </c>
      <c r="T82" s="14">
        <v>410</v>
      </c>
      <c r="U82" s="14">
        <v>380</v>
      </c>
      <c r="V82" s="14">
        <v>354</v>
      </c>
      <c r="W82" s="14">
        <v>374</v>
      </c>
      <c r="X82" s="14">
        <v>358.48</v>
      </c>
      <c r="Y82" s="14">
        <v>419</v>
      </c>
      <c r="Z82" s="14">
        <v>392</v>
      </c>
    </row>
    <row r="83" spans="2:26" x14ac:dyDescent="0.45">
      <c r="B83" s="13" t="s">
        <v>2235</v>
      </c>
      <c r="C83" s="13" t="s">
        <v>2169</v>
      </c>
      <c r="D83" s="14">
        <v>405</v>
      </c>
      <c r="E83" s="14">
        <v>320</v>
      </c>
      <c r="F83" s="14">
        <v>418</v>
      </c>
      <c r="G83" s="14">
        <v>375</v>
      </c>
      <c r="H83" s="14">
        <v>450</v>
      </c>
      <c r="I83" s="14">
        <v>430</v>
      </c>
      <c r="J83" s="14">
        <v>455</v>
      </c>
      <c r="K83" s="14">
        <v>585</v>
      </c>
      <c r="L83" s="14">
        <v>693</v>
      </c>
      <c r="M83" s="14">
        <v>847</v>
      </c>
      <c r="N83" s="14">
        <v>938</v>
      </c>
      <c r="O83" s="14">
        <v>1133</v>
      </c>
      <c r="P83" s="14">
        <v>1327</v>
      </c>
      <c r="Q83" s="14">
        <v>1448</v>
      </c>
      <c r="R83" s="14">
        <v>1822</v>
      </c>
      <c r="S83" s="14">
        <v>4239.3999999999996</v>
      </c>
      <c r="T83" s="14">
        <v>4277</v>
      </c>
      <c r="U83" s="14">
        <v>6492</v>
      </c>
      <c r="V83" s="14">
        <v>9177</v>
      </c>
      <c r="W83" s="14">
        <v>11734</v>
      </c>
      <c r="X83" s="14">
        <v>15542</v>
      </c>
      <c r="Y83" s="14">
        <v>18902</v>
      </c>
      <c r="Z83" s="14">
        <v>21483</v>
      </c>
    </row>
    <row r="84" spans="2:26" x14ac:dyDescent="0.45">
      <c r="B84" s="13" t="s">
        <v>2235</v>
      </c>
      <c r="C84" s="13" t="s">
        <v>2174</v>
      </c>
      <c r="D84" s="14">
        <v>6106</v>
      </c>
      <c r="E84" s="14">
        <v>5940</v>
      </c>
      <c r="F84" s="14">
        <v>6300</v>
      </c>
      <c r="G84" s="14">
        <v>6599</v>
      </c>
      <c r="H84" s="14">
        <v>6436</v>
      </c>
      <c r="I84" s="14">
        <v>6360</v>
      </c>
      <c r="J84" s="14">
        <v>6080</v>
      </c>
      <c r="K84" s="14">
        <v>5770</v>
      </c>
      <c r="L84" s="14">
        <v>6750</v>
      </c>
      <c r="M84" s="14">
        <v>7568</v>
      </c>
      <c r="N84" s="14">
        <v>6946</v>
      </c>
      <c r="O84" s="14">
        <v>6677</v>
      </c>
      <c r="P84" s="14">
        <v>6820</v>
      </c>
      <c r="Q84" s="14">
        <v>7171</v>
      </c>
      <c r="R84" s="14">
        <v>6990</v>
      </c>
      <c r="S84" s="14">
        <v>7000</v>
      </c>
      <c r="T84" s="14">
        <v>7000</v>
      </c>
      <c r="U84" s="14">
        <v>7000</v>
      </c>
      <c r="V84" s="14">
        <v>7400</v>
      </c>
      <c r="W84" s="14">
        <v>7900</v>
      </c>
      <c r="X84" s="14">
        <v>7500</v>
      </c>
      <c r="Y84" s="14">
        <v>7600</v>
      </c>
      <c r="Z84" s="14">
        <v>7800</v>
      </c>
    </row>
    <row r="85" spans="2:26" x14ac:dyDescent="0.45">
      <c r="B85" s="13" t="s">
        <v>2144</v>
      </c>
      <c r="C85" s="13" t="s">
        <v>2169</v>
      </c>
      <c r="D85" s="14">
        <v>172450</v>
      </c>
      <c r="E85" s="14">
        <v>205568</v>
      </c>
      <c r="F85" s="14">
        <v>247678</v>
      </c>
      <c r="G85" s="14">
        <v>273268</v>
      </c>
      <c r="H85" s="14">
        <v>269699</v>
      </c>
      <c r="I85" s="14">
        <v>257784</v>
      </c>
      <c r="J85" s="14">
        <v>271697</v>
      </c>
      <c r="K85" s="14">
        <v>289048</v>
      </c>
      <c r="L85" s="14">
        <v>331553</v>
      </c>
      <c r="M85" s="14">
        <v>365127</v>
      </c>
      <c r="N85" s="14">
        <v>411777</v>
      </c>
      <c r="O85" s="14">
        <v>436084</v>
      </c>
      <c r="P85" s="14">
        <v>480880</v>
      </c>
      <c r="Q85" s="14">
        <v>477634.5</v>
      </c>
      <c r="R85" s="14">
        <v>564221.6</v>
      </c>
      <c r="S85" s="14">
        <v>578372.9</v>
      </c>
      <c r="T85" s="14">
        <v>542982</v>
      </c>
      <c r="U85" s="14">
        <v>565196.4</v>
      </c>
      <c r="V85" s="14">
        <v>581637.69999999995</v>
      </c>
      <c r="W85" s="14">
        <v>600600.1</v>
      </c>
      <c r="X85" s="14">
        <v>630800.19999999995</v>
      </c>
      <c r="Y85" s="14">
        <v>650572.19999999995</v>
      </c>
      <c r="Z85" s="14">
        <v>738881</v>
      </c>
    </row>
    <row r="86" spans="2:26" x14ac:dyDescent="0.45">
      <c r="B86" s="13" t="s">
        <v>2144</v>
      </c>
      <c r="C86" s="13" t="s">
        <v>2174</v>
      </c>
      <c r="D86" s="14">
        <v>666846</v>
      </c>
      <c r="E86" s="14">
        <v>730378</v>
      </c>
      <c r="F86" s="14">
        <v>755582</v>
      </c>
      <c r="G86" s="14">
        <v>712144</v>
      </c>
      <c r="H86" s="14">
        <v>746217</v>
      </c>
      <c r="I86" s="14">
        <v>750261</v>
      </c>
      <c r="J86" s="14">
        <v>779113</v>
      </c>
      <c r="K86" s="14">
        <v>783177</v>
      </c>
      <c r="L86" s="14">
        <v>791892</v>
      </c>
      <c r="M86" s="14">
        <v>825412</v>
      </c>
      <c r="N86" s="14">
        <v>785369</v>
      </c>
      <c r="O86" s="14">
        <v>760696</v>
      </c>
      <c r="P86" s="14">
        <v>818590.5</v>
      </c>
      <c r="Q86" s="14">
        <v>770017.6</v>
      </c>
      <c r="R86" s="14">
        <v>773293.4</v>
      </c>
      <c r="S86" s="14">
        <v>709154.2</v>
      </c>
      <c r="T86" s="14">
        <v>726607</v>
      </c>
      <c r="U86" s="14">
        <v>732531</v>
      </c>
      <c r="V86" s="14">
        <v>725398.4</v>
      </c>
      <c r="W86" s="14">
        <v>734278.8</v>
      </c>
      <c r="X86" s="14">
        <v>730845.9</v>
      </c>
      <c r="Y86" s="14">
        <v>768912.6</v>
      </c>
      <c r="Z86" s="14">
        <v>758512</v>
      </c>
    </row>
    <row r="87" spans="2:26" x14ac:dyDescent="0.45">
      <c r="B87" s="13" t="s">
        <v>2236</v>
      </c>
      <c r="C87" s="13" t="s">
        <v>2169</v>
      </c>
      <c r="D87" s="14">
        <v>0</v>
      </c>
      <c r="E87" s="14">
        <v>0</v>
      </c>
      <c r="F87" s="14">
        <v>0</v>
      </c>
      <c r="G87" s="14">
        <v>0</v>
      </c>
      <c r="H87" s="14">
        <v>0</v>
      </c>
      <c r="I87" s="14">
        <v>0</v>
      </c>
      <c r="J87" s="14">
        <v>2</v>
      </c>
      <c r="K87" s="14">
        <v>2</v>
      </c>
      <c r="L87" s="14">
        <v>2</v>
      </c>
      <c r="M87" s="14">
        <v>2</v>
      </c>
      <c r="N87" s="14">
        <v>2</v>
      </c>
      <c r="O87" s="14">
        <v>10.5</v>
      </c>
      <c r="P87" s="14">
        <v>10.5</v>
      </c>
      <c r="Q87" s="14">
        <v>14.5</v>
      </c>
      <c r="R87" s="14">
        <v>20.5</v>
      </c>
      <c r="S87" s="14">
        <v>20.5</v>
      </c>
      <c r="T87" s="14">
        <v>25.5</v>
      </c>
      <c r="U87" s="14">
        <v>25.5</v>
      </c>
      <c r="V87" s="14">
        <v>25.5</v>
      </c>
      <c r="W87" s="14">
        <v>25.5</v>
      </c>
      <c r="X87" s="14">
        <v>25.5</v>
      </c>
      <c r="Y87" s="14">
        <v>20.5</v>
      </c>
      <c r="Z87" s="14">
        <v>5.5</v>
      </c>
    </row>
    <row r="88" spans="2:26" x14ac:dyDescent="0.45">
      <c r="B88" s="13" t="s">
        <v>2236</v>
      </c>
      <c r="C88" s="13" t="s">
        <v>2174</v>
      </c>
      <c r="D88" s="14">
        <v>3185</v>
      </c>
      <c r="E88" s="14">
        <v>2731</v>
      </c>
      <c r="F88" s="14">
        <v>2530</v>
      </c>
      <c r="G88" s="14">
        <v>2849</v>
      </c>
      <c r="H88" s="14">
        <v>2159</v>
      </c>
      <c r="I88" s="14">
        <v>2193</v>
      </c>
      <c r="J88" s="14">
        <v>1986</v>
      </c>
      <c r="K88" s="14">
        <v>2235</v>
      </c>
      <c r="L88" s="14">
        <v>3562</v>
      </c>
      <c r="M88" s="14">
        <v>3507</v>
      </c>
      <c r="N88" s="14">
        <v>3280</v>
      </c>
      <c r="O88" s="14">
        <v>1817.89</v>
      </c>
      <c r="P88" s="14">
        <v>1360.627</v>
      </c>
      <c r="Q88" s="14">
        <v>2975.8829999999998</v>
      </c>
      <c r="R88" s="14">
        <v>2206.3110000000001</v>
      </c>
      <c r="S88" s="14">
        <v>1498.9469999999999</v>
      </c>
      <c r="T88" s="14">
        <v>1735.481</v>
      </c>
      <c r="U88" s="14">
        <v>1739.549</v>
      </c>
      <c r="V88" s="14">
        <v>1731.953</v>
      </c>
      <c r="W88" s="14">
        <v>874.73099999999999</v>
      </c>
      <c r="X88" s="14">
        <v>1033.76</v>
      </c>
      <c r="Y88" s="14">
        <v>846.56700000000001</v>
      </c>
      <c r="Z88" s="14">
        <v>851.54300000000001</v>
      </c>
    </row>
    <row r="89" spans="2:26" x14ac:dyDescent="0.45">
      <c r="B89" s="13" t="s">
        <v>2237</v>
      </c>
      <c r="C89" s="13" t="s">
        <v>2169</v>
      </c>
      <c r="D89" s="14">
        <v>113</v>
      </c>
      <c r="E89" s="14">
        <v>99</v>
      </c>
      <c r="F89" s="14">
        <v>157</v>
      </c>
      <c r="G89" s="14">
        <v>160</v>
      </c>
      <c r="H89" s="14">
        <v>709</v>
      </c>
      <c r="I89" s="14">
        <v>454</v>
      </c>
      <c r="J89" s="14">
        <v>475</v>
      </c>
      <c r="K89" s="14">
        <v>622</v>
      </c>
      <c r="L89" s="14">
        <v>473</v>
      </c>
      <c r="M89" s="14">
        <v>433</v>
      </c>
      <c r="N89" s="14">
        <v>499.98</v>
      </c>
      <c r="O89" s="14">
        <v>530</v>
      </c>
      <c r="P89" s="14">
        <v>550</v>
      </c>
      <c r="Q89" s="14">
        <v>560.85</v>
      </c>
      <c r="R89" s="14">
        <v>711.07</v>
      </c>
      <c r="S89" s="14">
        <v>983.14</v>
      </c>
      <c r="T89" s="14">
        <v>947.63</v>
      </c>
      <c r="U89" s="14">
        <v>1632</v>
      </c>
      <c r="V89" s="14">
        <v>1245.9870000000001</v>
      </c>
      <c r="W89" s="14">
        <v>933.19500000000005</v>
      </c>
      <c r="X89" s="14">
        <v>3500.047</v>
      </c>
      <c r="Y89" s="14">
        <v>4767.9219999999996</v>
      </c>
      <c r="Z89" s="14">
        <v>5020</v>
      </c>
    </row>
    <row r="90" spans="2:26" x14ac:dyDescent="0.45">
      <c r="B90" s="13" t="s">
        <v>2237</v>
      </c>
      <c r="C90" s="13" t="s">
        <v>2174</v>
      </c>
      <c r="D90" s="14">
        <v>2487</v>
      </c>
      <c r="E90" s="14">
        <v>1597</v>
      </c>
      <c r="F90" s="14">
        <v>2058</v>
      </c>
      <c r="G90" s="14">
        <v>1789</v>
      </c>
      <c r="H90" s="14">
        <v>1923</v>
      </c>
      <c r="I90" s="14">
        <v>2709</v>
      </c>
      <c r="J90" s="14">
        <v>2279</v>
      </c>
      <c r="K90" s="14">
        <v>2550</v>
      </c>
      <c r="L90" s="14">
        <v>2357</v>
      </c>
      <c r="M90" s="14">
        <v>1958</v>
      </c>
      <c r="N90" s="14">
        <v>2351</v>
      </c>
      <c r="O90" s="14">
        <v>2154</v>
      </c>
      <c r="P90" s="14">
        <v>4523</v>
      </c>
      <c r="Q90" s="14">
        <v>2826</v>
      </c>
      <c r="R90" s="14">
        <v>3186</v>
      </c>
      <c r="S90" s="14">
        <v>3370</v>
      </c>
      <c r="T90" s="14">
        <v>13292</v>
      </c>
      <c r="U90" s="14">
        <v>11864</v>
      </c>
      <c r="V90" s="14">
        <v>13566</v>
      </c>
      <c r="W90" s="14">
        <v>13690.42</v>
      </c>
      <c r="X90" s="14">
        <v>13091.04</v>
      </c>
      <c r="Y90" s="14">
        <v>15295</v>
      </c>
      <c r="Z90" s="14">
        <v>16060</v>
      </c>
    </row>
    <row r="91" spans="2:26" x14ac:dyDescent="0.45">
      <c r="B91" s="13" t="s">
        <v>2238</v>
      </c>
      <c r="C91" s="13" t="s">
        <v>2169</v>
      </c>
      <c r="D91" s="14">
        <v>30</v>
      </c>
      <c r="E91" s="14">
        <v>30</v>
      </c>
      <c r="F91" s="14">
        <v>30</v>
      </c>
      <c r="G91" s="14">
        <v>30</v>
      </c>
      <c r="H91" s="14">
        <v>40</v>
      </c>
      <c r="I91" s="14">
        <v>40</v>
      </c>
      <c r="J91" s="14">
        <v>40</v>
      </c>
      <c r="K91" s="14">
        <v>40</v>
      </c>
      <c r="L91" s="14">
        <v>46</v>
      </c>
      <c r="M91" s="14">
        <v>46</v>
      </c>
      <c r="N91" s="14">
        <v>46</v>
      </c>
      <c r="O91" s="14">
        <v>75</v>
      </c>
      <c r="P91" s="14">
        <v>78.34</v>
      </c>
      <c r="Q91" s="14">
        <v>69.8</v>
      </c>
      <c r="R91" s="14">
        <v>139</v>
      </c>
      <c r="S91" s="14">
        <v>149</v>
      </c>
      <c r="T91" s="14">
        <v>185</v>
      </c>
      <c r="U91" s="14">
        <v>222</v>
      </c>
      <c r="V91" s="14">
        <v>223.62</v>
      </c>
      <c r="W91" s="14">
        <v>209.27</v>
      </c>
      <c r="X91" s="14">
        <v>181</v>
      </c>
      <c r="Y91" s="14">
        <v>193</v>
      </c>
      <c r="Z91" s="14">
        <v>190.87899999999999</v>
      </c>
    </row>
    <row r="92" spans="2:26" x14ac:dyDescent="0.45">
      <c r="B92" s="13" t="s">
        <v>2238</v>
      </c>
      <c r="C92" s="13" t="s">
        <v>2174</v>
      </c>
      <c r="D92" s="14">
        <v>50</v>
      </c>
      <c r="E92" s="14">
        <v>45</v>
      </c>
      <c r="F92" s="14">
        <v>40</v>
      </c>
      <c r="G92" s="14">
        <v>35</v>
      </c>
      <c r="H92" s="14">
        <v>30</v>
      </c>
      <c r="I92" s="14">
        <v>25</v>
      </c>
      <c r="J92" s="14">
        <v>20</v>
      </c>
      <c r="K92" s="14">
        <v>15</v>
      </c>
      <c r="L92" s="14">
        <v>10</v>
      </c>
      <c r="M92" s="14">
        <v>8</v>
      </c>
      <c r="N92" s="14">
        <v>6</v>
      </c>
      <c r="O92" s="14">
        <v>4</v>
      </c>
      <c r="P92" s="14">
        <v>2</v>
      </c>
      <c r="Q92" s="14">
        <v>3</v>
      </c>
      <c r="R92" s="14">
        <v>5</v>
      </c>
      <c r="S92" s="14">
        <v>7</v>
      </c>
      <c r="T92" s="14">
        <v>12</v>
      </c>
      <c r="U92" s="14">
        <v>16</v>
      </c>
      <c r="V92" s="14">
        <v>0</v>
      </c>
      <c r="W92" s="14">
        <v>0.5</v>
      </c>
      <c r="X92" s="14">
        <v>0.5</v>
      </c>
      <c r="Y92" s="14">
        <v>1.1000000000000001</v>
      </c>
      <c r="Z92" s="14">
        <v>9</v>
      </c>
    </row>
    <row r="93" spans="2:26" x14ac:dyDescent="0.45">
      <c r="B93" s="13" t="s">
        <v>2239</v>
      </c>
      <c r="C93" s="13" t="s">
        <v>2169</v>
      </c>
      <c r="D93" s="14">
        <v>0</v>
      </c>
      <c r="E93" s="14">
        <v>0</v>
      </c>
      <c r="F93" s="14">
        <v>0</v>
      </c>
      <c r="G93" s="14">
        <v>0</v>
      </c>
      <c r="H93" s="14">
        <v>0</v>
      </c>
      <c r="I93" s="14">
        <v>0</v>
      </c>
      <c r="J93" s="14">
        <v>0</v>
      </c>
      <c r="K93" s="14">
        <v>0</v>
      </c>
      <c r="L93" s="14">
        <v>0</v>
      </c>
      <c r="M93" s="14">
        <v>0</v>
      </c>
      <c r="N93" s="14">
        <v>0</v>
      </c>
      <c r="O93" s="14">
        <v>0</v>
      </c>
      <c r="P93" s="14">
        <v>0</v>
      </c>
      <c r="Q93" s="14">
        <v>0</v>
      </c>
      <c r="R93" s="14">
        <v>0</v>
      </c>
      <c r="S93" s="14">
        <v>20</v>
      </c>
      <c r="T93" s="14">
        <v>15</v>
      </c>
      <c r="U93" s="14">
        <v>20</v>
      </c>
      <c r="V93" s="14">
        <v>25</v>
      </c>
      <c r="W93" s="14">
        <v>35</v>
      </c>
      <c r="X93" s="14">
        <v>146</v>
      </c>
      <c r="Y93" s="14">
        <v>163</v>
      </c>
      <c r="Z93" s="14">
        <v>171</v>
      </c>
    </row>
    <row r="94" spans="2:26" x14ac:dyDescent="0.45">
      <c r="B94" s="13" t="s">
        <v>2239</v>
      </c>
      <c r="C94" s="13" t="s">
        <v>2174</v>
      </c>
      <c r="D94" s="14">
        <v>166</v>
      </c>
      <c r="E94" s="14">
        <v>118</v>
      </c>
      <c r="F94" s="14">
        <v>139</v>
      </c>
      <c r="G94" s="14">
        <v>122</v>
      </c>
      <c r="H94" s="14">
        <v>161</v>
      </c>
      <c r="I94" s="14">
        <v>132</v>
      </c>
      <c r="J94" s="14">
        <v>81</v>
      </c>
      <c r="K94" s="14">
        <v>122</v>
      </c>
      <c r="L94" s="14">
        <v>86</v>
      </c>
      <c r="M94" s="14">
        <v>73</v>
      </c>
      <c r="N94" s="14">
        <v>60</v>
      </c>
      <c r="O94" s="14">
        <v>234</v>
      </c>
      <c r="P94" s="14">
        <v>378</v>
      </c>
      <c r="Q94" s="14">
        <v>431</v>
      </c>
      <c r="R94" s="14">
        <v>1168</v>
      </c>
      <c r="S94" s="14">
        <v>81</v>
      </c>
      <c r="T94" s="14">
        <v>38</v>
      </c>
      <c r="U94" s="14">
        <v>38</v>
      </c>
      <c r="V94" s="14">
        <v>38</v>
      </c>
      <c r="W94" s="14">
        <v>38</v>
      </c>
      <c r="X94" s="14">
        <v>33</v>
      </c>
      <c r="Y94" s="14">
        <v>38</v>
      </c>
      <c r="Z94" s="14">
        <v>38</v>
      </c>
    </row>
    <row r="95" spans="2:26" x14ac:dyDescent="0.45">
      <c r="B95" s="13" t="s">
        <v>2240</v>
      </c>
      <c r="C95" s="13" t="s">
        <v>2169</v>
      </c>
      <c r="D95" s="14">
        <v>120</v>
      </c>
      <c r="E95" s="14">
        <v>125</v>
      </c>
      <c r="F95" s="14">
        <v>125</v>
      </c>
      <c r="G95" s="14">
        <v>125</v>
      </c>
      <c r="H95" s="14">
        <v>125</v>
      </c>
      <c r="I95" s="14">
        <v>125</v>
      </c>
      <c r="J95" s="14">
        <v>140</v>
      </c>
      <c r="K95" s="14">
        <v>140</v>
      </c>
      <c r="L95" s="14">
        <v>140</v>
      </c>
      <c r="M95" s="14">
        <v>140</v>
      </c>
      <c r="N95" s="14">
        <v>170</v>
      </c>
      <c r="O95" s="14">
        <v>170</v>
      </c>
      <c r="P95" s="14">
        <v>182</v>
      </c>
      <c r="Q95" s="14">
        <v>195</v>
      </c>
      <c r="R95" s="14">
        <v>195</v>
      </c>
      <c r="S95" s="14">
        <v>195</v>
      </c>
      <c r="T95" s="14">
        <v>195</v>
      </c>
      <c r="U95" s="14">
        <v>190</v>
      </c>
      <c r="V95" s="14">
        <v>204</v>
      </c>
      <c r="W95" s="14">
        <v>204</v>
      </c>
      <c r="X95" s="14">
        <v>204</v>
      </c>
      <c r="Y95" s="14">
        <v>210</v>
      </c>
      <c r="Z95" s="14">
        <v>215</v>
      </c>
    </row>
    <row r="96" spans="2:26" x14ac:dyDescent="0.45">
      <c r="B96" s="13" t="s">
        <v>2240</v>
      </c>
      <c r="C96" s="13" t="s">
        <v>2174</v>
      </c>
      <c r="D96" s="14">
        <v>15000</v>
      </c>
      <c r="E96" s="14">
        <v>17000</v>
      </c>
      <c r="F96" s="14">
        <v>19000</v>
      </c>
      <c r="G96" s="14">
        <v>21000</v>
      </c>
      <c r="H96" s="14">
        <v>23000</v>
      </c>
      <c r="I96" s="14">
        <v>25000</v>
      </c>
      <c r="J96" s="14">
        <v>27000</v>
      </c>
      <c r="K96" s="14">
        <v>29000</v>
      </c>
      <c r="L96" s="14">
        <v>31000</v>
      </c>
      <c r="M96" s="14">
        <v>33000</v>
      </c>
      <c r="N96" s="14">
        <v>35000</v>
      </c>
      <c r="O96" s="14">
        <v>35000</v>
      </c>
      <c r="P96" s="14">
        <v>32000</v>
      </c>
      <c r="Q96" s="14">
        <v>30000</v>
      </c>
      <c r="R96" s="14">
        <v>29000</v>
      </c>
      <c r="S96" s="14">
        <v>28000</v>
      </c>
      <c r="T96" s="14">
        <v>29000</v>
      </c>
      <c r="U96" s="14">
        <v>29000</v>
      </c>
      <c r="V96" s="14">
        <v>29000</v>
      </c>
      <c r="W96" s="14">
        <v>29000</v>
      </c>
      <c r="X96" s="14">
        <v>27500</v>
      </c>
      <c r="Y96" s="14">
        <v>28000</v>
      </c>
      <c r="Z96" s="14">
        <v>29000</v>
      </c>
    </row>
    <row r="97" spans="2:26" x14ac:dyDescent="0.45">
      <c r="B97" s="13" t="s">
        <v>2241</v>
      </c>
      <c r="C97" s="13" t="s">
        <v>2169</v>
      </c>
      <c r="D97" s="14">
        <v>127665</v>
      </c>
      <c r="E97" s="14">
        <v>153046</v>
      </c>
      <c r="F97" s="14">
        <v>172046</v>
      </c>
      <c r="G97" s="14">
        <v>167798</v>
      </c>
      <c r="H97" s="14">
        <v>145018</v>
      </c>
      <c r="I97" s="14">
        <v>154587</v>
      </c>
      <c r="J97" s="14">
        <v>171629</v>
      </c>
      <c r="K97" s="14">
        <v>152486</v>
      </c>
      <c r="L97" s="14">
        <v>155549</v>
      </c>
      <c r="M97" s="14">
        <v>155928</v>
      </c>
      <c r="N97" s="14">
        <v>162341</v>
      </c>
      <c r="O97" s="14">
        <v>169706</v>
      </c>
      <c r="P97" s="14">
        <v>184910</v>
      </c>
      <c r="Q97" s="14">
        <v>168015</v>
      </c>
      <c r="R97" s="14">
        <v>139732</v>
      </c>
      <c r="S97" s="14">
        <v>187462</v>
      </c>
      <c r="T97" s="14">
        <v>200765</v>
      </c>
      <c r="U97" s="14">
        <v>191616</v>
      </c>
      <c r="V97" s="14">
        <v>191373</v>
      </c>
      <c r="W97" s="14">
        <v>187248</v>
      </c>
      <c r="X97" s="14">
        <v>169800</v>
      </c>
      <c r="Y97" s="14">
        <v>190232</v>
      </c>
      <c r="Z97" s="14">
        <v>166463</v>
      </c>
    </row>
    <row r="98" spans="2:26" x14ac:dyDescent="0.45">
      <c r="B98" s="13" t="s">
        <v>2241</v>
      </c>
      <c r="C98" s="13" t="s">
        <v>2174</v>
      </c>
      <c r="D98" s="14">
        <v>1032686</v>
      </c>
      <c r="E98" s="14">
        <v>1076924</v>
      </c>
      <c r="F98" s="14">
        <v>1105841</v>
      </c>
      <c r="G98" s="14">
        <v>1153788</v>
      </c>
      <c r="H98" s="14">
        <v>1213644</v>
      </c>
      <c r="I98" s="14">
        <v>1145594</v>
      </c>
      <c r="J98" s="14">
        <v>1122606</v>
      </c>
      <c r="K98" s="14">
        <v>1044982</v>
      </c>
      <c r="L98" s="14">
        <v>967874</v>
      </c>
      <c r="M98" s="14">
        <v>993173</v>
      </c>
      <c r="N98" s="14">
        <v>975764</v>
      </c>
      <c r="O98" s="14">
        <v>939688.3</v>
      </c>
      <c r="P98" s="14">
        <v>834404.2</v>
      </c>
      <c r="Q98" s="14">
        <v>893000</v>
      </c>
      <c r="R98" s="14">
        <v>884382.5</v>
      </c>
      <c r="S98" s="14">
        <v>871148.2</v>
      </c>
      <c r="T98" s="14">
        <v>886759</v>
      </c>
      <c r="U98" s="14">
        <v>854100.2</v>
      </c>
      <c r="V98" s="14">
        <v>854090.7</v>
      </c>
      <c r="W98" s="14">
        <v>853387.6</v>
      </c>
      <c r="X98" s="14">
        <v>765346</v>
      </c>
      <c r="Y98" s="14">
        <v>754137.2</v>
      </c>
      <c r="Z98" s="14">
        <v>704176.9</v>
      </c>
    </row>
    <row r="99" spans="2:26" x14ac:dyDescent="0.45">
      <c r="B99" s="13" t="s">
        <v>2242</v>
      </c>
      <c r="C99" s="13" t="s">
        <v>2169</v>
      </c>
      <c r="D99" s="14">
        <v>1100</v>
      </c>
      <c r="E99" s="14">
        <v>1135</v>
      </c>
      <c r="F99" s="14">
        <v>1135</v>
      </c>
      <c r="G99" s="14">
        <v>1100</v>
      </c>
      <c r="H99" s="14">
        <v>1205</v>
      </c>
      <c r="I99" s="14">
        <v>1214</v>
      </c>
      <c r="J99" s="14">
        <v>1214</v>
      </c>
      <c r="K99" s="14">
        <v>1216</v>
      </c>
      <c r="L99" s="14">
        <v>1216</v>
      </c>
      <c r="M99" s="14">
        <v>1249</v>
      </c>
      <c r="N99" s="14">
        <v>1261</v>
      </c>
      <c r="O99" s="14">
        <v>1466</v>
      </c>
      <c r="P99" s="14">
        <v>1471</v>
      </c>
      <c r="Q99" s="14">
        <v>1593</v>
      </c>
      <c r="R99" s="14">
        <v>1593</v>
      </c>
      <c r="S99" s="14">
        <v>1593</v>
      </c>
      <c r="T99" s="14">
        <v>1733</v>
      </c>
      <c r="U99" s="14">
        <v>1733</v>
      </c>
      <c r="V99" s="14">
        <v>1843</v>
      </c>
      <c r="W99" s="14">
        <v>2358.1</v>
      </c>
      <c r="X99" s="14">
        <v>2358.1</v>
      </c>
      <c r="Y99" s="14">
        <v>2364</v>
      </c>
      <c r="Z99" s="14">
        <v>2500</v>
      </c>
    </row>
    <row r="100" spans="2:26" x14ac:dyDescent="0.45">
      <c r="B100" s="13" t="s">
        <v>2242</v>
      </c>
      <c r="C100" s="13" t="s">
        <v>2174</v>
      </c>
      <c r="D100" s="14">
        <v>1659</v>
      </c>
      <c r="E100" s="14">
        <v>1715</v>
      </c>
      <c r="F100" s="14">
        <v>1544</v>
      </c>
      <c r="G100" s="14">
        <v>1815</v>
      </c>
      <c r="H100" s="14">
        <v>1602</v>
      </c>
      <c r="I100" s="14">
        <v>1738</v>
      </c>
      <c r="J100" s="14">
        <v>1690</v>
      </c>
      <c r="K100" s="14">
        <v>1653</v>
      </c>
      <c r="L100" s="14">
        <v>2084</v>
      </c>
      <c r="M100" s="14">
        <v>2184</v>
      </c>
      <c r="N100" s="14">
        <v>2101</v>
      </c>
      <c r="O100" s="14">
        <v>2098</v>
      </c>
      <c r="P100" s="14">
        <v>2003</v>
      </c>
      <c r="Q100" s="14">
        <v>2007</v>
      </c>
      <c r="R100" s="14">
        <v>1983</v>
      </c>
      <c r="S100" s="14">
        <v>2023</v>
      </c>
      <c r="T100" s="14">
        <v>1851</v>
      </c>
      <c r="U100" s="14">
        <v>1932</v>
      </c>
      <c r="V100" s="14">
        <v>1553</v>
      </c>
      <c r="W100" s="14">
        <v>1382.3130000000001</v>
      </c>
      <c r="X100" s="14">
        <v>1485.92</v>
      </c>
      <c r="Y100" s="14">
        <v>1485.92</v>
      </c>
      <c r="Z100" s="14">
        <v>1485.92</v>
      </c>
    </row>
    <row r="101" spans="2:26" x14ac:dyDescent="0.45">
      <c r="B101" s="13" t="s">
        <v>2243</v>
      </c>
      <c r="C101" s="13" t="s">
        <v>2169</v>
      </c>
      <c r="D101" s="14">
        <v>425058</v>
      </c>
      <c r="E101" s="14">
        <v>631634</v>
      </c>
      <c r="F101" s="14">
        <v>617303</v>
      </c>
      <c r="G101" s="14">
        <v>607338</v>
      </c>
      <c r="H101" s="14">
        <v>696157</v>
      </c>
      <c r="I101" s="14">
        <v>739368</v>
      </c>
      <c r="J101" s="14">
        <v>832329</v>
      </c>
      <c r="K101" s="14">
        <v>806166</v>
      </c>
      <c r="L101" s="14">
        <v>870845</v>
      </c>
      <c r="M101" s="14">
        <v>881084</v>
      </c>
      <c r="N101" s="14">
        <v>713241</v>
      </c>
      <c r="O101" s="14">
        <v>969539</v>
      </c>
      <c r="P101" s="14">
        <v>1075547</v>
      </c>
      <c r="Q101" s="14">
        <v>1045718</v>
      </c>
      <c r="R101" s="14">
        <v>1227359</v>
      </c>
      <c r="S101" s="14">
        <v>1057742</v>
      </c>
      <c r="T101" s="14">
        <v>1050117</v>
      </c>
      <c r="U101" s="14">
        <v>1219747</v>
      </c>
      <c r="V101" s="14">
        <v>1287233</v>
      </c>
      <c r="W101" s="14">
        <v>1407289</v>
      </c>
      <c r="X101" s="14">
        <v>1505486</v>
      </c>
      <c r="Y101" s="14">
        <v>1443520</v>
      </c>
      <c r="Z101" s="14">
        <v>1524149</v>
      </c>
    </row>
    <row r="102" spans="2:26" x14ac:dyDescent="0.45">
      <c r="B102" s="13" t="s">
        <v>2243</v>
      </c>
      <c r="C102" s="13" t="s">
        <v>2174</v>
      </c>
      <c r="D102" s="14">
        <v>4547594</v>
      </c>
      <c r="E102" s="14">
        <v>4031799</v>
      </c>
      <c r="F102" s="14">
        <v>4515437</v>
      </c>
      <c r="G102" s="14">
        <v>3921103</v>
      </c>
      <c r="H102" s="14">
        <v>5317385</v>
      </c>
      <c r="I102" s="14">
        <v>4738165</v>
      </c>
      <c r="J102" s="14">
        <v>4461856</v>
      </c>
      <c r="K102" s="14">
        <v>4132854</v>
      </c>
      <c r="L102" s="14">
        <v>3939379</v>
      </c>
      <c r="M102" s="14">
        <v>3821818</v>
      </c>
      <c r="N102" s="14">
        <v>3048316</v>
      </c>
      <c r="O102" s="14">
        <v>3466956</v>
      </c>
      <c r="P102" s="14">
        <v>3007536</v>
      </c>
      <c r="Q102" s="14">
        <v>2288875</v>
      </c>
      <c r="R102" s="14">
        <v>2592748</v>
      </c>
      <c r="S102" s="14">
        <v>2131693</v>
      </c>
      <c r="T102" s="14">
        <v>1826602</v>
      </c>
      <c r="U102" s="14">
        <v>2335016</v>
      </c>
      <c r="V102" s="14">
        <v>2371682</v>
      </c>
      <c r="W102" s="14">
        <v>2380300</v>
      </c>
      <c r="X102" s="14">
        <v>2183235</v>
      </c>
      <c r="Y102" s="14">
        <v>2391197</v>
      </c>
      <c r="Z102" s="14">
        <v>2690091</v>
      </c>
    </row>
    <row r="103" spans="2:26" x14ac:dyDescent="0.45">
      <c r="B103" s="13" t="s">
        <v>2244</v>
      </c>
      <c r="C103" s="13" t="s">
        <v>2169</v>
      </c>
      <c r="D103" s="14">
        <v>29700000</v>
      </c>
      <c r="E103" s="14">
        <v>31100000</v>
      </c>
      <c r="F103" s="14">
        <v>33200000</v>
      </c>
      <c r="G103" s="14">
        <v>34900000</v>
      </c>
      <c r="H103" s="14">
        <v>37200000</v>
      </c>
      <c r="I103" s="14">
        <v>38900000</v>
      </c>
      <c r="J103" s="14">
        <v>40900000</v>
      </c>
      <c r="K103" s="14">
        <v>42500000</v>
      </c>
      <c r="L103" s="14">
        <v>44100000</v>
      </c>
      <c r="M103" s="14">
        <v>46100000</v>
      </c>
      <c r="N103" s="14">
        <v>47800000</v>
      </c>
      <c r="O103" s="14">
        <v>49100000</v>
      </c>
      <c r="P103" s="14">
        <v>52100000</v>
      </c>
      <c r="Q103" s="14">
        <v>55000000</v>
      </c>
      <c r="R103" s="14">
        <v>57300000</v>
      </c>
      <c r="S103" s="14">
        <v>59400000</v>
      </c>
      <c r="T103" s="14">
        <v>62300000</v>
      </c>
      <c r="U103" s="14">
        <v>64400000</v>
      </c>
      <c r="V103" s="14">
        <v>66100000</v>
      </c>
      <c r="W103" s="14">
        <v>68400000</v>
      </c>
      <c r="X103" s="14">
        <v>70500000</v>
      </c>
      <c r="Y103" s="14">
        <v>72800000</v>
      </c>
      <c r="Z103" s="14">
        <v>75400000</v>
      </c>
    </row>
    <row r="104" spans="2:26" x14ac:dyDescent="0.45">
      <c r="B104" s="13" t="s">
        <v>2244</v>
      </c>
      <c r="C104" s="13" t="s">
        <v>2174</v>
      </c>
      <c r="D104" s="14">
        <v>14800000</v>
      </c>
      <c r="E104" s="14">
        <v>14400000</v>
      </c>
      <c r="F104" s="14">
        <v>14400000</v>
      </c>
      <c r="G104" s="14">
        <v>14600000</v>
      </c>
      <c r="H104" s="14">
        <v>14800000</v>
      </c>
      <c r="I104" s="14">
        <v>14900000</v>
      </c>
      <c r="J104" s="14">
        <v>15000000</v>
      </c>
      <c r="K104" s="14">
        <v>15000000</v>
      </c>
      <c r="L104" s="14">
        <v>15200000</v>
      </c>
      <c r="M104" s="14">
        <v>15100000</v>
      </c>
      <c r="N104" s="14">
        <v>15100000</v>
      </c>
      <c r="O104" s="14">
        <v>15300000</v>
      </c>
      <c r="P104" s="14">
        <v>15400000</v>
      </c>
      <c r="Q104" s="14">
        <v>15600000</v>
      </c>
      <c r="R104" s="14">
        <v>16400000</v>
      </c>
      <c r="S104" s="14">
        <v>16600000</v>
      </c>
      <c r="T104" s="14">
        <v>16000000</v>
      </c>
      <c r="U104" s="14">
        <v>15600000</v>
      </c>
      <c r="V104" s="14">
        <v>14800000</v>
      </c>
      <c r="W104" s="14">
        <v>14200000</v>
      </c>
      <c r="X104" s="14">
        <v>13400000</v>
      </c>
      <c r="Y104" s="14">
        <v>13100000</v>
      </c>
      <c r="Z104" s="14">
        <v>13200000</v>
      </c>
    </row>
    <row r="105" spans="2:26" x14ac:dyDescent="0.45">
      <c r="B105" s="13" t="s">
        <v>2245</v>
      </c>
      <c r="C105" s="13" t="s">
        <v>2169</v>
      </c>
      <c r="D105" s="14">
        <v>1197</v>
      </c>
      <c r="E105" s="14">
        <v>1025</v>
      </c>
      <c r="F105" s="14">
        <v>806</v>
      </c>
      <c r="G105" s="14">
        <v>866</v>
      </c>
      <c r="H105" s="14">
        <v>866</v>
      </c>
      <c r="I105" s="14">
        <v>866</v>
      </c>
      <c r="J105" s="14">
        <v>866</v>
      </c>
      <c r="K105" s="14">
        <v>1290</v>
      </c>
      <c r="L105" s="14">
        <v>1290</v>
      </c>
      <c r="M105" s="14">
        <v>1340</v>
      </c>
      <c r="N105" s="14">
        <v>1700</v>
      </c>
      <c r="O105" s="14">
        <v>3394</v>
      </c>
      <c r="P105" s="14">
        <v>3720</v>
      </c>
      <c r="Q105" s="14">
        <v>3720</v>
      </c>
      <c r="R105" s="14">
        <v>3750</v>
      </c>
      <c r="S105" s="14">
        <v>4000</v>
      </c>
      <c r="T105" s="14">
        <v>4392</v>
      </c>
      <c r="U105" s="14">
        <v>4500</v>
      </c>
      <c r="V105" s="14">
        <v>4700</v>
      </c>
      <c r="W105" s="14">
        <v>5020</v>
      </c>
      <c r="X105" s="14">
        <v>5420</v>
      </c>
      <c r="Y105" s="14">
        <v>5720</v>
      </c>
      <c r="Z105" s="14">
        <v>6200</v>
      </c>
    </row>
    <row r="106" spans="2:26" x14ac:dyDescent="0.45">
      <c r="B106" s="13" t="s">
        <v>2245</v>
      </c>
      <c r="C106" s="13" t="s">
        <v>2174</v>
      </c>
      <c r="D106" s="14">
        <v>80323</v>
      </c>
      <c r="E106" s="14">
        <v>76005</v>
      </c>
      <c r="F106" s="14">
        <v>69870</v>
      </c>
      <c r="G106" s="14">
        <v>68903</v>
      </c>
      <c r="H106" s="14">
        <v>54401</v>
      </c>
      <c r="I106" s="14">
        <v>42665</v>
      </c>
      <c r="J106" s="14">
        <v>54830</v>
      </c>
      <c r="K106" s="14">
        <v>47300</v>
      </c>
      <c r="L106" s="14">
        <v>43799</v>
      </c>
      <c r="M106" s="14">
        <v>42893</v>
      </c>
      <c r="N106" s="14">
        <v>48038</v>
      </c>
      <c r="O106" s="14">
        <v>52468</v>
      </c>
      <c r="P106" s="14">
        <v>52513.21</v>
      </c>
      <c r="Q106" s="14">
        <v>61346.02</v>
      </c>
      <c r="R106" s="14">
        <v>74806.820000000007</v>
      </c>
      <c r="S106" s="14">
        <v>98559.92</v>
      </c>
      <c r="T106" s="14">
        <v>104552.3</v>
      </c>
      <c r="U106" s="14">
        <v>95248.74</v>
      </c>
      <c r="V106" s="14">
        <v>109087</v>
      </c>
      <c r="W106" s="14">
        <v>109994.9</v>
      </c>
      <c r="X106" s="14">
        <v>74589.2</v>
      </c>
      <c r="Y106" s="14">
        <v>104272.9</v>
      </c>
      <c r="Z106" s="14">
        <v>99943.34</v>
      </c>
    </row>
    <row r="107" spans="2:26" x14ac:dyDescent="0.45">
      <c r="B107" s="13" t="s">
        <v>2246</v>
      </c>
      <c r="C107" s="13" t="s">
        <v>2169</v>
      </c>
      <c r="D107" s="14">
        <v>50</v>
      </c>
      <c r="E107" s="14">
        <v>150</v>
      </c>
      <c r="F107" s="14">
        <v>330</v>
      </c>
      <c r="G107" s="14">
        <v>385</v>
      </c>
      <c r="H107" s="14">
        <v>395</v>
      </c>
      <c r="I107" s="14">
        <v>402</v>
      </c>
      <c r="J107" s="14">
        <v>435</v>
      </c>
      <c r="K107" s="14">
        <v>546</v>
      </c>
      <c r="L107" s="14">
        <v>546</v>
      </c>
      <c r="M107" s="14">
        <v>546</v>
      </c>
      <c r="N107" s="14">
        <v>570</v>
      </c>
      <c r="O107" s="14">
        <v>571</v>
      </c>
      <c r="P107" s="14">
        <v>840</v>
      </c>
      <c r="Q107" s="14">
        <v>1195</v>
      </c>
      <c r="R107" s="14">
        <v>1575</v>
      </c>
      <c r="S107" s="14">
        <v>1955</v>
      </c>
      <c r="T107" s="14">
        <v>2315</v>
      </c>
      <c r="U107" s="14">
        <v>3855</v>
      </c>
      <c r="V107" s="14">
        <v>5508</v>
      </c>
      <c r="W107" s="14">
        <v>6908</v>
      </c>
      <c r="X107" s="14">
        <v>8508</v>
      </c>
      <c r="Y107" s="14">
        <v>9808</v>
      </c>
      <c r="Z107" s="14">
        <v>10118</v>
      </c>
    </row>
    <row r="108" spans="2:26" x14ac:dyDescent="0.45">
      <c r="B108" s="13" t="s">
        <v>2246</v>
      </c>
      <c r="C108" s="13" t="s">
        <v>2174</v>
      </c>
      <c r="D108" s="14">
        <v>112109</v>
      </c>
      <c r="E108" s="14">
        <v>121031</v>
      </c>
      <c r="F108" s="14">
        <v>130135</v>
      </c>
      <c r="G108" s="14">
        <v>117801</v>
      </c>
      <c r="H108" s="14">
        <v>129000</v>
      </c>
      <c r="I108" s="14">
        <v>142345</v>
      </c>
      <c r="J108" s="14">
        <v>137232</v>
      </c>
      <c r="K108" s="14">
        <v>138612</v>
      </c>
      <c r="L108" s="14">
        <v>155300</v>
      </c>
      <c r="M108" s="14">
        <v>172000</v>
      </c>
      <c r="N108" s="14">
        <v>181000</v>
      </c>
      <c r="O108" s="14">
        <v>190000</v>
      </c>
      <c r="P108" s="14">
        <v>199000</v>
      </c>
      <c r="Q108" s="14">
        <v>207000</v>
      </c>
      <c r="R108" s="14">
        <v>215000</v>
      </c>
      <c r="S108" s="14">
        <v>224000</v>
      </c>
      <c r="T108" s="14">
        <v>233190</v>
      </c>
      <c r="U108" s="14">
        <v>266737</v>
      </c>
      <c r="V108" s="14">
        <v>281945</v>
      </c>
      <c r="W108" s="14">
        <v>296953.8</v>
      </c>
      <c r="X108" s="14">
        <v>281630</v>
      </c>
      <c r="Y108" s="14">
        <v>290330</v>
      </c>
      <c r="Z108" s="14">
        <v>299035</v>
      </c>
    </row>
    <row r="109" spans="2:26" x14ac:dyDescent="0.45">
      <c r="B109" s="13" t="s">
        <v>2247</v>
      </c>
      <c r="C109" s="13" t="s">
        <v>2169</v>
      </c>
      <c r="D109" s="14">
        <v>2076</v>
      </c>
      <c r="E109" s="14">
        <v>2744</v>
      </c>
      <c r="F109" s="14">
        <v>2965</v>
      </c>
      <c r="G109" s="14">
        <v>2965</v>
      </c>
      <c r="H109" s="14">
        <v>2965</v>
      </c>
      <c r="I109" s="14">
        <v>3015</v>
      </c>
      <c r="J109" s="14">
        <v>3020</v>
      </c>
      <c r="K109" s="14">
        <v>3020.5</v>
      </c>
      <c r="L109" s="14">
        <v>3025</v>
      </c>
      <c r="M109" s="14">
        <v>3025</v>
      </c>
      <c r="N109" s="14">
        <v>3025</v>
      </c>
      <c r="O109" s="14">
        <v>3030</v>
      </c>
      <c r="P109" s="14">
        <v>2929</v>
      </c>
      <c r="Q109" s="14">
        <v>2921</v>
      </c>
      <c r="R109" s="14">
        <v>2921</v>
      </c>
      <c r="S109" s="14">
        <v>3007</v>
      </c>
      <c r="T109" s="14">
        <v>3226</v>
      </c>
      <c r="U109" s="14">
        <v>3580</v>
      </c>
      <c r="V109" s="14">
        <v>3880</v>
      </c>
      <c r="W109" s="14">
        <v>4290</v>
      </c>
      <c r="X109" s="14">
        <v>4690</v>
      </c>
      <c r="Y109" s="14">
        <v>5095</v>
      </c>
      <c r="Z109" s="14">
        <v>5295</v>
      </c>
    </row>
    <row r="110" spans="2:26" x14ac:dyDescent="0.45">
      <c r="B110" s="13" t="s">
        <v>2247</v>
      </c>
      <c r="C110" s="13" t="s">
        <v>2174</v>
      </c>
      <c r="D110" s="14">
        <v>244619</v>
      </c>
      <c r="E110" s="14">
        <v>231378</v>
      </c>
      <c r="F110" s="14">
        <v>237690</v>
      </c>
      <c r="G110" s="14">
        <v>234375</v>
      </c>
      <c r="H110" s="14">
        <v>235752</v>
      </c>
      <c r="I110" s="14">
        <v>234814</v>
      </c>
      <c r="J110" s="14">
        <v>234562</v>
      </c>
      <c r="K110" s="14">
        <v>234252</v>
      </c>
      <c r="L110" s="14">
        <v>231447</v>
      </c>
      <c r="M110" s="14">
        <v>228363</v>
      </c>
      <c r="N110" s="14">
        <v>224491</v>
      </c>
      <c r="O110" s="14">
        <v>221250</v>
      </c>
      <c r="P110" s="14">
        <v>218000</v>
      </c>
      <c r="Q110" s="14">
        <v>227414</v>
      </c>
      <c r="R110" s="14">
        <v>229612</v>
      </c>
      <c r="S110" s="14">
        <v>230726</v>
      </c>
      <c r="T110" s="14">
        <v>237372</v>
      </c>
      <c r="U110" s="14">
        <v>238000</v>
      </c>
      <c r="V110" s="14">
        <v>249895</v>
      </c>
      <c r="W110" s="14">
        <v>262390</v>
      </c>
      <c r="X110" s="14">
        <v>249275</v>
      </c>
      <c r="Y110" s="14">
        <v>261740</v>
      </c>
      <c r="Z110" s="14">
        <v>274385</v>
      </c>
    </row>
    <row r="111" spans="2:26" x14ac:dyDescent="0.45">
      <c r="B111" s="13" t="s">
        <v>2248</v>
      </c>
      <c r="C111" s="13" t="s">
        <v>2169</v>
      </c>
      <c r="D111" s="14">
        <v>66</v>
      </c>
      <c r="E111" s="14">
        <v>64</v>
      </c>
      <c r="F111" s="14">
        <v>68</v>
      </c>
      <c r="G111" s="14">
        <v>69</v>
      </c>
      <c r="H111" s="14">
        <v>72</v>
      </c>
      <c r="I111" s="14">
        <v>80</v>
      </c>
      <c r="J111" s="14">
        <v>21</v>
      </c>
      <c r="K111" s="14">
        <v>25</v>
      </c>
      <c r="L111" s="14">
        <v>215</v>
      </c>
      <c r="M111" s="14">
        <v>243</v>
      </c>
      <c r="N111" s="14">
        <v>285</v>
      </c>
      <c r="O111" s="14">
        <v>335</v>
      </c>
      <c r="P111" s="14">
        <v>405</v>
      </c>
      <c r="Q111" s="14">
        <v>465</v>
      </c>
      <c r="R111" s="14">
        <v>520</v>
      </c>
      <c r="S111" s="14">
        <v>579</v>
      </c>
      <c r="T111" s="14">
        <v>643</v>
      </c>
      <c r="U111" s="14">
        <v>692</v>
      </c>
      <c r="V111" s="14">
        <v>640</v>
      </c>
      <c r="W111" s="14">
        <v>731</v>
      </c>
      <c r="X111" s="14">
        <v>900</v>
      </c>
      <c r="Y111" s="14">
        <v>911</v>
      </c>
      <c r="Z111" s="14">
        <v>976.6</v>
      </c>
    </row>
    <row r="112" spans="2:26" x14ac:dyDescent="0.45">
      <c r="B112" s="13" t="s">
        <v>2248</v>
      </c>
      <c r="C112" s="13" t="s">
        <v>2174</v>
      </c>
      <c r="D112" s="14">
        <v>45958</v>
      </c>
      <c r="E112" s="14">
        <v>48830</v>
      </c>
      <c r="F112" s="14">
        <v>51927</v>
      </c>
      <c r="G112" s="14">
        <v>53865</v>
      </c>
      <c r="H112" s="14">
        <v>57024</v>
      </c>
      <c r="I112" s="14">
        <v>54616</v>
      </c>
      <c r="J112" s="14">
        <v>59082</v>
      </c>
      <c r="K112" s="14">
        <v>59216</v>
      </c>
      <c r="L112" s="14">
        <v>54104</v>
      </c>
      <c r="M112" s="14">
        <v>61218</v>
      </c>
      <c r="N112" s="14">
        <v>65186</v>
      </c>
      <c r="O112" s="14">
        <v>73233</v>
      </c>
      <c r="P112" s="14">
        <v>81150</v>
      </c>
      <c r="Q112" s="14">
        <v>73326</v>
      </c>
      <c r="R112" s="14">
        <v>73536</v>
      </c>
      <c r="S112" s="14">
        <v>69349</v>
      </c>
      <c r="T112" s="14">
        <v>86834</v>
      </c>
      <c r="U112" s="14">
        <v>95035</v>
      </c>
      <c r="V112" s="14">
        <v>98734</v>
      </c>
      <c r="W112" s="14">
        <v>70349.84</v>
      </c>
      <c r="X112" s="14">
        <v>70637.350000000006</v>
      </c>
      <c r="Y112" s="14">
        <v>69419</v>
      </c>
      <c r="Z112" s="14">
        <v>64134.18</v>
      </c>
    </row>
    <row r="113" spans="2:26" x14ac:dyDescent="0.45">
      <c r="B113" s="13" t="s">
        <v>2249</v>
      </c>
      <c r="C113" s="13" t="s">
        <v>2169</v>
      </c>
      <c r="D113" s="14">
        <v>0</v>
      </c>
      <c r="E113" s="14">
        <v>0</v>
      </c>
      <c r="F113" s="14">
        <v>0</v>
      </c>
      <c r="G113" s="14">
        <v>0</v>
      </c>
      <c r="H113" s="14">
        <v>0</v>
      </c>
      <c r="I113" s="14">
        <v>0.15</v>
      </c>
      <c r="J113" s="14">
        <v>0.28499999999999998</v>
      </c>
      <c r="K113" s="14">
        <v>1.98</v>
      </c>
      <c r="L113" s="14">
        <v>2</v>
      </c>
      <c r="M113" s="14">
        <v>2</v>
      </c>
      <c r="N113" s="14">
        <v>2</v>
      </c>
      <c r="O113" s="14">
        <v>2</v>
      </c>
      <c r="P113" s="14">
        <v>6.2</v>
      </c>
      <c r="Q113" s="14">
        <v>8</v>
      </c>
      <c r="R113" s="14">
        <v>8</v>
      </c>
      <c r="S113" s="14">
        <v>9.9600000000000009</v>
      </c>
      <c r="T113" s="14">
        <v>10.5</v>
      </c>
      <c r="U113" s="14">
        <v>8.5</v>
      </c>
      <c r="V113" s="14">
        <v>8.5</v>
      </c>
      <c r="W113" s="14">
        <v>8.5</v>
      </c>
      <c r="X113" s="14">
        <v>8.5</v>
      </c>
      <c r="Y113" s="14">
        <v>8.5</v>
      </c>
      <c r="Z113" s="14">
        <v>8.5</v>
      </c>
    </row>
    <row r="114" spans="2:26" x14ac:dyDescent="0.45">
      <c r="B114" s="13" t="s">
        <v>2249</v>
      </c>
      <c r="C114" s="13" t="s">
        <v>2174</v>
      </c>
      <c r="D114" s="14">
        <v>1025</v>
      </c>
      <c r="E114" s="14">
        <v>827</v>
      </c>
      <c r="F114" s="14">
        <v>1411</v>
      </c>
      <c r="G114" s="14">
        <v>3305</v>
      </c>
      <c r="H114" s="14">
        <v>4069</v>
      </c>
      <c r="I114" s="14">
        <v>3994</v>
      </c>
      <c r="J114" s="14">
        <v>3912</v>
      </c>
      <c r="K114" s="14">
        <v>4303</v>
      </c>
      <c r="L114" s="14">
        <v>3754</v>
      </c>
      <c r="M114" s="14">
        <v>2708</v>
      </c>
      <c r="N114" s="14">
        <v>10039</v>
      </c>
      <c r="O114" s="14">
        <v>6688.1</v>
      </c>
      <c r="P114" s="14">
        <v>8357.7000000000007</v>
      </c>
      <c r="Q114" s="14">
        <v>3835.2</v>
      </c>
      <c r="R114" s="14">
        <v>3814.1849999999999</v>
      </c>
      <c r="S114" s="14">
        <v>5406</v>
      </c>
      <c r="T114" s="14">
        <v>2303</v>
      </c>
      <c r="U114" s="14">
        <v>4142</v>
      </c>
      <c r="V114" s="14">
        <v>4448.0879999999997</v>
      </c>
      <c r="W114" s="14">
        <v>5782.6760000000004</v>
      </c>
      <c r="X114" s="14">
        <v>2648.0169999999998</v>
      </c>
      <c r="Y114" s="14">
        <v>5474.5529999999999</v>
      </c>
      <c r="Z114" s="14">
        <v>6461.3320000000003</v>
      </c>
    </row>
    <row r="115" spans="2:26" x14ac:dyDescent="0.45">
      <c r="B115" s="13" t="s">
        <v>2250</v>
      </c>
      <c r="C115" s="13" t="s">
        <v>2169</v>
      </c>
      <c r="D115" s="14">
        <v>61786</v>
      </c>
      <c r="E115" s="14">
        <v>57660</v>
      </c>
      <c r="F115" s="14">
        <v>57160</v>
      </c>
      <c r="G115" s="14">
        <v>60895</v>
      </c>
      <c r="H115" s="14">
        <v>60072</v>
      </c>
      <c r="I115" s="14">
        <v>61000</v>
      </c>
      <c r="J115" s="14">
        <v>70132</v>
      </c>
      <c r="K115" s="14">
        <v>66565</v>
      </c>
      <c r="L115" s="14">
        <v>68200</v>
      </c>
      <c r="M115" s="14">
        <v>80623</v>
      </c>
      <c r="N115" s="14">
        <v>80367</v>
      </c>
      <c r="O115" s="14">
        <v>83681</v>
      </c>
      <c r="P115" s="14">
        <v>89654</v>
      </c>
      <c r="Q115" s="14">
        <v>89398</v>
      </c>
      <c r="R115" s="14">
        <v>92002</v>
      </c>
      <c r="S115" s="14">
        <v>95857</v>
      </c>
      <c r="T115" s="14">
        <v>106685</v>
      </c>
      <c r="U115" s="14">
        <v>118485</v>
      </c>
      <c r="V115" s="14">
        <v>132756.20000000001</v>
      </c>
      <c r="W115" s="14">
        <v>171025.4</v>
      </c>
      <c r="X115" s="14">
        <v>179351</v>
      </c>
      <c r="Y115" s="14">
        <v>192521</v>
      </c>
      <c r="Z115" s="14">
        <v>204942</v>
      </c>
    </row>
    <row r="116" spans="2:26" x14ac:dyDescent="0.45">
      <c r="B116" s="13" t="s">
        <v>2250</v>
      </c>
      <c r="C116" s="13" t="s">
        <v>2174</v>
      </c>
      <c r="D116" s="14">
        <v>137061</v>
      </c>
      <c r="E116" s="14">
        <v>146164</v>
      </c>
      <c r="F116" s="14">
        <v>124799</v>
      </c>
      <c r="G116" s="14">
        <v>130147</v>
      </c>
      <c r="H116" s="14">
        <v>112492</v>
      </c>
      <c r="I116" s="14">
        <v>121002</v>
      </c>
      <c r="J116" s="14">
        <v>103997</v>
      </c>
      <c r="K116" s="14">
        <v>121655</v>
      </c>
      <c r="L116" s="14">
        <v>112892</v>
      </c>
      <c r="M116" s="14">
        <v>106450</v>
      </c>
      <c r="N116" s="14">
        <v>81168</v>
      </c>
      <c r="O116" s="14">
        <v>87491</v>
      </c>
      <c r="P116" s="14">
        <v>72004</v>
      </c>
      <c r="Q116" s="14">
        <v>70706</v>
      </c>
      <c r="R116" s="14">
        <v>92879</v>
      </c>
      <c r="S116" s="14">
        <v>81951</v>
      </c>
      <c r="T116" s="14">
        <v>69381</v>
      </c>
      <c r="U116" s="14">
        <v>88261.5</v>
      </c>
      <c r="V116" s="14">
        <v>81581</v>
      </c>
      <c r="W116" s="14">
        <v>112072.6</v>
      </c>
      <c r="X116" s="14">
        <v>91922.45</v>
      </c>
      <c r="Y116" s="14">
        <v>130030.1</v>
      </c>
      <c r="Z116" s="14">
        <v>107570</v>
      </c>
    </row>
    <row r="117" spans="2:26" x14ac:dyDescent="0.45">
      <c r="B117" s="13" t="s">
        <v>2251</v>
      </c>
      <c r="C117" s="13" t="s">
        <v>2174</v>
      </c>
      <c r="D117" s="14">
        <v>12003</v>
      </c>
      <c r="E117" s="14">
        <v>11425</v>
      </c>
      <c r="F117" s="14">
        <v>11178</v>
      </c>
      <c r="G117" s="14">
        <v>11053</v>
      </c>
      <c r="H117" s="14">
        <v>10987</v>
      </c>
      <c r="I117" s="14">
        <v>10738</v>
      </c>
      <c r="J117" s="14">
        <v>10464</v>
      </c>
      <c r="K117" s="14">
        <v>14401</v>
      </c>
      <c r="L117" s="14">
        <v>22714</v>
      </c>
      <c r="M117" s="14">
        <v>44745</v>
      </c>
      <c r="N117" s="14">
        <v>63447</v>
      </c>
      <c r="O117" s="14">
        <v>38180</v>
      </c>
      <c r="P117" s="14">
        <v>36295.22</v>
      </c>
      <c r="Q117" s="14">
        <v>43732.22</v>
      </c>
      <c r="R117" s="14">
        <v>9256.8909999999996</v>
      </c>
      <c r="S117" s="14">
        <v>11762.69</v>
      </c>
      <c r="T117" s="14">
        <v>20157.490000000002</v>
      </c>
      <c r="U117" s="14">
        <v>17515.849999999999</v>
      </c>
      <c r="V117" s="14">
        <v>13772.44</v>
      </c>
      <c r="W117" s="14">
        <v>17593.86</v>
      </c>
      <c r="X117" s="14">
        <v>20770.52</v>
      </c>
      <c r="Y117" s="14">
        <v>19396.259999999998</v>
      </c>
      <c r="Z117" s="14">
        <v>18933.310000000001</v>
      </c>
    </row>
    <row r="118" spans="2:26" x14ac:dyDescent="0.45">
      <c r="B118" s="13" t="s">
        <v>2252</v>
      </c>
      <c r="C118" s="13" t="s">
        <v>2169</v>
      </c>
      <c r="D118" s="14">
        <v>0</v>
      </c>
      <c r="E118" s="14">
        <v>0</v>
      </c>
      <c r="F118" s="14">
        <v>0</v>
      </c>
      <c r="G118" s="14">
        <v>0</v>
      </c>
      <c r="H118" s="14">
        <v>0</v>
      </c>
      <c r="I118" s="14">
        <v>0</v>
      </c>
      <c r="J118" s="14">
        <v>0</v>
      </c>
      <c r="K118" s="14">
        <v>0</v>
      </c>
      <c r="L118" s="14">
        <v>0</v>
      </c>
      <c r="M118" s="14">
        <v>0</v>
      </c>
      <c r="N118" s="14">
        <v>0</v>
      </c>
      <c r="O118" s="14">
        <v>0</v>
      </c>
      <c r="P118" s="14">
        <v>0</v>
      </c>
      <c r="Q118" s="14">
        <v>0</v>
      </c>
      <c r="R118" s="14">
        <v>0</v>
      </c>
      <c r="S118" s="14">
        <v>0</v>
      </c>
      <c r="T118" s="14">
        <v>0</v>
      </c>
      <c r="U118" s="14">
        <v>0</v>
      </c>
      <c r="V118" s="14">
        <v>0</v>
      </c>
      <c r="W118" s="14">
        <v>5</v>
      </c>
      <c r="X118" s="14">
        <v>22</v>
      </c>
      <c r="Y118" s="14">
        <v>28</v>
      </c>
      <c r="Z118" s="14">
        <v>35</v>
      </c>
    </row>
    <row r="119" spans="2:26" x14ac:dyDescent="0.45">
      <c r="B119" s="13" t="s">
        <v>2252</v>
      </c>
      <c r="C119" s="13" t="s">
        <v>2174</v>
      </c>
      <c r="D119" s="14">
        <v>10586</v>
      </c>
      <c r="E119" s="14">
        <v>8676</v>
      </c>
      <c r="F119" s="14">
        <v>8851</v>
      </c>
      <c r="G119" s="14">
        <v>8136</v>
      </c>
      <c r="H119" s="14">
        <v>11031</v>
      </c>
      <c r="I119" s="14">
        <v>21931</v>
      </c>
      <c r="J119" s="14">
        <v>19826</v>
      </c>
      <c r="K119" s="14">
        <v>20127</v>
      </c>
      <c r="L119" s="14">
        <v>21119</v>
      </c>
      <c r="M119" s="14">
        <v>19213</v>
      </c>
      <c r="N119" s="14">
        <v>21412</v>
      </c>
      <c r="O119" s="14">
        <v>23077</v>
      </c>
      <c r="P119" s="14">
        <v>20943.45</v>
      </c>
      <c r="Q119" s="14">
        <v>35983.800000000003</v>
      </c>
      <c r="R119" s="14">
        <v>35677.410000000003</v>
      </c>
      <c r="S119" s="14">
        <v>39393.279999999999</v>
      </c>
      <c r="T119" s="14">
        <v>27938.720000000001</v>
      </c>
      <c r="U119" s="14">
        <v>18617</v>
      </c>
      <c r="V119" s="14">
        <v>26593.23</v>
      </c>
      <c r="W119" s="14">
        <v>17190.32</v>
      </c>
      <c r="X119" s="14">
        <v>19485.25</v>
      </c>
      <c r="Y119" s="14">
        <v>11623.87</v>
      </c>
      <c r="Z119" s="14">
        <v>7758.94</v>
      </c>
    </row>
    <row r="120" spans="2:26" x14ac:dyDescent="0.45">
      <c r="B120" s="13" t="s">
        <v>2253</v>
      </c>
      <c r="C120" s="13" t="s">
        <v>2169</v>
      </c>
      <c r="D120" s="14">
        <v>9708</v>
      </c>
      <c r="E120" s="14">
        <v>10520</v>
      </c>
      <c r="F120" s="14">
        <v>17892</v>
      </c>
      <c r="G120" s="14">
        <v>20546</v>
      </c>
      <c r="H120" s="14">
        <v>24708</v>
      </c>
      <c r="I120" s="14">
        <v>24038</v>
      </c>
      <c r="J120" s="14">
        <v>19962</v>
      </c>
      <c r="K120" s="14">
        <v>25765</v>
      </c>
      <c r="L120" s="14">
        <v>27059</v>
      </c>
      <c r="M120" s="14">
        <v>24754.3</v>
      </c>
      <c r="N120" s="14">
        <v>26839</v>
      </c>
      <c r="O120" s="14">
        <v>27713.5</v>
      </c>
      <c r="P120" s="14">
        <v>27287</v>
      </c>
      <c r="Q120" s="14">
        <v>30352</v>
      </c>
      <c r="R120" s="14">
        <v>26765.5</v>
      </c>
      <c r="S120" s="14">
        <v>23559.5</v>
      </c>
      <c r="T120" s="14">
        <v>22212</v>
      </c>
      <c r="U120" s="14">
        <v>21124</v>
      </c>
      <c r="V120" s="14">
        <v>21955</v>
      </c>
      <c r="W120" s="14">
        <v>22046</v>
      </c>
      <c r="X120" s="14">
        <v>16268.95</v>
      </c>
      <c r="Y120" s="14">
        <v>17309.400000000001</v>
      </c>
      <c r="Z120" s="14">
        <v>16772.41</v>
      </c>
    </row>
    <row r="121" spans="2:26" x14ac:dyDescent="0.45">
      <c r="B121" s="13" t="s">
        <v>2253</v>
      </c>
      <c r="C121" s="13" t="s">
        <v>2174</v>
      </c>
      <c r="D121" s="14">
        <v>35163</v>
      </c>
      <c r="E121" s="14">
        <v>34016</v>
      </c>
      <c r="F121" s="14">
        <v>33045</v>
      </c>
      <c r="G121" s="14">
        <v>29556</v>
      </c>
      <c r="H121" s="14">
        <v>20000</v>
      </c>
      <c r="I121" s="14">
        <v>21489</v>
      </c>
      <c r="J121" s="14">
        <v>19195</v>
      </c>
      <c r="K121" s="14">
        <v>19751</v>
      </c>
      <c r="L121" s="14">
        <v>21405</v>
      </c>
      <c r="M121" s="14">
        <v>19814</v>
      </c>
      <c r="N121" s="14">
        <v>17916</v>
      </c>
      <c r="O121" s="14">
        <v>13928</v>
      </c>
      <c r="P121" s="14">
        <v>15045</v>
      </c>
      <c r="Q121" s="14">
        <v>18558</v>
      </c>
      <c r="R121" s="14">
        <v>14746</v>
      </c>
      <c r="S121" s="14">
        <v>14750</v>
      </c>
      <c r="T121" s="14">
        <v>11776.62</v>
      </c>
      <c r="U121" s="14">
        <v>12498.88</v>
      </c>
      <c r="V121" s="14">
        <v>14422.59</v>
      </c>
      <c r="W121" s="14">
        <v>17768.97</v>
      </c>
      <c r="X121" s="14">
        <v>26679.39</v>
      </c>
      <c r="Y121" s="14">
        <v>29598.01</v>
      </c>
      <c r="Z121" s="14">
        <v>33668.68</v>
      </c>
    </row>
    <row r="122" spans="2:26" x14ac:dyDescent="0.45">
      <c r="B122" s="13" t="s">
        <v>2254</v>
      </c>
      <c r="C122" s="13" t="s">
        <v>2169</v>
      </c>
      <c r="D122" s="14">
        <v>32780</v>
      </c>
      <c r="E122" s="14">
        <v>25569</v>
      </c>
      <c r="F122" s="14">
        <v>27044</v>
      </c>
      <c r="G122" s="14">
        <v>26897</v>
      </c>
      <c r="H122" s="14">
        <v>27562</v>
      </c>
      <c r="I122" s="14">
        <v>22635</v>
      </c>
      <c r="J122" s="14">
        <v>27210</v>
      </c>
      <c r="K122" s="14">
        <v>37526</v>
      </c>
      <c r="L122" s="14">
        <v>36685</v>
      </c>
      <c r="M122" s="14">
        <v>36002</v>
      </c>
      <c r="N122" s="14">
        <v>31422</v>
      </c>
      <c r="O122" s="14">
        <v>24597.8</v>
      </c>
      <c r="P122" s="14">
        <v>26179.200000000001</v>
      </c>
      <c r="Q122" s="14">
        <v>29577.7</v>
      </c>
      <c r="R122" s="14">
        <v>31282.6</v>
      </c>
      <c r="S122" s="14">
        <v>32056</v>
      </c>
      <c r="T122" s="14">
        <v>29185</v>
      </c>
      <c r="U122" s="14">
        <v>31210</v>
      </c>
      <c r="V122" s="14">
        <v>28628</v>
      </c>
      <c r="W122" s="14">
        <v>26922.2</v>
      </c>
      <c r="X122" s="14">
        <v>25910</v>
      </c>
      <c r="Y122" s="14">
        <v>22664.6</v>
      </c>
      <c r="Z122" s="14">
        <v>15389.4</v>
      </c>
    </row>
    <row r="123" spans="2:26" x14ac:dyDescent="0.45">
      <c r="B123" s="13" t="s">
        <v>2254</v>
      </c>
      <c r="C123" s="13" t="s">
        <v>2174</v>
      </c>
      <c r="D123" s="14">
        <v>68486</v>
      </c>
      <c r="E123" s="14">
        <v>54708</v>
      </c>
      <c r="F123" s="14">
        <v>32586</v>
      </c>
      <c r="G123" s="14">
        <v>34088</v>
      </c>
      <c r="H123" s="14">
        <v>32194</v>
      </c>
      <c r="I123" s="14">
        <v>28234</v>
      </c>
      <c r="J123" s="14">
        <v>27587</v>
      </c>
      <c r="K123" s="14">
        <v>29485</v>
      </c>
      <c r="L123" s="14">
        <v>28714</v>
      </c>
      <c r="M123" s="14">
        <v>28892</v>
      </c>
      <c r="N123" s="14">
        <v>23996</v>
      </c>
      <c r="O123" s="14">
        <v>24106</v>
      </c>
      <c r="P123" s="14">
        <v>22320</v>
      </c>
      <c r="Q123" s="14">
        <v>22103</v>
      </c>
      <c r="R123" s="14">
        <v>25056</v>
      </c>
      <c r="S123" s="14">
        <v>25634</v>
      </c>
      <c r="T123" s="14">
        <v>23574</v>
      </c>
      <c r="U123" s="14">
        <v>21548</v>
      </c>
      <c r="V123" s="14">
        <v>22621</v>
      </c>
      <c r="W123" s="14">
        <v>18546.099999999999</v>
      </c>
      <c r="X123" s="14">
        <v>20186.2</v>
      </c>
      <c r="Y123" s="14">
        <v>18052.8</v>
      </c>
      <c r="Z123" s="14">
        <v>14534.5</v>
      </c>
    </row>
    <row r="124" spans="2:26" x14ac:dyDescent="0.45">
      <c r="B124" s="13" t="s">
        <v>2255</v>
      </c>
      <c r="C124" s="13" t="s">
        <v>2169</v>
      </c>
      <c r="D124" s="14">
        <v>0</v>
      </c>
      <c r="E124" s="14">
        <v>0</v>
      </c>
      <c r="F124" s="14">
        <v>0</v>
      </c>
      <c r="G124" s="14">
        <v>0</v>
      </c>
      <c r="H124" s="14">
        <v>0</v>
      </c>
      <c r="I124" s="14">
        <v>0</v>
      </c>
      <c r="J124" s="14">
        <v>0</v>
      </c>
      <c r="K124" s="14">
        <v>0</v>
      </c>
      <c r="L124" s="14">
        <v>0</v>
      </c>
      <c r="M124" s="14">
        <v>0</v>
      </c>
      <c r="N124" s="14">
        <v>0</v>
      </c>
      <c r="O124" s="14">
        <v>0</v>
      </c>
      <c r="P124" s="14">
        <v>0</v>
      </c>
      <c r="Q124" s="14">
        <v>0</v>
      </c>
      <c r="R124" s="14">
        <v>0</v>
      </c>
      <c r="S124" s="14">
        <v>0.5</v>
      </c>
      <c r="T124" s="14">
        <v>0.5</v>
      </c>
      <c r="U124" s="14">
        <v>0.5</v>
      </c>
      <c r="V124" s="14">
        <v>0.5</v>
      </c>
      <c r="W124" s="14">
        <v>0</v>
      </c>
      <c r="X124" s="14">
        <v>0</v>
      </c>
      <c r="Y124" s="14">
        <v>0</v>
      </c>
      <c r="Z124" s="14">
        <v>0</v>
      </c>
    </row>
    <row r="125" spans="2:26" x14ac:dyDescent="0.45">
      <c r="B125" s="13" t="s">
        <v>2255</v>
      </c>
      <c r="C125" s="13" t="s">
        <v>2174</v>
      </c>
      <c r="D125" s="14">
        <v>0</v>
      </c>
      <c r="E125" s="14">
        <v>0</v>
      </c>
      <c r="F125" s="14">
        <v>0</v>
      </c>
      <c r="G125" s="14">
        <v>0</v>
      </c>
      <c r="H125" s="14">
        <v>0</v>
      </c>
      <c r="I125" s="14">
        <v>0</v>
      </c>
      <c r="J125" s="14">
        <v>0</v>
      </c>
      <c r="K125" s="14">
        <v>0</v>
      </c>
      <c r="L125" s="14">
        <v>0</v>
      </c>
      <c r="M125" s="14">
        <v>0</v>
      </c>
      <c r="N125" s="14">
        <v>0</v>
      </c>
      <c r="O125" s="14">
        <v>22074</v>
      </c>
      <c r="P125" s="14">
        <v>25071.9</v>
      </c>
      <c r="Q125" s="14">
        <v>26196.69</v>
      </c>
      <c r="R125" s="14">
        <v>28495.27</v>
      </c>
      <c r="S125" s="14">
        <v>30158.69</v>
      </c>
      <c r="T125" s="14">
        <v>35534.160000000003</v>
      </c>
      <c r="U125" s="14">
        <v>32625.63</v>
      </c>
      <c r="V125" s="14">
        <v>37910.54</v>
      </c>
      <c r="W125" s="14">
        <v>29213.83</v>
      </c>
      <c r="X125" s="14">
        <v>23051.82</v>
      </c>
      <c r="Y125" s="14">
        <v>25027.25</v>
      </c>
      <c r="Z125" s="14">
        <v>8826.8040000000001</v>
      </c>
    </row>
    <row r="126" spans="2:26" x14ac:dyDescent="0.45">
      <c r="B126" s="13" t="s">
        <v>2256</v>
      </c>
      <c r="C126" s="13" t="s">
        <v>2169</v>
      </c>
      <c r="D126" s="14">
        <v>0</v>
      </c>
      <c r="E126" s="14">
        <v>0</v>
      </c>
      <c r="F126" s="14">
        <v>0</v>
      </c>
      <c r="G126" s="14">
        <v>0</v>
      </c>
      <c r="H126" s="14">
        <v>0</v>
      </c>
      <c r="I126" s="14">
        <v>0</v>
      </c>
      <c r="J126" s="14">
        <v>0</v>
      </c>
      <c r="K126" s="14">
        <v>10</v>
      </c>
      <c r="L126" s="14">
        <v>10</v>
      </c>
      <c r="M126" s="14">
        <v>10</v>
      </c>
      <c r="N126" s="14">
        <v>10</v>
      </c>
      <c r="O126" s="14">
        <v>10</v>
      </c>
      <c r="P126" s="14">
        <v>10</v>
      </c>
      <c r="Q126" s="14">
        <v>10</v>
      </c>
      <c r="R126" s="14">
        <v>10</v>
      </c>
      <c r="S126" s="14">
        <v>10</v>
      </c>
      <c r="T126" s="14">
        <v>10</v>
      </c>
      <c r="U126" s="14">
        <v>10</v>
      </c>
      <c r="V126" s="14">
        <v>10</v>
      </c>
      <c r="W126" s="14">
        <v>79</v>
      </c>
      <c r="X126" s="14">
        <v>82</v>
      </c>
      <c r="Y126" s="14">
        <v>85</v>
      </c>
      <c r="Z126" s="14">
        <v>88</v>
      </c>
    </row>
    <row r="127" spans="2:26" x14ac:dyDescent="0.45">
      <c r="B127" s="13" t="s">
        <v>2256</v>
      </c>
      <c r="C127" s="13" t="s">
        <v>2174</v>
      </c>
      <c r="D127" s="14">
        <v>125</v>
      </c>
      <c r="E127" s="14">
        <v>125</v>
      </c>
      <c r="F127" s="14">
        <v>125</v>
      </c>
      <c r="G127" s="14">
        <v>125</v>
      </c>
      <c r="H127" s="14">
        <v>125</v>
      </c>
      <c r="I127" s="14">
        <v>125</v>
      </c>
      <c r="J127" s="14">
        <v>125</v>
      </c>
      <c r="K127" s="14">
        <v>125</v>
      </c>
      <c r="L127" s="14">
        <v>125</v>
      </c>
      <c r="M127" s="14">
        <v>125</v>
      </c>
      <c r="N127" s="14">
        <v>125</v>
      </c>
      <c r="O127" s="14">
        <v>125</v>
      </c>
      <c r="P127" s="14">
        <v>125</v>
      </c>
      <c r="Q127" s="14">
        <v>125</v>
      </c>
      <c r="R127" s="14">
        <v>125</v>
      </c>
      <c r="S127" s="14">
        <v>125</v>
      </c>
      <c r="T127" s="14">
        <v>125</v>
      </c>
      <c r="U127" s="14">
        <v>125</v>
      </c>
      <c r="V127" s="14">
        <v>125</v>
      </c>
      <c r="W127" s="14">
        <v>125</v>
      </c>
      <c r="X127" s="14">
        <v>125</v>
      </c>
      <c r="Y127" s="14">
        <v>125</v>
      </c>
      <c r="Z127" s="14">
        <v>125</v>
      </c>
    </row>
    <row r="128" spans="2:26" x14ac:dyDescent="0.45">
      <c r="B128" s="13" t="s">
        <v>2257</v>
      </c>
      <c r="C128" s="13" t="s">
        <v>2169</v>
      </c>
      <c r="D128" s="14">
        <v>1878</v>
      </c>
      <c r="E128" s="14">
        <v>1883</v>
      </c>
      <c r="F128" s="14">
        <v>1862</v>
      </c>
      <c r="G128" s="14">
        <v>1821</v>
      </c>
      <c r="H128" s="14">
        <v>3545</v>
      </c>
      <c r="I128" s="14">
        <v>3620</v>
      </c>
      <c r="J128" s="14">
        <v>3607</v>
      </c>
      <c r="K128" s="14">
        <v>3200</v>
      </c>
      <c r="L128" s="14">
        <v>3786</v>
      </c>
      <c r="M128" s="14">
        <v>3345.7</v>
      </c>
      <c r="N128" s="14">
        <v>4098.8</v>
      </c>
      <c r="O128" s="14">
        <v>4666.9799999999996</v>
      </c>
      <c r="P128" s="14">
        <v>4333.71</v>
      </c>
      <c r="Q128" s="14">
        <v>5339.1</v>
      </c>
      <c r="R128" s="14">
        <v>4835.3440000000001</v>
      </c>
      <c r="S128" s="14">
        <v>5847.54</v>
      </c>
      <c r="T128" s="14">
        <v>6624.86</v>
      </c>
      <c r="U128" s="14">
        <v>7275.11</v>
      </c>
      <c r="V128" s="14">
        <v>7347.04</v>
      </c>
      <c r="W128" s="14">
        <v>8079.13</v>
      </c>
      <c r="X128" s="14">
        <v>7342.6</v>
      </c>
      <c r="Y128" s="14">
        <v>7862.26</v>
      </c>
      <c r="Z128" s="14">
        <v>7593.9</v>
      </c>
    </row>
    <row r="129" spans="2:26" x14ac:dyDescent="0.45">
      <c r="B129" s="13" t="s">
        <v>2257</v>
      </c>
      <c r="C129" s="13" t="s">
        <v>2174</v>
      </c>
      <c r="D129" s="14">
        <v>68345</v>
      </c>
      <c r="E129" s="14">
        <v>54723</v>
      </c>
      <c r="F129" s="14">
        <v>141079</v>
      </c>
      <c r="G129" s="14">
        <v>47740</v>
      </c>
      <c r="H129" s="14">
        <v>78724</v>
      </c>
      <c r="I129" s="14">
        <v>61313</v>
      </c>
      <c r="J129" s="14">
        <v>29940</v>
      </c>
      <c r="K129" s="14">
        <v>2446</v>
      </c>
      <c r="L129" s="14">
        <v>1996</v>
      </c>
      <c r="M129" s="14">
        <v>1409</v>
      </c>
      <c r="N129" s="14">
        <v>1395</v>
      </c>
      <c r="O129" s="14">
        <v>1188</v>
      </c>
      <c r="P129" s="14">
        <v>1323</v>
      </c>
      <c r="Q129" s="14">
        <v>1183</v>
      </c>
      <c r="R129" s="14">
        <v>1268</v>
      </c>
      <c r="S129" s="14">
        <v>1488</v>
      </c>
      <c r="T129" s="14">
        <v>1494</v>
      </c>
      <c r="U129" s="14">
        <v>1756</v>
      </c>
      <c r="V129" s="14">
        <v>1490</v>
      </c>
      <c r="W129" s="14">
        <v>1559.2049999999999</v>
      </c>
      <c r="X129" s="14">
        <v>1327.3230000000001</v>
      </c>
      <c r="Y129" s="14">
        <v>1401.337</v>
      </c>
      <c r="Z129" s="14">
        <v>1300.979</v>
      </c>
    </row>
    <row r="130" spans="2:26" x14ac:dyDescent="0.45">
      <c r="B130" s="13" t="s">
        <v>2258</v>
      </c>
      <c r="C130" s="13" t="s">
        <v>2169</v>
      </c>
      <c r="D130" s="14">
        <v>19475</v>
      </c>
      <c r="E130" s="14">
        <v>20098</v>
      </c>
      <c r="F130" s="14">
        <v>19210</v>
      </c>
      <c r="G130" s="14">
        <v>19670</v>
      </c>
      <c r="H130" s="14">
        <v>19384</v>
      </c>
      <c r="I130" s="14">
        <v>20455</v>
      </c>
      <c r="J130" s="14">
        <v>20431</v>
      </c>
      <c r="K130" s="14">
        <v>20447</v>
      </c>
      <c r="L130" s="14">
        <v>20395</v>
      </c>
      <c r="M130" s="14">
        <v>20071</v>
      </c>
      <c r="N130" s="14">
        <v>20420</v>
      </c>
      <c r="O130" s="14">
        <v>21010</v>
      </c>
      <c r="P130" s="14">
        <v>20763</v>
      </c>
      <c r="Q130" s="14">
        <v>19357.400000000001</v>
      </c>
      <c r="R130" s="14">
        <v>20135</v>
      </c>
      <c r="S130" s="14">
        <v>20200</v>
      </c>
      <c r="T130" s="14">
        <v>20952</v>
      </c>
      <c r="U130" s="14">
        <v>21685</v>
      </c>
      <c r="V130" s="14">
        <v>21751</v>
      </c>
      <c r="W130" s="14">
        <v>20986</v>
      </c>
      <c r="X130" s="14">
        <v>20401</v>
      </c>
      <c r="Y130" s="14">
        <v>20991</v>
      </c>
      <c r="Z130" s="14">
        <v>19259</v>
      </c>
    </row>
    <row r="131" spans="2:26" x14ac:dyDescent="0.45">
      <c r="B131" s="13" t="s">
        <v>2258</v>
      </c>
      <c r="C131" s="13" t="s">
        <v>2174</v>
      </c>
      <c r="D131" s="14">
        <v>4654</v>
      </c>
      <c r="E131" s="14">
        <v>4646</v>
      </c>
      <c r="F131" s="14">
        <v>4983</v>
      </c>
      <c r="G131" s="14">
        <v>5127</v>
      </c>
      <c r="H131" s="14">
        <v>4528</v>
      </c>
      <c r="I131" s="14">
        <v>4242</v>
      </c>
      <c r="J131" s="14">
        <v>4646</v>
      </c>
      <c r="K131" s="14">
        <v>4276</v>
      </c>
      <c r="L131" s="14">
        <v>4164</v>
      </c>
      <c r="M131" s="14">
        <v>4112</v>
      </c>
      <c r="N131" s="14">
        <v>3990</v>
      </c>
      <c r="O131" s="14">
        <v>3859</v>
      </c>
      <c r="P131" s="14">
        <v>4033</v>
      </c>
      <c r="Q131" s="14">
        <v>3761</v>
      </c>
      <c r="R131" s="14">
        <v>3812</v>
      </c>
      <c r="S131" s="14">
        <v>3841</v>
      </c>
      <c r="T131" s="14">
        <v>3507</v>
      </c>
      <c r="U131" s="14">
        <v>3557</v>
      </c>
      <c r="V131" s="14">
        <v>3650</v>
      </c>
      <c r="W131" s="14">
        <v>3721</v>
      </c>
      <c r="X131" s="14">
        <v>3729</v>
      </c>
      <c r="Y131" s="14">
        <v>3314</v>
      </c>
      <c r="Z131" s="14">
        <v>3381</v>
      </c>
    </row>
    <row r="132" spans="2:26" x14ac:dyDescent="0.45">
      <c r="B132" s="13" t="s">
        <v>2259</v>
      </c>
      <c r="C132" s="13" t="s">
        <v>2169</v>
      </c>
      <c r="D132" s="14">
        <v>65891</v>
      </c>
      <c r="E132" s="14">
        <v>53409</v>
      </c>
      <c r="F132" s="14">
        <v>49852</v>
      </c>
      <c r="G132" s="14">
        <v>74280</v>
      </c>
      <c r="H132" s="14">
        <v>57233</v>
      </c>
      <c r="I132" s="14">
        <v>44685</v>
      </c>
      <c r="J132" s="14">
        <v>35379</v>
      </c>
      <c r="K132" s="14">
        <v>44994</v>
      </c>
      <c r="L132" s="14">
        <v>43977</v>
      </c>
      <c r="M132" s="14">
        <v>38907</v>
      </c>
      <c r="N132" s="14">
        <v>40694</v>
      </c>
      <c r="O132" s="14">
        <v>39141</v>
      </c>
      <c r="P132" s="14">
        <v>26360</v>
      </c>
      <c r="Q132" s="14">
        <v>25289</v>
      </c>
      <c r="R132" s="14">
        <v>26032</v>
      </c>
      <c r="S132" s="14">
        <v>29909</v>
      </c>
      <c r="T132" s="14">
        <v>41801</v>
      </c>
      <c r="U132" s="14">
        <v>35979</v>
      </c>
      <c r="V132" s="14">
        <v>34196</v>
      </c>
      <c r="W132" s="14">
        <v>40756</v>
      </c>
      <c r="X132" s="14">
        <v>32258</v>
      </c>
      <c r="Y132" s="14">
        <v>32649</v>
      </c>
      <c r="Z132" s="14">
        <v>26545</v>
      </c>
    </row>
    <row r="133" spans="2:26" x14ac:dyDescent="0.45">
      <c r="B133" s="13" t="s">
        <v>2259</v>
      </c>
      <c r="C133" s="13" t="s">
        <v>2174</v>
      </c>
      <c r="D133" s="14">
        <v>204084</v>
      </c>
      <c r="E133" s="14">
        <v>209142</v>
      </c>
      <c r="F133" s="14">
        <v>221772</v>
      </c>
      <c r="G133" s="14">
        <v>257647</v>
      </c>
      <c r="H133" s="14">
        <v>258343</v>
      </c>
      <c r="I133" s="14">
        <v>281368</v>
      </c>
      <c r="J133" s="14">
        <v>293037</v>
      </c>
      <c r="K133" s="14">
        <v>290511</v>
      </c>
      <c r="L133" s="14">
        <v>274281</v>
      </c>
      <c r="M133" s="14">
        <v>244047</v>
      </c>
      <c r="N133" s="14">
        <v>243146</v>
      </c>
      <c r="O133" s="14">
        <v>233883</v>
      </c>
      <c r="P133" s="14">
        <v>214408</v>
      </c>
      <c r="Q133" s="14">
        <v>235107</v>
      </c>
      <c r="R133" s="14">
        <v>242743</v>
      </c>
      <c r="S133" s="14">
        <v>261744</v>
      </c>
      <c r="T133" s="14">
        <v>271185</v>
      </c>
      <c r="U133" s="14">
        <v>248237</v>
      </c>
      <c r="V133" s="14">
        <v>279213</v>
      </c>
      <c r="W133" s="14">
        <v>224394.8</v>
      </c>
      <c r="X133" s="14">
        <v>212094.6</v>
      </c>
      <c r="Y133" s="14">
        <v>187652.3</v>
      </c>
      <c r="Z133" s="14">
        <v>179721</v>
      </c>
    </row>
    <row r="134" spans="2:26" x14ac:dyDescent="0.45">
      <c r="B134" s="13" t="s">
        <v>2260</v>
      </c>
      <c r="C134" s="13" t="s">
        <v>2174</v>
      </c>
      <c r="D134" s="14">
        <v>800</v>
      </c>
      <c r="E134" s="14">
        <v>900</v>
      </c>
      <c r="F134" s="14">
        <v>1000</v>
      </c>
      <c r="G134" s="14">
        <v>1100</v>
      </c>
      <c r="H134" s="14">
        <v>1200</v>
      </c>
      <c r="I134" s="14">
        <v>1571</v>
      </c>
      <c r="J134" s="14">
        <v>1299</v>
      </c>
      <c r="K134" s="14">
        <v>1229</v>
      </c>
      <c r="L134" s="14">
        <v>1206</v>
      </c>
      <c r="M134" s="14">
        <v>1058</v>
      </c>
      <c r="N134" s="14">
        <v>1590</v>
      </c>
      <c r="O134" s="14">
        <v>1667</v>
      </c>
      <c r="P134" s="14">
        <v>2167</v>
      </c>
      <c r="Q134" s="14">
        <v>1702</v>
      </c>
      <c r="R134" s="14">
        <v>2298</v>
      </c>
      <c r="S134" s="14">
        <v>2012</v>
      </c>
      <c r="T134" s="14">
        <v>2220</v>
      </c>
      <c r="U134" s="14">
        <v>2022</v>
      </c>
      <c r="V134" s="14">
        <v>2102</v>
      </c>
      <c r="W134" s="14">
        <v>2270.1309999999999</v>
      </c>
      <c r="X134" s="14">
        <v>2322.5</v>
      </c>
      <c r="Y134" s="14">
        <v>3088.9</v>
      </c>
      <c r="Z134" s="14">
        <v>3120.5</v>
      </c>
    </row>
    <row r="135" spans="2:26" x14ac:dyDescent="0.45">
      <c r="B135" s="13" t="s">
        <v>2261</v>
      </c>
      <c r="C135" s="13" t="s">
        <v>2169</v>
      </c>
      <c r="D135" s="14">
        <v>7</v>
      </c>
      <c r="E135" s="14">
        <v>12</v>
      </c>
      <c r="F135" s="14">
        <v>13</v>
      </c>
      <c r="G135" s="14">
        <v>13</v>
      </c>
      <c r="H135" s="14">
        <v>18</v>
      </c>
      <c r="I135" s="14">
        <v>19</v>
      </c>
      <c r="J135" s="14">
        <v>24</v>
      </c>
      <c r="K135" s="14">
        <v>24</v>
      </c>
      <c r="L135" s="14">
        <v>24</v>
      </c>
      <c r="M135" s="14">
        <v>24</v>
      </c>
      <c r="N135" s="14">
        <v>11</v>
      </c>
      <c r="O135" s="14">
        <v>6</v>
      </c>
      <c r="P135" s="14">
        <v>6</v>
      </c>
      <c r="Q135" s="14">
        <v>6</v>
      </c>
      <c r="R135" s="14">
        <v>6</v>
      </c>
      <c r="S135" s="14">
        <v>6</v>
      </c>
      <c r="T135" s="14">
        <v>6</v>
      </c>
      <c r="U135" s="14">
        <v>0</v>
      </c>
      <c r="V135" s="14">
        <v>0</v>
      </c>
      <c r="W135" s="14">
        <v>0</v>
      </c>
      <c r="X135" s="14">
        <v>0.1</v>
      </c>
      <c r="Y135" s="14">
        <v>1.5</v>
      </c>
      <c r="Z135" s="14">
        <v>2.5</v>
      </c>
    </row>
    <row r="136" spans="2:26" x14ac:dyDescent="0.45">
      <c r="B136" s="13" t="s">
        <v>2261</v>
      </c>
      <c r="C136" s="13" t="s">
        <v>2174</v>
      </c>
      <c r="D136" s="14">
        <v>1200</v>
      </c>
      <c r="E136" s="14">
        <v>1200</v>
      </c>
      <c r="F136" s="14">
        <v>1198</v>
      </c>
      <c r="G136" s="14">
        <v>950</v>
      </c>
      <c r="H136" s="14">
        <v>700</v>
      </c>
      <c r="I136" s="14">
        <v>579</v>
      </c>
      <c r="J136" s="14">
        <v>694</v>
      </c>
      <c r="K136" s="14">
        <v>677</v>
      </c>
      <c r="L136" s="14">
        <v>699</v>
      </c>
      <c r="M136" s="14">
        <v>772</v>
      </c>
      <c r="N136" s="14">
        <v>700</v>
      </c>
      <c r="O136" s="14">
        <v>662</v>
      </c>
      <c r="P136" s="14">
        <v>625</v>
      </c>
      <c r="Q136" s="14">
        <v>527</v>
      </c>
      <c r="R136" s="14">
        <v>1029</v>
      </c>
      <c r="S136" s="14">
        <v>990</v>
      </c>
      <c r="T136" s="14">
        <v>809</v>
      </c>
      <c r="U136" s="14">
        <v>784</v>
      </c>
      <c r="V136" s="14">
        <v>762</v>
      </c>
      <c r="W136" s="14">
        <v>860.4</v>
      </c>
      <c r="X136" s="14">
        <v>527</v>
      </c>
      <c r="Y136" s="14">
        <v>287.97000000000003</v>
      </c>
      <c r="Z136" s="14">
        <v>290</v>
      </c>
    </row>
    <row r="137" spans="2:26" x14ac:dyDescent="0.45">
      <c r="B137" s="13" t="s">
        <v>2262</v>
      </c>
      <c r="C137" s="13" t="s">
        <v>2169</v>
      </c>
      <c r="D137" s="14">
        <v>43609</v>
      </c>
      <c r="E137" s="14">
        <v>41573</v>
      </c>
      <c r="F137" s="14">
        <v>32026</v>
      </c>
      <c r="G137" s="14">
        <v>37772</v>
      </c>
      <c r="H137" s="14">
        <v>42814</v>
      </c>
      <c r="I137" s="14">
        <v>39012</v>
      </c>
      <c r="J137" s="14">
        <v>37188</v>
      </c>
      <c r="K137" s="14">
        <v>31168</v>
      </c>
      <c r="L137" s="14">
        <v>36066</v>
      </c>
      <c r="M137" s="14">
        <v>35130.400000000001</v>
      </c>
      <c r="N137" s="14">
        <v>36175</v>
      </c>
      <c r="O137" s="14">
        <v>35918</v>
      </c>
      <c r="P137" s="14">
        <v>34585.54</v>
      </c>
      <c r="Q137" s="14">
        <v>37707.199999999997</v>
      </c>
      <c r="R137" s="14">
        <v>34382.199999999997</v>
      </c>
      <c r="S137" s="14">
        <v>35866.699999999997</v>
      </c>
      <c r="T137" s="14">
        <v>36337</v>
      </c>
      <c r="U137" s="14">
        <v>37498</v>
      </c>
      <c r="V137" s="14">
        <v>36453</v>
      </c>
      <c r="W137" s="14">
        <v>40221.49</v>
      </c>
      <c r="X137" s="14">
        <v>42629</v>
      </c>
      <c r="Y137" s="14">
        <v>40594.199999999997</v>
      </c>
      <c r="Z137" s="14">
        <v>37921.199999999997</v>
      </c>
    </row>
    <row r="138" spans="2:26" x14ac:dyDescent="0.45">
      <c r="B138" s="13" t="s">
        <v>2262</v>
      </c>
      <c r="C138" s="13" t="s">
        <v>2174</v>
      </c>
      <c r="D138" s="14">
        <v>1534089</v>
      </c>
      <c r="E138" s="14">
        <v>1510694</v>
      </c>
      <c r="F138" s="14">
        <v>1442348</v>
      </c>
      <c r="G138" s="14">
        <v>1031221</v>
      </c>
      <c r="H138" s="14">
        <v>1090596</v>
      </c>
      <c r="I138" s="14">
        <v>910598</v>
      </c>
      <c r="J138" s="14">
        <v>867721</v>
      </c>
      <c r="K138" s="14">
        <v>653053</v>
      </c>
      <c r="L138" s="14">
        <v>690584</v>
      </c>
      <c r="M138" s="14">
        <v>777752</v>
      </c>
      <c r="N138" s="14">
        <v>828089</v>
      </c>
      <c r="O138" s="14">
        <v>716387</v>
      </c>
      <c r="P138" s="14">
        <v>502790</v>
      </c>
      <c r="Q138" s="14">
        <v>668480</v>
      </c>
      <c r="R138" s="14">
        <v>745343</v>
      </c>
      <c r="S138" s="14">
        <v>868986</v>
      </c>
      <c r="T138" s="14">
        <v>670223</v>
      </c>
      <c r="U138" s="14">
        <v>904489</v>
      </c>
      <c r="V138" s="14">
        <v>789182</v>
      </c>
      <c r="W138" s="14">
        <v>638418</v>
      </c>
      <c r="X138" s="14">
        <v>732900.4</v>
      </c>
      <c r="Y138" s="14">
        <v>466408.1</v>
      </c>
      <c r="Z138" s="14">
        <v>458193</v>
      </c>
    </row>
    <row r="139" spans="2:26" x14ac:dyDescent="0.45">
      <c r="B139" s="13" t="s">
        <v>2263</v>
      </c>
      <c r="C139" s="13" t="s">
        <v>2169</v>
      </c>
      <c r="D139" s="14">
        <v>2125</v>
      </c>
      <c r="E139" s="14">
        <v>2647</v>
      </c>
      <c r="F139" s="14">
        <v>3554</v>
      </c>
      <c r="G139" s="14">
        <v>1944</v>
      </c>
      <c r="H139" s="14">
        <v>2000</v>
      </c>
      <c r="I139" s="14">
        <v>980</v>
      </c>
      <c r="J139" s="14">
        <v>980</v>
      </c>
      <c r="K139" s="14">
        <v>1080</v>
      </c>
      <c r="L139" s="14">
        <v>1080</v>
      </c>
      <c r="M139" s="14">
        <v>1230</v>
      </c>
      <c r="N139" s="14">
        <v>1280</v>
      </c>
      <c r="O139" s="14">
        <v>2147.9</v>
      </c>
      <c r="P139" s="14">
        <v>1031.8</v>
      </c>
      <c r="Q139" s="14">
        <v>1575</v>
      </c>
      <c r="R139" s="14">
        <v>2180.5</v>
      </c>
      <c r="S139" s="14">
        <v>2290</v>
      </c>
      <c r="T139" s="14">
        <v>2095</v>
      </c>
      <c r="U139" s="14">
        <v>2639</v>
      </c>
      <c r="V139" s="14">
        <v>3009</v>
      </c>
      <c r="W139" s="14">
        <v>3165</v>
      </c>
      <c r="X139" s="14">
        <v>3430</v>
      </c>
      <c r="Y139" s="14">
        <v>3750</v>
      </c>
      <c r="Z139" s="14">
        <v>3750</v>
      </c>
    </row>
    <row r="140" spans="2:26" x14ac:dyDescent="0.45">
      <c r="B140" s="13" t="s">
        <v>2263</v>
      </c>
      <c r="C140" s="13" t="s">
        <v>2174</v>
      </c>
      <c r="D140" s="14">
        <v>11015</v>
      </c>
      <c r="E140" s="14">
        <v>13217</v>
      </c>
      <c r="F140" s="14">
        <v>17261</v>
      </c>
      <c r="G140" s="14">
        <v>18097</v>
      </c>
      <c r="H140" s="14">
        <v>14223</v>
      </c>
      <c r="I140" s="14">
        <v>11193</v>
      </c>
      <c r="J140" s="14">
        <v>12956</v>
      </c>
      <c r="K140" s="14">
        <v>13709</v>
      </c>
      <c r="L140" s="14">
        <v>15382</v>
      </c>
      <c r="M140" s="14">
        <v>14233</v>
      </c>
      <c r="N140" s="14">
        <v>14490</v>
      </c>
      <c r="O140" s="14">
        <v>14005</v>
      </c>
      <c r="P140" s="14">
        <v>13662.82</v>
      </c>
      <c r="Q140" s="14">
        <v>13188.56</v>
      </c>
      <c r="R140" s="14">
        <v>13783.53</v>
      </c>
      <c r="S140" s="14">
        <v>11894.88</v>
      </c>
      <c r="T140" s="14">
        <v>14640.69</v>
      </c>
      <c r="U140" s="14">
        <v>15724.55</v>
      </c>
      <c r="V140" s="14">
        <v>13920.45</v>
      </c>
      <c r="W140" s="14">
        <v>16066</v>
      </c>
      <c r="X140" s="14">
        <v>14064.13</v>
      </c>
      <c r="Y140" s="14">
        <v>17666.900000000001</v>
      </c>
      <c r="Z140" s="14">
        <v>18010</v>
      </c>
    </row>
    <row r="141" spans="2:26" x14ac:dyDescent="0.45">
      <c r="B141" s="13" t="s">
        <v>2264</v>
      </c>
      <c r="C141" s="13" t="s">
        <v>2169</v>
      </c>
      <c r="D141" s="14">
        <v>351</v>
      </c>
      <c r="E141" s="14">
        <v>454</v>
      </c>
      <c r="F141" s="14">
        <v>476</v>
      </c>
      <c r="G141" s="14">
        <v>417</v>
      </c>
      <c r="H141" s="14">
        <v>586</v>
      </c>
      <c r="I141" s="14">
        <v>368</v>
      </c>
      <c r="J141" s="14">
        <v>288</v>
      </c>
      <c r="K141" s="14">
        <v>405</v>
      </c>
      <c r="L141" s="14">
        <v>2779.9160000000002</v>
      </c>
      <c r="M141" s="14">
        <v>2163.232</v>
      </c>
      <c r="N141" s="14">
        <v>1758.742</v>
      </c>
      <c r="O141" s="14">
        <v>2245.77</v>
      </c>
      <c r="P141" s="14">
        <v>2644.002</v>
      </c>
      <c r="Q141" s="14">
        <v>2192.7539999999999</v>
      </c>
      <c r="R141" s="14">
        <v>2479.8710000000001</v>
      </c>
      <c r="S141" s="14">
        <v>1332.29</v>
      </c>
      <c r="T141" s="14">
        <v>1959.59</v>
      </c>
      <c r="U141" s="14">
        <v>4467.3140000000003</v>
      </c>
      <c r="V141" s="14">
        <v>5108.4160000000002</v>
      </c>
      <c r="W141" s="14">
        <v>4835.4669999999996</v>
      </c>
      <c r="X141" s="14">
        <v>5435.9859999999999</v>
      </c>
      <c r="Y141" s="14">
        <v>4779.2870000000003</v>
      </c>
      <c r="Z141" s="14">
        <v>5208</v>
      </c>
    </row>
    <row r="142" spans="2:26" x14ac:dyDescent="0.45">
      <c r="B142" s="13" t="s">
        <v>2264</v>
      </c>
      <c r="C142" s="13" t="s">
        <v>2174</v>
      </c>
      <c r="D142" s="14">
        <v>113159.9</v>
      </c>
      <c r="E142" s="14">
        <v>133628</v>
      </c>
      <c r="F142" s="14">
        <v>134324.79999999999</v>
      </c>
      <c r="G142" s="14">
        <v>140959</v>
      </c>
      <c r="H142" s="14">
        <v>113464.2</v>
      </c>
      <c r="I142" s="14">
        <v>126260.3</v>
      </c>
      <c r="J142" s="14">
        <v>145763.79999999999</v>
      </c>
      <c r="K142" s="14">
        <v>147363.1</v>
      </c>
      <c r="L142" s="14">
        <v>138862.39999999999</v>
      </c>
      <c r="M142" s="14">
        <v>127777</v>
      </c>
      <c r="N142" s="14">
        <v>93464</v>
      </c>
      <c r="O142" s="14">
        <v>101814.9</v>
      </c>
      <c r="P142" s="14">
        <v>105543.4</v>
      </c>
      <c r="Q142" s="14">
        <v>100973.1</v>
      </c>
      <c r="R142" s="14">
        <v>97683.17</v>
      </c>
      <c r="S142" s="14">
        <v>95798.89</v>
      </c>
      <c r="T142" s="14">
        <v>100004.9</v>
      </c>
      <c r="U142" s="14">
        <v>103875.3</v>
      </c>
      <c r="V142" s="14">
        <v>115058</v>
      </c>
      <c r="W142" s="14">
        <v>100553.1</v>
      </c>
      <c r="X142" s="14">
        <v>71518.73</v>
      </c>
      <c r="Y142" s="14">
        <v>79200</v>
      </c>
      <c r="Z142" s="14">
        <v>80790</v>
      </c>
    </row>
    <row r="143" spans="2:26" x14ac:dyDescent="0.45">
      <c r="B143" s="13" t="s">
        <v>2265</v>
      </c>
      <c r="C143" s="13" t="s">
        <v>2169</v>
      </c>
      <c r="D143" s="14">
        <v>61311</v>
      </c>
      <c r="E143" s="14">
        <v>57587</v>
      </c>
      <c r="F143" s="14">
        <v>77636</v>
      </c>
      <c r="G143" s="14">
        <v>95278</v>
      </c>
      <c r="H143" s="14">
        <v>108673</v>
      </c>
      <c r="I143" s="14">
        <v>138562</v>
      </c>
      <c r="J143" s="14">
        <v>169588</v>
      </c>
      <c r="K143" s="14">
        <v>171020</v>
      </c>
      <c r="L143" s="14">
        <v>173222</v>
      </c>
      <c r="M143" s="14">
        <v>219463</v>
      </c>
      <c r="N143" s="14">
        <v>272720.8</v>
      </c>
      <c r="O143" s="14">
        <v>309702</v>
      </c>
      <c r="P143" s="14">
        <v>322655</v>
      </c>
      <c r="Q143" s="14">
        <v>332382</v>
      </c>
      <c r="R143" s="14">
        <v>368492</v>
      </c>
      <c r="S143" s="14">
        <v>426750.4</v>
      </c>
      <c r="T143" s="14">
        <v>451395.3</v>
      </c>
      <c r="U143" s="14">
        <v>485005</v>
      </c>
      <c r="V143" s="14">
        <v>581450</v>
      </c>
      <c r="W143" s="14">
        <v>695850</v>
      </c>
      <c r="X143" s="14">
        <v>774588.6</v>
      </c>
      <c r="Y143" s="14">
        <v>904136.3</v>
      </c>
      <c r="Z143" s="14">
        <v>1123048</v>
      </c>
    </row>
    <row r="144" spans="2:26" x14ac:dyDescent="0.45">
      <c r="B144" s="13" t="s">
        <v>2265</v>
      </c>
      <c r="C144" s="13" t="s">
        <v>2174</v>
      </c>
      <c r="D144" s="14">
        <v>596489</v>
      </c>
      <c r="E144" s="14">
        <v>587770</v>
      </c>
      <c r="F144" s="14">
        <v>319169</v>
      </c>
      <c r="G144" s="14">
        <v>399526</v>
      </c>
      <c r="H144" s="14">
        <v>356774</v>
      </c>
      <c r="I144" s="14">
        <v>464387</v>
      </c>
      <c r="J144" s="14">
        <v>469060</v>
      </c>
      <c r="K144" s="14">
        <v>408926</v>
      </c>
      <c r="L144" s="14">
        <v>505571</v>
      </c>
      <c r="M144" s="14">
        <v>498679</v>
      </c>
      <c r="N144" s="14">
        <v>399874</v>
      </c>
      <c r="O144" s="14">
        <v>508793</v>
      </c>
      <c r="P144" s="14">
        <v>501881</v>
      </c>
      <c r="Q144" s="14">
        <v>509031</v>
      </c>
      <c r="R144" s="14">
        <v>656448</v>
      </c>
      <c r="S144" s="14">
        <v>632571</v>
      </c>
      <c r="T144" s="14">
        <v>709181</v>
      </c>
      <c r="U144" s="14">
        <v>623124</v>
      </c>
      <c r="V144" s="14">
        <v>597754</v>
      </c>
      <c r="W144" s="14">
        <v>608160.19999999995</v>
      </c>
      <c r="X144" s="14">
        <v>636338.69999999995</v>
      </c>
      <c r="Y144" s="14">
        <v>863105.5</v>
      </c>
      <c r="Z144" s="14">
        <v>688326.2</v>
      </c>
    </row>
    <row r="145" spans="2:26" x14ac:dyDescent="0.45">
      <c r="B145" s="13" t="s">
        <v>2132</v>
      </c>
      <c r="C145" s="13" t="s">
        <v>2169</v>
      </c>
      <c r="D145" s="14">
        <v>340093</v>
      </c>
      <c r="E145" s="14">
        <v>342864</v>
      </c>
      <c r="F145" s="14">
        <v>376296</v>
      </c>
      <c r="G145" s="14">
        <v>445181</v>
      </c>
      <c r="H145" s="14">
        <v>471535</v>
      </c>
      <c r="I145" s="14">
        <v>539748</v>
      </c>
      <c r="J145" s="14">
        <v>595030</v>
      </c>
      <c r="K145" s="14">
        <v>635516</v>
      </c>
      <c r="L145" s="14">
        <v>693765</v>
      </c>
      <c r="M145" s="14">
        <v>705490</v>
      </c>
      <c r="N145" s="14">
        <v>919585</v>
      </c>
      <c r="O145" s="14">
        <v>986820</v>
      </c>
      <c r="P145" s="14">
        <v>1017738</v>
      </c>
      <c r="Q145" s="14">
        <v>1097544</v>
      </c>
      <c r="R145" s="14">
        <v>1137091</v>
      </c>
      <c r="S145" s="14">
        <v>1174831</v>
      </c>
      <c r="T145" s="14">
        <v>1370660</v>
      </c>
      <c r="U145" s="14">
        <v>1406865</v>
      </c>
      <c r="V145" s="14">
        <v>1594231</v>
      </c>
      <c r="W145" s="14">
        <v>1641949</v>
      </c>
      <c r="X145" s="14">
        <v>1591896</v>
      </c>
      <c r="Y145" s="14">
        <v>1576189</v>
      </c>
      <c r="Z145" s="14">
        <v>1552430</v>
      </c>
    </row>
    <row r="146" spans="2:26" x14ac:dyDescent="0.45">
      <c r="B146" s="13" t="s">
        <v>2132</v>
      </c>
      <c r="C146" s="13" t="s">
        <v>2174</v>
      </c>
      <c r="D146" s="14">
        <v>384315</v>
      </c>
      <c r="E146" s="14">
        <v>428634</v>
      </c>
      <c r="F146" s="14">
        <v>425163</v>
      </c>
      <c r="G146" s="14">
        <v>431124</v>
      </c>
      <c r="H146" s="14">
        <v>393495</v>
      </c>
      <c r="I146" s="14">
        <v>349554</v>
      </c>
      <c r="J146" s="14">
        <v>375895</v>
      </c>
      <c r="K146" s="14">
        <v>372492</v>
      </c>
      <c r="L146" s="14">
        <v>373816</v>
      </c>
      <c r="M146" s="14">
        <v>387399</v>
      </c>
      <c r="N146" s="14">
        <v>385210</v>
      </c>
      <c r="O146" s="14">
        <v>375355</v>
      </c>
      <c r="P146" s="14">
        <v>354237.7</v>
      </c>
      <c r="Q146" s="14">
        <v>356858.1</v>
      </c>
      <c r="R146" s="14">
        <v>344792.1</v>
      </c>
      <c r="S146" s="14">
        <v>344113</v>
      </c>
      <c r="T146" s="14">
        <v>335614.3</v>
      </c>
      <c r="U146" s="14">
        <v>370959.7</v>
      </c>
      <c r="V146" s="14">
        <v>373286</v>
      </c>
      <c r="W146" s="14">
        <v>397043.3</v>
      </c>
      <c r="X146" s="14">
        <v>418684</v>
      </c>
      <c r="Y146" s="14">
        <v>425770</v>
      </c>
      <c r="Z146" s="14">
        <v>440197</v>
      </c>
    </row>
    <row r="147" spans="2:26" x14ac:dyDescent="0.45">
      <c r="B147" s="13" t="s">
        <v>2266</v>
      </c>
      <c r="C147" s="13" t="s">
        <v>2169</v>
      </c>
      <c r="D147" s="14">
        <v>6</v>
      </c>
      <c r="E147" s="14">
        <v>14</v>
      </c>
      <c r="F147" s="14">
        <v>17</v>
      </c>
      <c r="G147" s="14">
        <v>22</v>
      </c>
      <c r="H147" s="14">
        <v>6</v>
      </c>
      <c r="I147" s="14">
        <v>0</v>
      </c>
      <c r="J147" s="14">
        <v>0</v>
      </c>
      <c r="K147" s="14">
        <v>0</v>
      </c>
      <c r="L147" s="14">
        <v>0</v>
      </c>
      <c r="M147" s="14">
        <v>0</v>
      </c>
      <c r="N147" s="14">
        <v>0</v>
      </c>
      <c r="O147" s="14">
        <v>0</v>
      </c>
      <c r="P147" s="14">
        <v>0</v>
      </c>
      <c r="Q147" s="14">
        <v>0</v>
      </c>
      <c r="R147" s="14">
        <v>0</v>
      </c>
      <c r="S147" s="14">
        <v>0</v>
      </c>
      <c r="T147" s="14">
        <v>3</v>
      </c>
      <c r="U147" s="14">
        <v>3</v>
      </c>
      <c r="V147" s="14">
        <v>3</v>
      </c>
      <c r="W147" s="14">
        <v>4</v>
      </c>
      <c r="X147" s="14">
        <v>4</v>
      </c>
      <c r="Y147" s="14">
        <v>4</v>
      </c>
      <c r="Z147" s="14">
        <v>4</v>
      </c>
    </row>
    <row r="148" spans="2:26" x14ac:dyDescent="0.45">
      <c r="B148" s="13" t="s">
        <v>2266</v>
      </c>
      <c r="C148" s="13" t="s">
        <v>2174</v>
      </c>
      <c r="D148" s="14">
        <v>12712</v>
      </c>
      <c r="E148" s="14">
        <v>8880</v>
      </c>
      <c r="F148" s="14">
        <v>7852</v>
      </c>
      <c r="G148" s="14">
        <v>6689</v>
      </c>
      <c r="H148" s="14">
        <v>7404</v>
      </c>
      <c r="I148" s="14">
        <v>4027</v>
      </c>
      <c r="J148" s="14">
        <v>8813</v>
      </c>
      <c r="K148" s="14">
        <v>2232</v>
      </c>
      <c r="L148" s="14">
        <v>1965</v>
      </c>
      <c r="M148" s="14">
        <v>3330</v>
      </c>
      <c r="N148" s="14">
        <v>3586</v>
      </c>
      <c r="O148" s="14">
        <v>2939</v>
      </c>
      <c r="P148" s="14">
        <v>3924.3519999999999</v>
      </c>
      <c r="Q148" s="14">
        <v>3616.683</v>
      </c>
      <c r="R148" s="14">
        <v>3695.7159999999999</v>
      </c>
      <c r="S148" s="14">
        <v>6230.82</v>
      </c>
      <c r="T148" s="14">
        <v>3306.1239999999998</v>
      </c>
      <c r="U148" s="14">
        <v>3929.6210000000001</v>
      </c>
      <c r="V148" s="14">
        <v>5648.2420000000002</v>
      </c>
      <c r="W148" s="14">
        <v>5440.39</v>
      </c>
      <c r="X148" s="14">
        <v>3740</v>
      </c>
      <c r="Y148" s="14">
        <v>1489.163</v>
      </c>
      <c r="Z148" s="14">
        <v>1590.5640000000001</v>
      </c>
    </row>
    <row r="149" spans="2:26" x14ac:dyDescent="0.45">
      <c r="B149" s="13" t="s">
        <v>2267</v>
      </c>
      <c r="C149" s="13" t="s">
        <v>2169</v>
      </c>
      <c r="D149" s="14">
        <v>311429</v>
      </c>
      <c r="E149" s="14">
        <v>311591</v>
      </c>
      <c r="F149" s="14">
        <v>257249</v>
      </c>
      <c r="G149" s="14">
        <v>271279</v>
      </c>
      <c r="H149" s="14">
        <v>301981</v>
      </c>
      <c r="I149" s="14">
        <v>225029</v>
      </c>
      <c r="J149" s="14">
        <v>297891.20000000001</v>
      </c>
      <c r="K149" s="14">
        <v>287985.40000000002</v>
      </c>
      <c r="L149" s="14">
        <v>255291.2</v>
      </c>
      <c r="M149" s="14">
        <v>271567.40000000002</v>
      </c>
      <c r="N149" s="14">
        <v>256785.6</v>
      </c>
      <c r="O149" s="14">
        <v>277253.8</v>
      </c>
      <c r="P149" s="14">
        <v>269595.7</v>
      </c>
      <c r="Q149" s="14">
        <v>229307.6</v>
      </c>
      <c r="R149" s="14">
        <v>288009.90000000002</v>
      </c>
      <c r="S149" s="14">
        <v>296572</v>
      </c>
      <c r="T149" s="14">
        <v>290484.09999999998</v>
      </c>
      <c r="U149" s="14">
        <v>318143</v>
      </c>
      <c r="V149" s="14">
        <v>356903</v>
      </c>
      <c r="W149" s="14">
        <v>311041.8</v>
      </c>
      <c r="X149" s="14">
        <v>276626.8</v>
      </c>
      <c r="Y149" s="14">
        <v>279912.09999999998</v>
      </c>
      <c r="Z149" s="14">
        <v>276070.8</v>
      </c>
    </row>
    <row r="150" spans="2:26" x14ac:dyDescent="0.45">
      <c r="B150" s="13" t="s">
        <v>2267</v>
      </c>
      <c r="C150" s="13" t="s">
        <v>2174</v>
      </c>
      <c r="D150" s="14">
        <v>1062915</v>
      </c>
      <c r="E150" s="14">
        <v>1090277</v>
      </c>
      <c r="F150" s="14">
        <v>883101.5</v>
      </c>
      <c r="G150" s="14">
        <v>888546.4</v>
      </c>
      <c r="H150" s="14">
        <v>810898.8</v>
      </c>
      <c r="I150" s="14">
        <v>853942.1</v>
      </c>
      <c r="J150" s="14">
        <v>959684.4</v>
      </c>
      <c r="K150" s="14">
        <v>818025.9</v>
      </c>
      <c r="L150" s="14">
        <v>918313.6</v>
      </c>
      <c r="M150" s="14">
        <v>927955.4</v>
      </c>
      <c r="N150" s="14">
        <v>970774</v>
      </c>
      <c r="O150" s="14">
        <v>1006430</v>
      </c>
      <c r="P150" s="14">
        <v>926228.8</v>
      </c>
      <c r="Q150" s="14">
        <v>985028.9</v>
      </c>
      <c r="R150" s="14">
        <v>1059921</v>
      </c>
      <c r="S150" s="14">
        <v>972366.3</v>
      </c>
      <c r="T150" s="14">
        <v>911501.8</v>
      </c>
      <c r="U150" s="14">
        <v>948066.1</v>
      </c>
      <c r="V150" s="14">
        <v>930720.9</v>
      </c>
      <c r="W150" s="14">
        <v>882909.5</v>
      </c>
      <c r="X150" s="14">
        <v>798280.4</v>
      </c>
      <c r="Y150" s="14">
        <v>803120.9</v>
      </c>
      <c r="Z150" s="14">
        <v>809094.5</v>
      </c>
    </row>
    <row r="151" spans="2:26" x14ac:dyDescent="0.45">
      <c r="B151" s="13" t="s">
        <v>2268</v>
      </c>
      <c r="C151" s="13" t="s">
        <v>2169</v>
      </c>
      <c r="D151" s="14">
        <v>225</v>
      </c>
      <c r="E151" s="14">
        <v>467</v>
      </c>
      <c r="F151" s="14">
        <v>257</v>
      </c>
      <c r="G151" s="14">
        <v>372</v>
      </c>
      <c r="H151" s="14">
        <v>252</v>
      </c>
      <c r="I151" s="14">
        <v>555</v>
      </c>
      <c r="J151" s="14">
        <v>703</v>
      </c>
      <c r="K151" s="14">
        <v>772</v>
      </c>
      <c r="L151" s="14">
        <v>813</v>
      </c>
      <c r="M151" s="14">
        <v>653.6</v>
      </c>
      <c r="N151" s="14">
        <v>573.04</v>
      </c>
      <c r="O151" s="14">
        <v>388.34</v>
      </c>
      <c r="P151" s="14">
        <v>581.39800000000002</v>
      </c>
      <c r="Q151" s="14">
        <v>733.21400000000006</v>
      </c>
      <c r="R151" s="14">
        <v>870.47500000000002</v>
      </c>
      <c r="S151" s="14">
        <v>798.7</v>
      </c>
      <c r="T151" s="14">
        <v>867.73299999999995</v>
      </c>
      <c r="U151" s="14">
        <v>870.46100000000001</v>
      </c>
      <c r="V151" s="14">
        <v>943.66099999999994</v>
      </c>
      <c r="W151" s="14">
        <v>1061.971</v>
      </c>
      <c r="X151" s="14">
        <v>1090.1500000000001</v>
      </c>
      <c r="Y151" s="14">
        <v>849.46</v>
      </c>
      <c r="Z151" s="14">
        <v>800.81899999999996</v>
      </c>
    </row>
    <row r="152" spans="2:26" x14ac:dyDescent="0.45">
      <c r="B152" s="13" t="s">
        <v>2268</v>
      </c>
      <c r="C152" s="13" t="s">
        <v>2174</v>
      </c>
      <c r="D152" s="14">
        <v>113347</v>
      </c>
      <c r="E152" s="14">
        <v>105492</v>
      </c>
      <c r="F152" s="14">
        <v>102365</v>
      </c>
      <c r="G152" s="14">
        <v>80208</v>
      </c>
      <c r="H152" s="14">
        <v>88625</v>
      </c>
      <c r="I152" s="14">
        <v>99581</v>
      </c>
      <c r="J152" s="14">
        <v>86884</v>
      </c>
      <c r="K152" s="14">
        <v>99444</v>
      </c>
      <c r="L152" s="14">
        <v>102580</v>
      </c>
      <c r="M152" s="14">
        <v>98504</v>
      </c>
      <c r="N152" s="14">
        <v>95731</v>
      </c>
      <c r="O152" s="14">
        <v>81580</v>
      </c>
      <c r="P152" s="14">
        <v>66613</v>
      </c>
      <c r="Q152" s="14">
        <v>69454</v>
      </c>
      <c r="R152" s="14">
        <v>68883</v>
      </c>
      <c r="S152" s="14">
        <v>73195</v>
      </c>
      <c r="T152" s="14">
        <v>75656</v>
      </c>
      <c r="U152" s="14">
        <v>82820</v>
      </c>
      <c r="V152" s="14">
        <v>87051</v>
      </c>
      <c r="W152" s="14">
        <v>86755</v>
      </c>
      <c r="X152" s="14">
        <v>74142.48</v>
      </c>
      <c r="Y152" s="14">
        <v>72235.520000000004</v>
      </c>
      <c r="Z152" s="14">
        <v>73938.73</v>
      </c>
    </row>
    <row r="153" spans="2:26" x14ac:dyDescent="0.45">
      <c r="B153" s="13" t="s">
        <v>2133</v>
      </c>
      <c r="C153" s="13" t="s">
        <v>2169</v>
      </c>
      <c r="D153" s="14">
        <v>15</v>
      </c>
      <c r="E153" s="14">
        <v>15</v>
      </c>
      <c r="F153" s="14">
        <v>15</v>
      </c>
      <c r="G153" s="14">
        <v>15</v>
      </c>
      <c r="H153" s="14">
        <v>25</v>
      </c>
      <c r="I153" s="14">
        <v>25</v>
      </c>
      <c r="J153" s="14">
        <v>25</v>
      </c>
      <c r="K153" s="14">
        <v>25</v>
      </c>
      <c r="L153" s="14">
        <v>25</v>
      </c>
      <c r="M153" s="14">
        <v>25</v>
      </c>
      <c r="N153" s="14">
        <v>25</v>
      </c>
      <c r="O153" s="14">
        <v>25</v>
      </c>
      <c r="P153" s="14">
        <v>38</v>
      </c>
      <c r="Q153" s="14">
        <v>45.3</v>
      </c>
      <c r="R153" s="14">
        <v>85.5</v>
      </c>
      <c r="S153" s="14">
        <v>90.5</v>
      </c>
      <c r="T153" s="14">
        <v>95</v>
      </c>
      <c r="U153" s="14">
        <v>126</v>
      </c>
      <c r="V153" s="14">
        <v>165</v>
      </c>
      <c r="W153" s="14">
        <v>430</v>
      </c>
      <c r="X153" s="14">
        <v>534</v>
      </c>
      <c r="Y153" s="14">
        <v>740</v>
      </c>
      <c r="Z153" s="14">
        <v>1070</v>
      </c>
    </row>
    <row r="154" spans="2:26" x14ac:dyDescent="0.45">
      <c r="B154" s="13" t="s">
        <v>2133</v>
      </c>
      <c r="C154" s="13" t="s">
        <v>2174</v>
      </c>
      <c r="D154" s="14">
        <v>15681</v>
      </c>
      <c r="E154" s="14">
        <v>15390</v>
      </c>
      <c r="F154" s="14">
        <v>12300</v>
      </c>
      <c r="G154" s="14">
        <v>9213</v>
      </c>
      <c r="H154" s="14">
        <v>10005</v>
      </c>
      <c r="I154" s="14">
        <v>9450</v>
      </c>
      <c r="J154" s="14">
        <v>9890</v>
      </c>
      <c r="K154" s="14">
        <v>13254</v>
      </c>
      <c r="L154" s="14">
        <v>16770</v>
      </c>
      <c r="M154" s="14">
        <v>17047</v>
      </c>
      <c r="N154" s="14">
        <v>18058</v>
      </c>
      <c r="O154" s="14">
        <v>24041</v>
      </c>
      <c r="P154" s="14">
        <v>28721</v>
      </c>
      <c r="Q154" s="14">
        <v>38371</v>
      </c>
      <c r="R154" s="14">
        <v>50119</v>
      </c>
      <c r="S154" s="14">
        <v>50489</v>
      </c>
      <c r="T154" s="14">
        <v>50421.25</v>
      </c>
      <c r="U154" s="14">
        <v>56001.1</v>
      </c>
      <c r="V154" s="14">
        <v>63720.76</v>
      </c>
      <c r="W154" s="14">
        <v>59000.89</v>
      </c>
      <c r="X154" s="14">
        <v>60002</v>
      </c>
      <c r="Y154" s="14">
        <v>73140</v>
      </c>
      <c r="Z154" s="14">
        <v>101400</v>
      </c>
    </row>
    <row r="155" spans="2:26" x14ac:dyDescent="0.45">
      <c r="B155" s="13" t="s">
        <v>2269</v>
      </c>
      <c r="C155" s="13" t="s">
        <v>2169</v>
      </c>
      <c r="D155" s="14">
        <v>15400</v>
      </c>
      <c r="E155" s="14">
        <v>15739</v>
      </c>
      <c r="F155" s="14">
        <v>15132</v>
      </c>
      <c r="G155" s="14">
        <v>12558</v>
      </c>
      <c r="H155" s="14">
        <v>12821</v>
      </c>
      <c r="I155" s="14">
        <v>14355</v>
      </c>
      <c r="J155" s="14">
        <v>12891</v>
      </c>
      <c r="K155" s="14">
        <v>13025</v>
      </c>
      <c r="L155" s="14">
        <v>13439</v>
      </c>
      <c r="M155" s="14">
        <v>13627</v>
      </c>
      <c r="N155" s="14">
        <v>11772</v>
      </c>
      <c r="O155" s="14">
        <v>11275</v>
      </c>
      <c r="P155" s="14">
        <v>12659</v>
      </c>
      <c r="Q155" s="14">
        <v>13613</v>
      </c>
      <c r="R155" s="14">
        <v>13465</v>
      </c>
      <c r="S155" s="14">
        <v>14877</v>
      </c>
      <c r="T155" s="14">
        <v>14412.17</v>
      </c>
      <c r="U155" s="14">
        <v>14586.9</v>
      </c>
      <c r="V155" s="14">
        <v>14163.7</v>
      </c>
      <c r="W155" s="14">
        <v>15295.8</v>
      </c>
      <c r="X155" s="14">
        <v>15052.9</v>
      </c>
      <c r="Y155" s="14">
        <v>14399.4</v>
      </c>
      <c r="Z155" s="14">
        <v>16280.6</v>
      </c>
    </row>
    <row r="156" spans="2:26" x14ac:dyDescent="0.45">
      <c r="B156" s="13" t="s">
        <v>2269</v>
      </c>
      <c r="C156" s="13" t="s">
        <v>2174</v>
      </c>
      <c r="D156" s="14">
        <v>156428</v>
      </c>
      <c r="E156" s="14">
        <v>149977</v>
      </c>
      <c r="F156" s="14">
        <v>142302</v>
      </c>
      <c r="G156" s="14">
        <v>121874</v>
      </c>
      <c r="H156" s="14">
        <v>135422</v>
      </c>
      <c r="I156" s="14">
        <v>131733</v>
      </c>
      <c r="J156" s="14">
        <v>149446</v>
      </c>
      <c r="K156" s="14">
        <v>164677</v>
      </c>
      <c r="L156" s="14">
        <v>148666</v>
      </c>
      <c r="M156" s="14">
        <v>154626</v>
      </c>
      <c r="N156" s="14">
        <v>156097</v>
      </c>
      <c r="O156" s="14">
        <v>153702</v>
      </c>
      <c r="P156" s="14">
        <v>162321</v>
      </c>
      <c r="Q156" s="14">
        <v>167787</v>
      </c>
      <c r="R156" s="14">
        <v>182956</v>
      </c>
      <c r="S156" s="14">
        <v>182865</v>
      </c>
      <c r="T156" s="14">
        <v>192881</v>
      </c>
      <c r="U156" s="14">
        <v>190625</v>
      </c>
      <c r="V156" s="14">
        <v>175200.4</v>
      </c>
      <c r="W156" s="14">
        <v>163917.29999999999</v>
      </c>
      <c r="X156" s="14">
        <v>148569</v>
      </c>
      <c r="Y156" s="14">
        <v>133282</v>
      </c>
      <c r="Z156" s="14">
        <v>122684</v>
      </c>
    </row>
    <row r="157" spans="2:26" x14ac:dyDescent="0.45">
      <c r="B157" s="13" t="s">
        <v>2270</v>
      </c>
      <c r="C157" s="13" t="s">
        <v>2169</v>
      </c>
      <c r="D157" s="14">
        <v>6991</v>
      </c>
      <c r="E157" s="14">
        <v>4927</v>
      </c>
      <c r="F157" s="14">
        <v>1206</v>
      </c>
      <c r="G157" s="14">
        <v>394</v>
      </c>
      <c r="H157" s="14">
        <v>561.5</v>
      </c>
      <c r="I157" s="14">
        <v>561.5</v>
      </c>
      <c r="J157" s="14">
        <v>1618</v>
      </c>
      <c r="K157" s="14">
        <v>830</v>
      </c>
      <c r="L157" s="14">
        <v>888</v>
      </c>
      <c r="M157" s="14">
        <v>670.02599999999995</v>
      </c>
      <c r="N157" s="14">
        <v>767.5</v>
      </c>
      <c r="O157" s="14">
        <v>646</v>
      </c>
      <c r="P157" s="14">
        <v>616</v>
      </c>
      <c r="Q157" s="14">
        <v>371</v>
      </c>
      <c r="R157" s="14">
        <v>1079</v>
      </c>
      <c r="S157" s="14">
        <v>688</v>
      </c>
      <c r="T157" s="14">
        <v>185</v>
      </c>
      <c r="U157" s="14">
        <v>245</v>
      </c>
      <c r="V157" s="14">
        <v>300</v>
      </c>
      <c r="W157" s="14">
        <v>305</v>
      </c>
      <c r="X157" s="14">
        <v>322.3</v>
      </c>
      <c r="Y157" s="14">
        <v>206.1</v>
      </c>
      <c r="Z157" s="14">
        <v>211</v>
      </c>
    </row>
    <row r="158" spans="2:26" x14ac:dyDescent="0.45">
      <c r="B158" s="13" t="s">
        <v>2270</v>
      </c>
      <c r="C158" s="13" t="s">
        <v>2174</v>
      </c>
      <c r="D158" s="14">
        <v>42366</v>
      </c>
      <c r="E158" s="14">
        <v>45106</v>
      </c>
      <c r="F158" s="14">
        <v>40320</v>
      </c>
      <c r="G158" s="14">
        <v>37237.800000000003</v>
      </c>
      <c r="H158" s="14">
        <v>49632.66</v>
      </c>
      <c r="I158" s="14">
        <v>47390</v>
      </c>
      <c r="J158" s="14">
        <v>48733</v>
      </c>
      <c r="K158" s="14">
        <v>47247</v>
      </c>
      <c r="L158" s="14">
        <v>46595</v>
      </c>
      <c r="M158" s="14">
        <v>46387</v>
      </c>
      <c r="N158" s="14">
        <v>41943</v>
      </c>
      <c r="O158" s="14">
        <v>46907</v>
      </c>
      <c r="P158" s="14">
        <v>46851</v>
      </c>
      <c r="Q158" s="14">
        <v>42639</v>
      </c>
      <c r="R158" s="14">
        <v>43312</v>
      </c>
      <c r="S158" s="14">
        <v>41266</v>
      </c>
      <c r="T158" s="14">
        <v>44826</v>
      </c>
      <c r="U158" s="14">
        <v>47500</v>
      </c>
      <c r="V158" s="14">
        <v>42729.41</v>
      </c>
      <c r="W158" s="14">
        <v>41698.870000000003</v>
      </c>
      <c r="X158" s="14">
        <v>37597.120000000003</v>
      </c>
      <c r="Y158" s="14">
        <v>33009.5</v>
      </c>
      <c r="Z158" s="14">
        <v>32626.2</v>
      </c>
    </row>
    <row r="159" spans="2:26" x14ac:dyDescent="0.45">
      <c r="B159" s="13" t="s">
        <v>2271</v>
      </c>
      <c r="C159" s="13" t="s">
        <v>2169</v>
      </c>
      <c r="D159" s="14">
        <v>0</v>
      </c>
      <c r="E159" s="14">
        <v>0</v>
      </c>
      <c r="F159" s="14">
        <v>0</v>
      </c>
      <c r="G159" s="14">
        <v>0</v>
      </c>
      <c r="H159" s="14">
        <v>21</v>
      </c>
      <c r="I159" s="14">
        <v>2</v>
      </c>
      <c r="J159" s="14">
        <v>2</v>
      </c>
      <c r="K159" s="14">
        <v>2</v>
      </c>
      <c r="L159" s="14">
        <v>0</v>
      </c>
      <c r="M159" s="14">
        <v>0</v>
      </c>
      <c r="N159" s="14">
        <v>0</v>
      </c>
      <c r="O159" s="14">
        <v>0</v>
      </c>
      <c r="P159" s="14">
        <v>0</v>
      </c>
      <c r="Q159" s="14">
        <v>0</v>
      </c>
      <c r="R159" s="14">
        <v>0</v>
      </c>
      <c r="S159" s="14">
        <v>0</v>
      </c>
      <c r="T159" s="14">
        <v>0</v>
      </c>
      <c r="U159" s="14">
        <v>0</v>
      </c>
      <c r="V159" s="14">
        <v>0</v>
      </c>
      <c r="W159" s="14">
        <v>0</v>
      </c>
      <c r="X159" s="14">
        <v>0</v>
      </c>
      <c r="Y159" s="14">
        <v>0</v>
      </c>
      <c r="Z159" s="14">
        <v>0</v>
      </c>
    </row>
    <row r="160" spans="2:26" x14ac:dyDescent="0.45">
      <c r="B160" s="13" t="s">
        <v>2271</v>
      </c>
      <c r="C160" s="13" t="s">
        <v>2174</v>
      </c>
      <c r="D160" s="14">
        <v>75479</v>
      </c>
      <c r="E160" s="14">
        <v>68332</v>
      </c>
      <c r="F160" s="14">
        <v>53261</v>
      </c>
      <c r="G160" s="14">
        <v>74898</v>
      </c>
      <c r="H160" s="14">
        <v>55369</v>
      </c>
      <c r="I160" s="14">
        <v>84546</v>
      </c>
      <c r="J160" s="14">
        <v>75288</v>
      </c>
      <c r="K160" s="14">
        <v>72147</v>
      </c>
      <c r="L160" s="14">
        <v>81708</v>
      </c>
      <c r="M160" s="14">
        <v>62747</v>
      </c>
      <c r="N160" s="14">
        <v>99560</v>
      </c>
      <c r="O160" s="14">
        <v>66978</v>
      </c>
      <c r="P160" s="14">
        <v>85943.6</v>
      </c>
      <c r="Q160" s="14">
        <v>60487.7</v>
      </c>
      <c r="R160" s="14">
        <v>71178.47</v>
      </c>
      <c r="S160" s="14">
        <v>54296.94</v>
      </c>
      <c r="T160" s="14">
        <v>59130.52</v>
      </c>
      <c r="U160" s="14">
        <v>67027.399999999994</v>
      </c>
      <c r="V160" s="14">
        <v>91829.99</v>
      </c>
      <c r="W160" s="14">
        <v>85398.67</v>
      </c>
      <c r="X160" s="14">
        <v>64725.57</v>
      </c>
      <c r="Y160" s="14">
        <v>108945</v>
      </c>
      <c r="Z160" s="14">
        <v>113821</v>
      </c>
    </row>
    <row r="161" spans="2:26" x14ac:dyDescent="0.45">
      <c r="B161" s="13" t="s">
        <v>2272</v>
      </c>
      <c r="C161" s="13" t="s">
        <v>2169</v>
      </c>
      <c r="D161" s="14">
        <v>266802</v>
      </c>
      <c r="E161" s="14">
        <v>251655</v>
      </c>
      <c r="F161" s="14">
        <v>251758</v>
      </c>
      <c r="G161" s="14">
        <v>239601</v>
      </c>
      <c r="H161" s="14">
        <v>242167</v>
      </c>
      <c r="I161" s="14">
        <v>244925</v>
      </c>
      <c r="J161" s="14">
        <v>237375</v>
      </c>
      <c r="K161" s="14">
        <v>237451</v>
      </c>
      <c r="L161" s="14">
        <v>238248.6</v>
      </c>
      <c r="M161" s="14">
        <v>234002</v>
      </c>
      <c r="N161" s="14">
        <v>203409</v>
      </c>
      <c r="O161" s="14">
        <v>193662.2</v>
      </c>
      <c r="P161" s="14">
        <v>205151.9</v>
      </c>
      <c r="Q161" s="14">
        <v>200401.1</v>
      </c>
      <c r="R161" s="14">
        <v>180390</v>
      </c>
      <c r="S161" s="14">
        <v>163352.6</v>
      </c>
      <c r="T161" s="14">
        <v>180610.8</v>
      </c>
      <c r="U161" s="14">
        <v>188605.8</v>
      </c>
      <c r="V161" s="14">
        <v>187465.1</v>
      </c>
      <c r="W161" s="14">
        <v>196151.4</v>
      </c>
      <c r="X161" s="14">
        <v>191050.4</v>
      </c>
      <c r="Y161" s="14">
        <v>193332.2</v>
      </c>
      <c r="Z161" s="14">
        <v>200490.3</v>
      </c>
    </row>
    <row r="162" spans="2:26" x14ac:dyDescent="0.45">
      <c r="B162" s="13" t="s">
        <v>2272</v>
      </c>
      <c r="C162" s="13" t="s">
        <v>2174</v>
      </c>
      <c r="D162" s="14">
        <v>694452.6</v>
      </c>
      <c r="E162" s="14">
        <v>671905.7</v>
      </c>
      <c r="F162" s="14">
        <v>701925</v>
      </c>
      <c r="G162" s="14">
        <v>709038.7</v>
      </c>
      <c r="H162" s="14">
        <v>664898.19999999995</v>
      </c>
      <c r="I162" s="14">
        <v>598482.80000000005</v>
      </c>
      <c r="J162" s="14">
        <v>595153.9</v>
      </c>
      <c r="K162" s="14">
        <v>553685.69999999995</v>
      </c>
      <c r="L162" s="14">
        <v>500162.8</v>
      </c>
      <c r="M162" s="14">
        <v>440199.3</v>
      </c>
      <c r="N162" s="14">
        <v>452243.5</v>
      </c>
      <c r="O162" s="14">
        <v>502006</v>
      </c>
      <c r="P162" s="14">
        <v>473308.8</v>
      </c>
      <c r="Q162" s="14">
        <v>540519.9</v>
      </c>
      <c r="R162" s="14">
        <v>548075</v>
      </c>
      <c r="S162" s="14">
        <v>541788</v>
      </c>
      <c r="T162" s="14">
        <v>558484.9</v>
      </c>
      <c r="U162" s="14">
        <v>554362.30000000005</v>
      </c>
      <c r="V162" s="14">
        <v>578656.4</v>
      </c>
      <c r="W162" s="14">
        <v>524109.5</v>
      </c>
      <c r="X162" s="14">
        <v>478461.6</v>
      </c>
      <c r="Y162" s="14">
        <v>510779.5</v>
      </c>
      <c r="Z162" s="14">
        <v>534875.6</v>
      </c>
    </row>
    <row r="163" spans="2:26" x14ac:dyDescent="0.45">
      <c r="B163" s="13" t="s">
        <v>2273</v>
      </c>
      <c r="C163" s="13" t="s">
        <v>2169</v>
      </c>
      <c r="D163" s="14">
        <v>34823</v>
      </c>
      <c r="E163" s="14">
        <v>49167</v>
      </c>
      <c r="F163" s="14">
        <v>56102</v>
      </c>
      <c r="G163" s="14">
        <v>62746</v>
      </c>
      <c r="H163" s="14">
        <v>46077</v>
      </c>
      <c r="I163" s="14">
        <v>23455</v>
      </c>
      <c r="J163" s="14">
        <v>18574</v>
      </c>
      <c r="K163" s="14">
        <v>30699</v>
      </c>
      <c r="L163" s="14">
        <v>46673</v>
      </c>
      <c r="M163" s="14">
        <v>59295</v>
      </c>
      <c r="N163" s="14">
        <v>47575</v>
      </c>
      <c r="O163" s="14">
        <v>60473</v>
      </c>
      <c r="P163" s="14">
        <v>76564</v>
      </c>
      <c r="Q163" s="14">
        <v>75909</v>
      </c>
      <c r="R163" s="14">
        <v>86454</v>
      </c>
      <c r="S163" s="14">
        <v>80622</v>
      </c>
      <c r="T163" s="14">
        <v>83333</v>
      </c>
      <c r="U163" s="14">
        <v>86866</v>
      </c>
      <c r="V163" s="14">
        <v>78975</v>
      </c>
      <c r="W163" s="14">
        <v>95085</v>
      </c>
      <c r="X163" s="14">
        <v>89055</v>
      </c>
      <c r="Y163" s="14">
        <v>115760</v>
      </c>
      <c r="Z163" s="14">
        <v>108745</v>
      </c>
    </row>
    <row r="164" spans="2:26" x14ac:dyDescent="0.45">
      <c r="B164" s="13" t="s">
        <v>2273</v>
      </c>
      <c r="C164" s="13" t="s">
        <v>2174</v>
      </c>
      <c r="D164" s="14">
        <v>454399</v>
      </c>
      <c r="E164" s="14">
        <v>515909</v>
      </c>
      <c r="F164" s="14">
        <v>525991</v>
      </c>
      <c r="G164" s="14">
        <v>620991</v>
      </c>
      <c r="H164" s="14">
        <v>599386</v>
      </c>
      <c r="I164" s="14">
        <v>565260</v>
      </c>
      <c r="J164" s="14">
        <v>623122</v>
      </c>
      <c r="K164" s="14">
        <v>620834</v>
      </c>
      <c r="L164" s="14">
        <v>518267</v>
      </c>
      <c r="M164" s="14">
        <v>351018</v>
      </c>
      <c r="N164" s="14">
        <v>393875</v>
      </c>
      <c r="O164" s="14">
        <v>354956</v>
      </c>
      <c r="P164" s="14">
        <v>360471</v>
      </c>
      <c r="Q164" s="14">
        <v>487140</v>
      </c>
      <c r="R164" s="14">
        <v>542836</v>
      </c>
      <c r="S164" s="14">
        <v>585564</v>
      </c>
      <c r="T164" s="14">
        <v>568435</v>
      </c>
      <c r="U164" s="14">
        <v>701892</v>
      </c>
      <c r="V164" s="14">
        <v>660056</v>
      </c>
      <c r="W164" s="14">
        <v>653119.30000000005</v>
      </c>
      <c r="X164" s="14">
        <v>650872.1</v>
      </c>
      <c r="Y164" s="14">
        <v>540602.9</v>
      </c>
      <c r="Z164" s="14">
        <v>605910.1</v>
      </c>
    </row>
    <row r="165" spans="2:26" x14ac:dyDescent="0.45">
      <c r="B165" s="13" t="s">
        <v>2274</v>
      </c>
      <c r="C165" s="13" t="s">
        <v>2169</v>
      </c>
      <c r="D165" s="14">
        <v>0</v>
      </c>
      <c r="E165" s="14">
        <v>0</v>
      </c>
      <c r="F165" s="14">
        <v>0</v>
      </c>
      <c r="G165" s="14">
        <v>0</v>
      </c>
      <c r="H165" s="14">
        <v>0</v>
      </c>
      <c r="I165" s="14">
        <v>0</v>
      </c>
      <c r="J165" s="14">
        <v>0</v>
      </c>
      <c r="K165" s="14">
        <v>0</v>
      </c>
      <c r="L165" s="14">
        <v>0</v>
      </c>
      <c r="M165" s="14">
        <v>0</v>
      </c>
      <c r="N165" s="14">
        <v>0</v>
      </c>
      <c r="O165" s="14">
        <v>0</v>
      </c>
      <c r="P165" s="14">
        <v>0</v>
      </c>
      <c r="Q165" s="14">
        <v>0</v>
      </c>
      <c r="R165" s="14">
        <v>0</v>
      </c>
      <c r="S165" s="14">
        <v>0</v>
      </c>
      <c r="T165" s="14">
        <v>0.5</v>
      </c>
      <c r="U165" s="14">
        <v>0.5</v>
      </c>
      <c r="V165" s="14">
        <v>0.5</v>
      </c>
      <c r="W165" s="14">
        <v>0.5</v>
      </c>
      <c r="X165" s="14">
        <v>0.5</v>
      </c>
      <c r="Y165" s="14">
        <v>0.5</v>
      </c>
      <c r="Z165" s="14">
        <v>0.5</v>
      </c>
    </row>
    <row r="166" spans="2:26" x14ac:dyDescent="0.45">
      <c r="B166" s="13" t="s">
        <v>2274</v>
      </c>
      <c r="C166" s="13" t="s">
        <v>2174</v>
      </c>
      <c r="D166" s="14">
        <v>23460</v>
      </c>
      <c r="E166" s="14">
        <v>19471</v>
      </c>
      <c r="F166" s="14">
        <v>22926</v>
      </c>
      <c r="G166" s="14">
        <v>33753</v>
      </c>
      <c r="H166" s="14">
        <v>31972</v>
      </c>
      <c r="I166" s="14">
        <v>32361</v>
      </c>
      <c r="J166" s="14">
        <v>15442</v>
      </c>
      <c r="K166" s="14">
        <v>20873</v>
      </c>
      <c r="L166" s="14">
        <v>25445</v>
      </c>
      <c r="M166" s="14">
        <v>28606</v>
      </c>
      <c r="N166" s="14">
        <v>31526</v>
      </c>
      <c r="O166" s="14">
        <v>38142.07</v>
      </c>
      <c r="P166" s="14">
        <v>48420.62</v>
      </c>
      <c r="Q166" s="14">
        <v>40513.5</v>
      </c>
      <c r="R166" s="14">
        <v>52496</v>
      </c>
      <c r="S166" s="14">
        <v>71567</v>
      </c>
      <c r="T166" s="14">
        <v>88688</v>
      </c>
      <c r="U166" s="14">
        <v>101262</v>
      </c>
      <c r="V166" s="14">
        <v>137890.79999999999</v>
      </c>
      <c r="W166" s="14">
        <v>181569.1</v>
      </c>
      <c r="X166" s="14">
        <v>193668.4</v>
      </c>
      <c r="Y166" s="14">
        <v>166100.1</v>
      </c>
      <c r="Z166" s="14">
        <v>178235.3</v>
      </c>
    </row>
    <row r="167" spans="2:26" x14ac:dyDescent="0.45">
      <c r="B167" s="13" t="s">
        <v>2275</v>
      </c>
      <c r="C167" s="13" t="s">
        <v>2169</v>
      </c>
      <c r="D167" s="14">
        <v>558</v>
      </c>
      <c r="E167" s="14">
        <v>102</v>
      </c>
      <c r="F167" s="14">
        <v>83</v>
      </c>
      <c r="G167" s="14">
        <v>80</v>
      </c>
      <c r="H167" s="14">
        <v>80</v>
      </c>
      <c r="I167" s="14">
        <v>78</v>
      </c>
      <c r="J167" s="14">
        <v>126</v>
      </c>
      <c r="K167" s="14">
        <v>124</v>
      </c>
      <c r="L167" s="14">
        <v>124</v>
      </c>
      <c r="M167" s="14">
        <v>126</v>
      </c>
      <c r="N167" s="14">
        <v>130</v>
      </c>
      <c r="O167" s="14">
        <v>130</v>
      </c>
      <c r="P167" s="14">
        <v>48</v>
      </c>
      <c r="Q167" s="14">
        <v>46</v>
      </c>
      <c r="R167" s="14">
        <v>45</v>
      </c>
      <c r="S167" s="14">
        <v>45</v>
      </c>
      <c r="T167" s="14">
        <v>50</v>
      </c>
      <c r="U167" s="14">
        <v>50</v>
      </c>
      <c r="V167" s="14">
        <v>62</v>
      </c>
      <c r="W167" s="14">
        <v>62</v>
      </c>
      <c r="X167" s="14">
        <v>72</v>
      </c>
      <c r="Y167" s="14">
        <v>72</v>
      </c>
      <c r="Z167" s="14">
        <v>87</v>
      </c>
    </row>
    <row r="168" spans="2:26" x14ac:dyDescent="0.45">
      <c r="B168" s="13" t="s">
        <v>2275</v>
      </c>
      <c r="C168" s="13" t="s">
        <v>2174</v>
      </c>
      <c r="D168" s="14">
        <v>47826</v>
      </c>
      <c r="E168" s="14">
        <v>42871</v>
      </c>
      <c r="F168" s="14">
        <v>41570</v>
      </c>
      <c r="G168" s="14">
        <v>45479</v>
      </c>
      <c r="H168" s="14">
        <v>46072</v>
      </c>
      <c r="I168" s="14">
        <v>43863</v>
      </c>
      <c r="J168" s="14">
        <v>41521</v>
      </c>
      <c r="K168" s="14">
        <v>37814</v>
      </c>
      <c r="L168" s="14">
        <v>31326</v>
      </c>
      <c r="M168" s="14">
        <v>29589</v>
      </c>
      <c r="N168" s="14">
        <v>32692</v>
      </c>
      <c r="O168" s="14">
        <v>36522</v>
      </c>
      <c r="P168" s="14">
        <v>36500</v>
      </c>
      <c r="Q168" s="14">
        <v>36600</v>
      </c>
      <c r="R168" s="14">
        <v>36855</v>
      </c>
      <c r="S168" s="14">
        <v>33000</v>
      </c>
      <c r="T168" s="14">
        <v>31000</v>
      </c>
      <c r="U168" s="14">
        <v>29000</v>
      </c>
      <c r="V168" s="14">
        <v>29000</v>
      </c>
      <c r="W168" s="14">
        <v>29000</v>
      </c>
      <c r="X168" s="14">
        <v>28880</v>
      </c>
      <c r="Y168" s="14">
        <v>29840</v>
      </c>
      <c r="Z168" s="14">
        <v>31010</v>
      </c>
    </row>
    <row r="169" spans="2:26" x14ac:dyDescent="0.45">
      <c r="B169" s="13" t="s">
        <v>2276</v>
      </c>
      <c r="C169" s="13" t="s">
        <v>2169</v>
      </c>
      <c r="D169" s="14">
        <v>152485</v>
      </c>
      <c r="E169" s="14">
        <v>170516</v>
      </c>
      <c r="F169" s="14">
        <v>179036</v>
      </c>
      <c r="G169" s="14">
        <v>181838</v>
      </c>
      <c r="H169" s="14">
        <v>207203</v>
      </c>
      <c r="I169" s="14">
        <v>172813</v>
      </c>
      <c r="J169" s="14">
        <v>171848</v>
      </c>
      <c r="K169" s="14">
        <v>174200</v>
      </c>
      <c r="L169" s="14">
        <v>175702</v>
      </c>
      <c r="M169" s="14">
        <v>196597.8</v>
      </c>
      <c r="N169" s="14">
        <v>201363.8</v>
      </c>
      <c r="O169" s="14">
        <v>198967.6</v>
      </c>
      <c r="P169" s="14">
        <v>205594.7</v>
      </c>
      <c r="Q169" s="14">
        <v>225762.2</v>
      </c>
      <c r="R169" s="14">
        <v>234368.6</v>
      </c>
      <c r="S169" s="14">
        <v>211759.5</v>
      </c>
      <c r="T169" s="14">
        <v>194507.3</v>
      </c>
      <c r="U169" s="14">
        <v>227642.4</v>
      </c>
      <c r="V169" s="14">
        <v>189921.4</v>
      </c>
      <c r="W169" s="14">
        <v>233849.2</v>
      </c>
      <c r="X169" s="14">
        <v>220327.2</v>
      </c>
      <c r="Y169" s="14">
        <v>239285.2</v>
      </c>
      <c r="Z169" s="14">
        <v>203111.7</v>
      </c>
    </row>
    <row r="170" spans="2:26" x14ac:dyDescent="0.45">
      <c r="B170" s="13" t="s">
        <v>2276</v>
      </c>
      <c r="C170" s="13" t="s">
        <v>2174</v>
      </c>
      <c r="D170" s="14">
        <v>754478</v>
      </c>
      <c r="E170" s="14">
        <v>769481</v>
      </c>
      <c r="F170" s="14">
        <v>728987</v>
      </c>
      <c r="G170" s="14">
        <v>643819</v>
      </c>
      <c r="H170" s="14">
        <v>654495</v>
      </c>
      <c r="I170" s="14">
        <v>670334</v>
      </c>
      <c r="J170" s="14">
        <v>624684</v>
      </c>
      <c r="K170" s="14">
        <v>619692</v>
      </c>
      <c r="L170" s="14">
        <v>595993</v>
      </c>
      <c r="M170" s="14">
        <v>590853</v>
      </c>
      <c r="N170" s="14">
        <v>612629</v>
      </c>
      <c r="O170" s="14">
        <v>601080</v>
      </c>
      <c r="P170" s="14">
        <v>631326.5</v>
      </c>
      <c r="Q170" s="14">
        <v>632342</v>
      </c>
      <c r="R170" s="14">
        <v>755988.1</v>
      </c>
      <c r="S170" s="14">
        <v>706148.1</v>
      </c>
      <c r="T170" s="14">
        <v>697254.3</v>
      </c>
      <c r="U170" s="14">
        <v>725343.2</v>
      </c>
      <c r="V170" s="14">
        <v>699262.9</v>
      </c>
      <c r="W170" s="14">
        <v>618928.19999999995</v>
      </c>
      <c r="X170" s="14">
        <v>626404.9</v>
      </c>
      <c r="Y170" s="14">
        <v>635000.5</v>
      </c>
      <c r="Z170" s="14">
        <v>617388</v>
      </c>
    </row>
    <row r="171" spans="2:26" x14ac:dyDescent="0.45">
      <c r="B171" s="13" t="s">
        <v>2277</v>
      </c>
      <c r="C171" s="13" t="s">
        <v>2169</v>
      </c>
      <c r="D171" s="14">
        <v>86</v>
      </c>
      <c r="E171" s="14">
        <v>80</v>
      </c>
      <c r="F171" s="14">
        <v>52</v>
      </c>
      <c r="G171" s="14">
        <v>56</v>
      </c>
      <c r="H171" s="14">
        <v>72</v>
      </c>
      <c r="I171" s="14">
        <v>107</v>
      </c>
      <c r="J171" s="14">
        <v>150</v>
      </c>
      <c r="K171" s="14">
        <v>180</v>
      </c>
      <c r="L171" s="14">
        <v>422</v>
      </c>
      <c r="M171" s="14">
        <v>705</v>
      </c>
      <c r="N171" s="14">
        <v>850</v>
      </c>
      <c r="O171" s="14">
        <v>1000</v>
      </c>
      <c r="P171" s="14">
        <v>1155</v>
      </c>
      <c r="Q171" s="14">
        <v>1305</v>
      </c>
      <c r="R171" s="14">
        <v>1495</v>
      </c>
      <c r="S171" s="14">
        <v>1655</v>
      </c>
      <c r="T171" s="14">
        <v>1805</v>
      </c>
      <c r="U171" s="14">
        <v>2042</v>
      </c>
      <c r="V171" s="14">
        <v>2381.5</v>
      </c>
      <c r="W171" s="14">
        <v>2444.6999999999998</v>
      </c>
      <c r="X171" s="14">
        <v>2026.9</v>
      </c>
      <c r="Y171" s="14">
        <v>2790.4</v>
      </c>
      <c r="Z171" s="14">
        <v>2743.2</v>
      </c>
    </row>
    <row r="172" spans="2:26" x14ac:dyDescent="0.45">
      <c r="B172" s="13" t="s">
        <v>2277</v>
      </c>
      <c r="C172" s="13" t="s">
        <v>2174</v>
      </c>
      <c r="D172" s="14">
        <v>1791</v>
      </c>
      <c r="E172" s="14">
        <v>1636</v>
      </c>
      <c r="F172" s="14">
        <v>1811</v>
      </c>
      <c r="G172" s="14">
        <v>3306</v>
      </c>
      <c r="H172" s="14">
        <v>11988</v>
      </c>
      <c r="I172" s="14">
        <v>9974</v>
      </c>
      <c r="J172" s="14">
        <v>14746</v>
      </c>
      <c r="K172" s="14">
        <v>44068</v>
      </c>
      <c r="L172" s="14">
        <v>48443</v>
      </c>
      <c r="M172" s="14">
        <v>50026</v>
      </c>
      <c r="N172" s="14">
        <v>46049</v>
      </c>
      <c r="O172" s="14">
        <v>26547</v>
      </c>
      <c r="P172" s="14">
        <v>12070</v>
      </c>
      <c r="Q172" s="14">
        <v>15520</v>
      </c>
      <c r="R172" s="14">
        <v>19020</v>
      </c>
      <c r="S172" s="14">
        <v>22520</v>
      </c>
      <c r="T172" s="14">
        <v>44708.69</v>
      </c>
      <c r="U172" s="14">
        <v>137423.4</v>
      </c>
      <c r="V172" s="14">
        <v>203523.5</v>
      </c>
      <c r="W172" s="14">
        <v>251755.5</v>
      </c>
      <c r="X172" s="14">
        <v>207150</v>
      </c>
      <c r="Y172" s="14">
        <v>197575.1</v>
      </c>
      <c r="Z172" s="14">
        <v>197788.4</v>
      </c>
    </row>
    <row r="173" spans="2:26" x14ac:dyDescent="0.45">
      <c r="B173" s="13" t="s">
        <v>2141</v>
      </c>
      <c r="C173" s="13" t="s">
        <v>2169</v>
      </c>
      <c r="D173" s="14">
        <v>5000</v>
      </c>
      <c r="E173" s="14">
        <v>6000</v>
      </c>
      <c r="F173" s="14">
        <v>6000</v>
      </c>
      <c r="G173" s="14">
        <v>938</v>
      </c>
      <c r="H173" s="14">
        <v>950</v>
      </c>
      <c r="I173" s="14">
        <v>1154</v>
      </c>
      <c r="J173" s="14">
        <v>2270</v>
      </c>
      <c r="K173" s="14">
        <v>3820</v>
      </c>
      <c r="L173" s="14">
        <v>5594</v>
      </c>
      <c r="M173" s="14">
        <v>7154</v>
      </c>
      <c r="N173" s="14">
        <v>10200</v>
      </c>
      <c r="O173" s="14">
        <v>19092</v>
      </c>
      <c r="P173" s="14">
        <v>27450</v>
      </c>
      <c r="Q173" s="14">
        <v>32513</v>
      </c>
      <c r="R173" s="14">
        <v>38545</v>
      </c>
      <c r="S173" s="14">
        <v>44610</v>
      </c>
      <c r="T173" s="14">
        <v>52480</v>
      </c>
      <c r="U173" s="14">
        <v>57415</v>
      </c>
      <c r="V173" s="14">
        <v>76630</v>
      </c>
      <c r="W173" s="14">
        <v>52360</v>
      </c>
      <c r="X173" s="14">
        <v>64010</v>
      </c>
      <c r="Y173" s="14">
        <v>89380</v>
      </c>
      <c r="Z173" s="14">
        <v>132682</v>
      </c>
    </row>
    <row r="174" spans="2:26" x14ac:dyDescent="0.45">
      <c r="B174" s="13" t="s">
        <v>2141</v>
      </c>
      <c r="C174" s="13" t="s">
        <v>2174</v>
      </c>
      <c r="D174" s="14">
        <v>454346</v>
      </c>
      <c r="E174" s="14">
        <v>450353</v>
      </c>
      <c r="F174" s="14">
        <v>375182</v>
      </c>
      <c r="G174" s="14">
        <v>393547</v>
      </c>
      <c r="H174" s="14">
        <v>420443.4</v>
      </c>
      <c r="I174" s="14">
        <v>381637.9</v>
      </c>
      <c r="J174" s="14">
        <v>378643</v>
      </c>
      <c r="K174" s="14">
        <v>331175</v>
      </c>
      <c r="L174" s="14">
        <v>342518.1</v>
      </c>
      <c r="M174" s="14">
        <v>304584</v>
      </c>
      <c r="N174" s="14">
        <v>351458.7</v>
      </c>
      <c r="O174" s="14">
        <v>349760.3</v>
      </c>
      <c r="P174" s="14">
        <v>356346.6</v>
      </c>
      <c r="Q174" s="14">
        <v>289884.79999999999</v>
      </c>
      <c r="R174" s="14">
        <v>323425.2</v>
      </c>
      <c r="S174" s="14">
        <v>344060.9</v>
      </c>
      <c r="T174" s="14">
        <v>323916.59999999998</v>
      </c>
      <c r="U174" s="14">
        <v>367767.8</v>
      </c>
      <c r="V174" s="14">
        <v>358743.4</v>
      </c>
      <c r="W174" s="14">
        <v>317305.7</v>
      </c>
      <c r="X174" s="14">
        <v>370686.2</v>
      </c>
      <c r="Y174" s="14">
        <v>392761.59999999998</v>
      </c>
      <c r="Z174" s="14">
        <v>519627.3</v>
      </c>
    </row>
    <row r="175" spans="2:26" x14ac:dyDescent="0.45">
      <c r="B175" s="13" t="s">
        <v>2278</v>
      </c>
      <c r="C175" s="13" t="s">
        <v>2174</v>
      </c>
      <c r="D175" s="14">
        <v>1</v>
      </c>
      <c r="E175" s="14">
        <v>1</v>
      </c>
      <c r="F175" s="14">
        <v>1</v>
      </c>
      <c r="G175" s="14">
        <v>1</v>
      </c>
      <c r="H175" s="14">
        <v>1</v>
      </c>
      <c r="I175" s="14">
        <v>1</v>
      </c>
      <c r="J175" s="14">
        <v>1</v>
      </c>
      <c r="K175" s="14">
        <v>1</v>
      </c>
      <c r="L175" s="14">
        <v>1</v>
      </c>
      <c r="M175" s="14">
        <v>1</v>
      </c>
      <c r="N175" s="14">
        <v>1</v>
      </c>
      <c r="O175" s="14">
        <v>1</v>
      </c>
      <c r="P175" s="14">
        <v>1</v>
      </c>
      <c r="Q175" s="14">
        <v>1</v>
      </c>
      <c r="R175" s="14">
        <v>1</v>
      </c>
      <c r="S175" s="14">
        <v>1</v>
      </c>
      <c r="T175" s="14">
        <v>1</v>
      </c>
      <c r="U175" s="14">
        <v>1</v>
      </c>
      <c r="V175" s="14">
        <v>1</v>
      </c>
      <c r="W175" s="14">
        <v>1</v>
      </c>
      <c r="X175" s="14">
        <v>1</v>
      </c>
      <c r="Y175" s="14">
        <v>1</v>
      </c>
      <c r="Z175" s="14">
        <v>1</v>
      </c>
    </row>
    <row r="176" spans="2:26" x14ac:dyDescent="0.45">
      <c r="B176" s="13" t="s">
        <v>2279</v>
      </c>
      <c r="C176" s="13" t="s">
        <v>2169</v>
      </c>
      <c r="D176" s="14">
        <v>0</v>
      </c>
      <c r="E176" s="14">
        <v>0</v>
      </c>
      <c r="F176" s="14">
        <v>2</v>
      </c>
      <c r="G176" s="14">
        <v>2</v>
      </c>
      <c r="H176" s="14">
        <v>2</v>
      </c>
      <c r="I176" s="14">
        <v>100</v>
      </c>
      <c r="J176" s="14">
        <v>110</v>
      </c>
      <c r="K176" s="14">
        <v>110</v>
      </c>
      <c r="L176" s="14">
        <v>170</v>
      </c>
      <c r="M176" s="14">
        <v>177</v>
      </c>
      <c r="N176" s="14">
        <v>185</v>
      </c>
      <c r="O176" s="14">
        <v>187.2</v>
      </c>
      <c r="P176" s="14">
        <v>292.5</v>
      </c>
      <c r="Q176" s="14">
        <v>322.8</v>
      </c>
      <c r="R176" s="14">
        <v>351</v>
      </c>
      <c r="S176" s="14">
        <v>409</v>
      </c>
      <c r="T176" s="14">
        <v>477.8</v>
      </c>
      <c r="U176" s="14">
        <v>572.9</v>
      </c>
      <c r="V176" s="14">
        <v>686.6</v>
      </c>
      <c r="W176" s="14">
        <v>806.2</v>
      </c>
      <c r="X176" s="14">
        <v>1135</v>
      </c>
      <c r="Y176" s="14">
        <v>1150</v>
      </c>
      <c r="Z176" s="14">
        <v>1180</v>
      </c>
    </row>
    <row r="177" spans="2:26" x14ac:dyDescent="0.45">
      <c r="B177" s="13" t="s">
        <v>2279</v>
      </c>
      <c r="C177" s="13" t="s">
        <v>2174</v>
      </c>
      <c r="D177" s="14">
        <v>91513</v>
      </c>
      <c r="E177" s="14">
        <v>105404</v>
      </c>
      <c r="F177" s="14">
        <v>93754</v>
      </c>
      <c r="G177" s="14">
        <v>121925</v>
      </c>
      <c r="H177" s="14">
        <v>97730</v>
      </c>
      <c r="I177" s="14">
        <v>109138</v>
      </c>
      <c r="J177" s="14">
        <v>104718</v>
      </c>
      <c r="K177" s="14">
        <v>82073</v>
      </c>
      <c r="L177" s="14">
        <v>94513</v>
      </c>
      <c r="M177" s="14">
        <v>127746</v>
      </c>
      <c r="N177" s="14">
        <v>113504</v>
      </c>
      <c r="O177" s="14">
        <v>184962</v>
      </c>
      <c r="P177" s="14">
        <v>198282</v>
      </c>
      <c r="Q177" s="14">
        <v>230049</v>
      </c>
      <c r="R177" s="14">
        <v>207348</v>
      </c>
      <c r="S177" s="14">
        <v>184652</v>
      </c>
      <c r="T177" s="14">
        <v>159402</v>
      </c>
      <c r="U177" s="14">
        <v>321169</v>
      </c>
      <c r="V177" s="14">
        <v>293007</v>
      </c>
      <c r="W177" s="14">
        <v>359837</v>
      </c>
      <c r="X177" s="14">
        <v>309570</v>
      </c>
      <c r="Y177" s="14">
        <v>325120</v>
      </c>
      <c r="Z177" s="14">
        <v>334870</v>
      </c>
    </row>
    <row r="178" spans="2:26" x14ac:dyDescent="0.45">
      <c r="B178" s="13" t="s">
        <v>2280</v>
      </c>
      <c r="C178" s="13" t="s">
        <v>2169</v>
      </c>
      <c r="D178" s="14">
        <v>14</v>
      </c>
      <c r="E178" s="14">
        <v>14</v>
      </c>
      <c r="F178" s="14">
        <v>23</v>
      </c>
      <c r="G178" s="14">
        <v>31</v>
      </c>
      <c r="H178" s="14">
        <v>31</v>
      </c>
      <c r="I178" s="14">
        <v>10.361000000000001</v>
      </c>
      <c r="J178" s="14">
        <v>12.262</v>
      </c>
      <c r="K178" s="14">
        <v>15.224</v>
      </c>
      <c r="L178" s="14">
        <v>17.5</v>
      </c>
      <c r="M178" s="14">
        <v>7.4</v>
      </c>
      <c r="N178" s="14">
        <v>11</v>
      </c>
      <c r="O178" s="14">
        <v>12</v>
      </c>
      <c r="P178" s="14">
        <v>12</v>
      </c>
      <c r="Q178" s="14">
        <v>12</v>
      </c>
      <c r="R178" s="14">
        <v>25</v>
      </c>
      <c r="S178" s="14">
        <v>25</v>
      </c>
      <c r="T178" s="14">
        <v>23</v>
      </c>
      <c r="U178" s="14">
        <v>21</v>
      </c>
      <c r="V178" s="14">
        <v>24</v>
      </c>
      <c r="W178" s="14">
        <v>25</v>
      </c>
      <c r="X178" s="14">
        <v>45</v>
      </c>
      <c r="Y178" s="14">
        <v>50</v>
      </c>
      <c r="Z178" s="14">
        <v>53</v>
      </c>
    </row>
    <row r="179" spans="2:26" x14ac:dyDescent="0.45">
      <c r="B179" s="13" t="s">
        <v>2280</v>
      </c>
      <c r="C179" s="13" t="s">
        <v>2174</v>
      </c>
      <c r="D179" s="14">
        <v>8800</v>
      </c>
      <c r="E179" s="14">
        <v>8400</v>
      </c>
      <c r="F179" s="14">
        <v>8000</v>
      </c>
      <c r="G179" s="14">
        <v>7600</v>
      </c>
      <c r="H179" s="14">
        <v>7200</v>
      </c>
      <c r="I179" s="14">
        <v>6800</v>
      </c>
      <c r="J179" s="14">
        <v>6400</v>
      </c>
      <c r="K179" s="14">
        <v>6000</v>
      </c>
      <c r="L179" s="14">
        <v>3850.1060000000002</v>
      </c>
      <c r="M179" s="14">
        <v>3975.498</v>
      </c>
      <c r="N179" s="14">
        <v>3663.5369999999998</v>
      </c>
      <c r="O179" s="14">
        <v>4307.9210000000003</v>
      </c>
      <c r="P179" s="14">
        <v>3433.0729999999999</v>
      </c>
      <c r="Q179" s="14">
        <v>3530.3519999999999</v>
      </c>
      <c r="R179" s="14">
        <v>3113.0619999999999</v>
      </c>
      <c r="S179" s="14">
        <v>3362.6439999999998</v>
      </c>
      <c r="T179" s="14">
        <v>3316.53</v>
      </c>
      <c r="U179" s="14">
        <v>3250.4319999999998</v>
      </c>
      <c r="V179" s="14">
        <v>2800.424</v>
      </c>
      <c r="W179" s="14">
        <v>2855.306</v>
      </c>
      <c r="X179" s="14">
        <v>2709.27</v>
      </c>
      <c r="Y179" s="14">
        <v>2276.0050000000001</v>
      </c>
      <c r="Z179" s="14">
        <v>1635</v>
      </c>
    </row>
    <row r="180" spans="2:26" x14ac:dyDescent="0.45">
      <c r="B180" s="13" t="s">
        <v>2281</v>
      </c>
      <c r="C180" s="13" t="s">
        <v>2169</v>
      </c>
      <c r="D180" s="14">
        <v>5</v>
      </c>
      <c r="E180" s="14">
        <v>5</v>
      </c>
      <c r="F180" s="14">
        <v>5</v>
      </c>
      <c r="G180" s="14">
        <v>5</v>
      </c>
      <c r="H180" s="14">
        <v>5</v>
      </c>
      <c r="I180" s="14">
        <v>5</v>
      </c>
      <c r="J180" s="14">
        <v>75</v>
      </c>
      <c r="K180" s="14">
        <v>25</v>
      </c>
      <c r="L180" s="14">
        <v>25</v>
      </c>
      <c r="M180" s="14">
        <v>25</v>
      </c>
      <c r="N180" s="14">
        <v>25</v>
      </c>
      <c r="O180" s="14">
        <v>33</v>
      </c>
      <c r="P180" s="14">
        <v>33</v>
      </c>
      <c r="Q180" s="14">
        <v>33</v>
      </c>
      <c r="R180" s="14">
        <v>35</v>
      </c>
      <c r="S180" s="14">
        <v>35</v>
      </c>
      <c r="T180" s="14">
        <v>35</v>
      </c>
      <c r="U180" s="14">
        <v>35</v>
      </c>
      <c r="V180" s="14">
        <v>33</v>
      </c>
      <c r="W180" s="14">
        <v>33</v>
      </c>
      <c r="X180" s="14">
        <v>33</v>
      </c>
      <c r="Y180" s="14">
        <v>35</v>
      </c>
      <c r="Z180" s="14">
        <v>42</v>
      </c>
    </row>
    <row r="181" spans="2:26" x14ac:dyDescent="0.45">
      <c r="B181" s="13" t="s">
        <v>2281</v>
      </c>
      <c r="C181" s="13" t="s">
        <v>2174</v>
      </c>
      <c r="D181" s="14">
        <v>29016</v>
      </c>
      <c r="E181" s="14">
        <v>34527</v>
      </c>
      <c r="F181" s="14">
        <v>37405</v>
      </c>
      <c r="G181" s="14">
        <v>37366</v>
      </c>
      <c r="H181" s="14">
        <v>32817</v>
      </c>
      <c r="I181" s="14">
        <v>34955</v>
      </c>
      <c r="J181" s="14">
        <v>37477</v>
      </c>
      <c r="K181" s="14">
        <v>43574</v>
      </c>
      <c r="L181" s="14">
        <v>42881</v>
      </c>
      <c r="M181" s="14">
        <v>45884</v>
      </c>
      <c r="N181" s="14">
        <v>46624</v>
      </c>
      <c r="O181" s="14">
        <v>41500</v>
      </c>
      <c r="P181" s="14">
        <v>36062</v>
      </c>
      <c r="Q181" s="14">
        <v>43726</v>
      </c>
      <c r="R181" s="14">
        <v>51500</v>
      </c>
      <c r="S181" s="14">
        <v>55968</v>
      </c>
      <c r="T181" s="14">
        <v>58261</v>
      </c>
      <c r="U181" s="14">
        <v>60461</v>
      </c>
      <c r="V181" s="14">
        <v>49526</v>
      </c>
      <c r="W181" s="14">
        <v>56198.66</v>
      </c>
      <c r="X181" s="14">
        <v>50989.75</v>
      </c>
      <c r="Y181" s="14">
        <v>53171.99</v>
      </c>
      <c r="Z181" s="14">
        <v>53946.5</v>
      </c>
    </row>
    <row r="182" spans="2:26" x14ac:dyDescent="0.45">
      <c r="B182" s="13" t="s">
        <v>2282</v>
      </c>
      <c r="C182" s="13" t="s">
        <v>2169</v>
      </c>
      <c r="D182" s="14">
        <v>0</v>
      </c>
      <c r="E182" s="14">
        <v>0</v>
      </c>
      <c r="F182" s="14">
        <v>0</v>
      </c>
      <c r="G182" s="14">
        <v>0</v>
      </c>
      <c r="H182" s="14">
        <v>0</v>
      </c>
      <c r="I182" s="14">
        <v>0</v>
      </c>
      <c r="J182" s="14">
        <v>0</v>
      </c>
      <c r="K182" s="14">
        <v>0</v>
      </c>
      <c r="L182" s="14">
        <v>0</v>
      </c>
      <c r="M182" s="14">
        <v>0</v>
      </c>
      <c r="N182" s="14">
        <v>0</v>
      </c>
      <c r="O182" s="14">
        <v>0</v>
      </c>
      <c r="P182" s="14">
        <v>0</v>
      </c>
      <c r="Q182" s="14">
        <v>0</v>
      </c>
      <c r="R182" s="14">
        <v>0</v>
      </c>
      <c r="S182" s="14">
        <v>0</v>
      </c>
      <c r="T182" s="14">
        <v>10</v>
      </c>
      <c r="U182" s="14">
        <v>25</v>
      </c>
      <c r="V182" s="14">
        <v>25</v>
      </c>
      <c r="W182" s="14">
        <v>20</v>
      </c>
      <c r="X182" s="14">
        <v>15</v>
      </c>
      <c r="Y182" s="14">
        <v>15</v>
      </c>
      <c r="Z182" s="14">
        <v>15</v>
      </c>
    </row>
    <row r="183" spans="2:26" x14ac:dyDescent="0.45">
      <c r="B183" s="13" t="s">
        <v>2282</v>
      </c>
      <c r="C183" s="13" t="s">
        <v>2174</v>
      </c>
      <c r="D183" s="14">
        <v>6315</v>
      </c>
      <c r="E183" s="14">
        <v>6848</v>
      </c>
      <c r="F183" s="14">
        <v>7324</v>
      </c>
      <c r="G183" s="14">
        <v>6153</v>
      </c>
      <c r="H183" s="14">
        <v>6650</v>
      </c>
      <c r="I183" s="14">
        <v>6983</v>
      </c>
      <c r="J183" s="14">
        <v>7067</v>
      </c>
      <c r="K183" s="14">
        <v>6500</v>
      </c>
      <c r="L183" s="14">
        <v>6804</v>
      </c>
      <c r="M183" s="14">
        <v>6721</v>
      </c>
      <c r="N183" s="14">
        <v>6584</v>
      </c>
      <c r="O183" s="14">
        <v>6549</v>
      </c>
      <c r="P183" s="14">
        <v>8750</v>
      </c>
      <c r="Q183" s="14">
        <v>11750</v>
      </c>
      <c r="R183" s="14">
        <v>15750</v>
      </c>
      <c r="S183" s="14">
        <v>21150</v>
      </c>
      <c r="T183" s="14">
        <v>28450</v>
      </c>
      <c r="U183" s="14">
        <v>38350</v>
      </c>
      <c r="V183" s="14">
        <v>52253.64</v>
      </c>
      <c r="W183" s="14">
        <v>60150</v>
      </c>
      <c r="X183" s="14">
        <v>62392.46</v>
      </c>
      <c r="Y183" s="14">
        <v>63221</v>
      </c>
      <c r="Z183" s="14">
        <v>63835</v>
      </c>
    </row>
    <row r="184" spans="2:26" x14ac:dyDescent="0.45">
      <c r="B184" s="13" t="s">
        <v>2283</v>
      </c>
      <c r="C184" s="13" t="s">
        <v>2169</v>
      </c>
      <c r="D184" s="14">
        <v>0</v>
      </c>
      <c r="E184" s="14">
        <v>0</v>
      </c>
      <c r="F184" s="14">
        <v>0</v>
      </c>
      <c r="G184" s="14">
        <v>0</v>
      </c>
      <c r="H184" s="14">
        <v>0</v>
      </c>
      <c r="I184" s="14">
        <v>0</v>
      </c>
      <c r="J184" s="14">
        <v>2</v>
      </c>
      <c r="K184" s="14">
        <v>2</v>
      </c>
      <c r="L184" s="14">
        <v>2</v>
      </c>
      <c r="M184" s="14">
        <v>3</v>
      </c>
      <c r="N184" s="14">
        <v>15</v>
      </c>
      <c r="O184" s="14">
        <v>17</v>
      </c>
      <c r="P184" s="14">
        <v>15</v>
      </c>
      <c r="Q184" s="14">
        <v>15</v>
      </c>
      <c r="R184" s="14">
        <v>15</v>
      </c>
      <c r="S184" s="14">
        <v>15</v>
      </c>
      <c r="T184" s="14">
        <v>15</v>
      </c>
      <c r="U184" s="14">
        <v>15</v>
      </c>
      <c r="V184" s="14">
        <v>15</v>
      </c>
      <c r="W184" s="14">
        <v>15</v>
      </c>
      <c r="X184" s="14">
        <v>15</v>
      </c>
      <c r="Y184" s="14">
        <v>15</v>
      </c>
      <c r="Z184" s="14">
        <v>15</v>
      </c>
    </row>
    <row r="185" spans="2:26" x14ac:dyDescent="0.45">
      <c r="B185" s="13" t="s">
        <v>2283</v>
      </c>
      <c r="C185" s="13" t="s">
        <v>2174</v>
      </c>
      <c r="D185" s="14">
        <v>3634</v>
      </c>
      <c r="E185" s="14">
        <v>3600</v>
      </c>
      <c r="F185" s="14">
        <v>3550</v>
      </c>
      <c r="G185" s="14">
        <v>3550</v>
      </c>
      <c r="H185" s="14">
        <v>3500</v>
      </c>
      <c r="I185" s="14">
        <v>3750</v>
      </c>
      <c r="J185" s="14">
        <v>4000</v>
      </c>
      <c r="K185" s="14">
        <v>4533</v>
      </c>
      <c r="L185" s="14">
        <v>5400</v>
      </c>
      <c r="M185" s="14">
        <v>7669</v>
      </c>
      <c r="N185" s="14">
        <v>7376</v>
      </c>
      <c r="O185" s="14">
        <v>7115</v>
      </c>
      <c r="P185" s="14">
        <v>7834</v>
      </c>
      <c r="Q185" s="14">
        <v>6926.1490000000003</v>
      </c>
      <c r="R185" s="14">
        <v>6067.9189999999999</v>
      </c>
      <c r="S185" s="14">
        <v>6423.2560000000003</v>
      </c>
      <c r="T185" s="14">
        <v>6455.2929999999997</v>
      </c>
      <c r="U185" s="14">
        <v>6377</v>
      </c>
      <c r="V185" s="14">
        <v>6407.6139999999996</v>
      </c>
      <c r="W185" s="14">
        <v>6417.7209999999995</v>
      </c>
      <c r="X185" s="14">
        <v>5958.2709999999997</v>
      </c>
      <c r="Y185" s="14">
        <v>6307.1279999999997</v>
      </c>
      <c r="Z185" s="14">
        <v>6610.1390000000001</v>
      </c>
    </row>
    <row r="186" spans="2:26" x14ac:dyDescent="0.45">
      <c r="B186" s="13" t="s">
        <v>2284</v>
      </c>
      <c r="C186" s="13" t="s">
        <v>2169</v>
      </c>
      <c r="D186" s="14">
        <v>95418</v>
      </c>
      <c r="E186" s="14">
        <v>97512</v>
      </c>
      <c r="F186" s="14">
        <v>87928</v>
      </c>
      <c r="G186" s="14">
        <v>101434</v>
      </c>
      <c r="H186" s="14">
        <v>97143</v>
      </c>
      <c r="I186" s="14">
        <v>106208</v>
      </c>
      <c r="J186" s="14">
        <v>113384</v>
      </c>
      <c r="K186" s="14">
        <v>113297</v>
      </c>
      <c r="L186" s="14">
        <v>115068</v>
      </c>
      <c r="M186" s="14">
        <v>122011</v>
      </c>
      <c r="N186" s="14">
        <v>121244</v>
      </c>
      <c r="O186" s="14">
        <v>110809.1</v>
      </c>
      <c r="P186" s="14">
        <v>110973.5</v>
      </c>
      <c r="Q186" s="14">
        <v>113999.9</v>
      </c>
      <c r="R186" s="14">
        <v>104663</v>
      </c>
      <c r="S186" s="14">
        <v>107161.8</v>
      </c>
      <c r="T186" s="14">
        <v>123707.1</v>
      </c>
      <c r="U186" s="14">
        <v>125524.7</v>
      </c>
      <c r="V186" s="14">
        <v>132364.5</v>
      </c>
      <c r="W186" s="14">
        <v>128821.6</v>
      </c>
      <c r="X186" s="14">
        <v>131737.20000000001</v>
      </c>
      <c r="Y186" s="14">
        <v>143925.6</v>
      </c>
      <c r="Z186" s="14">
        <v>142007.6</v>
      </c>
    </row>
    <row r="187" spans="2:26" x14ac:dyDescent="0.45">
      <c r="B187" s="13" t="s">
        <v>2284</v>
      </c>
      <c r="C187" s="13" t="s">
        <v>2174</v>
      </c>
      <c r="D187" s="14">
        <v>99343.7</v>
      </c>
      <c r="E187" s="14">
        <v>94196.4</v>
      </c>
      <c r="F187" s="14">
        <v>96078.9</v>
      </c>
      <c r="G187" s="14">
        <v>93781.4</v>
      </c>
      <c r="H187" s="14">
        <v>93891.4</v>
      </c>
      <c r="I187" s="14">
        <v>92430.5</v>
      </c>
      <c r="J187" s="14">
        <v>98239.7</v>
      </c>
      <c r="K187" s="14">
        <v>96095.8</v>
      </c>
      <c r="L187" s="14">
        <v>85885.3</v>
      </c>
      <c r="M187" s="14">
        <v>83181.8</v>
      </c>
      <c r="N187" s="14">
        <v>70179.8</v>
      </c>
      <c r="O187" s="14">
        <v>63246.5</v>
      </c>
      <c r="P187" s="14">
        <v>61044.2</v>
      </c>
      <c r="Q187" s="14">
        <v>64169.78</v>
      </c>
      <c r="R187" s="14">
        <v>61260.7</v>
      </c>
      <c r="S187" s="14">
        <v>65371.82</v>
      </c>
      <c r="T187" s="14">
        <v>75534.5</v>
      </c>
      <c r="U187" s="14">
        <v>78315.3</v>
      </c>
      <c r="V187" s="14">
        <v>77716.2</v>
      </c>
      <c r="W187" s="14">
        <v>83173.7</v>
      </c>
      <c r="X187" s="14">
        <v>71476</v>
      </c>
      <c r="Y187" s="14">
        <v>59631.87</v>
      </c>
      <c r="Z187" s="14">
        <v>65494.8</v>
      </c>
    </row>
    <row r="188" spans="2:26" x14ac:dyDescent="0.45">
      <c r="B188" s="13" t="s">
        <v>2285</v>
      </c>
      <c r="C188" s="13" t="s">
        <v>2169</v>
      </c>
      <c r="D188" s="14">
        <v>4</v>
      </c>
      <c r="E188" s="14">
        <v>0</v>
      </c>
      <c r="F188" s="14">
        <v>0</v>
      </c>
      <c r="G188" s="14">
        <v>0</v>
      </c>
      <c r="H188" s="14">
        <v>0</v>
      </c>
      <c r="I188" s="14">
        <v>0</v>
      </c>
      <c r="J188" s="14">
        <v>0</v>
      </c>
      <c r="K188" s="14">
        <v>0</v>
      </c>
      <c r="L188" s="14">
        <v>0</v>
      </c>
      <c r="M188" s="14">
        <v>0</v>
      </c>
      <c r="N188" s="14">
        <v>0</v>
      </c>
      <c r="O188" s="14">
        <v>0</v>
      </c>
      <c r="P188" s="14">
        <v>0</v>
      </c>
      <c r="Q188" s="14">
        <v>0</v>
      </c>
      <c r="R188" s="14">
        <v>0</v>
      </c>
      <c r="S188" s="14">
        <v>1.4</v>
      </c>
      <c r="T188" s="14">
        <v>22.6</v>
      </c>
      <c r="U188" s="14">
        <v>18.5</v>
      </c>
      <c r="V188" s="14">
        <v>20.5</v>
      </c>
      <c r="W188" s="14">
        <v>22.5</v>
      </c>
      <c r="X188" s="14">
        <v>22.5</v>
      </c>
      <c r="Y188" s="14">
        <v>22.5</v>
      </c>
      <c r="Z188" s="14">
        <v>26</v>
      </c>
    </row>
    <row r="189" spans="2:26" x14ac:dyDescent="0.45">
      <c r="B189" s="13" t="s">
        <v>2285</v>
      </c>
      <c r="C189" s="13" t="s">
        <v>2174</v>
      </c>
      <c r="D189" s="14">
        <v>1701</v>
      </c>
      <c r="E189" s="14">
        <v>2250</v>
      </c>
      <c r="F189" s="14">
        <v>2171</v>
      </c>
      <c r="G189" s="14">
        <v>2544</v>
      </c>
      <c r="H189" s="14">
        <v>2039</v>
      </c>
      <c r="I189" s="14">
        <v>2048</v>
      </c>
      <c r="J189" s="14">
        <v>2163</v>
      </c>
      <c r="K189" s="14">
        <v>2207</v>
      </c>
      <c r="L189" s="14">
        <v>2386</v>
      </c>
      <c r="M189" s="14">
        <v>2648</v>
      </c>
      <c r="N189" s="14">
        <v>2182</v>
      </c>
      <c r="O189" s="14">
        <v>2411.4650000000001</v>
      </c>
      <c r="P189" s="14">
        <v>2379.6329999999998</v>
      </c>
      <c r="Q189" s="14">
        <v>2856.665</v>
      </c>
      <c r="R189" s="14">
        <v>2665</v>
      </c>
      <c r="S189" s="14">
        <v>2472.5120000000002</v>
      </c>
      <c r="T189" s="14">
        <v>2740.27</v>
      </c>
      <c r="U189" s="14">
        <v>2444.1640000000002</v>
      </c>
      <c r="V189" s="14">
        <v>2540.4270000000001</v>
      </c>
      <c r="W189" s="14">
        <v>2048.8879999999999</v>
      </c>
      <c r="X189" s="14">
        <v>1893.8910000000001</v>
      </c>
      <c r="Y189" s="14">
        <v>1211.56</v>
      </c>
      <c r="Z189" s="14">
        <v>1855.6189999999999</v>
      </c>
    </row>
    <row r="190" spans="2:26" x14ac:dyDescent="0.45">
      <c r="B190" s="13" t="s">
        <v>2286</v>
      </c>
      <c r="C190" s="13" t="s">
        <v>2174</v>
      </c>
      <c r="D190" s="14">
        <v>159711</v>
      </c>
      <c r="E190" s="14">
        <v>158485</v>
      </c>
      <c r="F190" s="14">
        <v>195624</v>
      </c>
      <c r="G190" s="14">
        <v>175321</v>
      </c>
      <c r="H190" s="14">
        <v>212988</v>
      </c>
      <c r="I190" s="14">
        <v>234864</v>
      </c>
      <c r="J190" s="14">
        <v>252959</v>
      </c>
      <c r="K190" s="14">
        <v>233754</v>
      </c>
      <c r="L190" s="14">
        <v>241899</v>
      </c>
      <c r="M190" s="14">
        <v>214667</v>
      </c>
      <c r="N190" s="14">
        <v>209446</v>
      </c>
      <c r="O190" s="14">
        <v>214493</v>
      </c>
      <c r="P190" s="14">
        <v>222894</v>
      </c>
      <c r="Q190" s="14">
        <v>275432</v>
      </c>
      <c r="R190" s="14">
        <v>292441</v>
      </c>
      <c r="S190" s="14">
        <v>268371</v>
      </c>
      <c r="T190" s="14">
        <v>273175</v>
      </c>
      <c r="U190" s="14">
        <v>310741</v>
      </c>
      <c r="V190" s="14">
        <v>301052</v>
      </c>
      <c r="W190" s="14">
        <v>265179</v>
      </c>
      <c r="X190" s="14">
        <v>259209</v>
      </c>
      <c r="Y190" s="14">
        <v>271027</v>
      </c>
      <c r="Z190" s="14">
        <v>307055</v>
      </c>
    </row>
    <row r="191" spans="2:26" x14ac:dyDescent="0.45">
      <c r="B191" s="13" t="s">
        <v>2287</v>
      </c>
      <c r="C191" s="13" t="s">
        <v>2169</v>
      </c>
      <c r="D191" s="14">
        <v>3963</v>
      </c>
      <c r="E191" s="14">
        <v>5100</v>
      </c>
      <c r="F191" s="14">
        <v>7978</v>
      </c>
      <c r="G191" s="14">
        <v>6346</v>
      </c>
      <c r="H191" s="14">
        <v>4908</v>
      </c>
      <c r="I191" s="14">
        <v>9008</v>
      </c>
      <c r="J191" s="14">
        <v>16293</v>
      </c>
      <c r="K191" s="14">
        <v>16400</v>
      </c>
      <c r="L191" s="14">
        <v>18727</v>
      </c>
      <c r="M191" s="14">
        <v>16623</v>
      </c>
      <c r="N191" s="14">
        <v>22792.23</v>
      </c>
      <c r="O191" s="14">
        <v>21468</v>
      </c>
      <c r="P191" s="14">
        <v>17743</v>
      </c>
      <c r="Q191" s="14">
        <v>19762</v>
      </c>
      <c r="R191" s="14">
        <v>21395</v>
      </c>
      <c r="S191" s="14">
        <v>22247.599999999999</v>
      </c>
      <c r="T191" s="14">
        <v>23448.9</v>
      </c>
      <c r="U191" s="14">
        <v>26360</v>
      </c>
      <c r="V191" s="14">
        <v>28317</v>
      </c>
      <c r="W191" s="14">
        <v>31000</v>
      </c>
      <c r="X191" s="14">
        <v>33651</v>
      </c>
      <c r="Y191" s="14">
        <v>32583.45</v>
      </c>
      <c r="Z191" s="14">
        <v>42313.4</v>
      </c>
    </row>
    <row r="192" spans="2:26" x14ac:dyDescent="0.45">
      <c r="B192" s="13" t="s">
        <v>2287</v>
      </c>
      <c r="C192" s="13" t="s">
        <v>2174</v>
      </c>
      <c r="D192" s="14">
        <v>39203</v>
      </c>
      <c r="E192" s="14">
        <v>29704</v>
      </c>
      <c r="F192" s="14">
        <v>23427</v>
      </c>
      <c r="G192" s="14">
        <v>23696</v>
      </c>
      <c r="H192" s="14">
        <v>10012</v>
      </c>
      <c r="I192" s="14">
        <v>18979</v>
      </c>
      <c r="J192" s="14">
        <v>17569</v>
      </c>
      <c r="K192" s="14">
        <v>17965</v>
      </c>
      <c r="L192" s="14">
        <v>23291</v>
      </c>
      <c r="M192" s="14">
        <v>20149</v>
      </c>
      <c r="N192" s="14">
        <v>22332</v>
      </c>
      <c r="O192" s="14">
        <v>19844.5</v>
      </c>
      <c r="P192" s="14">
        <v>15291.25</v>
      </c>
      <c r="Q192" s="14">
        <v>17686.400000000001</v>
      </c>
      <c r="R192" s="14">
        <v>18075.599999999999</v>
      </c>
      <c r="S192" s="14">
        <v>15153.77</v>
      </c>
      <c r="T192" s="14">
        <v>15981.7</v>
      </c>
      <c r="U192" s="14">
        <v>15375.71</v>
      </c>
      <c r="V192" s="14">
        <v>14075.11</v>
      </c>
      <c r="W192" s="14">
        <v>15714.26</v>
      </c>
      <c r="X192" s="14">
        <v>11489.61</v>
      </c>
      <c r="Y192" s="14">
        <v>11082.06</v>
      </c>
      <c r="Z192" s="14">
        <v>16256.65</v>
      </c>
    </row>
    <row r="193" spans="2:26" x14ac:dyDescent="0.45">
      <c r="B193" s="13" t="s">
        <v>2288</v>
      </c>
      <c r="C193" s="13" t="s">
        <v>2169</v>
      </c>
      <c r="D193" s="14">
        <v>31</v>
      </c>
      <c r="E193" s="14">
        <v>37</v>
      </c>
      <c r="F193" s="14">
        <v>38</v>
      </c>
      <c r="G193" s="14">
        <v>37</v>
      </c>
      <c r="H193" s="14">
        <v>37</v>
      </c>
      <c r="I193" s="14">
        <v>37</v>
      </c>
      <c r="J193" s="14">
        <v>37</v>
      </c>
      <c r="K193" s="14">
        <v>35</v>
      </c>
      <c r="L193" s="14">
        <v>8</v>
      </c>
      <c r="M193" s="14">
        <v>8</v>
      </c>
      <c r="N193" s="14">
        <v>4</v>
      </c>
      <c r="O193" s="14">
        <v>4</v>
      </c>
      <c r="P193" s="14">
        <v>4</v>
      </c>
      <c r="Q193" s="14">
        <v>3</v>
      </c>
      <c r="R193" s="14">
        <v>3</v>
      </c>
      <c r="S193" s="14">
        <v>3</v>
      </c>
      <c r="T193" s="14">
        <v>3</v>
      </c>
      <c r="U193" s="14">
        <v>2</v>
      </c>
      <c r="V193" s="14">
        <v>2</v>
      </c>
      <c r="W193" s="14">
        <v>2</v>
      </c>
      <c r="X193" s="14">
        <v>2</v>
      </c>
      <c r="Y193" s="14">
        <v>3</v>
      </c>
      <c r="Z193" s="14">
        <v>3</v>
      </c>
    </row>
    <row r="194" spans="2:26" x14ac:dyDescent="0.45">
      <c r="B194" s="13" t="s">
        <v>2288</v>
      </c>
      <c r="C194" s="13" t="s">
        <v>2174</v>
      </c>
      <c r="D194" s="14">
        <v>4837</v>
      </c>
      <c r="E194" s="14">
        <v>4599</v>
      </c>
      <c r="F194" s="14">
        <v>4782</v>
      </c>
      <c r="G194" s="14">
        <v>5565</v>
      </c>
      <c r="H194" s="14">
        <v>5514</v>
      </c>
      <c r="I194" s="14">
        <v>5285</v>
      </c>
      <c r="J194" s="14">
        <v>4442</v>
      </c>
      <c r="K194" s="14">
        <v>4857</v>
      </c>
      <c r="L194" s="14">
        <v>3522.94</v>
      </c>
      <c r="M194" s="14">
        <v>3609.2060000000001</v>
      </c>
      <c r="N194" s="14">
        <v>4339.0259999999998</v>
      </c>
      <c r="O194" s="14">
        <v>4422.74</v>
      </c>
      <c r="P194" s="14">
        <v>2280.85</v>
      </c>
      <c r="Q194" s="14">
        <v>2485.0630000000001</v>
      </c>
      <c r="R194" s="14">
        <v>2743.2440000000001</v>
      </c>
      <c r="S194" s="14">
        <v>3683.0070000000001</v>
      </c>
      <c r="T194" s="14">
        <v>3626.3989999999999</v>
      </c>
      <c r="U194" s="14">
        <v>3029.9609999999998</v>
      </c>
      <c r="V194" s="14">
        <v>2765.8139999999999</v>
      </c>
      <c r="W194" s="14">
        <v>2775.3240000000001</v>
      </c>
      <c r="X194" s="14">
        <v>1722.5450000000001</v>
      </c>
      <c r="Y194" s="14">
        <v>2495.145</v>
      </c>
      <c r="Z194" s="14">
        <v>2300</v>
      </c>
    </row>
    <row r="195" spans="2:26" x14ac:dyDescent="0.45">
      <c r="B195" s="13" t="s">
        <v>2289</v>
      </c>
      <c r="C195" s="13" t="s">
        <v>2169</v>
      </c>
      <c r="D195" s="14">
        <v>232</v>
      </c>
      <c r="E195" s="14">
        <v>232</v>
      </c>
      <c r="F195" s="14">
        <v>233</v>
      </c>
      <c r="G195" s="14">
        <v>160</v>
      </c>
      <c r="H195" s="14">
        <v>160</v>
      </c>
      <c r="I195" s="14">
        <v>160</v>
      </c>
      <c r="J195" s="14">
        <v>162</v>
      </c>
      <c r="K195" s="14">
        <v>162</v>
      </c>
      <c r="L195" s="14">
        <v>162</v>
      </c>
      <c r="M195" s="14">
        <v>140.5</v>
      </c>
      <c r="N195" s="14">
        <v>129</v>
      </c>
      <c r="O195" s="14">
        <v>111</v>
      </c>
      <c r="P195" s="14">
        <v>111</v>
      </c>
      <c r="Q195" s="14">
        <v>110</v>
      </c>
      <c r="R195" s="14">
        <v>110</v>
      </c>
      <c r="S195" s="14">
        <v>110</v>
      </c>
      <c r="T195" s="14">
        <v>110</v>
      </c>
      <c r="U195" s="14">
        <v>100</v>
      </c>
      <c r="V195" s="14">
        <v>103</v>
      </c>
      <c r="W195" s="14">
        <v>105</v>
      </c>
      <c r="X195" s="14">
        <v>108</v>
      </c>
      <c r="Y195" s="14">
        <v>105</v>
      </c>
      <c r="Z195" s="14">
        <v>108</v>
      </c>
    </row>
    <row r="196" spans="2:26" x14ac:dyDescent="0.45">
      <c r="B196" s="13" t="s">
        <v>2289</v>
      </c>
      <c r="C196" s="13" t="s">
        <v>2174</v>
      </c>
      <c r="D196" s="14">
        <v>624</v>
      </c>
      <c r="E196" s="14">
        <v>673</v>
      </c>
      <c r="F196" s="14">
        <v>435</v>
      </c>
      <c r="G196" s="14">
        <v>456</v>
      </c>
      <c r="H196" s="14">
        <v>532</v>
      </c>
      <c r="I196" s="14">
        <v>280</v>
      </c>
      <c r="J196" s="14">
        <v>418</v>
      </c>
      <c r="K196" s="14">
        <v>326</v>
      </c>
      <c r="L196" s="14">
        <v>329</v>
      </c>
      <c r="M196" s="14">
        <v>462</v>
      </c>
      <c r="N196" s="14">
        <v>167.786</v>
      </c>
      <c r="O196" s="14">
        <v>120.505</v>
      </c>
      <c r="P196" s="14">
        <v>101.485</v>
      </c>
      <c r="Q196" s="14">
        <v>108.679</v>
      </c>
      <c r="R196" s="14">
        <v>87.423000000000002</v>
      </c>
      <c r="S196" s="14">
        <v>71.602999999999994</v>
      </c>
      <c r="T196" s="14">
        <v>69.771000000000001</v>
      </c>
      <c r="U196" s="14">
        <v>152.45699999999999</v>
      </c>
      <c r="V196" s="14">
        <v>94.843999999999994</v>
      </c>
      <c r="W196" s="14">
        <v>90.186999999999998</v>
      </c>
      <c r="X196" s="14">
        <v>47.13</v>
      </c>
      <c r="Y196" s="14">
        <v>25.68</v>
      </c>
      <c r="Z196" s="14">
        <v>351.5</v>
      </c>
    </row>
    <row r="197" spans="2:26" x14ac:dyDescent="0.45">
      <c r="B197" s="13" t="s">
        <v>2290</v>
      </c>
      <c r="C197" s="13" t="s">
        <v>2169</v>
      </c>
      <c r="D197" s="14">
        <v>605</v>
      </c>
      <c r="E197" s="14">
        <v>608</v>
      </c>
      <c r="F197" s="14">
        <v>608</v>
      </c>
      <c r="G197" s="14">
        <v>608</v>
      </c>
      <c r="H197" s="14">
        <v>608</v>
      </c>
      <c r="I197" s="14">
        <v>608</v>
      </c>
      <c r="J197" s="14">
        <v>660</v>
      </c>
      <c r="K197" s="14">
        <v>660</v>
      </c>
      <c r="L197" s="14">
        <v>292</v>
      </c>
      <c r="M197" s="14">
        <v>510.96</v>
      </c>
      <c r="N197" s="14">
        <v>487.6</v>
      </c>
      <c r="O197" s="14">
        <v>263.10000000000002</v>
      </c>
      <c r="P197" s="14">
        <v>261.178</v>
      </c>
      <c r="Q197" s="14">
        <v>220.65</v>
      </c>
      <c r="R197" s="14">
        <v>367.49599999999998</v>
      </c>
      <c r="S197" s="14">
        <v>417.64</v>
      </c>
      <c r="T197" s="14">
        <v>336.7</v>
      </c>
      <c r="U197" s="14">
        <v>696.26800000000003</v>
      </c>
      <c r="V197" s="14">
        <v>306.76</v>
      </c>
      <c r="W197" s="14">
        <v>243.02</v>
      </c>
      <c r="X197" s="14">
        <v>137.626</v>
      </c>
      <c r="Y197" s="14">
        <v>141.72999999999999</v>
      </c>
      <c r="Z197" s="14">
        <v>953.4</v>
      </c>
    </row>
    <row r="198" spans="2:26" x14ac:dyDescent="0.45">
      <c r="B198" s="13" t="s">
        <v>2290</v>
      </c>
      <c r="C198" s="13" t="s">
        <v>2174</v>
      </c>
      <c r="D198" s="14">
        <v>48887</v>
      </c>
      <c r="E198" s="14">
        <v>53405</v>
      </c>
      <c r="F198" s="14">
        <v>48017</v>
      </c>
      <c r="G198" s="14">
        <v>59695</v>
      </c>
      <c r="H198" s="14">
        <v>56719</v>
      </c>
      <c r="I198" s="14">
        <v>53370</v>
      </c>
      <c r="J198" s="14">
        <v>53763</v>
      </c>
      <c r="K198" s="14">
        <v>47448</v>
      </c>
      <c r="L198" s="14">
        <v>42168</v>
      </c>
      <c r="M198" s="14">
        <v>43605</v>
      </c>
      <c r="N198" s="14">
        <v>45188</v>
      </c>
      <c r="O198" s="14">
        <v>43185</v>
      </c>
      <c r="P198" s="14">
        <v>53844</v>
      </c>
      <c r="Q198" s="14">
        <v>49268</v>
      </c>
      <c r="R198" s="14">
        <v>37746</v>
      </c>
      <c r="S198" s="14">
        <v>36558</v>
      </c>
      <c r="T198" s="14">
        <v>42142</v>
      </c>
      <c r="U198" s="14">
        <v>42977</v>
      </c>
      <c r="V198" s="14">
        <v>41388</v>
      </c>
      <c r="W198" s="14">
        <v>39087</v>
      </c>
      <c r="X198" s="14">
        <v>39986.9</v>
      </c>
      <c r="Y198" s="14">
        <v>34216.25</v>
      </c>
      <c r="Z198" s="14">
        <v>36253.46</v>
      </c>
    </row>
    <row r="199" spans="2:26" x14ac:dyDescent="0.45">
      <c r="B199" s="13" t="s">
        <v>2291</v>
      </c>
      <c r="C199" s="13" t="s">
        <v>2169</v>
      </c>
      <c r="D199" s="14">
        <v>4988</v>
      </c>
      <c r="E199" s="14">
        <v>5627</v>
      </c>
      <c r="F199" s="14">
        <v>4302</v>
      </c>
      <c r="G199" s="14">
        <v>4857</v>
      </c>
      <c r="H199" s="14">
        <v>4615</v>
      </c>
      <c r="I199" s="14">
        <v>4130</v>
      </c>
      <c r="J199" s="14">
        <v>4125</v>
      </c>
      <c r="K199" s="14">
        <v>4514</v>
      </c>
      <c r="L199" s="14">
        <v>4754</v>
      </c>
      <c r="M199" s="14">
        <v>4819</v>
      </c>
      <c r="N199" s="14">
        <v>4338</v>
      </c>
      <c r="O199" s="14">
        <v>3438</v>
      </c>
      <c r="P199" s="14">
        <v>4093</v>
      </c>
      <c r="Q199" s="14">
        <v>3764</v>
      </c>
      <c r="R199" s="14">
        <v>3897</v>
      </c>
      <c r="S199" s="14">
        <v>3894</v>
      </c>
      <c r="T199" s="14">
        <v>4258</v>
      </c>
      <c r="U199" s="14">
        <v>4172</v>
      </c>
      <c r="V199" s="14">
        <v>4133</v>
      </c>
      <c r="W199" s="14">
        <v>3787.1</v>
      </c>
      <c r="X199" s="14">
        <v>3834.7</v>
      </c>
      <c r="Y199" s="14">
        <v>4008.87</v>
      </c>
      <c r="Z199" s="14">
        <v>3361.2</v>
      </c>
    </row>
    <row r="200" spans="2:26" x14ac:dyDescent="0.45">
      <c r="B200" s="13" t="s">
        <v>2291</v>
      </c>
      <c r="C200" s="13" t="s">
        <v>2174</v>
      </c>
      <c r="D200" s="14">
        <v>157012</v>
      </c>
      <c r="E200" s="14">
        <v>173972</v>
      </c>
      <c r="F200" s="14">
        <v>169790</v>
      </c>
      <c r="G200" s="14">
        <v>157444</v>
      </c>
      <c r="H200" s="14">
        <v>167544</v>
      </c>
      <c r="I200" s="14">
        <v>161964</v>
      </c>
      <c r="J200" s="14">
        <v>154536</v>
      </c>
      <c r="K200" s="14">
        <v>154147</v>
      </c>
      <c r="L200" s="14">
        <v>158126</v>
      </c>
      <c r="M200" s="14">
        <v>158965</v>
      </c>
      <c r="N200" s="14">
        <v>168010</v>
      </c>
      <c r="O200" s="14">
        <v>170720</v>
      </c>
      <c r="P200" s="14">
        <v>155230</v>
      </c>
      <c r="Q200" s="14">
        <v>170129</v>
      </c>
      <c r="R200" s="14">
        <v>160789</v>
      </c>
      <c r="S200" s="14">
        <v>145193</v>
      </c>
      <c r="T200" s="14">
        <v>142775</v>
      </c>
      <c r="U200" s="14">
        <v>127554</v>
      </c>
      <c r="V200" s="14">
        <v>124299</v>
      </c>
      <c r="W200" s="14">
        <v>122929</v>
      </c>
      <c r="X200" s="14">
        <v>119428</v>
      </c>
      <c r="Y200" s="14">
        <v>115179</v>
      </c>
      <c r="Z200" s="14">
        <v>77200</v>
      </c>
    </row>
    <row r="201" spans="2:26" x14ac:dyDescent="0.45">
      <c r="B201" s="13" t="s">
        <v>2292</v>
      </c>
      <c r="C201" s="13" t="s">
        <v>2169</v>
      </c>
      <c r="D201" s="14">
        <v>10053</v>
      </c>
      <c r="E201" s="14">
        <v>13386</v>
      </c>
      <c r="F201" s="14">
        <v>16957</v>
      </c>
      <c r="G201" s="14">
        <v>23547</v>
      </c>
      <c r="H201" s="14">
        <v>27036</v>
      </c>
      <c r="I201" s="14">
        <v>49249</v>
      </c>
      <c r="J201" s="14">
        <v>55356</v>
      </c>
      <c r="K201" s="14">
        <v>54689</v>
      </c>
      <c r="L201" s="14">
        <v>47080</v>
      </c>
      <c r="M201" s="14">
        <v>28858</v>
      </c>
      <c r="N201" s="14">
        <v>27509</v>
      </c>
      <c r="O201" s="14">
        <v>50295</v>
      </c>
      <c r="P201" s="14">
        <v>52436</v>
      </c>
      <c r="Q201" s="14">
        <v>53100</v>
      </c>
      <c r="R201" s="14">
        <v>61750</v>
      </c>
      <c r="S201" s="14">
        <v>55100</v>
      </c>
      <c r="T201" s="14">
        <v>54000</v>
      </c>
      <c r="U201" s="14">
        <v>64500</v>
      </c>
      <c r="V201" s="14">
        <v>65000</v>
      </c>
      <c r="W201" s="14">
        <v>68100</v>
      </c>
      <c r="X201" s="14">
        <v>71151.100000000006</v>
      </c>
      <c r="Y201" s="14">
        <v>63267.8</v>
      </c>
      <c r="Z201" s="14">
        <v>73193</v>
      </c>
    </row>
    <row r="202" spans="2:26" x14ac:dyDescent="0.45">
      <c r="B202" s="13" t="s">
        <v>2292</v>
      </c>
      <c r="C202" s="13" t="s">
        <v>2174</v>
      </c>
      <c r="D202" s="14">
        <v>17915</v>
      </c>
      <c r="E202" s="14">
        <v>22292</v>
      </c>
      <c r="F202" s="14">
        <v>15789</v>
      </c>
      <c r="G202" s="14">
        <v>17343</v>
      </c>
      <c r="H202" s="14">
        <v>17569</v>
      </c>
      <c r="I202" s="14">
        <v>21139</v>
      </c>
      <c r="J202" s="14">
        <v>22546</v>
      </c>
      <c r="K202" s="14">
        <v>16636</v>
      </c>
      <c r="L202" s="14">
        <v>14160</v>
      </c>
      <c r="M202" s="14">
        <v>12408</v>
      </c>
      <c r="N202" s="14">
        <v>12075</v>
      </c>
      <c r="O202" s="14">
        <v>10214</v>
      </c>
      <c r="P202" s="14">
        <v>11202</v>
      </c>
      <c r="Q202" s="14">
        <v>12809</v>
      </c>
      <c r="R202" s="14">
        <v>9574</v>
      </c>
      <c r="S202" s="14">
        <v>12841</v>
      </c>
      <c r="T202" s="14">
        <v>13074</v>
      </c>
      <c r="U202" s="14">
        <v>11652</v>
      </c>
      <c r="V202" s="14">
        <v>12123</v>
      </c>
      <c r="W202" s="14">
        <v>11947</v>
      </c>
      <c r="X202" s="14">
        <v>15846</v>
      </c>
      <c r="Y202" s="14">
        <v>21680</v>
      </c>
      <c r="Z202" s="14">
        <v>20193</v>
      </c>
    </row>
    <row r="203" spans="2:26" x14ac:dyDescent="0.45">
      <c r="B203" s="13" t="s">
        <v>2293</v>
      </c>
      <c r="C203" s="13" t="s">
        <v>2169</v>
      </c>
      <c r="D203" s="14">
        <v>6876</v>
      </c>
      <c r="E203" s="14">
        <v>10468</v>
      </c>
      <c r="F203" s="14">
        <v>9095</v>
      </c>
      <c r="G203" s="14">
        <v>9505</v>
      </c>
      <c r="H203" s="14">
        <v>12834</v>
      </c>
      <c r="I203" s="14">
        <v>13842</v>
      </c>
      <c r="J203" s="14">
        <v>18847</v>
      </c>
      <c r="K203" s="14">
        <v>16135</v>
      </c>
      <c r="L203" s="14">
        <v>15729</v>
      </c>
      <c r="M203" s="14">
        <v>16328.55</v>
      </c>
      <c r="N203" s="14">
        <v>15678.51</v>
      </c>
      <c r="O203" s="14">
        <v>14604</v>
      </c>
      <c r="P203" s="14">
        <v>11222.1</v>
      </c>
      <c r="Q203" s="14">
        <v>13720.21</v>
      </c>
      <c r="R203" s="14">
        <v>13767.99</v>
      </c>
      <c r="S203" s="14">
        <v>16874.86</v>
      </c>
      <c r="T203" s="14">
        <v>17269.03</v>
      </c>
      <c r="U203" s="14">
        <v>17114.41</v>
      </c>
      <c r="V203" s="14">
        <v>19680.310000000001</v>
      </c>
      <c r="W203" s="14">
        <v>20442.97</v>
      </c>
      <c r="X203" s="14">
        <v>21718.27</v>
      </c>
      <c r="Y203" s="14">
        <v>27010.33</v>
      </c>
      <c r="Z203" s="14">
        <v>27156.05</v>
      </c>
    </row>
    <row r="204" spans="2:26" x14ac:dyDescent="0.45">
      <c r="B204" s="13" t="s">
        <v>2293</v>
      </c>
      <c r="C204" s="13" t="s">
        <v>2174</v>
      </c>
      <c r="D204" s="14">
        <v>21068.240000000002</v>
      </c>
      <c r="E204" s="14">
        <v>18551.12</v>
      </c>
      <c r="F204" s="14">
        <v>21235.54</v>
      </c>
      <c r="G204" s="14">
        <v>19957.04</v>
      </c>
      <c r="H204" s="14">
        <v>30172.12</v>
      </c>
      <c r="I204" s="14">
        <v>34693.089999999997</v>
      </c>
      <c r="J204" s="14">
        <v>37876.129999999997</v>
      </c>
      <c r="K204" s="14">
        <v>40225.629999999997</v>
      </c>
      <c r="L204" s="14">
        <v>49062.080000000002</v>
      </c>
      <c r="M204" s="14">
        <v>55788.5</v>
      </c>
      <c r="N204" s="14">
        <v>52867.3</v>
      </c>
      <c r="O204" s="14">
        <v>71396.06</v>
      </c>
      <c r="P204" s="14">
        <v>64389.18</v>
      </c>
      <c r="Q204" s="14">
        <v>75832.33</v>
      </c>
      <c r="R204" s="14">
        <v>80369.89</v>
      </c>
      <c r="S204" s="14">
        <v>73985.56</v>
      </c>
      <c r="T204" s="14">
        <v>73345.600000000006</v>
      </c>
      <c r="U204" s="14">
        <v>69975.350000000006</v>
      </c>
      <c r="V204" s="14">
        <v>70591.06</v>
      </c>
      <c r="W204" s="14">
        <v>64620.4</v>
      </c>
      <c r="X204" s="14">
        <v>71676.52</v>
      </c>
      <c r="Y204" s="14">
        <v>62449.34</v>
      </c>
      <c r="Z204" s="14">
        <v>63683.14</v>
      </c>
    </row>
    <row r="205" spans="2:26" x14ac:dyDescent="0.45">
      <c r="B205" s="13" t="s">
        <v>2294</v>
      </c>
      <c r="C205" s="13" t="s">
        <v>2169</v>
      </c>
      <c r="D205" s="14">
        <v>12</v>
      </c>
      <c r="E205" s="14">
        <v>12</v>
      </c>
      <c r="F205" s="14">
        <v>12</v>
      </c>
      <c r="G205" s="14">
        <v>12</v>
      </c>
      <c r="H205" s="14">
        <v>32</v>
      </c>
      <c r="I205" s="14">
        <v>32</v>
      </c>
      <c r="J205" s="14">
        <v>32</v>
      </c>
      <c r="K205" s="14">
        <v>162</v>
      </c>
      <c r="L205" s="14">
        <v>162</v>
      </c>
      <c r="M205" s="14">
        <v>225</v>
      </c>
      <c r="N205" s="14">
        <v>360</v>
      </c>
      <c r="O205" s="14">
        <v>600</v>
      </c>
      <c r="P205" s="14">
        <v>720</v>
      </c>
      <c r="Q205" s="14">
        <v>800</v>
      </c>
      <c r="R205" s="14">
        <v>1010</v>
      </c>
      <c r="S205" s="14">
        <v>1220</v>
      </c>
      <c r="T205" s="14">
        <v>1290</v>
      </c>
      <c r="U205" s="14">
        <v>1400</v>
      </c>
      <c r="V205" s="14">
        <v>1430</v>
      </c>
      <c r="W205" s="14">
        <v>1555</v>
      </c>
      <c r="X205" s="14">
        <v>1560</v>
      </c>
      <c r="Y205" s="14">
        <v>1610</v>
      </c>
      <c r="Z205" s="14">
        <v>1685</v>
      </c>
    </row>
    <row r="206" spans="2:26" x14ac:dyDescent="0.45">
      <c r="B206" s="13" t="s">
        <v>2294</v>
      </c>
      <c r="C206" s="13" t="s">
        <v>2174</v>
      </c>
      <c r="D206" s="14">
        <v>7410</v>
      </c>
      <c r="E206" s="14">
        <v>7810</v>
      </c>
      <c r="F206" s="14">
        <v>8110</v>
      </c>
      <c r="G206" s="14">
        <v>8310</v>
      </c>
      <c r="H206" s="14">
        <v>9660</v>
      </c>
      <c r="I206" s="14">
        <v>11010</v>
      </c>
      <c r="J206" s="14">
        <v>12260</v>
      </c>
      <c r="K206" s="14">
        <v>13510</v>
      </c>
      <c r="L206" s="14">
        <v>14810</v>
      </c>
      <c r="M206" s="14">
        <v>16010</v>
      </c>
      <c r="N206" s="14">
        <v>13710</v>
      </c>
      <c r="O206" s="14">
        <v>16530</v>
      </c>
      <c r="P206" s="14">
        <v>16510</v>
      </c>
      <c r="Q206" s="14">
        <v>16510</v>
      </c>
      <c r="R206" s="14">
        <v>16510</v>
      </c>
      <c r="S206" s="14">
        <v>16510</v>
      </c>
      <c r="T206" s="14">
        <v>16510</v>
      </c>
      <c r="U206" s="14">
        <v>16510</v>
      </c>
      <c r="V206" s="14">
        <v>16350</v>
      </c>
      <c r="W206" s="14">
        <v>16350</v>
      </c>
      <c r="X206" s="14">
        <v>16350</v>
      </c>
      <c r="Y206" s="14">
        <v>16220</v>
      </c>
      <c r="Z206" s="14">
        <v>16710</v>
      </c>
    </row>
    <row r="207" spans="2:26" x14ac:dyDescent="0.45">
      <c r="B207" s="13" t="s">
        <v>2295</v>
      </c>
      <c r="C207" s="13" t="s">
        <v>2169</v>
      </c>
      <c r="D207" s="14">
        <v>12886</v>
      </c>
      <c r="E207" s="14">
        <v>13056</v>
      </c>
      <c r="F207" s="14">
        <v>11574</v>
      </c>
      <c r="G207" s="14">
        <v>11870</v>
      </c>
      <c r="H207" s="14">
        <v>12744</v>
      </c>
      <c r="I207" s="14">
        <v>13661</v>
      </c>
      <c r="J207" s="14">
        <v>14686</v>
      </c>
      <c r="K207" s="14">
        <v>15864</v>
      </c>
      <c r="L207" s="14">
        <v>15687</v>
      </c>
      <c r="M207" s="14">
        <v>14825</v>
      </c>
      <c r="N207" s="14">
        <v>14245</v>
      </c>
      <c r="O207" s="14">
        <v>15584</v>
      </c>
      <c r="P207" s="14">
        <v>15133</v>
      </c>
      <c r="Q207" s="14">
        <v>14918</v>
      </c>
      <c r="R207" s="14">
        <v>15326</v>
      </c>
      <c r="S207" s="14">
        <v>17337</v>
      </c>
      <c r="T207" s="14">
        <v>16247.97</v>
      </c>
      <c r="U207" s="14">
        <v>18257.5</v>
      </c>
      <c r="V207" s="14">
        <v>17852.3</v>
      </c>
      <c r="W207" s="14">
        <v>17283.310000000001</v>
      </c>
      <c r="X207" s="14">
        <v>18373.349999999999</v>
      </c>
      <c r="Y207" s="14">
        <v>17846.740000000002</v>
      </c>
      <c r="Z207" s="14">
        <v>18947.759999999998</v>
      </c>
    </row>
    <row r="208" spans="2:26" x14ac:dyDescent="0.45">
      <c r="B208" s="13" t="s">
        <v>2295</v>
      </c>
      <c r="C208" s="13" t="s">
        <v>2174</v>
      </c>
      <c r="D208" s="14">
        <v>7101</v>
      </c>
      <c r="E208" s="14">
        <v>6638</v>
      </c>
      <c r="F208" s="14">
        <v>6750</v>
      </c>
      <c r="G208" s="14">
        <v>6536</v>
      </c>
      <c r="H208" s="14">
        <v>7242</v>
      </c>
      <c r="I208" s="14">
        <v>7609</v>
      </c>
      <c r="J208" s="14">
        <v>7543</v>
      </c>
      <c r="K208" s="14">
        <v>7024</v>
      </c>
      <c r="L208" s="14">
        <v>7394</v>
      </c>
      <c r="M208" s="14">
        <v>6366</v>
      </c>
      <c r="N208" s="14">
        <v>6216</v>
      </c>
      <c r="O208" s="14">
        <v>7048</v>
      </c>
      <c r="P208" s="14">
        <v>6717</v>
      </c>
      <c r="Q208" s="14">
        <v>6472</v>
      </c>
      <c r="R208" s="14">
        <v>7463</v>
      </c>
      <c r="S208" s="14">
        <v>5926</v>
      </c>
      <c r="T208" s="14">
        <v>5091</v>
      </c>
      <c r="U208" s="14">
        <v>5636</v>
      </c>
      <c r="V208" s="14">
        <v>5249</v>
      </c>
      <c r="W208" s="14">
        <v>4836</v>
      </c>
      <c r="X208" s="14">
        <v>5483.12</v>
      </c>
      <c r="Y208" s="14">
        <v>4600.5360000000001</v>
      </c>
      <c r="Z208" s="14">
        <v>4597.0219999999999</v>
      </c>
    </row>
    <row r="209" spans="2:26" x14ac:dyDescent="0.45">
      <c r="B209" s="13" t="s">
        <v>2145</v>
      </c>
      <c r="C209" s="13" t="s">
        <v>2169</v>
      </c>
      <c r="D209" s="14">
        <v>993727</v>
      </c>
      <c r="E209" s="14">
        <v>1076749</v>
      </c>
      <c r="F209" s="14">
        <v>1137151</v>
      </c>
      <c r="G209" s="14">
        <v>1228559</v>
      </c>
      <c r="H209" s="14">
        <v>1468612</v>
      </c>
      <c r="I209" s="14">
        <v>2124093</v>
      </c>
      <c r="J209" s="14">
        <v>2479247</v>
      </c>
      <c r="K209" s="14">
        <v>3137376</v>
      </c>
      <c r="L209" s="14">
        <v>3854944</v>
      </c>
      <c r="M209" s="14">
        <v>4712847</v>
      </c>
      <c r="N209" s="14">
        <v>6277924</v>
      </c>
      <c r="O209" s="14">
        <v>7937072</v>
      </c>
      <c r="P209" s="14">
        <v>9599765</v>
      </c>
      <c r="Q209" s="14">
        <v>13300000</v>
      </c>
      <c r="R209" s="14">
        <v>14400000</v>
      </c>
      <c r="S209" s="14">
        <v>15600000</v>
      </c>
      <c r="T209" s="14">
        <v>16000000</v>
      </c>
      <c r="U209" s="14">
        <v>16100000</v>
      </c>
      <c r="V209" s="14">
        <v>15800000</v>
      </c>
      <c r="W209" s="14">
        <v>15400000</v>
      </c>
      <c r="X209" s="14">
        <v>14800000</v>
      </c>
      <c r="Y209" s="14">
        <v>14500000</v>
      </c>
      <c r="Z209" s="14">
        <v>14600000</v>
      </c>
    </row>
    <row r="210" spans="2:26" x14ac:dyDescent="0.45">
      <c r="B210" s="13" t="s">
        <v>2145</v>
      </c>
      <c r="C210" s="13" t="s">
        <v>2174</v>
      </c>
      <c r="D210" s="14">
        <v>4158535</v>
      </c>
      <c r="E210" s="14">
        <v>4335940</v>
      </c>
      <c r="F210" s="14">
        <v>4404801</v>
      </c>
      <c r="G210" s="14">
        <v>4698733</v>
      </c>
      <c r="H210" s="14">
        <v>4739638</v>
      </c>
      <c r="I210" s="14">
        <v>4703117</v>
      </c>
      <c r="J210" s="14">
        <v>4798414</v>
      </c>
      <c r="K210" s="14">
        <v>5042176</v>
      </c>
      <c r="L210" s="14">
        <v>5002765</v>
      </c>
      <c r="M210" s="14">
        <v>5115756</v>
      </c>
      <c r="N210" s="14">
        <v>5390461</v>
      </c>
      <c r="O210" s="14">
        <v>5759674</v>
      </c>
      <c r="P210" s="14">
        <v>5864409</v>
      </c>
      <c r="Q210" s="14">
        <v>6142410</v>
      </c>
      <c r="R210" s="14">
        <v>6528638</v>
      </c>
      <c r="S210" s="14">
        <v>6735639</v>
      </c>
      <c r="T210" s="14">
        <v>6581115</v>
      </c>
      <c r="U210" s="14">
        <v>7037821</v>
      </c>
      <c r="V210" s="14">
        <v>7361121</v>
      </c>
      <c r="W210" s="14">
        <v>7335060</v>
      </c>
      <c r="X210" s="14">
        <v>6989080</v>
      </c>
      <c r="Y210" s="14">
        <v>7224501</v>
      </c>
      <c r="Z210" s="14">
        <v>7398555</v>
      </c>
    </row>
    <row r="211" spans="2:26" x14ac:dyDescent="0.45">
      <c r="B211" s="13" t="s">
        <v>2296</v>
      </c>
      <c r="C211" s="13" t="s">
        <v>2174</v>
      </c>
      <c r="D211" s="14">
        <v>3552</v>
      </c>
      <c r="E211" s="14">
        <v>3112</v>
      </c>
      <c r="F211" s="14">
        <v>3127</v>
      </c>
      <c r="G211" s="14">
        <v>2984</v>
      </c>
      <c r="H211" s="14">
        <v>2627</v>
      </c>
      <c r="I211" s="14">
        <v>2764</v>
      </c>
      <c r="J211" s="14">
        <v>2579</v>
      </c>
      <c r="K211" s="14">
        <v>3812</v>
      </c>
      <c r="L211" s="14">
        <v>2770</v>
      </c>
      <c r="M211" s="14">
        <v>3555</v>
      </c>
      <c r="N211" s="14">
        <v>4814</v>
      </c>
      <c r="O211" s="14">
        <v>6844</v>
      </c>
      <c r="P211" s="14">
        <v>6172</v>
      </c>
      <c r="Q211" s="14">
        <v>5745</v>
      </c>
      <c r="R211" s="14">
        <v>3755</v>
      </c>
      <c r="S211" s="14">
        <v>7781</v>
      </c>
      <c r="T211" s="14">
        <v>7040</v>
      </c>
      <c r="U211" s="14">
        <v>6759</v>
      </c>
      <c r="V211" s="14">
        <v>4431</v>
      </c>
      <c r="W211" s="14">
        <v>2939</v>
      </c>
      <c r="X211" s="14">
        <v>2742.95</v>
      </c>
      <c r="Y211" s="14">
        <v>3041.3229999999999</v>
      </c>
      <c r="Z211" s="14">
        <v>3041</v>
      </c>
    </row>
    <row r="212" spans="2:26" x14ac:dyDescent="0.45">
      <c r="B212" s="13" t="s">
        <v>2134</v>
      </c>
      <c r="C212" s="13" t="s">
        <v>2169</v>
      </c>
      <c r="D212" s="14">
        <v>1942531</v>
      </c>
      <c r="E212" s="14">
        <v>2120634</v>
      </c>
      <c r="F212" s="14">
        <v>2189445</v>
      </c>
      <c r="G212" s="14">
        <v>2316947</v>
      </c>
      <c r="H212" s="14">
        <v>2804362</v>
      </c>
      <c r="I212" s="14">
        <v>2973126</v>
      </c>
      <c r="J212" s="14">
        <v>3182817</v>
      </c>
      <c r="K212" s="14">
        <v>3114762</v>
      </c>
      <c r="L212" s="14">
        <v>3855763</v>
      </c>
      <c r="M212" s="14">
        <v>3798842</v>
      </c>
      <c r="N212" s="14">
        <v>3790021</v>
      </c>
      <c r="O212" s="14">
        <v>3677584</v>
      </c>
      <c r="P212" s="14">
        <v>4213980</v>
      </c>
      <c r="Q212" s="14">
        <v>4492502</v>
      </c>
      <c r="R212" s="14">
        <v>4884002</v>
      </c>
      <c r="S212" s="14">
        <v>5344002</v>
      </c>
      <c r="T212" s="14">
        <v>5701902</v>
      </c>
      <c r="U212" s="14">
        <v>6212869</v>
      </c>
      <c r="V212" s="14">
        <v>7247902</v>
      </c>
      <c r="W212" s="14">
        <v>7933000</v>
      </c>
      <c r="X212" s="14">
        <v>8641286</v>
      </c>
      <c r="Y212" s="14">
        <v>9408300</v>
      </c>
      <c r="Z212" s="14">
        <v>10200000</v>
      </c>
    </row>
    <row r="213" spans="2:26" x14ac:dyDescent="0.45">
      <c r="B213" s="13" t="s">
        <v>2134</v>
      </c>
      <c r="C213" s="13" t="s">
        <v>2174</v>
      </c>
      <c r="D213" s="14">
        <v>3726427</v>
      </c>
      <c r="E213" s="14">
        <v>3817092</v>
      </c>
      <c r="F213" s="14">
        <v>3783853</v>
      </c>
      <c r="G213" s="14">
        <v>3757899</v>
      </c>
      <c r="H213" s="14">
        <v>3426509</v>
      </c>
      <c r="I213" s="14">
        <v>3725362</v>
      </c>
      <c r="J213" s="14">
        <v>3877337</v>
      </c>
      <c r="K213" s="14">
        <v>3890293</v>
      </c>
      <c r="L213" s="14">
        <v>4128727</v>
      </c>
      <c r="M213" s="14">
        <v>4094756</v>
      </c>
      <c r="N213" s="14">
        <v>4715816</v>
      </c>
      <c r="O213" s="14">
        <v>4336132</v>
      </c>
      <c r="P213" s="14">
        <v>4895142</v>
      </c>
      <c r="Q213" s="14">
        <v>4665438</v>
      </c>
      <c r="R213" s="14">
        <v>4999493</v>
      </c>
      <c r="S213" s="14">
        <v>4862039</v>
      </c>
      <c r="T213" s="14">
        <v>5196946</v>
      </c>
      <c r="U213" s="14">
        <v>5550953</v>
      </c>
      <c r="V213" s="14">
        <v>5336183</v>
      </c>
      <c r="W213" s="14">
        <v>5477100</v>
      </c>
      <c r="X213" s="14">
        <v>4658197</v>
      </c>
      <c r="Y213" s="14">
        <v>5024905</v>
      </c>
      <c r="Z213" s="14">
        <v>5539025</v>
      </c>
    </row>
    <row r="214" spans="2:26" x14ac:dyDescent="0.45">
      <c r="B214" s="13" t="s">
        <v>2297</v>
      </c>
      <c r="C214" s="13" t="s">
        <v>2174</v>
      </c>
      <c r="D214" s="14">
        <v>0</v>
      </c>
      <c r="E214" s="14">
        <v>0</v>
      </c>
      <c r="F214" s="14">
        <v>28</v>
      </c>
      <c r="G214" s="14">
        <v>28</v>
      </c>
      <c r="H214" s="14">
        <v>28</v>
      </c>
      <c r="I214" s="14">
        <v>28</v>
      </c>
      <c r="J214" s="14">
        <v>21</v>
      </c>
      <c r="K214" s="14">
        <v>24</v>
      </c>
      <c r="L214" s="14">
        <v>34</v>
      </c>
      <c r="M214" s="14">
        <v>44</v>
      </c>
      <c r="N214" s="14">
        <v>40</v>
      </c>
      <c r="O214" s="14">
        <v>34</v>
      </c>
      <c r="P214" s="14">
        <v>9</v>
      </c>
      <c r="Q214" s="14">
        <v>11</v>
      </c>
      <c r="R214" s="14">
        <v>9</v>
      </c>
      <c r="S214" s="14">
        <v>12</v>
      </c>
      <c r="T214" s="14">
        <v>7</v>
      </c>
      <c r="U214" s="14">
        <v>15</v>
      </c>
      <c r="V214" s="14">
        <v>10</v>
      </c>
      <c r="W214" s="14">
        <v>0</v>
      </c>
      <c r="X214" s="14">
        <v>0</v>
      </c>
      <c r="Y214" s="14">
        <v>0</v>
      </c>
      <c r="Z214" s="14">
        <v>0</v>
      </c>
    </row>
    <row r="215" spans="2:26" x14ac:dyDescent="0.45">
      <c r="B215" s="13" t="s">
        <v>2298</v>
      </c>
      <c r="C215" s="13" t="s">
        <v>2169</v>
      </c>
      <c r="D215" s="14">
        <v>51247</v>
      </c>
      <c r="E215" s="14">
        <v>60940</v>
      </c>
      <c r="F215" s="14">
        <v>62568</v>
      </c>
      <c r="G215" s="14">
        <v>62516</v>
      </c>
      <c r="H215" s="14">
        <v>58359</v>
      </c>
      <c r="I215" s="14">
        <v>60050</v>
      </c>
      <c r="J215" s="14">
        <v>53122</v>
      </c>
      <c r="K215" s="14">
        <v>57104</v>
      </c>
      <c r="L215" s="14">
        <v>44867.5</v>
      </c>
      <c r="M215" s="14">
        <v>47511.68</v>
      </c>
      <c r="N215" s="14">
        <v>46490.3</v>
      </c>
      <c r="O215" s="14">
        <v>44266.32</v>
      </c>
      <c r="P215" s="14">
        <v>36102.01</v>
      </c>
      <c r="Q215" s="14">
        <v>34198.199999999997</v>
      </c>
      <c r="R215" s="14">
        <v>31200.2</v>
      </c>
      <c r="S215" s="14">
        <v>39650</v>
      </c>
      <c r="T215" s="14">
        <v>40244.43</v>
      </c>
      <c r="U215" s="14">
        <v>45433.1</v>
      </c>
      <c r="V215" s="14">
        <v>36895.9</v>
      </c>
      <c r="W215" s="14">
        <v>37913.699999999997</v>
      </c>
      <c r="X215" s="14">
        <v>37750.699999999997</v>
      </c>
      <c r="Y215" s="14">
        <v>42099</v>
      </c>
      <c r="Z215" s="14">
        <v>44014</v>
      </c>
    </row>
    <row r="216" spans="2:26" x14ac:dyDescent="0.45">
      <c r="B216" s="13" t="s">
        <v>2298</v>
      </c>
      <c r="C216" s="13" t="s">
        <v>2174</v>
      </c>
      <c r="D216" s="14">
        <v>312392</v>
      </c>
      <c r="E216" s="14">
        <v>392528</v>
      </c>
      <c r="F216" s="14">
        <v>318720</v>
      </c>
      <c r="G216" s="14">
        <v>301218</v>
      </c>
      <c r="H216" s="14">
        <v>310570</v>
      </c>
      <c r="I216" s="14">
        <v>297181</v>
      </c>
      <c r="J216" s="14">
        <v>241277</v>
      </c>
      <c r="K216" s="14">
        <v>244368</v>
      </c>
      <c r="L216" s="14">
        <v>234819</v>
      </c>
      <c r="M216" s="14">
        <v>298584</v>
      </c>
      <c r="N216" s="14">
        <v>348441</v>
      </c>
      <c r="O216" s="14">
        <v>243454.9</v>
      </c>
      <c r="P216" s="14">
        <v>305426.90000000002</v>
      </c>
      <c r="Q216" s="14">
        <v>275949.8</v>
      </c>
      <c r="R216" s="14">
        <v>306423.7</v>
      </c>
      <c r="S216" s="14">
        <v>264370.5</v>
      </c>
      <c r="T216" s="14">
        <v>259855.4</v>
      </c>
      <c r="U216" s="14">
        <v>276329.8</v>
      </c>
      <c r="V216" s="14">
        <v>251241</v>
      </c>
      <c r="W216" s="14">
        <v>238443.7</v>
      </c>
      <c r="X216" s="14">
        <v>208502.1</v>
      </c>
      <c r="Y216" s="14">
        <v>234158.9</v>
      </c>
      <c r="Z216" s="14">
        <v>203538.8</v>
      </c>
    </row>
    <row r="217" spans="2:26" x14ac:dyDescent="0.45">
      <c r="B217" s="13" t="s">
        <v>2299</v>
      </c>
      <c r="C217" s="13" t="s">
        <v>2169</v>
      </c>
      <c r="D217" s="14">
        <v>40550</v>
      </c>
      <c r="E217" s="14">
        <v>62550</v>
      </c>
      <c r="F217" s="14">
        <v>76817</v>
      </c>
      <c r="G217" s="14">
        <v>91714</v>
      </c>
      <c r="H217" s="14">
        <v>104330</v>
      </c>
      <c r="I217" s="14">
        <v>111761</v>
      </c>
      <c r="J217" s="14">
        <v>129468</v>
      </c>
      <c r="K217" s="14">
        <v>158549</v>
      </c>
      <c r="L217" s="14">
        <v>154726</v>
      </c>
      <c r="M217" s="14">
        <v>179552</v>
      </c>
      <c r="N217" s="14">
        <v>220034</v>
      </c>
      <c r="O217" s="14">
        <v>247262</v>
      </c>
      <c r="P217" s="14">
        <v>296514</v>
      </c>
      <c r="Q217" s="14">
        <v>325325</v>
      </c>
      <c r="R217" s="14">
        <v>320174</v>
      </c>
      <c r="S217" s="14">
        <v>346118</v>
      </c>
      <c r="T217" s="14">
        <v>398129</v>
      </c>
      <c r="U217" s="14">
        <v>412887</v>
      </c>
      <c r="V217" s="14">
        <v>439718</v>
      </c>
      <c r="W217" s="14">
        <v>458131</v>
      </c>
      <c r="X217" s="14">
        <v>480500</v>
      </c>
      <c r="Y217" s="14">
        <v>478737</v>
      </c>
      <c r="Z217" s="14">
        <v>480624</v>
      </c>
    </row>
    <row r="218" spans="2:26" x14ac:dyDescent="0.45">
      <c r="B218" s="13" t="s">
        <v>2299</v>
      </c>
      <c r="C218" s="13" t="s">
        <v>2174</v>
      </c>
      <c r="D218" s="14">
        <v>383991</v>
      </c>
      <c r="E218" s="14">
        <v>351142</v>
      </c>
      <c r="F218" s="14">
        <v>324838</v>
      </c>
      <c r="G218" s="14">
        <v>350123</v>
      </c>
      <c r="H218" s="14">
        <v>369990</v>
      </c>
      <c r="I218" s="14">
        <v>410567</v>
      </c>
      <c r="J218" s="14">
        <v>445879</v>
      </c>
      <c r="K218" s="14">
        <v>402767</v>
      </c>
      <c r="L218" s="14">
        <v>407842</v>
      </c>
      <c r="M218" s="14">
        <v>420372</v>
      </c>
      <c r="N218" s="14">
        <v>443650</v>
      </c>
      <c r="O218" s="14">
        <v>487633</v>
      </c>
      <c r="P218" s="14">
        <v>537271</v>
      </c>
      <c r="Q218" s="14">
        <v>553776</v>
      </c>
      <c r="R218" s="14">
        <v>620427</v>
      </c>
      <c r="S218" s="14">
        <v>631122</v>
      </c>
      <c r="T218" s="14">
        <v>689722</v>
      </c>
      <c r="U218" s="14">
        <v>782480</v>
      </c>
      <c r="V218" s="14">
        <v>828393.7</v>
      </c>
      <c r="W218" s="14">
        <v>824550</v>
      </c>
      <c r="X218" s="14">
        <v>790900</v>
      </c>
      <c r="Y218" s="14">
        <v>779465.7</v>
      </c>
      <c r="Z218" s="14">
        <v>811552.1</v>
      </c>
    </row>
    <row r="219" spans="2:26" x14ac:dyDescent="0.45">
      <c r="B219" s="13" t="s">
        <v>2300</v>
      </c>
      <c r="C219" s="13" t="s">
        <v>2169</v>
      </c>
      <c r="D219" s="14">
        <v>1745</v>
      </c>
      <c r="E219" s="14">
        <v>2000</v>
      </c>
      <c r="F219" s="14">
        <v>2000</v>
      </c>
      <c r="G219" s="14">
        <v>2000</v>
      </c>
      <c r="H219" s="14">
        <v>13947</v>
      </c>
      <c r="I219" s="14">
        <v>17941</v>
      </c>
      <c r="J219" s="14">
        <v>14867</v>
      </c>
      <c r="K219" s="14">
        <v>15810</v>
      </c>
      <c r="L219" s="14">
        <v>19246</v>
      </c>
      <c r="M219" s="14">
        <v>18732</v>
      </c>
      <c r="N219" s="14">
        <v>20320</v>
      </c>
      <c r="O219" s="14">
        <v>16290</v>
      </c>
      <c r="P219" s="14">
        <v>25040</v>
      </c>
      <c r="Q219" s="14">
        <v>14060</v>
      </c>
      <c r="R219" s="14">
        <v>26625</v>
      </c>
      <c r="S219" s="14">
        <v>24803</v>
      </c>
      <c r="T219" s="14">
        <v>28835</v>
      </c>
      <c r="U219" s="14">
        <v>31814</v>
      </c>
      <c r="V219" s="14">
        <v>25737</v>
      </c>
      <c r="W219" s="14">
        <v>22269</v>
      </c>
      <c r="X219" s="14">
        <v>22704</v>
      </c>
      <c r="Y219" s="14">
        <v>22694</v>
      </c>
      <c r="Z219" s="14">
        <v>23000</v>
      </c>
    </row>
    <row r="220" spans="2:26" x14ac:dyDescent="0.45">
      <c r="B220" s="13" t="s">
        <v>2300</v>
      </c>
      <c r="C220" s="13" t="s">
        <v>2174</v>
      </c>
      <c r="D220" s="14">
        <v>20767</v>
      </c>
      <c r="E220" s="14">
        <v>33300</v>
      </c>
      <c r="F220" s="14">
        <v>26000</v>
      </c>
      <c r="G220" s="14">
        <v>17200</v>
      </c>
      <c r="H220" s="14">
        <v>12936</v>
      </c>
      <c r="I220" s="14">
        <v>26008</v>
      </c>
      <c r="J220" s="14">
        <v>59075</v>
      </c>
      <c r="K220" s="14">
        <v>53032</v>
      </c>
      <c r="L220" s="14">
        <v>34580</v>
      </c>
      <c r="M220" s="14">
        <v>28245</v>
      </c>
      <c r="N220" s="14">
        <v>19348</v>
      </c>
      <c r="O220" s="14">
        <v>31541</v>
      </c>
      <c r="P220" s="14">
        <v>51077</v>
      </c>
      <c r="Q220" s="14">
        <v>56853</v>
      </c>
      <c r="R220" s="14">
        <v>59000</v>
      </c>
      <c r="S220" s="14">
        <v>27296</v>
      </c>
      <c r="T220" s="14">
        <v>31300</v>
      </c>
      <c r="U220" s="14">
        <v>35220</v>
      </c>
      <c r="V220" s="14">
        <v>36936</v>
      </c>
      <c r="W220" s="14">
        <v>40069</v>
      </c>
      <c r="X220" s="14">
        <v>34770.17</v>
      </c>
      <c r="Y220" s="14">
        <v>43679.68</v>
      </c>
      <c r="Z220" s="14">
        <v>44550</v>
      </c>
    </row>
    <row r="221" spans="2:26" x14ac:dyDescent="0.45">
      <c r="B221" s="13" t="s">
        <v>2301</v>
      </c>
      <c r="C221" s="13" t="s">
        <v>2169</v>
      </c>
      <c r="D221" s="14">
        <v>3623</v>
      </c>
      <c r="E221" s="14">
        <v>4371</v>
      </c>
      <c r="F221" s="14">
        <v>3585</v>
      </c>
      <c r="G221" s="14">
        <v>6214</v>
      </c>
      <c r="H221" s="14">
        <v>8868</v>
      </c>
      <c r="I221" s="14">
        <v>8256</v>
      </c>
      <c r="J221" s="14">
        <v>8241</v>
      </c>
      <c r="K221" s="14">
        <v>4823</v>
      </c>
      <c r="L221" s="14">
        <v>5098</v>
      </c>
      <c r="M221" s="14">
        <v>5165</v>
      </c>
      <c r="N221" s="14">
        <v>5050</v>
      </c>
      <c r="O221" s="14">
        <v>5308.5</v>
      </c>
      <c r="P221" s="14">
        <v>7431.3</v>
      </c>
      <c r="Q221" s="14">
        <v>7053</v>
      </c>
      <c r="R221" s="14">
        <v>8433.5</v>
      </c>
      <c r="S221" s="14">
        <v>8382.6</v>
      </c>
      <c r="T221" s="14">
        <v>15129</v>
      </c>
      <c r="U221" s="14">
        <v>20858.7</v>
      </c>
      <c r="V221" s="14">
        <v>19185</v>
      </c>
      <c r="W221" s="14">
        <v>34054.800000000003</v>
      </c>
      <c r="X221" s="14">
        <v>40609</v>
      </c>
      <c r="Y221" s="14">
        <v>53154</v>
      </c>
      <c r="Z221" s="14">
        <v>51362</v>
      </c>
    </row>
    <row r="222" spans="2:26" x14ac:dyDescent="0.45">
      <c r="B222" s="13" t="s">
        <v>2301</v>
      </c>
      <c r="C222" s="13" t="s">
        <v>2174</v>
      </c>
      <c r="D222" s="14">
        <v>2000046</v>
      </c>
      <c r="E222" s="14">
        <v>2003941</v>
      </c>
      <c r="F222" s="14">
        <v>2149508</v>
      </c>
      <c r="G222" s="14">
        <v>2008658</v>
      </c>
      <c r="H222" s="14">
        <v>1755172</v>
      </c>
      <c r="I222" s="14">
        <v>1685753</v>
      </c>
      <c r="J222" s="14">
        <v>1348043</v>
      </c>
      <c r="K222" s="14">
        <v>1421057</v>
      </c>
      <c r="L222" s="14">
        <v>1306593</v>
      </c>
      <c r="M222" s="14">
        <v>1164432</v>
      </c>
      <c r="N222" s="14">
        <v>1081655</v>
      </c>
      <c r="O222" s="14">
        <v>1164914</v>
      </c>
      <c r="P222" s="14">
        <v>1466751</v>
      </c>
      <c r="Q222" s="14">
        <v>1380229</v>
      </c>
      <c r="R222" s="14">
        <v>1095508</v>
      </c>
      <c r="S222" s="14">
        <v>1347485</v>
      </c>
      <c r="T222" s="14">
        <v>1092966</v>
      </c>
      <c r="U222" s="14">
        <v>1203786</v>
      </c>
      <c r="V222" s="14">
        <v>1279500</v>
      </c>
      <c r="W222" s="14">
        <v>1066888</v>
      </c>
      <c r="X222" s="14">
        <v>1039086</v>
      </c>
      <c r="Y222" s="14">
        <v>1171229</v>
      </c>
      <c r="Z222" s="14">
        <v>1434724</v>
      </c>
    </row>
    <row r="223" spans="2:26" x14ac:dyDescent="0.45">
      <c r="B223" s="13" t="s">
        <v>2302</v>
      </c>
      <c r="C223" s="13" t="s">
        <v>2169</v>
      </c>
      <c r="D223" s="14">
        <v>20098</v>
      </c>
      <c r="E223" s="14">
        <v>21318</v>
      </c>
      <c r="F223" s="14">
        <v>22256</v>
      </c>
      <c r="G223" s="14">
        <v>20776</v>
      </c>
      <c r="H223" s="14">
        <v>22303</v>
      </c>
      <c r="I223" s="14">
        <v>22409</v>
      </c>
      <c r="J223" s="14">
        <v>22117</v>
      </c>
      <c r="K223" s="14">
        <v>21434</v>
      </c>
      <c r="L223" s="14">
        <v>20017</v>
      </c>
      <c r="M223" s="14">
        <v>19177</v>
      </c>
      <c r="N223" s="14">
        <v>19895</v>
      </c>
      <c r="O223" s="14">
        <v>20817</v>
      </c>
      <c r="P223" s="14">
        <v>20342.400000000001</v>
      </c>
      <c r="Q223" s="14">
        <v>22251.599999999999</v>
      </c>
      <c r="R223" s="14">
        <v>20166</v>
      </c>
      <c r="S223" s="14">
        <v>19640</v>
      </c>
      <c r="T223" s="14">
        <v>18914</v>
      </c>
      <c r="U223" s="14">
        <v>17997</v>
      </c>
      <c r="V223" s="14">
        <v>17025</v>
      </c>
      <c r="W223" s="14">
        <v>16940</v>
      </c>
      <c r="X223" s="14">
        <v>15280</v>
      </c>
      <c r="Y223" s="14">
        <v>14875</v>
      </c>
      <c r="Z223" s="14">
        <v>13840</v>
      </c>
    </row>
    <row r="224" spans="2:26" x14ac:dyDescent="0.45">
      <c r="B224" s="13" t="s">
        <v>2302</v>
      </c>
      <c r="C224" s="13" t="s">
        <v>2174</v>
      </c>
      <c r="D224" s="14">
        <v>5818</v>
      </c>
      <c r="E224" s="14">
        <v>5024</v>
      </c>
      <c r="F224" s="14">
        <v>5043</v>
      </c>
      <c r="G224" s="14">
        <v>4055</v>
      </c>
      <c r="H224" s="14">
        <v>3340</v>
      </c>
      <c r="I224" s="14">
        <v>4151</v>
      </c>
      <c r="J224" s="14">
        <v>3820</v>
      </c>
      <c r="K224" s="14">
        <v>3435</v>
      </c>
      <c r="L224" s="14">
        <v>2708</v>
      </c>
      <c r="M224" s="14">
        <v>2712</v>
      </c>
      <c r="N224" s="14">
        <v>2612</v>
      </c>
      <c r="O224" s="14">
        <v>2575</v>
      </c>
      <c r="P224" s="14">
        <v>3224</v>
      </c>
      <c r="Q224" s="14">
        <v>1983</v>
      </c>
      <c r="R224" s="14">
        <v>2042</v>
      </c>
      <c r="S224" s="14">
        <v>2097</v>
      </c>
      <c r="T224" s="14">
        <v>1588</v>
      </c>
      <c r="U224" s="14">
        <v>2054</v>
      </c>
      <c r="V224" s="14">
        <v>2048</v>
      </c>
      <c r="W224" s="14">
        <v>2046</v>
      </c>
      <c r="X224" s="14">
        <v>2016</v>
      </c>
      <c r="Y224" s="14">
        <v>2035</v>
      </c>
      <c r="Z224" s="14">
        <v>2055</v>
      </c>
    </row>
    <row r="225" spans="2:26" x14ac:dyDescent="0.45">
      <c r="B225" s="13" t="s">
        <v>2303</v>
      </c>
      <c r="C225" s="13" t="s">
        <v>2169</v>
      </c>
      <c r="D225" s="14">
        <v>216525</v>
      </c>
      <c r="E225" s="14">
        <v>218330</v>
      </c>
      <c r="F225" s="14">
        <v>184285</v>
      </c>
      <c r="G225" s="14">
        <v>191884</v>
      </c>
      <c r="H225" s="14">
        <v>118217</v>
      </c>
      <c r="I225" s="14">
        <v>182443</v>
      </c>
      <c r="J225" s="14">
        <v>173586</v>
      </c>
      <c r="K225" s="14">
        <v>181126</v>
      </c>
      <c r="L225" s="14">
        <v>149002.79999999999</v>
      </c>
      <c r="M225" s="14">
        <v>162431.5</v>
      </c>
      <c r="N225" s="14">
        <v>153493.70000000001</v>
      </c>
      <c r="O225" s="14">
        <v>164150.70000000001</v>
      </c>
      <c r="P225" s="14">
        <v>137041</v>
      </c>
      <c r="Q225" s="14">
        <v>140879</v>
      </c>
      <c r="R225" s="14">
        <v>148730.29999999999</v>
      </c>
      <c r="S225" s="14">
        <v>148762.6</v>
      </c>
      <c r="T225" s="14">
        <v>156460</v>
      </c>
      <c r="U225" s="14">
        <v>156625</v>
      </c>
      <c r="V225" s="14">
        <v>145000.20000000001</v>
      </c>
      <c r="W225" s="14">
        <v>132377.79999999999</v>
      </c>
      <c r="X225" s="14">
        <v>125790.3</v>
      </c>
      <c r="Y225" s="14">
        <v>145861.9</v>
      </c>
      <c r="Z225" s="14">
        <v>132660.9</v>
      </c>
    </row>
    <row r="226" spans="2:26" x14ac:dyDescent="0.45">
      <c r="B226" s="13" t="s">
        <v>2303</v>
      </c>
      <c r="C226" s="13" t="s">
        <v>2174</v>
      </c>
      <c r="D226" s="14">
        <v>304156.79999999999</v>
      </c>
      <c r="E226" s="14">
        <v>312408.7</v>
      </c>
      <c r="F226" s="14">
        <v>271902.09999999998</v>
      </c>
      <c r="G226" s="14">
        <v>297700.8</v>
      </c>
      <c r="H226" s="14">
        <v>288939.8</v>
      </c>
      <c r="I226" s="14">
        <v>298584.09999999998</v>
      </c>
      <c r="J226" s="14">
        <v>317852.7</v>
      </c>
      <c r="K226" s="14">
        <v>289479.5</v>
      </c>
      <c r="L226" s="14">
        <v>237619.5</v>
      </c>
      <c r="M226" s="14">
        <v>254520</v>
      </c>
      <c r="N226" s="14">
        <v>234960.5</v>
      </c>
      <c r="O226" s="14">
        <v>217829.7</v>
      </c>
      <c r="P226" s="14">
        <v>202430.4</v>
      </c>
      <c r="Q226" s="14">
        <v>177915.5</v>
      </c>
      <c r="R226" s="14">
        <v>183451.4</v>
      </c>
      <c r="S226" s="14">
        <v>198768.7</v>
      </c>
      <c r="T226" s="14">
        <v>197090.9</v>
      </c>
      <c r="U226" s="14">
        <v>197389.4</v>
      </c>
      <c r="V226" s="14">
        <v>206936.7</v>
      </c>
      <c r="W226" s="14">
        <v>186078.5</v>
      </c>
      <c r="X226" s="14">
        <v>141177</v>
      </c>
      <c r="Y226" s="14">
        <v>151729</v>
      </c>
      <c r="Z226" s="14">
        <v>143645.5</v>
      </c>
    </row>
    <row r="227" spans="2:26" x14ac:dyDescent="0.45">
      <c r="B227" s="13" t="s">
        <v>2304</v>
      </c>
      <c r="C227" s="13" t="s">
        <v>2169</v>
      </c>
      <c r="D227" s="14">
        <v>4512</v>
      </c>
      <c r="E227" s="14">
        <v>4512</v>
      </c>
      <c r="F227" s="14">
        <v>6155</v>
      </c>
      <c r="G227" s="14">
        <v>2974</v>
      </c>
      <c r="H227" s="14">
        <v>4500</v>
      </c>
      <c r="I227" s="14">
        <v>5675</v>
      </c>
      <c r="J227" s="14">
        <v>8024</v>
      </c>
      <c r="K227" s="14">
        <v>5621</v>
      </c>
      <c r="L227" s="14">
        <v>5955</v>
      </c>
      <c r="M227" s="14">
        <v>5189</v>
      </c>
      <c r="N227" s="14">
        <v>3957</v>
      </c>
      <c r="O227" s="14">
        <v>1157</v>
      </c>
      <c r="P227" s="14">
        <v>656.05</v>
      </c>
      <c r="Q227" s="14">
        <v>842.9</v>
      </c>
      <c r="R227" s="14">
        <v>881</v>
      </c>
      <c r="S227" s="14">
        <v>607</v>
      </c>
      <c r="T227" s="14">
        <v>952</v>
      </c>
      <c r="U227" s="14">
        <v>1347</v>
      </c>
      <c r="V227" s="14">
        <v>1620.63</v>
      </c>
      <c r="W227" s="14">
        <v>1161.45</v>
      </c>
      <c r="X227" s="14">
        <v>926.75</v>
      </c>
      <c r="Y227" s="14">
        <v>884.2</v>
      </c>
      <c r="Z227" s="14">
        <v>945</v>
      </c>
    </row>
    <row r="228" spans="2:26" x14ac:dyDescent="0.45">
      <c r="B228" s="13" t="s">
        <v>2304</v>
      </c>
      <c r="C228" s="13" t="s">
        <v>2174</v>
      </c>
      <c r="D228" s="14">
        <v>5540</v>
      </c>
      <c r="E228" s="14">
        <v>14319</v>
      </c>
      <c r="F228" s="14">
        <v>14892</v>
      </c>
      <c r="G228" s="14">
        <v>12482</v>
      </c>
      <c r="H228" s="14">
        <v>13471</v>
      </c>
      <c r="I228" s="14">
        <v>13096</v>
      </c>
      <c r="J228" s="14">
        <v>17703</v>
      </c>
      <c r="K228" s="14">
        <v>16398</v>
      </c>
      <c r="L228" s="14">
        <v>13055</v>
      </c>
      <c r="M228" s="14">
        <v>16154</v>
      </c>
      <c r="N228" s="14">
        <v>15390</v>
      </c>
      <c r="O228" s="14">
        <v>17998</v>
      </c>
      <c r="P228" s="14">
        <v>15383</v>
      </c>
      <c r="Q228" s="14">
        <v>18349</v>
      </c>
      <c r="R228" s="14">
        <v>15204</v>
      </c>
      <c r="S228" s="14">
        <v>17025</v>
      </c>
      <c r="T228" s="14">
        <v>17307</v>
      </c>
      <c r="U228" s="14">
        <v>19267</v>
      </c>
      <c r="V228" s="14">
        <v>15346</v>
      </c>
      <c r="W228" s="14">
        <v>13475</v>
      </c>
      <c r="X228" s="14">
        <v>12874.92</v>
      </c>
      <c r="Y228" s="14">
        <v>13231</v>
      </c>
      <c r="Z228" s="14">
        <v>12529.49</v>
      </c>
    </row>
    <row r="229" spans="2:26" x14ac:dyDescent="0.45">
      <c r="B229" s="13" t="s">
        <v>2305</v>
      </c>
      <c r="C229" s="13" t="s">
        <v>2169</v>
      </c>
      <c r="D229" s="14">
        <v>569</v>
      </c>
      <c r="E229" s="14">
        <v>540</v>
      </c>
      <c r="F229" s="14">
        <v>515</v>
      </c>
      <c r="G229" s="14">
        <v>650</v>
      </c>
      <c r="H229" s="14">
        <v>487</v>
      </c>
      <c r="I229" s="14">
        <v>561</v>
      </c>
      <c r="J229" s="14">
        <v>560</v>
      </c>
      <c r="K229" s="14">
        <v>509</v>
      </c>
      <c r="L229" s="14">
        <v>540</v>
      </c>
      <c r="M229" s="14">
        <v>440</v>
      </c>
      <c r="N229" s="14">
        <v>541</v>
      </c>
      <c r="O229" s="14">
        <v>575</v>
      </c>
      <c r="P229" s="14">
        <v>600</v>
      </c>
      <c r="Q229" s="14">
        <v>750</v>
      </c>
      <c r="R229" s="14">
        <v>900</v>
      </c>
      <c r="S229" s="14">
        <v>950</v>
      </c>
      <c r="T229" s="14">
        <v>1120</v>
      </c>
      <c r="U229" s="14">
        <v>1220</v>
      </c>
      <c r="V229" s="14">
        <v>1330</v>
      </c>
      <c r="W229" s="14">
        <v>1940</v>
      </c>
      <c r="X229" s="14">
        <v>2055</v>
      </c>
      <c r="Y229" s="14">
        <v>2145</v>
      </c>
      <c r="Z229" s="14">
        <v>2582</v>
      </c>
    </row>
    <row r="230" spans="2:26" x14ac:dyDescent="0.45">
      <c r="B230" s="13" t="s">
        <v>2305</v>
      </c>
      <c r="C230" s="13" t="s">
        <v>2174</v>
      </c>
      <c r="D230" s="14">
        <v>550</v>
      </c>
      <c r="E230" s="14">
        <v>520</v>
      </c>
      <c r="F230" s="14">
        <v>526</v>
      </c>
      <c r="G230" s="14">
        <v>481</v>
      </c>
      <c r="H230" s="14">
        <v>494</v>
      </c>
      <c r="I230" s="14">
        <v>510</v>
      </c>
      <c r="J230" s="14">
        <v>497</v>
      </c>
      <c r="K230" s="14">
        <v>506</v>
      </c>
      <c r="L230" s="14">
        <v>500</v>
      </c>
      <c r="M230" s="14">
        <v>569</v>
      </c>
      <c r="N230" s="14">
        <v>486</v>
      </c>
      <c r="O230" s="14">
        <v>500</v>
      </c>
      <c r="P230" s="14">
        <v>606.51800000000003</v>
      </c>
      <c r="Q230" s="14">
        <v>542.25199999999995</v>
      </c>
      <c r="R230" s="14">
        <v>646.16899999999998</v>
      </c>
      <c r="S230" s="14">
        <v>604.32299999999998</v>
      </c>
      <c r="T230" s="14">
        <v>601.12800000000004</v>
      </c>
      <c r="U230" s="14">
        <v>634.45000000000005</v>
      </c>
      <c r="V230" s="14">
        <v>664.86</v>
      </c>
      <c r="W230" s="14">
        <v>678.73800000000006</v>
      </c>
      <c r="X230" s="14">
        <v>583.94500000000005</v>
      </c>
      <c r="Y230" s="14">
        <v>665</v>
      </c>
      <c r="Z230" s="14">
        <v>675</v>
      </c>
    </row>
    <row r="231" spans="2:26" x14ac:dyDescent="0.45">
      <c r="B231" s="13" t="s">
        <v>2306</v>
      </c>
      <c r="C231" s="13" t="s">
        <v>2169</v>
      </c>
      <c r="D231" s="14">
        <v>1291735</v>
      </c>
      <c r="E231" s="14">
        <v>1311829</v>
      </c>
      <c r="F231" s="14">
        <v>1385099</v>
      </c>
      <c r="G231" s="14">
        <v>1301794</v>
      </c>
      <c r="H231" s="14">
        <v>1261003</v>
      </c>
      <c r="I231" s="14">
        <v>1254143</v>
      </c>
      <c r="J231" s="14">
        <v>1224189</v>
      </c>
      <c r="K231" s="14">
        <v>1284425</v>
      </c>
      <c r="L231" s="14">
        <v>1186722</v>
      </c>
      <c r="M231" s="14">
        <v>1243358</v>
      </c>
      <c r="N231" s="14">
        <v>1151101</v>
      </c>
      <c r="O231" s="14">
        <v>907971.6</v>
      </c>
      <c r="P231" s="14">
        <v>1073821</v>
      </c>
      <c r="Q231" s="14">
        <v>1027951</v>
      </c>
      <c r="R231" s="14">
        <v>1021849</v>
      </c>
      <c r="S231" s="14">
        <v>1105652</v>
      </c>
      <c r="T231" s="14">
        <v>1068034</v>
      </c>
      <c r="U231" s="14">
        <v>1023192</v>
      </c>
      <c r="V231" s="14">
        <v>1034920</v>
      </c>
      <c r="W231" s="14">
        <v>946642.8</v>
      </c>
      <c r="X231" s="14">
        <v>998938.8</v>
      </c>
      <c r="Y231" s="14">
        <v>959646</v>
      </c>
      <c r="Z231" s="14">
        <v>942560.2</v>
      </c>
    </row>
    <row r="232" spans="2:26" x14ac:dyDescent="0.45">
      <c r="B232" s="13" t="s">
        <v>2306</v>
      </c>
      <c r="C232" s="13" t="s">
        <v>2174</v>
      </c>
      <c r="D232" s="14">
        <v>5191575</v>
      </c>
      <c r="E232" s="14">
        <v>4835572</v>
      </c>
      <c r="F232" s="14">
        <v>4501728</v>
      </c>
      <c r="G232" s="14">
        <v>4800066</v>
      </c>
      <c r="H232" s="14">
        <v>4451152</v>
      </c>
      <c r="I232" s="14">
        <v>4440914</v>
      </c>
      <c r="J232" s="14">
        <v>4451205</v>
      </c>
      <c r="K232" s="14">
        <v>4430072</v>
      </c>
      <c r="L232" s="14">
        <v>4441303</v>
      </c>
      <c r="M232" s="14">
        <v>4230701</v>
      </c>
      <c r="N232" s="14">
        <v>4188376</v>
      </c>
      <c r="O232" s="14">
        <v>3873951</v>
      </c>
      <c r="P232" s="14">
        <v>3756440</v>
      </c>
      <c r="Q232" s="14">
        <v>3737616</v>
      </c>
      <c r="R232" s="14">
        <v>3735078</v>
      </c>
      <c r="S232" s="14">
        <v>3500279</v>
      </c>
      <c r="T232" s="14">
        <v>3296035</v>
      </c>
      <c r="U232" s="14">
        <v>3276568</v>
      </c>
      <c r="V232" s="14">
        <v>3380907</v>
      </c>
      <c r="W232" s="14">
        <v>3260033</v>
      </c>
      <c r="X232" s="14">
        <v>3267503</v>
      </c>
      <c r="Y232" s="14">
        <v>3254273</v>
      </c>
      <c r="Z232" s="14">
        <v>2967756</v>
      </c>
    </row>
    <row r="233" spans="2:26" x14ac:dyDescent="0.45">
      <c r="B233" s="13" t="s">
        <v>2307</v>
      </c>
      <c r="C233" s="13" t="s">
        <v>2169</v>
      </c>
      <c r="D233" s="14">
        <v>813</v>
      </c>
      <c r="E233" s="14">
        <v>309</v>
      </c>
      <c r="F233" s="14">
        <v>778</v>
      </c>
      <c r="G233" s="14">
        <v>820</v>
      </c>
      <c r="H233" s="14">
        <v>188.2</v>
      </c>
      <c r="I233" s="14">
        <v>123</v>
      </c>
      <c r="J233" s="14">
        <v>256</v>
      </c>
      <c r="K233" s="14">
        <v>170</v>
      </c>
      <c r="L233" s="14">
        <v>206</v>
      </c>
      <c r="M233" s="14">
        <v>303</v>
      </c>
      <c r="N233" s="14">
        <v>224</v>
      </c>
      <c r="O233" s="14">
        <v>858</v>
      </c>
      <c r="P233" s="14">
        <v>738</v>
      </c>
      <c r="Q233" s="14">
        <v>811</v>
      </c>
      <c r="R233" s="14">
        <v>410</v>
      </c>
      <c r="S233" s="14">
        <v>730.4</v>
      </c>
      <c r="T233" s="14">
        <v>1878</v>
      </c>
      <c r="U233" s="14">
        <v>2776</v>
      </c>
      <c r="V233" s="14">
        <v>5653.2690000000002</v>
      </c>
      <c r="W233" s="14">
        <v>6933.1</v>
      </c>
      <c r="X233" s="14">
        <v>6804.56</v>
      </c>
      <c r="Y233" s="14">
        <v>5438.4089999999997</v>
      </c>
      <c r="Z233" s="14">
        <v>9438.3160000000007</v>
      </c>
    </row>
    <row r="234" spans="2:26" x14ac:dyDescent="0.45">
      <c r="B234" s="13" t="s">
        <v>2307</v>
      </c>
      <c r="C234" s="13" t="s">
        <v>2174</v>
      </c>
      <c r="D234" s="14">
        <v>36620</v>
      </c>
      <c r="E234" s="14">
        <v>22960</v>
      </c>
      <c r="F234" s="14">
        <v>24668</v>
      </c>
      <c r="G234" s="14">
        <v>25195</v>
      </c>
      <c r="H234" s="14">
        <v>33306</v>
      </c>
      <c r="I234" s="14">
        <v>37621</v>
      </c>
      <c r="J234" s="14">
        <v>30045</v>
      </c>
      <c r="K234" s="14">
        <v>34201</v>
      </c>
      <c r="L234" s="14">
        <v>51267</v>
      </c>
      <c r="M234" s="14">
        <v>38170</v>
      </c>
      <c r="N234" s="14">
        <v>46827</v>
      </c>
      <c r="O234" s="14">
        <v>34896</v>
      </c>
      <c r="P234" s="14">
        <v>36939</v>
      </c>
      <c r="Q234" s="14">
        <v>34692</v>
      </c>
      <c r="R234" s="14">
        <v>37137</v>
      </c>
      <c r="S234" s="14">
        <v>40461</v>
      </c>
      <c r="T234" s="14">
        <v>41334.54</v>
      </c>
      <c r="U234" s="14">
        <v>41319.99</v>
      </c>
      <c r="V234" s="14">
        <v>37283.14</v>
      </c>
      <c r="W234" s="14">
        <v>45644.6</v>
      </c>
      <c r="X234" s="14">
        <v>42597.38</v>
      </c>
      <c r="Y234" s="14">
        <v>41457.33</v>
      </c>
      <c r="Z234" s="14">
        <v>42691.9</v>
      </c>
    </row>
    <row r="235" spans="2:26" x14ac:dyDescent="0.45">
      <c r="B235" s="13" t="s">
        <v>2135</v>
      </c>
      <c r="C235" s="13" t="s">
        <v>2169</v>
      </c>
      <c r="D235" s="14">
        <v>512</v>
      </c>
      <c r="E235" s="14">
        <v>1009</v>
      </c>
      <c r="F235" s="14">
        <v>798</v>
      </c>
      <c r="G235" s="14">
        <v>1012</v>
      </c>
      <c r="H235" s="14">
        <v>1035</v>
      </c>
      <c r="I235" s="14">
        <v>1047</v>
      </c>
      <c r="J235" s="14">
        <v>1012</v>
      </c>
      <c r="K235" s="14">
        <v>4240</v>
      </c>
      <c r="L235" s="14">
        <v>4452</v>
      </c>
      <c r="M235" s="14">
        <v>4895</v>
      </c>
      <c r="N235" s="14">
        <v>12194</v>
      </c>
      <c r="O235" s="14">
        <v>22295</v>
      </c>
      <c r="P235" s="14">
        <v>21888</v>
      </c>
      <c r="Q235" s="14">
        <v>23901</v>
      </c>
      <c r="R235" s="14">
        <v>24498</v>
      </c>
      <c r="S235" s="14">
        <v>18961</v>
      </c>
      <c r="T235" s="14">
        <v>15310</v>
      </c>
      <c r="U235" s="14">
        <v>13098</v>
      </c>
      <c r="V235" s="14">
        <v>16927</v>
      </c>
      <c r="W235" s="14">
        <v>20270</v>
      </c>
      <c r="X235" s="14">
        <v>24763</v>
      </c>
      <c r="Y235" s="14">
        <v>28430</v>
      </c>
      <c r="Z235" s="14">
        <v>28898</v>
      </c>
    </row>
    <row r="236" spans="2:26" x14ac:dyDescent="0.45">
      <c r="B236" s="13" t="s">
        <v>2135</v>
      </c>
      <c r="C236" s="13" t="s">
        <v>2174</v>
      </c>
      <c r="D236" s="14">
        <v>215798.9</v>
      </c>
      <c r="E236" s="14">
        <v>164760.29999999999</v>
      </c>
      <c r="F236" s="14">
        <v>145164.29999999999</v>
      </c>
      <c r="G236" s="14">
        <v>120532</v>
      </c>
      <c r="H236" s="14">
        <v>127297.1</v>
      </c>
      <c r="I236" s="14">
        <v>147920</v>
      </c>
      <c r="J236" s="14">
        <v>159266</v>
      </c>
      <c r="K236" s="14">
        <v>132282</v>
      </c>
      <c r="L236" s="14">
        <v>136109</v>
      </c>
      <c r="M236" s="14">
        <v>134157</v>
      </c>
      <c r="N236" s="14">
        <v>140607</v>
      </c>
      <c r="O236" s="14">
        <v>181450</v>
      </c>
      <c r="P236" s="14">
        <v>158743</v>
      </c>
      <c r="Q236" s="14">
        <v>163133</v>
      </c>
      <c r="R236" s="14">
        <v>169169.1</v>
      </c>
      <c r="S236" s="14">
        <v>165152</v>
      </c>
      <c r="T236" s="14">
        <v>135106.20000000001</v>
      </c>
      <c r="U236" s="14">
        <v>154889.20000000001</v>
      </c>
      <c r="V236" s="14">
        <v>136213.5</v>
      </c>
      <c r="W236" s="14">
        <v>130730.8</v>
      </c>
      <c r="X236" s="14">
        <v>130165.3</v>
      </c>
      <c r="Y236" s="14">
        <v>141296.9</v>
      </c>
      <c r="Z236" s="14">
        <v>145801.5</v>
      </c>
    </row>
    <row r="237" spans="2:26" x14ac:dyDescent="0.45">
      <c r="B237" s="13" t="s">
        <v>2308</v>
      </c>
      <c r="C237" s="13" t="s">
        <v>2169</v>
      </c>
      <c r="D237" s="14">
        <v>58</v>
      </c>
      <c r="E237" s="14">
        <v>144</v>
      </c>
      <c r="F237" s="14">
        <v>94</v>
      </c>
      <c r="G237" s="14">
        <v>12</v>
      </c>
      <c r="H237" s="14">
        <v>20</v>
      </c>
      <c r="I237" s="14">
        <v>20</v>
      </c>
      <c r="J237" s="14">
        <v>20</v>
      </c>
      <c r="K237" s="14">
        <v>107</v>
      </c>
      <c r="L237" s="14">
        <v>92</v>
      </c>
      <c r="M237" s="14">
        <v>133</v>
      </c>
      <c r="N237" s="14">
        <v>352</v>
      </c>
      <c r="O237" s="14">
        <v>394.5</v>
      </c>
      <c r="P237" s="14">
        <v>297</v>
      </c>
      <c r="Q237" s="14">
        <v>300</v>
      </c>
      <c r="R237" s="14">
        <v>577.92999999999995</v>
      </c>
      <c r="S237" s="14">
        <v>1068.4000000000001</v>
      </c>
      <c r="T237" s="14">
        <v>1930.7</v>
      </c>
      <c r="U237" s="14">
        <v>2100</v>
      </c>
      <c r="V237" s="14">
        <v>2558.6999999999998</v>
      </c>
      <c r="W237" s="14">
        <v>4300</v>
      </c>
      <c r="X237" s="14">
        <v>5100</v>
      </c>
      <c r="Y237" s="14">
        <v>10300</v>
      </c>
      <c r="Z237" s="14">
        <v>20698.3</v>
      </c>
    </row>
    <row r="238" spans="2:26" x14ac:dyDescent="0.45">
      <c r="B238" s="13" t="s">
        <v>2308</v>
      </c>
      <c r="C238" s="13" t="s">
        <v>2174</v>
      </c>
      <c r="D238" s="14">
        <v>52</v>
      </c>
      <c r="E238" s="14">
        <v>180</v>
      </c>
      <c r="F238" s="14">
        <v>151</v>
      </c>
      <c r="G238" s="14">
        <v>63</v>
      </c>
      <c r="H238" s="14">
        <v>7</v>
      </c>
      <c r="I238" s="14">
        <v>26</v>
      </c>
      <c r="J238" s="14">
        <v>37</v>
      </c>
      <c r="K238" s="14">
        <v>14</v>
      </c>
      <c r="L238" s="14">
        <v>8</v>
      </c>
      <c r="M238" s="14">
        <v>10</v>
      </c>
      <c r="N238" s="14">
        <v>27</v>
      </c>
      <c r="O238" s="14">
        <v>60</v>
      </c>
      <c r="P238" s="14">
        <v>90</v>
      </c>
      <c r="Q238" s="14">
        <v>120</v>
      </c>
      <c r="R238" s="14">
        <v>227</v>
      </c>
      <c r="S238" s="14">
        <v>31</v>
      </c>
      <c r="T238" s="14">
        <v>89</v>
      </c>
      <c r="U238" s="14">
        <v>90</v>
      </c>
      <c r="V238" s="14">
        <v>19</v>
      </c>
      <c r="W238" s="14">
        <v>20</v>
      </c>
      <c r="X238" s="14">
        <v>20</v>
      </c>
      <c r="Y238" s="14">
        <v>22</v>
      </c>
      <c r="Z238" s="14">
        <v>31</v>
      </c>
    </row>
    <row r="239" spans="2:26" x14ac:dyDescent="0.45">
      <c r="B239" s="13" t="s">
        <v>2309</v>
      </c>
      <c r="C239" s="13" t="s">
        <v>2169</v>
      </c>
      <c r="D239" s="14">
        <v>14430</v>
      </c>
      <c r="E239" s="14">
        <v>17500</v>
      </c>
      <c r="F239" s="14">
        <v>18250</v>
      </c>
      <c r="G239" s="14">
        <v>26300</v>
      </c>
      <c r="H239" s="14">
        <v>37515</v>
      </c>
      <c r="I239" s="14">
        <v>44000</v>
      </c>
      <c r="J239" s="14">
        <v>41010</v>
      </c>
      <c r="K239" s="14">
        <v>35260</v>
      </c>
      <c r="L239" s="14">
        <v>40000</v>
      </c>
      <c r="M239" s="14">
        <v>50000</v>
      </c>
      <c r="N239" s="14">
        <v>60000</v>
      </c>
      <c r="O239" s="14">
        <v>72000</v>
      </c>
      <c r="P239" s="14">
        <v>74000</v>
      </c>
      <c r="Q239" s="14">
        <v>90000</v>
      </c>
      <c r="R239" s="14">
        <v>120055</v>
      </c>
      <c r="S239" s="14">
        <v>145000</v>
      </c>
      <c r="T239" s="14">
        <v>172500</v>
      </c>
      <c r="U239" s="14">
        <v>207500</v>
      </c>
      <c r="V239" s="14">
        <v>254050</v>
      </c>
      <c r="W239" s="14">
        <v>307408</v>
      </c>
      <c r="X239" s="14">
        <v>400400</v>
      </c>
      <c r="Y239" s="14">
        <v>348350</v>
      </c>
      <c r="Z239" s="14">
        <v>330600</v>
      </c>
    </row>
    <row r="240" spans="2:26" x14ac:dyDescent="0.45">
      <c r="B240" s="13" t="s">
        <v>2309</v>
      </c>
      <c r="C240" s="13" t="s">
        <v>2174</v>
      </c>
      <c r="D240" s="14">
        <v>281619.5</v>
      </c>
      <c r="E240" s="14">
        <v>427000</v>
      </c>
      <c r="F240" s="14">
        <v>406150</v>
      </c>
      <c r="G240" s="14">
        <v>363500</v>
      </c>
      <c r="H240" s="14">
        <v>305800</v>
      </c>
      <c r="I240" s="14">
        <v>381000</v>
      </c>
      <c r="J240" s="14">
        <v>482500</v>
      </c>
      <c r="K240" s="14">
        <v>458500</v>
      </c>
      <c r="L240" s="14">
        <v>431000</v>
      </c>
      <c r="M240" s="14">
        <v>465000</v>
      </c>
      <c r="N240" s="14">
        <v>490000</v>
      </c>
      <c r="O240" s="14">
        <v>536000</v>
      </c>
      <c r="P240" s="14">
        <v>608000</v>
      </c>
      <c r="Q240" s="14">
        <v>638000</v>
      </c>
      <c r="R240" s="14">
        <v>625255</v>
      </c>
      <c r="S240" s="14">
        <v>608405</v>
      </c>
      <c r="T240" s="14">
        <v>629950</v>
      </c>
      <c r="U240" s="14">
        <v>648820</v>
      </c>
      <c r="V240" s="14">
        <v>656105</v>
      </c>
      <c r="W240" s="14">
        <v>601100</v>
      </c>
      <c r="X240" s="14">
        <v>535900</v>
      </c>
      <c r="Y240" s="14">
        <v>508050</v>
      </c>
      <c r="Z240" s="14">
        <v>533450</v>
      </c>
    </row>
    <row r="241" spans="2:26" x14ac:dyDescent="0.45">
      <c r="B241" s="13" t="s">
        <v>2310</v>
      </c>
      <c r="C241" s="13" t="s">
        <v>2169</v>
      </c>
      <c r="D241" s="14">
        <v>11188</v>
      </c>
      <c r="E241" s="14">
        <v>9282</v>
      </c>
      <c r="F241" s="14">
        <v>4262</v>
      </c>
      <c r="G241" s="14">
        <v>3913</v>
      </c>
      <c r="H241" s="14">
        <v>3913</v>
      </c>
      <c r="I241" s="14">
        <v>5012</v>
      </c>
      <c r="J241" s="14">
        <v>8849</v>
      </c>
      <c r="K241" s="14">
        <v>1117</v>
      </c>
      <c r="L241" s="14">
        <v>1094.1400000000001</v>
      </c>
      <c r="M241" s="14">
        <v>1798.16</v>
      </c>
      <c r="N241" s="14">
        <v>4756</v>
      </c>
      <c r="O241" s="14">
        <v>4293</v>
      </c>
      <c r="P241" s="14">
        <v>8291</v>
      </c>
      <c r="Q241" s="14">
        <v>2261</v>
      </c>
      <c r="R241" s="14">
        <v>6932</v>
      </c>
      <c r="S241" s="14">
        <v>3512</v>
      </c>
      <c r="T241" s="14">
        <v>2</v>
      </c>
      <c r="U241" s="14">
        <v>152</v>
      </c>
      <c r="V241" s="14">
        <v>2</v>
      </c>
      <c r="W241" s="14">
        <v>2</v>
      </c>
      <c r="X241" s="14">
        <v>2</v>
      </c>
      <c r="Y241" s="14">
        <v>2</v>
      </c>
      <c r="Z241" s="14">
        <v>2</v>
      </c>
    </row>
    <row r="242" spans="2:26" x14ac:dyDescent="0.45">
      <c r="B242" s="13" t="s">
        <v>2310</v>
      </c>
      <c r="C242" s="13" t="s">
        <v>2174</v>
      </c>
      <c r="D242" s="14">
        <v>35446</v>
      </c>
      <c r="E242" s="14">
        <v>33280</v>
      </c>
      <c r="F242" s="14">
        <v>36694</v>
      </c>
      <c r="G242" s="14">
        <v>33712</v>
      </c>
      <c r="H242" s="14">
        <v>31061</v>
      </c>
      <c r="I242" s="14">
        <v>30562</v>
      </c>
      <c r="J242" s="14">
        <v>25661</v>
      </c>
      <c r="K242" s="14">
        <v>34170</v>
      </c>
      <c r="L242" s="14">
        <v>27299</v>
      </c>
      <c r="M242" s="14">
        <v>39426</v>
      </c>
      <c r="N242" s="14">
        <v>43116</v>
      </c>
      <c r="O242" s="14">
        <v>62907.03</v>
      </c>
      <c r="P242" s="14">
        <v>77531.66</v>
      </c>
      <c r="Q242" s="14">
        <v>81409.02</v>
      </c>
      <c r="R242" s="14">
        <v>116963</v>
      </c>
      <c r="S242" s="14">
        <v>145976</v>
      </c>
      <c r="T242" s="14">
        <v>174273</v>
      </c>
      <c r="U242" s="14">
        <v>162549</v>
      </c>
      <c r="V242" s="14">
        <v>197900.5</v>
      </c>
      <c r="W242" s="14">
        <v>238698.3</v>
      </c>
      <c r="X242" s="14">
        <v>212750.3</v>
      </c>
      <c r="Y242" s="14">
        <v>191128.5</v>
      </c>
      <c r="Z242" s="14">
        <v>203294</v>
      </c>
    </row>
    <row r="243" spans="2:26" x14ac:dyDescent="0.45">
      <c r="B243" s="13" t="s">
        <v>2311</v>
      </c>
      <c r="C243" s="13" t="s">
        <v>2169</v>
      </c>
      <c r="D243" s="14">
        <v>1</v>
      </c>
      <c r="E243" s="14">
        <v>1</v>
      </c>
      <c r="F243" s="14">
        <v>1</v>
      </c>
      <c r="G243" s="14">
        <v>1</v>
      </c>
      <c r="H243" s="14">
        <v>1</v>
      </c>
      <c r="I243" s="14">
        <v>1</v>
      </c>
      <c r="J243" s="14">
        <v>1</v>
      </c>
      <c r="K243" s="14">
        <v>1</v>
      </c>
      <c r="L243" s="14">
        <v>1</v>
      </c>
      <c r="M243" s="14">
        <v>1</v>
      </c>
      <c r="N243" s="14">
        <v>1</v>
      </c>
      <c r="O243" s="14">
        <v>1</v>
      </c>
      <c r="P243" s="14">
        <v>1</v>
      </c>
      <c r="Q243" s="14">
        <v>1</v>
      </c>
      <c r="R243" s="14">
        <v>1.2</v>
      </c>
      <c r="S243" s="14">
        <v>1.5</v>
      </c>
      <c r="T243" s="14">
        <v>1</v>
      </c>
      <c r="U243" s="14">
        <v>2</v>
      </c>
      <c r="V243" s="14">
        <v>2.5</v>
      </c>
      <c r="W243" s="14">
        <v>2.5</v>
      </c>
      <c r="X243" s="14">
        <v>3.5</v>
      </c>
      <c r="Y243" s="14">
        <v>3.5</v>
      </c>
      <c r="Z243" s="14">
        <v>4</v>
      </c>
    </row>
    <row r="244" spans="2:26" x14ac:dyDescent="0.45">
      <c r="B244" s="13" t="s">
        <v>2311</v>
      </c>
      <c r="C244" s="13" t="s">
        <v>2174</v>
      </c>
      <c r="D244" s="14">
        <v>970</v>
      </c>
      <c r="E244" s="14">
        <v>1039</v>
      </c>
      <c r="F244" s="14">
        <v>949</v>
      </c>
      <c r="G244" s="14">
        <v>873</v>
      </c>
      <c r="H244" s="14">
        <v>1111</v>
      </c>
      <c r="I244" s="14">
        <v>1516</v>
      </c>
      <c r="J244" s="14">
        <v>1179</v>
      </c>
      <c r="K244" s="14">
        <v>1275</v>
      </c>
      <c r="L244" s="14">
        <v>1342</v>
      </c>
      <c r="M244" s="14">
        <v>2064</v>
      </c>
      <c r="N244" s="14">
        <v>21754</v>
      </c>
      <c r="O244" s="14">
        <v>31071</v>
      </c>
      <c r="P244" s="14">
        <v>21887</v>
      </c>
      <c r="Q244" s="14">
        <v>17717</v>
      </c>
      <c r="R244" s="14">
        <v>66142</v>
      </c>
      <c r="S244" s="14">
        <v>100398.5</v>
      </c>
      <c r="T244" s="14">
        <v>65768.929999999993</v>
      </c>
      <c r="U244" s="14">
        <v>84958.17</v>
      </c>
      <c r="V244" s="14">
        <v>1044.3699999999999</v>
      </c>
      <c r="W244" s="14">
        <v>652</v>
      </c>
      <c r="X244" s="14">
        <v>646.54</v>
      </c>
      <c r="Y244" s="14">
        <v>672.51300000000003</v>
      </c>
      <c r="Z244" s="14">
        <v>670</v>
      </c>
    </row>
    <row r="245" spans="2:26" x14ac:dyDescent="0.45">
      <c r="B245" s="13" t="s">
        <v>2312</v>
      </c>
      <c r="C245" s="13" t="s">
        <v>2169</v>
      </c>
      <c r="D245" s="14">
        <v>667883</v>
      </c>
      <c r="E245" s="14">
        <v>668022</v>
      </c>
      <c r="F245" s="14">
        <v>794340</v>
      </c>
      <c r="G245" s="14">
        <v>839845</v>
      </c>
      <c r="H245" s="14">
        <v>952856</v>
      </c>
      <c r="I245" s="14">
        <v>1057725</v>
      </c>
      <c r="J245" s="14">
        <v>1279163</v>
      </c>
      <c r="K245" s="14">
        <v>1399075</v>
      </c>
      <c r="L245" s="14">
        <v>1394818</v>
      </c>
      <c r="M245" s="14">
        <v>1331719</v>
      </c>
      <c r="N245" s="14">
        <v>1377233</v>
      </c>
      <c r="O245" s="14">
        <v>1499335</v>
      </c>
      <c r="P245" s="14">
        <v>1509226</v>
      </c>
      <c r="Q245" s="14">
        <v>1533446</v>
      </c>
      <c r="R245" s="14">
        <v>1567442</v>
      </c>
      <c r="S245" s="14">
        <v>1676485</v>
      </c>
      <c r="T245" s="14">
        <v>1859220</v>
      </c>
      <c r="U245" s="14">
        <v>2334719</v>
      </c>
      <c r="V245" s="14">
        <v>2278850</v>
      </c>
      <c r="W245" s="14">
        <v>2399720</v>
      </c>
      <c r="X245" s="14">
        <v>2334232</v>
      </c>
      <c r="Y245" s="14">
        <v>2437755</v>
      </c>
      <c r="Z245" s="14">
        <v>2307638</v>
      </c>
    </row>
    <row r="246" spans="2:26" x14ac:dyDescent="0.45">
      <c r="B246" s="13" t="s">
        <v>2312</v>
      </c>
      <c r="C246" s="13" t="s">
        <v>2174</v>
      </c>
      <c r="D246" s="14">
        <v>1838195</v>
      </c>
      <c r="E246" s="14">
        <v>2008995</v>
      </c>
      <c r="F246" s="14">
        <v>1704448</v>
      </c>
      <c r="G246" s="14">
        <v>1661787</v>
      </c>
      <c r="H246" s="14">
        <v>1589746</v>
      </c>
      <c r="I246" s="14">
        <v>1661761</v>
      </c>
      <c r="J246" s="14">
        <v>1772459</v>
      </c>
      <c r="K246" s="14">
        <v>1888362</v>
      </c>
      <c r="L246" s="14">
        <v>1970882</v>
      </c>
      <c r="M246" s="14">
        <v>1871904</v>
      </c>
      <c r="N246" s="14">
        <v>1735000</v>
      </c>
      <c r="O246" s="14">
        <v>1757194</v>
      </c>
      <c r="P246" s="14">
        <v>1673720</v>
      </c>
      <c r="Q246" s="14">
        <v>1605307</v>
      </c>
      <c r="R246" s="14">
        <v>1752866</v>
      </c>
      <c r="S246" s="14">
        <v>1658001</v>
      </c>
      <c r="T246" s="14">
        <v>1371348</v>
      </c>
      <c r="U246" s="14">
        <v>1359548</v>
      </c>
      <c r="V246" s="14">
        <v>1402763</v>
      </c>
      <c r="W246" s="14">
        <v>1424966</v>
      </c>
      <c r="X246" s="14">
        <v>1375688</v>
      </c>
      <c r="Y246" s="14">
        <v>1359948</v>
      </c>
      <c r="Z246" s="14">
        <v>1259440</v>
      </c>
    </row>
    <row r="247" spans="2:26" x14ac:dyDescent="0.45">
      <c r="B247" s="13" t="s">
        <v>2313</v>
      </c>
      <c r="C247" s="13" t="s">
        <v>2169</v>
      </c>
      <c r="D247" s="14">
        <v>376</v>
      </c>
      <c r="E247" s="14">
        <v>195</v>
      </c>
      <c r="F247" s="14">
        <v>195</v>
      </c>
      <c r="G247" s="14">
        <v>366</v>
      </c>
      <c r="H247" s="14">
        <v>375</v>
      </c>
      <c r="I247" s="14">
        <v>327</v>
      </c>
      <c r="J247" s="14">
        <v>568</v>
      </c>
      <c r="K247" s="14">
        <v>348</v>
      </c>
      <c r="L247" s="14">
        <v>291.21499999999997</v>
      </c>
      <c r="M247" s="14">
        <v>272</v>
      </c>
      <c r="N247" s="14">
        <v>310</v>
      </c>
      <c r="O247" s="14">
        <v>319</v>
      </c>
      <c r="P247" s="14">
        <v>309</v>
      </c>
      <c r="Q247" s="14">
        <v>303</v>
      </c>
      <c r="R247" s="14">
        <v>297</v>
      </c>
      <c r="S247" s="14">
        <v>262</v>
      </c>
      <c r="T247" s="14">
        <v>206.16</v>
      </c>
      <c r="U247" s="14">
        <v>205</v>
      </c>
      <c r="V247" s="14">
        <v>207.65</v>
      </c>
      <c r="W247" s="14">
        <v>467.84</v>
      </c>
      <c r="X247" s="14">
        <v>462</v>
      </c>
      <c r="Y247" s="14">
        <v>462</v>
      </c>
      <c r="Z247" s="14">
        <v>464</v>
      </c>
    </row>
    <row r="248" spans="2:26" x14ac:dyDescent="0.45">
      <c r="B248" s="13" t="s">
        <v>2313</v>
      </c>
      <c r="C248" s="13" t="s">
        <v>2174</v>
      </c>
      <c r="D248" s="14">
        <v>6978</v>
      </c>
      <c r="E248" s="14">
        <v>5846</v>
      </c>
      <c r="F248" s="14">
        <v>5360</v>
      </c>
      <c r="G248" s="14">
        <v>4060</v>
      </c>
      <c r="H248" s="14">
        <v>5061</v>
      </c>
      <c r="I248" s="14">
        <v>4895</v>
      </c>
      <c r="J248" s="14">
        <v>5635</v>
      </c>
      <c r="K248" s="14">
        <v>4373</v>
      </c>
      <c r="L248" s="14">
        <v>3979</v>
      </c>
      <c r="M248" s="14">
        <v>4708</v>
      </c>
      <c r="N248" s="14">
        <v>6373</v>
      </c>
      <c r="O248" s="14">
        <v>4038</v>
      </c>
      <c r="P248" s="14">
        <v>3686</v>
      </c>
      <c r="Q248" s="14">
        <v>4307</v>
      </c>
      <c r="R248" s="14">
        <v>3840</v>
      </c>
      <c r="S248" s="14">
        <v>3859</v>
      </c>
      <c r="T248" s="14">
        <v>5187</v>
      </c>
      <c r="U248" s="14">
        <v>3978</v>
      </c>
      <c r="V248" s="14">
        <v>2871</v>
      </c>
      <c r="W248" s="14">
        <v>3016</v>
      </c>
      <c r="X248" s="14">
        <v>3095</v>
      </c>
      <c r="Y248" s="14">
        <v>3525</v>
      </c>
      <c r="Z248" s="14">
        <v>1886</v>
      </c>
    </row>
    <row r="249" spans="2:26" x14ac:dyDescent="0.45">
      <c r="B249" s="13" t="s">
        <v>2314</v>
      </c>
      <c r="C249" s="13" t="s">
        <v>2169</v>
      </c>
      <c r="D249" s="14">
        <v>42066</v>
      </c>
      <c r="E249" s="14">
        <v>50000</v>
      </c>
      <c r="F249" s="14">
        <v>59716</v>
      </c>
      <c r="G249" s="14">
        <v>64900</v>
      </c>
      <c r="H249" s="14">
        <v>64900</v>
      </c>
      <c r="I249" s="14">
        <v>60000</v>
      </c>
      <c r="J249" s="14">
        <v>60000</v>
      </c>
      <c r="K249" s="14">
        <v>63250</v>
      </c>
      <c r="L249" s="14">
        <v>64300</v>
      </c>
      <c r="M249" s="14">
        <v>75000.5</v>
      </c>
      <c r="N249" s="14">
        <v>82100</v>
      </c>
      <c r="O249" s="14">
        <v>95600</v>
      </c>
      <c r="P249" s="14">
        <v>101895</v>
      </c>
      <c r="Q249" s="14">
        <v>103900</v>
      </c>
      <c r="R249" s="14">
        <v>90360</v>
      </c>
      <c r="S249" s="14">
        <v>95965</v>
      </c>
      <c r="T249" s="14">
        <v>106600</v>
      </c>
      <c r="U249" s="14">
        <v>109800</v>
      </c>
      <c r="V249" s="14">
        <v>118700</v>
      </c>
      <c r="W249" s="14">
        <v>123000</v>
      </c>
      <c r="X249" s="14">
        <v>130020</v>
      </c>
      <c r="Y249" s="14">
        <v>135008</v>
      </c>
      <c r="Z249" s="14">
        <v>145000</v>
      </c>
    </row>
    <row r="250" spans="2:26" x14ac:dyDescent="0.45">
      <c r="B250" s="13" t="s">
        <v>2314</v>
      </c>
      <c r="C250" s="13" t="s">
        <v>2174</v>
      </c>
      <c r="D250" s="14">
        <v>29250</v>
      </c>
      <c r="E250" s="14">
        <v>31000</v>
      </c>
      <c r="F250" s="14">
        <v>33440</v>
      </c>
      <c r="G250" s="14">
        <v>29800</v>
      </c>
      <c r="H250" s="14">
        <v>29800</v>
      </c>
      <c r="I250" s="14">
        <v>26560</v>
      </c>
      <c r="J250" s="14">
        <v>26925</v>
      </c>
      <c r="K250" s="14">
        <v>28410</v>
      </c>
      <c r="L250" s="14">
        <v>29200</v>
      </c>
      <c r="M250" s="14">
        <v>30800</v>
      </c>
      <c r="N250" s="14">
        <v>30900</v>
      </c>
      <c r="O250" s="14">
        <v>34000</v>
      </c>
      <c r="P250" s="14">
        <v>34106</v>
      </c>
      <c r="Q250" s="14">
        <v>38946</v>
      </c>
      <c r="R250" s="14">
        <v>60237</v>
      </c>
      <c r="S250" s="14">
        <v>62635</v>
      </c>
      <c r="T250" s="14">
        <v>57400</v>
      </c>
      <c r="U250" s="14">
        <v>59069</v>
      </c>
      <c r="V250" s="14">
        <v>60508</v>
      </c>
      <c r="W250" s="14">
        <v>64701</v>
      </c>
      <c r="X250" s="14">
        <v>70001</v>
      </c>
      <c r="Y250" s="14">
        <v>71000</v>
      </c>
      <c r="Z250" s="14">
        <v>72420</v>
      </c>
    </row>
    <row r="251" spans="2:26" x14ac:dyDescent="0.45">
      <c r="B251" s="13" t="s">
        <v>2315</v>
      </c>
      <c r="C251" s="13" t="s">
        <v>2169</v>
      </c>
      <c r="D251" s="14">
        <v>400</v>
      </c>
      <c r="E251" s="14">
        <v>300</v>
      </c>
      <c r="F251" s="14">
        <v>790</v>
      </c>
      <c r="G251" s="14">
        <v>795</v>
      </c>
      <c r="H251" s="14">
        <v>795</v>
      </c>
      <c r="I251" s="14">
        <v>813</v>
      </c>
      <c r="J251" s="14">
        <v>813</v>
      </c>
      <c r="K251" s="14">
        <v>818</v>
      </c>
      <c r="L251" s="14">
        <v>975</v>
      </c>
      <c r="M251" s="14">
        <v>1080</v>
      </c>
      <c r="N251" s="14">
        <v>1180</v>
      </c>
      <c r="O251" s="14">
        <v>1280</v>
      </c>
      <c r="P251" s="14">
        <v>1280</v>
      </c>
      <c r="Q251" s="14">
        <v>1180</v>
      </c>
      <c r="R251" s="14">
        <v>1135</v>
      </c>
      <c r="S251" s="14">
        <v>1035</v>
      </c>
      <c r="T251" s="14">
        <v>1035</v>
      </c>
      <c r="U251" s="14">
        <v>1035</v>
      </c>
      <c r="V251" s="14">
        <v>940</v>
      </c>
      <c r="W251" s="14">
        <v>940</v>
      </c>
      <c r="X251" s="14">
        <v>933</v>
      </c>
      <c r="Y251" s="14">
        <v>936</v>
      </c>
      <c r="Z251" s="14">
        <v>938</v>
      </c>
    </row>
    <row r="252" spans="2:26" x14ac:dyDescent="0.45">
      <c r="B252" s="13" t="s">
        <v>2315</v>
      </c>
      <c r="C252" s="13" t="s">
        <v>2174</v>
      </c>
      <c r="D252" s="14">
        <v>3666</v>
      </c>
      <c r="E252" s="14">
        <v>3670</v>
      </c>
      <c r="F252" s="14">
        <v>3970</v>
      </c>
      <c r="G252" s="14">
        <v>3898</v>
      </c>
      <c r="H252" s="14">
        <v>3866</v>
      </c>
      <c r="I252" s="14">
        <v>3798</v>
      </c>
      <c r="J252" s="14">
        <v>3811</v>
      </c>
      <c r="K252" s="14">
        <v>3700</v>
      </c>
      <c r="L252" s="14">
        <v>3600</v>
      </c>
      <c r="M252" s="14">
        <v>3500</v>
      </c>
      <c r="N252" s="14">
        <v>3400</v>
      </c>
      <c r="O252" s="14">
        <v>3300</v>
      </c>
      <c r="P252" s="14">
        <v>3200</v>
      </c>
      <c r="Q252" s="14">
        <v>3100</v>
      </c>
      <c r="R252" s="14">
        <v>2998</v>
      </c>
      <c r="S252" s="14">
        <v>3638</v>
      </c>
      <c r="T252" s="14">
        <v>4291</v>
      </c>
      <c r="U252" s="14">
        <v>3617</v>
      </c>
      <c r="V252" s="14">
        <v>2796</v>
      </c>
      <c r="W252" s="14">
        <v>2619.8000000000002</v>
      </c>
      <c r="X252" s="14">
        <v>2455</v>
      </c>
      <c r="Y252" s="14">
        <v>2580</v>
      </c>
      <c r="Z252" s="14">
        <v>2620</v>
      </c>
    </row>
    <row r="253" spans="2:26" x14ac:dyDescent="0.45">
      <c r="B253" s="13" t="s">
        <v>2316</v>
      </c>
      <c r="C253" s="13" t="s">
        <v>2169</v>
      </c>
      <c r="D253" s="14">
        <v>22</v>
      </c>
      <c r="E253" s="14">
        <v>14</v>
      </c>
      <c r="F253" s="14">
        <v>30</v>
      </c>
      <c r="G253" s="14">
        <v>30</v>
      </c>
      <c r="H253" s="14">
        <v>37</v>
      </c>
      <c r="I253" s="14">
        <v>45</v>
      </c>
      <c r="J253" s="14">
        <v>50</v>
      </c>
      <c r="K253" s="14">
        <v>60</v>
      </c>
      <c r="L253" s="14">
        <v>60</v>
      </c>
      <c r="M253" s="14">
        <v>70</v>
      </c>
      <c r="N253" s="14">
        <v>80</v>
      </c>
      <c r="O253" s="14">
        <v>90</v>
      </c>
      <c r="P253" s="14">
        <v>100</v>
      </c>
      <c r="Q253" s="14">
        <v>130</v>
      </c>
      <c r="R253" s="14">
        <v>165</v>
      </c>
      <c r="S253" s="14">
        <v>230</v>
      </c>
      <c r="T253" s="14">
        <v>345</v>
      </c>
      <c r="U253" s="14">
        <v>515</v>
      </c>
      <c r="V253" s="14">
        <v>685</v>
      </c>
      <c r="W253" s="14">
        <v>855</v>
      </c>
      <c r="X253" s="14">
        <v>1030</v>
      </c>
      <c r="Y253" s="14">
        <v>1150</v>
      </c>
      <c r="Z253" s="14">
        <v>1375</v>
      </c>
    </row>
    <row r="254" spans="2:26" x14ac:dyDescent="0.45">
      <c r="B254" s="13" t="s">
        <v>2316</v>
      </c>
      <c r="C254" s="13" t="s">
        <v>2174</v>
      </c>
      <c r="D254" s="14">
        <v>11518</v>
      </c>
      <c r="E254" s="14">
        <v>10496</v>
      </c>
      <c r="F254" s="14">
        <v>11042</v>
      </c>
      <c r="G254" s="14">
        <v>10464</v>
      </c>
      <c r="H254" s="14">
        <v>13725</v>
      </c>
      <c r="I254" s="14">
        <v>12147</v>
      </c>
      <c r="J254" s="14">
        <v>8894</v>
      </c>
      <c r="K254" s="14">
        <v>14488</v>
      </c>
      <c r="L254" s="14">
        <v>7890</v>
      </c>
      <c r="M254" s="14">
        <v>10700</v>
      </c>
      <c r="N254" s="14">
        <v>11700</v>
      </c>
      <c r="O254" s="14">
        <v>13421.05</v>
      </c>
      <c r="P254" s="14">
        <v>14028.69</v>
      </c>
      <c r="Q254" s="14">
        <v>15090.98</v>
      </c>
      <c r="R254" s="14">
        <v>14432.19</v>
      </c>
      <c r="S254" s="14">
        <v>14009.22</v>
      </c>
      <c r="T254" s="14">
        <v>13718.11</v>
      </c>
      <c r="U254" s="14">
        <v>11974.09</v>
      </c>
      <c r="V254" s="14">
        <v>14122.3</v>
      </c>
      <c r="W254" s="14">
        <v>16134.02</v>
      </c>
      <c r="X254" s="14">
        <v>31661.67</v>
      </c>
      <c r="Y254" s="14">
        <v>25169.14</v>
      </c>
      <c r="Z254" s="14">
        <v>29338</v>
      </c>
    </row>
    <row r="255" spans="2:26" x14ac:dyDescent="0.45">
      <c r="B255" s="13" t="s">
        <v>2317</v>
      </c>
      <c r="C255" s="13" t="s">
        <v>2169</v>
      </c>
      <c r="D255" s="14">
        <v>40</v>
      </c>
      <c r="E255" s="14">
        <v>40</v>
      </c>
      <c r="F255" s="14">
        <v>40</v>
      </c>
      <c r="G255" s="14">
        <v>160</v>
      </c>
      <c r="H255" s="14">
        <v>288</v>
      </c>
      <c r="I255" s="14">
        <v>388</v>
      </c>
      <c r="J255" s="14">
        <v>388</v>
      </c>
      <c r="K255" s="14">
        <v>240</v>
      </c>
      <c r="L255" s="14">
        <v>110</v>
      </c>
      <c r="M255" s="14">
        <v>110</v>
      </c>
      <c r="N255" s="14">
        <v>110</v>
      </c>
      <c r="O255" s="14">
        <v>10</v>
      </c>
      <c r="P255" s="14">
        <v>10</v>
      </c>
      <c r="Q255" s="14">
        <v>10</v>
      </c>
      <c r="R255" s="14">
        <v>10</v>
      </c>
      <c r="S255" s="14">
        <v>10</v>
      </c>
      <c r="T255" s="14">
        <v>10</v>
      </c>
      <c r="U255" s="14">
        <v>10</v>
      </c>
      <c r="V255" s="14">
        <v>10</v>
      </c>
      <c r="W255" s="14">
        <v>10</v>
      </c>
      <c r="X255" s="14">
        <v>10</v>
      </c>
      <c r="Y255" s="14">
        <v>10</v>
      </c>
      <c r="Z255" s="14">
        <v>10</v>
      </c>
    </row>
    <row r="256" spans="2:26" x14ac:dyDescent="0.45">
      <c r="B256" s="13" t="s">
        <v>2317</v>
      </c>
      <c r="C256" s="13" t="s">
        <v>2174</v>
      </c>
      <c r="D256" s="14">
        <v>49969</v>
      </c>
      <c r="E256" s="14">
        <v>47296</v>
      </c>
      <c r="F256" s="14">
        <v>44013</v>
      </c>
      <c r="G256" s="14">
        <v>41834</v>
      </c>
      <c r="H256" s="14">
        <v>39902</v>
      </c>
      <c r="I256" s="14">
        <v>37395</v>
      </c>
      <c r="J256" s="14">
        <v>34652</v>
      </c>
      <c r="K256" s="14">
        <v>31926</v>
      </c>
      <c r="L256" s="14">
        <v>47650</v>
      </c>
      <c r="M256" s="14">
        <v>52117.3</v>
      </c>
      <c r="N256" s="14">
        <v>50006</v>
      </c>
      <c r="O256" s="14">
        <v>30004</v>
      </c>
      <c r="P256" s="14">
        <v>34654</v>
      </c>
      <c r="Q256" s="14">
        <v>35504</v>
      </c>
      <c r="R256" s="14">
        <v>24633</v>
      </c>
      <c r="S256" s="14">
        <v>25730</v>
      </c>
      <c r="T256" s="14">
        <v>29919.39</v>
      </c>
      <c r="U256" s="14">
        <v>31873.99</v>
      </c>
      <c r="V256" s="14">
        <v>32144.06</v>
      </c>
      <c r="W256" s="14">
        <v>32335</v>
      </c>
      <c r="X256" s="14">
        <v>31803.55</v>
      </c>
      <c r="Y256" s="14">
        <v>31951.33</v>
      </c>
      <c r="Z256" s="14">
        <v>32585</v>
      </c>
    </row>
    <row r="257" spans="2:26" x14ac:dyDescent="0.45">
      <c r="B257" s="13" t="s">
        <v>2318</v>
      </c>
      <c r="C257" s="13" t="s">
        <v>2169</v>
      </c>
      <c r="D257" s="14">
        <v>1</v>
      </c>
      <c r="E257" s="14">
        <v>29</v>
      </c>
      <c r="F257" s="14">
        <v>18</v>
      </c>
      <c r="G257" s="14">
        <v>22</v>
      </c>
      <c r="H257" s="14">
        <v>6</v>
      </c>
      <c r="I257" s="14">
        <v>15</v>
      </c>
      <c r="J257" s="14">
        <v>10.243</v>
      </c>
      <c r="K257" s="14">
        <v>10.39</v>
      </c>
      <c r="L257" s="14">
        <v>7.04</v>
      </c>
      <c r="M257" s="14">
        <v>12.36</v>
      </c>
      <c r="N257" s="14">
        <v>20.9</v>
      </c>
      <c r="O257" s="14">
        <v>21.8</v>
      </c>
      <c r="P257" s="14">
        <v>27.9</v>
      </c>
      <c r="Q257" s="14">
        <v>44.3</v>
      </c>
      <c r="R257" s="14">
        <v>36.200000000000003</v>
      </c>
      <c r="S257" s="14">
        <v>26.1</v>
      </c>
      <c r="T257" s="14">
        <v>32.44</v>
      </c>
      <c r="U257" s="14">
        <v>27.45</v>
      </c>
      <c r="V257" s="14">
        <v>60</v>
      </c>
      <c r="W257" s="14">
        <v>119.72199999999999</v>
      </c>
      <c r="X257" s="14">
        <v>91.89</v>
      </c>
      <c r="Y257" s="14">
        <v>210.72</v>
      </c>
      <c r="Z257" s="14">
        <v>209.43</v>
      </c>
    </row>
    <row r="258" spans="2:26" x14ac:dyDescent="0.45">
      <c r="B258" s="13" t="s">
        <v>2318</v>
      </c>
      <c r="C258" s="13" t="s">
        <v>2174</v>
      </c>
      <c r="D258" s="14">
        <v>2027</v>
      </c>
      <c r="E258" s="14">
        <v>2160</v>
      </c>
      <c r="F258" s="14">
        <v>1895</v>
      </c>
      <c r="G258" s="14">
        <v>1668</v>
      </c>
      <c r="H258" s="14">
        <v>1706</v>
      </c>
      <c r="I258" s="14">
        <v>1590</v>
      </c>
      <c r="J258" s="14">
        <v>1647</v>
      </c>
      <c r="K258" s="14">
        <v>1732</v>
      </c>
      <c r="L258" s="14">
        <v>1895</v>
      </c>
      <c r="M258" s="14">
        <v>2066</v>
      </c>
      <c r="N258" s="14">
        <v>1964</v>
      </c>
      <c r="O258" s="14">
        <v>1811</v>
      </c>
      <c r="P258" s="14">
        <v>1943.5170000000001</v>
      </c>
      <c r="Q258" s="14">
        <v>1991.6369999999999</v>
      </c>
      <c r="R258" s="14">
        <v>1981.44</v>
      </c>
      <c r="S258" s="14">
        <v>2030.4780000000001</v>
      </c>
      <c r="T258" s="14">
        <v>2117.6469999999999</v>
      </c>
      <c r="U258" s="14">
        <v>2091.5079999999998</v>
      </c>
      <c r="V258" s="14">
        <v>2019.92</v>
      </c>
      <c r="W258" s="14">
        <v>1845.104</v>
      </c>
      <c r="X258" s="14">
        <v>1423.829</v>
      </c>
      <c r="Y258" s="14">
        <v>1414.473</v>
      </c>
      <c r="Z258" s="14">
        <v>1442.65</v>
      </c>
    </row>
    <row r="259" spans="2:26" x14ac:dyDescent="0.45">
      <c r="B259" s="13" t="s">
        <v>2319</v>
      </c>
      <c r="C259" s="13" t="s">
        <v>2169</v>
      </c>
      <c r="D259" s="14">
        <v>4420</v>
      </c>
      <c r="E259" s="14">
        <v>3610</v>
      </c>
      <c r="F259" s="14">
        <v>2651</v>
      </c>
      <c r="G259" s="14">
        <v>3462</v>
      </c>
      <c r="H259" s="14">
        <v>4003</v>
      </c>
      <c r="I259" s="14">
        <v>4304</v>
      </c>
      <c r="J259" s="14">
        <v>5652</v>
      </c>
      <c r="K259" s="14">
        <v>8233</v>
      </c>
      <c r="L259" s="14">
        <v>7474</v>
      </c>
      <c r="M259" s="14">
        <v>7548.6790000000001</v>
      </c>
      <c r="N259" s="14">
        <v>8058.14</v>
      </c>
      <c r="O259" s="14">
        <v>11912.22</v>
      </c>
      <c r="P259" s="14">
        <v>8839.7559999999994</v>
      </c>
      <c r="Q259" s="14">
        <v>30881.3</v>
      </c>
      <c r="R259" s="14">
        <v>34220.300000000003</v>
      </c>
      <c r="S259" s="14">
        <v>36037.75</v>
      </c>
      <c r="T259" s="14">
        <v>30974.22</v>
      </c>
      <c r="U259" s="14">
        <v>28756.16</v>
      </c>
      <c r="V259" s="14">
        <v>30921.46</v>
      </c>
      <c r="W259" s="14">
        <v>34087.49</v>
      </c>
      <c r="X259" s="14">
        <v>42118.9</v>
      </c>
      <c r="Y259" s="14">
        <v>50977.23</v>
      </c>
      <c r="Z259" s="14">
        <v>59080.29</v>
      </c>
    </row>
    <row r="260" spans="2:26" x14ac:dyDescent="0.45">
      <c r="B260" s="13" t="s">
        <v>2319</v>
      </c>
      <c r="C260" s="13" t="s">
        <v>2174</v>
      </c>
      <c r="D260" s="14">
        <v>296749.59999999998</v>
      </c>
      <c r="E260" s="14">
        <v>267550</v>
      </c>
      <c r="F260" s="14">
        <v>272602</v>
      </c>
      <c r="G260" s="14">
        <v>319759.2</v>
      </c>
      <c r="H260" s="14">
        <v>332854.40000000002</v>
      </c>
      <c r="I260" s="14">
        <v>216663</v>
      </c>
      <c r="J260" s="14">
        <v>278603</v>
      </c>
      <c r="K260" s="14">
        <v>304903</v>
      </c>
      <c r="L260" s="14">
        <v>323888</v>
      </c>
      <c r="M260" s="14">
        <v>336942</v>
      </c>
      <c r="N260" s="14">
        <v>390187</v>
      </c>
      <c r="O260" s="14">
        <v>421764.7</v>
      </c>
      <c r="P260" s="14">
        <v>450850.6</v>
      </c>
      <c r="Q260" s="14">
        <v>461229.6</v>
      </c>
      <c r="R260" s="14">
        <v>493496.7</v>
      </c>
      <c r="S260" s="14">
        <v>467464.2</v>
      </c>
      <c r="T260" s="14">
        <v>486425.4</v>
      </c>
      <c r="U260" s="14">
        <v>472900.4</v>
      </c>
      <c r="V260" s="14">
        <v>479279.7</v>
      </c>
      <c r="W260" s="14">
        <v>471714.3</v>
      </c>
      <c r="X260" s="14">
        <v>382486.8</v>
      </c>
      <c r="Y260" s="14">
        <v>372451.5</v>
      </c>
      <c r="Z260" s="14">
        <v>332622.7</v>
      </c>
    </row>
    <row r="261" spans="2:26" x14ac:dyDescent="0.45">
      <c r="B261" s="13" t="s">
        <v>2320</v>
      </c>
      <c r="C261" s="13" t="s">
        <v>2169</v>
      </c>
      <c r="D261" s="14">
        <v>8</v>
      </c>
      <c r="E261" s="14">
        <v>8</v>
      </c>
      <c r="F261" s="14">
        <v>8</v>
      </c>
      <c r="G261" s="14">
        <v>4</v>
      </c>
      <c r="H261" s="14">
        <v>2</v>
      </c>
      <c r="I261" s="14">
        <v>1</v>
      </c>
      <c r="J261" s="14">
        <v>2</v>
      </c>
      <c r="K261" s="14">
        <v>131</v>
      </c>
      <c r="L261" s="14">
        <v>91</v>
      </c>
      <c r="M261" s="14">
        <v>107.6</v>
      </c>
      <c r="N261" s="14">
        <v>300.39999999999998</v>
      </c>
      <c r="O261" s="14">
        <v>300.37</v>
      </c>
      <c r="P261" s="14">
        <v>400.37</v>
      </c>
      <c r="Q261" s="14">
        <v>500.43</v>
      </c>
      <c r="R261" s="14">
        <v>900.53</v>
      </c>
      <c r="S261" s="14">
        <v>1001</v>
      </c>
      <c r="T261" s="14">
        <v>1050</v>
      </c>
      <c r="U261" s="14">
        <v>1801</v>
      </c>
      <c r="V261" s="14">
        <v>2500.46</v>
      </c>
      <c r="W261" s="14">
        <v>2550</v>
      </c>
      <c r="X261" s="14">
        <v>2601</v>
      </c>
      <c r="Y261" s="14">
        <v>1501.3</v>
      </c>
      <c r="Z261" s="14">
        <v>1836.26</v>
      </c>
    </row>
    <row r="262" spans="2:26" x14ac:dyDescent="0.45">
      <c r="B262" s="13" t="s">
        <v>2320</v>
      </c>
      <c r="C262" s="13" t="s">
        <v>2174</v>
      </c>
      <c r="D262" s="14">
        <v>32</v>
      </c>
      <c r="E262" s="14">
        <v>24</v>
      </c>
      <c r="F262" s="14">
        <v>40</v>
      </c>
      <c r="G262" s="14">
        <v>42</v>
      </c>
      <c r="H262" s="14">
        <v>45</v>
      </c>
      <c r="I262" s="14">
        <v>45</v>
      </c>
      <c r="J262" s="14">
        <v>45</v>
      </c>
      <c r="K262" s="14">
        <v>48</v>
      </c>
      <c r="L262" s="14">
        <v>50</v>
      </c>
      <c r="M262" s="14">
        <v>45</v>
      </c>
      <c r="N262" s="14">
        <v>45</v>
      </c>
      <c r="O262" s="14">
        <v>45</v>
      </c>
      <c r="P262" s="14">
        <v>50</v>
      </c>
      <c r="Q262" s="14">
        <v>50</v>
      </c>
      <c r="R262" s="14">
        <v>52</v>
      </c>
      <c r="S262" s="14">
        <v>52</v>
      </c>
      <c r="T262" s="14">
        <v>52</v>
      </c>
      <c r="U262" s="14">
        <v>52</v>
      </c>
      <c r="V262" s="14">
        <v>52</v>
      </c>
      <c r="W262" s="14">
        <v>57</v>
      </c>
      <c r="X262" s="14">
        <v>67</v>
      </c>
      <c r="Y262" s="14">
        <v>75</v>
      </c>
      <c r="Z262" s="14">
        <v>79</v>
      </c>
    </row>
    <row r="263" spans="2:26" x14ac:dyDescent="0.45">
      <c r="B263" s="13" t="s">
        <v>2321</v>
      </c>
      <c r="C263" s="13" t="s">
        <v>2169</v>
      </c>
      <c r="D263" s="14">
        <v>1996</v>
      </c>
      <c r="E263" s="14">
        <v>2001</v>
      </c>
      <c r="F263" s="14">
        <v>1750</v>
      </c>
      <c r="G263" s="14">
        <v>2356</v>
      </c>
      <c r="H263" s="14">
        <v>2697</v>
      </c>
      <c r="I263" s="14">
        <v>2013</v>
      </c>
      <c r="J263" s="14">
        <v>2224</v>
      </c>
      <c r="K263" s="14">
        <v>3377</v>
      </c>
      <c r="L263" s="14">
        <v>3008</v>
      </c>
      <c r="M263" s="14">
        <v>3421.6</v>
      </c>
      <c r="N263" s="14">
        <v>3190.99</v>
      </c>
      <c r="O263" s="14">
        <v>3279.61</v>
      </c>
      <c r="P263" s="14">
        <v>3581.96</v>
      </c>
      <c r="Q263" s="14">
        <v>4210.88</v>
      </c>
      <c r="R263" s="14">
        <v>3835.8</v>
      </c>
      <c r="S263" s="14">
        <v>4450.17</v>
      </c>
      <c r="T263" s="14">
        <v>4392.74</v>
      </c>
      <c r="U263" s="14">
        <v>3749.07</v>
      </c>
      <c r="V263" s="14">
        <v>3744.43</v>
      </c>
      <c r="W263" s="14">
        <v>4214.6480000000001</v>
      </c>
      <c r="X263" s="14">
        <v>4477.45</v>
      </c>
      <c r="Y263" s="14">
        <v>5135.34</v>
      </c>
      <c r="Z263" s="14">
        <v>4859.01</v>
      </c>
    </row>
    <row r="264" spans="2:26" x14ac:dyDescent="0.45">
      <c r="B264" s="13" t="s">
        <v>2321</v>
      </c>
      <c r="C264" s="13" t="s">
        <v>2174</v>
      </c>
      <c r="D264" s="14">
        <v>78988</v>
      </c>
      <c r="E264" s="14">
        <v>150831</v>
      </c>
      <c r="F264" s="14">
        <v>150146</v>
      </c>
      <c r="G264" s="14">
        <v>157205</v>
      </c>
      <c r="H264" s="14">
        <v>161988</v>
      </c>
      <c r="I264" s="14">
        <v>139785</v>
      </c>
      <c r="J264" s="14">
        <v>154548</v>
      </c>
      <c r="K264" s="14">
        <v>187513</v>
      </c>
      <c r="L264" s="14">
        <v>182760</v>
      </c>
      <c r="M264" s="14">
        <v>172692</v>
      </c>
      <c r="N264" s="14">
        <v>149851</v>
      </c>
      <c r="O264" s="14">
        <v>138557</v>
      </c>
      <c r="P264" s="14">
        <v>66970</v>
      </c>
      <c r="Q264" s="14">
        <v>90871</v>
      </c>
      <c r="R264" s="14">
        <v>150067</v>
      </c>
      <c r="S264" s="14">
        <v>85144</v>
      </c>
      <c r="T264" s="14">
        <v>106945</v>
      </c>
      <c r="U264" s="14">
        <v>89770</v>
      </c>
      <c r="V264" s="14">
        <v>75019.240000000005</v>
      </c>
      <c r="W264" s="14">
        <v>102219.9</v>
      </c>
      <c r="X264" s="14">
        <v>90991.35</v>
      </c>
      <c r="Y264" s="14">
        <v>96152.48</v>
      </c>
      <c r="Z264" s="14">
        <v>106922.1</v>
      </c>
    </row>
    <row r="265" spans="2:26" x14ac:dyDescent="0.45">
      <c r="B265" s="13" t="s">
        <v>2322</v>
      </c>
      <c r="C265" s="13" t="s">
        <v>2169</v>
      </c>
      <c r="D265" s="14">
        <v>325</v>
      </c>
      <c r="E265" s="14">
        <v>463</v>
      </c>
      <c r="F265" s="14">
        <v>430</v>
      </c>
      <c r="G265" s="14">
        <v>637</v>
      </c>
      <c r="H265" s="14">
        <v>545</v>
      </c>
      <c r="I265" s="14">
        <v>542</v>
      </c>
      <c r="J265" s="14">
        <v>565</v>
      </c>
      <c r="K265" s="14">
        <v>729</v>
      </c>
      <c r="L265" s="14">
        <v>584</v>
      </c>
      <c r="M265" s="14">
        <v>517.20000000000005</v>
      </c>
      <c r="N265" s="14">
        <v>548.79999999999995</v>
      </c>
      <c r="O265" s="14">
        <v>545.5</v>
      </c>
      <c r="P265" s="14">
        <v>574.54</v>
      </c>
      <c r="Q265" s="14">
        <v>643.21</v>
      </c>
      <c r="R265" s="14">
        <v>686.28</v>
      </c>
      <c r="S265" s="14">
        <v>862.85</v>
      </c>
      <c r="T265" s="14">
        <v>788.077</v>
      </c>
      <c r="U265" s="14">
        <v>807.94</v>
      </c>
      <c r="V265" s="14">
        <v>829.66</v>
      </c>
      <c r="W265" s="14">
        <v>608.64</v>
      </c>
      <c r="X265" s="14">
        <v>717.45</v>
      </c>
      <c r="Y265" s="14">
        <v>901.4</v>
      </c>
      <c r="Z265" s="14">
        <v>869.91</v>
      </c>
    </row>
    <row r="266" spans="2:26" x14ac:dyDescent="0.45">
      <c r="B266" s="13" t="s">
        <v>2322</v>
      </c>
      <c r="C266" s="13" t="s">
        <v>2174</v>
      </c>
      <c r="D266" s="14">
        <v>136403</v>
      </c>
      <c r="E266" s="14">
        <v>128176</v>
      </c>
      <c r="F266" s="14">
        <v>117553</v>
      </c>
      <c r="G266" s="14">
        <v>114543</v>
      </c>
      <c r="H266" s="14">
        <v>125391</v>
      </c>
      <c r="I266" s="14">
        <v>150618</v>
      </c>
      <c r="J266" s="14">
        <v>140389</v>
      </c>
      <c r="K266" s="14">
        <v>155276</v>
      </c>
      <c r="L266" s="14">
        <v>157934</v>
      </c>
      <c r="M266" s="14">
        <v>163213</v>
      </c>
      <c r="N266" s="14">
        <v>164819</v>
      </c>
      <c r="O266" s="14">
        <v>154310</v>
      </c>
      <c r="P266" s="14">
        <v>94404</v>
      </c>
      <c r="Q266" s="14">
        <v>116029</v>
      </c>
      <c r="R266" s="14">
        <v>119536</v>
      </c>
      <c r="S266" s="14">
        <v>81340</v>
      </c>
      <c r="T266" s="14">
        <v>114278</v>
      </c>
      <c r="U266" s="14">
        <v>69411.600000000006</v>
      </c>
      <c r="V266" s="14">
        <v>73144</v>
      </c>
      <c r="W266" s="14">
        <v>71385</v>
      </c>
      <c r="X266" s="14">
        <v>64989</v>
      </c>
      <c r="Y266" s="14">
        <v>61658.11</v>
      </c>
      <c r="Z266" s="14">
        <v>61508</v>
      </c>
    </row>
    <row r="267" spans="2:26" x14ac:dyDescent="0.45">
      <c r="B267" s="13" t="s">
        <v>2323</v>
      </c>
      <c r="C267" s="13" t="s">
        <v>2174</v>
      </c>
      <c r="D267" s="14">
        <v>1500</v>
      </c>
      <c r="E267" s="14">
        <v>1500</v>
      </c>
      <c r="F267" s="14">
        <v>1500</v>
      </c>
      <c r="G267" s="14">
        <v>1500</v>
      </c>
      <c r="H267" s="14">
        <v>1500</v>
      </c>
      <c r="I267" s="14">
        <v>1500</v>
      </c>
      <c r="J267" s="14">
        <v>1500</v>
      </c>
      <c r="K267" s="14">
        <v>1500</v>
      </c>
      <c r="L267" s="14">
        <v>1500</v>
      </c>
      <c r="M267" s="14">
        <v>1500</v>
      </c>
      <c r="N267" s="14">
        <v>1500</v>
      </c>
      <c r="O267" s="14">
        <v>1500</v>
      </c>
      <c r="P267" s="14">
        <v>1500</v>
      </c>
      <c r="Q267" s="14">
        <v>1500</v>
      </c>
      <c r="R267" s="14">
        <v>1500</v>
      </c>
      <c r="S267" s="14">
        <v>1500</v>
      </c>
      <c r="T267" s="14">
        <v>1500</v>
      </c>
      <c r="U267" s="14">
        <v>1500</v>
      </c>
      <c r="V267" s="14">
        <v>1500</v>
      </c>
      <c r="W267" s="14">
        <v>1500</v>
      </c>
      <c r="X267" s="14">
        <v>1500</v>
      </c>
      <c r="Y267" s="14">
        <v>1500</v>
      </c>
      <c r="Z267" s="14">
        <v>1500</v>
      </c>
    </row>
    <row r="268" spans="2:26" x14ac:dyDescent="0.45">
      <c r="B268" s="13" t="s">
        <v>2324</v>
      </c>
      <c r="C268" s="13" t="s">
        <v>2174</v>
      </c>
      <c r="D268" s="14">
        <v>0</v>
      </c>
      <c r="E268" s="14">
        <v>0</v>
      </c>
      <c r="F268" s="14">
        <v>0</v>
      </c>
      <c r="G268" s="14">
        <v>0</v>
      </c>
      <c r="H268" s="14">
        <v>0</v>
      </c>
      <c r="I268" s="14">
        <v>0</v>
      </c>
      <c r="J268" s="14">
        <v>0</v>
      </c>
      <c r="K268" s="14">
        <v>90</v>
      </c>
      <c r="L268" s="14">
        <v>90</v>
      </c>
      <c r="M268" s="14">
        <v>90</v>
      </c>
      <c r="N268" s="14">
        <v>90</v>
      </c>
      <c r="O268" s="14">
        <v>90</v>
      </c>
      <c r="P268" s="14">
        <v>90</v>
      </c>
      <c r="Q268" s="14">
        <v>90</v>
      </c>
      <c r="R268" s="14">
        <v>90</v>
      </c>
      <c r="S268" s="14">
        <v>90</v>
      </c>
      <c r="T268" s="14">
        <v>90</v>
      </c>
      <c r="U268" s="14">
        <v>90</v>
      </c>
      <c r="V268" s="14">
        <v>90</v>
      </c>
      <c r="W268" s="14">
        <v>90</v>
      </c>
      <c r="X268" s="14">
        <v>90</v>
      </c>
      <c r="Y268" s="14">
        <v>90</v>
      </c>
      <c r="Z268" s="14">
        <v>90</v>
      </c>
    </row>
    <row r="269" spans="2:26" x14ac:dyDescent="0.45">
      <c r="B269" s="13" t="s">
        <v>2325</v>
      </c>
      <c r="C269" s="13" t="s">
        <v>2169</v>
      </c>
      <c r="D269" s="14">
        <v>1889</v>
      </c>
      <c r="E269" s="14">
        <v>1403</v>
      </c>
      <c r="F269" s="14">
        <v>1670</v>
      </c>
      <c r="G269" s="14">
        <v>1538</v>
      </c>
      <c r="H269" s="14">
        <v>1718</v>
      </c>
      <c r="I269" s="14">
        <v>2257</v>
      </c>
      <c r="J269" s="14">
        <v>1161</v>
      </c>
      <c r="K269" s="14">
        <v>1636</v>
      </c>
      <c r="L269" s="14">
        <v>579</v>
      </c>
      <c r="M269" s="14">
        <v>657</v>
      </c>
      <c r="N269" s="14">
        <v>742.12</v>
      </c>
      <c r="O269" s="14">
        <v>617</v>
      </c>
      <c r="P269" s="14">
        <v>692.5</v>
      </c>
      <c r="Q269" s="14">
        <v>988</v>
      </c>
      <c r="R269" s="14">
        <v>1189</v>
      </c>
      <c r="S269" s="14">
        <v>1050</v>
      </c>
      <c r="T269" s="14">
        <v>1150.0999999999999</v>
      </c>
      <c r="U269" s="14">
        <v>1270.01</v>
      </c>
      <c r="V269" s="14">
        <v>1266.9059999999999</v>
      </c>
      <c r="W269" s="14">
        <v>1598.1089999999999</v>
      </c>
      <c r="X269" s="14">
        <v>1618</v>
      </c>
      <c r="Y269" s="14">
        <v>2006.299</v>
      </c>
      <c r="Z269" s="14">
        <v>2310</v>
      </c>
    </row>
    <row r="270" spans="2:26" x14ac:dyDescent="0.45">
      <c r="B270" s="13" t="s">
        <v>2325</v>
      </c>
      <c r="C270" s="13" t="s">
        <v>2174</v>
      </c>
      <c r="D270" s="14">
        <v>914824.2</v>
      </c>
      <c r="E270" s="14">
        <v>1106102</v>
      </c>
      <c r="F270" s="14">
        <v>969539.6</v>
      </c>
      <c r="G270" s="14">
        <v>929778.6</v>
      </c>
      <c r="H270" s="14">
        <v>931280.7</v>
      </c>
      <c r="I270" s="14">
        <v>1039210</v>
      </c>
      <c r="J270" s="14">
        <v>891750.6</v>
      </c>
      <c r="K270" s="14">
        <v>891845.5</v>
      </c>
      <c r="L270" s="14">
        <v>1006168</v>
      </c>
      <c r="M270" s="14">
        <v>1175437</v>
      </c>
      <c r="N270" s="14">
        <v>1143652</v>
      </c>
      <c r="O270" s="14">
        <v>974040</v>
      </c>
      <c r="P270" s="14">
        <v>1177472</v>
      </c>
      <c r="Q270" s="14">
        <v>1275509</v>
      </c>
      <c r="R270" s="14">
        <v>1375097</v>
      </c>
      <c r="S270" s="14">
        <v>1384018</v>
      </c>
      <c r="T270" s="14">
        <v>1472314</v>
      </c>
      <c r="U270" s="14">
        <v>1402131</v>
      </c>
      <c r="V270" s="14">
        <v>1386548</v>
      </c>
      <c r="W270" s="14">
        <v>1475914</v>
      </c>
      <c r="X270" s="14">
        <v>1397533</v>
      </c>
      <c r="Y270" s="14">
        <v>1432199</v>
      </c>
      <c r="Z270" s="14">
        <v>1590644</v>
      </c>
    </row>
    <row r="271" spans="2:26" x14ac:dyDescent="0.45">
      <c r="B271" s="13" t="s">
        <v>2326</v>
      </c>
      <c r="C271" s="13" t="s">
        <v>2174</v>
      </c>
      <c r="D271" s="14">
        <v>3</v>
      </c>
      <c r="E271" s="14">
        <v>3</v>
      </c>
      <c r="F271" s="14">
        <v>3</v>
      </c>
      <c r="G271" s="14">
        <v>3</v>
      </c>
      <c r="H271" s="14">
        <v>3</v>
      </c>
      <c r="I271" s="14">
        <v>2</v>
      </c>
      <c r="J271" s="14">
        <v>1</v>
      </c>
      <c r="K271" s="14">
        <v>1</v>
      </c>
      <c r="L271" s="14">
        <v>1</v>
      </c>
      <c r="M271" s="14">
        <v>1</v>
      </c>
      <c r="N271" s="14">
        <v>1</v>
      </c>
      <c r="O271" s="14">
        <v>1</v>
      </c>
      <c r="P271" s="14">
        <v>1</v>
      </c>
      <c r="Q271" s="14">
        <v>1</v>
      </c>
      <c r="R271" s="14">
        <v>1</v>
      </c>
      <c r="S271" s="14">
        <v>1</v>
      </c>
      <c r="T271" s="14">
        <v>1</v>
      </c>
      <c r="U271" s="14">
        <v>1</v>
      </c>
      <c r="V271" s="14">
        <v>1</v>
      </c>
      <c r="W271" s="14">
        <v>1</v>
      </c>
      <c r="X271" s="14">
        <v>1</v>
      </c>
      <c r="Y271" s="14">
        <v>1</v>
      </c>
      <c r="Z271" s="14">
        <v>1</v>
      </c>
    </row>
    <row r="272" spans="2:26" x14ac:dyDescent="0.45">
      <c r="B272" s="13" t="s">
        <v>2327</v>
      </c>
      <c r="C272" s="13" t="s">
        <v>2169</v>
      </c>
      <c r="D272" s="14">
        <v>1710</v>
      </c>
      <c r="E272" s="14">
        <v>1709</v>
      </c>
      <c r="F272" s="14">
        <v>2335</v>
      </c>
      <c r="G272" s="14">
        <v>3408</v>
      </c>
      <c r="H272" s="14">
        <v>5650</v>
      </c>
      <c r="I272" s="14">
        <v>6300</v>
      </c>
      <c r="J272" s="14">
        <v>6800</v>
      </c>
      <c r="K272" s="14">
        <v>7500</v>
      </c>
      <c r="L272" s="14">
        <v>7800</v>
      </c>
      <c r="M272" s="14">
        <v>8200</v>
      </c>
      <c r="N272" s="14">
        <v>8800</v>
      </c>
      <c r="O272" s="14">
        <v>9000</v>
      </c>
      <c r="P272" s="14">
        <v>9080</v>
      </c>
      <c r="Q272" s="14">
        <v>9080</v>
      </c>
      <c r="R272" s="14">
        <v>11080</v>
      </c>
      <c r="S272" s="14">
        <v>11246.05</v>
      </c>
      <c r="T272" s="14">
        <v>12091.4</v>
      </c>
      <c r="U272" s="14">
        <v>12163</v>
      </c>
      <c r="V272" s="14">
        <v>12610</v>
      </c>
      <c r="W272" s="14">
        <v>12680</v>
      </c>
      <c r="X272" s="14">
        <v>12600</v>
      </c>
      <c r="Y272" s="14">
        <v>12905</v>
      </c>
      <c r="Z272" s="14">
        <v>12910</v>
      </c>
    </row>
    <row r="273" spans="2:26" x14ac:dyDescent="0.45">
      <c r="B273" s="13" t="s">
        <v>2327</v>
      </c>
      <c r="C273" s="13" t="s">
        <v>2174</v>
      </c>
      <c r="D273" s="14">
        <v>25</v>
      </c>
      <c r="E273" s="14">
        <v>28</v>
      </c>
      <c r="F273" s="14">
        <v>38</v>
      </c>
      <c r="G273" s="14">
        <v>58</v>
      </c>
      <c r="H273" s="14">
        <v>85</v>
      </c>
      <c r="I273" s="14">
        <v>56</v>
      </c>
      <c r="J273" s="14">
        <v>51</v>
      </c>
      <c r="K273" s="14">
        <v>26</v>
      </c>
      <c r="L273" s="14">
        <v>36</v>
      </c>
      <c r="M273" s="14">
        <v>26</v>
      </c>
      <c r="N273" s="14">
        <v>44</v>
      </c>
      <c r="O273" s="14">
        <v>50</v>
      </c>
      <c r="P273" s="14">
        <v>50</v>
      </c>
      <c r="Q273" s="14">
        <v>50</v>
      </c>
      <c r="R273" s="14">
        <v>50</v>
      </c>
      <c r="S273" s="14">
        <v>50</v>
      </c>
      <c r="T273" s="14">
        <v>50</v>
      </c>
      <c r="U273" s="14">
        <v>50</v>
      </c>
      <c r="V273" s="14">
        <v>50</v>
      </c>
      <c r="W273" s="14">
        <v>50</v>
      </c>
      <c r="X273" s="14">
        <v>50</v>
      </c>
      <c r="Y273" s="14">
        <v>0</v>
      </c>
      <c r="Z273" s="14">
        <v>0</v>
      </c>
    </row>
    <row r="274" spans="2:26" x14ac:dyDescent="0.45">
      <c r="B274" s="13" t="s">
        <v>2328</v>
      </c>
      <c r="C274" s="13" t="s">
        <v>2169</v>
      </c>
      <c r="D274" s="14">
        <v>7980</v>
      </c>
      <c r="E274" s="14">
        <v>8449</v>
      </c>
      <c r="F274" s="14">
        <v>10413</v>
      </c>
      <c r="G274" s="14">
        <v>10267</v>
      </c>
      <c r="H274" s="14">
        <v>9603</v>
      </c>
      <c r="I274" s="14">
        <v>10296</v>
      </c>
      <c r="J274" s="14">
        <v>16534</v>
      </c>
      <c r="K274" s="14">
        <v>14943</v>
      </c>
      <c r="L274" s="14">
        <v>14486</v>
      </c>
      <c r="M274" s="14">
        <v>9716</v>
      </c>
      <c r="N274" s="14">
        <v>10886</v>
      </c>
      <c r="O274" s="14">
        <v>10544</v>
      </c>
      <c r="P274" s="14">
        <v>9987.5</v>
      </c>
      <c r="Q274" s="14">
        <v>12549</v>
      </c>
      <c r="R274" s="14">
        <v>15440</v>
      </c>
      <c r="S274" s="14">
        <v>22694.21</v>
      </c>
      <c r="T274" s="14">
        <v>26003</v>
      </c>
      <c r="U274" s="14">
        <v>28345</v>
      </c>
      <c r="V274" s="14">
        <v>12773.06</v>
      </c>
      <c r="W274" s="14">
        <v>14105.41</v>
      </c>
      <c r="X274" s="14">
        <v>13555.45</v>
      </c>
      <c r="Y274" s="14">
        <v>16400.86</v>
      </c>
      <c r="Z274" s="14">
        <v>25127.599999999999</v>
      </c>
    </row>
    <row r="275" spans="2:26" x14ac:dyDescent="0.45">
      <c r="B275" s="13" t="s">
        <v>2328</v>
      </c>
      <c r="C275" s="13" t="s">
        <v>2174</v>
      </c>
      <c r="D275" s="14">
        <v>120967</v>
      </c>
      <c r="E275" s="14">
        <v>124415</v>
      </c>
      <c r="F275" s="14">
        <v>130125</v>
      </c>
      <c r="G275" s="14">
        <v>130670</v>
      </c>
      <c r="H275" s="14">
        <v>135916</v>
      </c>
      <c r="I275" s="14">
        <v>133648</v>
      </c>
      <c r="J275" s="14">
        <v>134693</v>
      </c>
      <c r="K275" s="14">
        <v>148578</v>
      </c>
      <c r="L275" s="14">
        <v>121264</v>
      </c>
      <c r="M275" s="14">
        <v>132103</v>
      </c>
      <c r="N275" s="14">
        <v>129638</v>
      </c>
      <c r="O275" s="14">
        <v>127070</v>
      </c>
      <c r="P275" s="14">
        <v>118075.3</v>
      </c>
      <c r="Q275" s="14">
        <v>104597</v>
      </c>
      <c r="R275" s="14">
        <v>95821.28</v>
      </c>
      <c r="S275" s="14">
        <v>114751.4</v>
      </c>
      <c r="T275" s="14">
        <v>142333.20000000001</v>
      </c>
      <c r="U275" s="14">
        <v>161606.39999999999</v>
      </c>
      <c r="V275" s="14">
        <v>129588.7</v>
      </c>
      <c r="W275" s="14">
        <v>114182.3</v>
      </c>
      <c r="X275" s="14">
        <v>112552.8</v>
      </c>
      <c r="Y275" s="14">
        <v>114337.3</v>
      </c>
      <c r="Z275" s="14">
        <v>127190.1</v>
      </c>
    </row>
    <row r="276" spans="2:26" x14ac:dyDescent="0.45">
      <c r="B276" s="13" t="s">
        <v>2329</v>
      </c>
      <c r="C276" s="13" t="s">
        <v>2174</v>
      </c>
      <c r="D276" s="14">
        <v>119373</v>
      </c>
      <c r="E276" s="14">
        <v>127636</v>
      </c>
      <c r="F276" s="14">
        <v>163770</v>
      </c>
      <c r="G276" s="14">
        <v>156132</v>
      </c>
      <c r="H276" s="14">
        <v>158528</v>
      </c>
      <c r="I276" s="14">
        <v>186274</v>
      </c>
      <c r="J276" s="14">
        <v>185811</v>
      </c>
      <c r="K276" s="14">
        <v>144511</v>
      </c>
      <c r="L276" s="14">
        <v>133839</v>
      </c>
      <c r="M276" s="14">
        <v>117061</v>
      </c>
      <c r="N276" s="14">
        <v>122804</v>
      </c>
      <c r="O276" s="14">
        <v>120835</v>
      </c>
      <c r="P276" s="14">
        <v>120000</v>
      </c>
      <c r="Q276" s="14">
        <v>130247.3</v>
      </c>
      <c r="R276" s="14">
        <v>128650.9</v>
      </c>
      <c r="S276" s="14">
        <v>127310</v>
      </c>
      <c r="T276" s="14">
        <v>129421</v>
      </c>
      <c r="U276" s="14">
        <v>142349.29999999999</v>
      </c>
      <c r="V276" s="14">
        <v>150992.6</v>
      </c>
      <c r="W276" s="14">
        <v>135062.9</v>
      </c>
      <c r="X276" s="14">
        <v>148565.29999999999</v>
      </c>
      <c r="Y276" s="14">
        <v>144993.20000000001</v>
      </c>
      <c r="Z276" s="14">
        <v>155205.4</v>
      </c>
    </row>
    <row r="277" spans="2:26" x14ac:dyDescent="0.45">
      <c r="B277" s="13" t="s">
        <v>2330</v>
      </c>
      <c r="C277" s="13" t="s">
        <v>2169</v>
      </c>
      <c r="D277" s="14">
        <v>53918</v>
      </c>
      <c r="E277" s="14">
        <v>76063</v>
      </c>
      <c r="F277" s="14">
        <v>73670</v>
      </c>
      <c r="G277" s="14">
        <v>84470</v>
      </c>
      <c r="H277" s="14">
        <v>104348</v>
      </c>
      <c r="I277" s="14">
        <v>133131</v>
      </c>
      <c r="J277" s="14">
        <v>154451</v>
      </c>
      <c r="K277" s="14">
        <v>140062.29999999999</v>
      </c>
      <c r="L277" s="14">
        <v>159309</v>
      </c>
      <c r="M277" s="14">
        <v>156956.6</v>
      </c>
      <c r="N277" s="14">
        <v>126238</v>
      </c>
      <c r="O277" s="14">
        <v>137128</v>
      </c>
      <c r="P277" s="14">
        <v>143746.6</v>
      </c>
      <c r="Q277" s="14">
        <v>111499.8</v>
      </c>
      <c r="R277" s="14">
        <v>194229.8</v>
      </c>
      <c r="S277" s="14">
        <v>211621.6</v>
      </c>
      <c r="T277" s="14">
        <v>221327.5</v>
      </c>
      <c r="U277" s="14">
        <v>243307.3</v>
      </c>
      <c r="V277" s="14">
        <v>247222.39999999999</v>
      </c>
      <c r="W277" s="14">
        <v>303646.7</v>
      </c>
      <c r="X277" s="14">
        <v>348601.7</v>
      </c>
      <c r="Y277" s="14">
        <v>239802.7</v>
      </c>
      <c r="Z277" s="14">
        <v>289618.5</v>
      </c>
    </row>
    <row r="278" spans="2:26" x14ac:dyDescent="0.45">
      <c r="B278" s="13" t="s">
        <v>2330</v>
      </c>
      <c r="C278" s="13" t="s">
        <v>2174</v>
      </c>
      <c r="D278" s="14">
        <v>1349763</v>
      </c>
      <c r="E278" s="14">
        <v>1445867</v>
      </c>
      <c r="F278" s="14">
        <v>1481137</v>
      </c>
      <c r="G278" s="14">
        <v>1386469</v>
      </c>
      <c r="H278" s="14">
        <v>1289156</v>
      </c>
      <c r="I278" s="14">
        <v>1325084</v>
      </c>
      <c r="J278" s="14">
        <v>1368538</v>
      </c>
      <c r="K278" s="14">
        <v>1475194</v>
      </c>
      <c r="L278" s="14">
        <v>1586976</v>
      </c>
      <c r="M278" s="14">
        <v>1619393</v>
      </c>
      <c r="N278" s="14">
        <v>1528282</v>
      </c>
      <c r="O278" s="14">
        <v>1571661</v>
      </c>
      <c r="P278" s="14">
        <v>1581200</v>
      </c>
      <c r="Q278" s="14">
        <v>1626418</v>
      </c>
      <c r="R278" s="14">
        <v>1529368</v>
      </c>
      <c r="S278" s="14">
        <v>1479563</v>
      </c>
      <c r="T278" s="14">
        <v>1524467</v>
      </c>
      <c r="U278" s="14">
        <v>1637381</v>
      </c>
      <c r="V278" s="14">
        <v>1699290</v>
      </c>
      <c r="W278" s="14">
        <v>1570813</v>
      </c>
      <c r="X278" s="14">
        <v>1591536</v>
      </c>
      <c r="Y278" s="14">
        <v>1672265</v>
      </c>
      <c r="Z278" s="14">
        <v>1683376</v>
      </c>
    </row>
    <row r="279" spans="2:26" x14ac:dyDescent="0.45">
      <c r="B279" s="13" t="s">
        <v>2331</v>
      </c>
      <c r="C279" s="13" t="s">
        <v>2169</v>
      </c>
      <c r="D279" s="14">
        <v>0</v>
      </c>
      <c r="E279" s="14">
        <v>0</v>
      </c>
      <c r="F279" s="14">
        <v>0</v>
      </c>
      <c r="G279" s="14">
        <v>0</v>
      </c>
      <c r="H279" s="14">
        <v>0</v>
      </c>
      <c r="I279" s="14">
        <v>0</v>
      </c>
      <c r="J279" s="14">
        <v>0</v>
      </c>
      <c r="K279" s="14">
        <v>0</v>
      </c>
      <c r="L279" s="14">
        <v>0</v>
      </c>
      <c r="M279" s="14">
        <v>0</v>
      </c>
      <c r="N279" s="14">
        <v>0</v>
      </c>
      <c r="O279" s="14">
        <v>0</v>
      </c>
      <c r="P279" s="14">
        <v>0</v>
      </c>
      <c r="Q279" s="14">
        <v>0</v>
      </c>
      <c r="R279" s="14">
        <v>0.61</v>
      </c>
      <c r="S279" s="14">
        <v>0.2</v>
      </c>
      <c r="T279" s="14">
        <v>5</v>
      </c>
      <c r="U279" s="14">
        <v>5</v>
      </c>
      <c r="V279" s="14">
        <v>2.27</v>
      </c>
      <c r="W279" s="14">
        <v>7.1999999999999995E-2</v>
      </c>
      <c r="X279" s="14">
        <v>9.66</v>
      </c>
      <c r="Y279" s="14">
        <v>2.12</v>
      </c>
      <c r="Z279" s="14">
        <v>6.34</v>
      </c>
    </row>
    <row r="280" spans="2:26" x14ac:dyDescent="0.45">
      <c r="B280" s="13" t="s">
        <v>2331</v>
      </c>
      <c r="C280" s="13" t="s">
        <v>2174</v>
      </c>
      <c r="D280" s="14">
        <v>8261</v>
      </c>
      <c r="E280" s="14">
        <v>36579</v>
      </c>
      <c r="F280" s="14">
        <v>39857</v>
      </c>
      <c r="G280" s="14">
        <v>38882</v>
      </c>
      <c r="H280" s="14">
        <v>47884</v>
      </c>
      <c r="I280" s="14">
        <v>57566</v>
      </c>
      <c r="J280" s="14">
        <v>43957</v>
      </c>
      <c r="K280" s="14">
        <v>61212</v>
      </c>
      <c r="L280" s="14">
        <v>35026</v>
      </c>
      <c r="M280" s="14">
        <v>46382.400000000001</v>
      </c>
      <c r="N280" s="14">
        <v>59800.53</v>
      </c>
      <c r="O280" s="14">
        <v>93318.45</v>
      </c>
      <c r="P280" s="14">
        <v>77090</v>
      </c>
      <c r="Q280" s="14">
        <v>80634</v>
      </c>
      <c r="R280" s="14">
        <v>78727</v>
      </c>
      <c r="S280" s="14">
        <v>89718</v>
      </c>
      <c r="T280" s="14">
        <v>65214</v>
      </c>
      <c r="U280" s="14">
        <v>70297</v>
      </c>
      <c r="V280" s="14">
        <v>78352.100000000006</v>
      </c>
      <c r="W280" s="14">
        <v>101556.2</v>
      </c>
      <c r="X280" s="14">
        <v>88189.91</v>
      </c>
      <c r="Y280" s="14">
        <v>95819.06</v>
      </c>
      <c r="Z280" s="14">
        <v>91636.3</v>
      </c>
    </row>
    <row r="281" spans="2:26" x14ac:dyDescent="0.45">
      <c r="B281" s="13" t="s">
        <v>2332</v>
      </c>
      <c r="C281" s="13" t="s">
        <v>2169</v>
      </c>
      <c r="D281" s="14">
        <v>1217</v>
      </c>
      <c r="E281" s="14">
        <v>787</v>
      </c>
      <c r="F281" s="14">
        <v>763</v>
      </c>
      <c r="G281" s="14">
        <v>864</v>
      </c>
      <c r="H281" s="14">
        <v>959</v>
      </c>
      <c r="I281" s="14">
        <v>843</v>
      </c>
      <c r="J281" s="14">
        <v>588</v>
      </c>
      <c r="K281" s="14">
        <v>1041</v>
      </c>
      <c r="L281" s="14">
        <v>1287</v>
      </c>
      <c r="M281" s="14">
        <v>1540</v>
      </c>
      <c r="N281" s="14">
        <v>1491</v>
      </c>
      <c r="O281" s="14">
        <v>1368</v>
      </c>
      <c r="P281" s="14">
        <v>1306</v>
      </c>
      <c r="Q281" s="14">
        <v>1340</v>
      </c>
      <c r="R281" s="14">
        <v>1214</v>
      </c>
      <c r="S281" s="14">
        <v>991</v>
      </c>
      <c r="T281" s="14">
        <v>986</v>
      </c>
      <c r="U281" s="14">
        <v>1508.4</v>
      </c>
      <c r="V281" s="14">
        <v>1359.3</v>
      </c>
      <c r="W281" s="14">
        <v>1955.5</v>
      </c>
      <c r="X281" s="14">
        <v>1633.8910000000001</v>
      </c>
      <c r="Y281" s="14">
        <v>1660.51</v>
      </c>
      <c r="Z281" s="14">
        <v>1814.2</v>
      </c>
    </row>
    <row r="282" spans="2:26" x14ac:dyDescent="0.45">
      <c r="B282" s="13" t="s">
        <v>2332</v>
      </c>
      <c r="C282" s="13" t="s">
        <v>2174</v>
      </c>
      <c r="D282" s="14">
        <v>208</v>
      </c>
      <c r="E282" s="14">
        <v>128</v>
      </c>
      <c r="F282" s="14">
        <v>148</v>
      </c>
      <c r="G282" s="14">
        <v>162</v>
      </c>
      <c r="H282" s="14">
        <v>213</v>
      </c>
      <c r="I282" s="14">
        <v>271</v>
      </c>
      <c r="J282" s="14">
        <v>147</v>
      </c>
      <c r="K282" s="14">
        <v>177</v>
      </c>
      <c r="L282" s="14">
        <v>166</v>
      </c>
      <c r="M282" s="14">
        <v>222</v>
      </c>
      <c r="N282" s="14">
        <v>236</v>
      </c>
      <c r="O282" s="14">
        <v>268</v>
      </c>
      <c r="P282" s="14">
        <v>249</v>
      </c>
      <c r="Q282" s="14">
        <v>334</v>
      </c>
      <c r="R282" s="14">
        <v>282</v>
      </c>
      <c r="S282" s="14">
        <v>350</v>
      </c>
      <c r="T282" s="14">
        <v>122</v>
      </c>
      <c r="U282" s="14">
        <v>87</v>
      </c>
      <c r="V282" s="14">
        <v>140</v>
      </c>
      <c r="W282" s="14">
        <v>399.5</v>
      </c>
      <c r="X282" s="14">
        <v>472.875</v>
      </c>
      <c r="Y282" s="14">
        <v>514</v>
      </c>
      <c r="Z282" s="14">
        <v>447</v>
      </c>
    </row>
    <row r="283" spans="2:26" x14ac:dyDescent="0.45">
      <c r="B283" s="13" t="s">
        <v>2333</v>
      </c>
      <c r="C283" s="13" t="s">
        <v>2169</v>
      </c>
      <c r="D283" s="14">
        <v>30</v>
      </c>
      <c r="E283" s="14">
        <v>500</v>
      </c>
      <c r="F283" s="14">
        <v>1008</v>
      </c>
      <c r="G283" s="14">
        <v>1008</v>
      </c>
      <c r="H283" s="14">
        <v>1008</v>
      </c>
      <c r="I283" s="14">
        <v>1008</v>
      </c>
      <c r="J283" s="14">
        <v>1000</v>
      </c>
      <c r="K283" s="14">
        <v>640</v>
      </c>
      <c r="L283" s="14">
        <v>821</v>
      </c>
      <c r="M283" s="14">
        <v>1355</v>
      </c>
      <c r="N283" s="14">
        <v>2083</v>
      </c>
      <c r="O283" s="14">
        <v>2083</v>
      </c>
      <c r="P283" s="14">
        <v>987</v>
      </c>
      <c r="Q283" s="14">
        <v>2205.25</v>
      </c>
      <c r="R283" s="14">
        <v>1953</v>
      </c>
      <c r="S283" s="14">
        <v>2400</v>
      </c>
      <c r="T283" s="14">
        <v>4194</v>
      </c>
      <c r="U283" s="14">
        <v>3914</v>
      </c>
      <c r="V283" s="14">
        <v>5327</v>
      </c>
      <c r="W283" s="14">
        <v>6985</v>
      </c>
      <c r="X283" s="14">
        <v>7686</v>
      </c>
      <c r="Y283" s="14">
        <v>8484</v>
      </c>
      <c r="Z283" s="14">
        <v>8830</v>
      </c>
    </row>
    <row r="284" spans="2:26" x14ac:dyDescent="0.45">
      <c r="B284" s="13" t="s">
        <v>2333</v>
      </c>
      <c r="C284" s="13" t="s">
        <v>2174</v>
      </c>
      <c r="D284" s="14">
        <v>109870</v>
      </c>
      <c r="E284" s="14">
        <v>100000</v>
      </c>
      <c r="F284" s="14">
        <v>100000</v>
      </c>
      <c r="G284" s="14">
        <v>100000</v>
      </c>
      <c r="H284" s="14">
        <v>100000</v>
      </c>
      <c r="I284" s="14">
        <v>100000</v>
      </c>
      <c r="J284" s="14">
        <v>100000</v>
      </c>
      <c r="K284" s="14">
        <v>100000</v>
      </c>
      <c r="L284" s="14">
        <v>100000</v>
      </c>
      <c r="M284" s="14">
        <v>100000</v>
      </c>
      <c r="N284" s="14">
        <v>100000</v>
      </c>
      <c r="O284" s="14">
        <v>108134</v>
      </c>
      <c r="P284" s="14">
        <v>71229</v>
      </c>
      <c r="Q284" s="14">
        <v>99353</v>
      </c>
      <c r="R284" s="14">
        <v>80000</v>
      </c>
      <c r="S284" s="14">
        <v>92480</v>
      </c>
      <c r="T284" s="14">
        <v>102486</v>
      </c>
      <c r="U284" s="14">
        <v>106221</v>
      </c>
      <c r="V284" s="14">
        <v>90386</v>
      </c>
      <c r="W284" s="14">
        <v>109362</v>
      </c>
      <c r="X284" s="14">
        <v>117690</v>
      </c>
      <c r="Y284" s="14">
        <v>105400</v>
      </c>
      <c r="Z284" s="14">
        <v>110365.9</v>
      </c>
    </row>
    <row r="285" spans="2:26" x14ac:dyDescent="0.45">
      <c r="B285" s="13" t="s">
        <v>2334</v>
      </c>
      <c r="C285" s="13" t="s">
        <v>2169</v>
      </c>
      <c r="D285" s="14">
        <v>1746</v>
      </c>
      <c r="E285" s="14">
        <v>1235</v>
      </c>
      <c r="F285" s="14">
        <v>1116</v>
      </c>
      <c r="G285" s="14">
        <v>887</v>
      </c>
      <c r="H285" s="14">
        <v>868</v>
      </c>
      <c r="I285" s="14">
        <v>736</v>
      </c>
      <c r="J285" s="14">
        <v>7165</v>
      </c>
      <c r="K285" s="14">
        <v>8589</v>
      </c>
      <c r="L285" s="14">
        <v>6731</v>
      </c>
      <c r="M285" s="14">
        <v>5619</v>
      </c>
      <c r="N285" s="14">
        <v>6881</v>
      </c>
      <c r="O285" s="14">
        <v>2954.7240000000002</v>
      </c>
      <c r="P285" s="14">
        <v>7440</v>
      </c>
      <c r="Q285" s="14">
        <v>9077</v>
      </c>
      <c r="R285" s="14">
        <v>8606</v>
      </c>
      <c r="S285" s="14">
        <v>10800</v>
      </c>
      <c r="T285" s="14">
        <v>13655.92</v>
      </c>
      <c r="U285" s="14">
        <v>15720.7</v>
      </c>
      <c r="V285" s="14">
        <v>19291.38</v>
      </c>
      <c r="W285" s="14">
        <v>13823.7</v>
      </c>
      <c r="X285" s="14">
        <v>19829.52</v>
      </c>
      <c r="Y285" s="14">
        <v>16410.25</v>
      </c>
      <c r="Z285" s="14">
        <v>18050.54</v>
      </c>
    </row>
    <row r="286" spans="2:26" x14ac:dyDescent="0.45">
      <c r="B286" s="13" t="s">
        <v>2334</v>
      </c>
      <c r="C286" s="13" t="s">
        <v>2174</v>
      </c>
      <c r="D286" s="14">
        <v>1074</v>
      </c>
      <c r="E286" s="14">
        <v>902</v>
      </c>
      <c r="F286" s="14">
        <v>1085</v>
      </c>
      <c r="G286" s="14">
        <v>1138</v>
      </c>
      <c r="H286" s="14">
        <v>1138</v>
      </c>
      <c r="I286" s="14">
        <v>1406</v>
      </c>
      <c r="J286" s="14">
        <v>1332</v>
      </c>
      <c r="K286" s="14">
        <v>1235</v>
      </c>
      <c r="L286" s="14">
        <v>1391</v>
      </c>
      <c r="M286" s="14">
        <v>1641</v>
      </c>
      <c r="N286" s="14">
        <v>1836</v>
      </c>
      <c r="O286" s="14">
        <v>1920</v>
      </c>
      <c r="P286" s="14">
        <v>2200.13</v>
      </c>
      <c r="Q286" s="14">
        <v>2355.7759999999998</v>
      </c>
      <c r="R286" s="14">
        <v>2405.3139999999999</v>
      </c>
      <c r="S286" s="14">
        <v>2563.3919999999998</v>
      </c>
      <c r="T286" s="14">
        <v>3562.277</v>
      </c>
      <c r="U286" s="14">
        <v>2163.63</v>
      </c>
      <c r="V286" s="14">
        <v>2731.857</v>
      </c>
      <c r="W286" s="14">
        <v>2491.8890000000001</v>
      </c>
      <c r="X286" s="14">
        <v>2103.2460000000001</v>
      </c>
      <c r="Y286" s="14">
        <v>2502.8960000000002</v>
      </c>
      <c r="Z286" s="14">
        <v>2809.2710000000002</v>
      </c>
    </row>
    <row r="287" spans="2:26" x14ac:dyDescent="0.45">
      <c r="B287" s="13" t="s">
        <v>2335</v>
      </c>
      <c r="C287" s="13" t="s">
        <v>2169</v>
      </c>
      <c r="D287" s="14">
        <v>98912</v>
      </c>
      <c r="E287" s="14">
        <v>121266</v>
      </c>
      <c r="F287" s="14">
        <v>190120</v>
      </c>
      <c r="G287" s="14">
        <v>252010</v>
      </c>
      <c r="H287" s="14">
        <v>400360</v>
      </c>
      <c r="I287" s="14">
        <v>485220</v>
      </c>
      <c r="J287" s="14">
        <v>574990</v>
      </c>
      <c r="K287" s="14">
        <v>604660</v>
      </c>
      <c r="L287" s="14">
        <v>675064</v>
      </c>
      <c r="M287" s="14">
        <v>779296.4</v>
      </c>
      <c r="N287" s="14">
        <v>852791</v>
      </c>
      <c r="O287" s="14">
        <v>819156.4</v>
      </c>
      <c r="P287" s="14">
        <v>888369</v>
      </c>
      <c r="Q287" s="14">
        <v>930780</v>
      </c>
      <c r="R287" s="14">
        <v>964255.8</v>
      </c>
      <c r="S287" s="14">
        <v>999630</v>
      </c>
      <c r="T287" s="14">
        <v>1017614</v>
      </c>
      <c r="U287" s="14">
        <v>1048692</v>
      </c>
      <c r="V287" s="14">
        <v>1131570</v>
      </c>
      <c r="W287" s="14">
        <v>1082199</v>
      </c>
      <c r="X287" s="14">
        <v>1144813</v>
      </c>
      <c r="Y287" s="14">
        <v>1167357</v>
      </c>
      <c r="Z287" s="14">
        <v>1197078</v>
      </c>
    </row>
    <row r="288" spans="2:26" x14ac:dyDescent="0.45">
      <c r="B288" s="13" t="s">
        <v>2335</v>
      </c>
      <c r="C288" s="13" t="s">
        <v>2174</v>
      </c>
      <c r="D288" s="14">
        <v>1093200</v>
      </c>
      <c r="E288" s="14">
        <v>1187880</v>
      </c>
      <c r="F288" s="14">
        <v>1284340</v>
      </c>
      <c r="G288" s="14">
        <v>1343860</v>
      </c>
      <c r="H288" s="14">
        <v>1586600</v>
      </c>
      <c r="I288" s="14">
        <v>1732250</v>
      </c>
      <c r="J288" s="14">
        <v>1823450</v>
      </c>
      <c r="K288" s="14">
        <v>1907750</v>
      </c>
      <c r="L288" s="14">
        <v>1907010</v>
      </c>
      <c r="M288" s="14">
        <v>1892600</v>
      </c>
      <c r="N288" s="14">
        <v>1961150</v>
      </c>
      <c r="O288" s="14">
        <v>1975920</v>
      </c>
      <c r="P288" s="14">
        <v>1962231</v>
      </c>
      <c r="Q288" s="14">
        <v>1919001</v>
      </c>
      <c r="R288" s="14">
        <v>1970550</v>
      </c>
      <c r="S288" s="14">
        <v>1970470</v>
      </c>
      <c r="T288" s="14">
        <v>2072390</v>
      </c>
      <c r="U288" s="14">
        <v>2155440</v>
      </c>
      <c r="V288" s="14">
        <v>2036869</v>
      </c>
      <c r="W288" s="14">
        <v>1951120</v>
      </c>
      <c r="X288" s="14">
        <v>1977330</v>
      </c>
      <c r="Y288" s="14">
        <v>1665740</v>
      </c>
      <c r="Z288" s="14">
        <v>1864730</v>
      </c>
    </row>
    <row r="289" spans="2:26" x14ac:dyDescent="0.45">
      <c r="B289" s="13" t="s">
        <v>2336</v>
      </c>
      <c r="C289" s="13" t="s">
        <v>2169</v>
      </c>
      <c r="D289" s="14">
        <v>0</v>
      </c>
      <c r="E289" s="14">
        <v>0</v>
      </c>
      <c r="F289" s="14">
        <v>0</v>
      </c>
      <c r="G289" s="14">
        <v>0</v>
      </c>
      <c r="H289" s="14">
        <v>0</v>
      </c>
      <c r="I289" s="14">
        <v>0</v>
      </c>
      <c r="J289" s="14">
        <v>354</v>
      </c>
      <c r="K289" s="14">
        <v>361</v>
      </c>
      <c r="L289" s="14">
        <v>614</v>
      </c>
      <c r="M289" s="14">
        <v>565</v>
      </c>
      <c r="N289" s="14">
        <v>740</v>
      </c>
      <c r="O289" s="14">
        <v>840</v>
      </c>
      <c r="P289" s="14">
        <v>811</v>
      </c>
      <c r="Q289" s="14">
        <v>811</v>
      </c>
      <c r="R289" s="14">
        <v>859</v>
      </c>
      <c r="S289" s="14">
        <v>813</v>
      </c>
      <c r="T289" s="14">
        <v>929</v>
      </c>
      <c r="U289" s="14">
        <v>1022</v>
      </c>
      <c r="V289" s="14">
        <v>1097</v>
      </c>
      <c r="W289" s="14">
        <v>1074</v>
      </c>
      <c r="X289" s="14">
        <v>885</v>
      </c>
      <c r="Y289" s="14">
        <v>858</v>
      </c>
      <c r="Z289" s="14">
        <v>1087</v>
      </c>
    </row>
    <row r="290" spans="2:26" x14ac:dyDescent="0.45">
      <c r="B290" s="13" t="s">
        <v>2336</v>
      </c>
      <c r="C290" s="13" t="s">
        <v>2174</v>
      </c>
      <c r="D290" s="14">
        <v>0</v>
      </c>
      <c r="E290" s="14">
        <v>0</v>
      </c>
      <c r="F290" s="14">
        <v>0</v>
      </c>
      <c r="G290" s="14">
        <v>0</v>
      </c>
      <c r="H290" s="14">
        <v>0</v>
      </c>
      <c r="I290" s="14">
        <v>0</v>
      </c>
      <c r="J290" s="14">
        <v>1524.8</v>
      </c>
      <c r="K290" s="14">
        <v>1131</v>
      </c>
      <c r="L290" s="14">
        <v>1680</v>
      </c>
      <c r="M290" s="14">
        <v>1661.2</v>
      </c>
      <c r="N290" s="14">
        <v>1345.4</v>
      </c>
      <c r="O290" s="14">
        <v>1517.6</v>
      </c>
      <c r="P290" s="14">
        <v>1390.6</v>
      </c>
      <c r="Q290" s="14">
        <v>1580.5</v>
      </c>
      <c r="R290" s="14">
        <v>1556.4</v>
      </c>
      <c r="S290" s="14">
        <v>1486.8</v>
      </c>
      <c r="T290" s="14">
        <v>1595</v>
      </c>
      <c r="U290" s="14">
        <v>1079.7</v>
      </c>
      <c r="V290" s="14">
        <v>1292.8</v>
      </c>
      <c r="W290" s="14">
        <v>1276</v>
      </c>
      <c r="X290" s="14">
        <v>816.45299999999997</v>
      </c>
      <c r="Y290" s="14">
        <v>808</v>
      </c>
      <c r="Z290" s="14">
        <v>855</v>
      </c>
    </row>
    <row r="291" spans="2:26" x14ac:dyDescent="0.45">
      <c r="B291" s="13" t="s">
        <v>2337</v>
      </c>
      <c r="C291" s="13" t="s">
        <v>2174</v>
      </c>
      <c r="D291" s="14">
        <v>425</v>
      </c>
      <c r="E291" s="14">
        <v>290</v>
      </c>
      <c r="F291" s="14">
        <v>263</v>
      </c>
      <c r="G291" s="14">
        <v>382</v>
      </c>
      <c r="H291" s="14">
        <v>305</v>
      </c>
      <c r="I291" s="14">
        <v>366</v>
      </c>
      <c r="J291" s="14">
        <v>326</v>
      </c>
      <c r="K291" s="14">
        <v>185</v>
      </c>
      <c r="L291" s="14">
        <v>88</v>
      </c>
      <c r="M291" s="14">
        <v>90</v>
      </c>
      <c r="N291" s="14">
        <v>100</v>
      </c>
      <c r="O291" s="14">
        <v>80</v>
      </c>
      <c r="P291" s="14">
        <v>61</v>
      </c>
      <c r="Q291" s="14">
        <v>55</v>
      </c>
      <c r="R291" s="14">
        <v>49</v>
      </c>
      <c r="S291" s="14">
        <v>63</v>
      </c>
      <c r="T291" s="14">
        <v>15</v>
      </c>
      <c r="U291" s="14">
        <v>22</v>
      </c>
      <c r="V291" s="14">
        <v>25</v>
      </c>
      <c r="W291" s="14">
        <v>30</v>
      </c>
      <c r="X291" s="14">
        <v>25</v>
      </c>
      <c r="Y291" s="14">
        <v>0</v>
      </c>
      <c r="Z291" s="14">
        <v>0</v>
      </c>
    </row>
    <row r="292" spans="2:26" x14ac:dyDescent="0.45">
      <c r="B292" s="13" t="s">
        <v>2338</v>
      </c>
      <c r="C292" s="13" t="s">
        <v>2169</v>
      </c>
      <c r="D292" s="14">
        <v>0</v>
      </c>
      <c r="E292" s="14">
        <v>0</v>
      </c>
      <c r="F292" s="14">
        <v>0</v>
      </c>
      <c r="G292" s="14">
        <v>0</v>
      </c>
      <c r="H292" s="14">
        <v>0</v>
      </c>
      <c r="I292" s="14">
        <v>0</v>
      </c>
      <c r="J292" s="14">
        <v>6</v>
      </c>
      <c r="K292" s="14">
        <v>11</v>
      </c>
      <c r="L292" s="14">
        <v>16</v>
      </c>
      <c r="M292" s="14">
        <v>21</v>
      </c>
      <c r="N292" s="14">
        <v>23.58</v>
      </c>
      <c r="O292" s="14">
        <v>24.53</v>
      </c>
      <c r="P292" s="14">
        <v>26</v>
      </c>
      <c r="Q292" s="14">
        <v>31</v>
      </c>
      <c r="R292" s="14">
        <v>42</v>
      </c>
      <c r="S292" s="14">
        <v>42</v>
      </c>
      <c r="T292" s="14">
        <v>42</v>
      </c>
      <c r="U292" s="14">
        <v>42</v>
      </c>
      <c r="V292" s="14">
        <v>42</v>
      </c>
      <c r="W292" s="14">
        <v>42</v>
      </c>
      <c r="X292" s="14">
        <v>41</v>
      </c>
      <c r="Y292" s="14">
        <v>41</v>
      </c>
      <c r="Z292" s="14">
        <v>41</v>
      </c>
    </row>
    <row r="293" spans="2:26" x14ac:dyDescent="0.45">
      <c r="B293" s="13" t="s">
        <v>2338</v>
      </c>
      <c r="C293" s="13" t="s">
        <v>2174</v>
      </c>
      <c r="D293" s="14">
        <v>336</v>
      </c>
      <c r="E293" s="14">
        <v>406</v>
      </c>
      <c r="F293" s="14">
        <v>296</v>
      </c>
      <c r="G293" s="14">
        <v>172</v>
      </c>
      <c r="H293" s="14">
        <v>169</v>
      </c>
      <c r="I293" s="14">
        <v>214</v>
      </c>
      <c r="J293" s="14">
        <v>221</v>
      </c>
      <c r="K293" s="14">
        <v>219</v>
      </c>
      <c r="L293" s="14">
        <v>168</v>
      </c>
      <c r="M293" s="14">
        <v>192</v>
      </c>
      <c r="N293" s="14">
        <v>129.65899999999999</v>
      </c>
      <c r="O293" s="14">
        <v>98.474000000000004</v>
      </c>
      <c r="P293" s="14">
        <v>106.548</v>
      </c>
      <c r="Q293" s="14">
        <v>158.13399999999999</v>
      </c>
      <c r="R293" s="14">
        <v>146.131</v>
      </c>
      <c r="S293" s="14">
        <v>103.16200000000001</v>
      </c>
      <c r="T293" s="14">
        <v>98.814999999999998</v>
      </c>
      <c r="U293" s="14">
        <v>118.592</v>
      </c>
      <c r="V293" s="14">
        <v>114.30200000000001</v>
      </c>
      <c r="W293" s="14">
        <v>97.323999999999998</v>
      </c>
      <c r="X293" s="14">
        <v>102.381</v>
      </c>
      <c r="Y293" s="14">
        <v>198.40199999999999</v>
      </c>
      <c r="Z293" s="14">
        <v>162.47499999999999</v>
      </c>
    </row>
    <row r="294" spans="2:26" x14ac:dyDescent="0.45">
      <c r="B294" s="13" t="s">
        <v>2339</v>
      </c>
      <c r="C294" s="13" t="s">
        <v>2169</v>
      </c>
      <c r="D294" s="14">
        <v>0</v>
      </c>
      <c r="E294" s="14">
        <v>0</v>
      </c>
      <c r="F294" s="14">
        <v>2247</v>
      </c>
      <c r="G294" s="14">
        <v>5639</v>
      </c>
      <c r="H294" s="14">
        <v>1366</v>
      </c>
      <c r="I294" s="14">
        <v>1782</v>
      </c>
      <c r="J294" s="14">
        <v>1198</v>
      </c>
      <c r="K294" s="14">
        <v>1528</v>
      </c>
      <c r="L294" s="14">
        <v>1392</v>
      </c>
      <c r="M294" s="14">
        <v>720</v>
      </c>
      <c r="N294" s="14">
        <v>864</v>
      </c>
      <c r="O294" s="14">
        <v>796</v>
      </c>
      <c r="P294" s="14">
        <v>604</v>
      </c>
      <c r="Q294" s="14">
        <v>721</v>
      </c>
      <c r="R294" s="14">
        <v>1179</v>
      </c>
      <c r="S294" s="14">
        <v>1133</v>
      </c>
      <c r="T294" s="14">
        <v>1180</v>
      </c>
      <c r="U294" s="14">
        <v>1835</v>
      </c>
      <c r="V294" s="14">
        <v>2659</v>
      </c>
      <c r="W294" s="14">
        <v>2468</v>
      </c>
      <c r="X294" s="14">
        <v>3327</v>
      </c>
      <c r="Y294" s="14">
        <v>4143</v>
      </c>
      <c r="Z294" s="14">
        <v>5539</v>
      </c>
    </row>
    <row r="295" spans="2:26" x14ac:dyDescent="0.45">
      <c r="B295" s="13" t="s">
        <v>2339</v>
      </c>
      <c r="C295" s="13" t="s">
        <v>2174</v>
      </c>
      <c r="D295" s="14">
        <v>41530</v>
      </c>
      <c r="E295" s="14">
        <v>36556</v>
      </c>
      <c r="F295" s="14">
        <v>38185</v>
      </c>
      <c r="G295" s="14">
        <v>87904</v>
      </c>
      <c r="H295" s="14">
        <v>90588</v>
      </c>
      <c r="I295" s="14">
        <v>83996</v>
      </c>
      <c r="J295" s="14">
        <v>93882</v>
      </c>
      <c r="K295" s="14">
        <v>92623</v>
      </c>
      <c r="L295" s="14">
        <v>121655</v>
      </c>
      <c r="M295" s="14">
        <v>150780</v>
      </c>
      <c r="N295" s="14">
        <v>162555</v>
      </c>
      <c r="O295" s="14">
        <v>195280.3</v>
      </c>
      <c r="P295" s="14">
        <v>210695.7</v>
      </c>
      <c r="Q295" s="14">
        <v>222101</v>
      </c>
      <c r="R295" s="14">
        <v>253023.5</v>
      </c>
      <c r="S295" s="14">
        <v>286134.40000000002</v>
      </c>
      <c r="T295" s="14">
        <v>299734.90000000002</v>
      </c>
      <c r="U295" s="14">
        <v>329521.8</v>
      </c>
      <c r="V295" s="14">
        <v>349393.1</v>
      </c>
      <c r="W295" s="14">
        <v>401122.4</v>
      </c>
      <c r="X295" s="14">
        <v>387762</v>
      </c>
      <c r="Y295" s="14">
        <v>409247</v>
      </c>
      <c r="Z295" s="14">
        <v>456374.5</v>
      </c>
    </row>
    <row r="296" spans="2:26" x14ac:dyDescent="0.45">
      <c r="B296" s="13" t="s">
        <v>2340</v>
      </c>
      <c r="C296" s="13" t="s">
        <v>2174</v>
      </c>
      <c r="D296" s="14">
        <v>114456</v>
      </c>
      <c r="E296" s="14">
        <v>140142</v>
      </c>
      <c r="F296" s="14">
        <v>156131</v>
      </c>
      <c r="G296" s="14">
        <v>199650</v>
      </c>
      <c r="H296" s="14">
        <v>270733</v>
      </c>
      <c r="I296" s="14">
        <v>304877</v>
      </c>
      <c r="J296" s="14">
        <v>165312</v>
      </c>
      <c r="K296" s="14">
        <v>223207</v>
      </c>
      <c r="L296" s="14">
        <v>195328</v>
      </c>
      <c r="M296" s="14">
        <v>216900</v>
      </c>
      <c r="N296" s="14">
        <v>276238</v>
      </c>
      <c r="O296" s="14">
        <v>372011</v>
      </c>
      <c r="P296" s="14">
        <v>437709</v>
      </c>
      <c r="Q296" s="14">
        <v>387833</v>
      </c>
      <c r="R296" s="14">
        <v>378339</v>
      </c>
      <c r="S296" s="14">
        <v>403776</v>
      </c>
      <c r="T296" s="14">
        <v>609754</v>
      </c>
      <c r="U296" s="14">
        <v>794580</v>
      </c>
      <c r="V296" s="14">
        <v>967706.8</v>
      </c>
      <c r="W296" s="14">
        <v>720849.5</v>
      </c>
      <c r="X296" s="14">
        <v>678425</v>
      </c>
      <c r="Y296" s="14">
        <v>762868.3</v>
      </c>
      <c r="Z296" s="14">
        <v>780382.8</v>
      </c>
    </row>
    <row r="297" spans="2:26" x14ac:dyDescent="0.45">
      <c r="B297" s="13" t="s">
        <v>2341</v>
      </c>
      <c r="C297" s="13" t="s">
        <v>2174</v>
      </c>
      <c r="D297" s="14">
        <v>33</v>
      </c>
      <c r="E297" s="14">
        <v>32</v>
      </c>
      <c r="F297" s="14">
        <v>32</v>
      </c>
      <c r="G297" s="14">
        <v>34</v>
      </c>
      <c r="H297" s="14">
        <v>31</v>
      </c>
      <c r="I297" s="14">
        <v>50</v>
      </c>
      <c r="J297" s="14">
        <v>49</v>
      </c>
      <c r="K297" s="14">
        <v>35</v>
      </c>
      <c r="L297" s="14">
        <v>31</v>
      </c>
      <c r="M297" s="14">
        <v>37</v>
      </c>
      <c r="N297" s="14">
        <v>24</v>
      </c>
      <c r="O297" s="14">
        <v>33</v>
      </c>
      <c r="P297" s="14">
        <v>41</v>
      </c>
      <c r="Q297" s="14">
        <v>44</v>
      </c>
      <c r="R297" s="14">
        <v>41</v>
      </c>
      <c r="S297" s="14">
        <v>34</v>
      </c>
      <c r="T297" s="14">
        <v>31</v>
      </c>
      <c r="U297" s="14">
        <v>26</v>
      </c>
      <c r="V297" s="14">
        <v>30</v>
      </c>
      <c r="W297" s="14">
        <v>30</v>
      </c>
      <c r="X297" s="14">
        <v>25</v>
      </c>
      <c r="Y297" s="14">
        <v>30</v>
      </c>
      <c r="Z297" s="14">
        <v>30</v>
      </c>
    </row>
    <row r="298" spans="2:26" x14ac:dyDescent="0.45">
      <c r="B298" s="13" t="s">
        <v>2342</v>
      </c>
      <c r="C298" s="13" t="s">
        <v>2169</v>
      </c>
      <c r="D298" s="14">
        <v>51</v>
      </c>
      <c r="E298" s="14">
        <v>51</v>
      </c>
      <c r="F298" s="14">
        <v>80</v>
      </c>
      <c r="G298" s="14">
        <v>100</v>
      </c>
      <c r="H298" s="14">
        <v>110</v>
      </c>
      <c r="I298" s="14">
        <v>92</v>
      </c>
      <c r="J298" s="14">
        <v>103</v>
      </c>
      <c r="K298" s="14">
        <v>80</v>
      </c>
      <c r="L298" s="14">
        <v>81</v>
      </c>
      <c r="M298" s="14">
        <v>85</v>
      </c>
      <c r="N298" s="14">
        <v>82</v>
      </c>
      <c r="O298" s="14">
        <v>50</v>
      </c>
      <c r="P298" s="14">
        <v>50</v>
      </c>
      <c r="Q298" s="14">
        <v>55</v>
      </c>
      <c r="R298" s="14">
        <v>72.5</v>
      </c>
      <c r="S298" s="14">
        <v>49.1</v>
      </c>
      <c r="T298" s="14">
        <v>80</v>
      </c>
      <c r="U298" s="14">
        <v>48</v>
      </c>
      <c r="V298" s="14">
        <v>49</v>
      </c>
      <c r="W298" s="14">
        <v>43</v>
      </c>
      <c r="X298" s="14">
        <v>42</v>
      </c>
      <c r="Y298" s="14">
        <v>37.5</v>
      </c>
      <c r="Z298" s="14">
        <v>37</v>
      </c>
    </row>
    <row r="299" spans="2:26" x14ac:dyDescent="0.45">
      <c r="B299" s="13" t="s">
        <v>2342</v>
      </c>
      <c r="C299" s="13" t="s">
        <v>2174</v>
      </c>
      <c r="D299" s="14">
        <v>6310</v>
      </c>
      <c r="E299" s="14">
        <v>6200</v>
      </c>
      <c r="F299" s="14">
        <v>6200</v>
      </c>
      <c r="G299" s="14">
        <v>6200</v>
      </c>
      <c r="H299" s="14">
        <v>6200</v>
      </c>
      <c r="I299" s="14">
        <v>5500</v>
      </c>
      <c r="J299" s="14">
        <v>6300</v>
      </c>
      <c r="K299" s="14">
        <v>3630</v>
      </c>
      <c r="L299" s="14">
        <v>1441.8510000000001</v>
      </c>
      <c r="M299" s="14">
        <v>992.49699999999996</v>
      </c>
      <c r="N299" s="14">
        <v>837.86800000000005</v>
      </c>
      <c r="O299" s="14">
        <v>1344.7190000000001</v>
      </c>
      <c r="P299" s="14">
        <v>764.88800000000003</v>
      </c>
      <c r="Q299" s="14">
        <v>780.57100000000003</v>
      </c>
      <c r="R299" s="14">
        <v>1131.1849999999999</v>
      </c>
      <c r="S299" s="14">
        <v>879.10299999999995</v>
      </c>
      <c r="T299" s="14">
        <v>963.22500000000002</v>
      </c>
      <c r="U299" s="14">
        <v>784.827</v>
      </c>
      <c r="V299" s="14">
        <v>991.19500000000005</v>
      </c>
      <c r="W299" s="14">
        <v>1059.154</v>
      </c>
      <c r="X299" s="14">
        <v>1558.1790000000001</v>
      </c>
      <c r="Y299" s="14">
        <v>1156.8910000000001</v>
      </c>
      <c r="Z299" s="14">
        <v>1544</v>
      </c>
    </row>
    <row r="300" spans="2:26" x14ac:dyDescent="0.45">
      <c r="B300" s="13" t="s">
        <v>2343</v>
      </c>
      <c r="C300" s="13" t="s">
        <v>2169</v>
      </c>
      <c r="D300" s="14">
        <v>87</v>
      </c>
      <c r="E300" s="14">
        <v>59</v>
      </c>
      <c r="F300" s="14">
        <v>56</v>
      </c>
      <c r="G300" s="14">
        <v>33</v>
      </c>
      <c r="H300" s="14">
        <v>350</v>
      </c>
      <c r="I300" s="14">
        <v>400</v>
      </c>
      <c r="J300" s="14">
        <v>443</v>
      </c>
      <c r="K300" s="14">
        <v>175</v>
      </c>
      <c r="L300" s="14">
        <v>245</v>
      </c>
      <c r="M300" s="14">
        <v>437.4</v>
      </c>
      <c r="N300" s="14">
        <v>567.5</v>
      </c>
      <c r="O300" s="14">
        <v>537.29999999999995</v>
      </c>
      <c r="P300" s="14">
        <v>512</v>
      </c>
      <c r="Q300" s="14">
        <v>397.3</v>
      </c>
      <c r="R300" s="14">
        <v>777.5</v>
      </c>
      <c r="S300" s="14">
        <v>775.99</v>
      </c>
      <c r="T300" s="14">
        <v>1021.32</v>
      </c>
      <c r="U300" s="14">
        <v>1253.52</v>
      </c>
      <c r="V300" s="14">
        <v>2069.6</v>
      </c>
      <c r="W300" s="14">
        <v>3251.2</v>
      </c>
      <c r="X300" s="14">
        <v>3298</v>
      </c>
      <c r="Y300" s="14">
        <v>2315.5259999999998</v>
      </c>
      <c r="Z300" s="14">
        <v>1545.3</v>
      </c>
    </row>
    <row r="301" spans="2:26" x14ac:dyDescent="0.45">
      <c r="B301" s="13" t="s">
        <v>2343</v>
      </c>
      <c r="C301" s="13" t="s">
        <v>2174</v>
      </c>
      <c r="D301" s="14">
        <v>9615</v>
      </c>
      <c r="E301" s="14">
        <v>10986</v>
      </c>
      <c r="F301" s="14">
        <v>10706</v>
      </c>
      <c r="G301" s="14">
        <v>10968</v>
      </c>
      <c r="H301" s="14">
        <v>9971</v>
      </c>
      <c r="I301" s="14">
        <v>9855</v>
      </c>
      <c r="J301" s="14">
        <v>8681</v>
      </c>
      <c r="K301" s="14">
        <v>8325</v>
      </c>
      <c r="L301" s="14">
        <v>6871</v>
      </c>
      <c r="M301" s="14">
        <v>7856</v>
      </c>
      <c r="N301" s="14">
        <v>7366</v>
      </c>
      <c r="O301" s="14">
        <v>7306</v>
      </c>
      <c r="P301" s="14">
        <v>6352</v>
      </c>
      <c r="Q301" s="14">
        <v>7915.9160000000002</v>
      </c>
      <c r="R301" s="14">
        <v>14658.03</v>
      </c>
      <c r="S301" s="14">
        <v>15799.2</v>
      </c>
      <c r="T301" s="14">
        <v>18215.37</v>
      </c>
      <c r="U301" s="14">
        <v>24986.84</v>
      </c>
      <c r="V301" s="14">
        <v>29341.48</v>
      </c>
      <c r="W301" s="14">
        <v>34076.28</v>
      </c>
      <c r="X301" s="14">
        <v>25989.69</v>
      </c>
      <c r="Y301" s="14">
        <v>30029.3</v>
      </c>
      <c r="Z301" s="14">
        <v>33284.19</v>
      </c>
    </row>
    <row r="302" spans="2:26" x14ac:dyDescent="0.45">
      <c r="B302" s="13" t="s">
        <v>2136</v>
      </c>
      <c r="C302" s="13" t="s">
        <v>2169</v>
      </c>
      <c r="D302" s="14">
        <v>530</v>
      </c>
      <c r="E302" s="14">
        <v>568</v>
      </c>
      <c r="F302" s="14">
        <v>642</v>
      </c>
      <c r="G302" s="14">
        <v>666</v>
      </c>
      <c r="H302" s="14">
        <v>733</v>
      </c>
      <c r="I302" s="14">
        <v>812</v>
      </c>
      <c r="J302" s="14">
        <v>1500</v>
      </c>
      <c r="K302" s="14">
        <v>1500</v>
      </c>
      <c r="L302" s="14">
        <v>1700</v>
      </c>
      <c r="M302" s="14">
        <v>1620</v>
      </c>
      <c r="N302" s="14">
        <v>2631</v>
      </c>
      <c r="O302" s="14">
        <v>2833</v>
      </c>
      <c r="P302" s="14">
        <v>3232</v>
      </c>
      <c r="Q302" s="14">
        <v>3705</v>
      </c>
      <c r="R302" s="14">
        <v>4741.5600000000004</v>
      </c>
      <c r="S302" s="14">
        <v>4974</v>
      </c>
      <c r="T302" s="14">
        <v>7646.39</v>
      </c>
      <c r="U302" s="14">
        <v>12216.8</v>
      </c>
      <c r="V302" s="14">
        <v>9014</v>
      </c>
      <c r="W302" s="14">
        <v>8262</v>
      </c>
      <c r="X302" s="14">
        <v>9393</v>
      </c>
      <c r="Y302" s="14">
        <v>9948</v>
      </c>
      <c r="Z302" s="14">
        <v>7148</v>
      </c>
    </row>
    <row r="303" spans="2:26" x14ac:dyDescent="0.45">
      <c r="B303" s="13" t="s">
        <v>2136</v>
      </c>
      <c r="C303" s="13" t="s">
        <v>2174</v>
      </c>
      <c r="D303" s="14">
        <v>50000</v>
      </c>
      <c r="E303" s="14">
        <v>40619</v>
      </c>
      <c r="F303" s="14">
        <v>41329</v>
      </c>
      <c r="G303" s="14">
        <v>53543</v>
      </c>
      <c r="H303" s="14">
        <v>56463</v>
      </c>
      <c r="I303" s="14">
        <v>59595</v>
      </c>
      <c r="J303" s="14">
        <v>72787</v>
      </c>
      <c r="K303" s="14">
        <v>66500</v>
      </c>
      <c r="L303" s="14">
        <v>70019</v>
      </c>
      <c r="M303" s="14">
        <v>69325</v>
      </c>
      <c r="N303" s="14">
        <v>98298</v>
      </c>
      <c r="O303" s="14">
        <v>82415</v>
      </c>
      <c r="P303" s="14">
        <v>125392</v>
      </c>
      <c r="Q303" s="14">
        <v>112248</v>
      </c>
      <c r="R303" s="14">
        <v>116129</v>
      </c>
      <c r="S303" s="14">
        <v>141643</v>
      </c>
      <c r="T303" s="14">
        <v>152852</v>
      </c>
      <c r="U303" s="14">
        <v>199455</v>
      </c>
      <c r="V303" s="14">
        <v>221849</v>
      </c>
      <c r="W303" s="14">
        <v>154922</v>
      </c>
      <c r="X303" s="14">
        <v>171115.2</v>
      </c>
      <c r="Y303" s="14">
        <v>170560</v>
      </c>
      <c r="Z303" s="14">
        <v>186865.4</v>
      </c>
    </row>
    <row r="304" spans="2:26" x14ac:dyDescent="0.45">
      <c r="B304" s="13" t="s">
        <v>2344</v>
      </c>
      <c r="C304" s="13" t="s">
        <v>2169</v>
      </c>
      <c r="D304" s="14">
        <v>167898</v>
      </c>
      <c r="E304" s="14">
        <v>177021</v>
      </c>
      <c r="F304" s="14">
        <v>183990</v>
      </c>
      <c r="G304" s="14">
        <v>192160</v>
      </c>
      <c r="H304" s="14">
        <v>202218</v>
      </c>
      <c r="I304" s="14">
        <v>215834</v>
      </c>
      <c r="J304" s="14">
        <v>228317</v>
      </c>
      <c r="K304" s="14">
        <v>268508</v>
      </c>
      <c r="L304" s="14">
        <v>354579</v>
      </c>
      <c r="M304" s="14">
        <v>472502.3</v>
      </c>
      <c r="N304" s="14">
        <v>581242.9</v>
      </c>
      <c r="O304" s="14">
        <v>526692.5</v>
      </c>
      <c r="P304" s="14">
        <v>634875.9</v>
      </c>
      <c r="Q304" s="14">
        <v>530701.80000000005</v>
      </c>
      <c r="R304" s="14">
        <v>521014.5</v>
      </c>
      <c r="S304" s="14">
        <v>506965.2</v>
      </c>
      <c r="T304" s="14">
        <v>407887.1</v>
      </c>
      <c r="U304" s="14">
        <v>427515.5</v>
      </c>
      <c r="V304" s="14">
        <v>391977.5</v>
      </c>
      <c r="W304" s="14">
        <v>412281</v>
      </c>
      <c r="X304" s="14">
        <v>400517</v>
      </c>
      <c r="Y304" s="14">
        <v>417478.40000000002</v>
      </c>
      <c r="Z304" s="14">
        <v>574182.30000000005</v>
      </c>
    </row>
    <row r="305" spans="2:26" x14ac:dyDescent="0.45">
      <c r="B305" s="13" t="s">
        <v>2344</v>
      </c>
      <c r="C305" s="13" t="s">
        <v>2174</v>
      </c>
      <c r="D305" s="14">
        <v>1293397</v>
      </c>
      <c r="E305" s="14">
        <v>1238860</v>
      </c>
      <c r="F305" s="14">
        <v>1279653</v>
      </c>
      <c r="G305" s="14">
        <v>1291121</v>
      </c>
      <c r="H305" s="14">
        <v>1339771</v>
      </c>
      <c r="I305" s="14">
        <v>1218264</v>
      </c>
      <c r="J305" s="14">
        <v>1290377</v>
      </c>
      <c r="K305" s="14">
        <v>1389534</v>
      </c>
      <c r="L305" s="14">
        <v>1402330</v>
      </c>
      <c r="M305" s="14">
        <v>1401503</v>
      </c>
      <c r="N305" s="14">
        <v>1437456</v>
      </c>
      <c r="O305" s="14">
        <v>1382881</v>
      </c>
      <c r="P305" s="14">
        <v>1481361</v>
      </c>
      <c r="Q305" s="14">
        <v>1492620</v>
      </c>
      <c r="R305" s="14">
        <v>1468726</v>
      </c>
      <c r="S305" s="14">
        <v>1496054</v>
      </c>
      <c r="T305" s="14">
        <v>1584371</v>
      </c>
      <c r="U305" s="14">
        <v>1474370</v>
      </c>
      <c r="V305" s="14">
        <v>1463031</v>
      </c>
      <c r="W305" s="14">
        <v>1465095</v>
      </c>
      <c r="X305" s="14">
        <v>1391045</v>
      </c>
      <c r="Y305" s="14">
        <v>1338231</v>
      </c>
      <c r="Z305" s="14">
        <v>1318359</v>
      </c>
    </row>
    <row r="306" spans="2:26" x14ac:dyDescent="0.45">
      <c r="B306" s="13" t="s">
        <v>2345</v>
      </c>
      <c r="C306" s="13" t="s">
        <v>2169</v>
      </c>
      <c r="D306" s="14">
        <v>3</v>
      </c>
      <c r="E306" s="14">
        <v>3</v>
      </c>
      <c r="F306" s="14">
        <v>0</v>
      </c>
      <c r="G306" s="14">
        <v>213</v>
      </c>
      <c r="H306" s="14">
        <v>170</v>
      </c>
      <c r="I306" s="14">
        <v>164</v>
      </c>
      <c r="J306" s="14">
        <v>140</v>
      </c>
      <c r="K306" s="14">
        <v>128</v>
      </c>
      <c r="L306" s="14">
        <v>114</v>
      </c>
      <c r="M306" s="14">
        <v>126</v>
      </c>
      <c r="N306" s="14">
        <v>76</v>
      </c>
      <c r="O306" s="14">
        <v>44</v>
      </c>
      <c r="P306" s="14">
        <v>105</v>
      </c>
      <c r="Q306" s="14">
        <v>109.2</v>
      </c>
      <c r="R306" s="14">
        <v>120</v>
      </c>
      <c r="S306" s="14">
        <v>70</v>
      </c>
      <c r="T306" s="14">
        <v>25</v>
      </c>
      <c r="U306" s="14">
        <v>20</v>
      </c>
      <c r="V306" s="14">
        <v>20</v>
      </c>
      <c r="W306" s="14">
        <v>15</v>
      </c>
      <c r="X306" s="14">
        <v>0</v>
      </c>
      <c r="Y306" s="14">
        <v>0</v>
      </c>
      <c r="Z306" s="14">
        <v>0</v>
      </c>
    </row>
    <row r="307" spans="2:26" x14ac:dyDescent="0.45">
      <c r="B307" s="13" t="s">
        <v>2345</v>
      </c>
      <c r="C307" s="13" t="s">
        <v>2174</v>
      </c>
      <c r="D307" s="14">
        <v>3048</v>
      </c>
      <c r="E307" s="14">
        <v>9612</v>
      </c>
      <c r="F307" s="14">
        <v>4756</v>
      </c>
      <c r="G307" s="14">
        <v>3464</v>
      </c>
      <c r="H307" s="14">
        <v>2306</v>
      </c>
      <c r="I307" s="14">
        <v>2196</v>
      </c>
      <c r="J307" s="14">
        <v>4961</v>
      </c>
      <c r="K307" s="14">
        <v>11082</v>
      </c>
      <c r="L307" s="14">
        <v>12088</v>
      </c>
      <c r="M307" s="14">
        <v>14539</v>
      </c>
      <c r="N307" s="14">
        <v>20330</v>
      </c>
      <c r="O307" s="14">
        <v>28602</v>
      </c>
      <c r="P307" s="14">
        <v>31034</v>
      </c>
      <c r="Q307" s="14">
        <v>27929</v>
      </c>
      <c r="R307" s="14">
        <v>1962.001</v>
      </c>
      <c r="S307" s="14">
        <v>501.77199999999999</v>
      </c>
      <c r="T307" s="14">
        <v>710.26800000000003</v>
      </c>
      <c r="U307" s="14">
        <v>897.92200000000003</v>
      </c>
      <c r="V307" s="14">
        <v>948.02700000000004</v>
      </c>
      <c r="W307" s="14">
        <v>941.06100000000004</v>
      </c>
      <c r="X307" s="14">
        <v>1016.5549999999999</v>
      </c>
      <c r="Y307" s="14">
        <v>1183.8779999999999</v>
      </c>
      <c r="Z307" s="14">
        <v>1131.143</v>
      </c>
    </row>
    <row r="308" spans="2:26" x14ac:dyDescent="0.45">
      <c r="B308" s="13" t="s">
        <v>2346</v>
      </c>
      <c r="C308" s="13" t="s">
        <v>2169</v>
      </c>
      <c r="D308" s="14">
        <v>70</v>
      </c>
      <c r="E308" s="14">
        <v>70</v>
      </c>
      <c r="F308" s="14">
        <v>88</v>
      </c>
      <c r="G308" s="14">
        <v>142</v>
      </c>
      <c r="H308" s="14">
        <v>192</v>
      </c>
      <c r="I308" s="14">
        <v>192</v>
      </c>
      <c r="J308" s="14">
        <v>273.5</v>
      </c>
      <c r="K308" s="14">
        <v>360.5</v>
      </c>
      <c r="L308" s="14">
        <v>605.6</v>
      </c>
      <c r="M308" s="14">
        <v>665.6</v>
      </c>
      <c r="N308" s="14">
        <v>695.64</v>
      </c>
      <c r="O308" s="14">
        <v>532.13</v>
      </c>
      <c r="P308" s="14">
        <v>679.35</v>
      </c>
      <c r="Q308" s="14">
        <v>671.56</v>
      </c>
      <c r="R308" s="14">
        <v>647.34</v>
      </c>
      <c r="S308" s="14">
        <v>625.73</v>
      </c>
      <c r="T308" s="14">
        <v>525.20000000000005</v>
      </c>
      <c r="U308" s="14">
        <v>506.93</v>
      </c>
      <c r="V308" s="14">
        <v>342.48</v>
      </c>
      <c r="W308" s="14">
        <v>388.96100000000001</v>
      </c>
      <c r="X308" s="14">
        <v>320.71499999999997</v>
      </c>
      <c r="Y308" s="14">
        <v>321</v>
      </c>
      <c r="Z308" s="14">
        <v>340</v>
      </c>
    </row>
    <row r="309" spans="2:26" x14ac:dyDescent="0.45">
      <c r="B309" s="13" t="s">
        <v>2346</v>
      </c>
      <c r="C309" s="13" t="s">
        <v>2174</v>
      </c>
      <c r="D309" s="14">
        <v>590674</v>
      </c>
      <c r="E309" s="14">
        <v>548777</v>
      </c>
      <c r="F309" s="14">
        <v>626068</v>
      </c>
      <c r="G309" s="14">
        <v>638207</v>
      </c>
      <c r="H309" s="14">
        <v>571199</v>
      </c>
      <c r="I309" s="14">
        <v>553995</v>
      </c>
      <c r="J309" s="14">
        <v>509585</v>
      </c>
      <c r="K309" s="14">
        <v>413333</v>
      </c>
      <c r="L309" s="14">
        <v>372822</v>
      </c>
      <c r="M309" s="14">
        <v>378847</v>
      </c>
      <c r="N309" s="14">
        <v>381929</v>
      </c>
      <c r="O309" s="14">
        <v>413928</v>
      </c>
      <c r="P309" s="14">
        <v>469395.9</v>
      </c>
      <c r="Q309" s="14">
        <v>485502.6</v>
      </c>
      <c r="R309" s="14">
        <v>443881.6</v>
      </c>
      <c r="S309" s="14">
        <v>509858</v>
      </c>
      <c r="T309" s="14">
        <v>515657.1</v>
      </c>
      <c r="U309" s="14">
        <v>501422</v>
      </c>
      <c r="V309" s="14">
        <v>490194.2</v>
      </c>
      <c r="W309" s="14">
        <v>467040.2</v>
      </c>
      <c r="X309" s="14">
        <v>329670.09999999998</v>
      </c>
      <c r="Y309" s="14">
        <v>410849.5</v>
      </c>
      <c r="Z309" s="14">
        <v>415668.9</v>
      </c>
    </row>
    <row r="310" spans="2:26" x14ac:dyDescent="0.45">
      <c r="B310" s="13" t="s">
        <v>2347</v>
      </c>
      <c r="C310" s="13" t="s">
        <v>2169</v>
      </c>
      <c r="D310" s="14">
        <v>1765</v>
      </c>
      <c r="E310" s="14">
        <v>1893</v>
      </c>
      <c r="F310" s="14">
        <v>1918</v>
      </c>
      <c r="G310" s="14">
        <v>1784</v>
      </c>
      <c r="H310" s="14">
        <v>2290</v>
      </c>
      <c r="I310" s="14">
        <v>2533</v>
      </c>
      <c r="J310" s="14">
        <v>2365</v>
      </c>
      <c r="K310" s="14">
        <v>1923</v>
      </c>
      <c r="L310" s="14">
        <v>2106</v>
      </c>
      <c r="M310" s="14">
        <v>1923</v>
      </c>
      <c r="N310" s="14">
        <v>1223</v>
      </c>
      <c r="O310" s="14">
        <v>1564</v>
      </c>
      <c r="P310" s="14">
        <v>1666</v>
      </c>
      <c r="Q310" s="14">
        <v>1596</v>
      </c>
      <c r="R310" s="14">
        <v>1659</v>
      </c>
      <c r="S310" s="14">
        <v>1256</v>
      </c>
      <c r="T310" s="14">
        <v>1588.25</v>
      </c>
      <c r="U310" s="14">
        <v>1458.5</v>
      </c>
      <c r="V310" s="14">
        <v>1617.3</v>
      </c>
      <c r="W310" s="14">
        <v>1491.8810000000001</v>
      </c>
      <c r="X310" s="14">
        <v>1477.8889999999999</v>
      </c>
      <c r="Y310" s="14">
        <v>1436.5219999999999</v>
      </c>
      <c r="Z310" s="14">
        <v>1456</v>
      </c>
    </row>
    <row r="311" spans="2:26" x14ac:dyDescent="0.45">
      <c r="B311" s="13" t="s">
        <v>2347</v>
      </c>
      <c r="C311" s="13" t="s">
        <v>2174</v>
      </c>
      <c r="D311" s="14">
        <v>3482.4</v>
      </c>
      <c r="E311" s="14">
        <v>3499</v>
      </c>
      <c r="F311" s="14">
        <v>3457.9</v>
      </c>
      <c r="G311" s="14">
        <v>3552.5</v>
      </c>
      <c r="H311" s="14">
        <v>3853</v>
      </c>
      <c r="I311" s="14">
        <v>3467</v>
      </c>
      <c r="J311" s="14">
        <v>3333</v>
      </c>
      <c r="K311" s="14">
        <v>3704.7</v>
      </c>
      <c r="L311" s="14">
        <v>3919</v>
      </c>
      <c r="M311" s="14">
        <v>3862</v>
      </c>
      <c r="N311" s="14">
        <v>4027</v>
      </c>
      <c r="O311" s="14">
        <v>3993.482</v>
      </c>
      <c r="P311" s="14">
        <v>3882.549</v>
      </c>
      <c r="Q311" s="14">
        <v>3907</v>
      </c>
      <c r="R311" s="14">
        <v>4245</v>
      </c>
      <c r="S311" s="14">
        <v>4654</v>
      </c>
      <c r="T311" s="14">
        <v>3885</v>
      </c>
      <c r="U311" s="14">
        <v>3694</v>
      </c>
      <c r="V311" s="14">
        <v>3128.7710000000002</v>
      </c>
      <c r="W311" s="14">
        <v>3737.2359999999999</v>
      </c>
      <c r="X311" s="14">
        <v>3326.596</v>
      </c>
      <c r="Y311" s="14">
        <v>3304.953</v>
      </c>
      <c r="Z311" s="14">
        <v>4207.9179999999997</v>
      </c>
    </row>
    <row r="312" spans="2:26" x14ac:dyDescent="0.45">
      <c r="B312" s="13" t="s">
        <v>2348</v>
      </c>
      <c r="C312" s="13" t="s">
        <v>2169</v>
      </c>
      <c r="D312" s="14">
        <v>15</v>
      </c>
      <c r="E312" s="14">
        <v>21</v>
      </c>
      <c r="F312" s="14">
        <v>40</v>
      </c>
      <c r="G312" s="14">
        <v>40</v>
      </c>
      <c r="H312" s="14">
        <v>40</v>
      </c>
      <c r="I312" s="14">
        <v>40</v>
      </c>
      <c r="J312" s="14">
        <v>40</v>
      </c>
      <c r="K312" s="14">
        <v>40</v>
      </c>
      <c r="L312" s="14">
        <v>40</v>
      </c>
      <c r="M312" s="14">
        <v>70</v>
      </c>
      <c r="N312" s="14">
        <v>70</v>
      </c>
      <c r="O312" s="14">
        <v>85</v>
      </c>
      <c r="P312" s="14">
        <v>100</v>
      </c>
      <c r="Q312" s="14">
        <v>200</v>
      </c>
      <c r="R312" s="14">
        <v>329</v>
      </c>
      <c r="S312" s="14">
        <v>300</v>
      </c>
      <c r="T312" s="14">
        <v>300</v>
      </c>
      <c r="U312" s="14">
        <v>350</v>
      </c>
      <c r="V312" s="14">
        <v>350</v>
      </c>
      <c r="W312" s="14">
        <v>351.642</v>
      </c>
      <c r="X312" s="14">
        <v>649</v>
      </c>
      <c r="Y312" s="14">
        <v>472</v>
      </c>
      <c r="Z312" s="14">
        <v>500</v>
      </c>
    </row>
    <row r="313" spans="2:26" x14ac:dyDescent="0.45">
      <c r="B313" s="13" t="s">
        <v>2348</v>
      </c>
      <c r="C313" s="13" t="s">
        <v>2174</v>
      </c>
      <c r="D313" s="14">
        <v>16250</v>
      </c>
      <c r="E313" s="14">
        <v>20800</v>
      </c>
      <c r="F313" s="14">
        <v>23560</v>
      </c>
      <c r="G313" s="14">
        <v>55860</v>
      </c>
      <c r="H313" s="14">
        <v>51466</v>
      </c>
      <c r="I313" s="14">
        <v>50018</v>
      </c>
      <c r="J313" s="14">
        <v>29835</v>
      </c>
      <c r="K313" s="14">
        <v>29728</v>
      </c>
      <c r="L313" s="14">
        <v>29960</v>
      </c>
      <c r="M313" s="14">
        <v>29884</v>
      </c>
      <c r="N313" s="14">
        <v>40000</v>
      </c>
      <c r="O313" s="14">
        <v>53173</v>
      </c>
      <c r="P313" s="14">
        <v>46500</v>
      </c>
      <c r="Q313" s="14">
        <v>45000</v>
      </c>
      <c r="R313" s="14">
        <v>47000</v>
      </c>
      <c r="S313" s="14">
        <v>27000</v>
      </c>
      <c r="T313" s="14">
        <v>34592</v>
      </c>
      <c r="U313" s="14">
        <v>25195</v>
      </c>
      <c r="V313" s="14">
        <v>31042</v>
      </c>
      <c r="W313" s="14">
        <v>40058</v>
      </c>
      <c r="X313" s="14">
        <v>46000</v>
      </c>
      <c r="Y313" s="14">
        <v>47200</v>
      </c>
      <c r="Z313" s="14">
        <v>47670</v>
      </c>
    </row>
    <row r="314" spans="2:26" x14ac:dyDescent="0.45">
      <c r="B314" s="13" t="s">
        <v>2138</v>
      </c>
      <c r="C314" s="13" t="s">
        <v>2169</v>
      </c>
      <c r="D314" s="14">
        <v>25718</v>
      </c>
      <c r="E314" s="14">
        <v>24398</v>
      </c>
      <c r="F314" s="14">
        <v>30663</v>
      </c>
      <c r="G314" s="14">
        <v>30677</v>
      </c>
      <c r="H314" s="14">
        <v>43950</v>
      </c>
      <c r="I314" s="14">
        <v>56355</v>
      </c>
      <c r="J314" s="14">
        <v>84578</v>
      </c>
      <c r="K314" s="14">
        <v>85087</v>
      </c>
      <c r="L314" s="14">
        <v>143207</v>
      </c>
      <c r="M314" s="14">
        <v>152796</v>
      </c>
      <c r="N314" s="14">
        <v>200535</v>
      </c>
      <c r="O314" s="14">
        <v>221128</v>
      </c>
      <c r="P314" s="14">
        <v>253898</v>
      </c>
      <c r="Q314" s="14">
        <v>278706</v>
      </c>
      <c r="R314" s="14">
        <v>313231</v>
      </c>
      <c r="S314" s="14">
        <v>316727</v>
      </c>
      <c r="T314" s="14">
        <v>306767</v>
      </c>
      <c r="U314" s="14">
        <v>296191</v>
      </c>
      <c r="V314" s="14">
        <v>291323</v>
      </c>
      <c r="W314" s="14">
        <v>289543</v>
      </c>
      <c r="X314" s="14">
        <v>261710.7</v>
      </c>
      <c r="Y314" s="14">
        <v>275645</v>
      </c>
      <c r="Z314" s="14">
        <v>259106</v>
      </c>
    </row>
    <row r="315" spans="2:26" x14ac:dyDescent="0.45">
      <c r="B315" s="13" t="s">
        <v>2138</v>
      </c>
      <c r="C315" s="13" t="s">
        <v>2174</v>
      </c>
      <c r="D315" s="14">
        <v>441377</v>
      </c>
      <c r="E315" s="14">
        <v>452146</v>
      </c>
      <c r="F315" s="14">
        <v>481056</v>
      </c>
      <c r="G315" s="14">
        <v>475162</v>
      </c>
      <c r="H315" s="14">
        <v>465251</v>
      </c>
      <c r="I315" s="14">
        <v>523182</v>
      </c>
      <c r="J315" s="14">
        <v>552323</v>
      </c>
      <c r="K315" s="14">
        <v>530420</v>
      </c>
      <c r="L315" s="14">
        <v>601368</v>
      </c>
      <c r="M315" s="14">
        <v>598210</v>
      </c>
      <c r="N315" s="14">
        <v>616981</v>
      </c>
      <c r="O315" s="14">
        <v>635486</v>
      </c>
      <c r="P315" s="14">
        <v>668754</v>
      </c>
      <c r="Q315" s="14">
        <v>721355</v>
      </c>
      <c r="R315" s="14">
        <v>759828</v>
      </c>
      <c r="S315" s="14">
        <v>710331</v>
      </c>
      <c r="T315" s="14">
        <v>734731</v>
      </c>
      <c r="U315" s="14">
        <v>916284</v>
      </c>
      <c r="V315" s="14">
        <v>878155</v>
      </c>
      <c r="W315" s="14">
        <v>825013.3</v>
      </c>
      <c r="X315" s="14">
        <v>783101.7</v>
      </c>
      <c r="Y315" s="14">
        <v>805210</v>
      </c>
      <c r="Z315" s="14">
        <v>784124</v>
      </c>
    </row>
    <row r="316" spans="2:26" x14ac:dyDescent="0.45">
      <c r="B316" s="13" t="s">
        <v>2349</v>
      </c>
      <c r="C316" s="13" t="s">
        <v>2169</v>
      </c>
      <c r="D316" s="14">
        <v>5435</v>
      </c>
      <c r="E316" s="14">
        <v>5750</v>
      </c>
      <c r="F316" s="14">
        <v>6089</v>
      </c>
      <c r="G316" s="14">
        <v>7005</v>
      </c>
      <c r="H316" s="14">
        <v>7880</v>
      </c>
      <c r="I316" s="14">
        <v>9983</v>
      </c>
      <c r="J316" s="14">
        <v>11220</v>
      </c>
      <c r="K316" s="14">
        <v>11533</v>
      </c>
      <c r="L316" s="14">
        <v>16078</v>
      </c>
      <c r="M316" s="14">
        <v>18943</v>
      </c>
      <c r="N316" s="14">
        <v>16972</v>
      </c>
      <c r="O316" s="14">
        <v>15766</v>
      </c>
      <c r="P316" s="14">
        <v>24351</v>
      </c>
      <c r="Q316" s="14">
        <v>26406.9</v>
      </c>
      <c r="R316" s="14">
        <v>30566</v>
      </c>
      <c r="S316" s="14">
        <v>24536</v>
      </c>
      <c r="T316" s="14">
        <v>21182</v>
      </c>
      <c r="U316" s="14">
        <v>24899</v>
      </c>
      <c r="V316" s="14">
        <v>29473.4</v>
      </c>
      <c r="W316" s="14">
        <v>29523.3</v>
      </c>
      <c r="X316" s="14">
        <v>29489</v>
      </c>
      <c r="Y316" s="14">
        <v>31005.9</v>
      </c>
      <c r="Z316" s="14">
        <v>31568.5</v>
      </c>
    </row>
    <row r="317" spans="2:26" x14ac:dyDescent="0.45">
      <c r="B317" s="13" t="s">
        <v>2349</v>
      </c>
      <c r="C317" s="13" t="s">
        <v>2174</v>
      </c>
      <c r="D317" s="14">
        <v>22519</v>
      </c>
      <c r="E317" s="14">
        <v>20033</v>
      </c>
      <c r="F317" s="14">
        <v>19558</v>
      </c>
      <c r="G317" s="14">
        <v>15654</v>
      </c>
      <c r="H317" s="14">
        <v>19668</v>
      </c>
      <c r="I317" s="14">
        <v>28239</v>
      </c>
      <c r="J317" s="14">
        <v>32198</v>
      </c>
      <c r="K317" s="14">
        <v>27316</v>
      </c>
      <c r="L317" s="14">
        <v>31312</v>
      </c>
      <c r="M317" s="14">
        <v>37853</v>
      </c>
      <c r="N317" s="14">
        <v>40978</v>
      </c>
      <c r="O317" s="14">
        <v>33527</v>
      </c>
      <c r="P317" s="14">
        <v>33784</v>
      </c>
      <c r="Q317" s="14">
        <v>40979</v>
      </c>
      <c r="R317" s="14">
        <v>54364</v>
      </c>
      <c r="S317" s="14">
        <v>41534</v>
      </c>
      <c r="T317" s="14">
        <v>45023</v>
      </c>
      <c r="U317" s="14">
        <v>50982</v>
      </c>
      <c r="V317" s="14">
        <v>54554</v>
      </c>
      <c r="W317" s="14">
        <v>51310</v>
      </c>
      <c r="X317" s="14">
        <v>43466.54</v>
      </c>
      <c r="Y317" s="14">
        <v>55274.53</v>
      </c>
      <c r="Z317" s="14">
        <v>53732.32</v>
      </c>
    </row>
    <row r="318" spans="2:26" x14ac:dyDescent="0.45">
      <c r="B318" s="13" t="s">
        <v>2350</v>
      </c>
      <c r="C318" s="13" t="s">
        <v>2174</v>
      </c>
      <c r="D318" s="14">
        <v>200</v>
      </c>
      <c r="E318" s="14">
        <v>200</v>
      </c>
      <c r="F318" s="14">
        <v>200</v>
      </c>
      <c r="G318" s="14">
        <v>200</v>
      </c>
      <c r="H318" s="14">
        <v>200</v>
      </c>
      <c r="I318" s="14">
        <v>212</v>
      </c>
      <c r="J318" s="14">
        <v>400</v>
      </c>
      <c r="K318" s="14">
        <v>407</v>
      </c>
      <c r="L318" s="14">
        <v>478</v>
      </c>
      <c r="M318" s="14">
        <v>203</v>
      </c>
      <c r="N318" s="14">
        <v>113</v>
      </c>
      <c r="O318" s="14">
        <v>6</v>
      </c>
      <c r="P318" s="14">
        <v>7</v>
      </c>
      <c r="Q318" s="14">
        <v>38</v>
      </c>
      <c r="R318" s="14">
        <v>38</v>
      </c>
      <c r="S318" s="14">
        <v>38</v>
      </c>
      <c r="T318" s="14">
        <v>38</v>
      </c>
      <c r="U318" s="14">
        <v>38</v>
      </c>
      <c r="V318" s="14">
        <v>38</v>
      </c>
      <c r="W318" s="14">
        <v>38</v>
      </c>
      <c r="X318" s="14">
        <v>34</v>
      </c>
      <c r="Y318" s="14">
        <v>40</v>
      </c>
      <c r="Z318" s="14">
        <v>40</v>
      </c>
    </row>
    <row r="319" spans="2:26" x14ac:dyDescent="0.45">
      <c r="B319" s="13" t="s">
        <v>2351</v>
      </c>
      <c r="C319" s="13" t="s">
        <v>2169</v>
      </c>
      <c r="D319" s="14">
        <v>75231</v>
      </c>
      <c r="E319" s="14">
        <v>57042</v>
      </c>
      <c r="F319" s="14">
        <v>54429</v>
      </c>
      <c r="G319" s="14">
        <v>66540</v>
      </c>
      <c r="H319" s="14">
        <v>78598</v>
      </c>
      <c r="I319" s="14">
        <v>71370</v>
      </c>
      <c r="J319" s="14">
        <v>45553</v>
      </c>
      <c r="K319" s="14">
        <v>56841</v>
      </c>
      <c r="L319" s="14">
        <v>46995.7</v>
      </c>
      <c r="M319" s="14">
        <v>55740.6</v>
      </c>
      <c r="N319" s="14">
        <v>67040.100000000006</v>
      </c>
      <c r="O319" s="14">
        <v>43894.9</v>
      </c>
      <c r="P319" s="14">
        <v>46224.4</v>
      </c>
      <c r="Q319" s="14">
        <v>46620</v>
      </c>
      <c r="R319" s="14">
        <v>63084</v>
      </c>
      <c r="S319" s="14">
        <v>62645</v>
      </c>
      <c r="T319" s="14">
        <v>62035</v>
      </c>
      <c r="U319" s="14">
        <v>51635</v>
      </c>
      <c r="V319" s="14">
        <v>53485</v>
      </c>
      <c r="W319" s="14">
        <v>46430</v>
      </c>
      <c r="X319" s="14">
        <v>40290</v>
      </c>
      <c r="Y319" s="14">
        <v>40690</v>
      </c>
      <c r="Z319" s="14">
        <v>39430</v>
      </c>
    </row>
    <row r="320" spans="2:26" x14ac:dyDescent="0.45">
      <c r="B320" s="13" t="s">
        <v>2351</v>
      </c>
      <c r="C320" s="13" t="s">
        <v>2174</v>
      </c>
      <c r="D320" s="14">
        <v>495774</v>
      </c>
      <c r="E320" s="14">
        <v>518163</v>
      </c>
      <c r="F320" s="14">
        <v>464036</v>
      </c>
      <c r="G320" s="14">
        <v>526281</v>
      </c>
      <c r="H320" s="14">
        <v>521636</v>
      </c>
      <c r="I320" s="14">
        <v>555606</v>
      </c>
      <c r="J320" s="14">
        <v>513079</v>
      </c>
      <c r="K320" s="14">
        <v>487592</v>
      </c>
      <c r="L320" s="14">
        <v>440291</v>
      </c>
      <c r="M320" s="14">
        <v>386942</v>
      </c>
      <c r="N320" s="14">
        <v>434419</v>
      </c>
      <c r="O320" s="14">
        <v>370089.1</v>
      </c>
      <c r="P320" s="14">
        <v>347264</v>
      </c>
      <c r="Q320" s="14">
        <v>327437</v>
      </c>
      <c r="R320" s="14">
        <v>371367</v>
      </c>
      <c r="S320" s="14">
        <v>384475</v>
      </c>
      <c r="T320" s="14">
        <v>370249</v>
      </c>
      <c r="U320" s="14">
        <v>500183</v>
      </c>
      <c r="V320" s="14">
        <v>411714</v>
      </c>
      <c r="W320" s="14">
        <v>320361.8</v>
      </c>
      <c r="X320" s="14">
        <v>307176.09999999998</v>
      </c>
      <c r="Y320" s="14">
        <v>299541</v>
      </c>
      <c r="Z320" s="14">
        <v>298622</v>
      </c>
    </row>
    <row r="321" spans="2:26" x14ac:dyDescent="0.45">
      <c r="B321" s="13" t="s">
        <v>2352</v>
      </c>
      <c r="C321" s="13" t="s">
        <v>2169</v>
      </c>
      <c r="D321" s="14">
        <v>491329</v>
      </c>
      <c r="E321" s="14">
        <v>510748</v>
      </c>
      <c r="F321" s="14">
        <v>551300</v>
      </c>
      <c r="G321" s="14">
        <v>584422</v>
      </c>
      <c r="H321" s="14">
        <v>636802</v>
      </c>
      <c r="I321" s="14">
        <v>661877</v>
      </c>
      <c r="J321" s="14">
        <v>712373</v>
      </c>
      <c r="K321" s="14">
        <v>841560</v>
      </c>
      <c r="L321" s="14">
        <v>848359</v>
      </c>
      <c r="M321" s="14">
        <v>961839.8</v>
      </c>
      <c r="N321" s="14">
        <v>1019802</v>
      </c>
      <c r="O321" s="14">
        <v>1143893</v>
      </c>
      <c r="P321" s="14">
        <v>1321119</v>
      </c>
      <c r="Q321" s="14">
        <v>1247865</v>
      </c>
      <c r="R321" s="14">
        <v>1332497</v>
      </c>
      <c r="S321" s="14">
        <v>1380890</v>
      </c>
      <c r="T321" s="14">
        <v>1326216</v>
      </c>
      <c r="U321" s="14">
        <v>1308634</v>
      </c>
      <c r="V321" s="14">
        <v>1355117</v>
      </c>
      <c r="W321" s="14">
        <v>1453042</v>
      </c>
      <c r="X321" s="14">
        <v>1490412</v>
      </c>
      <c r="Y321" s="14">
        <v>1665112</v>
      </c>
      <c r="Z321" s="14">
        <v>1648469</v>
      </c>
    </row>
    <row r="322" spans="2:26" x14ac:dyDescent="0.45">
      <c r="B322" s="13" t="s">
        <v>2352</v>
      </c>
      <c r="C322" s="13" t="s">
        <v>2174</v>
      </c>
      <c r="D322" s="14">
        <v>2891791</v>
      </c>
      <c r="E322" s="14">
        <v>2862152</v>
      </c>
      <c r="F322" s="14">
        <v>2923116</v>
      </c>
      <c r="G322" s="14">
        <v>2702012</v>
      </c>
      <c r="H322" s="14">
        <v>2672699</v>
      </c>
      <c r="I322" s="14">
        <v>2546500</v>
      </c>
      <c r="J322" s="14">
        <v>2401781</v>
      </c>
      <c r="K322" s="14">
        <v>2514659</v>
      </c>
      <c r="L322" s="14">
        <v>2583895</v>
      </c>
      <c r="M322" s="14">
        <v>2693500</v>
      </c>
      <c r="N322" s="14">
        <v>2838470</v>
      </c>
      <c r="O322" s="14">
        <v>2442577</v>
      </c>
      <c r="P322" s="14">
        <v>2282646</v>
      </c>
      <c r="Q322" s="14">
        <v>2241397</v>
      </c>
      <c r="R322" s="14">
        <v>2450364</v>
      </c>
      <c r="S322" s="14">
        <v>2452205</v>
      </c>
      <c r="T322" s="14">
        <v>2201294</v>
      </c>
      <c r="U322" s="14">
        <v>2558757</v>
      </c>
      <c r="V322" s="14">
        <v>2665068</v>
      </c>
      <c r="W322" s="14">
        <v>2478586</v>
      </c>
      <c r="X322" s="14">
        <v>2625368</v>
      </c>
      <c r="Y322" s="14">
        <v>2579734</v>
      </c>
      <c r="Z322" s="14">
        <v>2613634</v>
      </c>
    </row>
    <row r="323" spans="2:26" x14ac:dyDescent="0.45">
      <c r="B323" s="13" t="s">
        <v>2137</v>
      </c>
      <c r="C323" s="13" t="s">
        <v>2169</v>
      </c>
      <c r="D323" s="14">
        <v>15023</v>
      </c>
      <c r="E323" s="14">
        <v>16570</v>
      </c>
      <c r="F323" s="14">
        <v>17100</v>
      </c>
      <c r="G323" s="14">
        <v>17680</v>
      </c>
      <c r="H323" s="14">
        <v>20000</v>
      </c>
      <c r="I323" s="14">
        <v>22480</v>
      </c>
      <c r="J323" s="14">
        <v>25409</v>
      </c>
      <c r="K323" s="14">
        <v>26679</v>
      </c>
      <c r="L323" s="14">
        <v>27250</v>
      </c>
      <c r="M323" s="14">
        <v>26730</v>
      </c>
      <c r="N323" s="14">
        <v>28230</v>
      </c>
      <c r="O323" s="14">
        <v>30950</v>
      </c>
      <c r="P323" s="14">
        <v>34500</v>
      </c>
      <c r="Q323" s="14">
        <v>36020</v>
      </c>
      <c r="R323" s="14">
        <v>43400</v>
      </c>
      <c r="S323" s="14">
        <v>48000</v>
      </c>
      <c r="T323" s="14">
        <v>49043</v>
      </c>
      <c r="U323" s="14">
        <v>56157.1</v>
      </c>
      <c r="V323" s="14">
        <v>65864</v>
      </c>
      <c r="W323" s="14">
        <v>71252</v>
      </c>
      <c r="X323" s="14">
        <v>76822</v>
      </c>
      <c r="Y323" s="14">
        <v>84291</v>
      </c>
      <c r="Z323" s="14">
        <v>87385</v>
      </c>
    </row>
    <row r="324" spans="2:26" x14ac:dyDescent="0.45">
      <c r="B324" s="13" t="s">
        <v>2137</v>
      </c>
      <c r="C324" s="13" t="s">
        <v>2174</v>
      </c>
      <c r="D324" s="14">
        <v>16700</v>
      </c>
      <c r="E324" s="14">
        <v>16700</v>
      </c>
      <c r="F324" s="14">
        <v>17900</v>
      </c>
      <c r="G324" s="14">
        <v>18888</v>
      </c>
      <c r="H324" s="14">
        <v>19947</v>
      </c>
      <c r="I324" s="14">
        <v>19983</v>
      </c>
      <c r="J324" s="14">
        <v>20016</v>
      </c>
      <c r="K324" s="14">
        <v>20100</v>
      </c>
      <c r="L324" s="14">
        <v>21500</v>
      </c>
      <c r="M324" s="14">
        <v>21500</v>
      </c>
      <c r="N324" s="14">
        <v>21500</v>
      </c>
      <c r="O324" s="14">
        <v>21500</v>
      </c>
      <c r="P324" s="14">
        <v>21500</v>
      </c>
      <c r="Q324" s="14">
        <v>21500</v>
      </c>
      <c r="R324" s="14">
        <v>21500</v>
      </c>
      <c r="S324" s="14">
        <v>21500</v>
      </c>
      <c r="T324" s="14">
        <v>21500</v>
      </c>
      <c r="U324" s="14">
        <v>21000</v>
      </c>
      <c r="V324" s="14">
        <v>21000</v>
      </c>
      <c r="W324" s="14">
        <v>21000</v>
      </c>
      <c r="X324" s="14">
        <v>21000</v>
      </c>
      <c r="Y324" s="14">
        <v>21000</v>
      </c>
      <c r="Z324" s="14">
        <v>21000</v>
      </c>
    </row>
    <row r="325" spans="2:26" x14ac:dyDescent="0.45">
      <c r="B325" s="13" t="s">
        <v>2353</v>
      </c>
      <c r="C325" s="13" t="s">
        <v>2169</v>
      </c>
      <c r="D325" s="14">
        <v>0</v>
      </c>
      <c r="E325" s="14">
        <v>0.4</v>
      </c>
      <c r="F325" s="14">
        <v>0</v>
      </c>
      <c r="G325" s="14">
        <v>0</v>
      </c>
      <c r="H325" s="14">
        <v>0</v>
      </c>
      <c r="I325" s="14">
        <v>0</v>
      </c>
      <c r="J325" s="14">
        <v>0.8</v>
      </c>
      <c r="K325" s="14">
        <v>0</v>
      </c>
      <c r="L325" s="14">
        <v>0</v>
      </c>
      <c r="M325" s="14">
        <v>0</v>
      </c>
      <c r="N325" s="14">
        <v>0</v>
      </c>
      <c r="O325" s="14">
        <v>0</v>
      </c>
      <c r="P325" s="14">
        <v>1</v>
      </c>
      <c r="Q325" s="14">
        <v>0.1</v>
      </c>
      <c r="R325" s="14">
        <v>0.3</v>
      </c>
      <c r="S325" s="14">
        <v>0.3</v>
      </c>
      <c r="T325" s="14">
        <v>0.3</v>
      </c>
      <c r="U325" s="14">
        <v>0.3</v>
      </c>
      <c r="V325" s="14">
        <v>0.5</v>
      </c>
      <c r="W325" s="14">
        <v>0.3</v>
      </c>
      <c r="X325" s="14">
        <v>0.5</v>
      </c>
      <c r="Y325" s="14">
        <v>0.5</v>
      </c>
      <c r="Z325" s="14">
        <v>0.5</v>
      </c>
    </row>
    <row r="326" spans="2:26" x14ac:dyDescent="0.45">
      <c r="B326" s="13" t="s">
        <v>2353</v>
      </c>
      <c r="C326" s="13" t="s">
        <v>2174</v>
      </c>
      <c r="D326" s="14">
        <v>380</v>
      </c>
      <c r="E326" s="14">
        <v>360</v>
      </c>
      <c r="F326" s="14">
        <v>342</v>
      </c>
      <c r="G326" s="14">
        <v>342</v>
      </c>
      <c r="H326" s="14">
        <v>300</v>
      </c>
      <c r="I326" s="14">
        <v>330</v>
      </c>
      <c r="J326" s="14">
        <v>370</v>
      </c>
      <c r="K326" s="14">
        <v>420</v>
      </c>
      <c r="L326" s="14">
        <v>475</v>
      </c>
      <c r="M326" s="14">
        <v>530</v>
      </c>
      <c r="N326" s="14">
        <v>589</v>
      </c>
      <c r="O326" s="14">
        <v>255</v>
      </c>
      <c r="P326" s="14">
        <v>228</v>
      </c>
      <c r="Q326" s="14">
        <v>263</v>
      </c>
      <c r="R326" s="14">
        <v>270</v>
      </c>
      <c r="S326" s="14">
        <v>270</v>
      </c>
      <c r="T326" s="14">
        <v>270</v>
      </c>
      <c r="U326" s="14">
        <v>270</v>
      </c>
      <c r="V326" s="14">
        <v>9155</v>
      </c>
      <c r="W326" s="14">
        <v>33525</v>
      </c>
      <c r="X326" s="14">
        <v>92388</v>
      </c>
      <c r="Y326" s="14">
        <v>120409</v>
      </c>
      <c r="Z326" s="14">
        <v>106750</v>
      </c>
    </row>
    <row r="327" spans="2:26" x14ac:dyDescent="0.45">
      <c r="B327" s="13" t="s">
        <v>2354</v>
      </c>
      <c r="C327" s="13" t="s">
        <v>2169</v>
      </c>
      <c r="D327" s="14">
        <v>85640</v>
      </c>
      <c r="E327" s="14">
        <v>76024</v>
      </c>
      <c r="F327" s="14">
        <v>86583</v>
      </c>
      <c r="G327" s="14">
        <v>84641</v>
      </c>
      <c r="H327" s="14">
        <v>92220</v>
      </c>
      <c r="I327" s="14">
        <v>105302</v>
      </c>
      <c r="J327" s="14">
        <v>107524</v>
      </c>
      <c r="K327" s="14">
        <v>111908</v>
      </c>
      <c r="L327" s="14">
        <v>112358</v>
      </c>
      <c r="M327" s="14">
        <v>104958</v>
      </c>
      <c r="N327" s="14">
        <v>110592</v>
      </c>
      <c r="O327" s="14">
        <v>117266</v>
      </c>
      <c r="P327" s="14">
        <v>100161</v>
      </c>
      <c r="Q327" s="14">
        <v>97123</v>
      </c>
      <c r="R327" s="14">
        <v>109873.8</v>
      </c>
      <c r="S327" s="14">
        <v>91275.3</v>
      </c>
      <c r="T327" s="14">
        <v>109016.2</v>
      </c>
      <c r="U327" s="14">
        <v>116530</v>
      </c>
      <c r="V327" s="14">
        <v>104549</v>
      </c>
      <c r="W327" s="14">
        <v>114582</v>
      </c>
      <c r="X327" s="14">
        <v>118582</v>
      </c>
      <c r="Y327" s="14">
        <v>116839</v>
      </c>
      <c r="Z327" s="14">
        <v>106152</v>
      </c>
    </row>
    <row r="328" spans="2:26" x14ac:dyDescent="0.45">
      <c r="B328" s="13" t="s">
        <v>2354</v>
      </c>
      <c r="C328" s="13" t="s">
        <v>2174</v>
      </c>
      <c r="D328" s="14">
        <v>553459</v>
      </c>
      <c r="E328" s="14">
        <v>569836</v>
      </c>
      <c r="F328" s="14">
        <v>588649</v>
      </c>
      <c r="G328" s="14">
        <v>550929</v>
      </c>
      <c r="H328" s="14">
        <v>546072</v>
      </c>
      <c r="I328" s="14">
        <v>545460</v>
      </c>
      <c r="J328" s="14">
        <v>476798</v>
      </c>
      <c r="K328" s="14">
        <v>494692</v>
      </c>
      <c r="L328" s="14">
        <v>452534.3</v>
      </c>
      <c r="M328" s="14">
        <v>439762.4</v>
      </c>
      <c r="N328" s="14">
        <v>436593.4</v>
      </c>
      <c r="O328" s="14">
        <v>430338</v>
      </c>
      <c r="P328" s="14">
        <v>441930.2</v>
      </c>
      <c r="Q328" s="14">
        <v>444067.3</v>
      </c>
      <c r="R328" s="14">
        <v>442371.7</v>
      </c>
      <c r="S328" s="14">
        <v>433812.3</v>
      </c>
      <c r="T328" s="14">
        <v>424940.9</v>
      </c>
      <c r="U328" s="14">
        <v>431143.2</v>
      </c>
      <c r="V328" s="14">
        <v>408010.8</v>
      </c>
      <c r="W328" s="14">
        <v>412627.9</v>
      </c>
      <c r="X328" s="14">
        <v>364964</v>
      </c>
      <c r="Y328" s="14">
        <v>343507</v>
      </c>
      <c r="Z328" s="14">
        <v>346317.6</v>
      </c>
    </row>
    <row r="329" spans="2:26" x14ac:dyDescent="0.45">
      <c r="B329" s="13" t="s">
        <v>2355</v>
      </c>
      <c r="C329" s="13" t="s">
        <v>2169</v>
      </c>
      <c r="D329" s="14">
        <v>0</v>
      </c>
      <c r="E329" s="14">
        <v>0</v>
      </c>
      <c r="F329" s="14">
        <v>0</v>
      </c>
      <c r="G329" s="14">
        <v>352</v>
      </c>
      <c r="H329" s="14">
        <v>515.4</v>
      </c>
      <c r="I329" s="14">
        <v>218</v>
      </c>
      <c r="J329" s="14">
        <v>114</v>
      </c>
      <c r="K329" s="14">
        <v>96</v>
      </c>
      <c r="L329" s="14">
        <v>121</v>
      </c>
      <c r="M329" s="14">
        <v>118.4</v>
      </c>
      <c r="N329" s="14">
        <v>127</v>
      </c>
      <c r="O329" s="14">
        <v>157</v>
      </c>
      <c r="P329" s="14">
        <v>168</v>
      </c>
      <c r="Q329" s="14">
        <v>353</v>
      </c>
      <c r="R329" s="14">
        <v>282.39999999999998</v>
      </c>
      <c r="S329" s="14">
        <v>170</v>
      </c>
      <c r="T329" s="14">
        <v>103</v>
      </c>
      <c r="U329" s="14">
        <v>77.248000000000005</v>
      </c>
      <c r="V329" s="14">
        <v>451.45</v>
      </c>
      <c r="W329" s="14">
        <v>1054</v>
      </c>
      <c r="X329" s="14">
        <v>1307</v>
      </c>
      <c r="Y329" s="14">
        <v>1703</v>
      </c>
      <c r="Z329" s="14">
        <v>3468</v>
      </c>
    </row>
    <row r="330" spans="2:26" x14ac:dyDescent="0.45">
      <c r="B330" s="13" t="s">
        <v>2355</v>
      </c>
      <c r="C330" s="13" t="s">
        <v>2174</v>
      </c>
      <c r="D330" s="14">
        <v>120421</v>
      </c>
      <c r="E330" s="14">
        <v>129907</v>
      </c>
      <c r="F330" s="14">
        <v>142669</v>
      </c>
      <c r="G330" s="14">
        <v>138481</v>
      </c>
      <c r="H330" s="14">
        <v>165016</v>
      </c>
      <c r="I330" s="14">
        <v>157326</v>
      </c>
      <c r="J330" s="14">
        <v>147668</v>
      </c>
      <c r="K330" s="14">
        <v>151744</v>
      </c>
      <c r="L330" s="14">
        <v>151910</v>
      </c>
      <c r="M330" s="14">
        <v>158551</v>
      </c>
      <c r="N330" s="14">
        <v>163927</v>
      </c>
      <c r="O330" s="14">
        <v>158566</v>
      </c>
      <c r="P330" s="14">
        <v>191563</v>
      </c>
      <c r="Q330" s="14">
        <v>206169</v>
      </c>
      <c r="R330" s="14">
        <v>211037</v>
      </c>
      <c r="S330" s="14">
        <v>257022</v>
      </c>
      <c r="T330" s="14">
        <v>279588</v>
      </c>
      <c r="U330" s="14">
        <v>347539</v>
      </c>
      <c r="V330" s="14">
        <v>554558</v>
      </c>
      <c r="W330" s="14">
        <v>579186</v>
      </c>
      <c r="X330" s="14">
        <v>793418.9</v>
      </c>
      <c r="Y330" s="14">
        <v>922083.3</v>
      </c>
      <c r="Z330" s="14">
        <v>748355.5</v>
      </c>
    </row>
    <row r="331" spans="2:26" x14ac:dyDescent="0.45">
      <c r="B331" s="13" t="s">
        <v>2356</v>
      </c>
      <c r="C331" s="13" t="s">
        <v>2169</v>
      </c>
      <c r="D331" s="14">
        <v>12485</v>
      </c>
      <c r="E331" s="14">
        <v>57632</v>
      </c>
      <c r="F331" s="14">
        <v>66970</v>
      </c>
      <c r="G331" s="14">
        <v>73047</v>
      </c>
      <c r="H331" s="14">
        <v>76653</v>
      </c>
      <c r="I331" s="14">
        <v>80621.97</v>
      </c>
      <c r="J331" s="14">
        <v>121826</v>
      </c>
      <c r="K331" s="14">
        <v>130092</v>
      </c>
      <c r="L331" s="14">
        <v>135098</v>
      </c>
      <c r="M331" s="14">
        <v>138099</v>
      </c>
      <c r="N331" s="14">
        <v>140101</v>
      </c>
      <c r="O331" s="14">
        <v>141935</v>
      </c>
      <c r="P331" s="14">
        <v>142832</v>
      </c>
      <c r="Q331" s="14">
        <v>148120</v>
      </c>
      <c r="R331" s="14">
        <v>148381</v>
      </c>
      <c r="S331" s="14">
        <v>151174</v>
      </c>
      <c r="T331" s="14">
        <v>156430</v>
      </c>
      <c r="U331" s="14">
        <v>157469</v>
      </c>
      <c r="V331" s="14">
        <v>159083</v>
      </c>
      <c r="W331" s="14">
        <v>160744</v>
      </c>
      <c r="X331" s="14">
        <v>162462</v>
      </c>
      <c r="Y331" s="14">
        <v>164527</v>
      </c>
      <c r="Z331" s="14">
        <v>165475</v>
      </c>
    </row>
    <row r="332" spans="2:26" x14ac:dyDescent="0.45">
      <c r="B332" s="13" t="s">
        <v>2356</v>
      </c>
      <c r="C332" s="13" t="s">
        <v>2174</v>
      </c>
      <c r="D332" s="14">
        <v>598743</v>
      </c>
      <c r="E332" s="14">
        <v>540804</v>
      </c>
      <c r="F332" s="14">
        <v>534670</v>
      </c>
      <c r="G332" s="14">
        <v>499366</v>
      </c>
      <c r="H332" s="14">
        <v>494829</v>
      </c>
      <c r="I332" s="14">
        <v>449993</v>
      </c>
      <c r="J332" s="14">
        <v>506473</v>
      </c>
      <c r="K332" s="14">
        <v>453295</v>
      </c>
      <c r="L332" s="14">
        <v>470665</v>
      </c>
      <c r="M332" s="14">
        <v>459058</v>
      </c>
      <c r="N332" s="14">
        <v>455514</v>
      </c>
      <c r="O332" s="14">
        <v>457739</v>
      </c>
      <c r="P332" s="14">
        <v>479974</v>
      </c>
      <c r="Q332" s="14">
        <v>484646</v>
      </c>
      <c r="R332" s="14">
        <v>480123</v>
      </c>
      <c r="S332" s="14">
        <v>509479</v>
      </c>
      <c r="T332" s="14">
        <v>516356</v>
      </c>
      <c r="U332" s="14">
        <v>536926</v>
      </c>
      <c r="V332" s="14">
        <v>504810</v>
      </c>
      <c r="W332" s="14">
        <v>488503</v>
      </c>
      <c r="X332" s="14">
        <v>492783</v>
      </c>
      <c r="Y332" s="14">
        <v>496059</v>
      </c>
      <c r="Z332" s="14">
        <v>500045.3</v>
      </c>
    </row>
    <row r="333" spans="2:26" x14ac:dyDescent="0.45">
      <c r="B333" s="13" t="s">
        <v>2357</v>
      </c>
      <c r="C333" s="13" t="s">
        <v>2169</v>
      </c>
      <c r="D333" s="14">
        <v>1779</v>
      </c>
      <c r="E333" s="14">
        <v>3127</v>
      </c>
      <c r="F333" s="14">
        <v>3638</v>
      </c>
      <c r="G333" s="14">
        <v>6228</v>
      </c>
      <c r="H333" s="14">
        <v>7048</v>
      </c>
      <c r="I333" s="14">
        <v>7778</v>
      </c>
      <c r="J333" s="14">
        <v>8764</v>
      </c>
      <c r="K333" s="14">
        <v>8943</v>
      </c>
      <c r="L333" s="14">
        <v>8354</v>
      </c>
      <c r="M333" s="14">
        <v>6609.38</v>
      </c>
      <c r="N333" s="14">
        <v>6597.53</v>
      </c>
      <c r="O333" s="14">
        <v>7588.2</v>
      </c>
      <c r="P333" s="14">
        <v>7773.6</v>
      </c>
      <c r="Q333" s="14">
        <v>8635.2000000000007</v>
      </c>
      <c r="R333" s="14">
        <v>10635</v>
      </c>
      <c r="S333" s="14">
        <v>9550.32</v>
      </c>
      <c r="T333" s="14">
        <v>8807.4</v>
      </c>
      <c r="U333" s="14">
        <v>9900.36</v>
      </c>
      <c r="V333" s="14">
        <v>8825.4</v>
      </c>
      <c r="W333" s="14">
        <v>7225.2169999999996</v>
      </c>
      <c r="X333" s="14">
        <v>3909.098</v>
      </c>
      <c r="Y333" s="14">
        <v>6724.44</v>
      </c>
      <c r="Z333" s="14">
        <v>11847.21</v>
      </c>
    </row>
    <row r="334" spans="2:26" x14ac:dyDescent="0.45">
      <c r="B334" s="13" t="s">
        <v>2357</v>
      </c>
      <c r="C334" s="13" t="s">
        <v>2174</v>
      </c>
      <c r="D334" s="14">
        <v>227596</v>
      </c>
      <c r="E334" s="14">
        <v>276769</v>
      </c>
      <c r="F334" s="14">
        <v>256302</v>
      </c>
      <c r="G334" s="14">
        <v>230114</v>
      </c>
      <c r="H334" s="14">
        <v>215374</v>
      </c>
      <c r="I334" s="14">
        <v>264503</v>
      </c>
      <c r="J334" s="14">
        <v>263606</v>
      </c>
      <c r="K334" s="14">
        <v>222601</v>
      </c>
      <c r="L334" s="14">
        <v>230648</v>
      </c>
      <c r="M334" s="14">
        <v>239371</v>
      </c>
      <c r="N334" s="14">
        <v>182079</v>
      </c>
      <c r="O334" s="14">
        <v>171022.6</v>
      </c>
      <c r="P334" s="14">
        <v>179657.1</v>
      </c>
      <c r="Q334" s="14">
        <v>210764.4</v>
      </c>
      <c r="R334" s="14">
        <v>177111.3</v>
      </c>
      <c r="S334" s="14">
        <v>167243.9</v>
      </c>
      <c r="T334" s="14">
        <v>179249.6</v>
      </c>
      <c r="U334" s="14">
        <v>177139.7</v>
      </c>
      <c r="V334" s="14">
        <v>197546.1</v>
      </c>
      <c r="W334" s="14">
        <v>260275.5</v>
      </c>
      <c r="X334" s="14">
        <v>218459.6</v>
      </c>
      <c r="Y334" s="14">
        <v>222715.8</v>
      </c>
      <c r="Z334" s="14">
        <v>186644.9</v>
      </c>
    </row>
    <row r="335" spans="2:26" x14ac:dyDescent="0.45">
      <c r="B335" s="13" t="s">
        <v>2358</v>
      </c>
      <c r="C335" s="13" t="s">
        <v>2174</v>
      </c>
      <c r="D335" s="14">
        <v>5</v>
      </c>
      <c r="E335" s="14">
        <v>5</v>
      </c>
      <c r="F335" s="14">
        <v>5</v>
      </c>
      <c r="G335" s="14">
        <v>5</v>
      </c>
      <c r="H335" s="14">
        <v>3</v>
      </c>
      <c r="I335" s="14">
        <v>3</v>
      </c>
      <c r="J335" s="14">
        <v>3</v>
      </c>
      <c r="K335" s="14">
        <v>3</v>
      </c>
      <c r="L335" s="14">
        <v>3</v>
      </c>
      <c r="M335" s="14">
        <v>3</v>
      </c>
      <c r="N335" s="14">
        <v>3</v>
      </c>
      <c r="O335" s="14">
        <v>3</v>
      </c>
      <c r="P335" s="14">
        <v>3</v>
      </c>
      <c r="Q335" s="14">
        <v>3</v>
      </c>
      <c r="R335" s="14">
        <v>3</v>
      </c>
      <c r="S335" s="14">
        <v>3</v>
      </c>
      <c r="T335" s="14">
        <v>3</v>
      </c>
      <c r="U335" s="14">
        <v>3</v>
      </c>
      <c r="V335" s="14">
        <v>3</v>
      </c>
      <c r="W335" s="14">
        <v>3</v>
      </c>
      <c r="X335" s="14">
        <v>3</v>
      </c>
      <c r="Y335" s="14">
        <v>3</v>
      </c>
      <c r="Z335" s="14">
        <v>3</v>
      </c>
    </row>
    <row r="336" spans="2:26" x14ac:dyDescent="0.45">
      <c r="B336" s="13" t="s">
        <v>2359</v>
      </c>
      <c r="C336" s="13" t="s">
        <v>2169</v>
      </c>
      <c r="D336" s="14">
        <v>6596</v>
      </c>
      <c r="E336" s="14">
        <v>7551</v>
      </c>
      <c r="F336" s="14">
        <v>11532</v>
      </c>
      <c r="G336" s="14">
        <v>13621</v>
      </c>
      <c r="H336" s="14">
        <v>22114</v>
      </c>
      <c r="I336" s="14">
        <v>25981</v>
      </c>
      <c r="J336" s="14">
        <v>28393</v>
      </c>
      <c r="K336" s="14">
        <v>39531</v>
      </c>
      <c r="L336" s="14">
        <v>43120</v>
      </c>
      <c r="M336" s="14">
        <v>44317</v>
      </c>
      <c r="N336" s="14">
        <v>89021</v>
      </c>
      <c r="O336" s="14">
        <v>92200.35</v>
      </c>
      <c r="P336" s="14">
        <v>72292.850000000006</v>
      </c>
      <c r="Q336" s="14">
        <v>125692.9</v>
      </c>
      <c r="R336" s="14">
        <v>115271.4</v>
      </c>
      <c r="S336" s="14">
        <v>90976.46</v>
      </c>
      <c r="T336" s="14">
        <v>100187.2</v>
      </c>
      <c r="U336" s="14">
        <v>100458.4</v>
      </c>
      <c r="V336" s="14">
        <v>141224.4</v>
      </c>
      <c r="W336" s="14">
        <v>161278.6</v>
      </c>
      <c r="X336" s="14">
        <v>143829.70000000001</v>
      </c>
      <c r="Y336" s="14">
        <v>150817.60000000001</v>
      </c>
      <c r="Z336" s="14">
        <v>140930.6</v>
      </c>
    </row>
    <row r="337" spans="2:26" x14ac:dyDescent="0.45">
      <c r="B337" s="13" t="s">
        <v>2359</v>
      </c>
      <c r="C337" s="13" t="s">
        <v>2174</v>
      </c>
      <c r="D337" s="14">
        <v>10700000</v>
      </c>
      <c r="E337" s="14">
        <v>7991712</v>
      </c>
      <c r="F337" s="14">
        <v>8771365</v>
      </c>
      <c r="G337" s="14">
        <v>6093924</v>
      </c>
      <c r="H337" s="14">
        <v>9611945</v>
      </c>
      <c r="I337" s="14">
        <v>9393488</v>
      </c>
      <c r="J337" s="14">
        <v>7020925</v>
      </c>
      <c r="K337" s="14">
        <v>7221330</v>
      </c>
      <c r="L337" s="14">
        <v>7408317</v>
      </c>
      <c r="M337" s="14">
        <v>6933455</v>
      </c>
      <c r="N337" s="14">
        <v>4305975</v>
      </c>
      <c r="O337" s="14">
        <v>8254957</v>
      </c>
      <c r="P337" s="14">
        <v>4852760</v>
      </c>
      <c r="Q337" s="14">
        <v>5876493</v>
      </c>
      <c r="R337" s="14">
        <v>3599053</v>
      </c>
      <c r="S337" s="14">
        <v>4843860</v>
      </c>
      <c r="T337" s="14">
        <v>3828751</v>
      </c>
      <c r="U337" s="14">
        <v>4185193</v>
      </c>
      <c r="V337" s="14">
        <v>7208637</v>
      </c>
      <c r="W337" s="14">
        <v>4852821</v>
      </c>
      <c r="X337" s="14">
        <v>5676966</v>
      </c>
      <c r="Y337" s="14">
        <v>6576171</v>
      </c>
      <c r="Z337" s="14">
        <v>5368101</v>
      </c>
    </row>
    <row r="338" spans="2:26" x14ac:dyDescent="0.45">
      <c r="B338" s="13" t="s">
        <v>2139</v>
      </c>
      <c r="C338" s="13" t="s">
        <v>2169</v>
      </c>
      <c r="D338" s="14">
        <v>1100902</v>
      </c>
      <c r="E338" s="14">
        <v>1220456</v>
      </c>
      <c r="F338" s="14">
        <v>1338394</v>
      </c>
      <c r="G338" s="14">
        <v>1448504</v>
      </c>
      <c r="H338" s="14">
        <v>1717028</v>
      </c>
      <c r="I338" s="14">
        <v>1895848</v>
      </c>
      <c r="J338" s="14">
        <v>2092274</v>
      </c>
      <c r="K338" s="14">
        <v>2214785</v>
      </c>
      <c r="L338" s="14">
        <v>2407698</v>
      </c>
      <c r="M338" s="14">
        <v>2477392</v>
      </c>
      <c r="N338" s="14">
        <v>2545967</v>
      </c>
      <c r="O338" s="14">
        <v>2608120</v>
      </c>
      <c r="P338" s="14">
        <v>2541965</v>
      </c>
      <c r="Q338" s="14">
        <v>2373386</v>
      </c>
      <c r="R338" s="14">
        <v>2337605</v>
      </c>
      <c r="S338" s="14">
        <v>2348159</v>
      </c>
      <c r="T338" s="14">
        <v>2200912</v>
      </c>
      <c r="U338" s="14">
        <v>2237787</v>
      </c>
      <c r="V338" s="14">
        <v>2304361</v>
      </c>
      <c r="W338" s="14">
        <v>2358238</v>
      </c>
      <c r="X338" s="14">
        <v>2322831</v>
      </c>
      <c r="Y338" s="14">
        <v>2246316</v>
      </c>
      <c r="Z338" s="14">
        <v>2349252</v>
      </c>
    </row>
    <row r="339" spans="2:26" x14ac:dyDescent="0.45">
      <c r="B339" s="13" t="s">
        <v>2139</v>
      </c>
      <c r="C339" s="13" t="s">
        <v>2174</v>
      </c>
      <c r="D339" s="14">
        <v>1920017</v>
      </c>
      <c r="E339" s="14">
        <v>1961552</v>
      </c>
      <c r="F339" s="14">
        <v>2045093</v>
      </c>
      <c r="G339" s="14">
        <v>2184208</v>
      </c>
      <c r="H339" s="14">
        <v>2235028</v>
      </c>
      <c r="I339" s="14">
        <v>2293481</v>
      </c>
      <c r="J339" s="14">
        <v>2341380</v>
      </c>
      <c r="K339" s="14">
        <v>2520508</v>
      </c>
      <c r="L339" s="14">
        <v>2550700</v>
      </c>
      <c r="M339" s="14">
        <v>2513836</v>
      </c>
      <c r="N339" s="14">
        <v>2502872</v>
      </c>
      <c r="O339" s="14">
        <v>2220780</v>
      </c>
      <c r="P339" s="14">
        <v>2206570</v>
      </c>
      <c r="Q339" s="14">
        <v>2201843</v>
      </c>
      <c r="R339" s="14">
        <v>2249191</v>
      </c>
      <c r="S339" s="14">
        <v>2153987</v>
      </c>
      <c r="T339" s="14">
        <v>2027026</v>
      </c>
      <c r="U339" s="14">
        <v>1889154</v>
      </c>
      <c r="V339" s="14">
        <v>1822064</v>
      </c>
      <c r="W339" s="14">
        <v>1830849</v>
      </c>
      <c r="X339" s="14">
        <v>1914918</v>
      </c>
      <c r="Y339" s="14">
        <v>1842067</v>
      </c>
      <c r="Z339" s="14">
        <v>1771247</v>
      </c>
    </row>
    <row r="340" spans="2:26" x14ac:dyDescent="0.45">
      <c r="B340" s="13" t="s">
        <v>2360</v>
      </c>
      <c r="C340" s="13" t="s">
        <v>2169</v>
      </c>
      <c r="D340" s="14">
        <v>2</v>
      </c>
      <c r="E340" s="14">
        <v>2</v>
      </c>
      <c r="F340" s="14">
        <v>4</v>
      </c>
      <c r="G340" s="14">
        <v>4</v>
      </c>
      <c r="H340" s="14">
        <v>5</v>
      </c>
      <c r="I340" s="14">
        <v>5</v>
      </c>
      <c r="J340" s="14">
        <v>5</v>
      </c>
      <c r="K340" s="14">
        <v>18</v>
      </c>
      <c r="L340" s="14">
        <v>20</v>
      </c>
      <c r="M340" s="14">
        <v>41.88</v>
      </c>
      <c r="N340" s="14">
        <v>25.11</v>
      </c>
      <c r="O340" s="14">
        <v>23.58</v>
      </c>
      <c r="P340" s="14">
        <v>35.911000000000001</v>
      </c>
      <c r="Q340" s="14">
        <v>19.895</v>
      </c>
      <c r="R340" s="14">
        <v>29.326000000000001</v>
      </c>
      <c r="S340" s="14">
        <v>26.19</v>
      </c>
      <c r="T340" s="14">
        <v>23.8</v>
      </c>
      <c r="U340" s="14">
        <v>20.7</v>
      </c>
      <c r="V340" s="14">
        <v>22.7</v>
      </c>
      <c r="W340" s="14">
        <v>17</v>
      </c>
      <c r="X340" s="14">
        <v>15</v>
      </c>
      <c r="Y340" s="14">
        <v>11.2</v>
      </c>
      <c r="Z340" s="14">
        <v>10</v>
      </c>
    </row>
    <row r="341" spans="2:26" x14ac:dyDescent="0.45">
      <c r="B341" s="13" t="s">
        <v>2360</v>
      </c>
      <c r="C341" s="13" t="s">
        <v>2174</v>
      </c>
      <c r="D341" s="14">
        <v>1271</v>
      </c>
      <c r="E341" s="14">
        <v>1084</v>
      </c>
      <c r="F341" s="14">
        <v>1027</v>
      </c>
      <c r="G341" s="14">
        <v>1047</v>
      </c>
      <c r="H341" s="14">
        <v>1079</v>
      </c>
      <c r="I341" s="14">
        <v>1430.9</v>
      </c>
      <c r="J341" s="14">
        <v>967</v>
      </c>
      <c r="K341" s="14">
        <v>1141.82</v>
      </c>
      <c r="L341" s="14">
        <v>1168.2</v>
      </c>
      <c r="M341" s="14">
        <v>1034</v>
      </c>
      <c r="N341" s="14">
        <v>967</v>
      </c>
      <c r="O341" s="14">
        <v>1000.2</v>
      </c>
      <c r="P341" s="14">
        <v>905</v>
      </c>
      <c r="Q341" s="14">
        <v>887</v>
      </c>
      <c r="R341" s="14">
        <v>864</v>
      </c>
      <c r="S341" s="14">
        <v>848</v>
      </c>
      <c r="T341" s="14">
        <v>818</v>
      </c>
      <c r="U341" s="14">
        <v>3443</v>
      </c>
      <c r="V341" s="14">
        <v>3883.7159999999999</v>
      </c>
      <c r="W341" s="14">
        <v>3932.9580000000001</v>
      </c>
      <c r="X341" s="14">
        <v>776</v>
      </c>
      <c r="Y341" s="14">
        <v>824</v>
      </c>
      <c r="Z341" s="14">
        <v>813.06</v>
      </c>
    </row>
    <row r="342" spans="2:26" x14ac:dyDescent="0.45">
      <c r="B342" s="13" t="s">
        <v>2361</v>
      </c>
      <c r="C342" s="13" t="s">
        <v>2169</v>
      </c>
      <c r="D342" s="14">
        <v>210</v>
      </c>
      <c r="E342" s="14">
        <v>210</v>
      </c>
      <c r="F342" s="14">
        <v>286</v>
      </c>
      <c r="G342" s="14">
        <v>296</v>
      </c>
      <c r="H342" s="14">
        <v>431</v>
      </c>
      <c r="I342" s="14">
        <v>491</v>
      </c>
      <c r="J342" s="14">
        <v>691</v>
      </c>
      <c r="K342" s="14">
        <v>841</v>
      </c>
      <c r="L342" s="14">
        <v>1123</v>
      </c>
      <c r="M342" s="14">
        <v>1372</v>
      </c>
      <c r="N342" s="14">
        <v>1688</v>
      </c>
      <c r="O342" s="14">
        <v>1871</v>
      </c>
      <c r="P342" s="14">
        <v>3025</v>
      </c>
      <c r="Q342" s="14">
        <v>3625</v>
      </c>
      <c r="R342" s="14">
        <v>3625</v>
      </c>
      <c r="S342" s="14">
        <v>3680</v>
      </c>
      <c r="T342" s="14">
        <v>3655</v>
      </c>
      <c r="U342" s="14">
        <v>3201.1030000000001</v>
      </c>
      <c r="V342" s="14">
        <v>2471.1</v>
      </c>
      <c r="W342" s="14">
        <v>2271</v>
      </c>
      <c r="X342" s="14">
        <v>2322</v>
      </c>
      <c r="Y342" s="14">
        <v>2342</v>
      </c>
      <c r="Z342" s="14">
        <v>2462</v>
      </c>
    </row>
    <row r="343" spans="2:26" x14ac:dyDescent="0.45">
      <c r="B343" s="13" t="s">
        <v>2361</v>
      </c>
      <c r="C343" s="13" t="s">
        <v>2174</v>
      </c>
      <c r="D343" s="14">
        <v>110108.4</v>
      </c>
      <c r="E343" s="14">
        <v>125263.9</v>
      </c>
      <c r="F343" s="14">
        <v>141600.4</v>
      </c>
      <c r="G343" s="14">
        <v>177328.6</v>
      </c>
      <c r="H343" s="14">
        <v>242999.4</v>
      </c>
      <c r="I343" s="14">
        <v>254573.5</v>
      </c>
      <c r="J343" s="14">
        <v>253548.7</v>
      </c>
      <c r="K343" s="14">
        <v>247890.2</v>
      </c>
      <c r="L343" s="14">
        <v>222826.5</v>
      </c>
      <c r="M343" s="14">
        <v>230659.7</v>
      </c>
      <c r="N343" s="14">
        <v>226361.9</v>
      </c>
      <c r="O343" s="14">
        <v>199876.3</v>
      </c>
      <c r="P343" s="14">
        <v>257621.9</v>
      </c>
      <c r="Q343" s="14">
        <v>241692.6</v>
      </c>
      <c r="R343" s="14">
        <v>257332.6</v>
      </c>
      <c r="S343" s="14">
        <v>235014</v>
      </c>
      <c r="T343" s="14">
        <v>322330.5</v>
      </c>
      <c r="U343" s="14">
        <v>328093.5</v>
      </c>
      <c r="V343" s="14">
        <v>333574.8</v>
      </c>
      <c r="W343" s="14">
        <v>287309.59999999998</v>
      </c>
      <c r="X343" s="14">
        <v>217808.5</v>
      </c>
      <c r="Y343" s="14">
        <v>188675.5</v>
      </c>
      <c r="Z343" s="14">
        <v>237730.1</v>
      </c>
    </row>
    <row r="344" spans="2:26" x14ac:dyDescent="0.45">
      <c r="B344" s="13" t="s">
        <v>2362</v>
      </c>
      <c r="C344" s="13" t="s">
        <v>2169</v>
      </c>
      <c r="D344" s="14">
        <v>35795</v>
      </c>
      <c r="E344" s="14">
        <v>35460</v>
      </c>
      <c r="F344" s="14">
        <v>32709</v>
      </c>
      <c r="G344" s="14">
        <v>35436</v>
      </c>
      <c r="H344" s="14">
        <v>35131</v>
      </c>
      <c r="I344" s="14">
        <v>37920</v>
      </c>
      <c r="J344" s="14">
        <v>35867</v>
      </c>
      <c r="K344" s="14">
        <v>35628</v>
      </c>
      <c r="L344" s="14">
        <v>36813</v>
      </c>
      <c r="M344" s="14">
        <v>36503</v>
      </c>
      <c r="N344" s="14">
        <v>30751</v>
      </c>
      <c r="O344" s="14">
        <v>29037</v>
      </c>
      <c r="P344" s="14">
        <v>32261</v>
      </c>
      <c r="Q344" s="14">
        <v>35208.129999999997</v>
      </c>
      <c r="R344" s="14">
        <v>40109.69</v>
      </c>
      <c r="S344" s="14">
        <v>36971</v>
      </c>
      <c r="T344" s="14">
        <v>38293</v>
      </c>
      <c r="U344" s="14">
        <v>38799.769999999997</v>
      </c>
      <c r="V344" s="14">
        <v>43361.34</v>
      </c>
      <c r="W344" s="14">
        <v>44719</v>
      </c>
      <c r="X344" s="14">
        <v>47700</v>
      </c>
      <c r="Y344" s="14">
        <v>44787</v>
      </c>
      <c r="Z344" s="14">
        <v>46110</v>
      </c>
    </row>
    <row r="345" spans="2:26" x14ac:dyDescent="0.45">
      <c r="B345" s="13" t="s">
        <v>2362</v>
      </c>
      <c r="C345" s="13" t="s">
        <v>2174</v>
      </c>
      <c r="D345" s="14">
        <v>217682</v>
      </c>
      <c r="E345" s="14">
        <v>225064</v>
      </c>
      <c r="F345" s="14">
        <v>223440</v>
      </c>
      <c r="G345" s="14">
        <v>180399</v>
      </c>
      <c r="H345" s="14">
        <v>192108</v>
      </c>
      <c r="I345" s="14">
        <v>155247</v>
      </c>
      <c r="J345" s="14">
        <v>145479</v>
      </c>
      <c r="K345" s="14">
        <v>151820</v>
      </c>
      <c r="L345" s="14">
        <v>142496</v>
      </c>
      <c r="M345" s="14">
        <v>223893</v>
      </c>
      <c r="N345" s="14">
        <v>189722</v>
      </c>
      <c r="O345" s="14">
        <v>198308</v>
      </c>
      <c r="P345" s="14">
        <v>198385</v>
      </c>
      <c r="Q345" s="14">
        <v>214170</v>
      </c>
      <c r="R345" s="14">
        <v>191598</v>
      </c>
      <c r="S345" s="14">
        <v>205428</v>
      </c>
      <c r="T345" s="14">
        <v>218115</v>
      </c>
      <c r="U345" s="14">
        <v>226396</v>
      </c>
      <c r="V345" s="14">
        <v>222704</v>
      </c>
      <c r="W345" s="14">
        <v>211443</v>
      </c>
      <c r="X345" s="14">
        <v>206390.3</v>
      </c>
      <c r="Y345" s="14">
        <v>201384.5</v>
      </c>
      <c r="Z345" s="14">
        <v>178522.9</v>
      </c>
    </row>
    <row r="346" spans="2:26" x14ac:dyDescent="0.45">
      <c r="B346" s="13" t="s">
        <v>2363</v>
      </c>
      <c r="C346" s="13" t="s">
        <v>2169</v>
      </c>
      <c r="D346" s="14">
        <v>154</v>
      </c>
      <c r="E346" s="14">
        <v>414</v>
      </c>
      <c r="F346" s="14">
        <v>462</v>
      </c>
      <c r="G346" s="14">
        <v>309</v>
      </c>
      <c r="H346" s="14">
        <v>457</v>
      </c>
      <c r="I346" s="14">
        <v>351</v>
      </c>
      <c r="J346" s="14">
        <v>306</v>
      </c>
      <c r="K346" s="14">
        <v>84.3</v>
      </c>
      <c r="L346" s="14">
        <v>62</v>
      </c>
      <c r="M346" s="14">
        <v>51</v>
      </c>
      <c r="N346" s="14">
        <v>17</v>
      </c>
      <c r="O346" s="14">
        <v>20</v>
      </c>
      <c r="P346" s="14">
        <v>20</v>
      </c>
      <c r="Q346" s="14">
        <v>19.920000000000002</v>
      </c>
      <c r="R346" s="14">
        <v>20</v>
      </c>
      <c r="S346" s="14">
        <v>20</v>
      </c>
      <c r="T346" s="14">
        <v>16</v>
      </c>
      <c r="U346" s="14">
        <v>16</v>
      </c>
      <c r="V346" s="14">
        <v>16</v>
      </c>
      <c r="W346" s="14">
        <v>16</v>
      </c>
      <c r="X346" s="14">
        <v>11</v>
      </c>
      <c r="Y346" s="14">
        <v>11</v>
      </c>
      <c r="Z346" s="14">
        <v>11</v>
      </c>
    </row>
    <row r="347" spans="2:26" x14ac:dyDescent="0.45">
      <c r="B347" s="13" t="s">
        <v>2363</v>
      </c>
      <c r="C347" s="13" t="s">
        <v>2174</v>
      </c>
      <c r="D347" s="14">
        <v>5454</v>
      </c>
      <c r="E347" s="14">
        <v>5043</v>
      </c>
      <c r="F347" s="14">
        <v>3237</v>
      </c>
      <c r="G347" s="14">
        <v>3786</v>
      </c>
      <c r="H347" s="14">
        <v>3342</v>
      </c>
      <c r="I347" s="14">
        <v>3561</v>
      </c>
      <c r="J347" s="14">
        <v>2806</v>
      </c>
      <c r="K347" s="14">
        <v>2305</v>
      </c>
      <c r="L347" s="14">
        <v>2423</v>
      </c>
      <c r="M347" s="14">
        <v>2312</v>
      </c>
      <c r="N347" s="14">
        <v>1180.056</v>
      </c>
      <c r="O347" s="14">
        <v>1490.135</v>
      </c>
      <c r="P347" s="14">
        <v>1881.7750000000001</v>
      </c>
      <c r="Q347" s="14">
        <v>1912.3889999999999</v>
      </c>
      <c r="R347" s="14">
        <v>1810.355</v>
      </c>
      <c r="S347" s="14">
        <v>1825.8579999999999</v>
      </c>
      <c r="T347" s="14">
        <v>1851.4749999999999</v>
      </c>
      <c r="U347" s="14">
        <v>1555.626</v>
      </c>
      <c r="V347" s="14">
        <v>1640.932</v>
      </c>
      <c r="W347" s="14">
        <v>1515.28</v>
      </c>
      <c r="X347" s="14">
        <v>1579.7090000000001</v>
      </c>
      <c r="Y347" s="14">
        <v>1580</v>
      </c>
      <c r="Z347" s="14">
        <v>1581.329</v>
      </c>
    </row>
    <row r="348" spans="2:26" x14ac:dyDescent="0.45">
      <c r="B348" s="13" t="s">
        <v>2364</v>
      </c>
      <c r="C348" s="13" t="s">
        <v>2169</v>
      </c>
      <c r="D348" s="14">
        <v>467700</v>
      </c>
      <c r="E348" s="14">
        <v>508095</v>
      </c>
      <c r="F348" s="14">
        <v>508095</v>
      </c>
      <c r="G348" s="14">
        <v>508095</v>
      </c>
      <c r="H348" s="14">
        <v>508105</v>
      </c>
      <c r="I348" s="14">
        <v>508175</v>
      </c>
      <c r="J348" s="14">
        <v>508180</v>
      </c>
      <c r="K348" s="14">
        <v>508250</v>
      </c>
      <c r="L348" s="14">
        <v>508550</v>
      </c>
      <c r="M348" s="14">
        <v>508660</v>
      </c>
      <c r="N348" s="14">
        <v>509785</v>
      </c>
      <c r="O348" s="14">
        <v>509800</v>
      </c>
      <c r="P348" s="14">
        <v>510610</v>
      </c>
      <c r="Q348" s="14">
        <v>511675</v>
      </c>
      <c r="R348" s="14">
        <v>567545</v>
      </c>
      <c r="S348" s="14">
        <v>567750</v>
      </c>
      <c r="T348" s="14">
        <v>619750</v>
      </c>
      <c r="U348" s="14">
        <v>625060</v>
      </c>
      <c r="V348" s="14">
        <v>679060</v>
      </c>
      <c r="W348" s="14">
        <v>679560</v>
      </c>
      <c r="X348" s="14">
        <v>680300</v>
      </c>
      <c r="Y348" s="14">
        <v>680560</v>
      </c>
      <c r="Z348" s="14">
        <v>680700</v>
      </c>
    </row>
    <row r="349" spans="2:26" x14ac:dyDescent="0.45">
      <c r="B349" s="13" t="s">
        <v>2364</v>
      </c>
      <c r="C349" s="13" t="s">
        <v>2174</v>
      </c>
      <c r="D349" s="14">
        <v>212850</v>
      </c>
      <c r="E349" s="14">
        <v>206500</v>
      </c>
      <c r="F349" s="14">
        <v>205000</v>
      </c>
      <c r="G349" s="14">
        <v>205000</v>
      </c>
      <c r="H349" s="14">
        <v>205000</v>
      </c>
      <c r="I349" s="14">
        <v>205000</v>
      </c>
      <c r="J349" s="14">
        <v>205000</v>
      </c>
      <c r="K349" s="14">
        <v>205000</v>
      </c>
      <c r="L349" s="14">
        <v>205000</v>
      </c>
      <c r="M349" s="14">
        <v>207000</v>
      </c>
      <c r="N349" s="14">
        <v>217500</v>
      </c>
      <c r="O349" s="14">
        <v>219000</v>
      </c>
      <c r="P349" s="14">
        <v>213500</v>
      </c>
      <c r="Q349" s="14">
        <v>209000</v>
      </c>
      <c r="R349" s="14">
        <v>226000</v>
      </c>
      <c r="S349" s="14">
        <v>220000</v>
      </c>
      <c r="T349" s="14">
        <v>209000</v>
      </c>
      <c r="U349" s="14">
        <v>208700</v>
      </c>
      <c r="V349" s="14">
        <v>207700</v>
      </c>
      <c r="W349" s="14">
        <v>205200</v>
      </c>
      <c r="X349" s="14">
        <v>202000</v>
      </c>
      <c r="Y349" s="14">
        <v>208070</v>
      </c>
      <c r="Z349" s="14">
        <v>214320</v>
      </c>
    </row>
    <row r="350" spans="2:26" x14ac:dyDescent="0.45">
      <c r="B350" s="13" t="s">
        <v>2365</v>
      </c>
      <c r="C350" s="13" t="s">
        <v>2169</v>
      </c>
      <c r="D350" s="14">
        <v>7537</v>
      </c>
      <c r="E350" s="14">
        <v>8209</v>
      </c>
      <c r="F350" s="14">
        <v>8288</v>
      </c>
      <c r="G350" s="14">
        <v>8033</v>
      </c>
      <c r="H350" s="14">
        <v>6700</v>
      </c>
      <c r="I350" s="14">
        <v>6696</v>
      </c>
      <c r="J350" s="14">
        <v>7894</v>
      </c>
      <c r="K350" s="14">
        <v>7416</v>
      </c>
      <c r="L350" s="14">
        <v>7352</v>
      </c>
      <c r="M350" s="14">
        <v>6728.1</v>
      </c>
      <c r="N350" s="14">
        <v>8224.5750000000007</v>
      </c>
      <c r="O350" s="14">
        <v>9165.39</v>
      </c>
      <c r="P350" s="14">
        <v>10317.799999999999</v>
      </c>
      <c r="Q350" s="14">
        <v>10067.209999999999</v>
      </c>
      <c r="R350" s="14">
        <v>11338.94</v>
      </c>
      <c r="S350" s="14">
        <v>9562.8760000000002</v>
      </c>
      <c r="T350" s="14">
        <v>9787.24</v>
      </c>
      <c r="U350" s="14">
        <v>12508.74</v>
      </c>
      <c r="V350" s="14">
        <v>13991.18</v>
      </c>
      <c r="W350" s="14">
        <v>13690.77</v>
      </c>
      <c r="X350" s="14">
        <v>20583.009999999998</v>
      </c>
      <c r="Y350" s="14">
        <v>19516.48</v>
      </c>
      <c r="Z350" s="14">
        <v>20968</v>
      </c>
    </row>
    <row r="351" spans="2:26" x14ac:dyDescent="0.45">
      <c r="B351" s="13" t="s">
        <v>2365</v>
      </c>
      <c r="C351" s="13" t="s">
        <v>2174</v>
      </c>
      <c r="D351" s="14">
        <v>192120</v>
      </c>
      <c r="E351" s="14">
        <v>194464</v>
      </c>
      <c r="F351" s="14">
        <v>203418</v>
      </c>
      <c r="G351" s="14">
        <v>212817</v>
      </c>
      <c r="H351" s="14">
        <v>222556</v>
      </c>
      <c r="I351" s="14">
        <v>221082</v>
      </c>
      <c r="J351" s="14">
        <v>229837</v>
      </c>
      <c r="K351" s="14">
        <v>256683</v>
      </c>
      <c r="L351" s="14">
        <v>224446</v>
      </c>
      <c r="M351" s="14">
        <v>199165</v>
      </c>
      <c r="N351" s="14">
        <v>223546</v>
      </c>
      <c r="O351" s="14">
        <v>216159</v>
      </c>
      <c r="P351" s="14">
        <v>198738</v>
      </c>
      <c r="Q351" s="14">
        <v>196558.4</v>
      </c>
      <c r="R351" s="14">
        <v>183664</v>
      </c>
      <c r="S351" s="14">
        <v>190100</v>
      </c>
      <c r="T351" s="14">
        <v>186545</v>
      </c>
      <c r="U351" s="14">
        <v>182615</v>
      </c>
      <c r="V351" s="14">
        <v>178270</v>
      </c>
      <c r="W351" s="14">
        <v>185049.1</v>
      </c>
      <c r="X351" s="14">
        <v>159948</v>
      </c>
      <c r="Y351" s="14">
        <v>179528.8</v>
      </c>
      <c r="Z351" s="14">
        <v>159890.6</v>
      </c>
    </row>
    <row r="352" spans="2:26" x14ac:dyDescent="0.45">
      <c r="B352" s="13" t="s">
        <v>2366</v>
      </c>
      <c r="C352" s="13" t="s">
        <v>2169</v>
      </c>
      <c r="D352" s="14">
        <v>103</v>
      </c>
      <c r="E352" s="14">
        <v>570</v>
      </c>
      <c r="F352" s="14">
        <v>1000</v>
      </c>
      <c r="G352" s="14">
        <v>1300</v>
      </c>
      <c r="H352" s="14">
        <v>2100</v>
      </c>
      <c r="I352" s="14">
        <v>2120</v>
      </c>
      <c r="J352" s="14">
        <v>2250</v>
      </c>
      <c r="K352" s="14">
        <v>2350</v>
      </c>
      <c r="L352" s="14">
        <v>2450</v>
      </c>
      <c r="M352" s="14">
        <v>2600</v>
      </c>
      <c r="N352" s="14">
        <v>2957.42</v>
      </c>
      <c r="O352" s="14">
        <v>4929.0600000000004</v>
      </c>
      <c r="P352" s="14">
        <v>5400</v>
      </c>
      <c r="Q352" s="14">
        <v>6450</v>
      </c>
      <c r="R352" s="14">
        <v>7500</v>
      </c>
      <c r="S352" s="14">
        <v>8481</v>
      </c>
      <c r="T352" s="14">
        <v>8500</v>
      </c>
      <c r="U352" s="14">
        <v>10781</v>
      </c>
      <c r="V352" s="14">
        <v>11536</v>
      </c>
      <c r="W352" s="14">
        <v>12750</v>
      </c>
      <c r="X352" s="14">
        <v>14100</v>
      </c>
      <c r="Y352" s="14">
        <v>14150</v>
      </c>
      <c r="Z352" s="14">
        <v>20000</v>
      </c>
    </row>
    <row r="353" spans="2:26" x14ac:dyDescent="0.45">
      <c r="B353" s="13" t="s">
        <v>2366</v>
      </c>
      <c r="C353" s="13" t="s">
        <v>2174</v>
      </c>
      <c r="D353" s="14">
        <v>28000</v>
      </c>
      <c r="E353" s="14">
        <v>25000</v>
      </c>
      <c r="F353" s="14">
        <v>24200</v>
      </c>
      <c r="G353" s="14">
        <v>23400</v>
      </c>
      <c r="H353" s="14">
        <v>22600</v>
      </c>
      <c r="I353" s="14">
        <v>21800</v>
      </c>
      <c r="J353" s="14">
        <v>21000</v>
      </c>
      <c r="K353" s="14">
        <v>20200</v>
      </c>
      <c r="L353" s="14">
        <v>19400</v>
      </c>
      <c r="M353" s="14">
        <v>18600</v>
      </c>
      <c r="N353" s="14">
        <v>17800</v>
      </c>
      <c r="O353" s="14">
        <v>17000</v>
      </c>
      <c r="P353" s="14">
        <v>17000</v>
      </c>
      <c r="Q353" s="14">
        <v>17000</v>
      </c>
      <c r="R353" s="14">
        <v>17000</v>
      </c>
      <c r="S353" s="14">
        <v>17000</v>
      </c>
      <c r="T353" s="14">
        <v>17000</v>
      </c>
      <c r="U353" s="14">
        <v>17044.259999999998</v>
      </c>
      <c r="V353" s="14">
        <v>17110.54</v>
      </c>
      <c r="W353" s="14">
        <v>16940.48</v>
      </c>
      <c r="X353" s="14">
        <v>16975</v>
      </c>
      <c r="Y353" s="14">
        <v>17560</v>
      </c>
      <c r="Z353" s="14">
        <v>17905</v>
      </c>
    </row>
    <row r="354" spans="2:26" x14ac:dyDescent="0.45">
      <c r="B354" s="13" t="s">
        <v>2367</v>
      </c>
      <c r="C354" s="13" t="s">
        <v>2169</v>
      </c>
      <c r="D354" s="14">
        <v>0</v>
      </c>
      <c r="E354" s="14">
        <v>0</v>
      </c>
      <c r="F354" s="14">
        <v>0</v>
      </c>
      <c r="G354" s="14">
        <v>0</v>
      </c>
      <c r="H354" s="14">
        <v>0</v>
      </c>
      <c r="I354" s="14">
        <v>10</v>
      </c>
      <c r="J354" s="14">
        <v>17</v>
      </c>
      <c r="K354" s="14">
        <v>37</v>
      </c>
      <c r="L354" s="14">
        <v>65</v>
      </c>
      <c r="M354" s="14">
        <v>115</v>
      </c>
      <c r="N354" s="14">
        <v>280</v>
      </c>
      <c r="O354" s="14">
        <v>189</v>
      </c>
      <c r="P354" s="14">
        <v>269</v>
      </c>
      <c r="Q354" s="14">
        <v>284</v>
      </c>
      <c r="R354" s="14">
        <v>184</v>
      </c>
      <c r="S354" s="14">
        <v>256</v>
      </c>
      <c r="T354" s="14">
        <v>280</v>
      </c>
      <c r="U354" s="14">
        <v>500</v>
      </c>
      <c r="V354" s="14">
        <v>749</v>
      </c>
      <c r="W354" s="14">
        <v>630</v>
      </c>
      <c r="X354" s="14">
        <v>645</v>
      </c>
      <c r="Y354" s="14">
        <v>697</v>
      </c>
      <c r="Z354" s="14">
        <v>727</v>
      </c>
    </row>
    <row r="355" spans="2:26" x14ac:dyDescent="0.45">
      <c r="B355" s="13" t="s">
        <v>2367</v>
      </c>
      <c r="C355" s="13" t="s">
        <v>2174</v>
      </c>
      <c r="D355" s="14">
        <v>2623</v>
      </c>
      <c r="E355" s="14">
        <v>1950</v>
      </c>
      <c r="F355" s="14">
        <v>2379</v>
      </c>
      <c r="G355" s="14">
        <v>1507</v>
      </c>
      <c r="H355" s="14">
        <v>2951</v>
      </c>
      <c r="I355" s="14">
        <v>1814</v>
      </c>
      <c r="J355" s="14">
        <v>2323</v>
      </c>
      <c r="K355" s="14">
        <v>2702</v>
      </c>
      <c r="L355" s="14">
        <v>2843</v>
      </c>
      <c r="M355" s="14">
        <v>1525</v>
      </c>
      <c r="N355" s="14">
        <v>1699</v>
      </c>
      <c r="O355" s="14">
        <v>1318</v>
      </c>
      <c r="P355" s="14">
        <v>2091</v>
      </c>
      <c r="Q355" s="14">
        <v>1930</v>
      </c>
      <c r="R355" s="14">
        <v>2854</v>
      </c>
      <c r="S355" s="14">
        <v>3227</v>
      </c>
      <c r="T355" s="14">
        <v>3306</v>
      </c>
      <c r="U355" s="14">
        <v>3208</v>
      </c>
      <c r="V355" s="14">
        <v>3201</v>
      </c>
      <c r="W355" s="14">
        <v>3943</v>
      </c>
      <c r="X355" s="14">
        <v>4661.8999999999996</v>
      </c>
      <c r="Y355" s="14">
        <v>4660.7</v>
      </c>
      <c r="Z355" s="14">
        <v>4195</v>
      </c>
    </row>
    <row r="356" spans="2:26" x14ac:dyDescent="0.45">
      <c r="B356" s="13" t="s">
        <v>2368</v>
      </c>
      <c r="C356" s="13" t="s">
        <v>2169</v>
      </c>
      <c r="D356" s="14">
        <v>810.66700000000003</v>
      </c>
      <c r="E356" s="14">
        <v>932.62400000000002</v>
      </c>
      <c r="F356" s="14">
        <v>1343.8409999999999</v>
      </c>
      <c r="G356" s="14">
        <v>2013.058</v>
      </c>
      <c r="H356" s="14">
        <v>1900.8030000000001</v>
      </c>
      <c r="I356" s="14">
        <v>2961.828</v>
      </c>
      <c r="J356" s="14">
        <v>2483.1010000000001</v>
      </c>
      <c r="K356" s="14">
        <v>2255.192</v>
      </c>
      <c r="L356" s="14">
        <v>1945.6849999999999</v>
      </c>
      <c r="M356" s="14">
        <v>1905.364</v>
      </c>
      <c r="N356" s="14">
        <v>2184.4380000000001</v>
      </c>
      <c r="O356" s="14">
        <v>2918.9209999999998</v>
      </c>
      <c r="P356" s="14">
        <v>2654.558</v>
      </c>
      <c r="Q356" s="14">
        <v>2697.6750000000002</v>
      </c>
      <c r="R356" s="14">
        <v>2086.5340000000001</v>
      </c>
      <c r="S356" s="14">
        <v>1914.672</v>
      </c>
      <c r="T356" s="14">
        <v>1342.973</v>
      </c>
      <c r="U356" s="14">
        <v>1727.6130000000001</v>
      </c>
      <c r="V356" s="14">
        <v>1853.6969999999999</v>
      </c>
      <c r="W356" s="14">
        <v>1879.386</v>
      </c>
      <c r="X356" s="14">
        <v>1469.4169999999999</v>
      </c>
      <c r="Y356" s="14">
        <v>1557.675</v>
      </c>
      <c r="Z356" s="14">
        <v>1752.489</v>
      </c>
    </row>
    <row r="357" spans="2:26" x14ac:dyDescent="0.45">
      <c r="B357" s="13" t="s">
        <v>2368</v>
      </c>
      <c r="C357" s="13" t="s">
        <v>2174</v>
      </c>
      <c r="D357" s="14">
        <v>13894.32</v>
      </c>
      <c r="E357" s="14">
        <v>15189</v>
      </c>
      <c r="F357" s="14">
        <v>15287.89</v>
      </c>
      <c r="G357" s="14">
        <v>13604</v>
      </c>
      <c r="H357" s="14">
        <v>12306</v>
      </c>
      <c r="I357" s="14">
        <v>11589</v>
      </c>
      <c r="J357" s="14">
        <v>12778</v>
      </c>
      <c r="K357" s="14">
        <v>13177</v>
      </c>
      <c r="L357" s="14">
        <v>12284</v>
      </c>
      <c r="M357" s="14">
        <v>13373.98</v>
      </c>
      <c r="N357" s="14">
        <v>13043.73</v>
      </c>
      <c r="O357" s="14">
        <v>12801.61</v>
      </c>
      <c r="P357" s="14">
        <v>14343.17</v>
      </c>
      <c r="Q357" s="14">
        <v>14503.89</v>
      </c>
      <c r="R357" s="14">
        <v>15277.83</v>
      </c>
      <c r="S357" s="14">
        <v>14105.22</v>
      </c>
      <c r="T357" s="14">
        <v>12813.62</v>
      </c>
      <c r="U357" s="14">
        <v>12396.01</v>
      </c>
      <c r="V357" s="14">
        <v>13043.05</v>
      </c>
      <c r="W357" s="14">
        <v>13261.04</v>
      </c>
      <c r="X357" s="14">
        <v>12180.01</v>
      </c>
      <c r="Y357" s="14">
        <v>13243.01</v>
      </c>
      <c r="Z357" s="14">
        <v>11582.98</v>
      </c>
    </row>
    <row r="358" spans="2:26" x14ac:dyDescent="0.45">
      <c r="B358" s="13" t="s">
        <v>2369</v>
      </c>
      <c r="C358" s="13" t="s">
        <v>2169</v>
      </c>
      <c r="D358" s="14">
        <v>0</v>
      </c>
      <c r="E358" s="14">
        <v>1</v>
      </c>
      <c r="F358" s="14">
        <v>0</v>
      </c>
      <c r="G358" s="14">
        <v>0</v>
      </c>
      <c r="H358" s="14">
        <v>0</v>
      </c>
      <c r="I358" s="14">
        <v>11</v>
      </c>
      <c r="J358" s="14">
        <v>36</v>
      </c>
      <c r="K358" s="14">
        <v>36</v>
      </c>
      <c r="L358" s="14">
        <v>36</v>
      </c>
      <c r="M358" s="14">
        <v>36</v>
      </c>
      <c r="N358" s="14">
        <v>36</v>
      </c>
      <c r="O358" s="14">
        <v>36</v>
      </c>
      <c r="P358" s="14">
        <v>36</v>
      </c>
      <c r="Q358" s="14">
        <v>56</v>
      </c>
      <c r="R358" s="14">
        <v>56</v>
      </c>
      <c r="S358" s="14">
        <v>10</v>
      </c>
      <c r="T358" s="14">
        <v>10</v>
      </c>
      <c r="U358" s="14">
        <v>10</v>
      </c>
      <c r="V358" s="14">
        <v>10</v>
      </c>
      <c r="W358" s="14">
        <v>22</v>
      </c>
      <c r="X358" s="14">
        <v>22.8</v>
      </c>
      <c r="Y358" s="14">
        <v>113.9</v>
      </c>
      <c r="Z358" s="14">
        <v>97.844999999999999</v>
      </c>
    </row>
    <row r="359" spans="2:26" x14ac:dyDescent="0.45">
      <c r="B359" s="13" t="s">
        <v>2369</v>
      </c>
      <c r="C359" s="13" t="s">
        <v>2174</v>
      </c>
      <c r="D359" s="14">
        <v>7140</v>
      </c>
      <c r="E359" s="14">
        <v>8864</v>
      </c>
      <c r="F359" s="14">
        <v>7155</v>
      </c>
      <c r="G359" s="14">
        <v>11295</v>
      </c>
      <c r="H359" s="14">
        <v>11134</v>
      </c>
      <c r="I359" s="14">
        <v>13935</v>
      </c>
      <c r="J359" s="14">
        <v>16376</v>
      </c>
      <c r="K359" s="14">
        <v>15190</v>
      </c>
      <c r="L359" s="14">
        <v>17688</v>
      </c>
      <c r="M359" s="14">
        <v>14064</v>
      </c>
      <c r="N359" s="14">
        <v>13760</v>
      </c>
      <c r="O359" s="14">
        <v>12985</v>
      </c>
      <c r="P359" s="14">
        <v>11275</v>
      </c>
      <c r="Q359" s="14">
        <v>12006</v>
      </c>
      <c r="R359" s="14">
        <v>16213.2</v>
      </c>
      <c r="S359" s="14">
        <v>15201.8</v>
      </c>
      <c r="T359" s="14">
        <v>14513.7</v>
      </c>
      <c r="U359" s="14">
        <v>15358.6</v>
      </c>
      <c r="V359" s="14">
        <v>14665.3</v>
      </c>
      <c r="W359" s="14">
        <v>17130</v>
      </c>
      <c r="X359" s="14">
        <v>15086.5</v>
      </c>
      <c r="Y359" s="14">
        <v>16554.5</v>
      </c>
      <c r="Z359" s="14">
        <v>18439</v>
      </c>
    </row>
    <row r="360" spans="2:26" x14ac:dyDescent="0.45">
      <c r="B360" s="13" t="s">
        <v>2370</v>
      </c>
      <c r="C360" s="13" t="s">
        <v>2169</v>
      </c>
      <c r="D360" s="14">
        <v>142</v>
      </c>
      <c r="E360" s="14">
        <v>130</v>
      </c>
      <c r="F360" s="14">
        <v>110</v>
      </c>
      <c r="G360" s="14">
        <v>121</v>
      </c>
      <c r="H360" s="14">
        <v>107</v>
      </c>
      <c r="I360" s="14">
        <v>161</v>
      </c>
      <c r="J360" s="14">
        <v>161</v>
      </c>
      <c r="K360" s="14">
        <v>160</v>
      </c>
      <c r="L360" s="14">
        <v>160</v>
      </c>
      <c r="M360" s="14">
        <v>144</v>
      </c>
      <c r="N360" s="14">
        <v>150</v>
      </c>
      <c r="O360" s="14">
        <v>115</v>
      </c>
      <c r="P360" s="14">
        <v>115</v>
      </c>
      <c r="Q360" s="14">
        <v>90</v>
      </c>
      <c r="R360" s="14">
        <v>65</v>
      </c>
      <c r="S360" s="14">
        <v>65</v>
      </c>
      <c r="T360" s="14">
        <v>65</v>
      </c>
      <c r="U360" s="14">
        <v>33</v>
      </c>
      <c r="V360" s="14">
        <v>33</v>
      </c>
      <c r="W360" s="14">
        <v>38</v>
      </c>
      <c r="X360" s="14">
        <v>38</v>
      </c>
      <c r="Y360" s="14">
        <v>67.5</v>
      </c>
      <c r="Z360" s="14">
        <v>65</v>
      </c>
    </row>
    <row r="361" spans="2:26" x14ac:dyDescent="0.45">
      <c r="B361" s="13" t="s">
        <v>2370</v>
      </c>
      <c r="C361" s="13" t="s">
        <v>2174</v>
      </c>
      <c r="D361" s="14">
        <v>4102</v>
      </c>
      <c r="E361" s="14">
        <v>3906</v>
      </c>
      <c r="F361" s="14">
        <v>2898</v>
      </c>
      <c r="G361" s="14">
        <v>2903</v>
      </c>
      <c r="H361" s="14">
        <v>3373</v>
      </c>
      <c r="I361" s="14">
        <v>4329</v>
      </c>
      <c r="J361" s="14">
        <v>3514</v>
      </c>
      <c r="K361" s="14">
        <v>4021</v>
      </c>
      <c r="L361" s="14">
        <v>2925.5239999999999</v>
      </c>
      <c r="M361" s="14">
        <v>2756.5970000000002</v>
      </c>
      <c r="N361" s="14">
        <v>2733.37</v>
      </c>
      <c r="O361" s="14">
        <v>3047.018</v>
      </c>
      <c r="P361" s="14">
        <v>2591.7339999999999</v>
      </c>
      <c r="Q361" s="14">
        <v>2745.9369999999999</v>
      </c>
      <c r="R361" s="14">
        <v>3569.8270000000002</v>
      </c>
      <c r="S361" s="14">
        <v>2775.1689999999999</v>
      </c>
      <c r="T361" s="14">
        <v>3294.498</v>
      </c>
      <c r="U361" s="14">
        <v>2431.9780000000001</v>
      </c>
      <c r="V361" s="14">
        <v>2643.634</v>
      </c>
      <c r="W361" s="14">
        <v>2496.4769999999999</v>
      </c>
      <c r="X361" s="14">
        <v>2654.2170000000001</v>
      </c>
      <c r="Y361" s="14">
        <v>2693.0819999999999</v>
      </c>
      <c r="Z361" s="14">
        <v>2697</v>
      </c>
    </row>
    <row r="362" spans="2:26" x14ac:dyDescent="0.45">
      <c r="B362" s="13" t="s">
        <v>2371</v>
      </c>
      <c r="C362" s="13" t="s">
        <v>2169</v>
      </c>
      <c r="D362" s="14">
        <v>9727</v>
      </c>
      <c r="E362" s="14">
        <v>10818</v>
      </c>
      <c r="F362" s="14">
        <v>9248</v>
      </c>
      <c r="G362" s="14">
        <v>9042</v>
      </c>
      <c r="H362" s="14">
        <v>8137</v>
      </c>
      <c r="I362" s="14">
        <v>7284</v>
      </c>
      <c r="J362" s="14">
        <v>8088</v>
      </c>
      <c r="K362" s="14">
        <v>10312</v>
      </c>
      <c r="L362" s="14">
        <v>12532</v>
      </c>
      <c r="M362" s="14">
        <v>13131</v>
      </c>
      <c r="N362" s="14">
        <v>8981.32</v>
      </c>
      <c r="O362" s="14">
        <v>8353.27</v>
      </c>
      <c r="P362" s="14">
        <v>10004</v>
      </c>
      <c r="Q362" s="14">
        <v>10146</v>
      </c>
      <c r="R362" s="14">
        <v>10679.98</v>
      </c>
      <c r="S362" s="14">
        <v>11041.75</v>
      </c>
      <c r="T362" s="14">
        <v>12574.03</v>
      </c>
      <c r="U362" s="14">
        <v>12798.2</v>
      </c>
      <c r="V362" s="14">
        <v>12298.45</v>
      </c>
      <c r="W362" s="14">
        <v>12847.79</v>
      </c>
      <c r="X362" s="14">
        <v>12200</v>
      </c>
      <c r="Y362" s="14">
        <v>11714</v>
      </c>
      <c r="Z362" s="14">
        <v>11210.78</v>
      </c>
    </row>
    <row r="363" spans="2:26" x14ac:dyDescent="0.45">
      <c r="B363" s="13" t="s">
        <v>2371</v>
      </c>
      <c r="C363" s="13" t="s">
        <v>2174</v>
      </c>
      <c r="D363" s="14">
        <v>7372</v>
      </c>
      <c r="E363" s="14">
        <v>7609</v>
      </c>
      <c r="F363" s="14">
        <v>6980</v>
      </c>
      <c r="G363" s="14">
        <v>9890</v>
      </c>
      <c r="H363" s="14">
        <v>5095</v>
      </c>
      <c r="I363" s="14">
        <v>6053</v>
      </c>
      <c r="J363" s="14">
        <v>6663</v>
      </c>
      <c r="K363" s="14">
        <v>6183</v>
      </c>
      <c r="L363" s="14">
        <v>5410</v>
      </c>
      <c r="M363" s="14">
        <v>4020</v>
      </c>
      <c r="N363" s="14">
        <v>2688</v>
      </c>
      <c r="O363" s="14">
        <v>3254</v>
      </c>
      <c r="P363" s="14">
        <v>3960</v>
      </c>
      <c r="Q363" s="14">
        <v>5218</v>
      </c>
      <c r="R363" s="14">
        <v>6248</v>
      </c>
      <c r="S363" s="14">
        <v>9307</v>
      </c>
      <c r="T363" s="14">
        <v>12728</v>
      </c>
      <c r="U363" s="14">
        <v>14998</v>
      </c>
      <c r="V363" s="14">
        <v>11179</v>
      </c>
      <c r="W363" s="14">
        <v>10927.4</v>
      </c>
      <c r="X363" s="14">
        <v>7972.88</v>
      </c>
      <c r="Y363" s="14">
        <v>6350.6</v>
      </c>
      <c r="Z363" s="14">
        <v>6256.4350000000004</v>
      </c>
    </row>
    <row r="364" spans="2:26" x14ac:dyDescent="0.45">
      <c r="B364" s="13" t="s">
        <v>2372</v>
      </c>
      <c r="C364" s="13" t="s">
        <v>2169</v>
      </c>
      <c r="D364" s="14">
        <v>77132</v>
      </c>
      <c r="E364" s="14">
        <v>90449</v>
      </c>
      <c r="F364" s="14">
        <v>101483</v>
      </c>
      <c r="G364" s="14">
        <v>108751</v>
      </c>
      <c r="H364" s="14">
        <v>110018</v>
      </c>
      <c r="I364" s="14">
        <v>114997</v>
      </c>
      <c r="J364" s="14">
        <v>106343</v>
      </c>
      <c r="K364" s="14">
        <v>105803</v>
      </c>
      <c r="L364" s="14">
        <v>115680</v>
      </c>
      <c r="M364" s="14">
        <v>117310</v>
      </c>
      <c r="N364" s="14">
        <v>120998</v>
      </c>
      <c r="O364" s="14">
        <v>129651</v>
      </c>
      <c r="P364" s="14">
        <v>146455</v>
      </c>
      <c r="Q364" s="14">
        <v>155540</v>
      </c>
      <c r="R364" s="14">
        <v>163600</v>
      </c>
      <c r="S364" s="14">
        <v>154050</v>
      </c>
      <c r="T364" s="14">
        <v>173981</v>
      </c>
      <c r="U364" s="14">
        <v>186547</v>
      </c>
      <c r="V364" s="14">
        <v>204032</v>
      </c>
      <c r="W364" s="14">
        <v>248293</v>
      </c>
      <c r="X364" s="14">
        <v>291194</v>
      </c>
      <c r="Y364" s="14">
        <v>319342</v>
      </c>
      <c r="Z364" s="14">
        <v>348187</v>
      </c>
    </row>
    <row r="365" spans="2:26" x14ac:dyDescent="0.45">
      <c r="B365" s="13" t="s">
        <v>2372</v>
      </c>
      <c r="C365" s="13" t="s">
        <v>2174</v>
      </c>
      <c r="D365" s="14">
        <v>4027370</v>
      </c>
      <c r="E365" s="14">
        <v>3638827</v>
      </c>
      <c r="F365" s="14">
        <v>3244064</v>
      </c>
      <c r="G365" s="14">
        <v>3291224</v>
      </c>
      <c r="H365" s="14">
        <v>2953369</v>
      </c>
      <c r="I365" s="14">
        <v>3207876</v>
      </c>
      <c r="J365" s="14">
        <v>3295920</v>
      </c>
      <c r="K365" s="14">
        <v>3484225</v>
      </c>
      <c r="L365" s="14">
        <v>3393966</v>
      </c>
      <c r="M365" s="14">
        <v>3831957</v>
      </c>
      <c r="N365" s="14">
        <v>4075796</v>
      </c>
      <c r="O365" s="14">
        <v>4261516</v>
      </c>
      <c r="P365" s="14">
        <v>4337953</v>
      </c>
      <c r="Q365" s="14">
        <v>4366231</v>
      </c>
      <c r="R365" s="14">
        <v>4266059</v>
      </c>
      <c r="S365" s="14">
        <v>4464131</v>
      </c>
      <c r="T365" s="14">
        <v>4773471</v>
      </c>
      <c r="U365" s="14">
        <v>4873830</v>
      </c>
      <c r="V365" s="14">
        <v>5119477</v>
      </c>
      <c r="W365" s="14">
        <v>4983420</v>
      </c>
      <c r="X365" s="14">
        <v>5081016</v>
      </c>
      <c r="Y365" s="14">
        <v>5167703</v>
      </c>
      <c r="Z365" s="14">
        <v>4991530</v>
      </c>
    </row>
    <row r="366" spans="2:26" x14ac:dyDescent="0.45">
      <c r="B366" s="13" t="s">
        <v>2089</v>
      </c>
      <c r="C366" s="13" t="s">
        <v>2169</v>
      </c>
      <c r="D366" s="14">
        <v>270</v>
      </c>
      <c r="E366" s="14">
        <v>435</v>
      </c>
      <c r="F366" s="14">
        <v>612</v>
      </c>
      <c r="G366" s="14">
        <v>1027</v>
      </c>
      <c r="H366" s="14">
        <v>386</v>
      </c>
      <c r="I366" s="14">
        <v>34.15</v>
      </c>
      <c r="J366" s="14">
        <v>30.2</v>
      </c>
      <c r="K366" s="14">
        <v>60.2</v>
      </c>
      <c r="L366" s="14">
        <v>60.25</v>
      </c>
      <c r="M366" s="14">
        <v>60.3</v>
      </c>
      <c r="N366" s="14">
        <v>100.3</v>
      </c>
      <c r="O366" s="14">
        <v>265.33</v>
      </c>
      <c r="P366" s="14">
        <v>505.98</v>
      </c>
      <c r="Q366" s="14">
        <v>1165.2</v>
      </c>
      <c r="R366" s="14">
        <v>1504</v>
      </c>
      <c r="S366" s="14">
        <v>1620.2</v>
      </c>
      <c r="T366" s="14">
        <v>1580</v>
      </c>
      <c r="U366" s="14">
        <v>3357</v>
      </c>
      <c r="V366" s="14">
        <v>3557</v>
      </c>
      <c r="W366" s="14">
        <v>3850</v>
      </c>
      <c r="X366" s="14">
        <v>7058.6</v>
      </c>
      <c r="Y366" s="14">
        <v>10313.299999999999</v>
      </c>
      <c r="Z366" s="14">
        <v>12202</v>
      </c>
    </row>
    <row r="367" spans="2:26" x14ac:dyDescent="0.45">
      <c r="B367" s="13" t="s">
        <v>2089</v>
      </c>
      <c r="C367" s="13" t="s">
        <v>2174</v>
      </c>
      <c r="D367" s="14">
        <v>6726</v>
      </c>
      <c r="E367" s="14">
        <v>6828</v>
      </c>
      <c r="F367" s="14">
        <v>7000</v>
      </c>
      <c r="G367" s="14">
        <v>7400</v>
      </c>
      <c r="H367" s="14">
        <v>7826</v>
      </c>
      <c r="I367" s="14">
        <v>6816</v>
      </c>
      <c r="J367" s="14">
        <v>7711</v>
      </c>
      <c r="K367" s="14">
        <v>9186</v>
      </c>
      <c r="L367" s="14">
        <v>11587</v>
      </c>
      <c r="M367" s="14">
        <v>11552</v>
      </c>
      <c r="N367" s="14">
        <v>13000</v>
      </c>
      <c r="O367" s="14">
        <v>16994</v>
      </c>
      <c r="P367" s="14">
        <v>18980</v>
      </c>
      <c r="Q367" s="14">
        <v>22390</v>
      </c>
      <c r="R367" s="14">
        <v>25159</v>
      </c>
      <c r="S367" s="14">
        <v>29334</v>
      </c>
      <c r="T367" s="14">
        <v>25013</v>
      </c>
      <c r="U367" s="14">
        <v>25000</v>
      </c>
      <c r="V367" s="14">
        <v>23977</v>
      </c>
      <c r="W367" s="14">
        <v>20910.2</v>
      </c>
      <c r="X367" s="14">
        <v>29979</v>
      </c>
      <c r="Y367" s="14">
        <v>32094</v>
      </c>
      <c r="Z367" s="14">
        <v>32735</v>
      </c>
    </row>
    <row r="368" spans="2:26" x14ac:dyDescent="0.45">
      <c r="B368" s="13" t="s">
        <v>2373</v>
      </c>
      <c r="C368" s="13" t="s">
        <v>2169</v>
      </c>
      <c r="D368" s="14">
        <v>6004</v>
      </c>
      <c r="E368" s="14">
        <v>8218</v>
      </c>
      <c r="F368" s="14">
        <v>6744</v>
      </c>
      <c r="G368" s="14">
        <v>11824</v>
      </c>
      <c r="H368" s="14">
        <v>11172</v>
      </c>
      <c r="I368" s="14">
        <v>14375</v>
      </c>
      <c r="J368" s="14">
        <v>15586</v>
      </c>
      <c r="K368" s="14">
        <v>18410.400000000001</v>
      </c>
      <c r="L368" s="14">
        <v>22340</v>
      </c>
      <c r="M368" s="14">
        <v>26441.85</v>
      </c>
      <c r="N368" s="14">
        <v>26374</v>
      </c>
      <c r="O368" s="14">
        <v>16076</v>
      </c>
      <c r="P368" s="14">
        <v>12737</v>
      </c>
      <c r="Q368" s="14">
        <v>9266</v>
      </c>
      <c r="R368" s="14">
        <v>23880</v>
      </c>
      <c r="S368" s="14">
        <v>30000</v>
      </c>
      <c r="T368" s="14">
        <v>39945</v>
      </c>
      <c r="U368" s="14">
        <v>55025</v>
      </c>
      <c r="V368" s="14">
        <v>72025</v>
      </c>
      <c r="W368" s="14">
        <v>75562.8</v>
      </c>
      <c r="X368" s="14">
        <v>99906.6</v>
      </c>
      <c r="Y368" s="14">
        <v>114489.7</v>
      </c>
      <c r="Z368" s="14">
        <v>119844.7</v>
      </c>
    </row>
    <row r="369" spans="2:26" x14ac:dyDescent="0.45">
      <c r="B369" s="13" t="s">
        <v>2373</v>
      </c>
      <c r="C369" s="13" t="s">
        <v>2174</v>
      </c>
      <c r="D369" s="14">
        <v>49080</v>
      </c>
      <c r="E369" s="14">
        <v>55331</v>
      </c>
      <c r="F369" s="14">
        <v>57211</v>
      </c>
      <c r="G369" s="14">
        <v>55440</v>
      </c>
      <c r="H369" s="14">
        <v>55418</v>
      </c>
      <c r="I369" s="14">
        <v>60421</v>
      </c>
      <c r="J369" s="14">
        <v>65485</v>
      </c>
      <c r="K369" s="14">
        <v>66221</v>
      </c>
      <c r="L369" s="14">
        <v>68898</v>
      </c>
      <c r="M369" s="14">
        <v>67664</v>
      </c>
      <c r="N369" s="14">
        <v>65145</v>
      </c>
      <c r="O369" s="14">
        <v>64481</v>
      </c>
      <c r="P369" s="14">
        <v>65170</v>
      </c>
      <c r="Q369" s="14">
        <v>71946</v>
      </c>
      <c r="R369" s="14">
        <v>68660</v>
      </c>
      <c r="S369" s="14">
        <v>68130</v>
      </c>
      <c r="T369" s="14">
        <v>75150</v>
      </c>
      <c r="U369" s="14">
        <v>67921</v>
      </c>
      <c r="V369" s="14">
        <v>50850</v>
      </c>
      <c r="W369" s="14">
        <v>65477</v>
      </c>
      <c r="X369" s="14">
        <v>57805</v>
      </c>
      <c r="Y369" s="14">
        <v>67459</v>
      </c>
      <c r="Z369" s="14">
        <v>64263.01</v>
      </c>
    </row>
    <row r="370" spans="2:26" x14ac:dyDescent="0.45">
      <c r="B370" s="13" t="s">
        <v>2374</v>
      </c>
      <c r="C370" s="13" t="s">
        <v>2169</v>
      </c>
      <c r="D370" s="14">
        <v>3714</v>
      </c>
      <c r="E370" s="14">
        <v>3536</v>
      </c>
      <c r="F370" s="14">
        <v>3326</v>
      </c>
      <c r="G370" s="14">
        <v>3194</v>
      </c>
      <c r="H370" s="14">
        <v>4616</v>
      </c>
      <c r="I370" s="14">
        <v>4554</v>
      </c>
      <c r="J370" s="14">
        <v>0</v>
      </c>
      <c r="K370" s="14">
        <v>0</v>
      </c>
      <c r="L370" s="14">
        <v>0</v>
      </c>
      <c r="M370" s="14">
        <v>0</v>
      </c>
      <c r="N370" s="14">
        <v>0</v>
      </c>
      <c r="O370" s="14">
        <v>0</v>
      </c>
      <c r="P370" s="14">
        <v>0</v>
      </c>
      <c r="Q370" s="14">
        <v>0</v>
      </c>
      <c r="R370" s="14">
        <v>0</v>
      </c>
      <c r="S370" s="14">
        <v>0</v>
      </c>
      <c r="T370" s="14">
        <v>0</v>
      </c>
      <c r="U370" s="14">
        <v>0</v>
      </c>
      <c r="V370" s="14">
        <v>0</v>
      </c>
      <c r="W370" s="14">
        <v>0</v>
      </c>
      <c r="X370" s="14">
        <v>0</v>
      </c>
      <c r="Y370" s="14">
        <v>0</v>
      </c>
      <c r="Z370" s="14">
        <v>0</v>
      </c>
    </row>
    <row r="371" spans="2:26" x14ac:dyDescent="0.45">
      <c r="B371" s="13" t="s">
        <v>2374</v>
      </c>
      <c r="C371" s="13" t="s">
        <v>2174</v>
      </c>
      <c r="D371" s="14">
        <v>1272.2</v>
      </c>
      <c r="E371" s="14">
        <v>1093.2850000000001</v>
      </c>
      <c r="F371" s="14">
        <v>1588.075</v>
      </c>
      <c r="G371" s="14">
        <v>1801.06</v>
      </c>
      <c r="H371" s="14">
        <v>2389</v>
      </c>
      <c r="I371" s="14">
        <v>2431</v>
      </c>
      <c r="J371" s="14">
        <v>0</v>
      </c>
      <c r="K371" s="14">
        <v>0</v>
      </c>
      <c r="L371" s="14">
        <v>0</v>
      </c>
      <c r="M371" s="14">
        <v>0</v>
      </c>
      <c r="N371" s="14">
        <v>0</v>
      </c>
      <c r="O371" s="14">
        <v>0</v>
      </c>
      <c r="P371" s="14">
        <v>0</v>
      </c>
      <c r="Q371" s="14">
        <v>0</v>
      </c>
      <c r="R371" s="14">
        <v>0</v>
      </c>
      <c r="S371" s="14">
        <v>0</v>
      </c>
      <c r="T371" s="14">
        <v>0</v>
      </c>
      <c r="U371" s="14">
        <v>0</v>
      </c>
      <c r="V371" s="14">
        <v>0</v>
      </c>
      <c r="W371" s="14">
        <v>0</v>
      </c>
      <c r="X371" s="14">
        <v>0</v>
      </c>
      <c r="Y371" s="14">
        <v>0</v>
      </c>
      <c r="Z371" s="14">
        <v>0</v>
      </c>
    </row>
    <row r="372" spans="2:26" x14ac:dyDescent="0.45">
      <c r="B372" s="13" t="s">
        <v>2375</v>
      </c>
      <c r="C372" s="13" t="s">
        <v>2169</v>
      </c>
      <c r="D372" s="14">
        <v>0</v>
      </c>
      <c r="E372" s="14">
        <v>0</v>
      </c>
      <c r="F372" s="14">
        <v>0</v>
      </c>
      <c r="G372" s="14">
        <v>0</v>
      </c>
      <c r="H372" s="14">
        <v>0</v>
      </c>
      <c r="I372" s="14">
        <v>0</v>
      </c>
      <c r="J372" s="14">
        <v>0</v>
      </c>
      <c r="K372" s="14">
        <v>0</v>
      </c>
      <c r="L372" s="14">
        <v>0</v>
      </c>
      <c r="M372" s="14">
        <v>0</v>
      </c>
      <c r="N372" s="14">
        <v>0</v>
      </c>
      <c r="O372" s="14">
        <v>0</v>
      </c>
      <c r="P372" s="14">
        <v>7500</v>
      </c>
      <c r="Q372" s="14">
        <v>6500</v>
      </c>
      <c r="R372" s="14">
        <v>6000</v>
      </c>
      <c r="S372" s="14">
        <v>7000</v>
      </c>
      <c r="T372" s="14">
        <v>6000</v>
      </c>
      <c r="U372" s="14">
        <v>9000</v>
      </c>
      <c r="V372" s="14">
        <v>10000</v>
      </c>
      <c r="W372" s="14">
        <v>9000</v>
      </c>
      <c r="X372" s="14">
        <v>9000</v>
      </c>
      <c r="Y372" s="14">
        <v>9000</v>
      </c>
      <c r="Z372" s="14">
        <v>9000</v>
      </c>
    </row>
    <row r="373" spans="2:26" x14ac:dyDescent="0.45">
      <c r="B373" s="13" t="s">
        <v>2375</v>
      </c>
      <c r="C373" s="13" t="s">
        <v>2174</v>
      </c>
      <c r="D373" s="14">
        <v>0</v>
      </c>
      <c r="E373" s="14">
        <v>0</v>
      </c>
      <c r="F373" s="14">
        <v>0</v>
      </c>
      <c r="G373" s="14">
        <v>0</v>
      </c>
      <c r="H373" s="14">
        <v>0</v>
      </c>
      <c r="I373" s="14">
        <v>0</v>
      </c>
      <c r="J373" s="14">
        <v>0</v>
      </c>
      <c r="K373" s="14">
        <v>0</v>
      </c>
      <c r="L373" s="14">
        <v>0</v>
      </c>
      <c r="M373" s="14">
        <v>0</v>
      </c>
      <c r="N373" s="14">
        <v>0</v>
      </c>
      <c r="O373" s="14">
        <v>0</v>
      </c>
      <c r="P373" s="14">
        <v>34008</v>
      </c>
      <c r="Q373" s="14">
        <v>33708</v>
      </c>
      <c r="R373" s="14">
        <v>33508</v>
      </c>
      <c r="S373" s="14">
        <v>33008</v>
      </c>
      <c r="T373" s="14">
        <v>35502</v>
      </c>
      <c r="U373" s="14">
        <v>38390</v>
      </c>
      <c r="V373" s="14">
        <v>41041</v>
      </c>
      <c r="W373" s="14">
        <v>40770</v>
      </c>
      <c r="X373" s="14">
        <v>37660</v>
      </c>
      <c r="Y373" s="14">
        <v>40970</v>
      </c>
      <c r="Z373" s="14">
        <v>44250</v>
      </c>
    </row>
    <row r="374" spans="2:26" x14ac:dyDescent="0.45">
      <c r="B374" s="13" t="s">
        <v>2376</v>
      </c>
      <c r="C374" s="13" t="s">
        <v>2169</v>
      </c>
      <c r="D374" s="14">
        <v>104</v>
      </c>
      <c r="E374" s="14">
        <v>105</v>
      </c>
      <c r="F374" s="14">
        <v>109</v>
      </c>
      <c r="G374" s="14">
        <v>98</v>
      </c>
      <c r="H374" s="14">
        <v>52</v>
      </c>
      <c r="I374" s="14">
        <v>54</v>
      </c>
      <c r="J374" s="14">
        <v>45</v>
      </c>
      <c r="K374" s="14">
        <v>45</v>
      </c>
      <c r="L374" s="14">
        <v>54</v>
      </c>
      <c r="M374" s="14">
        <v>71</v>
      </c>
      <c r="N374" s="14">
        <v>79.599999999999994</v>
      </c>
      <c r="O374" s="14">
        <v>334.66500000000002</v>
      </c>
      <c r="P374" s="14">
        <v>399.3</v>
      </c>
      <c r="Q374" s="14">
        <v>706.8</v>
      </c>
      <c r="R374" s="14">
        <v>1012</v>
      </c>
      <c r="S374" s="14">
        <v>1212.5</v>
      </c>
      <c r="T374" s="14">
        <v>2078.83</v>
      </c>
      <c r="U374" s="14">
        <v>1010.7</v>
      </c>
      <c r="V374" s="14">
        <v>1108</v>
      </c>
      <c r="W374" s="14">
        <v>1010</v>
      </c>
      <c r="X374" s="14">
        <v>1100</v>
      </c>
      <c r="Y374" s="14">
        <v>1150.5</v>
      </c>
      <c r="Z374" s="14">
        <v>1585.1</v>
      </c>
    </row>
    <row r="375" spans="2:26" x14ac:dyDescent="0.45">
      <c r="B375" s="13" t="s">
        <v>2376</v>
      </c>
      <c r="C375" s="13" t="s">
        <v>2174</v>
      </c>
      <c r="D375" s="14">
        <v>436005</v>
      </c>
      <c r="E375" s="14">
        <v>431252</v>
      </c>
      <c r="F375" s="14">
        <v>398040</v>
      </c>
      <c r="G375" s="14">
        <v>469284</v>
      </c>
      <c r="H375" s="14">
        <v>434525</v>
      </c>
      <c r="I375" s="14">
        <v>399848</v>
      </c>
      <c r="J375" s="14">
        <v>368388</v>
      </c>
      <c r="K375" s="14">
        <v>412360</v>
      </c>
      <c r="L375" s="14">
        <v>428298</v>
      </c>
      <c r="M375" s="14">
        <v>446200</v>
      </c>
      <c r="N375" s="14">
        <v>409715</v>
      </c>
      <c r="O375" s="14">
        <v>427134.6</v>
      </c>
      <c r="P375" s="14">
        <v>461077.2</v>
      </c>
      <c r="Q375" s="14">
        <v>469595.6</v>
      </c>
      <c r="R375" s="14">
        <v>458530.4</v>
      </c>
      <c r="S375" s="14">
        <v>425442.1</v>
      </c>
      <c r="T375" s="14">
        <v>474172.3</v>
      </c>
      <c r="U375" s="14">
        <v>534939.6</v>
      </c>
      <c r="V375" s="14">
        <v>484654.7</v>
      </c>
      <c r="W375" s="14">
        <v>516141.3</v>
      </c>
      <c r="X375" s="14">
        <v>458363.4</v>
      </c>
      <c r="Y375" s="14">
        <v>513957.1</v>
      </c>
      <c r="Z375" s="14">
        <v>533771.19999999995</v>
      </c>
    </row>
    <row r="376" spans="2:26" x14ac:dyDescent="0.45">
      <c r="B376" s="13" t="s">
        <v>2377</v>
      </c>
      <c r="C376" s="13" t="s">
        <v>2169</v>
      </c>
      <c r="D376" s="14">
        <v>5112</v>
      </c>
      <c r="E376" s="14">
        <v>4443</v>
      </c>
      <c r="F376" s="14">
        <v>5027</v>
      </c>
      <c r="G376" s="14">
        <v>5024</v>
      </c>
      <c r="H376" s="14">
        <v>5406</v>
      </c>
      <c r="I376" s="14">
        <v>5917</v>
      </c>
      <c r="J376" s="14">
        <v>8573</v>
      </c>
      <c r="K376" s="14">
        <v>4503</v>
      </c>
      <c r="L376" s="14">
        <v>3518</v>
      </c>
      <c r="M376" s="14">
        <v>3567</v>
      </c>
      <c r="N376" s="14">
        <v>3498.87</v>
      </c>
      <c r="O376" s="14">
        <v>4335.7939999999999</v>
      </c>
      <c r="P376" s="14">
        <v>4232.3310000000001</v>
      </c>
      <c r="Q376" s="14">
        <v>5566.1109999999999</v>
      </c>
      <c r="R376" s="14">
        <v>5262.3230000000003</v>
      </c>
      <c r="S376" s="14">
        <v>6896.2929999999997</v>
      </c>
      <c r="T376" s="14">
        <v>6112.3609999999999</v>
      </c>
      <c r="U376" s="14">
        <v>5833.77</v>
      </c>
      <c r="V376" s="14">
        <v>5701.6490000000003</v>
      </c>
      <c r="W376" s="14">
        <v>5831.35</v>
      </c>
      <c r="X376" s="14">
        <v>4828.8490000000002</v>
      </c>
      <c r="Y376" s="14">
        <v>5243.5640000000003</v>
      </c>
      <c r="Z376" s="14">
        <v>4745.21</v>
      </c>
    </row>
    <row r="377" spans="2:26" x14ac:dyDescent="0.45">
      <c r="B377" s="13" t="s">
        <v>2377</v>
      </c>
      <c r="C377" s="13" t="s">
        <v>2174</v>
      </c>
      <c r="D377" s="14">
        <v>5371</v>
      </c>
      <c r="E377" s="14">
        <v>3342</v>
      </c>
      <c r="F377" s="14">
        <v>2769</v>
      </c>
      <c r="G377" s="14">
        <v>2085</v>
      </c>
      <c r="H377" s="14">
        <v>2173</v>
      </c>
      <c r="I377" s="14">
        <v>1920</v>
      </c>
      <c r="J377" s="14">
        <v>3103</v>
      </c>
      <c r="K377" s="14">
        <v>3522</v>
      </c>
      <c r="L377" s="14">
        <v>1623</v>
      </c>
      <c r="M377" s="14">
        <v>2121</v>
      </c>
      <c r="N377" s="14">
        <v>1732</v>
      </c>
      <c r="O377" s="14">
        <v>1618</v>
      </c>
      <c r="P377" s="14">
        <v>1969</v>
      </c>
      <c r="Q377" s="14">
        <v>1645</v>
      </c>
      <c r="R377" s="14">
        <v>1433</v>
      </c>
      <c r="S377" s="14">
        <v>1265</v>
      </c>
      <c r="T377" s="14">
        <v>1234</v>
      </c>
      <c r="U377" s="14">
        <v>1110</v>
      </c>
      <c r="V377" s="14">
        <v>1309.741</v>
      </c>
      <c r="W377" s="14">
        <v>1417.7070000000001</v>
      </c>
      <c r="X377" s="14">
        <v>355.59</v>
      </c>
      <c r="Y377" s="14">
        <v>306.32</v>
      </c>
      <c r="Z377" s="14">
        <v>207.405</v>
      </c>
    </row>
    <row r="378" spans="2:26" x14ac:dyDescent="0.45">
      <c r="B378" s="13" t="s">
        <v>2378</v>
      </c>
      <c r="C378" s="13" t="s">
        <v>2174</v>
      </c>
      <c r="D378" s="14">
        <v>719</v>
      </c>
      <c r="E378" s="14">
        <v>867</v>
      </c>
      <c r="F378" s="14">
        <v>598</v>
      </c>
      <c r="G378" s="14">
        <v>985</v>
      </c>
      <c r="H378" s="14">
        <v>1061</v>
      </c>
      <c r="I378" s="14">
        <v>1130</v>
      </c>
      <c r="J378" s="14">
        <v>1120</v>
      </c>
      <c r="K378" s="14">
        <v>837</v>
      </c>
      <c r="L378" s="14">
        <v>794</v>
      </c>
      <c r="M378" s="14">
        <v>856</v>
      </c>
      <c r="N378" s="14">
        <v>864</v>
      </c>
      <c r="O378" s="14">
        <v>1302</v>
      </c>
      <c r="P378" s="14">
        <v>678.37</v>
      </c>
      <c r="Q378" s="14">
        <v>573.91999999999996</v>
      </c>
      <c r="R378" s="14">
        <v>650.83000000000004</v>
      </c>
      <c r="S378" s="14">
        <v>612.91600000000005</v>
      </c>
      <c r="T378" s="14">
        <v>889.57</v>
      </c>
      <c r="U378" s="14">
        <v>814.11</v>
      </c>
      <c r="V378" s="14">
        <v>809.15200000000004</v>
      </c>
      <c r="W378" s="14">
        <v>769.41600000000005</v>
      </c>
      <c r="X378" s="14">
        <v>510.07600000000002</v>
      </c>
      <c r="Y378" s="14">
        <v>514.89599999999996</v>
      </c>
      <c r="Z378" s="14">
        <v>494.68</v>
      </c>
    </row>
    <row r="379" spans="2:26" x14ac:dyDescent="0.45">
      <c r="B379" s="13" t="s">
        <v>2379</v>
      </c>
      <c r="C379" s="13" t="s">
        <v>2169</v>
      </c>
      <c r="D379" s="14">
        <v>15</v>
      </c>
      <c r="E379" s="14">
        <v>15</v>
      </c>
      <c r="F379" s="14">
        <v>6</v>
      </c>
      <c r="G379" s="14">
        <v>400</v>
      </c>
      <c r="H379" s="14">
        <v>1711.2</v>
      </c>
      <c r="I379" s="14">
        <v>2608.8000000000002</v>
      </c>
      <c r="J379" s="14">
        <v>1353.6</v>
      </c>
      <c r="K379" s="14">
        <v>866.6</v>
      </c>
      <c r="L379" s="14">
        <v>1160.2</v>
      </c>
      <c r="M379" s="14">
        <v>4029.8</v>
      </c>
      <c r="N379" s="14">
        <v>7105</v>
      </c>
      <c r="O379" s="14">
        <v>7218.6</v>
      </c>
      <c r="P379" s="14">
        <v>6992.4</v>
      </c>
      <c r="Q379" s="14">
        <v>11815</v>
      </c>
      <c r="R379" s="14">
        <v>12165.4</v>
      </c>
      <c r="S379" s="14">
        <v>12203</v>
      </c>
      <c r="T379" s="14">
        <v>10586.5</v>
      </c>
      <c r="U379" s="14">
        <v>4786.5</v>
      </c>
      <c r="V379" s="14">
        <v>5526.5</v>
      </c>
      <c r="W379" s="14">
        <v>5607</v>
      </c>
      <c r="X379" s="14">
        <v>5507</v>
      </c>
      <c r="Y379" s="14">
        <v>12463.74</v>
      </c>
      <c r="Z379" s="14">
        <v>11879.3</v>
      </c>
    </row>
    <row r="380" spans="2:26" x14ac:dyDescent="0.45">
      <c r="B380" s="13" t="s">
        <v>2379</v>
      </c>
      <c r="C380" s="13" t="s">
        <v>2174</v>
      </c>
      <c r="D380" s="14">
        <v>19564.330000000002</v>
      </c>
      <c r="E380" s="14">
        <v>24538.36</v>
      </c>
      <c r="F380" s="14">
        <v>26252.54</v>
      </c>
      <c r="G380" s="14">
        <v>36699.22</v>
      </c>
      <c r="H380" s="14">
        <v>35045.67</v>
      </c>
      <c r="I380" s="14">
        <v>30171.14</v>
      </c>
      <c r="J380" s="14">
        <v>39525.660000000003</v>
      </c>
      <c r="K380" s="14">
        <v>32150.18</v>
      </c>
      <c r="L380" s="14">
        <v>27457.7</v>
      </c>
      <c r="M380" s="14">
        <v>28652.6</v>
      </c>
      <c r="N380" s="14">
        <v>37544.660000000003</v>
      </c>
      <c r="O380" s="14">
        <v>38720.160000000003</v>
      </c>
      <c r="P380" s="14">
        <v>38892.07</v>
      </c>
      <c r="Q380" s="14">
        <v>36708.879999999997</v>
      </c>
      <c r="R380" s="14">
        <v>70717.31</v>
      </c>
      <c r="S380" s="14">
        <v>67995.990000000005</v>
      </c>
      <c r="T380" s="14">
        <v>65572.36</v>
      </c>
      <c r="U380" s="14">
        <v>49988</v>
      </c>
      <c r="V380" s="14">
        <v>62640.12</v>
      </c>
      <c r="W380" s="14">
        <v>68303.89</v>
      </c>
      <c r="X380" s="14">
        <v>40902.67</v>
      </c>
      <c r="Y380" s="14">
        <v>49829.279999999999</v>
      </c>
      <c r="Z380" s="14">
        <v>47838.080000000002</v>
      </c>
    </row>
    <row r="381" spans="2:26" x14ac:dyDescent="0.45">
      <c r="B381" s="13" t="s">
        <v>2380</v>
      </c>
      <c r="C381" s="13" t="s">
        <v>2169</v>
      </c>
      <c r="D381" s="14">
        <v>30</v>
      </c>
      <c r="E381" s="14">
        <v>30</v>
      </c>
      <c r="F381" s="14">
        <v>30</v>
      </c>
      <c r="G381" s="14">
        <v>30</v>
      </c>
      <c r="H381" s="14">
        <v>30</v>
      </c>
      <c r="I381" s="14">
        <v>30</v>
      </c>
      <c r="J381" s="14">
        <v>30</v>
      </c>
      <c r="K381" s="14">
        <v>50</v>
      </c>
      <c r="L381" s="14">
        <v>50</v>
      </c>
      <c r="M381" s="14">
        <v>75</v>
      </c>
      <c r="N381" s="14">
        <v>75</v>
      </c>
      <c r="O381" s="14">
        <v>75</v>
      </c>
      <c r="P381" s="14">
        <v>75</v>
      </c>
      <c r="Q381" s="14">
        <v>75</v>
      </c>
      <c r="R381" s="14">
        <v>75</v>
      </c>
      <c r="S381" s="14">
        <v>85</v>
      </c>
      <c r="T381" s="14">
        <v>85</v>
      </c>
      <c r="U381" s="14">
        <v>85</v>
      </c>
      <c r="V381" s="14">
        <v>100</v>
      </c>
      <c r="W381" s="14">
        <v>100</v>
      </c>
      <c r="X381" s="14">
        <v>115</v>
      </c>
      <c r="Y381" s="14">
        <v>125</v>
      </c>
      <c r="Z381" s="14">
        <v>145</v>
      </c>
    </row>
    <row r="382" spans="2:26" x14ac:dyDescent="0.45">
      <c r="B382" s="13" t="s">
        <v>2380</v>
      </c>
      <c r="C382" s="13" t="s">
        <v>2174</v>
      </c>
      <c r="D382" s="14">
        <v>74730</v>
      </c>
      <c r="E382" s="14">
        <v>75210</v>
      </c>
      <c r="F382" s="14">
        <v>82990</v>
      </c>
      <c r="G382" s="14">
        <v>95926</v>
      </c>
      <c r="H382" s="14">
        <v>132440</v>
      </c>
      <c r="I382" s="14">
        <v>142993</v>
      </c>
      <c r="J382" s="14">
        <v>144146</v>
      </c>
      <c r="K382" s="14">
        <v>139535</v>
      </c>
      <c r="L382" s="14">
        <v>197582</v>
      </c>
      <c r="M382" s="14">
        <v>199000</v>
      </c>
      <c r="N382" s="14">
        <v>200000</v>
      </c>
      <c r="O382" s="14">
        <v>202000</v>
      </c>
      <c r="P382" s="14">
        <v>203500</v>
      </c>
      <c r="Q382" s="14">
        <v>205000</v>
      </c>
      <c r="R382" s="14">
        <v>206477</v>
      </c>
      <c r="S382" s="14">
        <v>202100</v>
      </c>
      <c r="T382" s="14">
        <v>202100</v>
      </c>
      <c r="U382" s="14">
        <v>202100</v>
      </c>
      <c r="V382" s="14">
        <v>202100</v>
      </c>
      <c r="W382" s="14">
        <v>202100</v>
      </c>
      <c r="X382" s="14">
        <v>200630</v>
      </c>
      <c r="Y382" s="14">
        <v>204900</v>
      </c>
      <c r="Z382" s="14">
        <v>215140</v>
      </c>
    </row>
    <row r="383" spans="2:26" x14ac:dyDescent="0.45">
      <c r="B383" s="13" t="s">
        <v>2381</v>
      </c>
      <c r="C383" s="13" t="s">
        <v>2169</v>
      </c>
      <c r="D383" s="14">
        <v>261</v>
      </c>
      <c r="E383" s="14">
        <v>395</v>
      </c>
      <c r="F383" s="14">
        <v>781</v>
      </c>
      <c r="G383" s="14">
        <v>1131</v>
      </c>
      <c r="H383" s="14">
        <v>2219</v>
      </c>
      <c r="I383" s="14">
        <v>2203</v>
      </c>
      <c r="J383" s="14">
        <v>3078</v>
      </c>
      <c r="K383" s="14">
        <v>3734</v>
      </c>
      <c r="L383" s="14">
        <v>3817</v>
      </c>
      <c r="M383" s="14">
        <v>4355.71</v>
      </c>
      <c r="N383" s="14">
        <v>4499.93</v>
      </c>
      <c r="O383" s="14">
        <v>4883.7</v>
      </c>
      <c r="P383" s="14">
        <v>5322</v>
      </c>
      <c r="Q383" s="14">
        <v>3278</v>
      </c>
      <c r="R383" s="14">
        <v>1663</v>
      </c>
      <c r="S383" s="14">
        <v>6742.71</v>
      </c>
      <c r="T383" s="14">
        <v>7955.68</v>
      </c>
      <c r="U383" s="14">
        <v>11027.63</v>
      </c>
      <c r="V383" s="14">
        <v>10913.22</v>
      </c>
      <c r="W383" s="14">
        <v>9944.0499999999993</v>
      </c>
      <c r="X383" s="14">
        <v>8378</v>
      </c>
      <c r="Y383" s="14">
        <v>12748.85</v>
      </c>
      <c r="Z383" s="14">
        <v>12919</v>
      </c>
    </row>
    <row r="384" spans="2:26" x14ac:dyDescent="0.45">
      <c r="B384" s="13" t="s">
        <v>2381</v>
      </c>
      <c r="C384" s="13" t="s">
        <v>2174</v>
      </c>
      <c r="D384" s="14">
        <v>9590</v>
      </c>
      <c r="E384" s="14">
        <v>19609</v>
      </c>
      <c r="F384" s="14">
        <v>35943</v>
      </c>
      <c r="G384" s="14">
        <v>35484</v>
      </c>
      <c r="H384" s="14">
        <v>42415</v>
      </c>
      <c r="I384" s="14">
        <v>41114</v>
      </c>
      <c r="J384" s="14">
        <v>43218</v>
      </c>
      <c r="K384" s="14">
        <v>54664</v>
      </c>
      <c r="L384" s="14">
        <v>53287</v>
      </c>
      <c r="M384" s="14">
        <v>48424</v>
      </c>
      <c r="N384" s="14">
        <v>39583</v>
      </c>
      <c r="O384" s="14">
        <v>54403</v>
      </c>
      <c r="P384" s="14">
        <v>52060</v>
      </c>
      <c r="Q384" s="14">
        <v>52147</v>
      </c>
      <c r="R384" s="14">
        <v>63296</v>
      </c>
      <c r="S384" s="14">
        <v>54513</v>
      </c>
      <c r="T384" s="14">
        <v>58558.09</v>
      </c>
      <c r="U384" s="14">
        <v>59600.34</v>
      </c>
      <c r="V384" s="14">
        <v>57131.44</v>
      </c>
      <c r="W384" s="14">
        <v>51648.7</v>
      </c>
      <c r="X384" s="14">
        <v>59674.41</v>
      </c>
      <c r="Y384" s="14">
        <v>59019.88</v>
      </c>
      <c r="Z384" s="14">
        <v>60114.99</v>
      </c>
    </row>
    <row r="385" spans="2:26" x14ac:dyDescent="0.45">
      <c r="B385" s="13" t="s">
        <v>2382</v>
      </c>
      <c r="C385" s="13" t="s">
        <v>2174</v>
      </c>
      <c r="D385" s="14">
        <v>24150</v>
      </c>
      <c r="E385" s="14">
        <v>31900</v>
      </c>
      <c r="F385" s="14">
        <v>29000</v>
      </c>
      <c r="G385" s="14">
        <v>30000</v>
      </c>
      <c r="H385" s="14">
        <v>30000</v>
      </c>
      <c r="I385" s="14">
        <v>25000</v>
      </c>
      <c r="J385" s="14">
        <v>30000</v>
      </c>
      <c r="K385" s="14">
        <v>30000</v>
      </c>
      <c r="L385" s="14">
        <v>30000</v>
      </c>
      <c r="M385" s="14">
        <v>30000</v>
      </c>
      <c r="N385" s="14">
        <v>30000</v>
      </c>
      <c r="O385" s="14">
        <v>30000</v>
      </c>
      <c r="P385" s="14">
        <v>30000</v>
      </c>
      <c r="Q385" s="14">
        <v>30000</v>
      </c>
      <c r="R385" s="14">
        <v>30000</v>
      </c>
      <c r="S385" s="14">
        <v>30000</v>
      </c>
      <c r="T385" s="14">
        <v>30000</v>
      </c>
      <c r="U385" s="14">
        <v>30000</v>
      </c>
      <c r="V385" s="14">
        <v>30000</v>
      </c>
      <c r="W385" s="14">
        <v>30000</v>
      </c>
      <c r="X385" s="14">
        <v>30000</v>
      </c>
      <c r="Y385" s="14">
        <v>30000</v>
      </c>
      <c r="Z385" s="14">
        <v>30000</v>
      </c>
    </row>
    <row r="386" spans="2:26" x14ac:dyDescent="0.45">
      <c r="B386" s="13" t="s">
        <v>2383</v>
      </c>
      <c r="C386" s="13" t="s">
        <v>2169</v>
      </c>
      <c r="D386" s="14">
        <v>0</v>
      </c>
      <c r="E386" s="14">
        <v>0</v>
      </c>
      <c r="F386" s="14">
        <v>0</v>
      </c>
      <c r="G386" s="14">
        <v>0</v>
      </c>
      <c r="H386" s="14">
        <v>0</v>
      </c>
      <c r="I386" s="14">
        <v>0</v>
      </c>
      <c r="J386" s="14">
        <v>0</v>
      </c>
      <c r="K386" s="14">
        <v>0</v>
      </c>
      <c r="L386" s="14">
        <v>0</v>
      </c>
      <c r="M386" s="14">
        <v>0</v>
      </c>
      <c r="N386" s="14">
        <v>0</v>
      </c>
      <c r="O386" s="14">
        <v>2</v>
      </c>
      <c r="P386" s="14">
        <v>3</v>
      </c>
      <c r="Q386" s="14">
        <v>5</v>
      </c>
      <c r="R386" s="14">
        <v>59</v>
      </c>
      <c r="S386" s="14">
        <v>3</v>
      </c>
      <c r="T386" s="14">
        <v>3</v>
      </c>
      <c r="U386" s="14">
        <v>88</v>
      </c>
      <c r="V386" s="14">
        <v>49</v>
      </c>
      <c r="W386" s="14">
        <v>0</v>
      </c>
      <c r="X386" s="14">
        <v>0</v>
      </c>
      <c r="Y386" s="14">
        <v>0</v>
      </c>
      <c r="Z386" s="14">
        <v>0</v>
      </c>
    </row>
    <row r="387" spans="2:26" x14ac:dyDescent="0.45">
      <c r="B387" s="13" t="s">
        <v>2383</v>
      </c>
      <c r="C387" s="13" t="s">
        <v>2174</v>
      </c>
      <c r="D387" s="14">
        <v>6690</v>
      </c>
      <c r="E387" s="14">
        <v>4206</v>
      </c>
      <c r="F387" s="14">
        <v>3889</v>
      </c>
      <c r="G387" s="14">
        <v>3894</v>
      </c>
      <c r="H387" s="14">
        <v>4399</v>
      </c>
      <c r="I387" s="14">
        <v>4694</v>
      </c>
      <c r="J387" s="14">
        <v>2878</v>
      </c>
      <c r="K387" s="14">
        <v>5249</v>
      </c>
      <c r="L387" s="14">
        <v>4621</v>
      </c>
      <c r="M387" s="14">
        <v>3879</v>
      </c>
      <c r="N387" s="14">
        <v>4887</v>
      </c>
      <c r="O387" s="14">
        <v>3172</v>
      </c>
      <c r="P387" s="14">
        <v>3740</v>
      </c>
      <c r="Q387" s="14">
        <v>3036.8780000000002</v>
      </c>
      <c r="R387" s="14">
        <v>2545.451</v>
      </c>
      <c r="S387" s="14">
        <v>3498.3449999999998</v>
      </c>
      <c r="T387" s="14">
        <v>3027</v>
      </c>
      <c r="U387" s="14">
        <v>3162</v>
      </c>
      <c r="V387" s="14">
        <v>3236</v>
      </c>
      <c r="W387" s="14">
        <v>3330</v>
      </c>
      <c r="X387" s="14">
        <v>2692.83</v>
      </c>
      <c r="Y387" s="14">
        <v>2488.35</v>
      </c>
      <c r="Z387" s="14">
        <v>2612.1999999999998</v>
      </c>
    </row>
    <row r="388" spans="2:26" x14ac:dyDescent="0.45">
      <c r="B388" s="13" t="s">
        <v>2384</v>
      </c>
      <c r="C388" s="13" t="s">
        <v>2169</v>
      </c>
      <c r="D388" s="14">
        <v>0</v>
      </c>
      <c r="E388" s="14">
        <v>0</v>
      </c>
      <c r="F388" s="14">
        <v>0</v>
      </c>
      <c r="G388" s="14">
        <v>0</v>
      </c>
      <c r="H388" s="14">
        <v>0</v>
      </c>
      <c r="I388" s="14">
        <v>0</v>
      </c>
      <c r="J388" s="14">
        <v>5013.05</v>
      </c>
      <c r="K388" s="14">
        <v>6608.8</v>
      </c>
      <c r="L388" s="14">
        <v>7533.72</v>
      </c>
      <c r="M388" s="14">
        <v>7440.44</v>
      </c>
      <c r="N388" s="14">
        <v>8195.33</v>
      </c>
      <c r="O388" s="14">
        <v>7628.95</v>
      </c>
      <c r="P388" s="14">
        <v>7661.19</v>
      </c>
      <c r="Q388" s="14">
        <v>5935.54</v>
      </c>
      <c r="R388" s="14">
        <v>7168.37</v>
      </c>
      <c r="S388" s="14">
        <v>7387</v>
      </c>
      <c r="T388" s="14">
        <v>6877.66</v>
      </c>
      <c r="U388" s="14">
        <v>5069.6499999999996</v>
      </c>
      <c r="V388" s="14">
        <v>7338.7</v>
      </c>
      <c r="W388" s="14">
        <v>6806.77</v>
      </c>
      <c r="X388" s="14">
        <v>6010.26</v>
      </c>
      <c r="Y388" s="14">
        <v>7307.89</v>
      </c>
      <c r="Z388" s="14">
        <v>5776.47</v>
      </c>
    </row>
    <row r="389" spans="2:26" x14ac:dyDescent="0.45">
      <c r="B389" s="13" t="s">
        <v>2384</v>
      </c>
      <c r="C389" s="13" t="s">
        <v>2174</v>
      </c>
      <c r="D389" s="14">
        <v>0</v>
      </c>
      <c r="E389" s="14">
        <v>0</v>
      </c>
      <c r="F389" s="14">
        <v>0</v>
      </c>
      <c r="G389" s="14">
        <v>0</v>
      </c>
      <c r="H389" s="14">
        <v>0</v>
      </c>
      <c r="I389" s="14">
        <v>0</v>
      </c>
      <c r="J389" s="14">
        <v>2632</v>
      </c>
      <c r="K389" s="14">
        <v>2535</v>
      </c>
      <c r="L389" s="14">
        <v>3153</v>
      </c>
      <c r="M389" s="14">
        <v>3846</v>
      </c>
      <c r="N389" s="14">
        <v>4807</v>
      </c>
      <c r="O389" s="14">
        <v>5384</v>
      </c>
      <c r="P389" s="14">
        <v>4798</v>
      </c>
      <c r="Q389" s="14">
        <v>5040</v>
      </c>
      <c r="R389" s="14">
        <v>3593</v>
      </c>
      <c r="S389" s="14">
        <v>3150</v>
      </c>
      <c r="T389" s="14">
        <v>2067</v>
      </c>
      <c r="U389" s="14">
        <v>2209</v>
      </c>
      <c r="V389" s="14">
        <v>2082</v>
      </c>
      <c r="W389" s="14">
        <v>2547</v>
      </c>
      <c r="X389" s="14">
        <v>1932</v>
      </c>
      <c r="Y389" s="14">
        <v>2353</v>
      </c>
      <c r="Z389" s="14">
        <v>2379</v>
      </c>
    </row>
    <row r="390" spans="2:26" x14ac:dyDescent="0.45">
      <c r="B390" s="13" t="s">
        <v>2385</v>
      </c>
      <c r="C390" s="13" t="s">
        <v>2169</v>
      </c>
      <c r="D390" s="14">
        <v>0</v>
      </c>
      <c r="E390" s="14">
        <v>0</v>
      </c>
      <c r="F390" s="14">
        <v>0</v>
      </c>
      <c r="G390" s="14">
        <v>0</v>
      </c>
      <c r="H390" s="14">
        <v>0</v>
      </c>
      <c r="I390" s="14">
        <v>0</v>
      </c>
      <c r="J390" s="14">
        <v>0</v>
      </c>
      <c r="K390" s="14">
        <v>0</v>
      </c>
      <c r="L390" s="14">
        <v>0</v>
      </c>
      <c r="M390" s="14">
        <v>0</v>
      </c>
      <c r="N390" s="14">
        <v>0</v>
      </c>
      <c r="O390" s="14">
        <v>0</v>
      </c>
      <c r="P390" s="14">
        <v>20</v>
      </c>
      <c r="Q390" s="14">
        <v>20</v>
      </c>
      <c r="R390" s="14">
        <v>20</v>
      </c>
      <c r="S390" s="14">
        <v>20</v>
      </c>
      <c r="T390" s="14">
        <v>24</v>
      </c>
      <c r="U390" s="14">
        <v>27</v>
      </c>
      <c r="V390" s="14">
        <v>30</v>
      </c>
      <c r="W390" s="14">
        <v>35</v>
      </c>
      <c r="X390" s="14">
        <v>40</v>
      </c>
      <c r="Y390" s="14">
        <v>45</v>
      </c>
      <c r="Z390" s="14">
        <v>47</v>
      </c>
    </row>
    <row r="391" spans="2:26" x14ac:dyDescent="0.45">
      <c r="B391" s="13" t="s">
        <v>2385</v>
      </c>
      <c r="C391" s="13" t="s">
        <v>2174</v>
      </c>
      <c r="D391" s="14">
        <v>0</v>
      </c>
      <c r="E391" s="14">
        <v>0</v>
      </c>
      <c r="F391" s="14">
        <v>0</v>
      </c>
      <c r="G391" s="14">
        <v>0</v>
      </c>
      <c r="H391" s="14">
        <v>0</v>
      </c>
      <c r="I391" s="14">
        <v>0</v>
      </c>
      <c r="J391" s="14">
        <v>0</v>
      </c>
      <c r="K391" s="14">
        <v>0</v>
      </c>
      <c r="L391" s="14">
        <v>0</v>
      </c>
      <c r="M391" s="14">
        <v>0</v>
      </c>
      <c r="N391" s="14">
        <v>0</v>
      </c>
      <c r="O391" s="14">
        <v>0</v>
      </c>
      <c r="P391" s="14">
        <v>37000</v>
      </c>
      <c r="Q391" s="14">
        <v>37000</v>
      </c>
      <c r="R391" s="14">
        <v>37000</v>
      </c>
      <c r="S391" s="14">
        <v>37000</v>
      </c>
      <c r="T391" s="14">
        <v>37000</v>
      </c>
      <c r="U391" s="14">
        <v>39000</v>
      </c>
      <c r="V391" s="14">
        <v>41000</v>
      </c>
      <c r="W391" s="14">
        <v>43000</v>
      </c>
      <c r="X391" s="14">
        <v>41000</v>
      </c>
      <c r="Y391" s="14">
        <v>44000</v>
      </c>
      <c r="Z391" s="14">
        <v>47000</v>
      </c>
    </row>
    <row r="392" spans="2:26" x14ac:dyDescent="0.45">
      <c r="B392" s="13" t="s">
        <v>2386</v>
      </c>
      <c r="C392" s="13" t="s">
        <v>2174</v>
      </c>
      <c r="D392" s="14">
        <v>3700</v>
      </c>
      <c r="E392" s="14">
        <v>3692</v>
      </c>
      <c r="F392" s="14">
        <v>3820</v>
      </c>
      <c r="G392" s="14">
        <v>4005</v>
      </c>
      <c r="H392" s="14">
        <v>4141</v>
      </c>
      <c r="I392" s="14">
        <v>4197</v>
      </c>
      <c r="J392" s="14">
        <v>4323</v>
      </c>
      <c r="K392" s="14">
        <v>4449</v>
      </c>
      <c r="L392" s="14">
        <v>4575</v>
      </c>
      <c r="M392" s="14">
        <v>4701</v>
      </c>
      <c r="N392" s="14">
        <v>4837</v>
      </c>
      <c r="O392" s="14">
        <v>6185.0519999999997</v>
      </c>
      <c r="P392" s="14">
        <v>7400.1</v>
      </c>
      <c r="Q392" s="14">
        <v>8699.2000000000007</v>
      </c>
      <c r="R392" s="14">
        <v>10001.4</v>
      </c>
      <c r="S392" s="14">
        <v>11440.8</v>
      </c>
      <c r="T392" s="14">
        <v>11719.7</v>
      </c>
      <c r="U392" s="14">
        <v>9514.7999999999993</v>
      </c>
      <c r="V392" s="14">
        <v>6006.5550000000003</v>
      </c>
      <c r="W392" s="14">
        <v>5432.7879999999996</v>
      </c>
      <c r="X392" s="14">
        <v>5679.4579999999996</v>
      </c>
      <c r="Y392" s="14">
        <v>5117.2479999999996</v>
      </c>
      <c r="Z392" s="14">
        <v>5703.38</v>
      </c>
    </row>
    <row r="393" spans="2:26" x14ac:dyDescent="0.45">
      <c r="B393" s="13" t="s">
        <v>2387</v>
      </c>
      <c r="C393" s="13" t="s">
        <v>2169</v>
      </c>
      <c r="D393" s="14">
        <v>345</v>
      </c>
      <c r="E393" s="14">
        <v>422</v>
      </c>
      <c r="F393" s="14">
        <v>422</v>
      </c>
      <c r="G393" s="14">
        <v>260</v>
      </c>
      <c r="H393" s="14">
        <v>288</v>
      </c>
      <c r="I393" s="14">
        <v>242</v>
      </c>
      <c r="J393" s="14">
        <v>180</v>
      </c>
      <c r="K393" s="14">
        <v>118.3</v>
      </c>
      <c r="L393" s="14">
        <v>74.400000000000006</v>
      </c>
      <c r="M393" s="14">
        <v>41.16</v>
      </c>
      <c r="N393" s="14">
        <v>71.099999999999994</v>
      </c>
      <c r="O393" s="14">
        <v>96</v>
      </c>
      <c r="P393" s="14">
        <v>74.2</v>
      </c>
      <c r="Q393" s="14">
        <v>78.7</v>
      </c>
      <c r="R393" s="14">
        <v>82.82</v>
      </c>
      <c r="S393" s="14">
        <v>122.17</v>
      </c>
      <c r="T393" s="14">
        <v>102.1</v>
      </c>
      <c r="U393" s="14">
        <v>106.75</v>
      </c>
      <c r="V393" s="14">
        <v>72.400000000000006</v>
      </c>
      <c r="W393" s="14">
        <v>69.5</v>
      </c>
      <c r="X393" s="14">
        <v>37</v>
      </c>
      <c r="Y393" s="14">
        <v>40</v>
      </c>
      <c r="Z393" s="14">
        <v>45</v>
      </c>
    </row>
    <row r="394" spans="2:26" x14ac:dyDescent="0.45">
      <c r="B394" s="13" t="s">
        <v>2387</v>
      </c>
      <c r="C394" s="13" t="s">
        <v>2174</v>
      </c>
      <c r="D394" s="14">
        <v>24238</v>
      </c>
      <c r="E394" s="14">
        <v>28557</v>
      </c>
      <c r="F394" s="14">
        <v>30705</v>
      </c>
      <c r="G394" s="14">
        <v>35594</v>
      </c>
      <c r="H394" s="14">
        <v>32872</v>
      </c>
      <c r="I394" s="14">
        <v>29620</v>
      </c>
      <c r="J394" s="14">
        <v>31921</v>
      </c>
      <c r="K394" s="14">
        <v>30901</v>
      </c>
      <c r="L394" s="14">
        <v>24132</v>
      </c>
      <c r="M394" s="14">
        <v>26143</v>
      </c>
      <c r="N394" s="14">
        <v>35085</v>
      </c>
      <c r="O394" s="14">
        <v>35490</v>
      </c>
      <c r="P394" s="14">
        <v>35930</v>
      </c>
      <c r="Q394" s="14">
        <v>35516</v>
      </c>
      <c r="R394" s="14">
        <v>33459</v>
      </c>
      <c r="S394" s="14">
        <v>39463</v>
      </c>
      <c r="T394" s="14">
        <v>43063</v>
      </c>
      <c r="U394" s="14">
        <v>48584</v>
      </c>
      <c r="V394" s="14">
        <v>39299</v>
      </c>
      <c r="W394" s="14">
        <v>31388</v>
      </c>
      <c r="X394" s="14">
        <v>29772</v>
      </c>
      <c r="Y394" s="14">
        <v>32130</v>
      </c>
      <c r="Z394" s="14">
        <v>33695</v>
      </c>
    </row>
    <row r="395" spans="2:26" x14ac:dyDescent="0.45">
      <c r="B395" s="13" t="s">
        <v>2388</v>
      </c>
      <c r="C395" s="13" t="s">
        <v>2169</v>
      </c>
      <c r="D395" s="14">
        <v>887</v>
      </c>
      <c r="E395" s="14">
        <v>999</v>
      </c>
      <c r="F395" s="14">
        <v>829</v>
      </c>
      <c r="G395" s="14">
        <v>881</v>
      </c>
      <c r="H395" s="14">
        <v>1180</v>
      </c>
      <c r="I395" s="14">
        <v>955</v>
      </c>
      <c r="J395" s="14">
        <v>1263</v>
      </c>
      <c r="K395" s="14">
        <v>1199</v>
      </c>
      <c r="L395" s="14">
        <v>1071</v>
      </c>
      <c r="M395" s="14">
        <v>834.9</v>
      </c>
      <c r="N395" s="14">
        <v>702.4</v>
      </c>
      <c r="O395" s="14">
        <v>834.5</v>
      </c>
      <c r="P395" s="14">
        <v>1310.56</v>
      </c>
      <c r="Q395" s="14">
        <v>1106.2</v>
      </c>
      <c r="R395" s="14">
        <v>1230.6600000000001</v>
      </c>
      <c r="S395" s="14">
        <v>1308.6300000000001</v>
      </c>
      <c r="T395" s="14">
        <v>2168.65</v>
      </c>
      <c r="U395" s="14">
        <v>2646.2640000000001</v>
      </c>
      <c r="V395" s="14">
        <v>2224.41</v>
      </c>
      <c r="W395" s="14">
        <v>2687.54</v>
      </c>
      <c r="X395" s="14">
        <v>2296</v>
      </c>
      <c r="Y395" s="14">
        <v>2514</v>
      </c>
      <c r="Z395" s="14">
        <v>2614</v>
      </c>
    </row>
    <row r="396" spans="2:26" x14ac:dyDescent="0.45">
      <c r="B396" s="13" t="s">
        <v>2388</v>
      </c>
      <c r="C396" s="13" t="s">
        <v>2174</v>
      </c>
      <c r="D396" s="14">
        <v>1368</v>
      </c>
      <c r="E396" s="14">
        <v>1531</v>
      </c>
      <c r="F396" s="14">
        <v>1746</v>
      </c>
      <c r="G396" s="14">
        <v>1646</v>
      </c>
      <c r="H396" s="14">
        <v>1603</v>
      </c>
      <c r="I396" s="14">
        <v>1693</v>
      </c>
      <c r="J396" s="14">
        <v>1718</v>
      </c>
      <c r="K396" s="14">
        <v>1994</v>
      </c>
      <c r="L396" s="14">
        <v>1655</v>
      </c>
      <c r="M396" s="14">
        <v>1761</v>
      </c>
      <c r="N396" s="14">
        <v>1608</v>
      </c>
      <c r="O396" s="14">
        <v>1935</v>
      </c>
      <c r="P396" s="14">
        <v>1945</v>
      </c>
      <c r="Q396" s="14">
        <v>1986</v>
      </c>
      <c r="R396" s="14">
        <v>1944</v>
      </c>
      <c r="S396" s="14">
        <v>1971</v>
      </c>
      <c r="T396" s="14">
        <v>1866</v>
      </c>
      <c r="U396" s="14">
        <v>1870</v>
      </c>
      <c r="V396" s="14">
        <v>1937</v>
      </c>
      <c r="W396" s="14">
        <v>1853</v>
      </c>
      <c r="X396" s="14">
        <v>1736</v>
      </c>
      <c r="Y396" s="14">
        <v>1815</v>
      </c>
      <c r="Z396" s="14">
        <v>1895</v>
      </c>
    </row>
    <row r="397" spans="2:26" x14ac:dyDescent="0.45">
      <c r="B397" s="13" t="s">
        <v>2389</v>
      </c>
      <c r="C397" s="13" t="s">
        <v>2169</v>
      </c>
      <c r="D397" s="14">
        <v>1181</v>
      </c>
      <c r="E397" s="14">
        <v>1262</v>
      </c>
      <c r="F397" s="14">
        <v>1289</v>
      </c>
      <c r="G397" s="14">
        <v>1353</v>
      </c>
      <c r="H397" s="14">
        <v>1571</v>
      </c>
      <c r="I397" s="14">
        <v>1346</v>
      </c>
      <c r="J397" s="14">
        <v>1369</v>
      </c>
      <c r="K397" s="14">
        <v>1352</v>
      </c>
      <c r="L397" s="14">
        <v>1315</v>
      </c>
      <c r="M397" s="14">
        <v>1306.5999999999999</v>
      </c>
      <c r="N397" s="14">
        <v>778.4</v>
      </c>
      <c r="O397" s="14">
        <v>1396.6</v>
      </c>
      <c r="P397" s="14">
        <v>1154.3</v>
      </c>
      <c r="Q397" s="14">
        <v>1225.7</v>
      </c>
      <c r="R397" s="14">
        <v>1396.3</v>
      </c>
      <c r="S397" s="14">
        <v>1617.2</v>
      </c>
      <c r="T397" s="14">
        <v>1858.7</v>
      </c>
      <c r="U397" s="14">
        <v>1750.1</v>
      </c>
      <c r="V397" s="14">
        <v>1943.5</v>
      </c>
      <c r="W397" s="14">
        <v>2143.9</v>
      </c>
      <c r="X397" s="14">
        <v>1672.6</v>
      </c>
      <c r="Y397" s="14">
        <v>1685.9</v>
      </c>
      <c r="Z397" s="14">
        <v>1643.7</v>
      </c>
    </row>
    <row r="398" spans="2:26" x14ac:dyDescent="0.45">
      <c r="B398" s="13" t="s">
        <v>2389</v>
      </c>
      <c r="C398" s="13" t="s">
        <v>2174</v>
      </c>
      <c r="D398" s="14">
        <v>1856</v>
      </c>
      <c r="E398" s="14">
        <v>1827</v>
      </c>
      <c r="F398" s="14">
        <v>1686</v>
      </c>
      <c r="G398" s="14">
        <v>1282</v>
      </c>
      <c r="H398" s="14">
        <v>1023</v>
      </c>
      <c r="I398" s="14">
        <v>1227</v>
      </c>
      <c r="J398" s="14">
        <v>1133.1690000000001</v>
      </c>
      <c r="K398" s="14">
        <v>1112.454</v>
      </c>
      <c r="L398" s="14">
        <v>881.71400000000006</v>
      </c>
      <c r="M398" s="14">
        <v>1035.259</v>
      </c>
      <c r="N398" s="14">
        <v>941</v>
      </c>
      <c r="O398" s="14">
        <v>890.60900000000004</v>
      </c>
      <c r="P398" s="14">
        <v>485.18799999999999</v>
      </c>
      <c r="Q398" s="14">
        <v>400.21600000000001</v>
      </c>
      <c r="R398" s="14">
        <v>410.5</v>
      </c>
      <c r="S398" s="14">
        <v>343.392</v>
      </c>
      <c r="T398" s="14">
        <v>310.51900000000001</v>
      </c>
      <c r="U398" s="14">
        <v>280.07</v>
      </c>
      <c r="V398" s="14">
        <v>263.745</v>
      </c>
      <c r="W398" s="14">
        <v>281.36</v>
      </c>
      <c r="X398" s="14">
        <v>311.99900000000002</v>
      </c>
      <c r="Y398" s="14">
        <v>268.81200000000001</v>
      </c>
      <c r="Z398" s="14">
        <v>272.25700000000001</v>
      </c>
    </row>
    <row r="399" spans="2:26" x14ac:dyDescent="0.45">
      <c r="B399" s="13" t="s">
        <v>2390</v>
      </c>
      <c r="C399" s="13" t="s">
        <v>2169</v>
      </c>
      <c r="D399" s="14">
        <v>4834</v>
      </c>
      <c r="E399" s="14">
        <v>6773</v>
      </c>
      <c r="F399" s="14">
        <v>5618</v>
      </c>
      <c r="G399" s="14">
        <v>6334</v>
      </c>
      <c r="H399" s="14">
        <v>5989</v>
      </c>
      <c r="I399" s="14">
        <v>5880</v>
      </c>
      <c r="J399" s="14">
        <v>7549</v>
      </c>
      <c r="K399" s="14">
        <v>5365</v>
      </c>
      <c r="L399" s="14">
        <v>7595</v>
      </c>
      <c r="M399" s="14">
        <v>8540</v>
      </c>
      <c r="N399" s="14">
        <v>10644</v>
      </c>
      <c r="O399" s="14">
        <v>13441</v>
      </c>
      <c r="P399" s="14">
        <v>13757</v>
      </c>
      <c r="Q399" s="14">
        <v>13366</v>
      </c>
      <c r="R399" s="14">
        <v>12899</v>
      </c>
      <c r="S399" s="14">
        <v>12020</v>
      </c>
      <c r="T399" s="14">
        <v>15747</v>
      </c>
      <c r="U399" s="14">
        <v>14793</v>
      </c>
      <c r="V399" s="14">
        <v>13095</v>
      </c>
      <c r="W399" s="14">
        <v>11579.3</v>
      </c>
      <c r="X399" s="14">
        <v>12190.3</v>
      </c>
      <c r="Y399" s="14">
        <v>15403</v>
      </c>
      <c r="Z399" s="14">
        <v>11327.2</v>
      </c>
    </row>
    <row r="400" spans="2:26" x14ac:dyDescent="0.45">
      <c r="B400" s="13" t="s">
        <v>2390</v>
      </c>
      <c r="C400" s="13" t="s">
        <v>2174</v>
      </c>
      <c r="D400" s="14">
        <v>338534</v>
      </c>
      <c r="E400" s="14">
        <v>311817</v>
      </c>
      <c r="F400" s="14">
        <v>294964</v>
      </c>
      <c r="G400" s="14">
        <v>286875</v>
      </c>
      <c r="H400" s="14">
        <v>269930</v>
      </c>
      <c r="I400" s="14">
        <v>256359</v>
      </c>
      <c r="J400" s="14">
        <v>269251</v>
      </c>
      <c r="K400" s="14">
        <v>238253</v>
      </c>
      <c r="L400" s="14">
        <v>231336</v>
      </c>
      <c r="M400" s="14">
        <v>203415</v>
      </c>
      <c r="N400" s="14">
        <v>212035</v>
      </c>
      <c r="O400" s="14">
        <v>181321</v>
      </c>
      <c r="P400" s="14">
        <v>151609</v>
      </c>
      <c r="Q400" s="14">
        <v>188951</v>
      </c>
      <c r="R400" s="14">
        <v>181574</v>
      </c>
      <c r="S400" s="14">
        <v>211963</v>
      </c>
      <c r="T400" s="14">
        <v>205465</v>
      </c>
      <c r="U400" s="14">
        <v>228726</v>
      </c>
      <c r="V400" s="14">
        <v>221662</v>
      </c>
      <c r="W400" s="14">
        <v>184337</v>
      </c>
      <c r="X400" s="14">
        <v>179642.9</v>
      </c>
      <c r="Y400" s="14">
        <v>167366.29999999999</v>
      </c>
      <c r="Z400" s="14">
        <v>152028.1</v>
      </c>
    </row>
    <row r="401" spans="2:26" x14ac:dyDescent="0.45">
      <c r="B401" s="13" t="s">
        <v>2391</v>
      </c>
      <c r="C401" s="13" t="s">
        <v>2169</v>
      </c>
      <c r="D401" s="14">
        <v>69</v>
      </c>
      <c r="E401" s="14">
        <v>72</v>
      </c>
      <c r="F401" s="14">
        <v>0</v>
      </c>
      <c r="G401" s="14">
        <v>0</v>
      </c>
      <c r="H401" s="14">
        <v>0</v>
      </c>
      <c r="I401" s="14">
        <v>0</v>
      </c>
      <c r="J401" s="14">
        <v>0</v>
      </c>
      <c r="K401" s="14">
        <v>0</v>
      </c>
      <c r="L401" s="14">
        <v>0</v>
      </c>
      <c r="M401" s="14">
        <v>73</v>
      </c>
      <c r="N401" s="14">
        <v>209</v>
      </c>
      <c r="O401" s="14">
        <v>100</v>
      </c>
      <c r="P401" s="14">
        <v>100</v>
      </c>
      <c r="Q401" s="14">
        <v>100</v>
      </c>
      <c r="R401" s="14">
        <v>100</v>
      </c>
      <c r="S401" s="14">
        <v>100</v>
      </c>
      <c r="T401" s="14">
        <v>100</v>
      </c>
      <c r="U401" s="14">
        <v>100</v>
      </c>
      <c r="V401" s="14">
        <v>100</v>
      </c>
      <c r="W401" s="14">
        <v>100</v>
      </c>
      <c r="X401" s="14">
        <v>100</v>
      </c>
      <c r="Y401" s="14">
        <v>100</v>
      </c>
      <c r="Z401" s="14">
        <v>100</v>
      </c>
    </row>
    <row r="402" spans="2:26" x14ac:dyDescent="0.45">
      <c r="B402" s="13" t="s">
        <v>2391</v>
      </c>
      <c r="C402" s="13" t="s">
        <v>2174</v>
      </c>
      <c r="D402" s="14">
        <v>50</v>
      </c>
      <c r="E402" s="14">
        <v>50</v>
      </c>
      <c r="F402" s="14">
        <v>60</v>
      </c>
      <c r="G402" s="14">
        <v>60</v>
      </c>
      <c r="H402" s="14">
        <v>60</v>
      </c>
      <c r="I402" s="14">
        <v>60</v>
      </c>
      <c r="J402" s="14">
        <v>60</v>
      </c>
      <c r="K402" s="14">
        <v>60</v>
      </c>
      <c r="L402" s="14">
        <v>60</v>
      </c>
      <c r="M402" s="14">
        <v>60</v>
      </c>
      <c r="N402" s="14">
        <v>60</v>
      </c>
      <c r="O402" s="14">
        <v>60</v>
      </c>
      <c r="P402" s="14">
        <v>60</v>
      </c>
      <c r="Q402" s="14">
        <v>60</v>
      </c>
      <c r="R402" s="14">
        <v>65</v>
      </c>
      <c r="S402" s="14">
        <v>65</v>
      </c>
      <c r="T402" s="14">
        <v>65</v>
      </c>
      <c r="U402" s="14">
        <v>65</v>
      </c>
      <c r="V402" s="14">
        <v>65</v>
      </c>
      <c r="W402" s="14">
        <v>65</v>
      </c>
      <c r="X402" s="14">
        <v>60</v>
      </c>
      <c r="Y402" s="14">
        <v>65</v>
      </c>
      <c r="Z402" s="14">
        <v>65</v>
      </c>
    </row>
    <row r="403" spans="2:26" x14ac:dyDescent="0.45">
      <c r="B403" s="13" t="s">
        <v>2392</v>
      </c>
      <c r="C403" s="13" t="s">
        <v>2174</v>
      </c>
      <c r="D403" s="14">
        <v>0</v>
      </c>
      <c r="E403" s="14">
        <v>0</v>
      </c>
      <c r="F403" s="14">
        <v>0</v>
      </c>
      <c r="G403" s="14">
        <v>0</v>
      </c>
      <c r="H403" s="14">
        <v>0</v>
      </c>
      <c r="I403" s="14">
        <v>0</v>
      </c>
      <c r="J403" s="14">
        <v>0</v>
      </c>
      <c r="K403" s="14">
        <v>0</v>
      </c>
      <c r="L403" s="14">
        <v>0</v>
      </c>
      <c r="M403" s="14">
        <v>0</v>
      </c>
      <c r="N403" s="14">
        <v>0</v>
      </c>
      <c r="O403" s="14">
        <v>253</v>
      </c>
      <c r="P403" s="14">
        <v>253</v>
      </c>
      <c r="Q403" s="14">
        <v>253</v>
      </c>
      <c r="R403" s="14">
        <v>253</v>
      </c>
      <c r="S403" s="14">
        <v>253</v>
      </c>
      <c r="T403" s="14">
        <v>253</v>
      </c>
      <c r="U403" s="14">
        <v>253</v>
      </c>
      <c r="V403" s="14">
        <v>253</v>
      </c>
      <c r="W403" s="14">
        <v>253</v>
      </c>
      <c r="X403" s="14">
        <v>253</v>
      </c>
      <c r="Y403" s="14">
        <v>253</v>
      </c>
      <c r="Z403" s="14">
        <v>253</v>
      </c>
    </row>
    <row r="404" spans="2:26" x14ac:dyDescent="0.45">
      <c r="B404" s="13" t="s">
        <v>2393</v>
      </c>
      <c r="C404" s="13" t="s">
        <v>2169</v>
      </c>
      <c r="D404" s="14">
        <v>425</v>
      </c>
      <c r="E404" s="14">
        <v>282</v>
      </c>
      <c r="F404" s="14">
        <v>234</v>
      </c>
      <c r="G404" s="14">
        <v>1084</v>
      </c>
      <c r="H404" s="14">
        <v>1175</v>
      </c>
      <c r="I404" s="14">
        <v>772</v>
      </c>
      <c r="J404" s="14">
        <v>704</v>
      </c>
      <c r="K404" s="14">
        <v>368</v>
      </c>
      <c r="L404" s="14">
        <v>289</v>
      </c>
      <c r="M404" s="14">
        <v>0</v>
      </c>
      <c r="N404" s="14">
        <v>0</v>
      </c>
      <c r="O404" s="14">
        <v>0</v>
      </c>
      <c r="P404" s="14">
        <v>0</v>
      </c>
      <c r="Q404" s="14">
        <v>0</v>
      </c>
      <c r="R404" s="14">
        <v>0.1</v>
      </c>
      <c r="S404" s="14">
        <v>0.1</v>
      </c>
      <c r="T404" s="14">
        <v>0</v>
      </c>
      <c r="U404" s="14">
        <v>0.1</v>
      </c>
      <c r="V404" s="14">
        <v>0</v>
      </c>
      <c r="W404" s="14">
        <v>0</v>
      </c>
      <c r="X404" s="14">
        <v>0</v>
      </c>
      <c r="Y404" s="14">
        <v>0</v>
      </c>
      <c r="Z404" s="14">
        <v>0</v>
      </c>
    </row>
    <row r="405" spans="2:26" x14ac:dyDescent="0.45">
      <c r="B405" s="13" t="s">
        <v>2393</v>
      </c>
      <c r="C405" s="13" t="s">
        <v>2174</v>
      </c>
      <c r="D405" s="14">
        <v>32778</v>
      </c>
      <c r="E405" s="14">
        <v>53591</v>
      </c>
      <c r="F405" s="14">
        <v>63383</v>
      </c>
      <c r="G405" s="14">
        <v>86020</v>
      </c>
      <c r="H405" s="14">
        <v>100671</v>
      </c>
      <c r="I405" s="14">
        <v>108680</v>
      </c>
      <c r="J405" s="14">
        <v>92739</v>
      </c>
      <c r="K405" s="14">
        <v>65514</v>
      </c>
      <c r="L405" s="14">
        <v>69199</v>
      </c>
      <c r="M405" s="14">
        <v>81114</v>
      </c>
      <c r="N405" s="14">
        <v>87111</v>
      </c>
      <c r="O405" s="14">
        <v>75481</v>
      </c>
      <c r="P405" s="14">
        <v>68687</v>
      </c>
      <c r="Q405" s="14">
        <v>73909.64</v>
      </c>
      <c r="R405" s="14">
        <v>75377.03</v>
      </c>
      <c r="S405" s="14">
        <v>105355.1</v>
      </c>
      <c r="T405" s="14">
        <v>127547.7</v>
      </c>
      <c r="U405" s="14">
        <v>142653.1</v>
      </c>
      <c r="V405" s="14">
        <v>146623.5</v>
      </c>
      <c r="W405" s="14">
        <v>142169.4</v>
      </c>
      <c r="X405" s="14">
        <v>139647.6</v>
      </c>
      <c r="Y405" s="14">
        <v>144232.29999999999</v>
      </c>
      <c r="Z405" s="14">
        <v>137838.29999999999</v>
      </c>
    </row>
    <row r="406" spans="2:26" x14ac:dyDescent="0.45">
      <c r="B406" s="13" t="s">
        <v>2394</v>
      </c>
      <c r="C406" s="13" t="s">
        <v>2169</v>
      </c>
      <c r="D406" s="14">
        <v>6797</v>
      </c>
      <c r="E406" s="14">
        <v>5880</v>
      </c>
      <c r="F406" s="14">
        <v>5988</v>
      </c>
      <c r="G406" s="14">
        <v>7217</v>
      </c>
      <c r="H406" s="14">
        <v>8692</v>
      </c>
      <c r="I406" s="14">
        <v>8533</v>
      </c>
      <c r="J406" s="14">
        <v>8902</v>
      </c>
      <c r="K406" s="14">
        <v>8425</v>
      </c>
      <c r="L406" s="14">
        <v>8595</v>
      </c>
      <c r="M406" s="14">
        <v>8697</v>
      </c>
      <c r="N406" s="14">
        <v>8610</v>
      </c>
      <c r="O406" s="14">
        <v>7500</v>
      </c>
      <c r="P406" s="14">
        <v>6200</v>
      </c>
      <c r="Q406" s="14">
        <v>4000</v>
      </c>
      <c r="R406" s="14">
        <v>3000</v>
      </c>
      <c r="S406" s="14">
        <v>2500</v>
      </c>
      <c r="T406" s="14">
        <v>2500</v>
      </c>
      <c r="U406" s="14">
        <v>2350</v>
      </c>
      <c r="V406" s="14">
        <v>2225</v>
      </c>
      <c r="W406" s="14">
        <v>2150</v>
      </c>
      <c r="X406" s="14">
        <v>1855</v>
      </c>
      <c r="Y406" s="14">
        <v>1805</v>
      </c>
      <c r="Z406" s="14">
        <v>1755</v>
      </c>
    </row>
    <row r="407" spans="2:26" x14ac:dyDescent="0.45">
      <c r="B407" s="13" t="s">
        <v>2394</v>
      </c>
      <c r="C407" s="13" t="s">
        <v>2174</v>
      </c>
      <c r="D407" s="14">
        <v>6572</v>
      </c>
      <c r="E407" s="14">
        <v>8291</v>
      </c>
      <c r="F407" s="14">
        <v>9178</v>
      </c>
      <c r="G407" s="14">
        <v>8911</v>
      </c>
      <c r="H407" s="14">
        <v>8528</v>
      </c>
      <c r="I407" s="14">
        <v>8447</v>
      </c>
      <c r="J407" s="14">
        <v>8264</v>
      </c>
      <c r="K407" s="14">
        <v>9457</v>
      </c>
      <c r="L407" s="14">
        <v>6995</v>
      </c>
      <c r="M407" s="14">
        <v>6607</v>
      </c>
      <c r="N407" s="14">
        <v>6637</v>
      </c>
      <c r="O407" s="14">
        <v>5900</v>
      </c>
      <c r="P407" s="14">
        <v>5300</v>
      </c>
      <c r="Q407" s="14">
        <v>4800</v>
      </c>
      <c r="R407" s="14">
        <v>4099</v>
      </c>
      <c r="S407" s="14">
        <v>3822</v>
      </c>
      <c r="T407" s="14">
        <v>4179</v>
      </c>
      <c r="U407" s="14">
        <v>4065</v>
      </c>
      <c r="V407" s="14">
        <v>4074</v>
      </c>
      <c r="W407" s="14">
        <v>4080</v>
      </c>
      <c r="X407" s="14">
        <v>3845</v>
      </c>
      <c r="Y407" s="14">
        <v>4310</v>
      </c>
      <c r="Z407" s="14">
        <v>4430</v>
      </c>
    </row>
    <row r="408" spans="2:26" x14ac:dyDescent="0.45">
      <c r="B408" s="13" t="s">
        <v>2395</v>
      </c>
      <c r="C408" s="13" t="s">
        <v>2169</v>
      </c>
      <c r="D408" s="14">
        <v>15</v>
      </c>
      <c r="E408" s="14">
        <v>20</v>
      </c>
      <c r="F408" s="14">
        <v>30</v>
      </c>
      <c r="G408" s="14">
        <v>25</v>
      </c>
      <c r="H408" s="14">
        <v>4</v>
      </c>
      <c r="I408" s="14">
        <v>4</v>
      </c>
      <c r="J408" s="14">
        <v>4</v>
      </c>
      <c r="K408" s="14">
        <v>0</v>
      </c>
      <c r="L408" s="14">
        <v>0</v>
      </c>
      <c r="M408" s="14">
        <v>0.2</v>
      </c>
      <c r="N408" s="14">
        <v>0.5</v>
      </c>
      <c r="O408" s="14">
        <v>0.5</v>
      </c>
      <c r="P408" s="14">
        <v>0.5</v>
      </c>
      <c r="Q408" s="14">
        <v>0.5</v>
      </c>
      <c r="R408" s="14">
        <v>0.5</v>
      </c>
      <c r="S408" s="14">
        <v>0.5</v>
      </c>
      <c r="T408" s="14">
        <v>0.5</v>
      </c>
      <c r="U408" s="14">
        <v>0.5</v>
      </c>
      <c r="V408" s="14">
        <v>0.5</v>
      </c>
      <c r="W408" s="14">
        <v>0</v>
      </c>
      <c r="X408" s="14">
        <v>0</v>
      </c>
      <c r="Y408" s="14">
        <v>0</v>
      </c>
      <c r="Z408" s="14">
        <v>0</v>
      </c>
    </row>
    <row r="409" spans="2:26" x14ac:dyDescent="0.45">
      <c r="B409" s="13" t="s">
        <v>2395</v>
      </c>
      <c r="C409" s="13" t="s">
        <v>2174</v>
      </c>
      <c r="D409" s="14">
        <v>6385.6</v>
      </c>
      <c r="E409" s="14">
        <v>5787.5</v>
      </c>
      <c r="F409" s="14">
        <v>5124.7</v>
      </c>
      <c r="G409" s="14">
        <v>5681</v>
      </c>
      <c r="H409" s="14">
        <v>5506</v>
      </c>
      <c r="I409" s="14">
        <v>6046</v>
      </c>
      <c r="J409" s="14">
        <v>4860</v>
      </c>
      <c r="K409" s="14">
        <v>6136</v>
      </c>
      <c r="L409" s="14">
        <v>6804</v>
      </c>
      <c r="M409" s="14">
        <v>5446.7</v>
      </c>
      <c r="N409" s="14">
        <v>3801</v>
      </c>
      <c r="O409" s="14">
        <v>3327</v>
      </c>
      <c r="P409" s="14">
        <v>1960</v>
      </c>
      <c r="Q409" s="14">
        <v>2013</v>
      </c>
      <c r="R409" s="14">
        <v>2361</v>
      </c>
      <c r="S409" s="14">
        <v>2917</v>
      </c>
      <c r="T409" s="14">
        <v>3145</v>
      </c>
      <c r="U409" s="14">
        <v>1324</v>
      </c>
      <c r="V409" s="14">
        <v>2090</v>
      </c>
      <c r="W409" s="14">
        <v>1243</v>
      </c>
      <c r="X409" s="14">
        <v>1297</v>
      </c>
      <c r="Y409" s="14">
        <v>2277</v>
      </c>
      <c r="Z409" s="14">
        <v>3241</v>
      </c>
    </row>
    <row r="410" spans="2:26" x14ac:dyDescent="0.45">
      <c r="B410" s="13" t="s">
        <v>2396</v>
      </c>
      <c r="C410" s="13" t="s">
        <v>2169</v>
      </c>
      <c r="D410" s="14">
        <v>0</v>
      </c>
      <c r="E410" s="14">
        <v>0</v>
      </c>
      <c r="F410" s="14">
        <v>0</v>
      </c>
      <c r="G410" s="14">
        <v>0</v>
      </c>
      <c r="H410" s="14">
        <v>0</v>
      </c>
      <c r="I410" s="14">
        <v>0</v>
      </c>
      <c r="J410" s="14">
        <v>0</v>
      </c>
      <c r="K410" s="14">
        <v>0</v>
      </c>
      <c r="L410" s="14">
        <v>30</v>
      </c>
      <c r="M410" s="14">
        <v>30</v>
      </c>
      <c r="N410" s="14">
        <v>30</v>
      </c>
      <c r="O410" s="14">
        <v>30</v>
      </c>
      <c r="P410" s="14">
        <v>30</v>
      </c>
      <c r="Q410" s="14">
        <v>60</v>
      </c>
      <c r="R410" s="14">
        <v>60</v>
      </c>
      <c r="S410" s="14">
        <v>154</v>
      </c>
      <c r="T410" s="14">
        <v>94</v>
      </c>
      <c r="U410" s="14">
        <v>105</v>
      </c>
      <c r="V410" s="14">
        <v>105</v>
      </c>
      <c r="W410" s="14">
        <v>105</v>
      </c>
      <c r="X410" s="14">
        <v>105</v>
      </c>
      <c r="Y410" s="14">
        <v>110</v>
      </c>
      <c r="Z410" s="14">
        <v>120</v>
      </c>
    </row>
    <row r="411" spans="2:26" x14ac:dyDescent="0.45">
      <c r="B411" s="13" t="s">
        <v>2396</v>
      </c>
      <c r="C411" s="13" t="s">
        <v>2174</v>
      </c>
      <c r="D411" s="14">
        <v>83200</v>
      </c>
      <c r="E411" s="14">
        <v>75000</v>
      </c>
      <c r="F411" s="14">
        <v>70000</v>
      </c>
      <c r="G411" s="14">
        <v>71000</v>
      </c>
      <c r="H411" s="14">
        <v>74000</v>
      </c>
      <c r="I411" s="14">
        <v>77000</v>
      </c>
      <c r="J411" s="14">
        <v>79000</v>
      </c>
      <c r="K411" s="14">
        <v>82000</v>
      </c>
      <c r="L411" s="14">
        <v>85000</v>
      </c>
      <c r="M411" s="14">
        <v>88000</v>
      </c>
      <c r="N411" s="14">
        <v>91000</v>
      </c>
      <c r="O411" s="14">
        <v>95000</v>
      </c>
      <c r="P411" s="14">
        <v>100000</v>
      </c>
      <c r="Q411" s="14">
        <v>120000</v>
      </c>
      <c r="R411" s="14">
        <v>120020</v>
      </c>
      <c r="S411" s="14">
        <v>100000</v>
      </c>
      <c r="T411" s="14">
        <v>110000</v>
      </c>
      <c r="U411" s="14">
        <v>107045</v>
      </c>
      <c r="V411" s="14">
        <v>107000</v>
      </c>
      <c r="W411" s="14">
        <v>107000</v>
      </c>
      <c r="X411" s="14">
        <v>105000</v>
      </c>
      <c r="Y411" s="14">
        <v>103000</v>
      </c>
      <c r="Z411" s="14">
        <v>107000</v>
      </c>
    </row>
    <row r="412" spans="2:26" x14ac:dyDescent="0.45">
      <c r="B412" s="13" t="s">
        <v>2397</v>
      </c>
      <c r="C412" s="13" t="s">
        <v>2169</v>
      </c>
      <c r="D412" s="14">
        <v>20</v>
      </c>
      <c r="E412" s="14">
        <v>20</v>
      </c>
      <c r="F412" s="14">
        <v>30</v>
      </c>
      <c r="G412" s="14">
        <v>30</v>
      </c>
      <c r="H412" s="14">
        <v>35</v>
      </c>
      <c r="I412" s="14">
        <v>50</v>
      </c>
      <c r="J412" s="14">
        <v>50</v>
      </c>
      <c r="K412" s="14">
        <v>50</v>
      </c>
      <c r="L412" s="14">
        <v>107</v>
      </c>
      <c r="M412" s="14">
        <v>107</v>
      </c>
      <c r="N412" s="14">
        <v>100</v>
      </c>
      <c r="O412" s="14">
        <v>20</v>
      </c>
      <c r="P412" s="14">
        <v>20</v>
      </c>
      <c r="Q412" s="14">
        <v>23</v>
      </c>
      <c r="R412" s="14">
        <v>25</v>
      </c>
      <c r="S412" s="14">
        <v>58</v>
      </c>
      <c r="T412" s="14">
        <v>98</v>
      </c>
      <c r="U412" s="14">
        <v>132</v>
      </c>
      <c r="V412" s="14">
        <v>290</v>
      </c>
      <c r="W412" s="14">
        <v>1000</v>
      </c>
      <c r="X412" s="14">
        <v>730</v>
      </c>
      <c r="Y412" s="14">
        <v>882</v>
      </c>
      <c r="Z412" s="14">
        <v>1151</v>
      </c>
    </row>
    <row r="413" spans="2:26" x14ac:dyDescent="0.45">
      <c r="B413" s="13" t="s">
        <v>2397</v>
      </c>
      <c r="C413" s="13" t="s">
        <v>2174</v>
      </c>
      <c r="D413" s="14">
        <v>22277</v>
      </c>
      <c r="E413" s="14">
        <v>23163</v>
      </c>
      <c r="F413" s="14">
        <v>20946</v>
      </c>
      <c r="G413" s="14">
        <v>27485</v>
      </c>
      <c r="H413" s="14">
        <v>28013</v>
      </c>
      <c r="I413" s="14">
        <v>27706</v>
      </c>
      <c r="J413" s="14">
        <v>24830</v>
      </c>
      <c r="K413" s="14">
        <v>19905</v>
      </c>
      <c r="L413" s="14">
        <v>22765</v>
      </c>
      <c r="M413" s="14">
        <v>27025</v>
      </c>
      <c r="N413" s="14">
        <v>27535</v>
      </c>
      <c r="O413" s="14">
        <v>24122</v>
      </c>
      <c r="P413" s="14">
        <v>19320</v>
      </c>
      <c r="Q413" s="14">
        <v>20015</v>
      </c>
      <c r="R413" s="14">
        <v>19849</v>
      </c>
      <c r="S413" s="14">
        <v>21497</v>
      </c>
      <c r="T413" s="14">
        <v>31891</v>
      </c>
      <c r="U413" s="14">
        <v>26915</v>
      </c>
      <c r="V413" s="14">
        <v>24620</v>
      </c>
      <c r="W413" s="14">
        <v>25526</v>
      </c>
      <c r="X413" s="14">
        <v>18034</v>
      </c>
      <c r="Y413" s="14">
        <v>17984</v>
      </c>
      <c r="Z413" s="14">
        <v>21505.22</v>
      </c>
    </row>
    <row r="414" spans="2:26" x14ac:dyDescent="0.45">
      <c r="B414" s="13" t="s">
        <v>2398</v>
      </c>
      <c r="C414" s="13" t="s">
        <v>2169</v>
      </c>
      <c r="D414" s="14">
        <v>738155</v>
      </c>
      <c r="E414" s="14">
        <v>814121</v>
      </c>
      <c r="F414" s="14">
        <v>954608</v>
      </c>
      <c r="G414" s="14">
        <v>1064406</v>
      </c>
      <c r="H414" s="14">
        <v>1259984</v>
      </c>
      <c r="I414" s="14">
        <v>1304232</v>
      </c>
      <c r="J414" s="14">
        <v>1354297</v>
      </c>
      <c r="K414" s="14">
        <v>1370456</v>
      </c>
      <c r="L414" s="14">
        <v>1330861</v>
      </c>
      <c r="M414" s="14">
        <v>1416668</v>
      </c>
      <c r="N414" s="14">
        <v>1286122</v>
      </c>
      <c r="O414" s="14">
        <v>1202005</v>
      </c>
      <c r="P414" s="14">
        <v>1272700</v>
      </c>
      <c r="Q414" s="14">
        <v>998117</v>
      </c>
      <c r="R414" s="14">
        <v>898564.9</v>
      </c>
      <c r="S414" s="14">
        <v>921023</v>
      </c>
      <c r="T414" s="14">
        <v>963573</v>
      </c>
      <c r="U414" s="14">
        <v>894974</v>
      </c>
      <c r="V414" s="14">
        <v>921313.1</v>
      </c>
      <c r="W414" s="14">
        <v>963266.5</v>
      </c>
      <c r="X414" s="14">
        <v>1011538</v>
      </c>
      <c r="Y414" s="14">
        <v>990854</v>
      </c>
      <c r="Z414" s="14">
        <v>1001181</v>
      </c>
    </row>
    <row r="415" spans="2:26" x14ac:dyDescent="0.45">
      <c r="B415" s="13" t="s">
        <v>2398</v>
      </c>
      <c r="C415" s="13" t="s">
        <v>2174</v>
      </c>
      <c r="D415" s="14">
        <v>2997124</v>
      </c>
      <c r="E415" s="14">
        <v>2833974</v>
      </c>
      <c r="F415" s="14">
        <v>2842428</v>
      </c>
      <c r="G415" s="14">
        <v>2849670</v>
      </c>
      <c r="H415" s="14">
        <v>2839669</v>
      </c>
      <c r="I415" s="14">
        <v>2814295</v>
      </c>
      <c r="J415" s="14">
        <v>2698803</v>
      </c>
      <c r="K415" s="14">
        <v>2304951</v>
      </c>
      <c r="L415" s="14">
        <v>1873432</v>
      </c>
      <c r="M415" s="14">
        <v>1870702</v>
      </c>
      <c r="N415" s="14">
        <v>1810620</v>
      </c>
      <c r="O415" s="14">
        <v>1835125</v>
      </c>
      <c r="P415" s="14">
        <v>1727647</v>
      </c>
      <c r="Q415" s="14">
        <v>1831808</v>
      </c>
      <c r="R415" s="14">
        <v>1676567</v>
      </c>
      <c r="S415" s="14">
        <v>1502153</v>
      </c>
      <c r="T415" s="14">
        <v>1532192</v>
      </c>
      <c r="U415" s="14">
        <v>1493058</v>
      </c>
      <c r="V415" s="14">
        <v>1536756</v>
      </c>
      <c r="W415" s="14">
        <v>1527182</v>
      </c>
      <c r="X415" s="14">
        <v>1588859</v>
      </c>
      <c r="Y415" s="14">
        <v>1414584</v>
      </c>
      <c r="Z415" s="14">
        <v>1385491</v>
      </c>
    </row>
    <row r="416" spans="2:26" x14ac:dyDescent="0.45">
      <c r="B416" s="13" t="s">
        <v>2399</v>
      </c>
      <c r="C416" s="13" t="s">
        <v>2169</v>
      </c>
      <c r="D416" s="14">
        <v>86</v>
      </c>
      <c r="E416" s="14">
        <v>99</v>
      </c>
      <c r="F416" s="14">
        <v>143</v>
      </c>
      <c r="G416" s="14">
        <v>167</v>
      </c>
      <c r="H416" s="14">
        <v>26</v>
      </c>
      <c r="I416" s="14">
        <v>26</v>
      </c>
      <c r="J416" s="14">
        <v>26</v>
      </c>
      <c r="K416" s="14">
        <v>26</v>
      </c>
      <c r="L416" s="14">
        <v>26</v>
      </c>
      <c r="M416" s="14">
        <v>255.1</v>
      </c>
      <c r="N416" s="14">
        <v>517.20000000000005</v>
      </c>
      <c r="O416" s="14">
        <v>537</v>
      </c>
      <c r="P416" s="14">
        <v>274.8</v>
      </c>
      <c r="Q416" s="14">
        <v>403.9</v>
      </c>
      <c r="R416" s="14">
        <v>443.6</v>
      </c>
      <c r="S416" s="14">
        <v>450</v>
      </c>
      <c r="T416" s="14">
        <v>439</v>
      </c>
      <c r="U416" s="14">
        <v>470</v>
      </c>
      <c r="V416" s="14">
        <v>512</v>
      </c>
      <c r="W416" s="14">
        <v>736</v>
      </c>
      <c r="X416" s="14">
        <v>775</v>
      </c>
      <c r="Y416" s="14">
        <v>2039</v>
      </c>
      <c r="Z416" s="14">
        <v>2248</v>
      </c>
    </row>
    <row r="417" spans="2:26" x14ac:dyDescent="0.45">
      <c r="B417" s="13" t="s">
        <v>2399</v>
      </c>
      <c r="C417" s="13" t="s">
        <v>2174</v>
      </c>
      <c r="D417" s="14">
        <v>167</v>
      </c>
      <c r="E417" s="14">
        <v>137</v>
      </c>
      <c r="F417" s="14">
        <v>181</v>
      </c>
      <c r="G417" s="14">
        <v>158</v>
      </c>
      <c r="H417" s="14">
        <v>184</v>
      </c>
      <c r="I417" s="14">
        <v>167</v>
      </c>
      <c r="J417" s="14">
        <v>215</v>
      </c>
      <c r="K417" s="14">
        <v>225</v>
      </c>
      <c r="L417" s="14">
        <v>380</v>
      </c>
      <c r="M417" s="14">
        <v>535</v>
      </c>
      <c r="N417" s="14">
        <v>690</v>
      </c>
      <c r="O417" s="14">
        <v>843</v>
      </c>
      <c r="P417" s="14">
        <v>714.00099999999998</v>
      </c>
      <c r="Q417" s="14">
        <v>1179</v>
      </c>
      <c r="R417" s="14">
        <v>1174</v>
      </c>
      <c r="S417" s="14">
        <v>1176.001</v>
      </c>
      <c r="T417" s="14">
        <v>1100.001</v>
      </c>
      <c r="U417" s="14">
        <v>1105</v>
      </c>
      <c r="V417" s="14">
        <v>1195.999</v>
      </c>
      <c r="W417" s="14">
        <v>1716.33</v>
      </c>
      <c r="X417" s="14">
        <v>1809.86</v>
      </c>
      <c r="Y417" s="14">
        <v>2350.2150000000001</v>
      </c>
      <c r="Z417" s="14">
        <v>2425</v>
      </c>
    </row>
    <row r="418" spans="2:26" x14ac:dyDescent="0.45">
      <c r="B418" s="13" t="s">
        <v>2400</v>
      </c>
      <c r="C418" s="13" t="s">
        <v>2174</v>
      </c>
      <c r="D418" s="14">
        <v>160</v>
      </c>
      <c r="E418" s="14">
        <v>140</v>
      </c>
      <c r="F418" s="14">
        <v>128</v>
      </c>
      <c r="G418" s="14">
        <v>113</v>
      </c>
      <c r="H418" s="14">
        <v>103</v>
      </c>
      <c r="I418" s="14">
        <v>96</v>
      </c>
      <c r="J418" s="14">
        <v>86</v>
      </c>
      <c r="K418" s="14">
        <v>78</v>
      </c>
      <c r="L418" s="14">
        <v>68</v>
      </c>
      <c r="M418" s="14">
        <v>62</v>
      </c>
      <c r="N418" s="14">
        <v>54</v>
      </c>
      <c r="O418" s="14">
        <v>64</v>
      </c>
      <c r="P418" s="14">
        <v>248</v>
      </c>
      <c r="Q418" s="14">
        <v>196</v>
      </c>
      <c r="R418" s="14">
        <v>105</v>
      </c>
      <c r="S418" s="14">
        <v>198</v>
      </c>
      <c r="T418" s="14">
        <v>198</v>
      </c>
      <c r="U418" s="14">
        <v>86</v>
      </c>
      <c r="V418" s="14">
        <v>74</v>
      </c>
      <c r="W418" s="14">
        <v>86</v>
      </c>
      <c r="X418" s="14">
        <v>70</v>
      </c>
      <c r="Y418" s="14">
        <v>70</v>
      </c>
      <c r="Z418" s="14">
        <v>38</v>
      </c>
    </row>
    <row r="419" spans="2:26" x14ac:dyDescent="0.45">
      <c r="B419" s="13" t="s">
        <v>2401</v>
      </c>
      <c r="C419" s="13" t="s">
        <v>2169</v>
      </c>
      <c r="D419" s="14">
        <v>68</v>
      </c>
      <c r="E419" s="14">
        <v>43</v>
      </c>
      <c r="F419" s="14">
        <v>38</v>
      </c>
      <c r="G419" s="14">
        <v>24</v>
      </c>
      <c r="H419" s="14">
        <v>16</v>
      </c>
      <c r="I419" s="14">
        <v>26</v>
      </c>
      <c r="J419" s="14">
        <v>26</v>
      </c>
      <c r="K419" s="14">
        <v>26</v>
      </c>
      <c r="L419" s="14">
        <v>26</v>
      </c>
      <c r="M419" s="14">
        <v>26</v>
      </c>
      <c r="N419" s="14">
        <v>26</v>
      </c>
      <c r="O419" s="14">
        <v>26</v>
      </c>
      <c r="P419" s="14">
        <v>26</v>
      </c>
      <c r="Q419" s="14">
        <v>30</v>
      </c>
      <c r="R419" s="14">
        <v>50</v>
      </c>
      <c r="S419" s="14">
        <v>50</v>
      </c>
      <c r="T419" s="14">
        <v>75</v>
      </c>
      <c r="U419" s="14">
        <v>80</v>
      </c>
      <c r="V419" s="14">
        <v>120</v>
      </c>
      <c r="W419" s="14">
        <v>140</v>
      </c>
      <c r="X419" s="14">
        <v>150</v>
      </c>
      <c r="Y419" s="14">
        <v>160</v>
      </c>
      <c r="Z419" s="14">
        <v>175</v>
      </c>
    </row>
    <row r="420" spans="2:26" x14ac:dyDescent="0.45">
      <c r="B420" s="13" t="s">
        <v>2401</v>
      </c>
      <c r="C420" s="13" t="s">
        <v>2174</v>
      </c>
      <c r="D420" s="14">
        <v>12228</v>
      </c>
      <c r="E420" s="14">
        <v>12749</v>
      </c>
      <c r="F420" s="14">
        <v>12812</v>
      </c>
      <c r="G420" s="14">
        <v>14543</v>
      </c>
      <c r="H420" s="14">
        <v>14992</v>
      </c>
      <c r="I420" s="14">
        <v>15000</v>
      </c>
      <c r="J420" s="14">
        <v>15000</v>
      </c>
      <c r="K420" s="14">
        <v>15000</v>
      </c>
      <c r="L420" s="14">
        <v>15000</v>
      </c>
      <c r="M420" s="14">
        <v>15000</v>
      </c>
      <c r="N420" s="14">
        <v>15000</v>
      </c>
      <c r="O420" s="14">
        <v>15000</v>
      </c>
      <c r="P420" s="14">
        <v>15000</v>
      </c>
      <c r="Q420" s="14">
        <v>15000</v>
      </c>
      <c r="R420" s="14">
        <v>15000</v>
      </c>
      <c r="S420" s="14">
        <v>15000</v>
      </c>
      <c r="T420" s="14">
        <v>15000</v>
      </c>
      <c r="U420" s="14">
        <v>15000</v>
      </c>
      <c r="V420" s="14">
        <v>15000</v>
      </c>
      <c r="W420" s="14">
        <v>15000</v>
      </c>
      <c r="X420" s="14">
        <v>14605</v>
      </c>
      <c r="Y420" s="14">
        <v>15042</v>
      </c>
      <c r="Z420" s="14">
        <v>15097</v>
      </c>
    </row>
    <row r="421" spans="2:26" x14ac:dyDescent="0.45">
      <c r="B421" s="13" t="s">
        <v>2402</v>
      </c>
      <c r="C421" s="13" t="s">
        <v>2169</v>
      </c>
      <c r="D421" s="14">
        <v>0</v>
      </c>
      <c r="E421" s="14">
        <v>0</v>
      </c>
      <c r="F421" s="14">
        <v>0</v>
      </c>
      <c r="G421" s="14">
        <v>0</v>
      </c>
      <c r="H421" s="14">
        <v>15</v>
      </c>
      <c r="I421" s="14">
        <v>22</v>
      </c>
      <c r="J421" s="14">
        <v>23</v>
      </c>
      <c r="K421" s="14">
        <v>402</v>
      </c>
      <c r="L421" s="14">
        <v>479</v>
      </c>
      <c r="M421" s="14">
        <v>531</v>
      </c>
      <c r="N421" s="14">
        <v>1594</v>
      </c>
      <c r="O421" s="14">
        <v>394</v>
      </c>
      <c r="P421" s="14">
        <v>509</v>
      </c>
      <c r="Q421" s="14">
        <v>1229</v>
      </c>
      <c r="R421" s="14">
        <v>949</v>
      </c>
      <c r="S421" s="14">
        <v>771</v>
      </c>
      <c r="T421" s="14">
        <v>823</v>
      </c>
      <c r="U421" s="14">
        <v>993</v>
      </c>
      <c r="V421" s="14">
        <v>981</v>
      </c>
      <c r="W421" s="14">
        <v>1018</v>
      </c>
      <c r="X421" s="14">
        <v>1060</v>
      </c>
      <c r="Y421" s="14">
        <v>1091</v>
      </c>
      <c r="Z421" s="14">
        <v>1125</v>
      </c>
    </row>
    <row r="422" spans="2:26" x14ac:dyDescent="0.45">
      <c r="B422" s="13" t="s">
        <v>2402</v>
      </c>
      <c r="C422" s="13" t="s">
        <v>2174</v>
      </c>
      <c r="D422" s="14">
        <v>3621</v>
      </c>
      <c r="E422" s="14">
        <v>3561</v>
      </c>
      <c r="F422" s="14">
        <v>3720</v>
      </c>
      <c r="G422" s="14">
        <v>3850</v>
      </c>
      <c r="H422" s="14">
        <v>4000</v>
      </c>
      <c r="I422" s="14">
        <v>3650</v>
      </c>
      <c r="J422" s="14">
        <v>3300</v>
      </c>
      <c r="K422" s="14">
        <v>2911</v>
      </c>
      <c r="L422" s="14">
        <v>3243</v>
      </c>
      <c r="M422" s="14">
        <v>3200</v>
      </c>
      <c r="N422" s="14">
        <v>3200</v>
      </c>
      <c r="O422" s="14">
        <v>3200</v>
      </c>
      <c r="P422" s="14">
        <v>3200</v>
      </c>
      <c r="Q422" s="14">
        <v>3580</v>
      </c>
      <c r="R422" s="14">
        <v>3880</v>
      </c>
      <c r="S422" s="14">
        <v>4180</v>
      </c>
      <c r="T422" s="14">
        <v>4580</v>
      </c>
      <c r="U422" s="14">
        <v>5380</v>
      </c>
      <c r="V422" s="14">
        <v>5997.04</v>
      </c>
      <c r="W422" s="14">
        <v>7053.41</v>
      </c>
      <c r="X422" s="14">
        <v>6806.24</v>
      </c>
      <c r="Y422" s="14">
        <v>6525.9</v>
      </c>
      <c r="Z422" s="14">
        <v>6706.6</v>
      </c>
    </row>
    <row r="423" spans="2:26" x14ac:dyDescent="0.45">
      <c r="B423" s="13" t="s">
        <v>2403</v>
      </c>
      <c r="C423" s="13" t="s">
        <v>2169</v>
      </c>
      <c r="D423" s="14">
        <v>77</v>
      </c>
      <c r="E423" s="14">
        <v>70</v>
      </c>
      <c r="F423" s="14">
        <v>67</v>
      </c>
      <c r="G423" s="14">
        <v>72</v>
      </c>
      <c r="H423" s="14">
        <v>33</v>
      </c>
      <c r="I423" s="14">
        <v>81</v>
      </c>
      <c r="J423" s="14">
        <v>5</v>
      </c>
      <c r="K423" s="14">
        <v>5.5</v>
      </c>
      <c r="L423" s="14">
        <v>302.61</v>
      </c>
      <c r="M423" s="14">
        <v>300.2</v>
      </c>
      <c r="N423" s="14">
        <v>300.3</v>
      </c>
      <c r="O423" s="14">
        <v>300.3</v>
      </c>
      <c r="P423" s="14">
        <v>300</v>
      </c>
      <c r="Q423" s="14">
        <v>132.04</v>
      </c>
      <c r="R423" s="14">
        <v>87.31</v>
      </c>
      <c r="S423" s="14">
        <v>57.405000000000001</v>
      </c>
      <c r="T423" s="14">
        <v>21.03</v>
      </c>
      <c r="U423" s="14">
        <v>70</v>
      </c>
      <c r="V423" s="14">
        <v>80</v>
      </c>
      <c r="W423" s="14">
        <v>90</v>
      </c>
      <c r="X423" s="14">
        <v>105.2</v>
      </c>
      <c r="Y423" s="14">
        <v>100</v>
      </c>
      <c r="Z423" s="14">
        <v>100</v>
      </c>
    </row>
    <row r="424" spans="2:26" x14ac:dyDescent="0.45">
      <c r="B424" s="13" t="s">
        <v>2403</v>
      </c>
      <c r="C424" s="13" t="s">
        <v>2174</v>
      </c>
      <c r="D424" s="14">
        <v>4231</v>
      </c>
      <c r="E424" s="14">
        <v>4947</v>
      </c>
      <c r="F424" s="14">
        <v>5260</v>
      </c>
      <c r="G424" s="14">
        <v>4754</v>
      </c>
      <c r="H424" s="14">
        <v>3352</v>
      </c>
      <c r="I424" s="14">
        <v>2566</v>
      </c>
      <c r="J424" s="14">
        <v>2882</v>
      </c>
      <c r="K424" s="14">
        <v>2727</v>
      </c>
      <c r="L424" s="14">
        <v>2293</v>
      </c>
      <c r="M424" s="14">
        <v>1955</v>
      </c>
      <c r="N424" s="14">
        <v>2076</v>
      </c>
      <c r="O424" s="14">
        <v>2130.3490000000002</v>
      </c>
      <c r="P424" s="14">
        <v>2323.154</v>
      </c>
      <c r="Q424" s="14">
        <v>1896</v>
      </c>
      <c r="R424" s="14">
        <v>1921.03</v>
      </c>
      <c r="S424" s="14">
        <v>1803.03</v>
      </c>
      <c r="T424" s="14">
        <v>1605</v>
      </c>
      <c r="U424" s="14">
        <v>1401</v>
      </c>
      <c r="V424" s="14">
        <v>1244.3920000000001</v>
      </c>
      <c r="W424" s="14">
        <v>1212.605</v>
      </c>
      <c r="X424" s="14">
        <v>1097.123</v>
      </c>
      <c r="Y424" s="14">
        <v>1115.2190000000001</v>
      </c>
      <c r="Z424" s="14">
        <v>1326.038</v>
      </c>
    </row>
    <row r="425" spans="2:26" x14ac:dyDescent="0.45">
      <c r="B425" s="13" t="s">
        <v>2404</v>
      </c>
      <c r="C425" s="13" t="s">
        <v>2169</v>
      </c>
      <c r="D425" s="14">
        <v>22</v>
      </c>
      <c r="E425" s="14">
        <v>7</v>
      </c>
      <c r="F425" s="14">
        <v>7</v>
      </c>
      <c r="G425" s="14">
        <v>7</v>
      </c>
      <c r="H425" s="14">
        <v>25.5</v>
      </c>
      <c r="I425" s="14">
        <v>25.5</v>
      </c>
      <c r="J425" s="14">
        <v>25.5</v>
      </c>
      <c r="K425" s="14">
        <v>19.3</v>
      </c>
      <c r="L425" s="14">
        <v>12.69</v>
      </c>
      <c r="M425" s="14">
        <v>27.36</v>
      </c>
      <c r="N425" s="14">
        <v>13.5</v>
      </c>
      <c r="O425" s="14">
        <v>5.75</v>
      </c>
      <c r="P425" s="14">
        <v>6.55</v>
      </c>
      <c r="Q425" s="14">
        <v>7.55</v>
      </c>
      <c r="R425" s="14">
        <v>5.45</v>
      </c>
      <c r="S425" s="14">
        <v>23.8</v>
      </c>
      <c r="T425" s="14">
        <v>11.1</v>
      </c>
      <c r="U425" s="14">
        <v>7.45</v>
      </c>
      <c r="V425" s="14">
        <v>7.45</v>
      </c>
      <c r="W425" s="14">
        <v>54</v>
      </c>
      <c r="X425" s="14">
        <v>4.2</v>
      </c>
      <c r="Y425" s="14">
        <v>18.2</v>
      </c>
      <c r="Z425" s="14">
        <v>7.4</v>
      </c>
    </row>
    <row r="426" spans="2:26" x14ac:dyDescent="0.45">
      <c r="B426" s="13" t="s">
        <v>2404</v>
      </c>
      <c r="C426" s="13" t="s">
        <v>2174</v>
      </c>
      <c r="D426" s="14">
        <v>14237</v>
      </c>
      <c r="E426" s="14">
        <v>16598</v>
      </c>
      <c r="F426" s="14">
        <v>18768</v>
      </c>
      <c r="G426" s="14">
        <v>14592</v>
      </c>
      <c r="H426" s="14">
        <v>14713</v>
      </c>
      <c r="I426" s="14">
        <v>16996</v>
      </c>
      <c r="J426" s="14">
        <v>13123</v>
      </c>
      <c r="K426" s="14">
        <v>13463</v>
      </c>
      <c r="L426" s="14">
        <v>13833</v>
      </c>
      <c r="M426" s="14">
        <v>13863</v>
      </c>
      <c r="N426" s="14">
        <v>13930</v>
      </c>
      <c r="O426" s="14">
        <v>13114</v>
      </c>
      <c r="P426" s="14">
        <v>11747</v>
      </c>
      <c r="Q426" s="14">
        <v>13217</v>
      </c>
      <c r="R426" s="14">
        <v>13290</v>
      </c>
      <c r="S426" s="14">
        <v>12141</v>
      </c>
      <c r="T426" s="14">
        <v>13115.95</v>
      </c>
      <c r="U426" s="14">
        <v>12942.13</v>
      </c>
      <c r="V426" s="14">
        <v>13184.34</v>
      </c>
      <c r="W426" s="14">
        <v>12941.73</v>
      </c>
      <c r="X426" s="14">
        <v>12912.67</v>
      </c>
      <c r="Y426" s="14">
        <v>13084.17</v>
      </c>
      <c r="Z426" s="14">
        <v>13069.01</v>
      </c>
    </row>
    <row r="427" spans="2:26" x14ac:dyDescent="0.45">
      <c r="B427" s="13" t="s">
        <v>2405</v>
      </c>
      <c r="C427" s="13" t="s">
        <v>2169</v>
      </c>
      <c r="D427" s="14">
        <v>1553</v>
      </c>
      <c r="E427" s="14">
        <v>1868</v>
      </c>
      <c r="F427" s="14">
        <v>1980</v>
      </c>
      <c r="G427" s="14">
        <v>2086</v>
      </c>
      <c r="H427" s="14">
        <v>2308</v>
      </c>
      <c r="I427" s="14">
        <v>2603</v>
      </c>
      <c r="J427" s="14">
        <v>2855</v>
      </c>
      <c r="K427" s="14">
        <v>3662</v>
      </c>
      <c r="L427" s="14">
        <v>4049</v>
      </c>
      <c r="M427" s="14">
        <v>4544</v>
      </c>
      <c r="N427" s="14">
        <v>5447</v>
      </c>
      <c r="O427" s="14">
        <v>7234</v>
      </c>
      <c r="P427" s="14">
        <v>9197</v>
      </c>
      <c r="Q427" s="14">
        <v>11935</v>
      </c>
      <c r="R427" s="14">
        <v>11663</v>
      </c>
      <c r="S427" s="14">
        <v>14584</v>
      </c>
      <c r="T427" s="14">
        <v>16153</v>
      </c>
      <c r="U427" s="14">
        <v>21933</v>
      </c>
      <c r="V427" s="14">
        <v>21826.2</v>
      </c>
      <c r="W427" s="14">
        <v>24223.200000000001</v>
      </c>
      <c r="X427" s="14">
        <v>23631.1</v>
      </c>
      <c r="Y427" s="14">
        <v>26099.18</v>
      </c>
      <c r="Z427" s="14">
        <v>20926.060000000001</v>
      </c>
    </row>
    <row r="428" spans="2:26" x14ac:dyDescent="0.45">
      <c r="B428" s="13" t="s">
        <v>2405</v>
      </c>
      <c r="C428" s="13" t="s">
        <v>2174</v>
      </c>
      <c r="D428" s="14">
        <v>94670.83</v>
      </c>
      <c r="E428" s="14">
        <v>97526.1</v>
      </c>
      <c r="F428" s="14">
        <v>96727.57</v>
      </c>
      <c r="G428" s="14">
        <v>90262.12</v>
      </c>
      <c r="H428" s="14">
        <v>110371.7</v>
      </c>
      <c r="I428" s="14">
        <v>109153.3</v>
      </c>
      <c r="J428" s="14">
        <v>111394.5</v>
      </c>
      <c r="K428" s="14">
        <v>103821.2</v>
      </c>
      <c r="L428" s="14">
        <v>96189.75</v>
      </c>
      <c r="M428" s="14">
        <v>94536.81</v>
      </c>
      <c r="N428" s="14">
        <v>93178.8</v>
      </c>
      <c r="O428" s="14">
        <v>102200.6</v>
      </c>
      <c r="P428" s="14">
        <v>108184</v>
      </c>
      <c r="Q428" s="14">
        <v>109825</v>
      </c>
      <c r="R428" s="14">
        <v>114520</v>
      </c>
      <c r="S428" s="14">
        <v>117011</v>
      </c>
      <c r="T428" s="14">
        <v>109777</v>
      </c>
      <c r="U428" s="14">
        <v>107897</v>
      </c>
      <c r="V428" s="14">
        <v>115123</v>
      </c>
      <c r="W428" s="14">
        <v>130982</v>
      </c>
      <c r="X428" s="14">
        <v>121822</v>
      </c>
      <c r="Y428" s="14">
        <v>124243.4</v>
      </c>
      <c r="Z428" s="14">
        <v>128705.4</v>
      </c>
    </row>
    <row r="429" spans="2:26" x14ac:dyDescent="0.45">
      <c r="B429" s="13" t="s">
        <v>2406</v>
      </c>
      <c r="C429" s="13" t="s">
        <v>2169</v>
      </c>
      <c r="D429" s="14">
        <v>79031</v>
      </c>
      <c r="E429" s="14">
        <v>67244</v>
      </c>
      <c r="F429" s="14">
        <v>61165</v>
      </c>
      <c r="G429" s="14">
        <v>79943</v>
      </c>
      <c r="H429" s="14">
        <v>94450</v>
      </c>
      <c r="I429" s="14">
        <v>119567</v>
      </c>
      <c r="J429" s="14">
        <v>129333</v>
      </c>
      <c r="K429" s="14">
        <v>140743</v>
      </c>
      <c r="L429" s="14">
        <v>152896</v>
      </c>
      <c r="M429" s="14">
        <v>159639</v>
      </c>
      <c r="N429" s="14">
        <v>167721</v>
      </c>
      <c r="O429" s="14">
        <v>188890</v>
      </c>
      <c r="P429" s="14">
        <v>212805</v>
      </c>
      <c r="Q429" s="14">
        <v>233863.6</v>
      </c>
      <c r="R429" s="14">
        <v>235133</v>
      </c>
      <c r="S429" s="14">
        <v>240334</v>
      </c>
      <c r="T429" s="14">
        <v>253395</v>
      </c>
      <c r="U429" s="14">
        <v>276502</v>
      </c>
      <c r="V429" s="14">
        <v>314537</v>
      </c>
      <c r="W429" s="14">
        <v>373356</v>
      </c>
      <c r="X429" s="14">
        <v>421411</v>
      </c>
      <c r="Y429" s="14">
        <v>471686</v>
      </c>
      <c r="Z429" s="14">
        <v>514823</v>
      </c>
    </row>
    <row r="430" spans="2:26" x14ac:dyDescent="0.45">
      <c r="B430" s="13" t="s">
        <v>2406</v>
      </c>
      <c r="C430" s="13" t="s">
        <v>2174</v>
      </c>
      <c r="D430" s="14">
        <v>503352</v>
      </c>
      <c r="E430" s="14">
        <v>527736</v>
      </c>
      <c r="F430" s="14">
        <v>566682</v>
      </c>
      <c r="G430" s="14">
        <v>507772</v>
      </c>
      <c r="H430" s="14">
        <v>550482</v>
      </c>
      <c r="I430" s="14">
        <v>426496</v>
      </c>
      <c r="J430" s="14">
        <v>533048</v>
      </c>
      <c r="K430" s="14">
        <v>632450</v>
      </c>
      <c r="L430" s="14">
        <v>494118</v>
      </c>
      <c r="M430" s="14">
        <v>463917</v>
      </c>
      <c r="N430" s="14">
        <v>485925</v>
      </c>
      <c r="O430" s="14">
        <v>514790.2</v>
      </c>
      <c r="P430" s="14">
        <v>432452.6</v>
      </c>
      <c r="Q430" s="14">
        <v>374141.4</v>
      </c>
      <c r="R430" s="14">
        <v>302229</v>
      </c>
      <c r="S430" s="14">
        <v>431918.8</v>
      </c>
      <c r="T430" s="14">
        <v>335345.3</v>
      </c>
      <c r="U430" s="14">
        <v>354470.5</v>
      </c>
      <c r="V430" s="14">
        <v>314242.5</v>
      </c>
      <c r="W430" s="14">
        <v>463195</v>
      </c>
      <c r="X430" s="14">
        <v>364404.9</v>
      </c>
      <c r="Y430" s="14">
        <v>328158</v>
      </c>
      <c r="Z430" s="14">
        <v>335002.90000000002</v>
      </c>
    </row>
    <row r="431" spans="2:26" x14ac:dyDescent="0.45">
      <c r="B431" s="13" t="s">
        <v>2407</v>
      </c>
      <c r="C431" s="13" t="s">
        <v>2169</v>
      </c>
      <c r="D431" s="14">
        <v>0</v>
      </c>
      <c r="E431" s="14">
        <v>0</v>
      </c>
      <c r="F431" s="14">
        <v>0</v>
      </c>
      <c r="G431" s="14">
        <v>5</v>
      </c>
      <c r="H431" s="14">
        <v>1</v>
      </c>
      <c r="I431" s="14">
        <v>1</v>
      </c>
      <c r="J431" s="14">
        <v>1</v>
      </c>
      <c r="K431" s="14">
        <v>1</v>
      </c>
      <c r="L431" s="14">
        <v>0</v>
      </c>
      <c r="M431" s="14">
        <v>2.5</v>
      </c>
      <c r="N431" s="14">
        <v>2.5</v>
      </c>
      <c r="O431" s="14">
        <v>2.5</v>
      </c>
      <c r="P431" s="14">
        <v>2.5</v>
      </c>
      <c r="Q431" s="14">
        <v>2.5</v>
      </c>
      <c r="R431" s="14">
        <v>2.5</v>
      </c>
      <c r="S431" s="14">
        <v>2.5</v>
      </c>
      <c r="T431" s="14">
        <v>2.5</v>
      </c>
      <c r="U431" s="14">
        <v>2.5</v>
      </c>
      <c r="V431" s="14">
        <v>2.5</v>
      </c>
      <c r="W431" s="14">
        <v>2.5</v>
      </c>
      <c r="X431" s="14">
        <v>1</v>
      </c>
      <c r="Y431" s="14">
        <v>1</v>
      </c>
      <c r="Z431" s="14">
        <v>1</v>
      </c>
    </row>
    <row r="432" spans="2:26" x14ac:dyDescent="0.45">
      <c r="B432" s="13" t="s">
        <v>2407</v>
      </c>
      <c r="C432" s="13" t="s">
        <v>2174</v>
      </c>
      <c r="D432" s="14">
        <v>500</v>
      </c>
      <c r="E432" s="14">
        <v>500</v>
      </c>
      <c r="F432" s="14">
        <v>600</v>
      </c>
      <c r="G432" s="14">
        <v>1500</v>
      </c>
      <c r="H432" s="14">
        <v>2450</v>
      </c>
      <c r="I432" s="14">
        <v>2560</v>
      </c>
      <c r="J432" s="14">
        <v>3160</v>
      </c>
      <c r="K432" s="14">
        <v>3770</v>
      </c>
      <c r="L432" s="14">
        <v>4380</v>
      </c>
      <c r="M432" s="14">
        <v>5228</v>
      </c>
      <c r="N432" s="14">
        <v>11466</v>
      </c>
      <c r="O432" s="14">
        <v>11850</v>
      </c>
      <c r="P432" s="14">
        <v>17619</v>
      </c>
      <c r="Q432" s="14">
        <v>12923</v>
      </c>
      <c r="R432" s="14">
        <v>7379</v>
      </c>
      <c r="S432" s="14">
        <v>6147</v>
      </c>
      <c r="T432" s="14">
        <v>7684</v>
      </c>
      <c r="U432" s="14">
        <v>7475</v>
      </c>
      <c r="V432" s="14">
        <v>12819.39</v>
      </c>
      <c r="W432" s="14">
        <v>8357.2780000000002</v>
      </c>
      <c r="X432" s="14">
        <v>11295</v>
      </c>
      <c r="Y432" s="14">
        <v>31086.51</v>
      </c>
      <c r="Z432" s="14">
        <v>42781</v>
      </c>
    </row>
    <row r="433" spans="2:26" x14ac:dyDescent="0.45">
      <c r="B433" s="13" t="s">
        <v>2408</v>
      </c>
      <c r="C433" s="13" t="s">
        <v>2169</v>
      </c>
      <c r="D433" s="14">
        <v>256385</v>
      </c>
      <c r="E433" s="14">
        <v>313056</v>
      </c>
      <c r="F433" s="14">
        <v>346965</v>
      </c>
      <c r="G433" s="14">
        <v>363828</v>
      </c>
      <c r="H433" s="14">
        <v>327437</v>
      </c>
      <c r="I433" s="14">
        <v>307194</v>
      </c>
      <c r="J433" s="14">
        <v>316165</v>
      </c>
      <c r="K433" s="14">
        <v>325018</v>
      </c>
      <c r="L433" s="14">
        <v>330861</v>
      </c>
      <c r="M433" s="14">
        <v>290856</v>
      </c>
      <c r="N433" s="14">
        <v>315225.59999999998</v>
      </c>
      <c r="O433" s="14">
        <v>319245.40000000002</v>
      </c>
      <c r="P433" s="14">
        <v>347900</v>
      </c>
      <c r="Q433" s="14">
        <v>351658.9</v>
      </c>
      <c r="R433" s="14">
        <v>339171</v>
      </c>
      <c r="S433" s="14">
        <v>313515.40000000002</v>
      </c>
      <c r="T433" s="14">
        <v>255271.2</v>
      </c>
      <c r="U433" s="14">
        <v>283024.90000000002</v>
      </c>
      <c r="V433" s="14">
        <v>284382.3</v>
      </c>
      <c r="W433" s="14">
        <v>292484.5</v>
      </c>
      <c r="X433" s="14">
        <v>278503.2</v>
      </c>
      <c r="Y433" s="14">
        <v>274789.59999999998</v>
      </c>
      <c r="Z433" s="14">
        <v>264251.90000000002</v>
      </c>
    </row>
    <row r="434" spans="2:26" x14ac:dyDescent="0.45">
      <c r="B434" s="13" t="s">
        <v>2408</v>
      </c>
      <c r="C434" s="13" t="s">
        <v>2174</v>
      </c>
      <c r="D434" s="14">
        <v>1094018</v>
      </c>
      <c r="E434" s="14">
        <v>1005296</v>
      </c>
      <c r="F434" s="14">
        <v>1042914</v>
      </c>
      <c r="G434" s="14">
        <v>1135684</v>
      </c>
      <c r="H434" s="14">
        <v>980362.2</v>
      </c>
      <c r="I434" s="14">
        <v>1017471</v>
      </c>
      <c r="J434" s="14">
        <v>967774.5</v>
      </c>
      <c r="K434" s="14">
        <v>1173742</v>
      </c>
      <c r="L434" s="14">
        <v>1015806</v>
      </c>
      <c r="M434" s="14">
        <v>770278.1</v>
      </c>
      <c r="N434" s="14">
        <v>853109.9</v>
      </c>
      <c r="O434" s="14">
        <v>906150.2</v>
      </c>
      <c r="P434" s="14">
        <v>907413.2</v>
      </c>
      <c r="Q434" s="14">
        <v>915252.1</v>
      </c>
      <c r="R434" s="14">
        <v>1057940</v>
      </c>
      <c r="S434" s="14">
        <v>980125.4</v>
      </c>
      <c r="T434" s="14">
        <v>740552.4</v>
      </c>
      <c r="U434" s="14">
        <v>737507.1</v>
      </c>
      <c r="V434" s="14">
        <v>793304.1</v>
      </c>
      <c r="W434" s="14">
        <v>734289.5</v>
      </c>
      <c r="X434" s="14">
        <v>605421.4</v>
      </c>
      <c r="Y434" s="14">
        <v>691081.3</v>
      </c>
      <c r="Z434" s="14">
        <v>614595.19999999995</v>
      </c>
    </row>
    <row r="435" spans="2:26" x14ac:dyDescent="0.45">
      <c r="B435" s="13" t="s">
        <v>2146</v>
      </c>
      <c r="C435" s="13" t="s">
        <v>2169</v>
      </c>
      <c r="D435" s="14">
        <v>1210</v>
      </c>
      <c r="E435" s="14">
        <v>1300</v>
      </c>
      <c r="F435" s="14">
        <v>2630</v>
      </c>
      <c r="G435" s="14">
        <v>2002</v>
      </c>
      <c r="H435" s="14">
        <v>3013</v>
      </c>
      <c r="I435" s="14">
        <v>3012</v>
      </c>
      <c r="J435" s="14">
        <v>3272</v>
      </c>
      <c r="K435" s="14">
        <v>4045</v>
      </c>
      <c r="L435" s="14">
        <v>5217</v>
      </c>
      <c r="M435" s="14">
        <v>5722</v>
      </c>
      <c r="N435" s="14">
        <v>7338.5</v>
      </c>
      <c r="O435" s="14">
        <v>7248.75</v>
      </c>
      <c r="P435" s="14">
        <v>9917.4</v>
      </c>
      <c r="Q435" s="14">
        <v>10166.1</v>
      </c>
      <c r="R435" s="14">
        <v>10317.200000000001</v>
      </c>
      <c r="S435" s="14">
        <v>10742.2</v>
      </c>
      <c r="T435" s="14">
        <v>12547.4</v>
      </c>
      <c r="U435" s="14">
        <v>19602</v>
      </c>
      <c r="V435" s="14">
        <v>16852.22</v>
      </c>
      <c r="W435" s="14">
        <v>18013.400000000001</v>
      </c>
      <c r="X435" s="14">
        <v>18886.16</v>
      </c>
      <c r="Y435" s="14">
        <v>64904.34</v>
      </c>
      <c r="Z435" s="14">
        <v>75896.05</v>
      </c>
    </row>
    <row r="436" spans="2:26" x14ac:dyDescent="0.45">
      <c r="B436" s="13" t="s">
        <v>2146</v>
      </c>
      <c r="C436" s="13" t="s">
        <v>2174</v>
      </c>
      <c r="D436" s="14">
        <v>327264</v>
      </c>
      <c r="E436" s="14">
        <v>341987.7</v>
      </c>
      <c r="F436" s="14">
        <v>329057</v>
      </c>
      <c r="G436" s="14">
        <v>354689.7</v>
      </c>
      <c r="H436" s="14">
        <v>364244.7</v>
      </c>
      <c r="I436" s="14">
        <v>375842</v>
      </c>
      <c r="J436" s="14">
        <v>336364</v>
      </c>
      <c r="K436" s="14">
        <v>426666</v>
      </c>
      <c r="L436" s="14">
        <v>326286</v>
      </c>
      <c r="M436" s="14">
        <v>334954</v>
      </c>
      <c r="N436" s="14">
        <v>351391</v>
      </c>
      <c r="O436" s="14">
        <v>348953.5</v>
      </c>
      <c r="P436" s="14">
        <v>379481.59999999998</v>
      </c>
      <c r="Q436" s="14">
        <v>379843.1</v>
      </c>
      <c r="R436" s="14">
        <v>341593.4</v>
      </c>
      <c r="S436" s="14">
        <v>374871.5</v>
      </c>
      <c r="T436" s="14">
        <v>370620.3</v>
      </c>
      <c r="U436" s="14">
        <v>388846.7</v>
      </c>
      <c r="V436" s="14">
        <v>377993.7</v>
      </c>
      <c r="W436" s="14">
        <v>468437.3</v>
      </c>
      <c r="X436" s="14">
        <v>472951.2</v>
      </c>
      <c r="Y436" s="14">
        <v>477775.4</v>
      </c>
      <c r="Z436" s="14">
        <v>472892.8</v>
      </c>
    </row>
    <row r="437" spans="2:26" x14ac:dyDescent="0.45">
      <c r="B437" s="13" t="s">
        <v>2147</v>
      </c>
      <c r="C437" s="13" t="s">
        <v>2169</v>
      </c>
      <c r="D437" s="14">
        <v>820</v>
      </c>
      <c r="E437" s="14">
        <v>2360</v>
      </c>
      <c r="F437" s="14">
        <v>4915</v>
      </c>
      <c r="G437" s="14">
        <v>5500</v>
      </c>
      <c r="H437" s="14">
        <v>5539</v>
      </c>
      <c r="I437" s="14">
        <v>10817</v>
      </c>
      <c r="J437" s="14">
        <v>32392</v>
      </c>
      <c r="K437" s="14">
        <v>51110</v>
      </c>
      <c r="L437" s="14">
        <v>52250</v>
      </c>
      <c r="M437" s="14">
        <v>76654.100000000006</v>
      </c>
      <c r="N437" s="14">
        <v>95000</v>
      </c>
      <c r="O437" s="14">
        <v>85712.7</v>
      </c>
      <c r="P437" s="14">
        <v>95906</v>
      </c>
      <c r="Q437" s="14">
        <v>98063</v>
      </c>
      <c r="R437" s="14">
        <v>111023</v>
      </c>
      <c r="S437" s="14">
        <v>117590</v>
      </c>
      <c r="T437" s="14">
        <v>118051.2</v>
      </c>
      <c r="U437" s="14">
        <v>112343.6</v>
      </c>
      <c r="V437" s="14">
        <v>103737</v>
      </c>
      <c r="W437" s="14">
        <v>102942.7</v>
      </c>
      <c r="X437" s="14">
        <v>123897</v>
      </c>
      <c r="Y437" s="14">
        <v>138558.39999999999</v>
      </c>
      <c r="Z437" s="14">
        <v>101377</v>
      </c>
    </row>
    <row r="438" spans="2:26" x14ac:dyDescent="0.45">
      <c r="B438" s="13" t="s">
        <v>2147</v>
      </c>
      <c r="C438" s="13" t="s">
        <v>2174</v>
      </c>
      <c r="D438" s="14">
        <v>219356</v>
      </c>
      <c r="E438" s="14">
        <v>220726</v>
      </c>
      <c r="F438" s="14">
        <v>221898</v>
      </c>
      <c r="G438" s="14">
        <v>241810</v>
      </c>
      <c r="H438" s="14">
        <v>371789</v>
      </c>
      <c r="I438" s="14">
        <v>416758</v>
      </c>
      <c r="J438" s="14">
        <v>367099</v>
      </c>
      <c r="K438" s="14">
        <v>431500</v>
      </c>
      <c r="L438" s="14">
        <v>403500</v>
      </c>
      <c r="M438" s="14">
        <v>412000</v>
      </c>
      <c r="N438" s="14">
        <v>413805</v>
      </c>
      <c r="O438" s="14">
        <v>437415</v>
      </c>
      <c r="P438" s="14">
        <v>407638</v>
      </c>
      <c r="Q438" s="14">
        <v>419249</v>
      </c>
      <c r="R438" s="14">
        <v>461196</v>
      </c>
      <c r="S438" s="14">
        <v>396205</v>
      </c>
      <c r="T438" s="14">
        <v>381803</v>
      </c>
      <c r="U438" s="14">
        <v>389629</v>
      </c>
      <c r="V438" s="14">
        <v>439354</v>
      </c>
      <c r="W438" s="14">
        <v>603224</v>
      </c>
      <c r="X438" s="14">
        <v>578684</v>
      </c>
      <c r="Y438" s="14">
        <v>634595</v>
      </c>
      <c r="Z438" s="14">
        <v>444935</v>
      </c>
    </row>
    <row r="439" spans="2:26" x14ac:dyDescent="0.45">
      <c r="B439" s="13" t="s">
        <v>2409</v>
      </c>
      <c r="C439" s="13" t="s">
        <v>2169</v>
      </c>
      <c r="D439" s="14">
        <v>30969</v>
      </c>
      <c r="E439" s="14">
        <v>31037</v>
      </c>
      <c r="F439" s="14">
        <v>30869.759999999998</v>
      </c>
      <c r="G439" s="14">
        <v>25615.1</v>
      </c>
      <c r="H439" s="14">
        <v>26350.2</v>
      </c>
      <c r="I439" s="14">
        <v>28854</v>
      </c>
      <c r="J439" s="14">
        <v>19181</v>
      </c>
      <c r="K439" s="14">
        <v>27965</v>
      </c>
      <c r="L439" s="14">
        <v>24337</v>
      </c>
      <c r="M439" s="14">
        <v>24082.5</v>
      </c>
      <c r="N439" s="14">
        <v>22864.9</v>
      </c>
      <c r="O439" s="14">
        <v>23553.200000000001</v>
      </c>
      <c r="P439" s="14">
        <v>23719.9</v>
      </c>
      <c r="Q439" s="14">
        <v>23174.6</v>
      </c>
      <c r="R439" s="14">
        <v>24434</v>
      </c>
      <c r="S439" s="14">
        <v>22241.3</v>
      </c>
      <c r="T439" s="14">
        <v>21424.6</v>
      </c>
      <c r="U439" s="14">
        <v>20168.2</v>
      </c>
      <c r="V439" s="14">
        <v>18595.43</v>
      </c>
      <c r="W439" s="14">
        <v>18603.71</v>
      </c>
      <c r="X439" s="14">
        <v>18567.8</v>
      </c>
      <c r="Y439" s="14">
        <v>16881.810000000001</v>
      </c>
      <c r="Z439" s="14">
        <v>14630</v>
      </c>
    </row>
    <row r="440" spans="2:26" x14ac:dyDescent="0.45">
      <c r="B440" s="13" t="s">
        <v>2409</v>
      </c>
      <c r="C440" s="13" t="s">
        <v>2174</v>
      </c>
      <c r="D440" s="14">
        <v>391867</v>
      </c>
      <c r="E440" s="14">
        <v>310978</v>
      </c>
      <c r="F440" s="14">
        <v>265746</v>
      </c>
      <c r="G440" s="14">
        <v>257628</v>
      </c>
      <c r="H440" s="14">
        <v>222272</v>
      </c>
      <c r="I440" s="14">
        <v>268007</v>
      </c>
      <c r="J440" s="14">
        <v>219228</v>
      </c>
      <c r="K440" s="14">
        <v>215400</v>
      </c>
      <c r="L440" s="14">
        <v>234079</v>
      </c>
      <c r="M440" s="14">
        <v>220718</v>
      </c>
      <c r="N440" s="14">
        <v>209948</v>
      </c>
      <c r="O440" s="14">
        <v>179984</v>
      </c>
      <c r="P440" s="14">
        <v>154392</v>
      </c>
      <c r="Q440" s="14">
        <v>203668.7</v>
      </c>
      <c r="R440" s="14">
        <v>143083.1</v>
      </c>
      <c r="S440" s="14">
        <v>120486.1</v>
      </c>
      <c r="T440" s="14">
        <v>75858.84</v>
      </c>
      <c r="U440" s="14">
        <v>93481.88</v>
      </c>
      <c r="V440" s="14">
        <v>76506.98</v>
      </c>
      <c r="W440" s="14">
        <v>81730.61</v>
      </c>
      <c r="X440" s="14">
        <v>69467.08</v>
      </c>
      <c r="Y440" s="14">
        <v>63048.28</v>
      </c>
      <c r="Z440" s="14">
        <v>22720.93</v>
      </c>
    </row>
    <row r="441" spans="2:26" x14ac:dyDescent="0.45">
      <c r="B441" s="13" t="s">
        <v>2410</v>
      </c>
      <c r="C441" s="13" t="s">
        <v>2169</v>
      </c>
      <c r="D441" s="14">
        <v>85</v>
      </c>
      <c r="E441" s="14">
        <v>17</v>
      </c>
      <c r="F441" s="14">
        <v>17</v>
      </c>
      <c r="G441" s="14">
        <v>24</v>
      </c>
      <c r="H441" s="14">
        <v>22</v>
      </c>
      <c r="I441" s="14">
        <v>49</v>
      </c>
      <c r="J441" s="14">
        <v>37</v>
      </c>
      <c r="K441" s="14">
        <v>31</v>
      </c>
      <c r="L441" s="14">
        <v>36</v>
      </c>
      <c r="M441" s="14">
        <v>54.41</v>
      </c>
      <c r="N441" s="14">
        <v>84.97</v>
      </c>
      <c r="O441" s="14">
        <v>77.819999999999993</v>
      </c>
      <c r="P441" s="14">
        <v>91.231999999999999</v>
      </c>
      <c r="Q441" s="14">
        <v>217.86</v>
      </c>
      <c r="R441" s="14">
        <v>215</v>
      </c>
      <c r="S441" s="14">
        <v>203.828</v>
      </c>
      <c r="T441" s="14">
        <v>69.653000000000006</v>
      </c>
      <c r="U441" s="14">
        <v>69.978999999999999</v>
      </c>
      <c r="V441" s="14">
        <v>104.774</v>
      </c>
      <c r="W441" s="14">
        <v>120.5</v>
      </c>
      <c r="X441" s="14">
        <v>97.8</v>
      </c>
      <c r="Y441" s="14">
        <v>83.9</v>
      </c>
      <c r="Z441" s="14">
        <v>91</v>
      </c>
    </row>
    <row r="442" spans="2:26" x14ac:dyDescent="0.45">
      <c r="B442" s="13" t="s">
        <v>2410</v>
      </c>
      <c r="C442" s="13" t="s">
        <v>2174</v>
      </c>
      <c r="D442" s="14">
        <v>113326</v>
      </c>
      <c r="E442" s="14">
        <v>104982</v>
      </c>
      <c r="F442" s="14">
        <v>108102</v>
      </c>
      <c r="G442" s="14">
        <v>117269</v>
      </c>
      <c r="H442" s="14">
        <v>122989</v>
      </c>
      <c r="I442" s="14">
        <v>125818.1</v>
      </c>
      <c r="J442" s="14">
        <v>133987</v>
      </c>
      <c r="K442" s="14">
        <v>108722.2</v>
      </c>
      <c r="L442" s="14">
        <v>108797</v>
      </c>
      <c r="M442" s="14">
        <v>80872</v>
      </c>
      <c r="N442" s="14">
        <v>74153</v>
      </c>
      <c r="O442" s="14">
        <v>89269.13</v>
      </c>
      <c r="P442" s="14">
        <v>76161.740000000005</v>
      </c>
      <c r="Q442" s="14">
        <v>59195.87</v>
      </c>
      <c r="R442" s="14">
        <v>65080.72</v>
      </c>
      <c r="S442" s="14">
        <v>59540.1</v>
      </c>
      <c r="T442" s="14">
        <v>51551.75</v>
      </c>
      <c r="U442" s="14">
        <v>65308.65</v>
      </c>
      <c r="V442" s="14">
        <v>69725.33</v>
      </c>
      <c r="W442" s="14">
        <v>68005.77</v>
      </c>
      <c r="X442" s="14">
        <v>62879.96</v>
      </c>
      <c r="Y442" s="14">
        <v>66300.61</v>
      </c>
      <c r="Z442" s="14">
        <v>68781.64</v>
      </c>
    </row>
    <row r="443" spans="2:26" x14ac:dyDescent="0.45">
      <c r="B443" s="13" t="s">
        <v>2411</v>
      </c>
      <c r="C443" s="13" t="s">
        <v>2169</v>
      </c>
      <c r="D443" s="14">
        <v>456830</v>
      </c>
      <c r="E443" s="14">
        <v>480362</v>
      </c>
      <c r="F443" s="14">
        <v>498899</v>
      </c>
      <c r="G443" s="14">
        <v>545971</v>
      </c>
      <c r="H443" s="14">
        <v>607570</v>
      </c>
      <c r="I443" s="14">
        <v>513920</v>
      </c>
      <c r="J443" s="14">
        <v>519967</v>
      </c>
      <c r="K443" s="14">
        <v>526045</v>
      </c>
      <c r="L443" s="14">
        <v>501326</v>
      </c>
      <c r="M443" s="14">
        <v>481224</v>
      </c>
      <c r="N443" s="14">
        <v>496699</v>
      </c>
      <c r="O443" s="14">
        <v>397292</v>
      </c>
      <c r="P443" s="14">
        <v>420386</v>
      </c>
      <c r="Q443" s="14">
        <v>429011</v>
      </c>
      <c r="R443" s="14">
        <v>421189</v>
      </c>
      <c r="S443" s="14">
        <v>426014.5</v>
      </c>
      <c r="T443" s="14">
        <v>444697.5</v>
      </c>
      <c r="U443" s="14">
        <v>439703</v>
      </c>
      <c r="V443" s="14">
        <v>471311.4</v>
      </c>
      <c r="W443" s="14">
        <v>496094.9</v>
      </c>
      <c r="X443" s="14">
        <v>448574.6</v>
      </c>
      <c r="Y443" s="14">
        <v>461639.1</v>
      </c>
      <c r="Z443" s="14">
        <v>478823.9</v>
      </c>
    </row>
    <row r="444" spans="2:26" x14ac:dyDescent="0.45">
      <c r="B444" s="13" t="s">
        <v>2411</v>
      </c>
      <c r="C444" s="13" t="s">
        <v>2174</v>
      </c>
      <c r="D444" s="14">
        <v>4788532</v>
      </c>
      <c r="E444" s="14">
        <v>5006556</v>
      </c>
      <c r="F444" s="14">
        <v>4998490</v>
      </c>
      <c r="G444" s="14">
        <v>4986926</v>
      </c>
      <c r="H444" s="14">
        <v>4992380</v>
      </c>
      <c r="I444" s="14">
        <v>4962122</v>
      </c>
      <c r="J444" s="14">
        <v>4887768</v>
      </c>
      <c r="K444" s="14">
        <v>4800372</v>
      </c>
      <c r="L444" s="14">
        <v>4374054</v>
      </c>
      <c r="M444" s="14">
        <v>4229471</v>
      </c>
      <c r="N444" s="14">
        <v>4396944</v>
      </c>
      <c r="O444" s="14">
        <v>5135091</v>
      </c>
      <c r="P444" s="14">
        <v>5075771</v>
      </c>
      <c r="Q444" s="14">
        <v>5051397</v>
      </c>
      <c r="R444" s="14">
        <v>4935679</v>
      </c>
      <c r="S444" s="14">
        <v>4989616</v>
      </c>
      <c r="T444" s="14">
        <v>4844740</v>
      </c>
      <c r="U444" s="14">
        <v>5025904</v>
      </c>
      <c r="V444" s="14">
        <v>4796708</v>
      </c>
      <c r="W444" s="14">
        <v>4824484</v>
      </c>
      <c r="X444" s="14">
        <v>4268937</v>
      </c>
      <c r="Y444" s="14">
        <v>4307886</v>
      </c>
      <c r="Z444" s="14">
        <v>4262836</v>
      </c>
    </row>
    <row r="445" spans="2:26" x14ac:dyDescent="0.45">
      <c r="B445" s="13" t="s">
        <v>2412</v>
      </c>
      <c r="C445" s="13" t="s">
        <v>2169</v>
      </c>
      <c r="D445" s="14">
        <v>5652</v>
      </c>
      <c r="E445" s="14">
        <v>3988</v>
      </c>
      <c r="F445" s="14">
        <v>3824</v>
      </c>
      <c r="G445" s="14">
        <v>3118</v>
      </c>
      <c r="H445" s="14">
        <v>3093</v>
      </c>
      <c r="I445" s="14">
        <v>3800</v>
      </c>
      <c r="J445" s="14">
        <v>3800</v>
      </c>
      <c r="K445" s="14">
        <v>4000</v>
      </c>
      <c r="L445" s="14">
        <v>4100</v>
      </c>
      <c r="M445" s="14">
        <v>5162</v>
      </c>
      <c r="N445" s="14">
        <v>6654</v>
      </c>
      <c r="O445" s="14">
        <v>8722.2999999999993</v>
      </c>
      <c r="P445" s="14">
        <v>14832.9</v>
      </c>
      <c r="Q445" s="14">
        <v>23835.200000000001</v>
      </c>
      <c r="R445" s="14">
        <v>29275.8</v>
      </c>
      <c r="S445" s="14">
        <v>36896.400000000001</v>
      </c>
      <c r="T445" s="14">
        <v>38054.699999999997</v>
      </c>
      <c r="U445" s="14">
        <v>52450</v>
      </c>
      <c r="V445" s="14">
        <v>57384</v>
      </c>
      <c r="W445" s="14">
        <v>81717</v>
      </c>
      <c r="X445" s="14">
        <v>98003</v>
      </c>
      <c r="Y445" s="14">
        <v>118933</v>
      </c>
      <c r="Z445" s="14">
        <v>130274</v>
      </c>
    </row>
    <row r="446" spans="2:26" x14ac:dyDescent="0.45">
      <c r="B446" s="13" t="s">
        <v>2412</v>
      </c>
      <c r="C446" s="13" t="s">
        <v>2174</v>
      </c>
      <c r="D446" s="14">
        <v>3306</v>
      </c>
      <c r="E446" s="14">
        <v>3400</v>
      </c>
      <c r="F446" s="14">
        <v>2600</v>
      </c>
      <c r="G446" s="14">
        <v>2100</v>
      </c>
      <c r="H446" s="14">
        <v>1900</v>
      </c>
      <c r="I446" s="14">
        <v>2900</v>
      </c>
      <c r="J446" s="14">
        <v>3400</v>
      </c>
      <c r="K446" s="14">
        <v>3100</v>
      </c>
      <c r="L446" s="14">
        <v>3800</v>
      </c>
      <c r="M446" s="14">
        <v>4100</v>
      </c>
      <c r="N446" s="14">
        <v>4078</v>
      </c>
      <c r="O446" s="14">
        <v>8513</v>
      </c>
      <c r="P446" s="14">
        <v>11052</v>
      </c>
      <c r="Q446" s="14">
        <v>13670</v>
      </c>
      <c r="R446" s="14">
        <v>17116</v>
      </c>
      <c r="S446" s="14">
        <v>22956</v>
      </c>
      <c r="T446" s="14">
        <v>27267</v>
      </c>
      <c r="U446" s="14">
        <v>31450</v>
      </c>
      <c r="V446" s="14">
        <v>33600</v>
      </c>
      <c r="W446" s="14">
        <v>40000</v>
      </c>
      <c r="X446" s="14">
        <v>46100</v>
      </c>
      <c r="Y446" s="14">
        <v>53000</v>
      </c>
      <c r="Z446" s="14">
        <v>55000</v>
      </c>
    </row>
    <row r="447" spans="2:26" x14ac:dyDescent="0.45">
      <c r="B447" s="13" t="s">
        <v>2413</v>
      </c>
      <c r="C447" s="13" t="s">
        <v>2169</v>
      </c>
      <c r="D447" s="14">
        <v>0</v>
      </c>
      <c r="E447" s="14">
        <v>0</v>
      </c>
      <c r="F447" s="14">
        <v>0</v>
      </c>
      <c r="G447" s="14">
        <v>0</v>
      </c>
      <c r="H447" s="14">
        <v>0</v>
      </c>
      <c r="I447" s="14">
        <v>0</v>
      </c>
      <c r="J447" s="14">
        <v>0</v>
      </c>
      <c r="K447" s="14">
        <v>0</v>
      </c>
      <c r="L447" s="14">
        <v>0</v>
      </c>
      <c r="M447" s="14">
        <v>0</v>
      </c>
      <c r="N447" s="14">
        <v>0</v>
      </c>
      <c r="O447" s="14">
        <v>0</v>
      </c>
      <c r="P447" s="14">
        <v>0</v>
      </c>
      <c r="Q447" s="14">
        <v>0.5</v>
      </c>
      <c r="R447" s="14">
        <v>1.4</v>
      </c>
      <c r="S447" s="14">
        <v>1.4</v>
      </c>
      <c r="T447" s="14">
        <v>1.4</v>
      </c>
      <c r="U447" s="14">
        <v>1.1000000000000001</v>
      </c>
      <c r="V447" s="14">
        <v>1</v>
      </c>
      <c r="W447" s="14">
        <v>0.24</v>
      </c>
      <c r="X447" s="14">
        <v>13.07</v>
      </c>
      <c r="Y447" s="14">
        <v>13</v>
      </c>
      <c r="Z447" s="14">
        <v>13</v>
      </c>
    </row>
    <row r="448" spans="2:26" x14ac:dyDescent="0.45">
      <c r="B448" s="13" t="s">
        <v>2413</v>
      </c>
      <c r="C448" s="13" t="s">
        <v>2174</v>
      </c>
      <c r="D448" s="14">
        <v>22799</v>
      </c>
      <c r="E448" s="14">
        <v>31944</v>
      </c>
      <c r="F448" s="14">
        <v>46076</v>
      </c>
      <c r="G448" s="14">
        <v>37767</v>
      </c>
      <c r="H448" s="14">
        <v>78315</v>
      </c>
      <c r="I448" s="14">
        <v>44104</v>
      </c>
      <c r="J448" s="14">
        <v>51584</v>
      </c>
      <c r="K448" s="14">
        <v>63309</v>
      </c>
      <c r="L448" s="14">
        <v>55898</v>
      </c>
      <c r="M448" s="14">
        <v>59587</v>
      </c>
      <c r="N448" s="14">
        <v>66367</v>
      </c>
      <c r="O448" s="14">
        <v>76576</v>
      </c>
      <c r="P448" s="14">
        <v>10156.26</v>
      </c>
      <c r="Q448" s="14">
        <v>39499.9</v>
      </c>
      <c r="R448" s="14">
        <v>81332.539999999994</v>
      </c>
      <c r="S448" s="14">
        <v>26133</v>
      </c>
      <c r="T448" s="14">
        <v>22833.71</v>
      </c>
      <c r="U448" s="14">
        <v>32937.78</v>
      </c>
      <c r="V448" s="14">
        <v>2327.8829999999998</v>
      </c>
      <c r="W448" s="14">
        <v>1968.7760000000001</v>
      </c>
      <c r="X448" s="14">
        <v>2127.5419999999999</v>
      </c>
      <c r="Y448" s="14">
        <v>1586.279</v>
      </c>
      <c r="Z448" s="14">
        <v>1584</v>
      </c>
    </row>
    <row r="449" spans="2:26" x14ac:dyDescent="0.45">
      <c r="B449" s="13" t="s">
        <v>2414</v>
      </c>
      <c r="C449" s="13" t="s">
        <v>2169</v>
      </c>
      <c r="D449" s="14">
        <v>13505</v>
      </c>
      <c r="E449" s="14">
        <v>16647</v>
      </c>
      <c r="F449" s="14">
        <v>18020</v>
      </c>
      <c r="G449" s="14">
        <v>15705</v>
      </c>
      <c r="H449" s="14">
        <v>24006</v>
      </c>
      <c r="I449" s="14">
        <v>19228</v>
      </c>
      <c r="J449" s="14">
        <v>23355.5</v>
      </c>
      <c r="K449" s="14">
        <v>19951.3</v>
      </c>
      <c r="L449" s="14">
        <v>18762.599999999999</v>
      </c>
      <c r="M449" s="14">
        <v>14844</v>
      </c>
      <c r="N449" s="14">
        <v>18225.330000000002</v>
      </c>
      <c r="O449" s="14">
        <v>23954.240000000002</v>
      </c>
      <c r="P449" s="14">
        <v>26115.18</v>
      </c>
      <c r="Q449" s="14">
        <v>26830</v>
      </c>
      <c r="R449" s="14">
        <v>30725.66</v>
      </c>
      <c r="S449" s="14">
        <v>18911.41</v>
      </c>
      <c r="T449" s="14">
        <v>25998</v>
      </c>
      <c r="U449" s="14">
        <v>27000</v>
      </c>
      <c r="V449" s="14">
        <v>25911</v>
      </c>
      <c r="W449" s="14">
        <v>33636</v>
      </c>
      <c r="X449" s="14">
        <v>40261</v>
      </c>
      <c r="Y449" s="14">
        <v>53105</v>
      </c>
      <c r="Z449" s="14">
        <v>52580</v>
      </c>
    </row>
    <row r="450" spans="2:26" x14ac:dyDescent="0.45">
      <c r="B450" s="13" t="s">
        <v>2414</v>
      </c>
      <c r="C450" s="13" t="s">
        <v>2174</v>
      </c>
      <c r="D450" s="14">
        <v>359639</v>
      </c>
      <c r="E450" s="14">
        <v>468103</v>
      </c>
      <c r="F450" s="14">
        <v>509739</v>
      </c>
      <c r="G450" s="14">
        <v>503840</v>
      </c>
      <c r="H450" s="14">
        <v>573593</v>
      </c>
      <c r="I450" s="14">
        <v>403130</v>
      </c>
      <c r="J450" s="14">
        <v>316397</v>
      </c>
      <c r="K450" s="14">
        <v>347958</v>
      </c>
      <c r="L450" s="14">
        <v>295566</v>
      </c>
      <c r="M450" s="14">
        <v>316483</v>
      </c>
      <c r="N450" s="14">
        <v>218853</v>
      </c>
      <c r="O450" s="14">
        <v>201429.2</v>
      </c>
      <c r="P450" s="14">
        <v>213248.7</v>
      </c>
      <c r="Q450" s="14">
        <v>213756</v>
      </c>
      <c r="R450" s="14">
        <v>209498.2</v>
      </c>
      <c r="S450" s="14">
        <v>240619.3</v>
      </c>
      <c r="T450" s="14">
        <v>283742.59999999998</v>
      </c>
      <c r="U450" s="14">
        <v>237200</v>
      </c>
      <c r="V450" s="14">
        <v>182600</v>
      </c>
      <c r="W450" s="14">
        <v>176300</v>
      </c>
      <c r="X450" s="14">
        <v>195900</v>
      </c>
      <c r="Y450" s="14">
        <v>223100</v>
      </c>
      <c r="Z450" s="14">
        <v>212118.6</v>
      </c>
    </row>
    <row r="451" spans="2:26" x14ac:dyDescent="0.45">
      <c r="B451" s="13" t="s">
        <v>2415</v>
      </c>
      <c r="C451" s="13" t="s">
        <v>2169</v>
      </c>
      <c r="D451" s="14">
        <v>0</v>
      </c>
      <c r="E451" s="14">
        <v>0</v>
      </c>
      <c r="F451" s="14">
        <v>0</v>
      </c>
      <c r="G451" s="14">
        <v>0</v>
      </c>
      <c r="H451" s="14">
        <v>0</v>
      </c>
      <c r="I451" s="14">
        <v>0</v>
      </c>
      <c r="J451" s="14">
        <v>0</v>
      </c>
      <c r="K451" s="14">
        <v>0</v>
      </c>
      <c r="L451" s="14">
        <v>0</v>
      </c>
      <c r="M451" s="14">
        <v>0</v>
      </c>
      <c r="N451" s="14">
        <v>0</v>
      </c>
      <c r="O451" s="14">
        <v>0</v>
      </c>
      <c r="P451" s="14">
        <v>0</v>
      </c>
      <c r="Q451" s="14">
        <v>0</v>
      </c>
      <c r="R451" s="14">
        <v>0</v>
      </c>
      <c r="S451" s="14">
        <v>0.5</v>
      </c>
      <c r="T451" s="14">
        <v>0.5</v>
      </c>
      <c r="U451" s="14">
        <v>1</v>
      </c>
      <c r="V451" s="14">
        <v>1</v>
      </c>
      <c r="W451" s="14">
        <v>1</v>
      </c>
      <c r="X451" s="14">
        <v>1</v>
      </c>
      <c r="Y451" s="14">
        <v>1</v>
      </c>
      <c r="Z451" s="14">
        <v>1</v>
      </c>
    </row>
    <row r="452" spans="2:26" x14ac:dyDescent="0.45">
      <c r="B452" s="13" t="s">
        <v>2415</v>
      </c>
      <c r="C452" s="13" t="s">
        <v>2174</v>
      </c>
      <c r="D452" s="14">
        <v>43</v>
      </c>
      <c r="E452" s="14">
        <v>837</v>
      </c>
      <c r="F452" s="14">
        <v>1062</v>
      </c>
      <c r="G452" s="14">
        <v>2771</v>
      </c>
      <c r="H452" s="14">
        <v>1262</v>
      </c>
      <c r="I452" s="14">
        <v>1295</v>
      </c>
      <c r="J452" s="14">
        <v>1308</v>
      </c>
      <c r="K452" s="14">
        <v>1251</v>
      </c>
      <c r="L452" s="14">
        <v>1202</v>
      </c>
      <c r="M452" s="14">
        <v>1201</v>
      </c>
      <c r="N452" s="14">
        <v>1201</v>
      </c>
      <c r="O452" s="14">
        <v>1200</v>
      </c>
      <c r="P452" s="14">
        <v>1196</v>
      </c>
      <c r="Q452" s="14">
        <v>1202.5</v>
      </c>
      <c r="R452" s="14">
        <v>1204.3989999999999</v>
      </c>
      <c r="S452" s="14">
        <v>1199.652</v>
      </c>
      <c r="T452" s="14">
        <v>1192</v>
      </c>
      <c r="U452" s="14">
        <v>1192</v>
      </c>
      <c r="V452" s="14">
        <v>1192</v>
      </c>
      <c r="W452" s="14">
        <v>1192</v>
      </c>
      <c r="X452" s="14">
        <v>1121</v>
      </c>
      <c r="Y452" s="14">
        <v>1133.19</v>
      </c>
      <c r="Z452" s="14">
        <v>1134.4380000000001</v>
      </c>
    </row>
    <row r="453" spans="2:26" x14ac:dyDescent="0.45">
      <c r="B453" s="13" t="s">
        <v>2416</v>
      </c>
      <c r="C453" s="13" t="s">
        <v>2169</v>
      </c>
      <c r="D453" s="14">
        <v>0</v>
      </c>
      <c r="E453" s="14">
        <v>0</v>
      </c>
      <c r="F453" s="14">
        <v>0</v>
      </c>
      <c r="G453" s="14">
        <v>0</v>
      </c>
      <c r="H453" s="14">
        <v>0</v>
      </c>
      <c r="I453" s="14">
        <v>0</v>
      </c>
      <c r="J453" s="14">
        <v>10</v>
      </c>
      <c r="K453" s="14">
        <v>10</v>
      </c>
      <c r="L453" s="14">
        <v>10</v>
      </c>
      <c r="M453" s="14">
        <v>10</v>
      </c>
      <c r="N453" s="14">
        <v>10</v>
      </c>
      <c r="O453" s="14">
        <v>10</v>
      </c>
      <c r="P453" s="14">
        <v>10</v>
      </c>
      <c r="Q453" s="14">
        <v>10</v>
      </c>
      <c r="R453" s="14">
        <v>7.64</v>
      </c>
      <c r="S453" s="14">
        <v>8</v>
      </c>
      <c r="T453" s="14">
        <v>8</v>
      </c>
      <c r="U453" s="14">
        <v>8</v>
      </c>
      <c r="V453" s="14">
        <v>8</v>
      </c>
      <c r="W453" s="14">
        <v>8</v>
      </c>
      <c r="X453" s="14">
        <v>8</v>
      </c>
      <c r="Y453" s="14">
        <v>8</v>
      </c>
      <c r="Z453" s="14">
        <v>8</v>
      </c>
    </row>
    <row r="454" spans="2:26" x14ac:dyDescent="0.45">
      <c r="B454" s="13" t="s">
        <v>2416</v>
      </c>
      <c r="C454" s="13" t="s">
        <v>2174</v>
      </c>
      <c r="D454" s="14">
        <v>1673</v>
      </c>
      <c r="E454" s="14">
        <v>1738</v>
      </c>
      <c r="F454" s="14">
        <v>1796</v>
      </c>
      <c r="G454" s="14">
        <v>1867</v>
      </c>
      <c r="H454" s="14">
        <v>1970</v>
      </c>
      <c r="I454" s="14">
        <v>1634</v>
      </c>
      <c r="J454" s="14">
        <v>2213</v>
      </c>
      <c r="K454" s="14">
        <v>1458</v>
      </c>
      <c r="L454" s="14">
        <v>1314</v>
      </c>
      <c r="M454" s="14">
        <v>1393</v>
      </c>
      <c r="N454" s="14">
        <v>1081.2829999999999</v>
      </c>
      <c r="O454" s="14">
        <v>810.73800000000006</v>
      </c>
      <c r="P454" s="14">
        <v>619.25</v>
      </c>
      <c r="Q454" s="14">
        <v>490.673</v>
      </c>
      <c r="R454" s="14">
        <v>503.56</v>
      </c>
      <c r="S454" s="14">
        <v>461.53500000000003</v>
      </c>
      <c r="T454" s="14">
        <v>588.553</v>
      </c>
      <c r="U454" s="14">
        <v>548.89</v>
      </c>
      <c r="V454" s="14">
        <v>289.98899999999998</v>
      </c>
      <c r="W454" s="14">
        <v>332.71499999999997</v>
      </c>
      <c r="X454" s="14">
        <v>355.59199999999998</v>
      </c>
      <c r="Y454" s="14">
        <v>420.32400000000001</v>
      </c>
      <c r="Z454" s="14">
        <v>385</v>
      </c>
    </row>
    <row r="455" spans="2:26" x14ac:dyDescent="0.45">
      <c r="B455" s="13" t="s">
        <v>2140</v>
      </c>
      <c r="C455" s="13" t="s">
        <v>2169</v>
      </c>
      <c r="D455" s="14">
        <v>513517</v>
      </c>
      <c r="E455" s="14">
        <v>603098</v>
      </c>
      <c r="F455" s="14">
        <v>718041</v>
      </c>
      <c r="G455" s="14">
        <v>952502</v>
      </c>
      <c r="H455" s="14">
        <v>1213617</v>
      </c>
      <c r="I455" s="14">
        <v>1452300</v>
      </c>
      <c r="J455" s="14">
        <v>1672727</v>
      </c>
      <c r="K455" s="14">
        <v>2100400</v>
      </c>
      <c r="L455" s="14">
        <v>2477450</v>
      </c>
      <c r="M455" s="14">
        <v>2571080</v>
      </c>
      <c r="N455" s="14">
        <v>2701317</v>
      </c>
      <c r="O455" s="14">
        <v>2860990</v>
      </c>
      <c r="P455" s="14">
        <v>3104501</v>
      </c>
      <c r="Q455" s="14">
        <v>3221095</v>
      </c>
      <c r="R455" s="14">
        <v>3355234</v>
      </c>
      <c r="S455" s="14">
        <v>3475450</v>
      </c>
      <c r="T455" s="14">
        <v>3581579</v>
      </c>
      <c r="U455" s="14">
        <v>3831777</v>
      </c>
      <c r="V455" s="14">
        <v>4192823</v>
      </c>
      <c r="W455" s="14">
        <v>4373747</v>
      </c>
      <c r="X455" s="14">
        <v>4681435</v>
      </c>
      <c r="Y455" s="14">
        <v>4750174</v>
      </c>
      <c r="Z455" s="14">
        <v>5170375</v>
      </c>
    </row>
    <row r="456" spans="2:26" x14ac:dyDescent="0.45">
      <c r="B456" s="13" t="s">
        <v>2140</v>
      </c>
      <c r="C456" s="13" t="s">
        <v>2174</v>
      </c>
      <c r="D456" s="14">
        <v>1629612</v>
      </c>
      <c r="E456" s="14">
        <v>1724758</v>
      </c>
      <c r="F456" s="14">
        <v>1802598</v>
      </c>
      <c r="G456" s="14">
        <v>1856005</v>
      </c>
      <c r="H456" s="14">
        <v>1940034</v>
      </c>
      <c r="I456" s="14">
        <v>1987900</v>
      </c>
      <c r="J456" s="14">
        <v>2026600</v>
      </c>
      <c r="K456" s="14">
        <v>2074500</v>
      </c>
      <c r="L456" s="14">
        <v>2054700</v>
      </c>
      <c r="M456" s="14">
        <v>2178400</v>
      </c>
      <c r="N456" s="14">
        <v>2249711</v>
      </c>
      <c r="O456" s="14">
        <v>2399528</v>
      </c>
      <c r="P456" s="14">
        <v>2523673</v>
      </c>
      <c r="Q456" s="14">
        <v>2623588</v>
      </c>
      <c r="R456" s="14">
        <v>2743462</v>
      </c>
      <c r="S456" s="14">
        <v>2860638</v>
      </c>
      <c r="T456" s="14">
        <v>3077941</v>
      </c>
      <c r="U456" s="14">
        <v>3314293</v>
      </c>
      <c r="V456" s="14">
        <v>3346179</v>
      </c>
      <c r="W456" s="14">
        <v>3440531</v>
      </c>
      <c r="X456" s="14">
        <v>3506057</v>
      </c>
      <c r="Y456" s="14">
        <v>3540250</v>
      </c>
      <c r="Z456" s="14">
        <v>3590003</v>
      </c>
    </row>
    <row r="457" spans="2:26" x14ac:dyDescent="0.45">
      <c r="B457" s="13" t="s">
        <v>2417</v>
      </c>
      <c r="C457" s="13" t="s">
        <v>2169</v>
      </c>
      <c r="D457" s="14">
        <v>0</v>
      </c>
      <c r="E457" s="14">
        <v>0</v>
      </c>
      <c r="F457" s="14">
        <v>0</v>
      </c>
      <c r="G457" s="14">
        <v>0</v>
      </c>
      <c r="H457" s="14">
        <v>1</v>
      </c>
      <c r="I457" s="14">
        <v>1</v>
      </c>
      <c r="J457" s="14">
        <v>33</v>
      </c>
      <c r="K457" s="14">
        <v>31</v>
      </c>
      <c r="L457" s="14">
        <v>40</v>
      </c>
      <c r="M457" s="14">
        <v>36.75</v>
      </c>
      <c r="N457" s="14">
        <v>104.5</v>
      </c>
      <c r="O457" s="14">
        <v>57</v>
      </c>
      <c r="P457" s="14">
        <v>60.38</v>
      </c>
      <c r="Q457" s="14">
        <v>66.781000000000006</v>
      </c>
      <c r="R457" s="14">
        <v>65.697999999999993</v>
      </c>
      <c r="S457" s="14">
        <v>11.541</v>
      </c>
      <c r="T457" s="14">
        <v>15.702999999999999</v>
      </c>
      <c r="U457" s="14">
        <v>17.047000000000001</v>
      </c>
      <c r="V457" s="14">
        <v>16.204999999999998</v>
      </c>
      <c r="W457" s="14">
        <v>16.18</v>
      </c>
      <c r="X457" s="14">
        <v>3.08</v>
      </c>
      <c r="Y457" s="14">
        <v>3</v>
      </c>
      <c r="Z457" s="14">
        <v>4</v>
      </c>
    </row>
    <row r="458" spans="2:26" x14ac:dyDescent="0.45">
      <c r="B458" s="13" t="s">
        <v>2417</v>
      </c>
      <c r="C458" s="13" t="s">
        <v>2174</v>
      </c>
      <c r="D458" s="14">
        <v>70589</v>
      </c>
      <c r="E458" s="14">
        <v>36176</v>
      </c>
      <c r="F458" s="14">
        <v>44968</v>
      </c>
      <c r="G458" s="14">
        <v>113867</v>
      </c>
      <c r="H458" s="14">
        <v>212786.6</v>
      </c>
      <c r="I458" s="14">
        <v>229553</v>
      </c>
      <c r="J458" s="14">
        <v>222561</v>
      </c>
      <c r="K458" s="14">
        <v>213697.2</v>
      </c>
      <c r="L458" s="14">
        <v>172595</v>
      </c>
      <c r="M458" s="14">
        <v>150544.29999999999</v>
      </c>
      <c r="N458" s="14">
        <v>101244.5</v>
      </c>
      <c r="O458" s="14">
        <v>59315.5</v>
      </c>
      <c r="P458" s="14">
        <v>67482.58</v>
      </c>
      <c r="Q458" s="14">
        <v>70636.570000000007</v>
      </c>
      <c r="R458" s="14">
        <v>70707.259999999995</v>
      </c>
      <c r="S458" s="14">
        <v>83013</v>
      </c>
      <c r="T458" s="14">
        <v>46641.1</v>
      </c>
      <c r="U458" s="14">
        <v>34497</v>
      </c>
      <c r="V458" s="14">
        <v>43374.559999999998</v>
      </c>
      <c r="W458" s="14">
        <v>57184.38</v>
      </c>
      <c r="X458" s="14">
        <v>63665.5</v>
      </c>
      <c r="Y458" s="14">
        <v>69872.539999999994</v>
      </c>
      <c r="Z458" s="14">
        <v>88117.34</v>
      </c>
    </row>
    <row r="459" spans="2:26" x14ac:dyDescent="0.45">
      <c r="B459" s="13" t="s">
        <v>2418</v>
      </c>
      <c r="C459" s="13" t="s">
        <v>2174</v>
      </c>
      <c r="D459" s="14">
        <v>330</v>
      </c>
      <c r="E459" s="14">
        <v>335</v>
      </c>
      <c r="F459" s="14">
        <v>340</v>
      </c>
      <c r="G459" s="14">
        <v>359.12299999999999</v>
      </c>
      <c r="H459" s="14">
        <v>415.2</v>
      </c>
      <c r="I459" s="14">
        <v>529.75</v>
      </c>
      <c r="J459" s="14">
        <v>629.20000000000005</v>
      </c>
      <c r="K459" s="14">
        <v>677</v>
      </c>
      <c r="L459" s="14">
        <v>725</v>
      </c>
      <c r="M459" s="14">
        <v>773</v>
      </c>
      <c r="N459" s="14">
        <v>801</v>
      </c>
      <c r="O459" s="14">
        <v>417</v>
      </c>
      <c r="P459" s="14">
        <v>210</v>
      </c>
      <c r="Q459" s="14">
        <v>237</v>
      </c>
      <c r="R459" s="14">
        <v>181</v>
      </c>
      <c r="S459" s="14">
        <v>204</v>
      </c>
      <c r="T459" s="14">
        <v>182</v>
      </c>
      <c r="U459" s="14">
        <v>216</v>
      </c>
      <c r="V459" s="14">
        <v>260</v>
      </c>
      <c r="W459" s="14">
        <v>304.23899999999998</v>
      </c>
      <c r="X459" s="14">
        <v>263.8</v>
      </c>
      <c r="Y459" s="14">
        <v>264</v>
      </c>
      <c r="Z459" s="14">
        <v>204.32599999999999</v>
      </c>
    </row>
    <row r="460" spans="2:26" x14ac:dyDescent="0.45">
      <c r="B460" s="13" t="s">
        <v>2419</v>
      </c>
      <c r="C460" s="13" t="s">
        <v>2169</v>
      </c>
      <c r="D460" s="14">
        <v>0</v>
      </c>
      <c r="E460" s="14">
        <v>0</v>
      </c>
      <c r="F460" s="14">
        <v>0</v>
      </c>
      <c r="G460" s="14">
        <v>0</v>
      </c>
      <c r="H460" s="14">
        <v>0</v>
      </c>
      <c r="I460" s="14">
        <v>0</v>
      </c>
      <c r="J460" s="14">
        <v>0</v>
      </c>
      <c r="K460" s="14">
        <v>3</v>
      </c>
      <c r="L460" s="14">
        <v>3</v>
      </c>
      <c r="M460" s="14">
        <v>5</v>
      </c>
      <c r="N460" s="14">
        <v>5</v>
      </c>
      <c r="O460" s="14">
        <v>5</v>
      </c>
      <c r="P460" s="14">
        <v>4.5999999999999996</v>
      </c>
      <c r="Q460" s="14">
        <v>3.7290000000000001</v>
      </c>
      <c r="R460" s="14">
        <v>5.5620000000000003</v>
      </c>
      <c r="S460" s="14">
        <v>13.34</v>
      </c>
      <c r="T460" s="14">
        <v>12</v>
      </c>
      <c r="U460" s="14">
        <v>12.12</v>
      </c>
      <c r="V460" s="14">
        <v>14.929</v>
      </c>
      <c r="W460" s="14">
        <v>15.3</v>
      </c>
      <c r="X460" s="14">
        <v>10.013999999999999</v>
      </c>
      <c r="Y460" s="14">
        <v>10</v>
      </c>
      <c r="Z460" s="14">
        <v>14</v>
      </c>
    </row>
    <row r="461" spans="2:26" x14ac:dyDescent="0.45">
      <c r="B461" s="13" t="s">
        <v>2419</v>
      </c>
      <c r="C461" s="13" t="s">
        <v>2174</v>
      </c>
      <c r="D461" s="14">
        <v>8595</v>
      </c>
      <c r="E461" s="14">
        <v>8613</v>
      </c>
      <c r="F461" s="14">
        <v>10881</v>
      </c>
      <c r="G461" s="14">
        <v>9703</v>
      </c>
      <c r="H461" s="14">
        <v>9934</v>
      </c>
      <c r="I461" s="14">
        <v>9836</v>
      </c>
      <c r="J461" s="14">
        <v>12435</v>
      </c>
      <c r="K461" s="14">
        <v>14091</v>
      </c>
      <c r="L461" s="14">
        <v>13899</v>
      </c>
      <c r="M461" s="14">
        <v>13279</v>
      </c>
      <c r="N461" s="14">
        <v>12840</v>
      </c>
      <c r="O461" s="14">
        <v>11452</v>
      </c>
      <c r="P461" s="14">
        <v>11960.89</v>
      </c>
      <c r="Q461" s="14">
        <v>11253</v>
      </c>
      <c r="R461" s="14">
        <v>7553</v>
      </c>
      <c r="S461" s="14">
        <v>8701.3330000000005</v>
      </c>
      <c r="T461" s="14">
        <v>8808</v>
      </c>
      <c r="U461" s="14">
        <v>10853</v>
      </c>
      <c r="V461" s="14">
        <v>9741.7039999999997</v>
      </c>
      <c r="W461" s="14">
        <v>11213.47</v>
      </c>
      <c r="X461" s="14">
        <v>9954.1720000000005</v>
      </c>
      <c r="Y461" s="14">
        <v>9176.4169999999995</v>
      </c>
      <c r="Z461" s="14">
        <v>9589.25</v>
      </c>
    </row>
    <row r="462" spans="2:26" x14ac:dyDescent="0.45">
      <c r="B462" s="13" t="s">
        <v>2420</v>
      </c>
      <c r="C462" s="13" t="s">
        <v>2169</v>
      </c>
      <c r="D462" s="14">
        <v>0</v>
      </c>
      <c r="E462" s="14">
        <v>0</v>
      </c>
      <c r="F462" s="14">
        <v>0</v>
      </c>
      <c r="G462" s="14">
        <v>0</v>
      </c>
      <c r="H462" s="14">
        <v>0</v>
      </c>
      <c r="I462" s="14">
        <v>380</v>
      </c>
      <c r="J462" s="14">
        <v>300</v>
      </c>
      <c r="K462" s="14">
        <v>300</v>
      </c>
      <c r="L462" s="14">
        <v>150</v>
      </c>
      <c r="M462" s="14">
        <v>150</v>
      </c>
      <c r="N462" s="14">
        <v>150</v>
      </c>
      <c r="O462" s="14">
        <v>150</v>
      </c>
      <c r="P462" s="14">
        <v>100</v>
      </c>
      <c r="Q462" s="14">
        <v>3</v>
      </c>
      <c r="R462" s="14">
        <v>3</v>
      </c>
      <c r="S462" s="14">
        <v>5</v>
      </c>
      <c r="T462" s="14">
        <v>5</v>
      </c>
      <c r="U462" s="14">
        <v>5</v>
      </c>
      <c r="V462" s="14">
        <v>10</v>
      </c>
      <c r="W462" s="14">
        <v>10</v>
      </c>
      <c r="X462" s="14">
        <v>10</v>
      </c>
      <c r="Y462" s="14">
        <v>10</v>
      </c>
      <c r="Z462" s="14">
        <v>10</v>
      </c>
    </row>
    <row r="463" spans="2:26" x14ac:dyDescent="0.45">
      <c r="B463" s="13" t="s">
        <v>2420</v>
      </c>
      <c r="C463" s="13" t="s">
        <v>2174</v>
      </c>
      <c r="D463" s="14">
        <v>114750</v>
      </c>
      <c r="E463" s="14">
        <v>142198</v>
      </c>
      <c r="F463" s="14">
        <v>179584</v>
      </c>
      <c r="G463" s="14">
        <v>228116</v>
      </c>
      <c r="H463" s="14">
        <v>256300</v>
      </c>
      <c r="I463" s="14">
        <v>238400</v>
      </c>
      <c r="J463" s="14">
        <v>229660</v>
      </c>
      <c r="K463" s="14">
        <v>179916</v>
      </c>
      <c r="L463" s="14">
        <v>132062</v>
      </c>
      <c r="M463" s="14">
        <v>179603</v>
      </c>
      <c r="N463" s="14">
        <v>163861</v>
      </c>
      <c r="O463" s="14">
        <v>154061</v>
      </c>
      <c r="P463" s="14">
        <v>227115</v>
      </c>
      <c r="Q463" s="14">
        <v>228783</v>
      </c>
      <c r="R463" s="14">
        <v>214202</v>
      </c>
      <c r="S463" s="14">
        <v>177408</v>
      </c>
      <c r="T463" s="14">
        <v>152131</v>
      </c>
      <c r="U463" s="14">
        <v>131290</v>
      </c>
      <c r="V463" s="14">
        <v>131308</v>
      </c>
      <c r="W463" s="14">
        <v>131305.70000000001</v>
      </c>
      <c r="X463" s="14">
        <v>131306.5</v>
      </c>
      <c r="Y463" s="14">
        <v>154940</v>
      </c>
      <c r="Z463" s="14">
        <v>178190</v>
      </c>
    </row>
    <row r="464" spans="2:26" x14ac:dyDescent="0.45">
      <c r="B464" s="13" t="s">
        <v>2421</v>
      </c>
      <c r="C464" s="13" t="s">
        <v>2169</v>
      </c>
      <c r="D464" s="14">
        <v>2819</v>
      </c>
      <c r="E464" s="14">
        <v>2830</v>
      </c>
      <c r="F464" s="14">
        <v>4105</v>
      </c>
      <c r="G464" s="14">
        <v>6602</v>
      </c>
      <c r="H464" s="14">
        <v>5954</v>
      </c>
      <c r="I464" s="14">
        <v>5895</v>
      </c>
      <c r="J464" s="14">
        <v>6037</v>
      </c>
      <c r="K464" s="14">
        <v>5669</v>
      </c>
      <c r="L464" s="14">
        <v>5421</v>
      </c>
      <c r="M464" s="14">
        <v>4982</v>
      </c>
      <c r="N464" s="14">
        <v>5147.6000000000004</v>
      </c>
      <c r="O464" s="14">
        <v>5343.28</v>
      </c>
      <c r="P464" s="14">
        <v>5926.53</v>
      </c>
      <c r="Q464" s="14">
        <v>6613</v>
      </c>
      <c r="R464" s="14">
        <v>7222</v>
      </c>
      <c r="S464" s="14">
        <v>6730.4</v>
      </c>
      <c r="T464" s="14">
        <v>8094.27</v>
      </c>
      <c r="U464" s="14">
        <v>6338.32</v>
      </c>
      <c r="V464" s="14">
        <v>7991.55</v>
      </c>
      <c r="W464" s="14">
        <v>9224.32</v>
      </c>
      <c r="X464" s="14">
        <v>9753.01</v>
      </c>
      <c r="Y464" s="14">
        <v>10346.65</v>
      </c>
      <c r="Z464" s="14">
        <v>11355.02</v>
      </c>
    </row>
    <row r="465" spans="1:26" x14ac:dyDescent="0.45">
      <c r="B465" s="13" t="s">
        <v>2421</v>
      </c>
      <c r="C465" s="13" t="s">
        <v>2174</v>
      </c>
      <c r="D465" s="14">
        <v>664267</v>
      </c>
      <c r="E465" s="14">
        <v>782717</v>
      </c>
      <c r="F465" s="14">
        <v>793664</v>
      </c>
      <c r="G465" s="14">
        <v>840624</v>
      </c>
      <c r="H465" s="14">
        <v>911731</v>
      </c>
      <c r="I465" s="14">
        <v>825109</v>
      </c>
      <c r="J465" s="14">
        <v>629034</v>
      </c>
      <c r="K465" s="14">
        <v>690857</v>
      </c>
      <c r="L465" s="14">
        <v>655915</v>
      </c>
      <c r="M465" s="14">
        <v>523352</v>
      </c>
      <c r="N465" s="14">
        <v>640656</v>
      </c>
      <c r="O465" s="14">
        <v>544964</v>
      </c>
      <c r="P465" s="14">
        <v>719247.4</v>
      </c>
      <c r="Q465" s="14">
        <v>430865.8</v>
      </c>
      <c r="R465" s="14">
        <v>609247</v>
      </c>
      <c r="S465" s="14">
        <v>572335</v>
      </c>
      <c r="T465" s="14">
        <v>622090</v>
      </c>
      <c r="U465" s="14">
        <v>529925.80000000005</v>
      </c>
      <c r="V465" s="14">
        <v>570386.30000000005</v>
      </c>
      <c r="W465" s="14">
        <v>447004.2</v>
      </c>
      <c r="X465" s="14">
        <v>603682.5</v>
      </c>
      <c r="Y465" s="14">
        <v>494129.2</v>
      </c>
      <c r="Z465" s="14">
        <v>473450.5</v>
      </c>
    </row>
    <row r="466" spans="1:26" x14ac:dyDescent="0.45">
      <c r="B466" s="13" t="s">
        <v>2422</v>
      </c>
      <c r="C466" s="13" t="s">
        <v>2169</v>
      </c>
      <c r="D466" s="14">
        <v>4240</v>
      </c>
      <c r="E466" s="14">
        <v>4520</v>
      </c>
      <c r="F466" s="14">
        <v>4630</v>
      </c>
      <c r="G466" s="14">
        <v>4501</v>
      </c>
      <c r="H466" s="14">
        <v>5125</v>
      </c>
      <c r="I466" s="14">
        <v>5125</v>
      </c>
      <c r="J466" s="14">
        <v>5210</v>
      </c>
      <c r="K466" s="14">
        <v>5876</v>
      </c>
      <c r="L466" s="14">
        <v>5640</v>
      </c>
      <c r="M466" s="14">
        <v>8505</v>
      </c>
      <c r="N466" s="14">
        <v>10290</v>
      </c>
      <c r="O466" s="14">
        <v>10530</v>
      </c>
      <c r="P466" s="14">
        <v>12988</v>
      </c>
      <c r="Q466" s="14">
        <v>20271</v>
      </c>
      <c r="R466" s="14">
        <v>19281</v>
      </c>
      <c r="S466" s="14">
        <v>22754</v>
      </c>
      <c r="T466" s="14">
        <v>21600</v>
      </c>
      <c r="U466" s="14">
        <v>21567.1</v>
      </c>
      <c r="V466" s="14">
        <v>29565</v>
      </c>
      <c r="W466" s="14">
        <v>38480</v>
      </c>
      <c r="X466" s="14">
        <v>45670</v>
      </c>
      <c r="Y466" s="14">
        <v>63355</v>
      </c>
      <c r="Z466" s="14">
        <v>75648</v>
      </c>
    </row>
    <row r="467" spans="1:26" x14ac:dyDescent="0.45">
      <c r="A467" t="s">
        <v>2806</v>
      </c>
      <c r="B467" s="13" t="s">
        <v>2807</v>
      </c>
      <c r="C467" s="13" t="s">
        <v>2174</v>
      </c>
      <c r="D467" s="147">
        <f>SUMIF($C$29:$C$466,$C467,D$29:D$466)</f>
        <v>94436196.519999996</v>
      </c>
      <c r="E467" s="147">
        <f t="shared" ref="E467:Z468" si="3">SUMIF($C$29:$C$466,$C467,E$29:E$466)</f>
        <v>91655508.265000001</v>
      </c>
      <c r="F467" s="147">
        <f t="shared" si="3"/>
        <v>91972966.61500001</v>
      </c>
      <c r="G467" s="147">
        <f t="shared" si="3"/>
        <v>89260448.063000008</v>
      </c>
      <c r="H467" s="147">
        <f t="shared" si="3"/>
        <v>93920308.750000015</v>
      </c>
      <c r="I467" s="147">
        <f t="shared" si="3"/>
        <v>93602016.780000001</v>
      </c>
      <c r="J467" s="147">
        <f t="shared" si="3"/>
        <v>91136325.059</v>
      </c>
      <c r="K467" s="147">
        <f t="shared" si="3"/>
        <v>91483121.784000009</v>
      </c>
      <c r="L467" s="147">
        <f t="shared" si="3"/>
        <v>90598736.065000013</v>
      </c>
      <c r="M467" s="147">
        <f t="shared" si="3"/>
        <v>89954897.877000004</v>
      </c>
      <c r="N467" s="147">
        <f t="shared" si="3"/>
        <v>88103560.061000004</v>
      </c>
      <c r="O467" s="147">
        <f t="shared" si="3"/>
        <v>92530399.008000016</v>
      </c>
      <c r="P467" s="147">
        <f t="shared" si="3"/>
        <v>89629660.363000005</v>
      </c>
      <c r="Q467" s="147">
        <f t="shared" si="3"/>
        <v>90807989.017000005</v>
      </c>
      <c r="R467" s="147">
        <f t="shared" si="3"/>
        <v>91412803.97800006</v>
      </c>
      <c r="S467" s="147">
        <f t="shared" si="3"/>
        <v>92463152.448999956</v>
      </c>
      <c r="T467" s="147">
        <f t="shared" si="3"/>
        <v>90489327.681999981</v>
      </c>
      <c r="U467" s="147">
        <f t="shared" si="3"/>
        <v>94346364.597000003</v>
      </c>
      <c r="V467" s="147">
        <f t="shared" si="3"/>
        <v>97181511.213000014</v>
      </c>
      <c r="W467" s="147">
        <f t="shared" si="3"/>
        <v>93273188.896999985</v>
      </c>
      <c r="X467" s="147">
        <f t="shared" si="3"/>
        <v>90705132.609999999</v>
      </c>
      <c r="Y467" s="147">
        <f t="shared" si="3"/>
        <v>92576961.166999966</v>
      </c>
      <c r="Z467" s="147">
        <f t="shared" si="3"/>
        <v>92093462.479999989</v>
      </c>
    </row>
    <row r="468" spans="1:26" x14ac:dyDescent="0.45">
      <c r="C468" s="13" t="s">
        <v>2169</v>
      </c>
      <c r="D468" s="147">
        <f>SUMIF($C$29:$C$466,$C468,D$29:D$466)</f>
        <v>42913464.667000003</v>
      </c>
      <c r="E468" s="147">
        <f t="shared" si="3"/>
        <v>45472918.023999996</v>
      </c>
      <c r="F468" s="147">
        <f t="shared" si="3"/>
        <v>48599270.640999995</v>
      </c>
      <c r="G468" s="147">
        <f t="shared" si="3"/>
        <v>51445804.557999998</v>
      </c>
      <c r="H468" s="147">
        <f t="shared" si="3"/>
        <v>55766468.803000011</v>
      </c>
      <c r="I468" s="147">
        <f t="shared" si="3"/>
        <v>59039005.258999996</v>
      </c>
      <c r="J468" s="147">
        <f t="shared" si="3"/>
        <v>62858290.721000001</v>
      </c>
      <c r="K468" s="147">
        <f t="shared" si="3"/>
        <v>66201064.305999979</v>
      </c>
      <c r="L468" s="147">
        <f t="shared" si="3"/>
        <v>70131812.44600001</v>
      </c>
      <c r="M468" s="147">
        <f t="shared" si="3"/>
        <v>73774020.498999938</v>
      </c>
      <c r="N468" s="147">
        <f t="shared" si="3"/>
        <v>77873233.398999959</v>
      </c>
      <c r="O468" s="147">
        <f t="shared" si="3"/>
        <v>81433585.283000007</v>
      </c>
      <c r="P468" s="147">
        <f t="shared" si="3"/>
        <v>88041746.781000018</v>
      </c>
      <c r="Q468" s="147">
        <f t="shared" si="3"/>
        <v>94800639.18900001</v>
      </c>
      <c r="R468" s="147">
        <f t="shared" si="3"/>
        <v>99482352.879000023</v>
      </c>
      <c r="S468" s="147">
        <f t="shared" si="3"/>
        <v>103781404.96499996</v>
      </c>
      <c r="T468" s="147">
        <f t="shared" si="3"/>
        <v>108052392.65699999</v>
      </c>
      <c r="U468" s="147">
        <f t="shared" si="3"/>
        <v>112133271.51699999</v>
      </c>
      <c r="V468" s="147">
        <f t="shared" si="3"/>
        <v>115830391.18000005</v>
      </c>
      <c r="W468" s="147">
        <f t="shared" si="3"/>
        <v>119578024.00299996</v>
      </c>
      <c r="X468" s="147">
        <f t="shared" si="3"/>
        <v>122655351.91</v>
      </c>
      <c r="Y468" s="147">
        <f t="shared" si="3"/>
        <v>126115393.52900004</v>
      </c>
      <c r="Z468" s="147">
        <f t="shared" si="3"/>
        <v>130732788.83600003</v>
      </c>
    </row>
    <row r="471" spans="1:26" x14ac:dyDescent="0.45">
      <c r="A471" s="144" t="s">
        <v>2423</v>
      </c>
    </row>
    <row r="472" spans="1:26" x14ac:dyDescent="0.45">
      <c r="A472" t="s">
        <v>2142</v>
      </c>
      <c r="D472" t="s">
        <v>2175</v>
      </c>
      <c r="E472" t="s">
        <v>2176</v>
      </c>
      <c r="F472" t="s">
        <v>2177</v>
      </c>
      <c r="G472" t="s">
        <v>2178</v>
      </c>
      <c r="H472" t="s">
        <v>2179</v>
      </c>
      <c r="I472" t="s">
        <v>2151</v>
      </c>
      <c r="J472" t="s">
        <v>2152</v>
      </c>
      <c r="K472" t="s">
        <v>2153</v>
      </c>
      <c r="L472" t="s">
        <v>2154</v>
      </c>
      <c r="M472" t="s">
        <v>2155</v>
      </c>
      <c r="N472" t="s">
        <v>2156</v>
      </c>
      <c r="O472" t="s">
        <v>2157</v>
      </c>
      <c r="P472" t="s">
        <v>2158</v>
      </c>
      <c r="Q472" t="s">
        <v>2159</v>
      </c>
      <c r="R472" t="s">
        <v>2160</v>
      </c>
      <c r="S472" t="s">
        <v>2161</v>
      </c>
      <c r="T472" t="s">
        <v>2162</v>
      </c>
      <c r="U472" t="s">
        <v>2163</v>
      </c>
      <c r="V472" t="s">
        <v>2164</v>
      </c>
      <c r="W472" t="s">
        <v>2165</v>
      </c>
      <c r="X472" t="s">
        <v>2166</v>
      </c>
      <c r="Y472" t="s">
        <v>2167</v>
      </c>
      <c r="Z472" t="s">
        <v>2168</v>
      </c>
    </row>
    <row r="473" spans="1:26" x14ac:dyDescent="0.45">
      <c r="A473" t="s">
        <v>2117</v>
      </c>
      <c r="B473" t="s">
        <v>2131</v>
      </c>
      <c r="D473" s="147">
        <v>657120</v>
      </c>
      <c r="E473" s="147">
        <v>712640</v>
      </c>
      <c r="F473" s="147">
        <v>786604</v>
      </c>
      <c r="G473" s="147">
        <v>856956</v>
      </c>
      <c r="H473" s="147">
        <v>914752</v>
      </c>
      <c r="I473" s="147">
        <v>882091</v>
      </c>
      <c r="J473" s="147">
        <v>892049</v>
      </c>
      <c r="K473" s="147">
        <v>945812</v>
      </c>
      <c r="L473" s="147">
        <v>1005542</v>
      </c>
      <c r="M473" s="147">
        <v>1064285</v>
      </c>
      <c r="N473" s="147">
        <v>1308515</v>
      </c>
      <c r="O473" s="147">
        <v>1523759</v>
      </c>
      <c r="P473" s="147">
        <v>1726066</v>
      </c>
      <c r="Q473" s="147">
        <v>1859808</v>
      </c>
      <c r="R473" s="147">
        <v>1956925</v>
      </c>
      <c r="S473" s="147">
        <v>2060408</v>
      </c>
      <c r="T473" s="147">
        <v>2203554</v>
      </c>
      <c r="U473" s="147">
        <v>2333352</v>
      </c>
      <c r="V473" s="147">
        <v>2405416</v>
      </c>
      <c r="W473" s="147">
        <v>2488600</v>
      </c>
      <c r="X473" s="147">
        <v>2583866</v>
      </c>
      <c r="Y473" s="147">
        <v>2638745</v>
      </c>
      <c r="Z473" s="147">
        <v>2731070</v>
      </c>
    </row>
    <row r="474" spans="1:26" x14ac:dyDescent="0.45">
      <c r="A474" t="s">
        <v>2143</v>
      </c>
      <c r="B474" t="s">
        <v>2144</v>
      </c>
      <c r="D474" s="147">
        <v>172450</v>
      </c>
      <c r="E474" s="147">
        <v>205568</v>
      </c>
      <c r="F474" s="147">
        <v>247678</v>
      </c>
      <c r="G474" s="147">
        <v>273268</v>
      </c>
      <c r="H474" s="147">
        <v>269699</v>
      </c>
      <c r="I474" s="147">
        <v>257784</v>
      </c>
      <c r="J474" s="147">
        <v>271697</v>
      </c>
      <c r="K474" s="147">
        <v>289048</v>
      </c>
      <c r="L474" s="147">
        <v>331553</v>
      </c>
      <c r="M474" s="147">
        <v>365127</v>
      </c>
      <c r="N474" s="147">
        <v>411777</v>
      </c>
      <c r="O474" s="147">
        <v>436084</v>
      </c>
      <c r="P474" s="147">
        <v>480880</v>
      </c>
      <c r="Q474" s="147">
        <v>477634.46</v>
      </c>
      <c r="R474" s="147">
        <v>564221.56999999995</v>
      </c>
      <c r="S474" s="147">
        <v>578372.92000000004</v>
      </c>
      <c r="T474" s="147">
        <v>542982.01</v>
      </c>
      <c r="U474" s="147">
        <v>565196.43999999994</v>
      </c>
      <c r="V474" s="147">
        <v>581637.72</v>
      </c>
      <c r="W474" s="147">
        <v>600600.1</v>
      </c>
      <c r="X474" s="147">
        <v>630800.19999999995</v>
      </c>
      <c r="Y474" s="147">
        <v>650572.21</v>
      </c>
      <c r="Z474" s="147">
        <v>738881</v>
      </c>
    </row>
    <row r="475" spans="1:26" x14ac:dyDescent="0.45">
      <c r="A475" t="s">
        <v>2118</v>
      </c>
      <c r="B475" s="13" t="s">
        <v>2132</v>
      </c>
      <c r="C475" s="13"/>
      <c r="D475" s="14">
        <v>340093</v>
      </c>
      <c r="E475" s="14">
        <v>342864</v>
      </c>
      <c r="F475" s="14">
        <v>376296</v>
      </c>
      <c r="G475" s="14">
        <v>445181</v>
      </c>
      <c r="H475" s="14">
        <v>471535</v>
      </c>
      <c r="I475" s="14">
        <v>539748</v>
      </c>
      <c r="J475" s="14">
        <v>595030</v>
      </c>
      <c r="K475" s="14">
        <v>635516</v>
      </c>
      <c r="L475" s="14">
        <v>693765</v>
      </c>
      <c r="M475" s="14">
        <v>705490</v>
      </c>
      <c r="N475" s="14">
        <v>919585</v>
      </c>
      <c r="O475" s="14">
        <v>986820</v>
      </c>
      <c r="P475" s="14">
        <v>1017738</v>
      </c>
      <c r="Q475" s="14">
        <v>1097544</v>
      </c>
      <c r="R475" s="14">
        <v>1137091</v>
      </c>
      <c r="S475" s="14">
        <v>1174831</v>
      </c>
      <c r="T475" s="14">
        <v>1370660</v>
      </c>
      <c r="U475" s="14">
        <v>1406865</v>
      </c>
      <c r="V475" s="14">
        <v>1594231</v>
      </c>
      <c r="W475" s="14">
        <v>1641949</v>
      </c>
      <c r="X475" s="14">
        <v>1591896</v>
      </c>
      <c r="Y475" s="14">
        <v>1576189</v>
      </c>
      <c r="Z475" s="14">
        <v>1552430</v>
      </c>
    </row>
    <row r="476" spans="1:26" x14ac:dyDescent="0.45">
      <c r="A476" t="s">
        <v>2119</v>
      </c>
      <c r="B476" t="s">
        <v>2133</v>
      </c>
      <c r="D476" s="147">
        <v>15</v>
      </c>
      <c r="E476" s="147">
        <v>15</v>
      </c>
      <c r="F476" s="147">
        <v>15</v>
      </c>
      <c r="G476" s="147">
        <v>15</v>
      </c>
      <c r="H476" s="147">
        <v>25</v>
      </c>
      <c r="I476" s="147">
        <v>25</v>
      </c>
      <c r="J476" s="147">
        <v>25</v>
      </c>
      <c r="K476" s="147">
        <v>25</v>
      </c>
      <c r="L476" s="147">
        <v>25</v>
      </c>
      <c r="M476" s="147">
        <v>25</v>
      </c>
      <c r="N476" s="147">
        <v>25</v>
      </c>
      <c r="O476" s="147">
        <v>25</v>
      </c>
      <c r="P476" s="147">
        <v>38</v>
      </c>
      <c r="Q476" s="147">
        <v>45.3</v>
      </c>
      <c r="R476" s="147">
        <v>85.5</v>
      </c>
      <c r="S476" s="147">
        <v>90.5</v>
      </c>
      <c r="T476" s="147">
        <v>95</v>
      </c>
      <c r="U476" s="147">
        <v>126</v>
      </c>
      <c r="V476" s="147">
        <v>165</v>
      </c>
      <c r="W476" s="147">
        <v>430</v>
      </c>
      <c r="X476" s="147">
        <v>534</v>
      </c>
      <c r="Y476" s="147">
        <v>740</v>
      </c>
      <c r="Z476" s="147">
        <v>1070</v>
      </c>
    </row>
    <row r="477" spans="1:26" x14ac:dyDescent="0.45">
      <c r="A477" t="s">
        <v>2120</v>
      </c>
      <c r="B477" t="s">
        <v>2141</v>
      </c>
      <c r="D477" s="147">
        <v>5000</v>
      </c>
      <c r="E477" s="147">
        <v>6000</v>
      </c>
      <c r="F477" s="147">
        <v>6000</v>
      </c>
      <c r="G477" s="147">
        <v>938</v>
      </c>
      <c r="H477" s="147">
        <v>950</v>
      </c>
      <c r="I477" s="147">
        <v>1154</v>
      </c>
      <c r="J477" s="147">
        <v>2270</v>
      </c>
      <c r="K477" s="147">
        <v>3820</v>
      </c>
      <c r="L477" s="147">
        <v>5594</v>
      </c>
      <c r="M477" s="147">
        <v>7154</v>
      </c>
      <c r="N477" s="147">
        <v>10200</v>
      </c>
      <c r="O477" s="147">
        <v>19092</v>
      </c>
      <c r="P477" s="147">
        <v>27450</v>
      </c>
      <c r="Q477" s="147">
        <v>32513</v>
      </c>
      <c r="R477" s="147">
        <v>38545</v>
      </c>
      <c r="S477" s="147">
        <v>44610</v>
      </c>
      <c r="T477" s="147">
        <v>52480</v>
      </c>
      <c r="U477" s="147">
        <v>57415</v>
      </c>
      <c r="V477" s="147">
        <v>76630</v>
      </c>
      <c r="W477" s="147">
        <v>52360</v>
      </c>
      <c r="X477" s="147">
        <v>64010</v>
      </c>
      <c r="Y477" s="147">
        <v>89380</v>
      </c>
      <c r="Z477" s="147">
        <v>132682</v>
      </c>
    </row>
    <row r="478" spans="1:26" x14ac:dyDescent="0.45">
      <c r="A478" t="s">
        <v>2121</v>
      </c>
      <c r="B478" t="s">
        <v>2145</v>
      </c>
      <c r="D478" s="147">
        <v>993727</v>
      </c>
      <c r="E478" s="147">
        <v>1076749</v>
      </c>
      <c r="F478" s="147">
        <v>1137151</v>
      </c>
      <c r="G478" s="147">
        <v>1228559</v>
      </c>
      <c r="H478" s="147">
        <v>1468612</v>
      </c>
      <c r="I478" s="147">
        <v>2124093</v>
      </c>
      <c r="J478" s="147">
        <v>2479247</v>
      </c>
      <c r="K478" s="147">
        <v>3137376</v>
      </c>
      <c r="L478" s="147">
        <v>3854944</v>
      </c>
      <c r="M478" s="147">
        <v>4712846.53</v>
      </c>
      <c r="N478" s="147">
        <v>6277924.4900000002</v>
      </c>
      <c r="O478" s="147">
        <v>7937071.54</v>
      </c>
      <c r="P478" s="147">
        <v>9599764.8200000003</v>
      </c>
      <c r="Q478" s="147">
        <v>13301407.93</v>
      </c>
      <c r="R478" s="147">
        <v>14375286.83</v>
      </c>
      <c r="S478" s="147">
        <v>15649311.1</v>
      </c>
      <c r="T478" s="147">
        <v>16002319.09</v>
      </c>
      <c r="U478" s="147">
        <v>16118238</v>
      </c>
      <c r="V478" s="147">
        <v>15771806</v>
      </c>
      <c r="W478" s="147">
        <v>15425627.33</v>
      </c>
      <c r="X478" s="147">
        <v>14845014.41</v>
      </c>
      <c r="Y478" s="147">
        <v>14493522.609999999</v>
      </c>
      <c r="Z478" s="147">
        <v>14633869.09</v>
      </c>
    </row>
    <row r="479" spans="1:26" x14ac:dyDescent="0.45">
      <c r="A479" t="s">
        <v>2122</v>
      </c>
      <c r="B479" t="s">
        <v>2135</v>
      </c>
      <c r="D479" s="147">
        <v>512</v>
      </c>
      <c r="E479" s="147">
        <v>1009</v>
      </c>
      <c r="F479" s="147">
        <v>798</v>
      </c>
      <c r="G479" s="147">
        <v>1012</v>
      </c>
      <c r="H479" s="147">
        <v>1035</v>
      </c>
      <c r="I479" s="147">
        <v>1047</v>
      </c>
      <c r="J479" s="147">
        <v>1012</v>
      </c>
      <c r="K479" s="147">
        <v>4240</v>
      </c>
      <c r="L479" s="147">
        <v>4452</v>
      </c>
      <c r="M479" s="147">
        <v>4895</v>
      </c>
      <c r="N479" s="147">
        <v>12194</v>
      </c>
      <c r="O479" s="147">
        <v>22295</v>
      </c>
      <c r="P479" s="147">
        <v>21888</v>
      </c>
      <c r="Q479" s="147">
        <v>23901</v>
      </c>
      <c r="R479" s="147">
        <v>24498</v>
      </c>
      <c r="S479" s="147">
        <v>18961</v>
      </c>
      <c r="T479" s="147">
        <v>15310</v>
      </c>
      <c r="U479" s="147">
        <v>13098</v>
      </c>
      <c r="V479" s="147">
        <v>16927</v>
      </c>
      <c r="W479" s="147">
        <v>20270</v>
      </c>
      <c r="X479" s="147">
        <v>24763</v>
      </c>
      <c r="Y479" s="147">
        <v>28430</v>
      </c>
      <c r="Z479" s="147">
        <v>28898</v>
      </c>
    </row>
    <row r="480" spans="1:26" x14ac:dyDescent="0.45">
      <c r="A480" t="s">
        <v>2123</v>
      </c>
      <c r="B480" t="s">
        <v>2136</v>
      </c>
      <c r="D480" s="147">
        <v>530</v>
      </c>
      <c r="E480" s="147">
        <v>568</v>
      </c>
      <c r="F480" s="147">
        <v>642</v>
      </c>
      <c r="G480" s="147">
        <v>666</v>
      </c>
      <c r="H480" s="147">
        <v>733</v>
      </c>
      <c r="I480" s="147">
        <v>812</v>
      </c>
      <c r="J480" s="147">
        <v>1500</v>
      </c>
      <c r="K480" s="147">
        <v>1500</v>
      </c>
      <c r="L480" s="147">
        <v>1700</v>
      </c>
      <c r="M480" s="147">
        <v>1620</v>
      </c>
      <c r="N480" s="147">
        <v>2631</v>
      </c>
      <c r="O480" s="147">
        <v>2833</v>
      </c>
      <c r="P480" s="147">
        <v>3232</v>
      </c>
      <c r="Q480" s="147">
        <v>3705</v>
      </c>
      <c r="R480" s="147">
        <v>4741.5600000000004</v>
      </c>
      <c r="S480" s="147">
        <v>4974</v>
      </c>
      <c r="T480" s="147">
        <v>7646.39</v>
      </c>
      <c r="U480" s="147">
        <v>12216.8</v>
      </c>
      <c r="V480" s="147">
        <v>9014</v>
      </c>
      <c r="W480" s="147">
        <v>8262</v>
      </c>
      <c r="X480" s="147">
        <v>9393</v>
      </c>
      <c r="Y480" s="147">
        <v>9948</v>
      </c>
      <c r="Z480" s="147">
        <v>7148</v>
      </c>
    </row>
    <row r="481" spans="1:26" x14ac:dyDescent="0.45">
      <c r="A481" t="s">
        <v>2125</v>
      </c>
      <c r="B481" t="s">
        <v>2138</v>
      </c>
      <c r="D481" s="147">
        <v>25718</v>
      </c>
      <c r="E481" s="147">
        <v>24398</v>
      </c>
      <c r="F481" s="147">
        <v>30663</v>
      </c>
      <c r="G481" s="147">
        <v>30677</v>
      </c>
      <c r="H481" s="147">
        <v>43950</v>
      </c>
      <c r="I481" s="147">
        <v>56355</v>
      </c>
      <c r="J481" s="147">
        <v>84578</v>
      </c>
      <c r="K481" s="147">
        <v>85087</v>
      </c>
      <c r="L481" s="147">
        <v>143207</v>
      </c>
      <c r="M481" s="147">
        <v>152796</v>
      </c>
      <c r="N481" s="147">
        <v>200535</v>
      </c>
      <c r="O481" s="147">
        <v>221128</v>
      </c>
      <c r="P481" s="147">
        <v>253898</v>
      </c>
      <c r="Q481" s="147">
        <v>278706</v>
      </c>
      <c r="R481" s="147">
        <v>313231</v>
      </c>
      <c r="S481" s="147">
        <v>316727</v>
      </c>
      <c r="T481" s="147">
        <v>306767</v>
      </c>
      <c r="U481" s="147">
        <v>296191</v>
      </c>
      <c r="V481" s="147">
        <v>291323</v>
      </c>
      <c r="W481" s="147">
        <v>289543</v>
      </c>
      <c r="X481" s="147">
        <v>261710.74</v>
      </c>
      <c r="Y481" s="147">
        <v>275645</v>
      </c>
      <c r="Z481" s="147">
        <v>259106</v>
      </c>
    </row>
    <row r="482" spans="1:26" x14ac:dyDescent="0.45">
      <c r="A482" t="s">
        <v>2124</v>
      </c>
      <c r="B482" t="s">
        <v>2137</v>
      </c>
      <c r="D482" s="147">
        <v>15023</v>
      </c>
      <c r="E482" s="147">
        <v>16570</v>
      </c>
      <c r="F482" s="147">
        <v>17100</v>
      </c>
      <c r="G482" s="147">
        <v>17680</v>
      </c>
      <c r="H482" s="147">
        <v>20000</v>
      </c>
      <c r="I482" s="147">
        <v>22480</v>
      </c>
      <c r="J482" s="147">
        <v>25409</v>
      </c>
      <c r="K482" s="147">
        <v>26679</v>
      </c>
      <c r="L482" s="147">
        <v>27250</v>
      </c>
      <c r="M482" s="147">
        <v>26730</v>
      </c>
      <c r="N482" s="147">
        <v>28230</v>
      </c>
      <c r="O482" s="147">
        <v>30950</v>
      </c>
      <c r="P482" s="147">
        <v>34500</v>
      </c>
      <c r="Q482" s="147">
        <v>36020</v>
      </c>
      <c r="R482" s="147">
        <v>43400</v>
      </c>
      <c r="S482" s="147">
        <v>48000</v>
      </c>
      <c r="T482" s="147">
        <v>49043</v>
      </c>
      <c r="U482" s="147">
        <v>56157.1</v>
      </c>
      <c r="V482" s="147">
        <v>65864</v>
      </c>
      <c r="W482" s="147">
        <v>71252</v>
      </c>
      <c r="X482" s="147">
        <v>76822</v>
      </c>
      <c r="Y482" s="147">
        <v>84291</v>
      </c>
      <c r="Z482" s="147">
        <v>87385</v>
      </c>
    </row>
    <row r="483" spans="1:26" x14ac:dyDescent="0.45">
      <c r="A483" t="s">
        <v>2126</v>
      </c>
      <c r="B483" t="s">
        <v>2139</v>
      </c>
      <c r="D483" s="147">
        <v>1100902</v>
      </c>
      <c r="E483" s="147">
        <v>1220456</v>
      </c>
      <c r="F483" s="147">
        <v>1338394</v>
      </c>
      <c r="G483" s="147">
        <v>1448504</v>
      </c>
      <c r="H483" s="147">
        <v>1717028</v>
      </c>
      <c r="I483" s="147">
        <v>1895848</v>
      </c>
      <c r="J483" s="147">
        <v>2092274</v>
      </c>
      <c r="K483" s="147">
        <v>2214785</v>
      </c>
      <c r="L483" s="147">
        <v>2407698.1</v>
      </c>
      <c r="M483" s="147">
        <v>2477392.44</v>
      </c>
      <c r="N483" s="147">
        <v>2545967</v>
      </c>
      <c r="O483" s="147">
        <v>2608120</v>
      </c>
      <c r="P483" s="147">
        <v>2541965</v>
      </c>
      <c r="Q483" s="147">
        <v>2373386</v>
      </c>
      <c r="R483" s="147">
        <v>2337605</v>
      </c>
      <c r="S483" s="147">
        <v>2348159</v>
      </c>
      <c r="T483" s="147">
        <v>2200912.25</v>
      </c>
      <c r="U483" s="147">
        <v>2237787</v>
      </c>
      <c r="V483" s="147">
        <v>2304360.7400000002</v>
      </c>
      <c r="W483" s="147">
        <v>2358238.38</v>
      </c>
      <c r="X483" s="147">
        <v>2322831.42</v>
      </c>
      <c r="Y483" s="147">
        <v>2246315.77</v>
      </c>
      <c r="Z483" s="147">
        <v>2349252</v>
      </c>
    </row>
    <row r="484" spans="1:26" x14ac:dyDescent="0.45">
      <c r="A484" t="s">
        <v>344</v>
      </c>
      <c r="B484" t="s">
        <v>2089</v>
      </c>
      <c r="D484" s="147">
        <v>270</v>
      </c>
      <c r="E484" s="147">
        <v>435</v>
      </c>
      <c r="F484" s="147">
        <v>612</v>
      </c>
      <c r="G484" s="147">
        <v>1027</v>
      </c>
      <c r="H484" s="147">
        <v>386</v>
      </c>
      <c r="I484" s="147">
        <v>34.15</v>
      </c>
      <c r="J484" s="147">
        <v>30.2</v>
      </c>
      <c r="K484" s="147">
        <v>60.2</v>
      </c>
      <c r="L484" s="147">
        <v>60.25</v>
      </c>
      <c r="M484" s="147">
        <v>60.3</v>
      </c>
      <c r="N484" s="147">
        <v>100.3</v>
      </c>
      <c r="O484" s="147">
        <v>265.33</v>
      </c>
      <c r="P484" s="147">
        <v>505.98</v>
      </c>
      <c r="Q484" s="147">
        <v>1165.2</v>
      </c>
      <c r="R484" s="147">
        <v>1504</v>
      </c>
      <c r="S484" s="147">
        <v>1620.2</v>
      </c>
      <c r="T484" s="147">
        <v>1580</v>
      </c>
      <c r="U484" s="147">
        <v>3357</v>
      </c>
      <c r="V484" s="147">
        <v>3557</v>
      </c>
      <c r="W484" s="147">
        <v>3850</v>
      </c>
      <c r="X484" s="147">
        <v>7058.6</v>
      </c>
      <c r="Y484" s="147">
        <v>10313.299999999999</v>
      </c>
      <c r="Z484" s="147">
        <v>12202</v>
      </c>
    </row>
    <row r="485" spans="1:26" x14ac:dyDescent="0.45">
      <c r="A485" t="s">
        <v>2128</v>
      </c>
      <c r="B485" t="s">
        <v>2146</v>
      </c>
      <c r="D485" s="147">
        <v>49910</v>
      </c>
      <c r="E485" s="147">
        <v>81860</v>
      </c>
      <c r="F485" s="147">
        <v>111830</v>
      </c>
      <c r="G485" s="147">
        <v>94640</v>
      </c>
      <c r="H485" s="147">
        <v>71860</v>
      </c>
      <c r="I485" s="147">
        <v>73620</v>
      </c>
      <c r="J485" s="147">
        <v>76760</v>
      </c>
      <c r="K485" s="147">
        <v>84850</v>
      </c>
      <c r="L485" s="147">
        <v>107925</v>
      </c>
      <c r="M485" s="147">
        <v>102681.95</v>
      </c>
      <c r="N485" s="147">
        <v>125157</v>
      </c>
      <c r="O485" s="147">
        <v>130400</v>
      </c>
      <c r="P485" s="147">
        <v>150885.79</v>
      </c>
      <c r="Q485" s="147">
        <v>110444.77</v>
      </c>
      <c r="R485" s="147">
        <v>133030.59</v>
      </c>
      <c r="S485" s="147">
        <v>167236.94</v>
      </c>
      <c r="T485" s="147">
        <v>111159.23</v>
      </c>
      <c r="U485" s="147">
        <v>109815.46</v>
      </c>
      <c r="V485" s="147">
        <v>104266.22</v>
      </c>
      <c r="W485" s="147">
        <v>96652</v>
      </c>
      <c r="X485" s="147">
        <v>87867</v>
      </c>
      <c r="Y485" s="147">
        <v>105329</v>
      </c>
      <c r="Z485" s="147">
        <v>120621</v>
      </c>
    </row>
    <row r="486" spans="1:26" x14ac:dyDescent="0.45">
      <c r="A486" t="s">
        <v>2127</v>
      </c>
      <c r="B486" t="s">
        <v>2147</v>
      </c>
      <c r="D486" s="147">
        <v>820</v>
      </c>
      <c r="E486" s="147">
        <v>2360</v>
      </c>
      <c r="F486" s="147">
        <v>4915</v>
      </c>
      <c r="G486" s="147">
        <v>5500</v>
      </c>
      <c r="H486" s="147">
        <v>5539</v>
      </c>
      <c r="I486" s="147">
        <v>10817</v>
      </c>
      <c r="J486" s="147">
        <v>32392</v>
      </c>
      <c r="K486" s="147">
        <v>51110</v>
      </c>
      <c r="L486" s="147">
        <v>52250</v>
      </c>
      <c r="M486" s="147">
        <v>76654.100000000006</v>
      </c>
      <c r="N486" s="147">
        <v>95000</v>
      </c>
      <c r="O486" s="147">
        <v>85712.7</v>
      </c>
      <c r="P486" s="147">
        <v>95906</v>
      </c>
      <c r="Q486" s="147">
        <v>98063</v>
      </c>
      <c r="R486" s="147">
        <v>111023</v>
      </c>
      <c r="S486" s="147">
        <v>117590</v>
      </c>
      <c r="T486" s="147">
        <v>118051.2</v>
      </c>
      <c r="U486" s="147">
        <v>112343.6</v>
      </c>
      <c r="V486" s="147">
        <v>103737</v>
      </c>
      <c r="W486" s="147">
        <v>102942.7</v>
      </c>
      <c r="X486" s="147">
        <v>123897</v>
      </c>
      <c r="Y486" s="147">
        <v>138558.39999999999</v>
      </c>
      <c r="Z486" s="147">
        <v>101377</v>
      </c>
    </row>
    <row r="487" spans="1:26" x14ac:dyDescent="0.45">
      <c r="A487" t="s">
        <v>2129</v>
      </c>
      <c r="B487" t="s">
        <v>2140</v>
      </c>
      <c r="D487" s="147">
        <v>513517</v>
      </c>
      <c r="E487" s="147">
        <v>603098</v>
      </c>
      <c r="F487" s="147">
        <v>718041</v>
      </c>
      <c r="G487" s="147">
        <v>952502</v>
      </c>
      <c r="H487" s="147">
        <v>1213617</v>
      </c>
      <c r="I487" s="147">
        <v>1452300</v>
      </c>
      <c r="J487" s="147">
        <v>1672727</v>
      </c>
      <c r="K487" s="147">
        <v>2100400</v>
      </c>
      <c r="L487" s="147">
        <v>2477450</v>
      </c>
      <c r="M487" s="147">
        <v>2571080</v>
      </c>
      <c r="N487" s="147">
        <v>2701317</v>
      </c>
      <c r="O487" s="147">
        <v>2860990</v>
      </c>
      <c r="P487" s="147">
        <v>3104501</v>
      </c>
      <c r="Q487" s="147">
        <v>3221095</v>
      </c>
      <c r="R487" s="147">
        <v>3355234</v>
      </c>
      <c r="S487" s="147">
        <v>3475449.61</v>
      </c>
      <c r="T487" s="147">
        <v>3581579.03</v>
      </c>
      <c r="U487" s="147">
        <v>3831777.53</v>
      </c>
      <c r="V487" s="147">
        <v>4192822.5</v>
      </c>
      <c r="W487" s="147">
        <v>4373747</v>
      </c>
      <c r="X487" s="147">
        <v>4681434.95</v>
      </c>
      <c r="Y487" s="147">
        <v>4750173.83</v>
      </c>
      <c r="Z487" s="147">
        <v>5170374.5199999996</v>
      </c>
    </row>
    <row r="489" spans="1:26" x14ac:dyDescent="0.45">
      <c r="A489" t="s">
        <v>2148</v>
      </c>
      <c r="B489" t="s">
        <v>2149</v>
      </c>
    </row>
    <row r="490" spans="1:26" x14ac:dyDescent="0.45">
      <c r="B490" s="148">
        <v>45685</v>
      </c>
    </row>
    <row r="491" spans="1:26" x14ac:dyDescent="0.45">
      <c r="B491" s="148" t="s">
        <v>2150</v>
      </c>
    </row>
    <row r="493" spans="1:26" x14ac:dyDescent="0.45">
      <c r="B493" t="s">
        <v>2130</v>
      </c>
      <c r="F493">
        <v>1.3380000000000001</v>
      </c>
    </row>
    <row r="494" spans="1:26" x14ac:dyDescent="0.45">
      <c r="C494" t="s">
        <v>2115</v>
      </c>
      <c r="F494" t="s">
        <v>2116</v>
      </c>
    </row>
    <row r="495" spans="1:26" x14ac:dyDescent="0.45">
      <c r="A495" t="s">
        <v>2131</v>
      </c>
      <c r="B495" t="s">
        <v>2117</v>
      </c>
      <c r="C495">
        <v>81</v>
      </c>
      <c r="F495">
        <v>61</v>
      </c>
    </row>
    <row r="496" spans="1:26" x14ac:dyDescent="0.45">
      <c r="A496" t="s">
        <v>2144</v>
      </c>
      <c r="B496" t="s">
        <v>2143</v>
      </c>
      <c r="C496">
        <v>91</v>
      </c>
      <c r="F496" s="157">
        <v>68.011958146487288</v>
      </c>
    </row>
    <row r="497" spans="1:6" x14ac:dyDescent="0.45">
      <c r="A497" t="s">
        <v>2132</v>
      </c>
      <c r="B497" t="s">
        <v>2118</v>
      </c>
      <c r="C497">
        <v>1</v>
      </c>
      <c r="F497">
        <v>1</v>
      </c>
    </row>
    <row r="498" spans="1:6" x14ac:dyDescent="0.45">
      <c r="A498" t="s">
        <v>2133</v>
      </c>
      <c r="B498" t="s">
        <v>2119</v>
      </c>
      <c r="C498">
        <v>73</v>
      </c>
      <c r="F498">
        <v>55</v>
      </c>
    </row>
    <row r="499" spans="1:6" x14ac:dyDescent="0.45">
      <c r="A499" t="s">
        <v>2141</v>
      </c>
      <c r="B499" t="s">
        <v>2120</v>
      </c>
      <c r="C499">
        <v>81</v>
      </c>
      <c r="F499">
        <v>61</v>
      </c>
    </row>
    <row r="500" spans="1:6" x14ac:dyDescent="0.45">
      <c r="A500" t="s">
        <v>2145</v>
      </c>
      <c r="B500" t="s">
        <v>2121</v>
      </c>
      <c r="C500">
        <v>109</v>
      </c>
      <c r="F500">
        <v>81</v>
      </c>
    </row>
    <row r="501" spans="1:6" x14ac:dyDescent="0.45">
      <c r="A501" t="s">
        <v>2135</v>
      </c>
      <c r="B501" t="s">
        <v>2122</v>
      </c>
      <c r="C501">
        <v>28</v>
      </c>
      <c r="F501">
        <v>21</v>
      </c>
    </row>
    <row r="502" spans="1:6" x14ac:dyDescent="0.45">
      <c r="A502" t="s">
        <v>2136</v>
      </c>
      <c r="B502" t="s">
        <v>2123</v>
      </c>
      <c r="C502">
        <v>67</v>
      </c>
      <c r="F502">
        <v>50</v>
      </c>
    </row>
    <row r="503" spans="1:6" x14ac:dyDescent="0.45">
      <c r="A503" t="s">
        <v>2138</v>
      </c>
      <c r="B503" t="s">
        <v>2125</v>
      </c>
      <c r="C503">
        <v>100</v>
      </c>
      <c r="F503">
        <v>75</v>
      </c>
    </row>
    <row r="504" spans="1:6" x14ac:dyDescent="0.45">
      <c r="A504" t="s">
        <v>2137</v>
      </c>
      <c r="B504" t="s">
        <v>2124</v>
      </c>
      <c r="C504">
        <v>57</v>
      </c>
      <c r="F504">
        <v>43</v>
      </c>
    </row>
    <row r="505" spans="1:6" x14ac:dyDescent="0.45">
      <c r="A505" t="s">
        <v>2139</v>
      </c>
      <c r="B505" t="s">
        <v>2126</v>
      </c>
      <c r="C505">
        <v>109</v>
      </c>
      <c r="F505">
        <v>81</v>
      </c>
    </row>
    <row r="506" spans="1:6" x14ac:dyDescent="0.45">
      <c r="A506" t="s">
        <v>2089</v>
      </c>
      <c r="B506" t="s">
        <v>344</v>
      </c>
      <c r="C506">
        <v>68</v>
      </c>
      <c r="F506">
        <v>51</v>
      </c>
    </row>
    <row r="507" spans="1:6" x14ac:dyDescent="0.45">
      <c r="A507" t="s">
        <v>2146</v>
      </c>
      <c r="B507" t="s">
        <v>2127</v>
      </c>
      <c r="C507">
        <v>41</v>
      </c>
      <c r="F507">
        <v>31</v>
      </c>
    </row>
    <row r="508" spans="1:6" x14ac:dyDescent="0.45">
      <c r="A508" t="s">
        <v>2147</v>
      </c>
      <c r="B508" t="s">
        <v>2128</v>
      </c>
      <c r="C508">
        <v>75</v>
      </c>
      <c r="F508">
        <v>56</v>
      </c>
    </row>
    <row r="509" spans="1:6" x14ac:dyDescent="0.45">
      <c r="A509" t="s">
        <v>2140</v>
      </c>
      <c r="B509" t="s">
        <v>2129</v>
      </c>
      <c r="C509">
        <v>99</v>
      </c>
      <c r="F509">
        <v>74</v>
      </c>
    </row>
    <row r="512" spans="1:6" x14ac:dyDescent="0.45">
      <c r="A512" t="s">
        <v>2113</v>
      </c>
    </row>
    <row r="514" spans="1:1" x14ac:dyDescent="0.45">
      <c r="A514" t="s">
        <v>2114</v>
      </c>
    </row>
  </sheetData>
  <mergeCells count="3">
    <mergeCell ref="F17:H17"/>
    <mergeCell ref="L17:N17"/>
    <mergeCell ref="R17:T17"/>
  </mergeCells>
  <conditionalFormatting sqref="H19:H20">
    <cfRule type="cellIs" dxfId="2" priority="3" operator="equal">
      <formula>1</formula>
    </cfRule>
  </conditionalFormatting>
  <conditionalFormatting sqref="N19:N20">
    <cfRule type="cellIs" dxfId="1" priority="2" operator="equal">
      <formula>1</formula>
    </cfRule>
  </conditionalFormatting>
  <conditionalFormatting sqref="T19:T20">
    <cfRule type="cellIs" dxfId="0" priority="1" operator="equal">
      <formul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5ED75-D474-49FD-BBD9-BD68D2B315BA}">
  <sheetPr codeName="Sheet4">
    <tabColor theme="3" tint="0.749992370372631"/>
  </sheetPr>
  <dimension ref="A1:AW443"/>
  <sheetViews>
    <sheetView zoomScaleNormal="100" workbookViewId="0">
      <pane xSplit="10" ySplit="7" topLeftCell="K8" activePane="bottomRight" state="frozen"/>
      <selection pane="topRight" activeCell="K1" sqref="K1"/>
      <selection pane="bottomLeft" activeCell="A8" sqref="A8"/>
      <selection pane="bottomRight" activeCell="Y3" sqref="Y3:Z3"/>
    </sheetView>
  </sheetViews>
  <sheetFormatPr defaultColWidth="0" defaultRowHeight="14.25" zeroHeight="1" x14ac:dyDescent="0.45"/>
  <cols>
    <col min="1" max="19" width="9" customWidth="1"/>
    <col min="20" max="21" width="9" style="147" customWidth="1"/>
    <col min="22" max="49" width="9" customWidth="1"/>
    <col min="50" max="16384" width="9" hidden="1"/>
  </cols>
  <sheetData>
    <row r="1" spans="1:45" ht="19.899999999999999" x14ac:dyDescent="0.45">
      <c r="A1" s="20" t="s">
        <v>2551</v>
      </c>
      <c r="B1" s="19"/>
      <c r="C1" s="19"/>
      <c r="D1" s="19"/>
      <c r="E1" s="19"/>
      <c r="F1" s="19"/>
      <c r="G1" s="19"/>
      <c r="H1" s="19"/>
      <c r="I1" s="19"/>
      <c r="J1" s="19"/>
      <c r="K1" s="20"/>
      <c r="L1" s="19"/>
      <c r="M1" s="19"/>
      <c r="N1" s="19"/>
      <c r="O1" s="19"/>
      <c r="P1" s="19"/>
      <c r="Q1" s="19"/>
      <c r="R1" s="19"/>
      <c r="S1" s="19"/>
      <c r="T1" s="254"/>
      <c r="U1" s="254"/>
      <c r="V1" s="21"/>
      <c r="W1" s="21"/>
      <c r="X1" s="19"/>
      <c r="Y1" s="21"/>
      <c r="Z1" s="19"/>
      <c r="AA1" s="19"/>
      <c r="AB1" s="19"/>
      <c r="AC1" s="21"/>
      <c r="AD1" s="19"/>
      <c r="AE1" s="19"/>
      <c r="AF1" s="19"/>
      <c r="AG1" s="19"/>
      <c r="AH1" s="19"/>
      <c r="AI1" s="19"/>
      <c r="AJ1" s="19"/>
      <c r="AK1" s="21"/>
      <c r="AL1" s="21"/>
      <c r="AM1" s="21"/>
      <c r="AN1" s="21"/>
      <c r="AO1" s="21"/>
      <c r="AP1" s="21"/>
      <c r="AQ1" s="21"/>
      <c r="AR1" s="21"/>
    </row>
    <row r="2" spans="1:45" ht="17.25" x14ac:dyDescent="0.45">
      <c r="A2" s="20"/>
      <c r="B2" s="19"/>
      <c r="C2" s="19"/>
      <c r="D2" s="19"/>
      <c r="E2" s="19"/>
      <c r="F2" s="19"/>
      <c r="G2" s="19"/>
      <c r="H2" s="19"/>
      <c r="I2" s="19"/>
      <c r="J2" s="19"/>
      <c r="K2" s="20"/>
      <c r="L2" s="19"/>
      <c r="M2" s="19"/>
      <c r="N2" s="19"/>
      <c r="O2" s="19"/>
      <c r="P2" s="19"/>
      <c r="Q2" s="19"/>
      <c r="R2" s="19"/>
      <c r="S2" s="19"/>
      <c r="T2" s="254"/>
      <c r="U2" s="254"/>
      <c r="V2" s="249" t="s">
        <v>2552</v>
      </c>
      <c r="W2" s="249"/>
      <c r="X2" s="85" t="s">
        <v>2553</v>
      </c>
      <c r="Y2" s="249" t="s">
        <v>2554</v>
      </c>
      <c r="Z2" s="85" t="s">
        <v>2555</v>
      </c>
      <c r="AA2" s="85" t="s">
        <v>2556</v>
      </c>
      <c r="AB2" s="85" t="s">
        <v>2557</v>
      </c>
      <c r="AC2" s="249" t="s">
        <v>2558</v>
      </c>
      <c r="AD2" s="85" t="s">
        <v>2559</v>
      </c>
      <c r="AE2" s="85" t="s">
        <v>2560</v>
      </c>
      <c r="AF2" s="85" t="s">
        <v>2561</v>
      </c>
      <c r="AG2" s="85" t="s">
        <v>2562</v>
      </c>
      <c r="AH2" s="85" t="s">
        <v>2563</v>
      </c>
      <c r="AI2" s="85" t="s">
        <v>2564</v>
      </c>
      <c r="AJ2" s="85" t="s">
        <v>2565</v>
      </c>
      <c r="AK2" s="249" t="s">
        <v>2566</v>
      </c>
      <c r="AL2" s="249" t="s">
        <v>2567</v>
      </c>
      <c r="AM2" s="249" t="s">
        <v>2568</v>
      </c>
      <c r="AN2" s="249" t="s">
        <v>2569</v>
      </c>
      <c r="AO2" s="249" t="s">
        <v>2570</v>
      </c>
      <c r="AP2" s="249" t="s">
        <v>2571</v>
      </c>
      <c r="AQ2" s="249" t="s">
        <v>2572</v>
      </c>
      <c r="AR2" s="21"/>
    </row>
    <row r="3" spans="1:45" ht="17.25" x14ac:dyDescent="0.45">
      <c r="A3" s="20"/>
      <c r="B3" s="19"/>
      <c r="C3" s="19"/>
      <c r="D3" s="19"/>
      <c r="E3" s="19"/>
      <c r="F3" s="19"/>
      <c r="G3" s="19"/>
      <c r="H3" s="19"/>
      <c r="I3" s="19"/>
      <c r="J3" s="19"/>
      <c r="K3" s="20"/>
      <c r="L3" s="19"/>
      <c r="M3" s="19"/>
      <c r="N3" s="19"/>
      <c r="O3" s="19"/>
      <c r="P3" s="19"/>
      <c r="Q3" s="19"/>
      <c r="R3" s="19"/>
      <c r="S3" s="19"/>
      <c r="T3" s="254"/>
      <c r="U3" s="254"/>
      <c r="V3" s="249"/>
      <c r="W3" s="249"/>
      <c r="X3" s="85"/>
      <c r="Y3" s="249"/>
      <c r="Z3" s="85"/>
      <c r="AA3" s="85"/>
      <c r="AB3" s="85"/>
      <c r="AC3" s="249"/>
      <c r="AD3" s="85"/>
      <c r="AE3" s="85"/>
      <c r="AF3" s="85"/>
      <c r="AG3" s="85"/>
      <c r="AH3" s="85"/>
      <c r="AI3" s="85"/>
      <c r="AJ3" s="85"/>
      <c r="AK3" s="249"/>
      <c r="AL3" s="249"/>
      <c r="AM3" s="249"/>
      <c r="AN3" s="249"/>
      <c r="AO3" s="249"/>
      <c r="AP3" s="249"/>
      <c r="AQ3" s="249"/>
      <c r="AR3" s="21"/>
    </row>
    <row r="4" spans="1:45" ht="17.25" x14ac:dyDescent="0.45">
      <c r="A4" s="20"/>
      <c r="B4" s="19"/>
      <c r="C4" s="19"/>
      <c r="D4" s="19"/>
      <c r="E4" s="19"/>
      <c r="F4" s="19"/>
      <c r="G4" s="19"/>
      <c r="H4" s="19"/>
      <c r="I4" s="19"/>
      <c r="J4" s="19"/>
      <c r="K4" s="20"/>
      <c r="L4" s="19"/>
      <c r="M4" s="19"/>
      <c r="N4" s="19"/>
      <c r="O4" s="19"/>
      <c r="P4" s="19"/>
      <c r="Q4" s="19"/>
      <c r="R4" s="19"/>
      <c r="S4" s="19"/>
      <c r="T4" s="254"/>
      <c r="U4" s="255" t="s">
        <v>2604</v>
      </c>
      <c r="V4" s="249"/>
      <c r="W4" s="249"/>
      <c r="X4" s="85"/>
      <c r="Y4" s="249"/>
      <c r="Z4" s="85"/>
      <c r="AA4" s="85"/>
      <c r="AB4" s="85"/>
      <c r="AC4" s="249"/>
      <c r="AD4" s="85"/>
      <c r="AE4" s="85"/>
      <c r="AF4" s="85"/>
      <c r="AG4" s="85"/>
      <c r="AH4" s="85"/>
      <c r="AI4" s="85"/>
      <c r="AJ4" s="85"/>
      <c r="AK4" s="249"/>
      <c r="AL4" s="249"/>
      <c r="AM4" s="249"/>
      <c r="AN4" s="249"/>
      <c r="AO4" s="249"/>
      <c r="AP4" s="249"/>
      <c r="AQ4" s="249"/>
      <c r="AR4" s="21"/>
    </row>
    <row r="5" spans="1:45" ht="17.25" x14ac:dyDescent="0.45">
      <c r="A5" s="20"/>
      <c r="B5" s="19"/>
      <c r="C5" s="19"/>
      <c r="D5" s="19"/>
      <c r="E5" s="19"/>
      <c r="F5" s="19"/>
      <c r="G5" s="19"/>
      <c r="H5" s="19"/>
      <c r="I5" s="19"/>
      <c r="J5" s="19"/>
      <c r="K5" s="20"/>
      <c r="L5" s="19"/>
      <c r="M5" s="19"/>
      <c r="N5" s="19"/>
      <c r="O5" s="19"/>
      <c r="P5" s="19"/>
      <c r="Q5" s="19"/>
      <c r="R5" s="19"/>
      <c r="S5" s="19"/>
      <c r="T5" s="254"/>
      <c r="U5" s="334" t="str">
        <f>Notes!B4</f>
        <v>IDN</v>
      </c>
      <c r="V5" s="283" t="s">
        <v>2131</v>
      </c>
      <c r="W5" s="283" t="s">
        <v>2233</v>
      </c>
      <c r="X5" s="283" t="s">
        <v>2144</v>
      </c>
      <c r="Y5" s="282" t="s">
        <v>2132</v>
      </c>
      <c r="Z5" s="283" t="s">
        <v>2133</v>
      </c>
      <c r="AA5" s="283" t="s">
        <v>2141</v>
      </c>
      <c r="AB5" s="283" t="s">
        <v>2145</v>
      </c>
      <c r="AC5" s="283" t="s">
        <v>2135</v>
      </c>
      <c r="AD5" s="283" t="s">
        <v>2136</v>
      </c>
      <c r="AE5" s="283" t="s">
        <v>2137</v>
      </c>
      <c r="AF5" s="283" t="s">
        <v>2138</v>
      </c>
      <c r="AG5" s="283" t="s">
        <v>2139</v>
      </c>
      <c r="AH5" s="283" t="s">
        <v>2089</v>
      </c>
      <c r="AI5" s="283" t="s">
        <v>2146</v>
      </c>
      <c r="AJ5" s="283" t="s">
        <v>2147</v>
      </c>
      <c r="AK5" t="s">
        <v>2140</v>
      </c>
      <c r="AL5" t="s">
        <v>2214</v>
      </c>
      <c r="AM5" t="s">
        <v>2788</v>
      </c>
      <c r="AN5" t="s">
        <v>2244</v>
      </c>
      <c r="AO5" t="s">
        <v>2262</v>
      </c>
      <c r="AP5" t="s">
        <v>2134</v>
      </c>
      <c r="AQ5" t="s">
        <v>2421</v>
      </c>
      <c r="AR5" s="21"/>
    </row>
    <row r="6" spans="1:45" ht="20.45" customHeight="1" x14ac:dyDescent="0.45">
      <c r="A6" s="19"/>
      <c r="B6" s="19"/>
      <c r="C6" s="19"/>
      <c r="D6" s="19"/>
      <c r="E6" s="19"/>
      <c r="F6" s="19"/>
      <c r="G6" s="19"/>
      <c r="H6" s="19"/>
      <c r="I6" s="19"/>
      <c r="J6" s="19"/>
      <c r="K6" s="22"/>
      <c r="L6" s="23"/>
      <c r="M6" s="23"/>
      <c r="N6" s="23"/>
      <c r="O6" s="23"/>
      <c r="P6" s="23"/>
      <c r="Q6" s="23"/>
      <c r="R6" s="23"/>
      <c r="S6" s="24" t="s">
        <v>342</v>
      </c>
      <c r="T6" s="256" t="s">
        <v>343</v>
      </c>
      <c r="U6" s="293" t="str">
        <f>_xlfn.XLOOKUP(U5,Notes!$A$57:$A$263,Notes!$B$57:$B$263)</f>
        <v>Indonesia</v>
      </c>
      <c r="V6" s="25" t="s">
        <v>2117</v>
      </c>
      <c r="W6" s="251" t="s">
        <v>2631</v>
      </c>
      <c r="X6" s="251" t="s">
        <v>2143</v>
      </c>
      <c r="Y6" s="25" t="s">
        <v>2118</v>
      </c>
      <c r="Z6" s="251" t="s">
        <v>2119</v>
      </c>
      <c r="AA6" s="251" t="s">
        <v>2120</v>
      </c>
      <c r="AB6" s="251" t="s">
        <v>2121</v>
      </c>
      <c r="AC6" s="25" t="s">
        <v>2122</v>
      </c>
      <c r="AD6" s="251" t="s">
        <v>2123</v>
      </c>
      <c r="AE6" s="251" t="s">
        <v>2124</v>
      </c>
      <c r="AF6" s="251" t="s">
        <v>2125</v>
      </c>
      <c r="AG6" s="251" t="s">
        <v>2126</v>
      </c>
      <c r="AH6" s="251" t="s">
        <v>344</v>
      </c>
      <c r="AI6" s="251" t="s">
        <v>2594</v>
      </c>
      <c r="AJ6" s="251" t="s">
        <v>2127</v>
      </c>
      <c r="AK6" s="25" t="s">
        <v>2129</v>
      </c>
      <c r="AL6" s="25" t="s">
        <v>2595</v>
      </c>
      <c r="AM6" s="25" t="s">
        <v>2596</v>
      </c>
      <c r="AN6" s="25" t="s">
        <v>2597</v>
      </c>
      <c r="AO6" s="25" t="s">
        <v>2598</v>
      </c>
      <c r="AP6" s="25" t="s">
        <v>2599</v>
      </c>
      <c r="AQ6" s="25" t="s">
        <v>2600</v>
      </c>
      <c r="AR6" s="214"/>
    </row>
    <row r="7" spans="1:45" ht="23.1" customHeight="1" x14ac:dyDescent="0.45">
      <c r="A7" s="19"/>
      <c r="B7" s="26" t="s">
        <v>345</v>
      </c>
      <c r="C7" s="26" t="s">
        <v>12</v>
      </c>
      <c r="D7" s="26" t="s">
        <v>7</v>
      </c>
      <c r="E7" s="26" t="s">
        <v>13</v>
      </c>
      <c r="F7" s="26" t="s">
        <v>14</v>
      </c>
      <c r="G7" s="26" t="s">
        <v>346</v>
      </c>
      <c r="H7" s="26" t="s">
        <v>347</v>
      </c>
      <c r="I7" s="26" t="s">
        <v>1605</v>
      </c>
      <c r="J7" s="26" t="s">
        <v>1383</v>
      </c>
      <c r="K7" s="27" t="s">
        <v>348</v>
      </c>
      <c r="L7" s="48" t="s">
        <v>349</v>
      </c>
      <c r="M7" s="48" t="s">
        <v>350</v>
      </c>
      <c r="N7" s="48" t="s">
        <v>351</v>
      </c>
      <c r="O7" s="48" t="s">
        <v>352</v>
      </c>
      <c r="P7" s="28" t="s">
        <v>353</v>
      </c>
      <c r="Q7" s="28" t="s">
        <v>354</v>
      </c>
      <c r="R7" s="28" t="s">
        <v>355</v>
      </c>
      <c r="S7" s="28" t="s">
        <v>356</v>
      </c>
      <c r="T7" s="257" t="s">
        <v>343</v>
      </c>
      <c r="U7" s="257" t="s">
        <v>357</v>
      </c>
      <c r="V7" s="29" t="s">
        <v>357</v>
      </c>
      <c r="W7" s="252" t="s">
        <v>357</v>
      </c>
      <c r="X7" s="252" t="s">
        <v>357</v>
      </c>
      <c r="Y7" s="29" t="s">
        <v>357</v>
      </c>
      <c r="Z7" s="252" t="s">
        <v>357</v>
      </c>
      <c r="AA7" s="252" t="s">
        <v>357</v>
      </c>
      <c r="AB7" s="252" t="s">
        <v>357</v>
      </c>
      <c r="AC7" s="29" t="s">
        <v>357</v>
      </c>
      <c r="AD7" s="252" t="s">
        <v>357</v>
      </c>
      <c r="AE7" s="252" t="s">
        <v>357</v>
      </c>
      <c r="AF7" s="252" t="s">
        <v>357</v>
      </c>
      <c r="AG7" s="252" t="s">
        <v>357</v>
      </c>
      <c r="AH7" s="252" t="s">
        <v>357</v>
      </c>
      <c r="AI7" s="252" t="s">
        <v>357</v>
      </c>
      <c r="AJ7" s="252" t="s">
        <v>357</v>
      </c>
      <c r="AK7" s="29" t="s">
        <v>357</v>
      </c>
      <c r="AL7" s="29" t="s">
        <v>357</v>
      </c>
      <c r="AM7" s="29" t="s">
        <v>357</v>
      </c>
      <c r="AN7" s="29" t="s">
        <v>357</v>
      </c>
      <c r="AO7" s="29" t="s">
        <v>357</v>
      </c>
      <c r="AP7" s="29" t="s">
        <v>357</v>
      </c>
      <c r="AQ7" s="29" t="s">
        <v>357</v>
      </c>
      <c r="AR7" s="214"/>
    </row>
    <row r="8" spans="1:45" ht="17.850000000000001" customHeight="1" x14ac:dyDescent="0.45">
      <c r="A8" s="19"/>
      <c r="B8" s="26"/>
      <c r="C8" s="26"/>
      <c r="D8" s="26"/>
      <c r="E8" s="26"/>
      <c r="F8" s="19"/>
      <c r="G8" s="26"/>
      <c r="H8" s="26"/>
      <c r="I8" s="26"/>
      <c r="J8" s="26"/>
      <c r="K8" s="53"/>
      <c r="L8" s="55"/>
      <c r="M8" s="55"/>
      <c r="N8" s="55"/>
      <c r="O8" s="55"/>
      <c r="P8" s="54"/>
      <c r="Q8" s="54"/>
      <c r="R8" s="54"/>
      <c r="S8" s="28"/>
      <c r="T8" s="257"/>
      <c r="U8" s="254"/>
      <c r="V8" s="21"/>
      <c r="W8" s="36"/>
      <c r="X8" s="19"/>
      <c r="Y8" s="21"/>
      <c r="Z8" s="19"/>
      <c r="AA8" s="19"/>
      <c r="AB8" s="19"/>
      <c r="AC8" s="21"/>
      <c r="AD8" s="19"/>
      <c r="AE8" s="19"/>
      <c r="AF8" s="19"/>
      <c r="AG8" s="19"/>
      <c r="AH8" s="19"/>
      <c r="AI8" s="19"/>
      <c r="AJ8" s="19"/>
      <c r="AK8" s="21"/>
      <c r="AL8" s="21"/>
      <c r="AM8" s="21"/>
      <c r="AN8" s="21"/>
      <c r="AO8" s="21"/>
      <c r="AP8" s="21"/>
      <c r="AQ8" s="21"/>
      <c r="AR8" s="21"/>
      <c r="AS8" s="147">
        <f>IF(U8="",0,U8)</f>
        <v>0</v>
      </c>
    </row>
    <row r="9" spans="1:45" x14ac:dyDescent="0.45">
      <c r="A9" s="19">
        <v>1</v>
      </c>
      <c r="B9" s="19" t="s">
        <v>1267</v>
      </c>
      <c r="C9" s="19" t="s">
        <v>50</v>
      </c>
      <c r="D9" s="19" t="s">
        <v>50</v>
      </c>
      <c r="E9" s="19" t="s">
        <v>50</v>
      </c>
      <c r="F9" s="19" t="s">
        <v>50</v>
      </c>
      <c r="G9" s="19">
        <v>100110</v>
      </c>
      <c r="H9" s="19" t="s">
        <v>378</v>
      </c>
      <c r="I9" s="19">
        <v>15</v>
      </c>
      <c r="J9" s="19">
        <v>15</v>
      </c>
      <c r="K9" s="31">
        <v>15</v>
      </c>
      <c r="L9" s="30" t="s">
        <v>358</v>
      </c>
      <c r="M9" s="30" t="s">
        <v>359</v>
      </c>
      <c r="N9" s="49" t="s">
        <v>360</v>
      </c>
      <c r="O9" s="30" t="s">
        <v>49</v>
      </c>
      <c r="P9" s="30" t="s">
        <v>358</v>
      </c>
      <c r="Q9" s="32">
        <v>1</v>
      </c>
      <c r="R9" s="32">
        <v>1</v>
      </c>
      <c r="S9" s="33" t="s">
        <v>361</v>
      </c>
      <c r="T9" s="259">
        <v>1277.2112739948204</v>
      </c>
      <c r="U9" s="258">
        <f>IF(_xlfn.XLOOKUP($U$5,$V$5:$AQ$5,$V9:$AQ9)="",0,_xlfn.XLOOKUP($U$5,$V$5:$AQ$5,$V9:$AQ9))</f>
        <v>0</v>
      </c>
      <c r="V9" s="34">
        <v>1022.3992620169106</v>
      </c>
      <c r="W9" s="162" t="s">
        <v>363</v>
      </c>
      <c r="X9" s="162">
        <v>1989.428053155448</v>
      </c>
      <c r="Y9" s="34">
        <v>214.78696042634314</v>
      </c>
      <c r="Z9" s="162">
        <v>4207.9724418677861</v>
      </c>
      <c r="AA9" s="162" t="s">
        <v>363</v>
      </c>
      <c r="AB9" s="162" t="s">
        <v>363</v>
      </c>
      <c r="AC9" s="34">
        <v>1492.0051557334002</v>
      </c>
      <c r="AD9" s="162">
        <v>3595.6681949492022</v>
      </c>
      <c r="AE9" s="162">
        <v>1294.7065293441183</v>
      </c>
      <c r="AF9" s="162">
        <v>681.29162331439466</v>
      </c>
      <c r="AG9" s="162" t="s">
        <v>363</v>
      </c>
      <c r="AH9" s="162">
        <v>5284.585730677476</v>
      </c>
      <c r="AI9" s="162">
        <v>2737.6383121775311</v>
      </c>
      <c r="AJ9" s="162">
        <v>1533.8169014084501</v>
      </c>
      <c r="AK9" s="34" t="s">
        <v>363</v>
      </c>
      <c r="AL9" s="253">
        <v>1770.3268365953725</v>
      </c>
      <c r="AM9" s="253">
        <v>1019.7447358369402</v>
      </c>
      <c r="AN9" s="253">
        <v>820.51106039910508</v>
      </c>
      <c r="AO9" s="253">
        <v>530.23420366882772</v>
      </c>
      <c r="AP9" s="253">
        <v>633.94157446825989</v>
      </c>
      <c r="AQ9" s="253">
        <v>1040.0313226334722</v>
      </c>
      <c r="AR9" s="147">
        <f t="shared" ref="AR9:AR72" si="0">IF(T9="",0,T9)</f>
        <v>1277.2112739948204</v>
      </c>
      <c r="AS9" s="147">
        <f t="shared" ref="AS9:AS72" si="1">IF(U9="",0,U9)</f>
        <v>0</v>
      </c>
    </row>
    <row r="10" spans="1:45" x14ac:dyDescent="0.45">
      <c r="A10" s="19">
        <v>2</v>
      </c>
      <c r="B10" s="19" t="s">
        <v>1384</v>
      </c>
      <c r="C10" s="19" t="s">
        <v>50</v>
      </c>
      <c r="D10" s="19" t="s">
        <v>50</v>
      </c>
      <c r="E10" s="19" t="s">
        <v>50</v>
      </c>
      <c r="F10" s="19" t="s">
        <v>50</v>
      </c>
      <c r="G10" s="19">
        <v>100110</v>
      </c>
      <c r="H10" s="19" t="s">
        <v>378</v>
      </c>
      <c r="I10" s="19">
        <v>15</v>
      </c>
      <c r="J10" s="19">
        <v>15</v>
      </c>
      <c r="K10" s="35"/>
      <c r="L10" s="36"/>
      <c r="M10" s="36"/>
      <c r="N10" s="56"/>
      <c r="O10" s="36"/>
      <c r="P10" s="36"/>
      <c r="Q10" s="37"/>
      <c r="R10" s="37"/>
      <c r="S10" s="33" t="s">
        <v>362</v>
      </c>
      <c r="T10" s="259">
        <v>342.45512686974371</v>
      </c>
      <c r="U10" s="258">
        <f t="shared" ref="U10:U73" si="2">IF(_xlfn.XLOOKUP($U$5,$V$5:$AQ$5,$V10:$AQ10)="",0,_xlfn.XLOOKUP($U$5,$V$5:$AQ$5,$V10:$AQ10))</f>
        <v>0</v>
      </c>
      <c r="V10" s="34">
        <v>338.39608941925309</v>
      </c>
      <c r="W10" s="162" t="s">
        <v>363</v>
      </c>
      <c r="X10" s="162">
        <v>0.87535369083929726</v>
      </c>
      <c r="Y10" s="34">
        <v>903.52282612304577</v>
      </c>
      <c r="Z10" s="162">
        <v>18.980117359043486</v>
      </c>
      <c r="AA10" s="162" t="s">
        <v>363</v>
      </c>
      <c r="AB10" s="162" t="s">
        <v>363</v>
      </c>
      <c r="AC10" s="34" t="s">
        <v>363</v>
      </c>
      <c r="AD10" s="162">
        <v>1.4561974933333832</v>
      </c>
      <c r="AE10" s="162">
        <v>1864.4212446702293</v>
      </c>
      <c r="AF10" s="162">
        <v>2075.1332667130609</v>
      </c>
      <c r="AG10" s="162" t="s">
        <v>363</v>
      </c>
      <c r="AH10" s="162" t="s">
        <v>363</v>
      </c>
      <c r="AI10" s="162" t="s">
        <v>363</v>
      </c>
      <c r="AJ10" s="162" t="s">
        <v>363</v>
      </c>
      <c r="AK10" s="34" t="s">
        <v>363</v>
      </c>
      <c r="AL10" s="253">
        <v>11.052154238386013</v>
      </c>
      <c r="AM10" s="253">
        <v>213.02394650446359</v>
      </c>
      <c r="AN10" s="253">
        <v>465.70581666524049</v>
      </c>
      <c r="AO10" s="253">
        <v>6.3497346233092005</v>
      </c>
      <c r="AP10" s="253">
        <v>1171.1915091690073</v>
      </c>
      <c r="AQ10" s="253">
        <v>229.58502536170295</v>
      </c>
      <c r="AR10" s="147">
        <f t="shared" si="0"/>
        <v>342.45512686974371</v>
      </c>
      <c r="AS10" s="147">
        <f t="shared" si="1"/>
        <v>0</v>
      </c>
    </row>
    <row r="11" spans="1:45" x14ac:dyDescent="0.45">
      <c r="A11" s="19">
        <v>3</v>
      </c>
      <c r="B11" s="19" t="s">
        <v>1497</v>
      </c>
      <c r="C11" s="19" t="s">
        <v>50</v>
      </c>
      <c r="D11" s="19" t="s">
        <v>50</v>
      </c>
      <c r="E11" s="19" t="s">
        <v>50</v>
      </c>
      <c r="F11" s="19" t="s">
        <v>50</v>
      </c>
      <c r="G11" s="19">
        <v>100110</v>
      </c>
      <c r="H11" s="19" t="s">
        <v>378</v>
      </c>
      <c r="I11" s="19">
        <v>15</v>
      </c>
      <c r="J11" s="19">
        <v>15</v>
      </c>
      <c r="K11" s="38"/>
      <c r="L11" s="39"/>
      <c r="M11" s="39"/>
      <c r="N11" s="39"/>
      <c r="O11" s="39"/>
      <c r="P11" s="39"/>
      <c r="Q11" s="40"/>
      <c r="R11" s="40"/>
      <c r="S11" s="33" t="s">
        <v>364</v>
      </c>
      <c r="T11" s="259">
        <v>207.42184664641792</v>
      </c>
      <c r="U11" s="258">
        <f t="shared" si="2"/>
        <v>0</v>
      </c>
      <c r="V11" s="34">
        <v>81.251208188252377</v>
      </c>
      <c r="W11" s="162" t="s">
        <v>363</v>
      </c>
      <c r="X11" s="162">
        <v>135.0552827624935</v>
      </c>
      <c r="Y11" s="34">
        <v>410.56591702198665</v>
      </c>
      <c r="Z11" s="162">
        <v>60.282440903298628</v>
      </c>
      <c r="AA11" s="162" t="s">
        <v>363</v>
      </c>
      <c r="AB11" s="162" t="s">
        <v>363</v>
      </c>
      <c r="AC11" s="34">
        <v>69.501473550902475</v>
      </c>
      <c r="AD11" s="162" t="s">
        <v>363</v>
      </c>
      <c r="AE11" s="162">
        <v>48.857857194591354</v>
      </c>
      <c r="AF11" s="162" t="s">
        <v>363</v>
      </c>
      <c r="AG11" s="162" t="s">
        <v>363</v>
      </c>
      <c r="AH11" s="162">
        <v>65.20418355470072</v>
      </c>
      <c r="AI11" s="162" t="s">
        <v>363</v>
      </c>
      <c r="AJ11" s="162">
        <v>472.56338028169012</v>
      </c>
      <c r="AK11" s="34" t="s">
        <v>363</v>
      </c>
      <c r="AL11" s="253">
        <v>109.41876929603009</v>
      </c>
      <c r="AM11" s="253">
        <v>262.12357990548441</v>
      </c>
      <c r="AN11" s="253">
        <v>310.9223916334285</v>
      </c>
      <c r="AO11" s="253">
        <v>113.78322633632742</v>
      </c>
      <c r="AP11" s="253">
        <v>295.05469231759162</v>
      </c>
      <c r="AQ11" s="253">
        <v>98.287255048661876</v>
      </c>
      <c r="AR11" s="147">
        <f t="shared" si="0"/>
        <v>207.42184664641792</v>
      </c>
      <c r="AS11" s="147">
        <f t="shared" si="1"/>
        <v>0</v>
      </c>
    </row>
    <row r="12" spans="1:45" x14ac:dyDescent="0.45">
      <c r="A12" s="19">
        <v>25</v>
      </c>
      <c r="B12" s="19" t="s">
        <v>1268</v>
      </c>
      <c r="C12" s="19" t="s">
        <v>54</v>
      </c>
      <c r="D12" s="19" t="s">
        <v>54</v>
      </c>
      <c r="E12" s="19" t="s">
        <v>54</v>
      </c>
      <c r="F12" s="19" t="s">
        <v>54</v>
      </c>
      <c r="G12" s="19">
        <v>100610</v>
      </c>
      <c r="H12" s="19" t="s">
        <v>385</v>
      </c>
      <c r="I12" s="19">
        <v>27</v>
      </c>
      <c r="J12" s="19">
        <v>27</v>
      </c>
      <c r="K12" s="31">
        <v>27</v>
      </c>
      <c r="L12" s="30" t="s">
        <v>385</v>
      </c>
      <c r="M12" s="30" t="s">
        <v>386</v>
      </c>
      <c r="N12" s="30" t="s">
        <v>387</v>
      </c>
      <c r="O12" s="30" t="s">
        <v>53</v>
      </c>
      <c r="P12" s="30" t="s">
        <v>385</v>
      </c>
      <c r="Q12" s="32">
        <v>1</v>
      </c>
      <c r="R12" s="32">
        <v>1</v>
      </c>
      <c r="S12" s="33" t="s">
        <v>361</v>
      </c>
      <c r="T12" s="259">
        <v>1145.5182165143663</v>
      </c>
      <c r="U12" s="258">
        <f t="shared" si="2"/>
        <v>1489.1152302116507</v>
      </c>
      <c r="V12" s="34">
        <v>1348.2206460320017</v>
      </c>
      <c r="W12" s="162">
        <v>1425.2958081610873</v>
      </c>
      <c r="X12" s="162">
        <v>1942.9790509567531</v>
      </c>
      <c r="Y12" s="34">
        <v>58.990280680942618</v>
      </c>
      <c r="Z12" s="162">
        <v>2313.9392542789706</v>
      </c>
      <c r="AA12" s="162">
        <v>2204.6403741701261</v>
      </c>
      <c r="AB12" s="162">
        <v>1489.1152302116507</v>
      </c>
      <c r="AC12" s="34">
        <v>1064.8575935430665</v>
      </c>
      <c r="AD12" s="162">
        <v>3503.6997870338732</v>
      </c>
      <c r="AE12" s="162">
        <v>1786.5536573444072</v>
      </c>
      <c r="AF12" s="162">
        <v>4118.0521434819721</v>
      </c>
      <c r="AG12" s="162">
        <v>1985.1306778836276</v>
      </c>
      <c r="AH12" s="162">
        <v>1045.2540096456069</v>
      </c>
      <c r="AI12" s="162">
        <v>2635.0604517429747</v>
      </c>
      <c r="AJ12" s="162">
        <v>2079.4891291351591</v>
      </c>
      <c r="AK12" s="34">
        <v>1025.9796250366035</v>
      </c>
      <c r="AL12" s="253">
        <v>1105.5351935191206</v>
      </c>
      <c r="AM12" s="253">
        <v>219.11595960371784</v>
      </c>
      <c r="AN12" s="253">
        <v>549.13201599335821</v>
      </c>
      <c r="AO12" s="253" t="s">
        <v>363</v>
      </c>
      <c r="AP12" s="253">
        <v>1393.8958348514225</v>
      </c>
      <c r="AQ12" s="253">
        <v>845.04566488290368</v>
      </c>
      <c r="AR12" s="147">
        <f t="shared" si="0"/>
        <v>1145.5182165143663</v>
      </c>
      <c r="AS12" s="147">
        <f t="shared" si="1"/>
        <v>1489.1152302116507</v>
      </c>
    </row>
    <row r="13" spans="1:45" x14ac:dyDescent="0.45">
      <c r="A13" s="19">
        <v>26</v>
      </c>
      <c r="B13" s="19" t="s">
        <v>1385</v>
      </c>
      <c r="C13" s="19" t="s">
        <v>54</v>
      </c>
      <c r="D13" s="19" t="s">
        <v>54</v>
      </c>
      <c r="E13" s="19" t="s">
        <v>54</v>
      </c>
      <c r="F13" s="19" t="s">
        <v>54</v>
      </c>
      <c r="G13" s="19">
        <v>100610</v>
      </c>
      <c r="H13" s="19" t="s">
        <v>385</v>
      </c>
      <c r="I13" s="19">
        <v>27</v>
      </c>
      <c r="J13" s="19">
        <v>27</v>
      </c>
      <c r="K13" s="35"/>
      <c r="L13" s="36"/>
      <c r="M13" s="36"/>
      <c r="N13" s="36"/>
      <c r="O13" s="36"/>
      <c r="P13" s="36"/>
      <c r="Q13" s="37"/>
      <c r="R13" s="37"/>
      <c r="S13" s="33" t="s">
        <v>362</v>
      </c>
      <c r="T13" s="259">
        <v>340.77994050636454</v>
      </c>
      <c r="U13" s="258">
        <f t="shared" si="2"/>
        <v>182.26756188304259</v>
      </c>
      <c r="V13" s="34">
        <v>187.65002932684632</v>
      </c>
      <c r="W13" s="162">
        <v>138.65750270018287</v>
      </c>
      <c r="X13" s="162">
        <v>356.20750530123604</v>
      </c>
      <c r="Y13" s="34">
        <v>1003.1063029903939</v>
      </c>
      <c r="Z13" s="162">
        <v>616.83510052104907</v>
      </c>
      <c r="AA13" s="162">
        <v>45.459434126579488</v>
      </c>
      <c r="AB13" s="162">
        <v>182.26756188304259</v>
      </c>
      <c r="AC13" s="34">
        <v>731.70335257708871</v>
      </c>
      <c r="AD13" s="162">
        <v>184.29750465318983</v>
      </c>
      <c r="AE13" s="162">
        <v>196.1182407333674</v>
      </c>
      <c r="AF13" s="162">
        <v>8.6269779465629579</v>
      </c>
      <c r="AG13" s="162">
        <v>206.72860599463033</v>
      </c>
      <c r="AH13" s="162">
        <v>425.40819797612539</v>
      </c>
      <c r="AI13" s="162">
        <v>328.71291893616058</v>
      </c>
      <c r="AJ13" s="162">
        <v>24.070491325580345</v>
      </c>
      <c r="AK13" s="34">
        <v>160.66475895550678</v>
      </c>
      <c r="AL13" s="253">
        <v>447.52566036345672</v>
      </c>
      <c r="AM13" s="253">
        <v>1537.8568003834157</v>
      </c>
      <c r="AN13" s="253">
        <v>245.8674114976956</v>
      </c>
      <c r="AO13" s="253" t="s">
        <v>363</v>
      </c>
      <c r="AP13" s="253">
        <v>451.78313129184465</v>
      </c>
      <c r="AQ13" s="253">
        <v>3427.6872893961845</v>
      </c>
      <c r="AR13" s="147">
        <f t="shared" si="0"/>
        <v>340.77994050636454</v>
      </c>
      <c r="AS13" s="147">
        <f t="shared" si="1"/>
        <v>182.26756188304259</v>
      </c>
    </row>
    <row r="14" spans="1:45" x14ac:dyDescent="0.45">
      <c r="A14" s="19">
        <v>27</v>
      </c>
      <c r="B14" s="19" t="s">
        <v>1498</v>
      </c>
      <c r="C14" s="19" t="s">
        <v>54</v>
      </c>
      <c r="D14" s="19" t="s">
        <v>54</v>
      </c>
      <c r="E14" s="19" t="s">
        <v>54</v>
      </c>
      <c r="F14" s="19" t="s">
        <v>54</v>
      </c>
      <c r="G14" s="19">
        <v>100610</v>
      </c>
      <c r="H14" s="19" t="s">
        <v>385</v>
      </c>
      <c r="I14" s="19">
        <v>27</v>
      </c>
      <c r="J14" s="19">
        <v>27</v>
      </c>
      <c r="K14" s="38"/>
      <c r="L14" s="39"/>
      <c r="M14" s="39"/>
      <c r="N14" s="39"/>
      <c r="O14" s="39"/>
      <c r="P14" s="39"/>
      <c r="Q14" s="40"/>
      <c r="R14" s="40"/>
      <c r="S14" s="33" t="s">
        <v>364</v>
      </c>
      <c r="T14" s="259">
        <v>186.50288911154422</v>
      </c>
      <c r="U14" s="258">
        <f t="shared" si="2"/>
        <v>180.97395131972817</v>
      </c>
      <c r="V14" s="34">
        <v>273.36981352709887</v>
      </c>
      <c r="W14" s="162">
        <v>1207.6684822558218</v>
      </c>
      <c r="X14" s="162">
        <v>103.53833064654306</v>
      </c>
      <c r="Y14" s="34">
        <v>177.80129449726331</v>
      </c>
      <c r="Z14" s="162" t="s">
        <v>363</v>
      </c>
      <c r="AA14" s="162">
        <v>62.438984073872739</v>
      </c>
      <c r="AB14" s="162">
        <v>180.97395131972817</v>
      </c>
      <c r="AC14" s="34" t="s">
        <v>363</v>
      </c>
      <c r="AD14" s="162">
        <v>601.64777640857551</v>
      </c>
      <c r="AE14" s="162">
        <v>15.646197139647274</v>
      </c>
      <c r="AF14" s="162">
        <v>26.510392081318489</v>
      </c>
      <c r="AG14" s="162">
        <v>121.22289022179123</v>
      </c>
      <c r="AH14" s="162">
        <v>31.081218868458951</v>
      </c>
      <c r="AI14" s="162">
        <v>35.055102709174712</v>
      </c>
      <c r="AJ14" s="162">
        <v>46.475601825359782</v>
      </c>
      <c r="AK14" s="34">
        <v>204.75941248302607</v>
      </c>
      <c r="AL14" s="253">
        <v>29.26888126550487</v>
      </c>
      <c r="AM14" s="253">
        <v>139.06426917213531</v>
      </c>
      <c r="AN14" s="253">
        <v>214.95989535286557</v>
      </c>
      <c r="AO14" s="253" t="s">
        <v>363</v>
      </c>
      <c r="AP14" s="253">
        <v>223.96507320699624</v>
      </c>
      <c r="AQ14" s="253" t="s">
        <v>363</v>
      </c>
      <c r="AR14" s="147">
        <f t="shared" si="0"/>
        <v>186.50288911154422</v>
      </c>
      <c r="AS14" s="147">
        <f t="shared" si="1"/>
        <v>180.97395131972817</v>
      </c>
    </row>
    <row r="15" spans="1:45" x14ac:dyDescent="0.45">
      <c r="A15" s="19">
        <v>43</v>
      </c>
      <c r="B15" s="19" t="s">
        <v>1269</v>
      </c>
      <c r="C15" s="19" t="s">
        <v>50</v>
      </c>
      <c r="D15" s="19" t="s">
        <v>50</v>
      </c>
      <c r="E15" s="19" t="s">
        <v>50</v>
      </c>
      <c r="F15" s="19" t="s">
        <v>50</v>
      </c>
      <c r="G15" s="19">
        <v>100300</v>
      </c>
      <c r="H15" s="19" t="s">
        <v>403</v>
      </c>
      <c r="I15" s="19">
        <v>44</v>
      </c>
      <c r="J15" s="19">
        <v>44</v>
      </c>
      <c r="K15" s="31">
        <v>44</v>
      </c>
      <c r="L15" s="30" t="s">
        <v>403</v>
      </c>
      <c r="M15" s="30" t="s">
        <v>404</v>
      </c>
      <c r="N15" s="30" t="s">
        <v>56</v>
      </c>
      <c r="O15" s="30" t="s">
        <v>56</v>
      </c>
      <c r="P15" s="30" t="s">
        <v>405</v>
      </c>
      <c r="Q15" s="32">
        <v>1</v>
      </c>
      <c r="R15" s="32">
        <v>1</v>
      </c>
      <c r="S15" s="33" t="s">
        <v>361</v>
      </c>
      <c r="T15" s="259">
        <v>1213.3221402092704</v>
      </c>
      <c r="U15" s="258">
        <f t="shared" si="2"/>
        <v>0</v>
      </c>
      <c r="V15" s="34">
        <v>7294.1762080273948</v>
      </c>
      <c r="W15" s="162" t="s">
        <v>363</v>
      </c>
      <c r="X15" s="162">
        <v>1871.3994716815187</v>
      </c>
      <c r="Y15" s="34">
        <v>619.22811079307019</v>
      </c>
      <c r="Z15" s="162">
        <v>4891.4799172562052</v>
      </c>
      <c r="AA15" s="162" t="s">
        <v>363</v>
      </c>
      <c r="AB15" s="162" t="s">
        <v>363</v>
      </c>
      <c r="AC15" s="34">
        <v>1578.275579007088</v>
      </c>
      <c r="AD15" s="162" t="s">
        <v>363</v>
      </c>
      <c r="AE15" s="162">
        <v>4142.6436385937986</v>
      </c>
      <c r="AF15" s="162" t="s">
        <v>363</v>
      </c>
      <c r="AG15" s="162" t="s">
        <v>363</v>
      </c>
      <c r="AH15" s="162" t="s">
        <v>363</v>
      </c>
      <c r="AI15" s="162">
        <v>1530.5925729235837</v>
      </c>
      <c r="AJ15" s="162" t="s">
        <v>363</v>
      </c>
      <c r="AK15" s="34" t="s">
        <v>363</v>
      </c>
      <c r="AL15" s="34">
        <v>1446.2737414510873</v>
      </c>
      <c r="AM15" s="34">
        <v>655.61056733388273</v>
      </c>
      <c r="AN15" s="34">
        <v>555.66366613895707</v>
      </c>
      <c r="AO15" s="34">
        <v>441.16358286010023</v>
      </c>
      <c r="AP15" s="34">
        <v>1246.1508128466539</v>
      </c>
      <c r="AQ15" s="34">
        <v>1225.066894267316</v>
      </c>
      <c r="AR15" s="147">
        <f t="shared" si="0"/>
        <v>1213.3221402092704</v>
      </c>
      <c r="AS15" s="147">
        <f t="shared" si="1"/>
        <v>0</v>
      </c>
    </row>
    <row r="16" spans="1:45" x14ac:dyDescent="0.45">
      <c r="A16" s="19">
        <v>44</v>
      </c>
      <c r="B16" s="19" t="s">
        <v>1386</v>
      </c>
      <c r="C16" s="19" t="s">
        <v>50</v>
      </c>
      <c r="D16" s="19" t="s">
        <v>50</v>
      </c>
      <c r="E16" s="19" t="s">
        <v>50</v>
      </c>
      <c r="F16" s="19" t="s">
        <v>50</v>
      </c>
      <c r="G16" s="19">
        <v>100300</v>
      </c>
      <c r="H16" s="19" t="s">
        <v>403</v>
      </c>
      <c r="I16" s="19">
        <v>44</v>
      </c>
      <c r="J16" s="19">
        <v>44</v>
      </c>
      <c r="K16" s="35"/>
      <c r="L16" s="36"/>
      <c r="M16" s="36"/>
      <c r="N16" s="36"/>
      <c r="O16" s="36"/>
      <c r="P16" s="36"/>
      <c r="Q16" s="37"/>
      <c r="R16" s="37"/>
      <c r="S16" s="33" t="s">
        <v>362</v>
      </c>
      <c r="T16" s="259">
        <v>78.874303618517089</v>
      </c>
      <c r="U16" s="258">
        <f t="shared" si="2"/>
        <v>0</v>
      </c>
      <c r="V16" s="34" t="s">
        <v>363</v>
      </c>
      <c r="W16" s="162" t="s">
        <v>363</v>
      </c>
      <c r="X16" s="162">
        <v>9.9653587182191696E-4</v>
      </c>
      <c r="Y16" s="34">
        <v>1694.693493963515</v>
      </c>
      <c r="Z16" s="162">
        <v>3.2876542167385479</v>
      </c>
      <c r="AA16" s="162" t="s">
        <v>363</v>
      </c>
      <c r="AB16" s="162" t="s">
        <v>363</v>
      </c>
      <c r="AC16" s="34" t="s">
        <v>363</v>
      </c>
      <c r="AD16" s="162" t="s">
        <v>363</v>
      </c>
      <c r="AE16" s="162" t="s">
        <v>363</v>
      </c>
      <c r="AF16" s="162" t="s">
        <v>363</v>
      </c>
      <c r="AG16" s="162" t="s">
        <v>363</v>
      </c>
      <c r="AH16" s="162" t="s">
        <v>363</v>
      </c>
      <c r="AI16" s="162" t="s">
        <v>363</v>
      </c>
      <c r="AJ16" s="162" t="s">
        <v>363</v>
      </c>
      <c r="AK16" s="34" t="s">
        <v>363</v>
      </c>
      <c r="AL16" s="34">
        <v>10.351960727344128</v>
      </c>
      <c r="AM16" s="34">
        <v>210.88346061056694</v>
      </c>
      <c r="AN16" s="34">
        <v>28.167563206711375</v>
      </c>
      <c r="AO16" s="34">
        <v>0.17851047046833174</v>
      </c>
      <c r="AP16" s="34">
        <v>781.2985371768666</v>
      </c>
      <c r="AQ16" s="34">
        <v>214.22149884711575</v>
      </c>
      <c r="AR16" s="147">
        <f t="shared" si="0"/>
        <v>78.874303618517089</v>
      </c>
      <c r="AS16" s="147">
        <f t="shared" si="1"/>
        <v>0</v>
      </c>
    </row>
    <row r="17" spans="1:45" x14ac:dyDescent="0.45">
      <c r="A17" s="19">
        <v>45</v>
      </c>
      <c r="B17" s="19" t="s">
        <v>1499</v>
      </c>
      <c r="C17" s="19" t="s">
        <v>50</v>
      </c>
      <c r="D17" s="19" t="s">
        <v>50</v>
      </c>
      <c r="E17" s="19" t="s">
        <v>50</v>
      </c>
      <c r="F17" s="19" t="s">
        <v>50</v>
      </c>
      <c r="G17" s="19">
        <v>100300</v>
      </c>
      <c r="H17" s="19" t="s">
        <v>403</v>
      </c>
      <c r="I17" s="19">
        <v>44</v>
      </c>
      <c r="J17" s="19">
        <v>44</v>
      </c>
      <c r="K17" s="38"/>
      <c r="L17" s="39"/>
      <c r="M17" s="39"/>
      <c r="N17" s="39"/>
      <c r="O17" s="39"/>
      <c r="P17" s="39"/>
      <c r="Q17" s="40"/>
      <c r="R17" s="40"/>
      <c r="S17" s="33" t="s">
        <v>364</v>
      </c>
      <c r="T17" s="259">
        <v>131.21896843927146</v>
      </c>
      <c r="U17" s="258">
        <f t="shared" si="2"/>
        <v>0</v>
      </c>
      <c r="V17" s="34" t="s">
        <v>363</v>
      </c>
      <c r="W17" s="162" t="s">
        <v>363</v>
      </c>
      <c r="X17" s="162">
        <v>292.27130876356972</v>
      </c>
      <c r="Y17" s="34">
        <v>906.876972986336</v>
      </c>
      <c r="Z17" s="162">
        <v>60.999358208394376</v>
      </c>
      <c r="AA17" s="162" t="s">
        <v>363</v>
      </c>
      <c r="AB17" s="162" t="s">
        <v>363</v>
      </c>
      <c r="AC17" s="34">
        <v>42.969067159726073</v>
      </c>
      <c r="AD17" s="162" t="s">
        <v>363</v>
      </c>
      <c r="AE17" s="162">
        <v>85.501196065035913</v>
      </c>
      <c r="AF17" s="162" t="s">
        <v>363</v>
      </c>
      <c r="AG17" s="162" t="s">
        <v>363</v>
      </c>
      <c r="AH17" s="162" t="s">
        <v>363</v>
      </c>
      <c r="AI17" s="162" t="s">
        <v>363</v>
      </c>
      <c r="AJ17" s="162" t="s">
        <v>363</v>
      </c>
      <c r="AK17" s="34" t="s">
        <v>363</v>
      </c>
      <c r="AL17" s="34">
        <v>65.981667310418629</v>
      </c>
      <c r="AM17" s="34">
        <v>285.1574203863965</v>
      </c>
      <c r="AN17" s="34">
        <v>141.69729195373259</v>
      </c>
      <c r="AO17" s="34">
        <v>92.954640365008501</v>
      </c>
      <c r="AP17" s="34">
        <v>96.377268352952882</v>
      </c>
      <c r="AQ17" s="34">
        <v>70.149117665860231</v>
      </c>
      <c r="AR17" s="147">
        <f t="shared" si="0"/>
        <v>131.21896843927146</v>
      </c>
      <c r="AS17" s="147">
        <f t="shared" si="1"/>
        <v>0</v>
      </c>
    </row>
    <row r="18" spans="1:45" x14ac:dyDescent="0.45">
      <c r="A18" s="19">
        <v>61</v>
      </c>
      <c r="B18" s="19" t="s">
        <v>1270</v>
      </c>
      <c r="C18" s="19" t="s">
        <v>58</v>
      </c>
      <c r="D18" s="19" t="s">
        <v>58</v>
      </c>
      <c r="E18" s="19" t="s">
        <v>58</v>
      </c>
      <c r="F18" s="19" t="s">
        <v>58</v>
      </c>
      <c r="G18" s="19">
        <v>100590</v>
      </c>
      <c r="H18" s="26">
        <v>100590</v>
      </c>
      <c r="I18" s="19">
        <v>56</v>
      </c>
      <c r="J18" s="19">
        <v>56</v>
      </c>
      <c r="K18" s="31">
        <v>56</v>
      </c>
      <c r="L18" s="30" t="s">
        <v>420</v>
      </c>
      <c r="M18" s="30" t="s">
        <v>421</v>
      </c>
      <c r="N18" s="30" t="s">
        <v>422</v>
      </c>
      <c r="O18" s="30" t="s">
        <v>48</v>
      </c>
      <c r="P18" s="30" t="s">
        <v>420</v>
      </c>
      <c r="Q18" s="32">
        <v>1</v>
      </c>
      <c r="R18" s="32">
        <v>1</v>
      </c>
      <c r="S18" s="33" t="s">
        <v>361</v>
      </c>
      <c r="T18" s="259">
        <v>947.1963480386853</v>
      </c>
      <c r="U18" s="258">
        <f t="shared" si="2"/>
        <v>1367.8033867354616</v>
      </c>
      <c r="V18" s="34">
        <v>1089.0637066938868</v>
      </c>
      <c r="W18" s="162">
        <v>2163.6531677220628</v>
      </c>
      <c r="X18" s="162">
        <v>1620.6983858521835</v>
      </c>
      <c r="Y18" s="34">
        <v>140.77962737938532</v>
      </c>
      <c r="Z18" s="162">
        <v>4200.5352479225394</v>
      </c>
      <c r="AA18" s="162">
        <v>2778.1242588560358</v>
      </c>
      <c r="AB18" s="162">
        <v>1367.8033867354616</v>
      </c>
      <c r="AC18" s="34">
        <v>2702.9189065978176</v>
      </c>
      <c r="AD18" s="162">
        <v>3757.6300592655148</v>
      </c>
      <c r="AE18" s="162">
        <v>2901.1768555840258</v>
      </c>
      <c r="AF18" s="162">
        <v>2297.1667990171495</v>
      </c>
      <c r="AG18" s="162">
        <v>1985.9365184030435</v>
      </c>
      <c r="AH18" s="162">
        <v>4090.581775796265</v>
      </c>
      <c r="AI18" s="162">
        <v>2573.02297532382</v>
      </c>
      <c r="AJ18" s="162">
        <v>2030.8958993660069</v>
      </c>
      <c r="AK18" s="34">
        <v>1275.2131315210299</v>
      </c>
      <c r="AL18" s="253">
        <v>1045.3425953852175</v>
      </c>
      <c r="AM18" s="253">
        <v>145.67713405709551</v>
      </c>
      <c r="AN18" s="253">
        <v>791.26041505327203</v>
      </c>
      <c r="AO18" s="253" t="s">
        <v>363</v>
      </c>
      <c r="AP18" s="253">
        <v>2238.9195055885493</v>
      </c>
      <c r="AQ18" s="253">
        <v>1661.2256711829659</v>
      </c>
      <c r="AR18" s="147">
        <f t="shared" si="0"/>
        <v>947.1963480386853</v>
      </c>
      <c r="AS18" s="147">
        <f t="shared" si="1"/>
        <v>1367.8033867354616</v>
      </c>
    </row>
    <row r="19" spans="1:45" x14ac:dyDescent="0.45">
      <c r="A19" s="19">
        <v>62</v>
      </c>
      <c r="B19" s="19" t="s">
        <v>1387</v>
      </c>
      <c r="C19" s="19" t="s">
        <v>58</v>
      </c>
      <c r="D19" s="19" t="s">
        <v>58</v>
      </c>
      <c r="E19" s="19" t="s">
        <v>58</v>
      </c>
      <c r="F19" s="19" t="s">
        <v>58</v>
      </c>
      <c r="G19" s="19">
        <v>100590</v>
      </c>
      <c r="H19" s="26">
        <v>100590</v>
      </c>
      <c r="I19" s="19">
        <v>56</v>
      </c>
      <c r="J19" s="19">
        <v>56</v>
      </c>
      <c r="K19" s="35"/>
      <c r="L19" s="36"/>
      <c r="M19" s="36"/>
      <c r="N19" s="36"/>
      <c r="O19" s="36"/>
      <c r="P19" s="36"/>
      <c r="Q19" s="37"/>
      <c r="R19" s="37"/>
      <c r="S19" s="33" t="s">
        <v>362</v>
      </c>
      <c r="T19" s="259">
        <v>81.226395598640849</v>
      </c>
      <c r="U19" s="258">
        <f t="shared" si="2"/>
        <v>35.500294923294376</v>
      </c>
      <c r="V19" s="34">
        <v>4.2776712551348961E-6</v>
      </c>
      <c r="W19" s="162">
        <v>20.811077455415049</v>
      </c>
      <c r="X19" s="162">
        <v>0.53889047210577601</v>
      </c>
      <c r="Y19" s="34">
        <v>1078.1516150312623</v>
      </c>
      <c r="Z19" s="162">
        <v>33.444995930532954</v>
      </c>
      <c r="AA19" s="162" t="s">
        <v>363</v>
      </c>
      <c r="AB19" s="162">
        <v>35.500294923294376</v>
      </c>
      <c r="AC19" s="34">
        <v>4.3747624774318048</v>
      </c>
      <c r="AD19" s="162">
        <v>6.1705433322390584E-4</v>
      </c>
      <c r="AE19" s="162">
        <v>2.0574469647391465</v>
      </c>
      <c r="AF19" s="162">
        <v>1.2851220909916059</v>
      </c>
      <c r="AG19" s="162" t="s">
        <v>363</v>
      </c>
      <c r="AH19" s="162" t="s">
        <v>363</v>
      </c>
      <c r="AI19" s="162">
        <v>18.105174279582577</v>
      </c>
      <c r="AJ19" s="162" t="s">
        <v>363</v>
      </c>
      <c r="AK19" s="34">
        <v>0.85571498137626256</v>
      </c>
      <c r="AL19" s="253">
        <v>14.049220219406383</v>
      </c>
      <c r="AM19" s="253">
        <v>478.2154612565871</v>
      </c>
      <c r="AN19" s="253">
        <v>73.722796824102517</v>
      </c>
      <c r="AO19" s="253" t="s">
        <v>363</v>
      </c>
      <c r="AP19" s="253">
        <v>103.07128509469082</v>
      </c>
      <c r="AQ19" s="253">
        <v>33.932646591131579</v>
      </c>
      <c r="AR19" s="147">
        <f t="shared" si="0"/>
        <v>81.226395598640849</v>
      </c>
      <c r="AS19" s="147">
        <f t="shared" si="1"/>
        <v>35.500294923294376</v>
      </c>
    </row>
    <row r="20" spans="1:45" x14ac:dyDescent="0.45">
      <c r="A20" s="19">
        <v>63</v>
      </c>
      <c r="B20" s="19" t="s">
        <v>1500</v>
      </c>
      <c r="C20" s="19" t="s">
        <v>58</v>
      </c>
      <c r="D20" s="19" t="s">
        <v>58</v>
      </c>
      <c r="E20" s="19" t="s">
        <v>58</v>
      </c>
      <c r="F20" s="19" t="s">
        <v>58</v>
      </c>
      <c r="G20" s="19">
        <v>100590</v>
      </c>
      <c r="H20" s="26">
        <v>100590</v>
      </c>
      <c r="I20" s="19">
        <v>56</v>
      </c>
      <c r="J20" s="19">
        <v>56</v>
      </c>
      <c r="K20" s="38"/>
      <c r="L20" s="39"/>
      <c r="M20" s="39"/>
      <c r="N20" s="39"/>
      <c r="O20" s="39"/>
      <c r="P20" s="39"/>
      <c r="Q20" s="40"/>
      <c r="R20" s="40"/>
      <c r="S20" s="33" t="s">
        <v>364</v>
      </c>
      <c r="T20" s="259">
        <v>193.93091967735268</v>
      </c>
      <c r="U20" s="258">
        <f t="shared" si="2"/>
        <v>327.37876004033711</v>
      </c>
      <c r="V20" s="34">
        <v>332.9498538031873</v>
      </c>
      <c r="W20" s="162">
        <v>547.19307999514604</v>
      </c>
      <c r="X20" s="162">
        <v>124.8124078848725</v>
      </c>
      <c r="Y20" s="34">
        <v>480.41548566953207</v>
      </c>
      <c r="Z20" s="162">
        <v>24.217250353093494</v>
      </c>
      <c r="AA20" s="162">
        <v>17.709645457571668</v>
      </c>
      <c r="AB20" s="162">
        <v>327.37876004033711</v>
      </c>
      <c r="AC20" s="34">
        <v>38.671193192451618</v>
      </c>
      <c r="AD20" s="162">
        <v>221.85128321244468</v>
      </c>
      <c r="AE20" s="162">
        <v>38.829422391705478</v>
      </c>
      <c r="AF20" s="162">
        <v>37.002432434792645</v>
      </c>
      <c r="AG20" s="162">
        <v>163.52103250960363</v>
      </c>
      <c r="AH20" s="162">
        <v>8.1344401964211475</v>
      </c>
      <c r="AI20" s="162">
        <v>35.491535240277855</v>
      </c>
      <c r="AJ20" s="162">
        <v>4.51326223265343</v>
      </c>
      <c r="AK20" s="34">
        <v>487.62558408976463</v>
      </c>
      <c r="AL20" s="253">
        <v>79.220346791355354</v>
      </c>
      <c r="AM20" s="253">
        <v>261.23030264312791</v>
      </c>
      <c r="AN20" s="253">
        <v>294.92798076221823</v>
      </c>
      <c r="AO20" s="253" t="s">
        <v>363</v>
      </c>
      <c r="AP20" s="253">
        <v>195.41572442998284</v>
      </c>
      <c r="AQ20" s="253">
        <v>131.2471294447877</v>
      </c>
      <c r="AR20" s="147">
        <f t="shared" si="0"/>
        <v>193.93091967735268</v>
      </c>
      <c r="AS20" s="147">
        <f t="shared" si="1"/>
        <v>327.37876004033711</v>
      </c>
    </row>
    <row r="21" spans="1:45" x14ac:dyDescent="0.45">
      <c r="A21" s="19">
        <v>85</v>
      </c>
      <c r="B21" s="19" t="s">
        <v>1271</v>
      </c>
      <c r="C21" s="19" t="s">
        <v>51</v>
      </c>
      <c r="D21" s="19" t="s">
        <v>51</v>
      </c>
      <c r="E21" s="19" t="s">
        <v>51</v>
      </c>
      <c r="F21" s="19" t="s">
        <v>51</v>
      </c>
      <c r="G21" s="19">
        <v>100200</v>
      </c>
      <c r="H21" s="19" t="s">
        <v>444</v>
      </c>
      <c r="I21" s="19">
        <v>71</v>
      </c>
      <c r="J21" s="19">
        <v>71</v>
      </c>
      <c r="K21" s="31">
        <v>71</v>
      </c>
      <c r="L21" s="30" t="s">
        <v>444</v>
      </c>
      <c r="M21" s="30" t="s">
        <v>445</v>
      </c>
      <c r="N21" s="30" t="s">
        <v>60</v>
      </c>
      <c r="O21" s="30" t="s">
        <v>60</v>
      </c>
      <c r="P21" s="30" t="s">
        <v>444</v>
      </c>
      <c r="Q21" s="32">
        <v>1</v>
      </c>
      <c r="R21" s="32">
        <v>1</v>
      </c>
      <c r="S21" s="33" t="s">
        <v>361</v>
      </c>
      <c r="T21" s="259">
        <v>1419.4273294865054</v>
      </c>
      <c r="U21" s="258">
        <f t="shared" si="2"/>
        <v>0</v>
      </c>
      <c r="V21" s="34" t="s">
        <v>363</v>
      </c>
      <c r="W21" s="162" t="s">
        <v>363</v>
      </c>
      <c r="X21" s="162">
        <v>4696.0308467639643</v>
      </c>
      <c r="Y21" s="34">
        <v>504.82124542124518</v>
      </c>
      <c r="Z21" s="162" t="s">
        <v>363</v>
      </c>
      <c r="AA21" s="162" t="s">
        <v>363</v>
      </c>
      <c r="AB21" s="162" t="s">
        <v>363</v>
      </c>
      <c r="AC21" s="34" t="s">
        <v>363</v>
      </c>
      <c r="AD21" s="162" t="s">
        <v>363</v>
      </c>
      <c r="AE21" s="162" t="s">
        <v>363</v>
      </c>
      <c r="AF21" s="162" t="s">
        <v>363</v>
      </c>
      <c r="AG21" s="162" t="s">
        <v>363</v>
      </c>
      <c r="AH21" s="162" t="s">
        <v>363</v>
      </c>
      <c r="AI21" s="162" t="s">
        <v>363</v>
      </c>
      <c r="AJ21" s="162" t="s">
        <v>363</v>
      </c>
      <c r="AK21" s="34" t="s">
        <v>363</v>
      </c>
      <c r="AL21" s="34">
        <v>4599.0559608503536</v>
      </c>
      <c r="AM21" s="34">
        <v>512.7406242163463</v>
      </c>
      <c r="AN21" s="34">
        <v>1852.308156064325</v>
      </c>
      <c r="AO21" s="34">
        <v>318.22788044662104</v>
      </c>
      <c r="AP21" s="34" t="s">
        <v>363</v>
      </c>
      <c r="AQ21" s="34">
        <v>34652.583156404799</v>
      </c>
      <c r="AR21" s="147">
        <f t="shared" si="0"/>
        <v>1419.4273294865054</v>
      </c>
      <c r="AS21" s="147">
        <f t="shared" si="1"/>
        <v>0</v>
      </c>
    </row>
    <row r="22" spans="1:45" x14ac:dyDescent="0.45">
      <c r="A22" s="19">
        <v>86</v>
      </c>
      <c r="B22" s="19" t="s">
        <v>1388</v>
      </c>
      <c r="C22" s="19" t="s">
        <v>51</v>
      </c>
      <c r="D22" s="19" t="s">
        <v>51</v>
      </c>
      <c r="E22" s="19" t="s">
        <v>51</v>
      </c>
      <c r="F22" s="19" t="s">
        <v>51</v>
      </c>
      <c r="G22" s="19">
        <v>100200</v>
      </c>
      <c r="H22" s="19" t="s">
        <v>444</v>
      </c>
      <c r="I22" s="19">
        <v>71</v>
      </c>
      <c r="J22" s="19">
        <v>71</v>
      </c>
      <c r="K22" s="35"/>
      <c r="L22" s="36"/>
      <c r="M22" s="36"/>
      <c r="N22" s="36"/>
      <c r="O22" s="36"/>
      <c r="P22" s="36"/>
      <c r="Q22" s="37"/>
      <c r="R22" s="37"/>
      <c r="S22" s="33" t="s">
        <v>362</v>
      </c>
      <c r="T22" s="259">
        <v>25.272146294929485</v>
      </c>
      <c r="U22" s="258">
        <f t="shared" si="2"/>
        <v>0</v>
      </c>
      <c r="V22" s="34" t="s">
        <v>363</v>
      </c>
      <c r="W22" s="162" t="s">
        <v>363</v>
      </c>
      <c r="X22" s="162" t="s">
        <v>363</v>
      </c>
      <c r="Y22" s="34" t="s">
        <v>363</v>
      </c>
      <c r="Z22" s="162" t="s">
        <v>363</v>
      </c>
      <c r="AA22" s="162" t="s">
        <v>363</v>
      </c>
      <c r="AB22" s="162" t="s">
        <v>363</v>
      </c>
      <c r="AC22" s="34" t="s">
        <v>363</v>
      </c>
      <c r="AD22" s="162" t="s">
        <v>363</v>
      </c>
      <c r="AE22" s="162" t="s">
        <v>363</v>
      </c>
      <c r="AF22" s="162" t="s">
        <v>363</v>
      </c>
      <c r="AG22" s="162" t="s">
        <v>363</v>
      </c>
      <c r="AH22" s="162" t="s">
        <v>363</v>
      </c>
      <c r="AI22" s="162" t="s">
        <v>363</v>
      </c>
      <c r="AJ22" s="162" t="s">
        <v>363</v>
      </c>
      <c r="AK22" s="34" t="s">
        <v>363</v>
      </c>
      <c r="AL22" s="34">
        <v>43.367430181661213</v>
      </c>
      <c r="AM22" s="34" t="s">
        <v>363</v>
      </c>
      <c r="AN22" s="34">
        <v>42.20024758702327</v>
      </c>
      <c r="AO22" s="34">
        <v>1.1771521062653214E-2</v>
      </c>
      <c r="AP22" s="34" t="s">
        <v>363</v>
      </c>
      <c r="AQ22" s="34" t="s">
        <v>363</v>
      </c>
      <c r="AR22" s="147">
        <f t="shared" si="0"/>
        <v>25.272146294929485</v>
      </c>
      <c r="AS22" s="147">
        <f t="shared" si="1"/>
        <v>0</v>
      </c>
    </row>
    <row r="23" spans="1:45" x14ac:dyDescent="0.45">
      <c r="A23" s="19">
        <v>87</v>
      </c>
      <c r="B23" s="19" t="s">
        <v>1501</v>
      </c>
      <c r="C23" s="19" t="s">
        <v>51</v>
      </c>
      <c r="D23" s="19" t="s">
        <v>51</v>
      </c>
      <c r="E23" s="19" t="s">
        <v>51</v>
      </c>
      <c r="F23" s="19" t="s">
        <v>51</v>
      </c>
      <c r="G23" s="19">
        <v>100200</v>
      </c>
      <c r="H23" s="19" t="s">
        <v>444</v>
      </c>
      <c r="I23" s="19">
        <v>71</v>
      </c>
      <c r="J23" s="19">
        <v>71</v>
      </c>
      <c r="K23" s="38"/>
      <c r="L23" s="39"/>
      <c r="M23" s="39"/>
      <c r="N23" s="39"/>
      <c r="O23" s="39"/>
      <c r="P23" s="39"/>
      <c r="Q23" s="40"/>
      <c r="R23" s="40"/>
      <c r="S23" s="33" t="s">
        <v>364</v>
      </c>
      <c r="T23" s="259">
        <v>99.210785897490069</v>
      </c>
      <c r="U23" s="258">
        <f t="shared" si="2"/>
        <v>0</v>
      </c>
      <c r="V23" s="34" t="s">
        <v>363</v>
      </c>
      <c r="W23" s="162" t="s">
        <v>363</v>
      </c>
      <c r="X23" s="162">
        <v>583.29471850636708</v>
      </c>
      <c r="Y23" s="34">
        <v>1180.6886446886447</v>
      </c>
      <c r="Z23" s="162" t="s">
        <v>363</v>
      </c>
      <c r="AA23" s="162" t="s">
        <v>363</v>
      </c>
      <c r="AB23" s="162" t="s">
        <v>363</v>
      </c>
      <c r="AC23" s="34" t="s">
        <v>363</v>
      </c>
      <c r="AD23" s="162" t="s">
        <v>363</v>
      </c>
      <c r="AE23" s="162" t="s">
        <v>363</v>
      </c>
      <c r="AF23" s="162" t="s">
        <v>363</v>
      </c>
      <c r="AG23" s="162" t="s">
        <v>363</v>
      </c>
      <c r="AH23" s="162" t="s">
        <v>363</v>
      </c>
      <c r="AI23" s="162" t="s">
        <v>363</v>
      </c>
      <c r="AJ23" s="162" t="s">
        <v>363</v>
      </c>
      <c r="AK23" s="34" t="s">
        <v>363</v>
      </c>
      <c r="AL23" s="34">
        <v>144.39479809135838</v>
      </c>
      <c r="AM23" s="34">
        <v>445.12499801870086</v>
      </c>
      <c r="AN23" s="34">
        <v>241.8213712284028</v>
      </c>
      <c r="AO23" s="34">
        <v>105.48020125027944</v>
      </c>
      <c r="AP23" s="34" t="s">
        <v>363</v>
      </c>
      <c r="AQ23" s="34">
        <v>957.82731776362357</v>
      </c>
      <c r="AR23" s="147">
        <f t="shared" si="0"/>
        <v>99.210785897490069</v>
      </c>
      <c r="AS23" s="147">
        <f t="shared" si="1"/>
        <v>0</v>
      </c>
    </row>
    <row r="24" spans="1:45" x14ac:dyDescent="0.45">
      <c r="A24" s="19">
        <v>91</v>
      </c>
      <c r="B24" s="19" t="s">
        <v>1272</v>
      </c>
      <c r="C24" s="19" t="s">
        <v>51</v>
      </c>
      <c r="D24" s="19" t="s">
        <v>51</v>
      </c>
      <c r="E24" s="19" t="s">
        <v>51</v>
      </c>
      <c r="F24" s="19" t="s">
        <v>51</v>
      </c>
      <c r="G24" s="19">
        <v>100400</v>
      </c>
      <c r="H24" s="19" t="s">
        <v>448</v>
      </c>
      <c r="I24" s="19">
        <v>75</v>
      </c>
      <c r="J24" s="19">
        <v>75</v>
      </c>
      <c r="K24" s="31">
        <v>75</v>
      </c>
      <c r="L24" s="30" t="s">
        <v>448</v>
      </c>
      <c r="M24" s="30" t="s">
        <v>449</v>
      </c>
      <c r="N24" s="30" t="s">
        <v>62</v>
      </c>
      <c r="O24" s="30" t="s">
        <v>62</v>
      </c>
      <c r="P24" s="30" t="s">
        <v>448</v>
      </c>
      <c r="Q24" s="32">
        <v>1</v>
      </c>
      <c r="R24" s="32">
        <v>1</v>
      </c>
      <c r="S24" s="33" t="s">
        <v>361</v>
      </c>
      <c r="T24" s="259">
        <v>1478.705099293561</v>
      </c>
      <c r="U24" s="258">
        <f t="shared" si="2"/>
        <v>0</v>
      </c>
      <c r="V24" s="34" t="s">
        <v>363</v>
      </c>
      <c r="W24" s="162" t="s">
        <v>363</v>
      </c>
      <c r="X24" s="162">
        <v>3268.0034716434056</v>
      </c>
      <c r="Y24" s="34" t="s">
        <v>363</v>
      </c>
      <c r="Z24" s="162">
        <v>5458.0573476822929</v>
      </c>
      <c r="AA24" s="162">
        <v>4740.4193716328491</v>
      </c>
      <c r="AB24" s="162" t="s">
        <v>363</v>
      </c>
      <c r="AC24" s="34">
        <v>3309.9653984093784</v>
      </c>
      <c r="AD24" s="162" t="s">
        <v>363</v>
      </c>
      <c r="AE24" s="162" t="s">
        <v>363</v>
      </c>
      <c r="AF24" s="162" t="s">
        <v>363</v>
      </c>
      <c r="AG24" s="162" t="s">
        <v>363</v>
      </c>
      <c r="AH24" s="162" t="s">
        <v>363</v>
      </c>
      <c r="AI24" s="162" t="s">
        <v>363</v>
      </c>
      <c r="AJ24" s="162" t="s">
        <v>363</v>
      </c>
      <c r="AK24" s="34" t="s">
        <v>363</v>
      </c>
      <c r="AL24" s="34">
        <v>2050.3757608032106</v>
      </c>
      <c r="AM24" s="34">
        <v>563.39018785424241</v>
      </c>
      <c r="AN24" s="34">
        <v>707.16053440145549</v>
      </c>
      <c r="AO24" s="34">
        <v>435.26016966695443</v>
      </c>
      <c r="AP24" s="34" t="s">
        <v>363</v>
      </c>
      <c r="AQ24" s="34">
        <v>1327.6925686522379</v>
      </c>
      <c r="AR24" s="147">
        <f t="shared" si="0"/>
        <v>1478.705099293561</v>
      </c>
      <c r="AS24" s="147">
        <f t="shared" si="1"/>
        <v>0</v>
      </c>
    </row>
    <row r="25" spans="1:45" x14ac:dyDescent="0.45">
      <c r="A25" s="19">
        <v>92</v>
      </c>
      <c r="B25" s="19" t="s">
        <v>1389</v>
      </c>
      <c r="C25" s="19" t="s">
        <v>51</v>
      </c>
      <c r="D25" s="19" t="s">
        <v>51</v>
      </c>
      <c r="E25" s="19" t="s">
        <v>51</v>
      </c>
      <c r="F25" s="19" t="s">
        <v>51</v>
      </c>
      <c r="G25" s="19">
        <v>100400</v>
      </c>
      <c r="H25" s="19" t="s">
        <v>448</v>
      </c>
      <c r="I25" s="19">
        <v>75</v>
      </c>
      <c r="J25" s="19">
        <v>75</v>
      </c>
      <c r="K25" s="35"/>
      <c r="L25" s="36"/>
      <c r="M25" s="36"/>
      <c r="N25" s="36"/>
      <c r="O25" s="36"/>
      <c r="P25" s="36"/>
      <c r="Q25" s="37"/>
      <c r="R25" s="37"/>
      <c r="S25" s="33" t="s">
        <v>362</v>
      </c>
      <c r="T25" s="259">
        <v>181.04017972086535</v>
      </c>
      <c r="U25" s="258">
        <f t="shared" si="2"/>
        <v>0</v>
      </c>
      <c r="V25" s="34" t="s">
        <v>363</v>
      </c>
      <c r="W25" s="162" t="s">
        <v>363</v>
      </c>
      <c r="X25" s="162">
        <v>44.853850092831308</v>
      </c>
      <c r="Y25" s="34" t="s">
        <v>363</v>
      </c>
      <c r="Z25" s="162">
        <v>45.774609286943551</v>
      </c>
      <c r="AA25" s="162">
        <v>3.5071057840995303</v>
      </c>
      <c r="AB25" s="162" t="s">
        <v>363</v>
      </c>
      <c r="AC25" s="34">
        <v>175.86381903107619</v>
      </c>
      <c r="AD25" s="162" t="s">
        <v>363</v>
      </c>
      <c r="AE25" s="162" t="s">
        <v>363</v>
      </c>
      <c r="AF25" s="162" t="s">
        <v>363</v>
      </c>
      <c r="AG25" s="162" t="s">
        <v>363</v>
      </c>
      <c r="AH25" s="162" t="s">
        <v>363</v>
      </c>
      <c r="AI25" s="162" t="s">
        <v>363</v>
      </c>
      <c r="AJ25" s="162" t="s">
        <v>363</v>
      </c>
      <c r="AK25" s="34" t="s">
        <v>363</v>
      </c>
      <c r="AL25" s="34">
        <v>435.10884718789328</v>
      </c>
      <c r="AM25" s="34">
        <v>567.15668900308606</v>
      </c>
      <c r="AN25" s="34">
        <v>12.714592862398213</v>
      </c>
      <c r="AO25" s="34">
        <v>6.6160105698512037E-2</v>
      </c>
      <c r="AP25" s="34" t="s">
        <v>363</v>
      </c>
      <c r="AQ25" s="34">
        <v>2462.1512393635849</v>
      </c>
      <c r="AR25" s="147">
        <f t="shared" si="0"/>
        <v>181.04017972086535</v>
      </c>
      <c r="AS25" s="147">
        <f t="shared" si="1"/>
        <v>0</v>
      </c>
    </row>
    <row r="26" spans="1:45" x14ac:dyDescent="0.45">
      <c r="A26" s="19">
        <v>93</v>
      </c>
      <c r="B26" s="19" t="s">
        <v>1502</v>
      </c>
      <c r="C26" s="19" t="s">
        <v>51</v>
      </c>
      <c r="D26" s="19" t="s">
        <v>51</v>
      </c>
      <c r="E26" s="19" t="s">
        <v>51</v>
      </c>
      <c r="F26" s="19" t="s">
        <v>51</v>
      </c>
      <c r="G26" s="19">
        <v>100400</v>
      </c>
      <c r="H26" s="19" t="s">
        <v>448</v>
      </c>
      <c r="I26" s="19">
        <v>75</v>
      </c>
      <c r="J26" s="19">
        <v>75</v>
      </c>
      <c r="K26" s="38"/>
      <c r="L26" s="39"/>
      <c r="M26" s="39"/>
      <c r="N26" s="39"/>
      <c r="O26" s="39"/>
      <c r="P26" s="39"/>
      <c r="Q26" s="40"/>
      <c r="R26" s="40"/>
      <c r="S26" s="33" t="s">
        <v>364</v>
      </c>
      <c r="T26" s="259">
        <v>128.10307694211059</v>
      </c>
      <c r="U26" s="258">
        <f t="shared" si="2"/>
        <v>0</v>
      </c>
      <c r="V26" s="34" t="s">
        <v>363</v>
      </c>
      <c r="W26" s="162" t="s">
        <v>363</v>
      </c>
      <c r="X26" s="162">
        <v>502.76683898289269</v>
      </c>
      <c r="Y26" s="34" t="s">
        <v>363</v>
      </c>
      <c r="Z26" s="162">
        <v>48.955093044751536</v>
      </c>
      <c r="AA26" s="162">
        <v>29.265212788462041</v>
      </c>
      <c r="AB26" s="162" t="s">
        <v>363</v>
      </c>
      <c r="AC26" s="34" t="s">
        <v>363</v>
      </c>
      <c r="AD26" s="162" t="s">
        <v>363</v>
      </c>
      <c r="AE26" s="162" t="s">
        <v>363</v>
      </c>
      <c r="AF26" s="162" t="s">
        <v>363</v>
      </c>
      <c r="AG26" s="162" t="s">
        <v>363</v>
      </c>
      <c r="AH26" s="162" t="s">
        <v>363</v>
      </c>
      <c r="AI26" s="162" t="s">
        <v>363</v>
      </c>
      <c r="AJ26" s="162" t="s">
        <v>363</v>
      </c>
      <c r="AK26" s="34" t="s">
        <v>363</v>
      </c>
      <c r="AL26" s="34">
        <v>104.63075479075459</v>
      </c>
      <c r="AM26" s="34">
        <v>297.55895689600402</v>
      </c>
      <c r="AN26" s="34">
        <v>177.87542139158836</v>
      </c>
      <c r="AO26" s="34">
        <v>99.791118668401154</v>
      </c>
      <c r="AP26" s="34" t="s">
        <v>363</v>
      </c>
      <c r="AQ26" s="34">
        <v>79.157603217630651</v>
      </c>
      <c r="AR26" s="147">
        <f t="shared" si="0"/>
        <v>128.10307694211059</v>
      </c>
      <c r="AS26" s="147">
        <f t="shared" si="1"/>
        <v>0</v>
      </c>
    </row>
    <row r="27" spans="1:45" x14ac:dyDescent="0.45">
      <c r="A27" s="19">
        <v>103</v>
      </c>
      <c r="B27" s="19" t="s">
        <v>1273</v>
      </c>
      <c r="C27" s="19" t="s">
        <v>65</v>
      </c>
      <c r="D27" s="19" t="s">
        <v>65</v>
      </c>
      <c r="E27" s="19" t="s">
        <v>65</v>
      </c>
      <c r="F27" s="19" t="s">
        <v>65</v>
      </c>
      <c r="G27" s="19">
        <v>100820</v>
      </c>
      <c r="H27" s="19" t="s">
        <v>456</v>
      </c>
      <c r="I27" s="19">
        <v>79</v>
      </c>
      <c r="J27" s="19">
        <v>79</v>
      </c>
      <c r="K27" s="31">
        <v>79</v>
      </c>
      <c r="L27" s="30" t="s">
        <v>456</v>
      </c>
      <c r="M27" s="30" t="s">
        <v>457</v>
      </c>
      <c r="N27" s="30" t="s">
        <v>64</v>
      </c>
      <c r="O27" s="30" t="s">
        <v>64</v>
      </c>
      <c r="P27" s="30" t="s">
        <v>456</v>
      </c>
      <c r="Q27" s="32">
        <v>1</v>
      </c>
      <c r="R27" s="32">
        <v>1</v>
      </c>
      <c r="S27" s="33" t="s">
        <v>361</v>
      </c>
      <c r="T27" s="259">
        <v>4305.7626494787128</v>
      </c>
      <c r="U27" s="258">
        <f t="shared" si="2"/>
        <v>0</v>
      </c>
      <c r="V27" s="34">
        <v>3794.2389309263194</v>
      </c>
      <c r="W27" s="162" t="s">
        <v>363</v>
      </c>
      <c r="X27" s="162" t="s">
        <v>363</v>
      </c>
      <c r="Y27" s="34" t="s">
        <v>363</v>
      </c>
      <c r="Z27" s="162">
        <v>4790.3280747800954</v>
      </c>
      <c r="AA27" s="162">
        <v>3390.8788286258355</v>
      </c>
      <c r="AB27" s="162" t="s">
        <v>363</v>
      </c>
      <c r="AC27" s="34">
        <v>5374.9360539188938</v>
      </c>
      <c r="AD27" s="162">
        <v>5679.4791908524976</v>
      </c>
      <c r="AE27" s="162">
        <v>3084.131839293254</v>
      </c>
      <c r="AF27" s="162">
        <v>2861.6485874657474</v>
      </c>
      <c r="AG27" s="162" t="s">
        <v>363</v>
      </c>
      <c r="AH27" s="162">
        <v>4071.8181818181824</v>
      </c>
      <c r="AI27" s="162">
        <v>4030.9993549624028</v>
      </c>
      <c r="AJ27" s="162">
        <v>2452.1804936730668</v>
      </c>
      <c r="AK27" s="34">
        <v>4076.341624557971</v>
      </c>
      <c r="AL27" s="34">
        <v>3419.6905084717346</v>
      </c>
      <c r="AM27" s="34" t="s">
        <v>363</v>
      </c>
      <c r="AN27" s="34">
        <v>1600.0880460701569</v>
      </c>
      <c r="AO27" s="34" t="s">
        <v>363</v>
      </c>
      <c r="AP27" s="34">
        <v>3719.4052280183573</v>
      </c>
      <c r="AQ27" s="34">
        <v>5623.5829618154785</v>
      </c>
      <c r="AR27" s="147">
        <f t="shared" si="0"/>
        <v>4305.7626494787128</v>
      </c>
      <c r="AS27" s="147">
        <f t="shared" si="1"/>
        <v>0</v>
      </c>
    </row>
    <row r="28" spans="1:45" x14ac:dyDescent="0.45">
      <c r="A28" s="19">
        <v>104</v>
      </c>
      <c r="B28" s="19" t="s">
        <v>1390</v>
      </c>
      <c r="C28" s="19" t="s">
        <v>65</v>
      </c>
      <c r="D28" s="19" t="s">
        <v>65</v>
      </c>
      <c r="E28" s="19" t="s">
        <v>65</v>
      </c>
      <c r="F28" s="19" t="s">
        <v>65</v>
      </c>
      <c r="G28" s="19">
        <v>100820</v>
      </c>
      <c r="H28" s="19" t="s">
        <v>456</v>
      </c>
      <c r="I28" s="19">
        <v>79</v>
      </c>
      <c r="J28" s="19">
        <v>79</v>
      </c>
      <c r="K28" s="35"/>
      <c r="L28" s="36"/>
      <c r="M28" s="36"/>
      <c r="N28" s="36"/>
      <c r="O28" s="36"/>
      <c r="P28" s="36"/>
      <c r="Q28" s="37"/>
      <c r="R28" s="37"/>
      <c r="S28" s="33" t="s">
        <v>362</v>
      </c>
      <c r="T28" s="259">
        <v>57.157307564237911</v>
      </c>
      <c r="U28" s="258">
        <f t="shared" si="2"/>
        <v>0</v>
      </c>
      <c r="V28" s="34" t="s">
        <v>363</v>
      </c>
      <c r="W28" s="162" t="s">
        <v>363</v>
      </c>
      <c r="X28" s="162" t="s">
        <v>363</v>
      </c>
      <c r="Y28" s="34" t="s">
        <v>363</v>
      </c>
      <c r="Z28" s="162" t="s">
        <v>363</v>
      </c>
      <c r="AA28" s="162" t="s">
        <v>363</v>
      </c>
      <c r="AB28" s="162" t="s">
        <v>363</v>
      </c>
      <c r="AC28" s="34" t="s">
        <v>363</v>
      </c>
      <c r="AD28" s="162" t="s">
        <v>363</v>
      </c>
      <c r="AE28" s="162">
        <v>1.2619425470464319E-3</v>
      </c>
      <c r="AF28" s="162" t="s">
        <v>363</v>
      </c>
      <c r="AG28" s="162" t="s">
        <v>363</v>
      </c>
      <c r="AH28" s="162" t="s">
        <v>363</v>
      </c>
      <c r="AI28" s="162" t="s">
        <v>363</v>
      </c>
      <c r="AJ28" s="162" t="s">
        <v>363</v>
      </c>
      <c r="AK28" s="34">
        <v>3.4977982187866634</v>
      </c>
      <c r="AL28" s="34">
        <v>172.63395964292289</v>
      </c>
      <c r="AM28" s="34" t="s">
        <v>363</v>
      </c>
      <c r="AN28" s="34">
        <v>40.051299396576482</v>
      </c>
      <c r="AO28" s="34" t="s">
        <v>363</v>
      </c>
      <c r="AP28" s="34">
        <v>76.20142577719821</v>
      </c>
      <c r="AQ28" s="34">
        <v>484.01356432186179</v>
      </c>
      <c r="AR28" s="147">
        <f t="shared" si="0"/>
        <v>57.157307564237911</v>
      </c>
      <c r="AS28" s="147">
        <f t="shared" si="1"/>
        <v>0</v>
      </c>
    </row>
    <row r="29" spans="1:45" x14ac:dyDescent="0.45">
      <c r="A29" s="19">
        <v>105</v>
      </c>
      <c r="B29" s="19" t="s">
        <v>1503</v>
      </c>
      <c r="C29" s="19" t="s">
        <v>65</v>
      </c>
      <c r="D29" s="19" t="s">
        <v>65</v>
      </c>
      <c r="E29" s="19" t="s">
        <v>65</v>
      </c>
      <c r="F29" s="19" t="s">
        <v>65</v>
      </c>
      <c r="G29" s="19">
        <v>100820</v>
      </c>
      <c r="H29" s="19" t="s">
        <v>456</v>
      </c>
      <c r="I29" s="19">
        <v>79</v>
      </c>
      <c r="J29" s="19">
        <v>79</v>
      </c>
      <c r="K29" s="38"/>
      <c r="L29" s="39"/>
      <c r="M29" s="39"/>
      <c r="N29" s="39"/>
      <c r="O29" s="39"/>
      <c r="P29" s="39"/>
      <c r="Q29" s="40"/>
      <c r="R29" s="40"/>
      <c r="S29" s="33" t="s">
        <v>364</v>
      </c>
      <c r="T29" s="259">
        <v>114.63166956581375</v>
      </c>
      <c r="U29" s="258">
        <f t="shared" si="2"/>
        <v>0</v>
      </c>
      <c r="V29" s="34" t="s">
        <v>363</v>
      </c>
      <c r="W29" s="162" t="s">
        <v>363</v>
      </c>
      <c r="X29" s="162" t="s">
        <v>363</v>
      </c>
      <c r="Y29" s="34" t="s">
        <v>363</v>
      </c>
      <c r="Z29" s="162">
        <v>51.791704186662741</v>
      </c>
      <c r="AA29" s="162">
        <v>24.149862396307938</v>
      </c>
      <c r="AB29" s="162" t="s">
        <v>363</v>
      </c>
      <c r="AC29" s="34">
        <v>7.3869591477661095E-4</v>
      </c>
      <c r="AD29" s="162" t="s">
        <v>363</v>
      </c>
      <c r="AE29" s="162">
        <v>84.687684282944105</v>
      </c>
      <c r="AF29" s="162" t="s">
        <v>363</v>
      </c>
      <c r="AG29" s="162" t="s">
        <v>363</v>
      </c>
      <c r="AH29" s="162">
        <v>2.3299772727272718</v>
      </c>
      <c r="AI29" s="162" t="s">
        <v>363</v>
      </c>
      <c r="AJ29" s="162">
        <v>2.1751913782188912</v>
      </c>
      <c r="AK29" s="34">
        <v>8.3622033898305084</v>
      </c>
      <c r="AL29" s="34">
        <v>128.37118772526856</v>
      </c>
      <c r="AM29" s="34" t="s">
        <v>363</v>
      </c>
      <c r="AN29" s="34">
        <v>222.08991704982904</v>
      </c>
      <c r="AO29" s="34" t="s">
        <v>363</v>
      </c>
      <c r="AP29" s="34">
        <v>233.45489889047258</v>
      </c>
      <c r="AQ29" s="34">
        <v>211.9874646169026</v>
      </c>
      <c r="AR29" s="147">
        <f t="shared" si="0"/>
        <v>114.63166956581375</v>
      </c>
      <c r="AS29" s="147">
        <f t="shared" si="1"/>
        <v>0</v>
      </c>
    </row>
    <row r="30" spans="1:45" x14ac:dyDescent="0.45">
      <c r="A30" s="19">
        <v>106</v>
      </c>
      <c r="B30" s="19" t="s">
        <v>1274</v>
      </c>
      <c r="C30" s="19" t="s">
        <v>65</v>
      </c>
      <c r="D30" s="19" t="s">
        <v>65</v>
      </c>
      <c r="E30" s="19" t="s">
        <v>65</v>
      </c>
      <c r="F30" s="19" t="s">
        <v>65</v>
      </c>
      <c r="G30" s="19">
        <v>100700</v>
      </c>
      <c r="H30" s="19" t="s">
        <v>458</v>
      </c>
      <c r="I30" s="19">
        <v>83</v>
      </c>
      <c r="J30" s="19">
        <v>83</v>
      </c>
      <c r="K30" s="31">
        <v>83</v>
      </c>
      <c r="L30" s="30" t="s">
        <v>458</v>
      </c>
      <c r="M30" s="30" t="s">
        <v>459</v>
      </c>
      <c r="N30" s="30" t="s">
        <v>460</v>
      </c>
      <c r="O30" s="30" t="s">
        <v>67</v>
      </c>
      <c r="P30" s="30" t="s">
        <v>458</v>
      </c>
      <c r="Q30" s="32">
        <v>1</v>
      </c>
      <c r="R30" s="32">
        <v>1</v>
      </c>
      <c r="S30" s="33" t="s">
        <v>361</v>
      </c>
      <c r="T30" s="259">
        <v>2857.3969561800332</v>
      </c>
      <c r="U30" s="258">
        <f t="shared" si="2"/>
        <v>0</v>
      </c>
      <c r="V30" s="34">
        <v>2800.8370056614426</v>
      </c>
      <c r="W30" s="162">
        <v>1384.0198082062568</v>
      </c>
      <c r="X30" s="162">
        <v>2112.5652357108215</v>
      </c>
      <c r="Y30" s="34">
        <v>194.58443862249442</v>
      </c>
      <c r="Z30" s="162">
        <v>4962.5808314180395</v>
      </c>
      <c r="AA30" s="162">
        <v>3889.0515767105662</v>
      </c>
      <c r="AB30" s="162" t="s">
        <v>363</v>
      </c>
      <c r="AC30" s="34">
        <v>4358.7818592614522</v>
      </c>
      <c r="AD30" s="162">
        <v>6820.758195521862</v>
      </c>
      <c r="AE30" s="162" t="s">
        <v>363</v>
      </c>
      <c r="AF30" s="162">
        <v>3233.164155626112</v>
      </c>
      <c r="AG30" s="162">
        <v>3074.9582552251704</v>
      </c>
      <c r="AH30" s="162">
        <v>3041.3743787709323</v>
      </c>
      <c r="AI30" s="162">
        <v>3798.8867066621829</v>
      </c>
      <c r="AJ30" s="162">
        <v>2921.812419838081</v>
      </c>
      <c r="AK30" s="34" t="s">
        <v>363</v>
      </c>
      <c r="AL30" s="34">
        <v>1038.3961656109609</v>
      </c>
      <c r="AM30" s="34" t="s">
        <v>363</v>
      </c>
      <c r="AN30" s="34">
        <v>951.57960154243108</v>
      </c>
      <c r="AO30" s="34" t="s">
        <v>363</v>
      </c>
      <c r="AP30" s="34">
        <v>5694.4792066609534</v>
      </c>
      <c r="AQ30" s="34">
        <v>1298.0571762124125</v>
      </c>
      <c r="AR30" s="147">
        <f t="shared" si="0"/>
        <v>2857.3969561800332</v>
      </c>
      <c r="AS30" s="147">
        <f t="shared" si="1"/>
        <v>0</v>
      </c>
    </row>
    <row r="31" spans="1:45" x14ac:dyDescent="0.45">
      <c r="A31" s="19">
        <v>107</v>
      </c>
      <c r="B31" s="19" t="s">
        <v>1391</v>
      </c>
      <c r="C31" s="19" t="s">
        <v>65</v>
      </c>
      <c r="D31" s="19" t="s">
        <v>65</v>
      </c>
      <c r="E31" s="19" t="s">
        <v>65</v>
      </c>
      <c r="F31" s="19" t="s">
        <v>65</v>
      </c>
      <c r="G31" s="19">
        <v>100700</v>
      </c>
      <c r="H31" s="19" t="s">
        <v>458</v>
      </c>
      <c r="I31" s="19">
        <v>83</v>
      </c>
      <c r="J31" s="19">
        <v>83</v>
      </c>
      <c r="K31" s="35"/>
      <c r="L31" s="36"/>
      <c r="M31" s="36"/>
      <c r="N31" s="36"/>
      <c r="O31" s="36"/>
      <c r="P31" s="36"/>
      <c r="Q31" s="37"/>
      <c r="R31" s="37"/>
      <c r="S31" s="33" t="s">
        <v>362</v>
      </c>
      <c r="T31" s="259">
        <v>103.04917538907961</v>
      </c>
      <c r="U31" s="258">
        <f t="shared" si="2"/>
        <v>0</v>
      </c>
      <c r="V31" s="34" t="s">
        <v>363</v>
      </c>
      <c r="W31" s="162" t="s">
        <v>363</v>
      </c>
      <c r="X31" s="162">
        <v>1.5833987461578113E-2</v>
      </c>
      <c r="Y31" s="34">
        <v>496.35028546787277</v>
      </c>
      <c r="Z31" s="162">
        <v>8.7087332869586263</v>
      </c>
      <c r="AA31" s="162" t="s">
        <v>363</v>
      </c>
      <c r="AB31" s="162" t="s">
        <v>363</v>
      </c>
      <c r="AC31" s="34" t="s">
        <v>363</v>
      </c>
      <c r="AD31" s="162" t="s">
        <v>363</v>
      </c>
      <c r="AE31" s="162" t="s">
        <v>363</v>
      </c>
      <c r="AF31" s="162" t="s">
        <v>363</v>
      </c>
      <c r="AG31" s="162">
        <v>2.6147653173823424</v>
      </c>
      <c r="AH31" s="162" t="s">
        <v>363</v>
      </c>
      <c r="AI31" s="162" t="s">
        <v>363</v>
      </c>
      <c r="AJ31" s="162" t="s">
        <v>363</v>
      </c>
      <c r="AK31" s="34" t="s">
        <v>363</v>
      </c>
      <c r="AL31" s="34">
        <v>12.899483989901032</v>
      </c>
      <c r="AM31" s="34" t="s">
        <v>363</v>
      </c>
      <c r="AN31" s="34">
        <v>41.938376373973412</v>
      </c>
      <c r="AO31" s="34" t="s">
        <v>363</v>
      </c>
      <c r="AP31" s="34">
        <v>98.229533915725526</v>
      </c>
      <c r="AQ31" s="34">
        <v>57.887711330471099</v>
      </c>
      <c r="AR31" s="147">
        <f t="shared" si="0"/>
        <v>103.04917538907961</v>
      </c>
      <c r="AS31" s="147">
        <f t="shared" si="1"/>
        <v>0</v>
      </c>
    </row>
    <row r="32" spans="1:45" x14ac:dyDescent="0.45">
      <c r="A32" s="19">
        <v>108</v>
      </c>
      <c r="B32" s="19" t="s">
        <v>1504</v>
      </c>
      <c r="C32" s="19" t="s">
        <v>65</v>
      </c>
      <c r="D32" s="19" t="s">
        <v>65</v>
      </c>
      <c r="E32" s="19" t="s">
        <v>65</v>
      </c>
      <c r="F32" s="19" t="s">
        <v>65</v>
      </c>
      <c r="G32" s="19">
        <v>100700</v>
      </c>
      <c r="H32" s="19" t="s">
        <v>458</v>
      </c>
      <c r="I32" s="19">
        <v>83</v>
      </c>
      <c r="J32" s="19">
        <v>83</v>
      </c>
      <c r="K32" s="38"/>
      <c r="L32" s="39"/>
      <c r="M32" s="39"/>
      <c r="N32" s="39"/>
      <c r="O32" s="39"/>
      <c r="P32" s="39"/>
      <c r="Q32" s="40"/>
      <c r="R32" s="40"/>
      <c r="S32" s="33" t="s">
        <v>364</v>
      </c>
      <c r="T32" s="259">
        <v>87.118572036732715</v>
      </c>
      <c r="U32" s="258">
        <f t="shared" si="2"/>
        <v>0</v>
      </c>
      <c r="V32" s="34" t="s">
        <v>363</v>
      </c>
      <c r="W32" s="162">
        <v>876.25373368967132</v>
      </c>
      <c r="X32" s="162">
        <v>326.17230296360259</v>
      </c>
      <c r="Y32" s="34">
        <v>415.8146314421536</v>
      </c>
      <c r="Z32" s="162">
        <v>38.950219847290249</v>
      </c>
      <c r="AA32" s="162">
        <v>20.838061006214616</v>
      </c>
      <c r="AB32" s="162" t="s">
        <v>363</v>
      </c>
      <c r="AC32" s="34">
        <v>8.5460957842574945E-4</v>
      </c>
      <c r="AD32" s="162" t="s">
        <v>363</v>
      </c>
      <c r="AE32" s="162" t="s">
        <v>363</v>
      </c>
      <c r="AF32" s="162" t="s">
        <v>363</v>
      </c>
      <c r="AG32" s="162" t="s">
        <v>363</v>
      </c>
      <c r="AH32" s="162">
        <v>1.7824779304316556</v>
      </c>
      <c r="AI32" s="162">
        <v>3.8164491055689737E-3</v>
      </c>
      <c r="AJ32" s="162">
        <v>2.3208501859274886</v>
      </c>
      <c r="AK32" s="34" t="s">
        <v>363</v>
      </c>
      <c r="AL32" s="34">
        <v>37.965849182720966</v>
      </c>
      <c r="AM32" s="34" t="s">
        <v>363</v>
      </c>
      <c r="AN32" s="34">
        <v>112.50861209679361</v>
      </c>
      <c r="AO32" s="34" t="s">
        <v>363</v>
      </c>
      <c r="AP32" s="34">
        <v>233.40904651916918</v>
      </c>
      <c r="AQ32" s="34">
        <v>38.168506862517717</v>
      </c>
      <c r="AR32" s="147">
        <f t="shared" si="0"/>
        <v>87.118572036732715</v>
      </c>
      <c r="AS32" s="147">
        <f t="shared" si="1"/>
        <v>0</v>
      </c>
    </row>
    <row r="33" spans="1:45" x14ac:dyDescent="0.45">
      <c r="A33" s="19">
        <v>109</v>
      </c>
      <c r="B33" s="19" t="s">
        <v>1275</v>
      </c>
      <c r="C33" s="19" t="s">
        <v>51</v>
      </c>
      <c r="D33" s="19" t="s">
        <v>51</v>
      </c>
      <c r="E33" s="19" t="s">
        <v>51</v>
      </c>
      <c r="F33" s="19" t="s">
        <v>51</v>
      </c>
      <c r="G33" s="19">
        <v>100810</v>
      </c>
      <c r="H33" s="19" t="s">
        <v>461</v>
      </c>
      <c r="I33" s="19">
        <v>89</v>
      </c>
      <c r="J33" s="19">
        <v>89</v>
      </c>
      <c r="K33" s="31">
        <v>89</v>
      </c>
      <c r="L33" s="30" t="s">
        <v>461</v>
      </c>
      <c r="M33" s="30" t="s">
        <v>462</v>
      </c>
      <c r="N33" s="30" t="s">
        <v>69</v>
      </c>
      <c r="O33" s="30" t="s">
        <v>69</v>
      </c>
      <c r="P33" s="30" t="s">
        <v>461</v>
      </c>
      <c r="Q33" s="32">
        <v>1</v>
      </c>
      <c r="R33" s="32">
        <v>1</v>
      </c>
      <c r="S33" s="33" t="s">
        <v>361</v>
      </c>
      <c r="T33" s="259">
        <v>2768.8070994431168</v>
      </c>
      <c r="U33" s="258">
        <f t="shared" si="2"/>
        <v>0</v>
      </c>
      <c r="V33" s="34" t="s">
        <v>363</v>
      </c>
      <c r="W33" s="162" t="s">
        <v>363</v>
      </c>
      <c r="X33" s="162">
        <v>1632.150579822182</v>
      </c>
      <c r="Y33" s="34" t="s">
        <v>363</v>
      </c>
      <c r="Z33" s="162" t="s">
        <v>363</v>
      </c>
      <c r="AA33" s="162" t="s">
        <v>363</v>
      </c>
      <c r="AB33" s="162" t="s">
        <v>363</v>
      </c>
      <c r="AC33" s="34" t="s">
        <v>363</v>
      </c>
      <c r="AD33" s="162" t="s">
        <v>363</v>
      </c>
      <c r="AE33" s="162" t="s">
        <v>363</v>
      </c>
      <c r="AF33" s="162" t="s">
        <v>363</v>
      </c>
      <c r="AG33" s="162" t="s">
        <v>363</v>
      </c>
      <c r="AH33" s="162" t="s">
        <v>363</v>
      </c>
      <c r="AI33" s="162" t="s">
        <v>363</v>
      </c>
      <c r="AJ33" s="162" t="s">
        <v>363</v>
      </c>
      <c r="AK33" s="34" t="s">
        <v>363</v>
      </c>
      <c r="AL33" s="34" t="s">
        <v>363</v>
      </c>
      <c r="AM33" s="34" t="s">
        <v>363</v>
      </c>
      <c r="AN33" s="34">
        <v>1961.0905832265871</v>
      </c>
      <c r="AO33" s="34" t="s">
        <v>363</v>
      </c>
      <c r="AP33" s="34" t="s">
        <v>363</v>
      </c>
      <c r="AQ33" s="34">
        <v>3133.9884289748934</v>
      </c>
      <c r="AR33" s="147">
        <f t="shared" si="0"/>
        <v>2768.8070994431168</v>
      </c>
      <c r="AS33" s="147">
        <f t="shared" si="1"/>
        <v>0</v>
      </c>
    </row>
    <row r="34" spans="1:45" x14ac:dyDescent="0.45">
      <c r="A34" s="19">
        <v>110</v>
      </c>
      <c r="B34" s="19" t="s">
        <v>1392</v>
      </c>
      <c r="C34" s="19" t="s">
        <v>51</v>
      </c>
      <c r="D34" s="19" t="s">
        <v>51</v>
      </c>
      <c r="E34" s="19" t="s">
        <v>51</v>
      </c>
      <c r="F34" s="19" t="s">
        <v>51</v>
      </c>
      <c r="G34" s="19">
        <v>100810</v>
      </c>
      <c r="H34" s="19" t="s">
        <v>461</v>
      </c>
      <c r="I34" s="19">
        <v>89</v>
      </c>
      <c r="J34" s="19">
        <v>89</v>
      </c>
      <c r="K34" s="35"/>
      <c r="L34" s="36"/>
      <c r="M34" s="36"/>
      <c r="N34" s="36"/>
      <c r="O34" s="36"/>
      <c r="P34" s="36"/>
      <c r="Q34" s="37"/>
      <c r="R34" s="37"/>
      <c r="S34" s="33" t="s">
        <v>362</v>
      </c>
      <c r="T34" s="259">
        <v>144.30288739515166</v>
      </c>
      <c r="U34" s="258">
        <f t="shared" si="2"/>
        <v>0</v>
      </c>
      <c r="V34" s="34" t="s">
        <v>363</v>
      </c>
      <c r="W34" s="162" t="s">
        <v>363</v>
      </c>
      <c r="X34" s="162">
        <v>0.21050230021256364</v>
      </c>
      <c r="Y34" s="34" t="s">
        <v>363</v>
      </c>
      <c r="Z34" s="162" t="s">
        <v>363</v>
      </c>
      <c r="AA34" s="162" t="s">
        <v>363</v>
      </c>
      <c r="AB34" s="162" t="s">
        <v>363</v>
      </c>
      <c r="AC34" s="34" t="s">
        <v>363</v>
      </c>
      <c r="AD34" s="162" t="s">
        <v>363</v>
      </c>
      <c r="AE34" s="162" t="s">
        <v>363</v>
      </c>
      <c r="AF34" s="162" t="s">
        <v>363</v>
      </c>
      <c r="AG34" s="162" t="s">
        <v>363</v>
      </c>
      <c r="AH34" s="162" t="s">
        <v>363</v>
      </c>
      <c r="AI34" s="162" t="s">
        <v>363</v>
      </c>
      <c r="AJ34" s="162" t="s">
        <v>363</v>
      </c>
      <c r="AK34" s="34" t="s">
        <v>363</v>
      </c>
      <c r="AL34" s="34" t="s">
        <v>363</v>
      </c>
      <c r="AM34" s="34" t="s">
        <v>363</v>
      </c>
      <c r="AN34" s="34">
        <v>25.157749663293444</v>
      </c>
      <c r="AO34" s="34" t="s">
        <v>363</v>
      </c>
      <c r="AP34" s="34" t="s">
        <v>363</v>
      </c>
      <c r="AQ34" s="34">
        <v>2508.758981083422</v>
      </c>
      <c r="AR34" s="147">
        <f t="shared" si="0"/>
        <v>144.30288739515166</v>
      </c>
      <c r="AS34" s="147">
        <f t="shared" si="1"/>
        <v>0</v>
      </c>
    </row>
    <row r="35" spans="1:45" x14ac:dyDescent="0.45">
      <c r="A35" s="19">
        <v>111</v>
      </c>
      <c r="B35" s="19" t="s">
        <v>1505</v>
      </c>
      <c r="C35" s="19" t="s">
        <v>51</v>
      </c>
      <c r="D35" s="19" t="s">
        <v>51</v>
      </c>
      <c r="E35" s="19" t="s">
        <v>51</v>
      </c>
      <c r="F35" s="19" t="s">
        <v>51</v>
      </c>
      <c r="G35" s="19">
        <v>100810</v>
      </c>
      <c r="H35" s="19" t="s">
        <v>461</v>
      </c>
      <c r="I35" s="19">
        <v>89</v>
      </c>
      <c r="J35" s="19">
        <v>89</v>
      </c>
      <c r="K35" s="38"/>
      <c r="L35" s="39"/>
      <c r="M35" s="39"/>
      <c r="N35" s="39"/>
      <c r="O35" s="39"/>
      <c r="P35" s="39"/>
      <c r="Q35" s="40"/>
      <c r="R35" s="40"/>
      <c r="S35" s="33" t="s">
        <v>364</v>
      </c>
      <c r="T35" s="259">
        <v>229.13899704680588</v>
      </c>
      <c r="U35" s="258">
        <f t="shared" si="2"/>
        <v>0</v>
      </c>
      <c r="V35" s="34" t="s">
        <v>363</v>
      </c>
      <c r="W35" s="162" t="s">
        <v>363</v>
      </c>
      <c r="X35" s="162">
        <v>651.59633282812672</v>
      </c>
      <c r="Y35" s="34" t="s">
        <v>363</v>
      </c>
      <c r="Z35" s="162" t="s">
        <v>363</v>
      </c>
      <c r="AA35" s="162" t="s">
        <v>363</v>
      </c>
      <c r="AB35" s="162" t="s">
        <v>363</v>
      </c>
      <c r="AC35" s="34" t="s">
        <v>363</v>
      </c>
      <c r="AD35" s="162" t="s">
        <v>363</v>
      </c>
      <c r="AE35" s="162" t="s">
        <v>363</v>
      </c>
      <c r="AF35" s="162" t="s">
        <v>363</v>
      </c>
      <c r="AG35" s="162" t="s">
        <v>363</v>
      </c>
      <c r="AH35" s="162" t="s">
        <v>363</v>
      </c>
      <c r="AI35" s="162" t="s">
        <v>363</v>
      </c>
      <c r="AJ35" s="162" t="s">
        <v>363</v>
      </c>
      <c r="AK35" s="34" t="s">
        <v>363</v>
      </c>
      <c r="AL35" s="34" t="s">
        <v>363</v>
      </c>
      <c r="AM35" s="34" t="s">
        <v>363</v>
      </c>
      <c r="AN35" s="34">
        <v>274.46328507486527</v>
      </c>
      <c r="AO35" s="34" t="s">
        <v>363</v>
      </c>
      <c r="AP35" s="34" t="s">
        <v>363</v>
      </c>
      <c r="AQ35" s="34">
        <v>367.6037059491307</v>
      </c>
      <c r="AR35" s="147">
        <f t="shared" si="0"/>
        <v>229.13899704680588</v>
      </c>
      <c r="AS35" s="147">
        <f t="shared" si="1"/>
        <v>0</v>
      </c>
    </row>
    <row r="36" spans="1:45" x14ac:dyDescent="0.45">
      <c r="A36" s="19">
        <v>112</v>
      </c>
      <c r="B36" s="19" t="s">
        <v>1276</v>
      </c>
      <c r="C36" s="19" t="s">
        <v>51</v>
      </c>
      <c r="D36" s="19" t="s">
        <v>51</v>
      </c>
      <c r="E36" s="19" t="s">
        <v>51</v>
      </c>
      <c r="F36" s="19" t="s">
        <v>51</v>
      </c>
      <c r="G36" s="19">
        <v>100890</v>
      </c>
      <c r="H36" s="19" t="s">
        <v>470</v>
      </c>
      <c r="I36" s="19">
        <v>92</v>
      </c>
      <c r="J36" s="19">
        <v>92</v>
      </c>
      <c r="K36" s="31">
        <v>92</v>
      </c>
      <c r="L36" s="30" t="s">
        <v>463</v>
      </c>
      <c r="M36" s="30"/>
      <c r="N36" s="30"/>
      <c r="O36" s="30" t="s">
        <v>71</v>
      </c>
      <c r="P36" s="30" t="s">
        <v>463</v>
      </c>
      <c r="Q36" s="32">
        <v>1</v>
      </c>
      <c r="R36" s="32">
        <v>1</v>
      </c>
      <c r="S36" s="33" t="s">
        <v>361</v>
      </c>
      <c r="T36" s="259">
        <v>4183.9035446042899</v>
      </c>
      <c r="U36" s="258">
        <f t="shared" si="2"/>
        <v>0</v>
      </c>
      <c r="V36" s="34" t="s">
        <v>363</v>
      </c>
      <c r="W36" s="162" t="s">
        <v>363</v>
      </c>
      <c r="X36" s="162" t="s">
        <v>363</v>
      </c>
      <c r="Y36" s="34" t="s">
        <v>363</v>
      </c>
      <c r="Z36" s="162" t="s">
        <v>363</v>
      </c>
      <c r="AA36" s="162" t="s">
        <v>363</v>
      </c>
      <c r="AB36" s="162" t="s">
        <v>363</v>
      </c>
      <c r="AC36" s="34" t="s">
        <v>363</v>
      </c>
      <c r="AD36" s="162" t="s">
        <v>363</v>
      </c>
      <c r="AE36" s="162" t="s">
        <v>363</v>
      </c>
      <c r="AF36" s="162" t="s">
        <v>363</v>
      </c>
      <c r="AG36" s="162" t="s">
        <v>363</v>
      </c>
      <c r="AH36" s="162" t="s">
        <v>363</v>
      </c>
      <c r="AI36" s="162" t="s">
        <v>363</v>
      </c>
      <c r="AJ36" s="162" t="s">
        <v>363</v>
      </c>
      <c r="AK36" s="34" t="s">
        <v>363</v>
      </c>
      <c r="AL36" s="34" t="s">
        <v>363</v>
      </c>
      <c r="AM36" s="34" t="s">
        <v>363</v>
      </c>
      <c r="AN36" s="34" t="s">
        <v>363</v>
      </c>
      <c r="AO36" s="34" t="s">
        <v>363</v>
      </c>
      <c r="AP36" s="34" t="s">
        <v>363</v>
      </c>
      <c r="AQ36" s="34" t="s">
        <v>363</v>
      </c>
      <c r="AR36" s="147">
        <f t="shared" si="0"/>
        <v>4183.9035446042899</v>
      </c>
      <c r="AS36" s="147">
        <f t="shared" si="1"/>
        <v>0</v>
      </c>
    </row>
    <row r="37" spans="1:45" x14ac:dyDescent="0.45">
      <c r="A37" s="19">
        <v>113</v>
      </c>
      <c r="B37" s="19" t="s">
        <v>1393</v>
      </c>
      <c r="C37" s="19" t="s">
        <v>51</v>
      </c>
      <c r="D37" s="19" t="s">
        <v>51</v>
      </c>
      <c r="E37" s="19" t="s">
        <v>51</v>
      </c>
      <c r="F37" s="19" t="s">
        <v>51</v>
      </c>
      <c r="G37" s="19">
        <v>100890</v>
      </c>
      <c r="H37" s="19" t="s">
        <v>470</v>
      </c>
      <c r="I37" s="19">
        <v>92</v>
      </c>
      <c r="J37" s="19">
        <v>92</v>
      </c>
      <c r="K37" s="35"/>
      <c r="L37" s="36"/>
      <c r="M37" s="36"/>
      <c r="N37" s="36"/>
      <c r="O37" s="36"/>
      <c r="P37" s="36"/>
      <c r="Q37" s="37"/>
      <c r="R37" s="37"/>
      <c r="S37" s="33" t="s">
        <v>362</v>
      </c>
      <c r="T37" s="259">
        <v>47.586723780386542</v>
      </c>
      <c r="U37" s="258">
        <f t="shared" si="2"/>
        <v>0</v>
      </c>
      <c r="V37" s="34" t="s">
        <v>363</v>
      </c>
      <c r="W37" s="162" t="s">
        <v>363</v>
      </c>
      <c r="X37" s="162" t="s">
        <v>363</v>
      </c>
      <c r="Y37" s="34" t="s">
        <v>363</v>
      </c>
      <c r="Z37" s="162" t="s">
        <v>363</v>
      </c>
      <c r="AA37" s="162" t="s">
        <v>363</v>
      </c>
      <c r="AB37" s="162" t="s">
        <v>363</v>
      </c>
      <c r="AC37" s="34" t="s">
        <v>363</v>
      </c>
      <c r="AD37" s="162" t="s">
        <v>363</v>
      </c>
      <c r="AE37" s="162" t="s">
        <v>363</v>
      </c>
      <c r="AF37" s="162" t="s">
        <v>363</v>
      </c>
      <c r="AG37" s="162" t="s">
        <v>363</v>
      </c>
      <c r="AH37" s="162" t="s">
        <v>363</v>
      </c>
      <c r="AI37" s="162" t="s">
        <v>363</v>
      </c>
      <c r="AJ37" s="162" t="s">
        <v>363</v>
      </c>
      <c r="AK37" s="34" t="s">
        <v>363</v>
      </c>
      <c r="AL37" s="34" t="s">
        <v>363</v>
      </c>
      <c r="AM37" s="34" t="s">
        <v>363</v>
      </c>
      <c r="AN37" s="34" t="s">
        <v>363</v>
      </c>
      <c r="AO37" s="34" t="s">
        <v>363</v>
      </c>
      <c r="AP37" s="34" t="s">
        <v>363</v>
      </c>
      <c r="AQ37" s="34" t="s">
        <v>363</v>
      </c>
      <c r="AR37" s="147">
        <f t="shared" si="0"/>
        <v>47.586723780386542</v>
      </c>
      <c r="AS37" s="147">
        <f t="shared" si="1"/>
        <v>0</v>
      </c>
    </row>
    <row r="38" spans="1:45" x14ac:dyDescent="0.45">
      <c r="A38" s="19">
        <v>114</v>
      </c>
      <c r="B38" s="19" t="s">
        <v>1506</v>
      </c>
      <c r="C38" s="19" t="s">
        <v>51</v>
      </c>
      <c r="D38" s="19" t="s">
        <v>51</v>
      </c>
      <c r="E38" s="19" t="s">
        <v>51</v>
      </c>
      <c r="F38" s="19" t="s">
        <v>51</v>
      </c>
      <c r="G38" s="19">
        <v>100890</v>
      </c>
      <c r="H38" s="19" t="s">
        <v>470</v>
      </c>
      <c r="I38" s="19">
        <v>92</v>
      </c>
      <c r="J38" s="19">
        <v>92</v>
      </c>
      <c r="K38" s="38"/>
      <c r="L38" s="39"/>
      <c r="M38" s="39"/>
      <c r="N38" s="39"/>
      <c r="O38" s="39"/>
      <c r="P38" s="39"/>
      <c r="Q38" s="40"/>
      <c r="R38" s="40"/>
      <c r="S38" s="33" t="s">
        <v>364</v>
      </c>
      <c r="T38" s="259">
        <v>279.53495692638393</v>
      </c>
      <c r="U38" s="258">
        <f t="shared" si="2"/>
        <v>0</v>
      </c>
      <c r="V38" s="34" t="s">
        <v>363</v>
      </c>
      <c r="W38" s="162" t="s">
        <v>363</v>
      </c>
      <c r="X38" s="162" t="s">
        <v>363</v>
      </c>
      <c r="Y38" s="34" t="s">
        <v>363</v>
      </c>
      <c r="Z38" s="162" t="s">
        <v>363</v>
      </c>
      <c r="AA38" s="162" t="s">
        <v>363</v>
      </c>
      <c r="AB38" s="162" t="s">
        <v>363</v>
      </c>
      <c r="AC38" s="34" t="s">
        <v>363</v>
      </c>
      <c r="AD38" s="162" t="s">
        <v>363</v>
      </c>
      <c r="AE38" s="162" t="s">
        <v>363</v>
      </c>
      <c r="AF38" s="162" t="s">
        <v>363</v>
      </c>
      <c r="AG38" s="162" t="s">
        <v>363</v>
      </c>
      <c r="AH38" s="162" t="s">
        <v>363</v>
      </c>
      <c r="AI38" s="162" t="s">
        <v>363</v>
      </c>
      <c r="AJ38" s="162" t="s">
        <v>363</v>
      </c>
      <c r="AK38" s="34" t="s">
        <v>363</v>
      </c>
      <c r="AL38" s="34" t="s">
        <v>363</v>
      </c>
      <c r="AM38" s="34" t="s">
        <v>363</v>
      </c>
      <c r="AN38" s="34" t="s">
        <v>363</v>
      </c>
      <c r="AO38" s="34" t="s">
        <v>363</v>
      </c>
      <c r="AP38" s="34" t="s">
        <v>363</v>
      </c>
      <c r="AQ38" s="34" t="s">
        <v>363</v>
      </c>
      <c r="AR38" s="147">
        <f t="shared" si="0"/>
        <v>279.53495692638393</v>
      </c>
      <c r="AS38" s="147">
        <f t="shared" si="1"/>
        <v>0</v>
      </c>
    </row>
    <row r="39" spans="1:45" x14ac:dyDescent="0.45">
      <c r="A39" s="19">
        <v>115</v>
      </c>
      <c r="B39" s="19" t="s">
        <v>1276</v>
      </c>
      <c r="C39" s="19" t="s">
        <v>51</v>
      </c>
      <c r="D39" s="19" t="s">
        <v>51</v>
      </c>
      <c r="E39" s="19" t="s">
        <v>51</v>
      </c>
      <c r="F39" s="19" t="s">
        <v>51</v>
      </c>
      <c r="G39" s="19">
        <v>100890</v>
      </c>
      <c r="H39" s="19" t="s">
        <v>470</v>
      </c>
      <c r="I39" s="19">
        <v>94</v>
      </c>
      <c r="J39" s="19">
        <v>94</v>
      </c>
      <c r="K39" s="31">
        <v>94</v>
      </c>
      <c r="L39" s="30" t="s">
        <v>464</v>
      </c>
      <c r="M39" s="30"/>
      <c r="N39" s="30"/>
      <c r="O39" s="30" t="s">
        <v>73</v>
      </c>
      <c r="P39" s="30" t="s">
        <v>464</v>
      </c>
      <c r="Q39" s="32">
        <v>1</v>
      </c>
      <c r="R39" s="32">
        <v>1</v>
      </c>
      <c r="S39" s="33" t="s">
        <v>361</v>
      </c>
      <c r="T39" s="259">
        <v>4937.7738597482794</v>
      </c>
      <c r="U39" s="258">
        <f t="shared" si="2"/>
        <v>0</v>
      </c>
      <c r="V39" s="34" t="s">
        <v>363</v>
      </c>
      <c r="W39" s="162" t="s">
        <v>363</v>
      </c>
      <c r="X39" s="162" t="s">
        <v>363</v>
      </c>
      <c r="Y39" s="34" t="s">
        <v>363</v>
      </c>
      <c r="Z39" s="162" t="s">
        <v>363</v>
      </c>
      <c r="AA39" s="162" t="s">
        <v>363</v>
      </c>
      <c r="AB39" s="162" t="s">
        <v>363</v>
      </c>
      <c r="AC39" s="34" t="s">
        <v>363</v>
      </c>
      <c r="AD39" s="162" t="s">
        <v>363</v>
      </c>
      <c r="AE39" s="162" t="s">
        <v>363</v>
      </c>
      <c r="AF39" s="162">
        <v>6532.8187744458937</v>
      </c>
      <c r="AG39" s="162" t="s">
        <v>363</v>
      </c>
      <c r="AH39" s="162" t="s">
        <v>363</v>
      </c>
      <c r="AI39" s="162" t="s">
        <v>363</v>
      </c>
      <c r="AJ39" s="162" t="s">
        <v>363</v>
      </c>
      <c r="AK39" s="34" t="s">
        <v>363</v>
      </c>
      <c r="AL39" s="34" t="s">
        <v>363</v>
      </c>
      <c r="AM39" s="34" t="s">
        <v>363</v>
      </c>
      <c r="AN39" s="34" t="s">
        <v>363</v>
      </c>
      <c r="AO39" s="34" t="s">
        <v>363</v>
      </c>
      <c r="AP39" s="34" t="s">
        <v>363</v>
      </c>
      <c r="AQ39" s="34" t="s">
        <v>363</v>
      </c>
      <c r="AR39" s="147">
        <f t="shared" si="0"/>
        <v>4937.7738597482794</v>
      </c>
      <c r="AS39" s="147">
        <f t="shared" si="1"/>
        <v>0</v>
      </c>
    </row>
    <row r="40" spans="1:45" x14ac:dyDescent="0.45">
      <c r="A40" s="19">
        <v>116</v>
      </c>
      <c r="B40" s="19" t="s">
        <v>1393</v>
      </c>
      <c r="C40" s="19" t="s">
        <v>51</v>
      </c>
      <c r="D40" s="19" t="s">
        <v>51</v>
      </c>
      <c r="E40" s="19" t="s">
        <v>51</v>
      </c>
      <c r="F40" s="19" t="s">
        <v>51</v>
      </c>
      <c r="G40" s="19">
        <v>100890</v>
      </c>
      <c r="H40" s="19" t="s">
        <v>470</v>
      </c>
      <c r="I40" s="19">
        <v>94</v>
      </c>
      <c r="J40" s="19">
        <v>94</v>
      </c>
      <c r="K40" s="35"/>
      <c r="L40" s="36"/>
      <c r="M40" s="36"/>
      <c r="N40" s="36"/>
      <c r="O40" s="36"/>
      <c r="P40" s="36"/>
      <c r="Q40" s="37"/>
      <c r="R40" s="37"/>
      <c r="S40" s="33" t="s">
        <v>362</v>
      </c>
      <c r="T40" s="259">
        <v>0</v>
      </c>
      <c r="U40" s="258">
        <f t="shared" si="2"/>
        <v>0</v>
      </c>
      <c r="V40" s="34" t="s">
        <v>363</v>
      </c>
      <c r="W40" s="162" t="s">
        <v>363</v>
      </c>
      <c r="X40" s="162" t="s">
        <v>363</v>
      </c>
      <c r="Y40" s="34" t="s">
        <v>363</v>
      </c>
      <c r="Z40" s="162" t="s">
        <v>363</v>
      </c>
      <c r="AA40" s="162" t="s">
        <v>363</v>
      </c>
      <c r="AB40" s="162" t="s">
        <v>363</v>
      </c>
      <c r="AC40" s="34" t="s">
        <v>363</v>
      </c>
      <c r="AD40" s="162" t="s">
        <v>363</v>
      </c>
      <c r="AE40" s="162" t="s">
        <v>363</v>
      </c>
      <c r="AF40" s="162" t="s">
        <v>363</v>
      </c>
      <c r="AG40" s="162" t="s">
        <v>363</v>
      </c>
      <c r="AH40" s="162" t="s">
        <v>363</v>
      </c>
      <c r="AI40" s="162" t="s">
        <v>363</v>
      </c>
      <c r="AJ40" s="162" t="s">
        <v>363</v>
      </c>
      <c r="AK40" s="34" t="s">
        <v>363</v>
      </c>
      <c r="AL40" s="34" t="s">
        <v>363</v>
      </c>
      <c r="AM40" s="34" t="s">
        <v>363</v>
      </c>
      <c r="AN40" s="34" t="s">
        <v>363</v>
      </c>
      <c r="AO40" s="34" t="s">
        <v>363</v>
      </c>
      <c r="AP40" s="34" t="s">
        <v>363</v>
      </c>
      <c r="AQ40" s="34" t="s">
        <v>363</v>
      </c>
      <c r="AR40" s="147">
        <f t="shared" si="0"/>
        <v>0</v>
      </c>
      <c r="AS40" s="147">
        <f t="shared" si="1"/>
        <v>0</v>
      </c>
    </row>
    <row r="41" spans="1:45" x14ac:dyDescent="0.45">
      <c r="A41" s="19">
        <v>117</v>
      </c>
      <c r="B41" s="19" t="s">
        <v>1506</v>
      </c>
      <c r="C41" s="19" t="s">
        <v>51</v>
      </c>
      <c r="D41" s="19" t="s">
        <v>51</v>
      </c>
      <c r="E41" s="19" t="s">
        <v>51</v>
      </c>
      <c r="F41" s="19" t="s">
        <v>51</v>
      </c>
      <c r="G41" s="19">
        <v>100890</v>
      </c>
      <c r="H41" s="19" t="s">
        <v>470</v>
      </c>
      <c r="I41" s="19">
        <v>94</v>
      </c>
      <c r="J41" s="19">
        <v>94</v>
      </c>
      <c r="K41" s="38"/>
      <c r="L41" s="39"/>
      <c r="M41" s="39"/>
      <c r="N41" s="39"/>
      <c r="O41" s="39"/>
      <c r="P41" s="39"/>
      <c r="Q41" s="40"/>
      <c r="R41" s="40"/>
      <c r="S41" s="33" t="s">
        <v>364</v>
      </c>
      <c r="T41" s="259">
        <v>12.734327581932083</v>
      </c>
      <c r="U41" s="258">
        <f t="shared" si="2"/>
        <v>0</v>
      </c>
      <c r="V41" s="34" t="s">
        <v>363</v>
      </c>
      <c r="W41" s="162" t="s">
        <v>363</v>
      </c>
      <c r="X41" s="162" t="s">
        <v>363</v>
      </c>
      <c r="Y41" s="34" t="s">
        <v>363</v>
      </c>
      <c r="Z41" s="162" t="s">
        <v>363</v>
      </c>
      <c r="AA41" s="162" t="s">
        <v>363</v>
      </c>
      <c r="AB41" s="162" t="s">
        <v>363</v>
      </c>
      <c r="AC41" s="34" t="s">
        <v>363</v>
      </c>
      <c r="AD41" s="162" t="s">
        <v>363</v>
      </c>
      <c r="AE41" s="162" t="s">
        <v>363</v>
      </c>
      <c r="AF41" s="162" t="s">
        <v>363</v>
      </c>
      <c r="AG41" s="162" t="s">
        <v>363</v>
      </c>
      <c r="AH41" s="162" t="s">
        <v>363</v>
      </c>
      <c r="AI41" s="162" t="s">
        <v>363</v>
      </c>
      <c r="AJ41" s="162" t="s">
        <v>363</v>
      </c>
      <c r="AK41" s="34" t="s">
        <v>363</v>
      </c>
      <c r="AL41" s="34" t="s">
        <v>363</v>
      </c>
      <c r="AM41" s="34" t="s">
        <v>363</v>
      </c>
      <c r="AN41" s="34" t="s">
        <v>363</v>
      </c>
      <c r="AO41" s="34" t="s">
        <v>363</v>
      </c>
      <c r="AP41" s="34" t="s">
        <v>363</v>
      </c>
      <c r="AQ41" s="34" t="s">
        <v>363</v>
      </c>
      <c r="AR41" s="147">
        <f t="shared" si="0"/>
        <v>12.734327581932083</v>
      </c>
      <c r="AS41" s="147">
        <f t="shared" si="1"/>
        <v>0</v>
      </c>
    </row>
    <row r="42" spans="1:45" x14ac:dyDescent="0.45">
      <c r="A42" s="19">
        <v>118</v>
      </c>
      <c r="B42" s="19" t="s">
        <v>1276</v>
      </c>
      <c r="C42" s="19" t="s">
        <v>51</v>
      </c>
      <c r="D42" s="19" t="s">
        <v>51</v>
      </c>
      <c r="E42" s="19" t="s">
        <v>51</v>
      </c>
      <c r="F42" s="19" t="s">
        <v>51</v>
      </c>
      <c r="G42" s="19">
        <v>100890</v>
      </c>
      <c r="H42" s="19" t="s">
        <v>470</v>
      </c>
      <c r="I42" s="19">
        <v>97</v>
      </c>
      <c r="J42" s="19">
        <v>97</v>
      </c>
      <c r="K42" s="31">
        <v>97</v>
      </c>
      <c r="L42" s="30" t="s">
        <v>465</v>
      </c>
      <c r="M42" s="30"/>
      <c r="N42" s="30"/>
      <c r="O42" s="30" t="s">
        <v>75</v>
      </c>
      <c r="P42" s="30" t="s">
        <v>465</v>
      </c>
      <c r="Q42" s="32">
        <v>1</v>
      </c>
      <c r="R42" s="32">
        <v>1</v>
      </c>
      <c r="S42" s="33" t="s">
        <v>361</v>
      </c>
      <c r="T42" s="259">
        <v>826.35630506892915</v>
      </c>
      <c r="U42" s="258">
        <f t="shared" si="2"/>
        <v>0</v>
      </c>
      <c r="V42" s="34" t="s">
        <v>363</v>
      </c>
      <c r="W42" s="162" t="s">
        <v>363</v>
      </c>
      <c r="X42" s="162">
        <v>1822.3850100804211</v>
      </c>
      <c r="Y42" s="34" t="s">
        <v>363</v>
      </c>
      <c r="Z42" s="162" t="s">
        <v>363</v>
      </c>
      <c r="AA42" s="162" t="s">
        <v>363</v>
      </c>
      <c r="AB42" s="162" t="s">
        <v>363</v>
      </c>
      <c r="AC42" s="34" t="s">
        <v>363</v>
      </c>
      <c r="AD42" s="162" t="s">
        <v>363</v>
      </c>
      <c r="AE42" s="162" t="s">
        <v>363</v>
      </c>
      <c r="AF42" s="162" t="s">
        <v>363</v>
      </c>
      <c r="AG42" s="162" t="s">
        <v>363</v>
      </c>
      <c r="AH42" s="162" t="s">
        <v>363</v>
      </c>
      <c r="AI42" s="162" t="s">
        <v>363</v>
      </c>
      <c r="AJ42" s="162" t="s">
        <v>363</v>
      </c>
      <c r="AK42" s="34" t="s">
        <v>363</v>
      </c>
      <c r="AL42" s="34" t="s">
        <v>363</v>
      </c>
      <c r="AM42" s="34">
        <v>304.60666469363395</v>
      </c>
      <c r="AN42" s="34">
        <v>1191.15400092199</v>
      </c>
      <c r="AO42" s="34">
        <v>530.5620530266367</v>
      </c>
      <c r="AP42" s="34" t="s">
        <v>363</v>
      </c>
      <c r="AQ42" s="34" t="s">
        <v>363</v>
      </c>
      <c r="AR42" s="147">
        <f t="shared" si="0"/>
        <v>826.35630506892915</v>
      </c>
      <c r="AS42" s="147">
        <f t="shared" si="1"/>
        <v>0</v>
      </c>
    </row>
    <row r="43" spans="1:45" x14ac:dyDescent="0.45">
      <c r="A43" s="19">
        <v>119</v>
      </c>
      <c r="B43" s="19" t="s">
        <v>1393</v>
      </c>
      <c r="C43" s="19" t="s">
        <v>51</v>
      </c>
      <c r="D43" s="19" t="s">
        <v>51</v>
      </c>
      <c r="E43" s="19" t="s">
        <v>51</v>
      </c>
      <c r="F43" s="19" t="s">
        <v>51</v>
      </c>
      <c r="G43" s="19">
        <v>100890</v>
      </c>
      <c r="H43" s="19" t="s">
        <v>470</v>
      </c>
      <c r="I43" s="19">
        <v>97</v>
      </c>
      <c r="J43" s="19">
        <v>97</v>
      </c>
      <c r="K43" s="35"/>
      <c r="L43" s="36"/>
      <c r="M43" s="36"/>
      <c r="N43" s="36"/>
      <c r="O43" s="36"/>
      <c r="P43" s="36"/>
      <c r="Q43" s="37"/>
      <c r="R43" s="37"/>
      <c r="S43" s="33" t="s">
        <v>362</v>
      </c>
      <c r="T43" s="259">
        <v>38.142808495363326</v>
      </c>
      <c r="U43" s="258">
        <f t="shared" si="2"/>
        <v>0</v>
      </c>
      <c r="V43" s="34" t="s">
        <v>363</v>
      </c>
      <c r="W43" s="162" t="s">
        <v>363</v>
      </c>
      <c r="X43" s="162">
        <v>31.34158163308145</v>
      </c>
      <c r="Y43" s="34" t="s">
        <v>363</v>
      </c>
      <c r="Z43" s="162" t="s">
        <v>363</v>
      </c>
      <c r="AA43" s="162" t="s">
        <v>363</v>
      </c>
      <c r="AB43" s="162" t="s">
        <v>363</v>
      </c>
      <c r="AC43" s="34" t="s">
        <v>363</v>
      </c>
      <c r="AD43" s="162" t="s">
        <v>363</v>
      </c>
      <c r="AE43" s="162" t="s">
        <v>363</v>
      </c>
      <c r="AF43" s="162" t="s">
        <v>363</v>
      </c>
      <c r="AG43" s="162" t="s">
        <v>363</v>
      </c>
      <c r="AH43" s="162" t="s">
        <v>363</v>
      </c>
      <c r="AI43" s="162" t="s">
        <v>363</v>
      </c>
      <c r="AJ43" s="162" t="s">
        <v>363</v>
      </c>
      <c r="AK43" s="34" t="s">
        <v>363</v>
      </c>
      <c r="AL43" s="34" t="s">
        <v>363</v>
      </c>
      <c r="AM43" s="34">
        <v>574.03445468569646</v>
      </c>
      <c r="AN43" s="34">
        <v>22.31945466372256</v>
      </c>
      <c r="AO43" s="34">
        <v>1.1187721644909749</v>
      </c>
      <c r="AP43" s="34" t="s">
        <v>363</v>
      </c>
      <c r="AQ43" s="34" t="s">
        <v>363</v>
      </c>
      <c r="AR43" s="147">
        <f t="shared" si="0"/>
        <v>38.142808495363326</v>
      </c>
      <c r="AS43" s="147">
        <f t="shared" si="1"/>
        <v>0</v>
      </c>
    </row>
    <row r="44" spans="1:45" x14ac:dyDescent="0.45">
      <c r="A44" s="19">
        <v>120</v>
      </c>
      <c r="B44" s="19" t="s">
        <v>1506</v>
      </c>
      <c r="C44" s="19" t="s">
        <v>51</v>
      </c>
      <c r="D44" s="19" t="s">
        <v>51</v>
      </c>
      <c r="E44" s="19" t="s">
        <v>51</v>
      </c>
      <c r="F44" s="19" t="s">
        <v>51</v>
      </c>
      <c r="G44" s="19">
        <v>100890</v>
      </c>
      <c r="H44" s="19" t="s">
        <v>470</v>
      </c>
      <c r="I44" s="19">
        <v>97</v>
      </c>
      <c r="J44" s="19">
        <v>97</v>
      </c>
      <c r="K44" s="38"/>
      <c r="L44" s="39"/>
      <c r="M44" s="39"/>
      <c r="N44" s="39"/>
      <c r="O44" s="39"/>
      <c r="P44" s="39"/>
      <c r="Q44" s="40"/>
      <c r="R44" s="40"/>
      <c r="S44" s="33" t="s">
        <v>364</v>
      </c>
      <c r="T44" s="259">
        <v>88.774570827478769</v>
      </c>
      <c r="U44" s="258">
        <f t="shared" si="2"/>
        <v>0</v>
      </c>
      <c r="V44" s="34" t="s">
        <v>363</v>
      </c>
      <c r="W44" s="162" t="s">
        <v>363</v>
      </c>
      <c r="X44" s="162">
        <v>312.45920917839652</v>
      </c>
      <c r="Y44" s="34" t="s">
        <v>363</v>
      </c>
      <c r="Z44" s="162" t="s">
        <v>363</v>
      </c>
      <c r="AA44" s="162" t="s">
        <v>363</v>
      </c>
      <c r="AB44" s="162" t="s">
        <v>363</v>
      </c>
      <c r="AC44" s="34" t="s">
        <v>363</v>
      </c>
      <c r="AD44" s="162" t="s">
        <v>363</v>
      </c>
      <c r="AE44" s="162" t="s">
        <v>363</v>
      </c>
      <c r="AF44" s="162" t="s">
        <v>363</v>
      </c>
      <c r="AG44" s="162" t="s">
        <v>363</v>
      </c>
      <c r="AH44" s="162" t="s">
        <v>363</v>
      </c>
      <c r="AI44" s="162" t="s">
        <v>363</v>
      </c>
      <c r="AJ44" s="162" t="s">
        <v>363</v>
      </c>
      <c r="AK44" s="34" t="s">
        <v>363</v>
      </c>
      <c r="AL44" s="34" t="s">
        <v>363</v>
      </c>
      <c r="AM44" s="34">
        <v>195.82576923921243</v>
      </c>
      <c r="AN44" s="34">
        <v>147.00872020396559</v>
      </c>
      <c r="AO44" s="34">
        <v>102.2244831090327</v>
      </c>
      <c r="AP44" s="34" t="s">
        <v>363</v>
      </c>
      <c r="AQ44" s="34" t="s">
        <v>363</v>
      </c>
      <c r="AR44" s="147">
        <f t="shared" si="0"/>
        <v>88.774570827478769</v>
      </c>
      <c r="AS44" s="147">
        <f t="shared" si="1"/>
        <v>0</v>
      </c>
    </row>
    <row r="45" spans="1:45" x14ac:dyDescent="0.45">
      <c r="A45" s="19">
        <v>121</v>
      </c>
      <c r="B45" s="19" t="s">
        <v>1277</v>
      </c>
      <c r="C45" s="19" t="s">
        <v>51</v>
      </c>
      <c r="D45" s="19" t="s">
        <v>51</v>
      </c>
      <c r="E45" s="19" t="s">
        <v>51</v>
      </c>
      <c r="F45" s="19" t="s">
        <v>51</v>
      </c>
      <c r="G45" s="19">
        <v>100830</v>
      </c>
      <c r="H45" s="19" t="s">
        <v>466</v>
      </c>
      <c r="I45" s="19">
        <v>101</v>
      </c>
      <c r="J45" s="19">
        <v>101</v>
      </c>
      <c r="K45" s="31">
        <v>101</v>
      </c>
      <c r="L45" s="30" t="s">
        <v>466</v>
      </c>
      <c r="M45" s="30" t="s">
        <v>467</v>
      </c>
      <c r="N45" s="30" t="s">
        <v>76</v>
      </c>
      <c r="O45" s="49" t="s">
        <v>76</v>
      </c>
      <c r="P45" s="30" t="s">
        <v>466</v>
      </c>
      <c r="Q45" s="32">
        <v>1</v>
      </c>
      <c r="R45" s="32">
        <v>1</v>
      </c>
      <c r="S45" s="33" t="s">
        <v>361</v>
      </c>
      <c r="T45" s="259">
        <v>4872.2459180477354</v>
      </c>
      <c r="U45" s="258">
        <f t="shared" si="2"/>
        <v>0</v>
      </c>
      <c r="V45" s="34" t="s">
        <v>363</v>
      </c>
      <c r="W45" s="162" t="s">
        <v>363</v>
      </c>
      <c r="X45" s="162" t="s">
        <v>363</v>
      </c>
      <c r="Y45" s="34" t="s">
        <v>363</v>
      </c>
      <c r="Z45" s="162" t="s">
        <v>363</v>
      </c>
      <c r="AA45" s="162" t="s">
        <v>363</v>
      </c>
      <c r="AB45" s="162" t="s">
        <v>363</v>
      </c>
      <c r="AC45" s="34" t="s">
        <v>363</v>
      </c>
      <c r="AD45" s="162" t="s">
        <v>363</v>
      </c>
      <c r="AE45" s="162" t="s">
        <v>363</v>
      </c>
      <c r="AF45" s="162" t="s">
        <v>363</v>
      </c>
      <c r="AG45" s="162" t="s">
        <v>363</v>
      </c>
      <c r="AH45" s="162" t="s">
        <v>363</v>
      </c>
      <c r="AI45" s="162" t="s">
        <v>363</v>
      </c>
      <c r="AJ45" s="162" t="s">
        <v>363</v>
      </c>
      <c r="AK45" s="34" t="s">
        <v>363</v>
      </c>
      <c r="AL45" s="34">
        <v>1260.995232304047</v>
      </c>
      <c r="AM45" s="34" t="s">
        <v>363</v>
      </c>
      <c r="AN45" s="34" t="s">
        <v>363</v>
      </c>
      <c r="AO45" s="34" t="s">
        <v>363</v>
      </c>
      <c r="AP45" s="34" t="s">
        <v>363</v>
      </c>
      <c r="AQ45" s="34" t="s">
        <v>363</v>
      </c>
      <c r="AR45" s="147">
        <f t="shared" si="0"/>
        <v>4872.2459180477354</v>
      </c>
      <c r="AS45" s="147">
        <f t="shared" si="1"/>
        <v>0</v>
      </c>
    </row>
    <row r="46" spans="1:45" x14ac:dyDescent="0.45">
      <c r="A46" s="19">
        <v>122</v>
      </c>
      <c r="B46" s="19" t="s">
        <v>1394</v>
      </c>
      <c r="C46" s="19" t="s">
        <v>51</v>
      </c>
      <c r="D46" s="19" t="s">
        <v>51</v>
      </c>
      <c r="E46" s="19" t="s">
        <v>51</v>
      </c>
      <c r="F46" s="19" t="s">
        <v>51</v>
      </c>
      <c r="G46" s="19">
        <v>100830</v>
      </c>
      <c r="H46" s="19" t="s">
        <v>466</v>
      </c>
      <c r="I46" s="19">
        <v>101</v>
      </c>
      <c r="J46" s="19">
        <v>101</v>
      </c>
      <c r="K46" s="35"/>
      <c r="L46" s="36"/>
      <c r="M46" s="36"/>
      <c r="N46" s="36"/>
      <c r="O46" s="56"/>
      <c r="P46" s="36"/>
      <c r="Q46" s="37"/>
      <c r="R46" s="37"/>
      <c r="S46" s="33" t="s">
        <v>362</v>
      </c>
      <c r="T46" s="259">
        <v>2.2530321225093619</v>
      </c>
      <c r="U46" s="258">
        <f t="shared" si="2"/>
        <v>0</v>
      </c>
      <c r="V46" s="34" t="s">
        <v>363</v>
      </c>
      <c r="W46" s="162" t="s">
        <v>363</v>
      </c>
      <c r="X46" s="162" t="s">
        <v>363</v>
      </c>
      <c r="Y46" s="34" t="s">
        <v>363</v>
      </c>
      <c r="Z46" s="162" t="s">
        <v>363</v>
      </c>
      <c r="AA46" s="162" t="s">
        <v>363</v>
      </c>
      <c r="AB46" s="162" t="s">
        <v>363</v>
      </c>
      <c r="AC46" s="34" t="s">
        <v>363</v>
      </c>
      <c r="AD46" s="162" t="s">
        <v>363</v>
      </c>
      <c r="AE46" s="162" t="s">
        <v>363</v>
      </c>
      <c r="AF46" s="162" t="s">
        <v>363</v>
      </c>
      <c r="AG46" s="162" t="s">
        <v>363</v>
      </c>
      <c r="AH46" s="162" t="s">
        <v>363</v>
      </c>
      <c r="AI46" s="162" t="s">
        <v>363</v>
      </c>
      <c r="AJ46" s="162" t="s">
        <v>363</v>
      </c>
      <c r="AK46" s="34" t="s">
        <v>363</v>
      </c>
      <c r="AL46" s="34" t="s">
        <v>363</v>
      </c>
      <c r="AM46" s="34" t="s">
        <v>363</v>
      </c>
      <c r="AN46" s="34" t="s">
        <v>363</v>
      </c>
      <c r="AO46" s="34" t="s">
        <v>363</v>
      </c>
      <c r="AP46" s="34" t="s">
        <v>363</v>
      </c>
      <c r="AQ46" s="34" t="s">
        <v>363</v>
      </c>
      <c r="AR46" s="147">
        <f t="shared" si="0"/>
        <v>2.2530321225093619</v>
      </c>
      <c r="AS46" s="147">
        <f t="shared" si="1"/>
        <v>0</v>
      </c>
    </row>
    <row r="47" spans="1:45" x14ac:dyDescent="0.45">
      <c r="A47" s="19">
        <v>123</v>
      </c>
      <c r="B47" s="19" t="s">
        <v>1507</v>
      </c>
      <c r="C47" s="19" t="s">
        <v>51</v>
      </c>
      <c r="D47" s="19" t="s">
        <v>51</v>
      </c>
      <c r="E47" s="19" t="s">
        <v>51</v>
      </c>
      <c r="F47" s="19" t="s">
        <v>51</v>
      </c>
      <c r="G47" s="19">
        <v>100830</v>
      </c>
      <c r="H47" s="19" t="s">
        <v>466</v>
      </c>
      <c r="I47" s="19">
        <v>101</v>
      </c>
      <c r="J47" s="19">
        <v>101</v>
      </c>
      <c r="K47" s="38"/>
      <c r="L47" s="39"/>
      <c r="M47" s="39"/>
      <c r="N47" s="39"/>
      <c r="O47" s="39"/>
      <c r="P47" s="39"/>
      <c r="Q47" s="40"/>
      <c r="R47" s="40"/>
      <c r="S47" s="33" t="s">
        <v>364</v>
      </c>
      <c r="T47" s="259">
        <v>313.86134855657292</v>
      </c>
      <c r="U47" s="258">
        <f t="shared" si="2"/>
        <v>0</v>
      </c>
      <c r="V47" s="34" t="s">
        <v>363</v>
      </c>
      <c r="W47" s="162" t="s">
        <v>363</v>
      </c>
      <c r="X47" s="162" t="s">
        <v>363</v>
      </c>
      <c r="Y47" s="34" t="s">
        <v>363</v>
      </c>
      <c r="Z47" s="162" t="s">
        <v>363</v>
      </c>
      <c r="AA47" s="162" t="s">
        <v>363</v>
      </c>
      <c r="AB47" s="162" t="s">
        <v>363</v>
      </c>
      <c r="AC47" s="34" t="s">
        <v>363</v>
      </c>
      <c r="AD47" s="162" t="s">
        <v>363</v>
      </c>
      <c r="AE47" s="162" t="s">
        <v>363</v>
      </c>
      <c r="AF47" s="162" t="s">
        <v>363</v>
      </c>
      <c r="AG47" s="162" t="s">
        <v>363</v>
      </c>
      <c r="AH47" s="162" t="s">
        <v>363</v>
      </c>
      <c r="AI47" s="162" t="s">
        <v>363</v>
      </c>
      <c r="AJ47" s="162" t="s">
        <v>363</v>
      </c>
      <c r="AK47" s="34" t="s">
        <v>363</v>
      </c>
      <c r="AL47" s="34">
        <v>170.40033398936941</v>
      </c>
      <c r="AM47" s="34" t="s">
        <v>363</v>
      </c>
      <c r="AN47" s="34" t="s">
        <v>363</v>
      </c>
      <c r="AO47" s="34" t="s">
        <v>363</v>
      </c>
      <c r="AP47" s="34" t="s">
        <v>363</v>
      </c>
      <c r="AQ47" s="34" t="s">
        <v>363</v>
      </c>
      <c r="AR47" s="147">
        <f t="shared" si="0"/>
        <v>313.86134855657292</v>
      </c>
      <c r="AS47" s="147">
        <f t="shared" si="1"/>
        <v>0</v>
      </c>
    </row>
    <row r="48" spans="1:45" x14ac:dyDescent="0.45">
      <c r="A48" s="19">
        <v>124</v>
      </c>
      <c r="B48" s="19" t="s">
        <v>1276</v>
      </c>
      <c r="C48" s="19" t="s">
        <v>51</v>
      </c>
      <c r="D48" s="19" t="s">
        <v>51</v>
      </c>
      <c r="E48" s="19" t="s">
        <v>51</v>
      </c>
      <c r="F48" s="19" t="s">
        <v>51</v>
      </c>
      <c r="G48" s="19">
        <v>100890</v>
      </c>
      <c r="H48" s="19" t="s">
        <v>470</v>
      </c>
      <c r="I48" s="19">
        <v>103</v>
      </c>
      <c r="J48" s="19">
        <v>103</v>
      </c>
      <c r="K48" s="31">
        <v>103</v>
      </c>
      <c r="L48" s="30" t="s">
        <v>468</v>
      </c>
      <c r="M48" s="30"/>
      <c r="N48" s="30"/>
      <c r="O48" s="49" t="s">
        <v>469</v>
      </c>
      <c r="P48" s="30" t="s">
        <v>468</v>
      </c>
      <c r="Q48" s="32">
        <v>1</v>
      </c>
      <c r="R48" s="32">
        <v>1</v>
      </c>
      <c r="S48" s="33" t="s">
        <v>361</v>
      </c>
      <c r="T48" s="259">
        <v>1598.0774856415751</v>
      </c>
      <c r="U48" s="258">
        <f t="shared" si="2"/>
        <v>0</v>
      </c>
      <c r="V48" s="34" t="s">
        <v>363</v>
      </c>
      <c r="W48" s="162" t="s">
        <v>363</v>
      </c>
      <c r="X48" s="162" t="s">
        <v>363</v>
      </c>
      <c r="Y48" s="34" t="s">
        <v>363</v>
      </c>
      <c r="Z48" s="162" t="s">
        <v>363</v>
      </c>
      <c r="AA48" s="162" t="s">
        <v>363</v>
      </c>
      <c r="AB48" s="162" t="s">
        <v>363</v>
      </c>
      <c r="AC48" s="34" t="s">
        <v>363</v>
      </c>
      <c r="AD48" s="162" t="s">
        <v>363</v>
      </c>
      <c r="AE48" s="162" t="s">
        <v>363</v>
      </c>
      <c r="AF48" s="162" t="s">
        <v>363</v>
      </c>
      <c r="AG48" s="162" t="s">
        <v>363</v>
      </c>
      <c r="AH48" s="162" t="s">
        <v>363</v>
      </c>
      <c r="AI48" s="162" t="s">
        <v>363</v>
      </c>
      <c r="AJ48" s="162" t="s">
        <v>363</v>
      </c>
      <c r="AK48" s="34" t="s">
        <v>363</v>
      </c>
      <c r="AL48" s="34" t="s">
        <v>363</v>
      </c>
      <c r="AM48" s="34" t="s">
        <v>363</v>
      </c>
      <c r="AN48" s="34" t="s">
        <v>363</v>
      </c>
      <c r="AO48" s="34" t="s">
        <v>363</v>
      </c>
      <c r="AP48" s="34" t="s">
        <v>363</v>
      </c>
      <c r="AQ48" s="34" t="s">
        <v>363</v>
      </c>
      <c r="AR48" s="147">
        <f t="shared" si="0"/>
        <v>1598.0774856415751</v>
      </c>
      <c r="AS48" s="147">
        <f t="shared" si="1"/>
        <v>0</v>
      </c>
    </row>
    <row r="49" spans="1:45" x14ac:dyDescent="0.45">
      <c r="A49" s="19">
        <v>125</v>
      </c>
      <c r="B49" s="19" t="s">
        <v>1393</v>
      </c>
      <c r="C49" s="19" t="s">
        <v>51</v>
      </c>
      <c r="D49" s="19" t="s">
        <v>51</v>
      </c>
      <c r="E49" s="19" t="s">
        <v>51</v>
      </c>
      <c r="F49" s="19" t="s">
        <v>51</v>
      </c>
      <c r="G49" s="19">
        <v>100890</v>
      </c>
      <c r="H49" s="19" t="s">
        <v>470</v>
      </c>
      <c r="I49" s="19">
        <v>103</v>
      </c>
      <c r="J49" s="19">
        <v>103</v>
      </c>
      <c r="K49" s="35"/>
      <c r="L49" s="36"/>
      <c r="M49" s="36"/>
      <c r="N49" s="36"/>
      <c r="O49" s="56"/>
      <c r="P49" s="36"/>
      <c r="Q49" s="37"/>
      <c r="R49" s="37"/>
      <c r="S49" s="33" t="s">
        <v>362</v>
      </c>
      <c r="T49" s="259">
        <v>33.024474001275259</v>
      </c>
      <c r="U49" s="258">
        <f t="shared" si="2"/>
        <v>0</v>
      </c>
      <c r="V49" s="34" t="s">
        <v>363</v>
      </c>
      <c r="W49" s="162" t="s">
        <v>363</v>
      </c>
      <c r="X49" s="162" t="s">
        <v>363</v>
      </c>
      <c r="Y49" s="34" t="s">
        <v>363</v>
      </c>
      <c r="Z49" s="162" t="s">
        <v>363</v>
      </c>
      <c r="AA49" s="162" t="s">
        <v>363</v>
      </c>
      <c r="AB49" s="162" t="s">
        <v>363</v>
      </c>
      <c r="AC49" s="34" t="s">
        <v>363</v>
      </c>
      <c r="AD49" s="162" t="s">
        <v>363</v>
      </c>
      <c r="AE49" s="162" t="s">
        <v>363</v>
      </c>
      <c r="AF49" s="162" t="s">
        <v>363</v>
      </c>
      <c r="AG49" s="162" t="s">
        <v>363</v>
      </c>
      <c r="AH49" s="162" t="s">
        <v>363</v>
      </c>
      <c r="AI49" s="162" t="s">
        <v>363</v>
      </c>
      <c r="AJ49" s="162" t="s">
        <v>363</v>
      </c>
      <c r="AK49" s="34" t="s">
        <v>363</v>
      </c>
      <c r="AL49" s="34" t="s">
        <v>363</v>
      </c>
      <c r="AM49" s="34" t="s">
        <v>363</v>
      </c>
      <c r="AN49" s="34" t="s">
        <v>363</v>
      </c>
      <c r="AO49" s="34" t="s">
        <v>363</v>
      </c>
      <c r="AP49" s="34" t="s">
        <v>363</v>
      </c>
      <c r="AQ49" s="34" t="s">
        <v>363</v>
      </c>
      <c r="AR49" s="147">
        <f t="shared" si="0"/>
        <v>33.024474001275259</v>
      </c>
      <c r="AS49" s="147">
        <f t="shared" si="1"/>
        <v>0</v>
      </c>
    </row>
    <row r="50" spans="1:45" x14ac:dyDescent="0.45">
      <c r="A50" s="19">
        <v>126</v>
      </c>
      <c r="B50" s="19" t="s">
        <v>1506</v>
      </c>
      <c r="C50" s="19" t="s">
        <v>51</v>
      </c>
      <c r="D50" s="19" t="s">
        <v>51</v>
      </c>
      <c r="E50" s="19" t="s">
        <v>51</v>
      </c>
      <c r="F50" s="19" t="s">
        <v>51</v>
      </c>
      <c r="G50" s="19">
        <v>100890</v>
      </c>
      <c r="H50" s="19" t="s">
        <v>470</v>
      </c>
      <c r="I50" s="19">
        <v>103</v>
      </c>
      <c r="J50" s="19">
        <v>103</v>
      </c>
      <c r="K50" s="38"/>
      <c r="L50" s="39"/>
      <c r="M50" s="39"/>
      <c r="N50" s="39"/>
      <c r="O50" s="39"/>
      <c r="P50" s="39"/>
      <c r="Q50" s="40"/>
      <c r="R50" s="40"/>
      <c r="S50" s="33" t="s">
        <v>364</v>
      </c>
      <c r="T50" s="259">
        <v>28.46459878257544</v>
      </c>
      <c r="U50" s="258">
        <f t="shared" si="2"/>
        <v>0</v>
      </c>
      <c r="V50" s="34" t="s">
        <v>363</v>
      </c>
      <c r="W50" s="162" t="s">
        <v>363</v>
      </c>
      <c r="X50" s="162" t="s">
        <v>363</v>
      </c>
      <c r="Y50" s="34" t="s">
        <v>363</v>
      </c>
      <c r="Z50" s="162" t="s">
        <v>363</v>
      </c>
      <c r="AA50" s="162" t="s">
        <v>363</v>
      </c>
      <c r="AB50" s="162" t="s">
        <v>363</v>
      </c>
      <c r="AC50" s="34" t="s">
        <v>363</v>
      </c>
      <c r="AD50" s="162" t="s">
        <v>363</v>
      </c>
      <c r="AE50" s="162" t="s">
        <v>363</v>
      </c>
      <c r="AF50" s="162" t="s">
        <v>363</v>
      </c>
      <c r="AG50" s="162" t="s">
        <v>363</v>
      </c>
      <c r="AH50" s="162" t="s">
        <v>363</v>
      </c>
      <c r="AI50" s="162" t="s">
        <v>363</v>
      </c>
      <c r="AJ50" s="162" t="s">
        <v>363</v>
      </c>
      <c r="AK50" s="34" t="s">
        <v>363</v>
      </c>
      <c r="AL50" s="34" t="s">
        <v>363</v>
      </c>
      <c r="AM50" s="34" t="s">
        <v>363</v>
      </c>
      <c r="AN50" s="34" t="s">
        <v>363</v>
      </c>
      <c r="AO50" s="34" t="s">
        <v>363</v>
      </c>
      <c r="AP50" s="34" t="s">
        <v>363</v>
      </c>
      <c r="AQ50" s="34" t="s">
        <v>363</v>
      </c>
      <c r="AR50" s="147">
        <f t="shared" si="0"/>
        <v>28.46459878257544</v>
      </c>
      <c r="AS50" s="147">
        <f t="shared" si="1"/>
        <v>0</v>
      </c>
    </row>
    <row r="51" spans="1:45" x14ac:dyDescent="0.45">
      <c r="A51" s="19">
        <v>127</v>
      </c>
      <c r="B51" s="19" t="s">
        <v>1276</v>
      </c>
      <c r="C51" s="19" t="s">
        <v>51</v>
      </c>
      <c r="D51" s="19" t="s">
        <v>51</v>
      </c>
      <c r="E51" s="19" t="s">
        <v>51</v>
      </c>
      <c r="F51" s="19" t="s">
        <v>51</v>
      </c>
      <c r="G51" s="19">
        <v>100890</v>
      </c>
      <c r="H51" s="19" t="s">
        <v>470</v>
      </c>
      <c r="I51" s="19">
        <v>108</v>
      </c>
      <c r="J51" s="19">
        <v>108</v>
      </c>
      <c r="K51" s="31">
        <v>108</v>
      </c>
      <c r="L51" s="30" t="s">
        <v>470</v>
      </c>
      <c r="M51" s="30" t="s">
        <v>471</v>
      </c>
      <c r="N51" s="30" t="s">
        <v>472</v>
      </c>
      <c r="O51" s="49" t="s">
        <v>79</v>
      </c>
      <c r="P51" s="30" t="s">
        <v>470</v>
      </c>
      <c r="Q51" s="32">
        <v>1</v>
      </c>
      <c r="R51" s="32">
        <v>1</v>
      </c>
      <c r="S51" s="33" t="s">
        <v>361</v>
      </c>
      <c r="T51" s="259">
        <v>3316.3848335116677</v>
      </c>
      <c r="U51" s="258">
        <f t="shared" si="2"/>
        <v>0</v>
      </c>
      <c r="V51" s="34" t="s">
        <v>363</v>
      </c>
      <c r="W51" s="162" t="s">
        <v>363</v>
      </c>
      <c r="X51" s="162" t="s">
        <v>363</v>
      </c>
      <c r="Y51" s="34" t="s">
        <v>363</v>
      </c>
      <c r="Z51" s="162">
        <v>3673.9145581811663</v>
      </c>
      <c r="AA51" s="162" t="s">
        <v>363</v>
      </c>
      <c r="AB51" s="162" t="s">
        <v>363</v>
      </c>
      <c r="AC51" s="34" t="s">
        <v>363</v>
      </c>
      <c r="AD51" s="162" t="s">
        <v>363</v>
      </c>
      <c r="AE51" s="162" t="s">
        <v>363</v>
      </c>
      <c r="AF51" s="162" t="s">
        <v>363</v>
      </c>
      <c r="AG51" s="162" t="s">
        <v>363</v>
      </c>
      <c r="AH51" s="162" t="s">
        <v>363</v>
      </c>
      <c r="AI51" s="162">
        <v>2078.8593013598497</v>
      </c>
      <c r="AJ51" s="162" t="s">
        <v>363</v>
      </c>
      <c r="AK51" s="34" t="s">
        <v>363</v>
      </c>
      <c r="AL51" s="34">
        <v>1780.4023564531312</v>
      </c>
      <c r="AM51" s="34" t="s">
        <v>363</v>
      </c>
      <c r="AN51" s="34">
        <v>1240.5275831218689</v>
      </c>
      <c r="AO51" s="34" t="s">
        <v>363</v>
      </c>
      <c r="AP51" s="34" t="s">
        <v>363</v>
      </c>
      <c r="AQ51" s="34">
        <v>1503.5860490480184</v>
      </c>
      <c r="AR51" s="147">
        <f t="shared" si="0"/>
        <v>3316.3848335116677</v>
      </c>
      <c r="AS51" s="147">
        <f t="shared" si="1"/>
        <v>0</v>
      </c>
    </row>
    <row r="52" spans="1:45" x14ac:dyDescent="0.45">
      <c r="A52" s="19">
        <v>128</v>
      </c>
      <c r="B52" s="19" t="s">
        <v>1393</v>
      </c>
      <c r="C52" s="19" t="s">
        <v>51</v>
      </c>
      <c r="D52" s="19" t="s">
        <v>51</v>
      </c>
      <c r="E52" s="19" t="s">
        <v>51</v>
      </c>
      <c r="F52" s="19" t="s">
        <v>51</v>
      </c>
      <c r="G52" s="19">
        <v>100890</v>
      </c>
      <c r="H52" s="19" t="s">
        <v>470</v>
      </c>
      <c r="I52" s="19">
        <v>108</v>
      </c>
      <c r="J52" s="19">
        <v>108</v>
      </c>
      <c r="K52" s="35"/>
      <c r="L52" s="36"/>
      <c r="M52" s="36"/>
      <c r="N52" s="36"/>
      <c r="O52" s="56"/>
      <c r="P52" s="36"/>
      <c r="Q52" s="37"/>
      <c r="R52" s="37"/>
      <c r="S52" s="33" t="s">
        <v>362</v>
      </c>
      <c r="T52" s="259">
        <v>115.41196093985684</v>
      </c>
      <c r="U52" s="258">
        <f t="shared" si="2"/>
        <v>0</v>
      </c>
      <c r="V52" s="34" t="s">
        <v>363</v>
      </c>
      <c r="W52" s="162" t="s">
        <v>363</v>
      </c>
      <c r="X52" s="162" t="s">
        <v>363</v>
      </c>
      <c r="Y52" s="34" t="s">
        <v>363</v>
      </c>
      <c r="Z52" s="162">
        <v>10.919112053992462</v>
      </c>
      <c r="AA52" s="162" t="s">
        <v>363</v>
      </c>
      <c r="AB52" s="162" t="s">
        <v>363</v>
      </c>
      <c r="AC52" s="34" t="s">
        <v>363</v>
      </c>
      <c r="AD52" s="162" t="s">
        <v>363</v>
      </c>
      <c r="AE52" s="162" t="s">
        <v>363</v>
      </c>
      <c r="AF52" s="162" t="s">
        <v>363</v>
      </c>
      <c r="AG52" s="162" t="s">
        <v>363</v>
      </c>
      <c r="AH52" s="162" t="s">
        <v>363</v>
      </c>
      <c r="AI52" s="162">
        <v>74.695335704114939</v>
      </c>
      <c r="AJ52" s="162" t="s">
        <v>363</v>
      </c>
      <c r="AK52" s="34" t="s">
        <v>363</v>
      </c>
      <c r="AL52" s="34">
        <v>158.73874687317715</v>
      </c>
      <c r="AM52" s="34" t="s">
        <v>363</v>
      </c>
      <c r="AN52" s="34">
        <v>17.818048134963927</v>
      </c>
      <c r="AO52" s="34" t="s">
        <v>363</v>
      </c>
      <c r="AP52" s="34" t="s">
        <v>363</v>
      </c>
      <c r="AQ52" s="34">
        <v>1286.9212469018637</v>
      </c>
      <c r="AR52" s="147">
        <f t="shared" si="0"/>
        <v>115.41196093985684</v>
      </c>
      <c r="AS52" s="147">
        <f t="shared" si="1"/>
        <v>0</v>
      </c>
    </row>
    <row r="53" spans="1:45" x14ac:dyDescent="0.45">
      <c r="A53" s="19">
        <v>129</v>
      </c>
      <c r="B53" s="19" t="s">
        <v>1506</v>
      </c>
      <c r="C53" s="19" t="s">
        <v>51</v>
      </c>
      <c r="D53" s="19" t="s">
        <v>51</v>
      </c>
      <c r="E53" s="19" t="s">
        <v>51</v>
      </c>
      <c r="F53" s="19" t="s">
        <v>51</v>
      </c>
      <c r="G53" s="19">
        <v>100890</v>
      </c>
      <c r="H53" s="19" t="s">
        <v>470</v>
      </c>
      <c r="I53" s="19">
        <v>108</v>
      </c>
      <c r="J53" s="19">
        <v>108</v>
      </c>
      <c r="K53" s="38"/>
      <c r="L53" s="39"/>
      <c r="M53" s="39"/>
      <c r="N53" s="39"/>
      <c r="O53" s="39"/>
      <c r="P53" s="39"/>
      <c r="Q53" s="40"/>
      <c r="R53" s="40"/>
      <c r="S53" s="33" t="s">
        <v>364</v>
      </c>
      <c r="T53" s="259">
        <v>8.8766026500577304</v>
      </c>
      <c r="U53" s="258">
        <f t="shared" si="2"/>
        <v>0</v>
      </c>
      <c r="V53" s="34" t="s">
        <v>363</v>
      </c>
      <c r="W53" s="162" t="s">
        <v>363</v>
      </c>
      <c r="X53" s="162" t="s">
        <v>363</v>
      </c>
      <c r="Y53" s="34" t="s">
        <v>363</v>
      </c>
      <c r="Z53" s="162" t="s">
        <v>363</v>
      </c>
      <c r="AA53" s="162" t="s">
        <v>363</v>
      </c>
      <c r="AB53" s="162" t="s">
        <v>363</v>
      </c>
      <c r="AC53" s="34" t="s">
        <v>363</v>
      </c>
      <c r="AD53" s="162" t="s">
        <v>363</v>
      </c>
      <c r="AE53" s="162" t="s">
        <v>363</v>
      </c>
      <c r="AF53" s="162" t="s">
        <v>363</v>
      </c>
      <c r="AG53" s="162" t="s">
        <v>363</v>
      </c>
      <c r="AH53" s="162" t="s">
        <v>363</v>
      </c>
      <c r="AI53" s="162" t="s">
        <v>363</v>
      </c>
      <c r="AJ53" s="162" t="s">
        <v>363</v>
      </c>
      <c r="AK53" s="34" t="s">
        <v>363</v>
      </c>
      <c r="AL53" s="34" t="s">
        <v>363</v>
      </c>
      <c r="AM53" s="34" t="s">
        <v>363</v>
      </c>
      <c r="AN53" s="34">
        <v>173.73534082827771</v>
      </c>
      <c r="AO53" s="34" t="s">
        <v>363</v>
      </c>
      <c r="AP53" s="34" t="s">
        <v>363</v>
      </c>
      <c r="AQ53" s="34">
        <v>178.20047922960765</v>
      </c>
      <c r="AR53" s="147">
        <f t="shared" si="0"/>
        <v>8.8766026500577304</v>
      </c>
      <c r="AS53" s="147">
        <f t="shared" si="1"/>
        <v>0</v>
      </c>
    </row>
    <row r="54" spans="1:45" x14ac:dyDescent="0.45">
      <c r="A54" s="19">
        <v>148</v>
      </c>
      <c r="B54" s="19" t="s">
        <v>1278</v>
      </c>
      <c r="C54" s="19" t="s">
        <v>82</v>
      </c>
      <c r="D54" s="19" t="s">
        <v>82</v>
      </c>
      <c r="E54" s="19" t="s">
        <v>82</v>
      </c>
      <c r="F54" s="19" t="s">
        <v>83</v>
      </c>
      <c r="G54" s="19">
        <v>70190</v>
      </c>
      <c r="H54" s="19" t="s">
        <v>487</v>
      </c>
      <c r="I54" s="19">
        <v>116</v>
      </c>
      <c r="J54" s="19">
        <v>116</v>
      </c>
      <c r="K54" s="31">
        <v>116</v>
      </c>
      <c r="L54" s="30" t="s">
        <v>487</v>
      </c>
      <c r="M54" s="30" t="s">
        <v>488</v>
      </c>
      <c r="N54" s="30" t="s">
        <v>489</v>
      </c>
      <c r="O54" s="30" t="s">
        <v>81</v>
      </c>
      <c r="P54" s="30" t="s">
        <v>487</v>
      </c>
      <c r="Q54" s="32">
        <v>1</v>
      </c>
      <c r="R54" s="32">
        <v>1</v>
      </c>
      <c r="S54" s="33" t="s">
        <v>361</v>
      </c>
      <c r="T54" s="259">
        <v>190.91805742730932</v>
      </c>
      <c r="U54" s="258">
        <f t="shared" si="2"/>
        <v>276.68763721922141</v>
      </c>
      <c r="V54" s="34">
        <v>181.20979827004408</v>
      </c>
      <c r="W54" s="162">
        <v>444.2521126760563</v>
      </c>
      <c r="X54" s="162">
        <v>216.93820264583533</v>
      </c>
      <c r="Y54" s="34">
        <v>20.991448237056833</v>
      </c>
      <c r="Z54" s="162">
        <v>333.70955937943529</v>
      </c>
      <c r="AA54" s="162" t="s">
        <v>363</v>
      </c>
      <c r="AB54" s="162">
        <v>276.68763721922141</v>
      </c>
      <c r="AC54" s="34">
        <v>342.22615954698858</v>
      </c>
      <c r="AD54" s="162">
        <v>374.81283085648408</v>
      </c>
      <c r="AE54" s="162">
        <v>528.30626878307328</v>
      </c>
      <c r="AF54" s="162">
        <v>329.62516621826836</v>
      </c>
      <c r="AG54" s="162">
        <v>369.48843424402759</v>
      </c>
      <c r="AH54" s="162">
        <v>390.80701359274974</v>
      </c>
      <c r="AI54" s="162">
        <v>200.72643715658148</v>
      </c>
      <c r="AJ54" s="162">
        <v>490.90747744619904</v>
      </c>
      <c r="AK54" s="34">
        <v>481.75114558534989</v>
      </c>
      <c r="AL54" s="34">
        <v>145.27236590287927</v>
      </c>
      <c r="AM54" s="34">
        <v>88.835627345908534</v>
      </c>
      <c r="AN54" s="34">
        <v>214.89228305346657</v>
      </c>
      <c r="AO54" s="34">
        <v>75.855054479095998</v>
      </c>
      <c r="AP54" s="34">
        <v>221.18670450369308</v>
      </c>
      <c r="AQ54" s="34">
        <v>90.153836341066707</v>
      </c>
      <c r="AR54" s="147">
        <f t="shared" si="0"/>
        <v>190.91805742730932</v>
      </c>
      <c r="AS54" s="147">
        <f t="shared" si="1"/>
        <v>276.68763721922141</v>
      </c>
    </row>
    <row r="55" spans="1:45" x14ac:dyDescent="0.45">
      <c r="A55" s="19">
        <v>149</v>
      </c>
      <c r="B55" s="19" t="s">
        <v>1395</v>
      </c>
      <c r="C55" s="19" t="s">
        <v>82</v>
      </c>
      <c r="D55" s="19" t="s">
        <v>82</v>
      </c>
      <c r="E55" s="19" t="s">
        <v>82</v>
      </c>
      <c r="F55" s="19" t="s">
        <v>83</v>
      </c>
      <c r="G55" s="19">
        <v>70190</v>
      </c>
      <c r="H55" s="19" t="s">
        <v>487</v>
      </c>
      <c r="I55" s="19">
        <v>116</v>
      </c>
      <c r="J55" s="19">
        <v>116</v>
      </c>
      <c r="K55" s="35"/>
      <c r="L55" s="36"/>
      <c r="M55" s="36"/>
      <c r="N55" s="36"/>
      <c r="O55" s="36"/>
      <c r="P55" s="36"/>
      <c r="Q55" s="37"/>
      <c r="R55" s="37"/>
      <c r="S55" s="33" t="s">
        <v>362</v>
      </c>
      <c r="T55" s="259">
        <v>32.942971515836383</v>
      </c>
      <c r="U55" s="258">
        <f t="shared" si="2"/>
        <v>0</v>
      </c>
      <c r="V55" s="34">
        <v>77.77268761697735</v>
      </c>
      <c r="W55" s="162" t="s">
        <v>363</v>
      </c>
      <c r="X55" s="162">
        <v>22.568527552747177</v>
      </c>
      <c r="Y55" s="34">
        <v>288.68256500068088</v>
      </c>
      <c r="Z55" s="162">
        <v>134.01066477913253</v>
      </c>
      <c r="AA55" s="162" t="s">
        <v>363</v>
      </c>
      <c r="AB55" s="162" t="s">
        <v>363</v>
      </c>
      <c r="AC55" s="34" t="s">
        <v>363</v>
      </c>
      <c r="AD55" s="162" t="s">
        <v>363</v>
      </c>
      <c r="AE55" s="162">
        <v>4.4435035904274126E-2</v>
      </c>
      <c r="AF55" s="162">
        <v>42.315327917862142</v>
      </c>
      <c r="AG55" s="162" t="s">
        <v>363</v>
      </c>
      <c r="AH55" s="162" t="s">
        <v>363</v>
      </c>
      <c r="AI55" s="162" t="s">
        <v>363</v>
      </c>
      <c r="AJ55" s="162" t="s">
        <v>363</v>
      </c>
      <c r="AK55" s="34" t="s">
        <v>363</v>
      </c>
      <c r="AL55" s="34">
        <v>51.159968103194643</v>
      </c>
      <c r="AM55" s="34">
        <v>104.54356746063438</v>
      </c>
      <c r="AN55" s="34">
        <v>7.3244929470732068</v>
      </c>
      <c r="AO55" s="34">
        <v>16.221435276493818</v>
      </c>
      <c r="AP55" s="34">
        <v>36.362734956132293</v>
      </c>
      <c r="AQ55" s="34">
        <v>68.184420492083632</v>
      </c>
      <c r="AR55" s="147">
        <f t="shared" si="0"/>
        <v>32.942971515836383</v>
      </c>
      <c r="AS55" s="147">
        <f t="shared" si="1"/>
        <v>0</v>
      </c>
    </row>
    <row r="56" spans="1:45" x14ac:dyDescent="0.45">
      <c r="A56" s="19">
        <v>150</v>
      </c>
      <c r="B56" s="19" t="s">
        <v>1508</v>
      </c>
      <c r="C56" s="19" t="s">
        <v>82</v>
      </c>
      <c r="D56" s="19" t="s">
        <v>82</v>
      </c>
      <c r="E56" s="19" t="s">
        <v>82</v>
      </c>
      <c r="F56" s="19" t="s">
        <v>83</v>
      </c>
      <c r="G56" s="19">
        <v>70190</v>
      </c>
      <c r="H56" s="19" t="s">
        <v>487</v>
      </c>
      <c r="I56" s="19">
        <v>116</v>
      </c>
      <c r="J56" s="19">
        <v>116</v>
      </c>
      <c r="K56" s="38"/>
      <c r="L56" s="39"/>
      <c r="M56" s="39"/>
      <c r="N56" s="39"/>
      <c r="O56" s="39"/>
      <c r="P56" s="39"/>
      <c r="Q56" s="40"/>
      <c r="R56" s="40"/>
      <c r="S56" s="33" t="s">
        <v>364</v>
      </c>
      <c r="T56" s="259">
        <v>63.327505951536189</v>
      </c>
      <c r="U56" s="258">
        <f t="shared" si="2"/>
        <v>25.665217444969262</v>
      </c>
      <c r="V56" s="34">
        <v>11.564358686259366</v>
      </c>
      <c r="W56" s="162">
        <v>211.09295774647882</v>
      </c>
      <c r="X56" s="162">
        <v>16.306513093660232</v>
      </c>
      <c r="Y56" s="34">
        <v>117.84717984616921</v>
      </c>
      <c r="Z56" s="162" t="s">
        <v>363</v>
      </c>
      <c r="AA56" s="162" t="s">
        <v>363</v>
      </c>
      <c r="AB56" s="162">
        <v>25.665217444969262</v>
      </c>
      <c r="AC56" s="34">
        <v>31.267706102742274</v>
      </c>
      <c r="AD56" s="162">
        <v>64.749121107491433</v>
      </c>
      <c r="AE56" s="162">
        <v>17.184417567067719</v>
      </c>
      <c r="AF56" s="162">
        <v>4.1176806951367286</v>
      </c>
      <c r="AG56" s="162">
        <v>51.407573267845216</v>
      </c>
      <c r="AH56" s="162">
        <v>0.14760869661333506</v>
      </c>
      <c r="AI56" s="162">
        <v>9.6961552762101237E-5</v>
      </c>
      <c r="AJ56" s="162">
        <v>0.48083421674674809</v>
      </c>
      <c r="AK56" s="34">
        <v>44.54682867174941</v>
      </c>
      <c r="AL56" s="34">
        <v>16.406200242276331</v>
      </c>
      <c r="AM56" s="34">
        <v>344.2997651072526</v>
      </c>
      <c r="AN56" s="34">
        <v>79.789124285659994</v>
      </c>
      <c r="AO56" s="34">
        <v>17.245160598484514</v>
      </c>
      <c r="AP56" s="34">
        <v>33.65291983903451</v>
      </c>
      <c r="AQ56" s="34">
        <v>67.231879027635415</v>
      </c>
      <c r="AR56" s="147">
        <f t="shared" si="0"/>
        <v>63.327505951536189</v>
      </c>
      <c r="AS56" s="147">
        <f t="shared" si="1"/>
        <v>25.665217444969262</v>
      </c>
    </row>
    <row r="57" spans="1:45" x14ac:dyDescent="0.45">
      <c r="A57" s="19">
        <v>166</v>
      </c>
      <c r="B57" s="19" t="s">
        <v>1279</v>
      </c>
      <c r="C57" s="19" t="s">
        <v>85</v>
      </c>
      <c r="D57" s="19" t="s">
        <v>85</v>
      </c>
      <c r="E57" s="19" t="s">
        <v>85</v>
      </c>
      <c r="F57" s="19" t="s">
        <v>83</v>
      </c>
      <c r="G57" s="19">
        <v>71420</v>
      </c>
      <c r="H57" s="19" t="s">
        <v>504</v>
      </c>
      <c r="I57" s="19">
        <v>122</v>
      </c>
      <c r="J57" s="19">
        <v>122</v>
      </c>
      <c r="K57" s="31">
        <v>122</v>
      </c>
      <c r="L57" s="30" t="s">
        <v>504</v>
      </c>
      <c r="M57" s="30" t="s">
        <v>505</v>
      </c>
      <c r="N57" s="49" t="s">
        <v>506</v>
      </c>
      <c r="O57" s="49" t="s">
        <v>72</v>
      </c>
      <c r="P57" s="30" t="s">
        <v>504</v>
      </c>
      <c r="Q57" s="32">
        <v>1</v>
      </c>
      <c r="R57" s="32">
        <v>1</v>
      </c>
      <c r="S57" s="33" t="s">
        <v>361</v>
      </c>
      <c r="T57" s="259">
        <v>324.32494763179909</v>
      </c>
      <c r="U57" s="258">
        <f t="shared" si="2"/>
        <v>564.41846166794346</v>
      </c>
      <c r="V57" s="34">
        <v>408.75367810122776</v>
      </c>
      <c r="W57" s="162">
        <v>694.83898305084733</v>
      </c>
      <c r="X57" s="162">
        <v>426.68230969039035</v>
      </c>
      <c r="Y57" s="34">
        <v>62.485933755699726</v>
      </c>
      <c r="Z57" s="162">
        <v>561.24774490304765</v>
      </c>
      <c r="AA57" s="162">
        <v>2520.0311776193239</v>
      </c>
      <c r="AB57" s="162">
        <v>564.41846166794346</v>
      </c>
      <c r="AC57" s="34">
        <v>397.96547983954991</v>
      </c>
      <c r="AD57" s="162" t="s">
        <v>363</v>
      </c>
      <c r="AE57" s="162" t="s">
        <v>363</v>
      </c>
      <c r="AF57" s="162">
        <v>1287.3921597239757</v>
      </c>
      <c r="AG57" s="162">
        <v>1027.8611254808175</v>
      </c>
      <c r="AH57" s="162">
        <v>772.75186298381027</v>
      </c>
      <c r="AI57" s="162">
        <v>1812.0659624102691</v>
      </c>
      <c r="AJ57" s="162">
        <v>794.37403008893818</v>
      </c>
      <c r="AK57" s="34">
        <v>686.12054120393918</v>
      </c>
      <c r="AL57" s="34">
        <v>393.72429334271015</v>
      </c>
      <c r="AM57" s="34">
        <v>393.92632061898678</v>
      </c>
      <c r="AN57" s="34">
        <v>242.04358920710118</v>
      </c>
      <c r="AO57" s="34" t="s">
        <v>363</v>
      </c>
      <c r="AP57" s="34">
        <v>586.82953393664923</v>
      </c>
      <c r="AQ57" s="34">
        <v>1192.2188184058621</v>
      </c>
      <c r="AR57" s="147">
        <f t="shared" si="0"/>
        <v>324.32494763179909</v>
      </c>
      <c r="AS57" s="147">
        <f t="shared" si="1"/>
        <v>564.41846166794346</v>
      </c>
    </row>
    <row r="58" spans="1:45" x14ac:dyDescent="0.45">
      <c r="A58" s="19">
        <v>167</v>
      </c>
      <c r="B58" s="19" t="s">
        <v>1396</v>
      </c>
      <c r="C58" s="19" t="s">
        <v>85</v>
      </c>
      <c r="D58" s="19" t="s">
        <v>85</v>
      </c>
      <c r="E58" s="19" t="s">
        <v>85</v>
      </c>
      <c r="F58" s="19" t="s">
        <v>83</v>
      </c>
      <c r="G58" s="19">
        <v>71420</v>
      </c>
      <c r="H58" s="19" t="s">
        <v>504</v>
      </c>
      <c r="I58" s="19">
        <v>122</v>
      </c>
      <c r="J58" s="19">
        <v>122</v>
      </c>
      <c r="K58" s="35"/>
      <c r="L58" s="36"/>
      <c r="M58" s="36"/>
      <c r="N58" s="56"/>
      <c r="O58" s="56"/>
      <c r="P58" s="36"/>
      <c r="Q58" s="37"/>
      <c r="R58" s="37"/>
      <c r="S58" s="33" t="s">
        <v>362</v>
      </c>
      <c r="T58" s="259">
        <v>5.3464306116255331</v>
      </c>
      <c r="U58" s="258">
        <f t="shared" si="2"/>
        <v>16.825143478335725</v>
      </c>
      <c r="V58" s="34">
        <v>2.5239812831323601E-5</v>
      </c>
      <c r="W58" s="162" t="s">
        <v>363</v>
      </c>
      <c r="X58" s="162">
        <v>7.1454503829104281</v>
      </c>
      <c r="Y58" s="34">
        <v>122.14414710722153</v>
      </c>
      <c r="Z58" s="162">
        <v>2.3612868678455627</v>
      </c>
      <c r="AA58" s="162">
        <v>0.85038222572282729</v>
      </c>
      <c r="AB58" s="162">
        <v>16.825143478335725</v>
      </c>
      <c r="AC58" s="34">
        <v>11.696905573901562</v>
      </c>
      <c r="AD58" s="162" t="s">
        <v>363</v>
      </c>
      <c r="AE58" s="162" t="s">
        <v>363</v>
      </c>
      <c r="AF58" s="162">
        <v>0.78650595056465344</v>
      </c>
      <c r="AG58" s="162">
        <v>0.88099965476754427</v>
      </c>
      <c r="AH58" s="162">
        <v>0.91144089273033191</v>
      </c>
      <c r="AI58" s="162">
        <v>11.755931505889709</v>
      </c>
      <c r="AJ58" s="162">
        <v>5.5435827992584771E-2</v>
      </c>
      <c r="AK58" s="34">
        <v>0.56281108632412769</v>
      </c>
      <c r="AL58" s="34">
        <v>39.826848978929377</v>
      </c>
      <c r="AM58" s="34">
        <v>630.13384914012556</v>
      </c>
      <c r="AN58" s="34">
        <v>4.0092352696275801</v>
      </c>
      <c r="AO58" s="34" t="s">
        <v>363</v>
      </c>
      <c r="AP58" s="34">
        <v>11.548048383121882</v>
      </c>
      <c r="AQ58" s="34">
        <v>697.88420514805318</v>
      </c>
      <c r="AR58" s="147">
        <f t="shared" si="0"/>
        <v>5.3464306116255331</v>
      </c>
      <c r="AS58" s="147">
        <f t="shared" si="1"/>
        <v>16.825143478335725</v>
      </c>
    </row>
    <row r="59" spans="1:45" x14ac:dyDescent="0.45">
      <c r="A59" s="19">
        <v>168</v>
      </c>
      <c r="B59" s="19" t="s">
        <v>1509</v>
      </c>
      <c r="C59" s="19" t="s">
        <v>85</v>
      </c>
      <c r="D59" s="19" t="s">
        <v>85</v>
      </c>
      <c r="E59" s="19" t="s">
        <v>85</v>
      </c>
      <c r="F59" s="19" t="s">
        <v>83</v>
      </c>
      <c r="G59" s="19">
        <v>71420</v>
      </c>
      <c r="H59" s="19" t="s">
        <v>504</v>
      </c>
      <c r="I59" s="19">
        <v>122</v>
      </c>
      <c r="J59" s="19">
        <v>122</v>
      </c>
      <c r="K59" s="38"/>
      <c r="L59" s="39"/>
      <c r="M59" s="39"/>
      <c r="N59" s="39"/>
      <c r="O59" s="39"/>
      <c r="P59" s="39"/>
      <c r="Q59" s="40"/>
      <c r="R59" s="40"/>
      <c r="S59" s="33" t="s">
        <v>364</v>
      </c>
      <c r="T59" s="259">
        <v>53.181141888660797</v>
      </c>
      <c r="U59" s="258">
        <f t="shared" si="2"/>
        <v>36.928219269313246</v>
      </c>
      <c r="V59" s="34">
        <v>12.959227813444922</v>
      </c>
      <c r="W59" s="162">
        <v>295.74110169491513</v>
      </c>
      <c r="X59" s="162">
        <v>20.633448261644862</v>
      </c>
      <c r="Y59" s="34">
        <v>112.3474333420715</v>
      </c>
      <c r="Z59" s="162">
        <v>1.1058120768879339E-6</v>
      </c>
      <c r="AA59" s="162">
        <v>4.3583016641274988</v>
      </c>
      <c r="AB59" s="162">
        <v>36.928219269313246</v>
      </c>
      <c r="AC59" s="34">
        <v>1.3947283212411159E-2</v>
      </c>
      <c r="AD59" s="162" t="s">
        <v>363</v>
      </c>
      <c r="AE59" s="162" t="s">
        <v>363</v>
      </c>
      <c r="AF59" s="162">
        <v>3.4057678395263205</v>
      </c>
      <c r="AG59" s="162">
        <v>139.28765717778805</v>
      </c>
      <c r="AH59" s="162">
        <v>0.20711430996659774</v>
      </c>
      <c r="AI59" s="162">
        <v>1.5005305865181073</v>
      </c>
      <c r="AJ59" s="162">
        <v>0.72634815365721461</v>
      </c>
      <c r="AK59" s="34">
        <v>70.618415310748858</v>
      </c>
      <c r="AL59" s="34">
        <v>27.502918702204028</v>
      </c>
      <c r="AM59" s="34">
        <v>769.17863361889567</v>
      </c>
      <c r="AN59" s="34">
        <v>55.393829656284538</v>
      </c>
      <c r="AO59" s="34" t="s">
        <v>363</v>
      </c>
      <c r="AP59" s="34">
        <v>67.187758559931382</v>
      </c>
      <c r="AQ59" s="34">
        <v>569.58992688947239</v>
      </c>
      <c r="AR59" s="147">
        <f t="shared" si="0"/>
        <v>53.181141888660797</v>
      </c>
      <c r="AS59" s="147">
        <f t="shared" si="1"/>
        <v>36.928219269313246</v>
      </c>
    </row>
    <row r="60" spans="1:45" x14ac:dyDescent="0.45">
      <c r="A60" s="19">
        <v>169</v>
      </c>
      <c r="B60" s="19" t="s">
        <v>1280</v>
      </c>
      <c r="C60" s="19" t="s">
        <v>86</v>
      </c>
      <c r="D60" s="19" t="s">
        <v>86</v>
      </c>
      <c r="E60" s="19" t="s">
        <v>86</v>
      </c>
      <c r="F60" s="19" t="s">
        <v>86</v>
      </c>
      <c r="G60" s="19">
        <v>71410</v>
      </c>
      <c r="H60" s="19" t="s">
        <v>507</v>
      </c>
      <c r="I60" s="19">
        <v>125</v>
      </c>
      <c r="J60" s="19">
        <v>125</v>
      </c>
      <c r="K60" s="31">
        <v>125</v>
      </c>
      <c r="L60" s="30" t="s">
        <v>507</v>
      </c>
      <c r="M60" s="30" t="s">
        <v>508</v>
      </c>
      <c r="N60" s="49" t="s">
        <v>509</v>
      </c>
      <c r="O60" s="30" t="s">
        <v>68</v>
      </c>
      <c r="P60" s="30" t="s">
        <v>507</v>
      </c>
      <c r="Q60" s="32">
        <v>1</v>
      </c>
      <c r="R60" s="32">
        <v>1</v>
      </c>
      <c r="S60" s="33" t="s">
        <v>361</v>
      </c>
      <c r="T60" s="259">
        <v>549.9878339880064</v>
      </c>
      <c r="U60" s="258">
        <f t="shared" si="2"/>
        <v>420.41847400423489</v>
      </c>
      <c r="V60" s="34" t="s">
        <v>363</v>
      </c>
      <c r="W60" s="162">
        <v>554.47904823170131</v>
      </c>
      <c r="X60" s="162">
        <v>433.17924767732592</v>
      </c>
      <c r="Y60" s="34" t="s">
        <v>363</v>
      </c>
      <c r="Z60" s="162" t="s">
        <v>363</v>
      </c>
      <c r="AA60" s="162">
        <v>540.47659245953287</v>
      </c>
      <c r="AB60" s="162">
        <v>420.41847400423489</v>
      </c>
      <c r="AC60" s="34">
        <v>430.99745655988016</v>
      </c>
      <c r="AD60" s="162">
        <v>510.56280819382545</v>
      </c>
      <c r="AE60" s="162" t="s">
        <v>363</v>
      </c>
      <c r="AF60" s="162">
        <v>518.73053797804198</v>
      </c>
      <c r="AG60" s="162">
        <v>890.15911594346483</v>
      </c>
      <c r="AH60" s="162">
        <v>780.41188393502421</v>
      </c>
      <c r="AI60" s="162">
        <v>390.31306312915706</v>
      </c>
      <c r="AJ60" s="162">
        <v>459.79679794800205</v>
      </c>
      <c r="AK60" s="34">
        <v>563.9710914551157</v>
      </c>
      <c r="AL60" s="34">
        <v>2440.4400665878616</v>
      </c>
      <c r="AM60" s="34" t="s">
        <v>363</v>
      </c>
      <c r="AN60" s="34">
        <v>331.14576017726637</v>
      </c>
      <c r="AO60" s="34" t="s">
        <v>363</v>
      </c>
      <c r="AP60" s="34">
        <v>257.55302965070229</v>
      </c>
      <c r="AQ60" s="34" t="s">
        <v>363</v>
      </c>
      <c r="AR60" s="147">
        <f t="shared" si="0"/>
        <v>549.9878339880064</v>
      </c>
      <c r="AS60" s="147">
        <f t="shared" si="1"/>
        <v>420.41847400423489</v>
      </c>
    </row>
    <row r="61" spans="1:45" x14ac:dyDescent="0.45">
      <c r="A61" s="19">
        <v>170</v>
      </c>
      <c r="B61" s="19" t="s">
        <v>1397</v>
      </c>
      <c r="C61" s="19" t="s">
        <v>86</v>
      </c>
      <c r="D61" s="19" t="s">
        <v>86</v>
      </c>
      <c r="E61" s="19" t="s">
        <v>86</v>
      </c>
      <c r="F61" s="19" t="s">
        <v>86</v>
      </c>
      <c r="G61" s="19">
        <v>71410</v>
      </c>
      <c r="H61" s="19" t="s">
        <v>507</v>
      </c>
      <c r="I61" s="19">
        <v>125</v>
      </c>
      <c r="J61" s="19">
        <v>125</v>
      </c>
      <c r="K61" s="35"/>
      <c r="L61" s="36"/>
      <c r="M61" s="36"/>
      <c r="N61" s="56"/>
      <c r="O61" s="36"/>
      <c r="P61" s="36"/>
      <c r="Q61" s="37"/>
      <c r="R61" s="37"/>
      <c r="S61" s="33" t="s">
        <v>362</v>
      </c>
      <c r="T61" s="259">
        <v>0.257647964009659</v>
      </c>
      <c r="U61" s="258">
        <f t="shared" si="2"/>
        <v>0</v>
      </c>
      <c r="V61" s="34" t="s">
        <v>363</v>
      </c>
      <c r="W61" s="162" t="s">
        <v>363</v>
      </c>
      <c r="X61" s="162">
        <v>0.64571856636020952</v>
      </c>
      <c r="Y61" s="34" t="s">
        <v>363</v>
      </c>
      <c r="Z61" s="162" t="s">
        <v>363</v>
      </c>
      <c r="AA61" s="162" t="s">
        <v>363</v>
      </c>
      <c r="AB61" s="162" t="s">
        <v>363</v>
      </c>
      <c r="AC61" s="34" t="s">
        <v>363</v>
      </c>
      <c r="AD61" s="162" t="s">
        <v>363</v>
      </c>
      <c r="AE61" s="162" t="s">
        <v>363</v>
      </c>
      <c r="AF61" s="162" t="s">
        <v>363</v>
      </c>
      <c r="AG61" s="162" t="s">
        <v>363</v>
      </c>
      <c r="AH61" s="162" t="s">
        <v>363</v>
      </c>
      <c r="AI61" s="162" t="s">
        <v>363</v>
      </c>
      <c r="AJ61" s="162" t="s">
        <v>363</v>
      </c>
      <c r="AK61" s="34" t="s">
        <v>363</v>
      </c>
      <c r="AL61" s="34" t="s">
        <v>363</v>
      </c>
      <c r="AM61" s="34" t="s">
        <v>363</v>
      </c>
      <c r="AN61" s="34" t="s">
        <v>363</v>
      </c>
      <c r="AO61" s="34" t="s">
        <v>363</v>
      </c>
      <c r="AP61" s="34" t="s">
        <v>363</v>
      </c>
      <c r="AQ61" s="34" t="s">
        <v>363</v>
      </c>
      <c r="AR61" s="147">
        <f t="shared" si="0"/>
        <v>0.257647964009659</v>
      </c>
      <c r="AS61" s="147">
        <f t="shared" si="1"/>
        <v>0</v>
      </c>
    </row>
    <row r="62" spans="1:45" x14ac:dyDescent="0.45">
      <c r="A62" s="19">
        <v>171</v>
      </c>
      <c r="B62" s="19" t="s">
        <v>1510</v>
      </c>
      <c r="C62" s="19" t="s">
        <v>86</v>
      </c>
      <c r="D62" s="19" t="s">
        <v>86</v>
      </c>
      <c r="E62" s="19" t="s">
        <v>86</v>
      </c>
      <c r="F62" s="19" t="s">
        <v>86</v>
      </c>
      <c r="G62" s="19">
        <v>71410</v>
      </c>
      <c r="H62" s="19" t="s">
        <v>507</v>
      </c>
      <c r="I62" s="19">
        <v>125</v>
      </c>
      <c r="J62" s="19">
        <v>125</v>
      </c>
      <c r="K62" s="38"/>
      <c r="L62" s="39"/>
      <c r="M62" s="39"/>
      <c r="N62" s="39"/>
      <c r="O62" s="39"/>
      <c r="P62" s="39"/>
      <c r="Q62" s="40"/>
      <c r="R62" s="40"/>
      <c r="S62" s="33" t="s">
        <v>364</v>
      </c>
      <c r="T62" s="259">
        <v>13.269082882906897</v>
      </c>
      <c r="U62" s="258">
        <f t="shared" si="2"/>
        <v>27.874170180750415</v>
      </c>
      <c r="V62" s="34" t="s">
        <v>363</v>
      </c>
      <c r="W62" s="162">
        <v>163.125846589356</v>
      </c>
      <c r="X62" s="162">
        <v>17.233208946450187</v>
      </c>
      <c r="Y62" s="34" t="s">
        <v>363</v>
      </c>
      <c r="Z62" s="162" t="s">
        <v>363</v>
      </c>
      <c r="AA62" s="162">
        <v>0.52580368179916526</v>
      </c>
      <c r="AB62" s="162">
        <v>27.874170180750415</v>
      </c>
      <c r="AC62" s="34">
        <v>1.2213388311831684E-2</v>
      </c>
      <c r="AD62" s="162" t="s">
        <v>363</v>
      </c>
      <c r="AE62" s="162" t="s">
        <v>363</v>
      </c>
      <c r="AF62" s="162">
        <v>2.8972829728721772</v>
      </c>
      <c r="AG62" s="162">
        <v>80.472111831600813</v>
      </c>
      <c r="AH62" s="162">
        <v>0.22315113572414436</v>
      </c>
      <c r="AI62" s="162">
        <v>1.3694952441899058E-3</v>
      </c>
      <c r="AJ62" s="162">
        <v>0.27199863304540023</v>
      </c>
      <c r="AK62" s="34">
        <v>40.463452328929186</v>
      </c>
      <c r="AL62" s="34">
        <v>122.1231043981492</v>
      </c>
      <c r="AM62" s="34" t="s">
        <v>363</v>
      </c>
      <c r="AN62" s="34">
        <v>73.219576607763443</v>
      </c>
      <c r="AO62" s="34" t="s">
        <v>363</v>
      </c>
      <c r="AP62" s="34">
        <v>23.792327595637214</v>
      </c>
      <c r="AQ62" s="34" t="s">
        <v>363</v>
      </c>
      <c r="AR62" s="147">
        <f t="shared" si="0"/>
        <v>13.269082882906897</v>
      </c>
      <c r="AS62" s="147">
        <f t="shared" si="1"/>
        <v>27.874170180750415</v>
      </c>
    </row>
    <row r="63" spans="1:45" x14ac:dyDescent="0.45">
      <c r="A63" s="19">
        <v>184</v>
      </c>
      <c r="B63" s="19" t="s">
        <v>1281</v>
      </c>
      <c r="C63" s="19" t="s">
        <v>83</v>
      </c>
      <c r="D63" s="19" t="s">
        <v>83</v>
      </c>
      <c r="E63" s="19" t="s">
        <v>83</v>
      </c>
      <c r="F63" s="19" t="s">
        <v>83</v>
      </c>
      <c r="G63" s="19">
        <v>71490</v>
      </c>
      <c r="H63" s="19" t="s">
        <v>527</v>
      </c>
      <c r="I63" s="19">
        <v>135</v>
      </c>
      <c r="J63" s="19">
        <v>135</v>
      </c>
      <c r="K63" s="31">
        <v>135</v>
      </c>
      <c r="L63" s="30" t="s">
        <v>519</v>
      </c>
      <c r="M63" s="30"/>
      <c r="N63" s="30"/>
      <c r="O63" s="49" t="s">
        <v>88</v>
      </c>
      <c r="P63" s="30" t="s">
        <v>519</v>
      </c>
      <c r="Q63" s="32">
        <v>1</v>
      </c>
      <c r="R63" s="32">
        <v>1</v>
      </c>
      <c r="S63" s="33" t="s">
        <v>361</v>
      </c>
      <c r="T63" s="259">
        <v>848.85328119573046</v>
      </c>
      <c r="U63" s="258">
        <f t="shared" si="2"/>
        <v>0</v>
      </c>
      <c r="V63" s="34" t="s">
        <v>363</v>
      </c>
      <c r="W63" s="162">
        <v>1067.7571284803755</v>
      </c>
      <c r="X63" s="162" t="s">
        <v>363</v>
      </c>
      <c r="Y63" s="34" t="s">
        <v>363</v>
      </c>
      <c r="Z63" s="162" t="s">
        <v>363</v>
      </c>
      <c r="AA63" s="162" t="s">
        <v>363</v>
      </c>
      <c r="AB63" s="162" t="s">
        <v>363</v>
      </c>
      <c r="AC63" s="34" t="s">
        <v>363</v>
      </c>
      <c r="AD63" s="162" t="s">
        <v>363</v>
      </c>
      <c r="AE63" s="162" t="s">
        <v>363</v>
      </c>
      <c r="AF63" s="162" t="s">
        <v>363</v>
      </c>
      <c r="AG63" s="162" t="s">
        <v>363</v>
      </c>
      <c r="AH63" s="162" t="s">
        <v>363</v>
      </c>
      <c r="AI63" s="162" t="s">
        <v>363</v>
      </c>
      <c r="AJ63" s="162" t="s">
        <v>363</v>
      </c>
      <c r="AK63" s="34" t="s">
        <v>363</v>
      </c>
      <c r="AL63" s="34" t="s">
        <v>363</v>
      </c>
      <c r="AM63" s="34" t="s">
        <v>363</v>
      </c>
      <c r="AN63" s="34" t="s">
        <v>363</v>
      </c>
      <c r="AO63" s="34" t="s">
        <v>363</v>
      </c>
      <c r="AP63" s="34" t="s">
        <v>363</v>
      </c>
      <c r="AQ63" s="34" t="s">
        <v>363</v>
      </c>
      <c r="AR63" s="147">
        <f t="shared" si="0"/>
        <v>848.85328119573046</v>
      </c>
      <c r="AS63" s="147">
        <f t="shared" si="1"/>
        <v>0</v>
      </c>
    </row>
    <row r="64" spans="1:45" x14ac:dyDescent="0.45">
      <c r="A64" s="19">
        <v>185</v>
      </c>
      <c r="B64" s="19" t="s">
        <v>1398</v>
      </c>
      <c r="C64" s="19" t="s">
        <v>83</v>
      </c>
      <c r="D64" s="19" t="s">
        <v>83</v>
      </c>
      <c r="E64" s="19" t="s">
        <v>83</v>
      </c>
      <c r="F64" s="19" t="s">
        <v>83</v>
      </c>
      <c r="G64" s="19">
        <v>71490</v>
      </c>
      <c r="H64" s="19" t="s">
        <v>527</v>
      </c>
      <c r="I64" s="19">
        <v>135</v>
      </c>
      <c r="J64" s="19">
        <v>135</v>
      </c>
      <c r="K64" s="35"/>
      <c r="L64" s="36"/>
      <c r="M64" s="36"/>
      <c r="N64" s="36"/>
      <c r="O64" s="56"/>
      <c r="P64" s="36"/>
      <c r="Q64" s="37"/>
      <c r="R64" s="37"/>
      <c r="S64" s="33" t="s">
        <v>362</v>
      </c>
      <c r="T64" s="259">
        <v>22.429298429189117</v>
      </c>
      <c r="U64" s="258">
        <f t="shared" si="2"/>
        <v>0</v>
      </c>
      <c r="V64" s="34" t="s">
        <v>363</v>
      </c>
      <c r="W64" s="162" t="s">
        <v>363</v>
      </c>
      <c r="X64" s="162" t="s">
        <v>363</v>
      </c>
      <c r="Y64" s="34" t="s">
        <v>363</v>
      </c>
      <c r="Z64" s="162" t="s">
        <v>363</v>
      </c>
      <c r="AA64" s="162" t="s">
        <v>363</v>
      </c>
      <c r="AB64" s="162" t="s">
        <v>363</v>
      </c>
      <c r="AC64" s="34" t="s">
        <v>363</v>
      </c>
      <c r="AD64" s="162" t="s">
        <v>363</v>
      </c>
      <c r="AE64" s="162" t="s">
        <v>363</v>
      </c>
      <c r="AF64" s="162" t="s">
        <v>363</v>
      </c>
      <c r="AG64" s="162" t="s">
        <v>363</v>
      </c>
      <c r="AH64" s="162" t="s">
        <v>363</v>
      </c>
      <c r="AI64" s="162" t="s">
        <v>363</v>
      </c>
      <c r="AJ64" s="162" t="s">
        <v>363</v>
      </c>
      <c r="AK64" s="34" t="s">
        <v>363</v>
      </c>
      <c r="AL64" s="34" t="s">
        <v>363</v>
      </c>
      <c r="AM64" s="34" t="s">
        <v>363</v>
      </c>
      <c r="AN64" s="34" t="s">
        <v>363</v>
      </c>
      <c r="AO64" s="34" t="s">
        <v>363</v>
      </c>
      <c r="AP64" s="34" t="s">
        <v>363</v>
      </c>
      <c r="AQ64" s="34" t="s">
        <v>363</v>
      </c>
      <c r="AR64" s="147">
        <f t="shared" si="0"/>
        <v>22.429298429189117</v>
      </c>
      <c r="AS64" s="147">
        <f t="shared" si="1"/>
        <v>0</v>
      </c>
    </row>
    <row r="65" spans="1:45" x14ac:dyDescent="0.45">
      <c r="A65" s="19">
        <v>186</v>
      </c>
      <c r="B65" s="19" t="s">
        <v>1511</v>
      </c>
      <c r="C65" s="19" t="s">
        <v>83</v>
      </c>
      <c r="D65" s="19" t="s">
        <v>83</v>
      </c>
      <c r="E65" s="19" t="s">
        <v>83</v>
      </c>
      <c r="F65" s="19" t="s">
        <v>83</v>
      </c>
      <c r="G65" s="19">
        <v>71490</v>
      </c>
      <c r="H65" s="19" t="s">
        <v>527</v>
      </c>
      <c r="I65" s="19">
        <v>135</v>
      </c>
      <c r="J65" s="19">
        <v>135</v>
      </c>
      <c r="K65" s="38"/>
      <c r="L65" s="39"/>
      <c r="M65" s="39"/>
      <c r="N65" s="39"/>
      <c r="O65" s="39"/>
      <c r="P65" s="39"/>
      <c r="Q65" s="40"/>
      <c r="R65" s="40"/>
      <c r="S65" s="33" t="s">
        <v>364</v>
      </c>
      <c r="T65" s="259">
        <v>10.84331671524547</v>
      </c>
      <c r="U65" s="258">
        <f t="shared" si="2"/>
        <v>0</v>
      </c>
      <c r="V65" s="34" t="s">
        <v>363</v>
      </c>
      <c r="W65" s="162">
        <v>276.99256809555612</v>
      </c>
      <c r="X65" s="162" t="s">
        <v>363</v>
      </c>
      <c r="Y65" s="34" t="s">
        <v>363</v>
      </c>
      <c r="Z65" s="162" t="s">
        <v>363</v>
      </c>
      <c r="AA65" s="162" t="s">
        <v>363</v>
      </c>
      <c r="AB65" s="162" t="s">
        <v>363</v>
      </c>
      <c r="AC65" s="34" t="s">
        <v>363</v>
      </c>
      <c r="AD65" s="162" t="s">
        <v>363</v>
      </c>
      <c r="AE65" s="162" t="s">
        <v>363</v>
      </c>
      <c r="AF65" s="162" t="s">
        <v>363</v>
      </c>
      <c r="AG65" s="162" t="s">
        <v>363</v>
      </c>
      <c r="AH65" s="162" t="s">
        <v>363</v>
      </c>
      <c r="AI65" s="162" t="s">
        <v>363</v>
      </c>
      <c r="AJ65" s="162" t="s">
        <v>363</v>
      </c>
      <c r="AK65" s="34" t="s">
        <v>363</v>
      </c>
      <c r="AL65" s="34" t="s">
        <v>363</v>
      </c>
      <c r="AM65" s="34" t="s">
        <v>363</v>
      </c>
      <c r="AN65" s="34" t="s">
        <v>363</v>
      </c>
      <c r="AO65" s="34" t="s">
        <v>363</v>
      </c>
      <c r="AP65" s="34" t="s">
        <v>363</v>
      </c>
      <c r="AQ65" s="34" t="s">
        <v>363</v>
      </c>
      <c r="AR65" s="147">
        <f t="shared" si="0"/>
        <v>10.84331671524547</v>
      </c>
      <c r="AS65" s="147">
        <f t="shared" si="1"/>
        <v>0</v>
      </c>
    </row>
    <row r="66" spans="1:45" x14ac:dyDescent="0.45">
      <c r="A66" s="19">
        <v>187</v>
      </c>
      <c r="B66" s="19" t="s">
        <v>1281</v>
      </c>
      <c r="C66" s="19" t="s">
        <v>83</v>
      </c>
      <c r="D66" s="19" t="s">
        <v>83</v>
      </c>
      <c r="E66" s="19" t="s">
        <v>83</v>
      </c>
      <c r="F66" s="19" t="s">
        <v>83</v>
      </c>
      <c r="G66" s="19">
        <v>71490</v>
      </c>
      <c r="H66" s="19" t="s">
        <v>527</v>
      </c>
      <c r="I66" s="19">
        <v>136</v>
      </c>
      <c r="J66" s="19">
        <v>136</v>
      </c>
      <c r="K66" s="31">
        <v>136</v>
      </c>
      <c r="L66" s="30" t="s">
        <v>520</v>
      </c>
      <c r="M66" s="30"/>
      <c r="N66" s="30"/>
      <c r="O66" s="49" t="s">
        <v>521</v>
      </c>
      <c r="P66" s="30" t="s">
        <v>520</v>
      </c>
      <c r="Q66" s="32">
        <v>1</v>
      </c>
      <c r="R66" s="32">
        <v>1</v>
      </c>
      <c r="S66" s="33" t="s">
        <v>361</v>
      </c>
      <c r="T66" s="259">
        <v>587.2329026319012</v>
      </c>
      <c r="U66" s="258">
        <f t="shared" si="2"/>
        <v>0</v>
      </c>
      <c r="V66" s="34" t="s">
        <v>363</v>
      </c>
      <c r="W66" s="162" t="s">
        <v>363</v>
      </c>
      <c r="X66" s="162" t="s">
        <v>363</v>
      </c>
      <c r="Y66" s="34">
        <v>36.401960230028656</v>
      </c>
      <c r="Z66" s="162" t="s">
        <v>363</v>
      </c>
      <c r="AA66" s="162">
        <v>470.2496231586253</v>
      </c>
      <c r="AB66" s="162" t="s">
        <v>363</v>
      </c>
      <c r="AC66" s="34" t="s">
        <v>363</v>
      </c>
      <c r="AD66" s="162" t="s">
        <v>363</v>
      </c>
      <c r="AE66" s="162" t="s">
        <v>363</v>
      </c>
      <c r="AF66" s="162">
        <v>564.76451126432949</v>
      </c>
      <c r="AG66" s="162">
        <v>904.50022903402282</v>
      </c>
      <c r="AH66" s="162">
        <v>1144.556688734021</v>
      </c>
      <c r="AI66" s="162" t="s">
        <v>363</v>
      </c>
      <c r="AJ66" s="162" t="s">
        <v>363</v>
      </c>
      <c r="AK66" s="34" t="s">
        <v>363</v>
      </c>
      <c r="AL66" s="34" t="s">
        <v>363</v>
      </c>
      <c r="AM66" s="34" t="s">
        <v>363</v>
      </c>
      <c r="AN66" s="34">
        <v>255.41267420595193</v>
      </c>
      <c r="AO66" s="34" t="s">
        <v>363</v>
      </c>
      <c r="AP66" s="34" t="s">
        <v>363</v>
      </c>
      <c r="AQ66" s="34" t="s">
        <v>363</v>
      </c>
      <c r="AR66" s="147">
        <f t="shared" si="0"/>
        <v>587.2329026319012</v>
      </c>
      <c r="AS66" s="147">
        <f t="shared" si="1"/>
        <v>0</v>
      </c>
    </row>
    <row r="67" spans="1:45" x14ac:dyDescent="0.45">
      <c r="A67" s="19">
        <v>188</v>
      </c>
      <c r="B67" s="19" t="s">
        <v>1398</v>
      </c>
      <c r="C67" s="19" t="s">
        <v>83</v>
      </c>
      <c r="D67" s="19" t="s">
        <v>83</v>
      </c>
      <c r="E67" s="19" t="s">
        <v>83</v>
      </c>
      <c r="F67" s="19" t="s">
        <v>83</v>
      </c>
      <c r="G67" s="19">
        <v>71490</v>
      </c>
      <c r="H67" s="19" t="s">
        <v>527</v>
      </c>
      <c r="I67" s="19">
        <v>136</v>
      </c>
      <c r="J67" s="19">
        <v>136</v>
      </c>
      <c r="K67" s="35"/>
      <c r="L67" s="36"/>
      <c r="M67" s="36"/>
      <c r="N67" s="36"/>
      <c r="O67" s="56"/>
      <c r="P67" s="36"/>
      <c r="Q67" s="37"/>
      <c r="R67" s="37"/>
      <c r="S67" s="33" t="s">
        <v>362</v>
      </c>
      <c r="T67" s="259">
        <v>3.3120223463703287</v>
      </c>
      <c r="U67" s="258">
        <f t="shared" si="2"/>
        <v>0</v>
      </c>
      <c r="V67" s="34" t="s">
        <v>363</v>
      </c>
      <c r="W67" s="162" t="s">
        <v>363</v>
      </c>
      <c r="X67" s="162" t="s">
        <v>363</v>
      </c>
      <c r="Y67" s="34">
        <v>121.75319172823028</v>
      </c>
      <c r="Z67" s="162" t="s">
        <v>363</v>
      </c>
      <c r="AA67" s="162">
        <v>1.0886295944568563</v>
      </c>
      <c r="AB67" s="162" t="s">
        <v>363</v>
      </c>
      <c r="AC67" s="34" t="s">
        <v>363</v>
      </c>
      <c r="AD67" s="162" t="s">
        <v>363</v>
      </c>
      <c r="AE67" s="162" t="s">
        <v>363</v>
      </c>
      <c r="AF67" s="162">
        <v>0.47051925800773076</v>
      </c>
      <c r="AG67" s="162">
        <v>3.1303486018637896</v>
      </c>
      <c r="AH67" s="162">
        <v>2.6478199827188247</v>
      </c>
      <c r="AI67" s="162" t="s">
        <v>363</v>
      </c>
      <c r="AJ67" s="162" t="s">
        <v>363</v>
      </c>
      <c r="AK67" s="34" t="s">
        <v>363</v>
      </c>
      <c r="AL67" s="34" t="s">
        <v>363</v>
      </c>
      <c r="AM67" s="34" t="s">
        <v>363</v>
      </c>
      <c r="AN67" s="34">
        <v>7.7931417225776958</v>
      </c>
      <c r="AO67" s="34" t="s">
        <v>363</v>
      </c>
      <c r="AP67" s="34" t="s">
        <v>363</v>
      </c>
      <c r="AQ67" s="34" t="s">
        <v>363</v>
      </c>
      <c r="AR67" s="147">
        <f t="shared" si="0"/>
        <v>3.3120223463703287</v>
      </c>
      <c r="AS67" s="147">
        <f t="shared" si="1"/>
        <v>0</v>
      </c>
    </row>
    <row r="68" spans="1:45" x14ac:dyDescent="0.45">
      <c r="A68" s="19">
        <v>189</v>
      </c>
      <c r="B68" s="19" t="s">
        <v>1511</v>
      </c>
      <c r="C68" s="19" t="s">
        <v>83</v>
      </c>
      <c r="D68" s="19" t="s">
        <v>83</v>
      </c>
      <c r="E68" s="19" t="s">
        <v>83</v>
      </c>
      <c r="F68" s="19" t="s">
        <v>83</v>
      </c>
      <c r="G68" s="19">
        <v>71490</v>
      </c>
      <c r="H68" s="19" t="s">
        <v>527</v>
      </c>
      <c r="I68" s="19">
        <v>136</v>
      </c>
      <c r="J68" s="19">
        <v>136</v>
      </c>
      <c r="K68" s="38"/>
      <c r="L68" s="39"/>
      <c r="M68" s="39"/>
      <c r="N68" s="39"/>
      <c r="O68" s="39"/>
      <c r="P68" s="39"/>
      <c r="Q68" s="40"/>
      <c r="R68" s="40"/>
      <c r="S68" s="33" t="s">
        <v>364</v>
      </c>
      <c r="T68" s="259">
        <v>15.131723509036307</v>
      </c>
      <c r="U68" s="258">
        <f t="shared" si="2"/>
        <v>0</v>
      </c>
      <c r="V68" s="34" t="s">
        <v>363</v>
      </c>
      <c r="W68" s="162" t="s">
        <v>363</v>
      </c>
      <c r="X68" s="162" t="s">
        <v>363</v>
      </c>
      <c r="Y68" s="34">
        <v>91.071630323121866</v>
      </c>
      <c r="Z68" s="162" t="s">
        <v>363</v>
      </c>
      <c r="AA68" s="162">
        <v>0.92150563061201551</v>
      </c>
      <c r="AB68" s="162" t="s">
        <v>363</v>
      </c>
      <c r="AC68" s="34" t="s">
        <v>363</v>
      </c>
      <c r="AD68" s="162" t="s">
        <v>363</v>
      </c>
      <c r="AE68" s="162" t="s">
        <v>363</v>
      </c>
      <c r="AF68" s="162">
        <v>1.0374791019807033</v>
      </c>
      <c r="AG68" s="162">
        <v>122.98047320200638</v>
      </c>
      <c r="AH68" s="162">
        <v>0.33054920825499512</v>
      </c>
      <c r="AI68" s="162" t="s">
        <v>363</v>
      </c>
      <c r="AJ68" s="162" t="s">
        <v>363</v>
      </c>
      <c r="AK68" s="34" t="s">
        <v>363</v>
      </c>
      <c r="AL68" s="34" t="s">
        <v>363</v>
      </c>
      <c r="AM68" s="34" t="s">
        <v>363</v>
      </c>
      <c r="AN68" s="34">
        <v>69.833536437742481</v>
      </c>
      <c r="AO68" s="34" t="s">
        <v>363</v>
      </c>
      <c r="AP68" s="34" t="s">
        <v>363</v>
      </c>
      <c r="AQ68" s="34" t="s">
        <v>363</v>
      </c>
      <c r="AR68" s="147">
        <f t="shared" si="0"/>
        <v>15.131723509036307</v>
      </c>
      <c r="AS68" s="147">
        <f t="shared" si="1"/>
        <v>0</v>
      </c>
    </row>
    <row r="69" spans="1:45" x14ac:dyDescent="0.45">
      <c r="A69" s="19">
        <v>190</v>
      </c>
      <c r="B69" s="19" t="s">
        <v>1281</v>
      </c>
      <c r="C69" s="19" t="s">
        <v>83</v>
      </c>
      <c r="D69" s="19" t="s">
        <v>83</v>
      </c>
      <c r="E69" s="19" t="s">
        <v>83</v>
      </c>
      <c r="F69" s="19" t="s">
        <v>83</v>
      </c>
      <c r="G69" s="19">
        <v>71490</v>
      </c>
      <c r="H69" s="19" t="s">
        <v>527</v>
      </c>
      <c r="I69" s="19">
        <v>137</v>
      </c>
      <c r="J69" s="19">
        <v>137</v>
      </c>
      <c r="K69" s="31">
        <v>137</v>
      </c>
      <c r="L69" s="30" t="s">
        <v>522</v>
      </c>
      <c r="M69" s="30"/>
      <c r="N69" s="30"/>
      <c r="O69" s="30" t="s">
        <v>92</v>
      </c>
      <c r="P69" s="30" t="s">
        <v>522</v>
      </c>
      <c r="Q69" s="32">
        <v>1</v>
      </c>
      <c r="R69" s="32">
        <v>1</v>
      </c>
      <c r="S69" s="33" t="s">
        <v>361</v>
      </c>
      <c r="T69" s="259">
        <v>341.25799162692806</v>
      </c>
      <c r="U69" s="258">
        <f t="shared" si="2"/>
        <v>0</v>
      </c>
      <c r="V69" s="34" t="s">
        <v>363</v>
      </c>
      <c r="W69" s="162">
        <v>731.32692307692298</v>
      </c>
      <c r="X69" s="162">
        <v>455.29475119294318</v>
      </c>
      <c r="Y69" s="34" t="s">
        <v>363</v>
      </c>
      <c r="Z69" s="162">
        <v>571.65988416788548</v>
      </c>
      <c r="AA69" s="162">
        <v>229.18754408366607</v>
      </c>
      <c r="AB69" s="162" t="s">
        <v>363</v>
      </c>
      <c r="AC69" s="34">
        <v>426.6238732967044</v>
      </c>
      <c r="AD69" s="162" t="s">
        <v>363</v>
      </c>
      <c r="AE69" s="162" t="s">
        <v>363</v>
      </c>
      <c r="AF69" s="162">
        <v>319.53379996855892</v>
      </c>
      <c r="AG69" s="162">
        <v>819.73525668222294</v>
      </c>
      <c r="AH69" s="162">
        <v>1260.4466666666665</v>
      </c>
      <c r="AI69" s="162">
        <v>569.84316673135595</v>
      </c>
      <c r="AJ69" s="162" t="s">
        <v>363</v>
      </c>
      <c r="AK69" s="34" t="s">
        <v>363</v>
      </c>
      <c r="AL69" s="34" t="s">
        <v>363</v>
      </c>
      <c r="AM69" s="34" t="s">
        <v>363</v>
      </c>
      <c r="AN69" s="34" t="s">
        <v>363</v>
      </c>
      <c r="AO69" s="34" t="s">
        <v>363</v>
      </c>
      <c r="AP69" s="34" t="s">
        <v>363</v>
      </c>
      <c r="AQ69" s="34" t="s">
        <v>363</v>
      </c>
      <c r="AR69" s="147">
        <f t="shared" si="0"/>
        <v>341.25799162692806</v>
      </c>
      <c r="AS69" s="147">
        <f t="shared" si="1"/>
        <v>0</v>
      </c>
    </row>
    <row r="70" spans="1:45" x14ac:dyDescent="0.45">
      <c r="A70" s="19">
        <v>191</v>
      </c>
      <c r="B70" s="19" t="s">
        <v>1398</v>
      </c>
      <c r="C70" s="19" t="s">
        <v>83</v>
      </c>
      <c r="D70" s="19" t="s">
        <v>83</v>
      </c>
      <c r="E70" s="19" t="s">
        <v>83</v>
      </c>
      <c r="F70" s="19" t="s">
        <v>83</v>
      </c>
      <c r="G70" s="19">
        <v>71490</v>
      </c>
      <c r="H70" s="19" t="s">
        <v>527</v>
      </c>
      <c r="I70" s="19">
        <v>137</v>
      </c>
      <c r="J70" s="19">
        <v>137</v>
      </c>
      <c r="K70" s="35"/>
      <c r="L70" s="36"/>
      <c r="M70" s="36"/>
      <c r="N70" s="36"/>
      <c r="O70" s="36"/>
      <c r="P70" s="36"/>
      <c r="Q70" s="37"/>
      <c r="R70" s="37"/>
      <c r="S70" s="33" t="s">
        <v>362</v>
      </c>
      <c r="T70" s="259">
        <v>0.25904116409733274</v>
      </c>
      <c r="U70" s="258">
        <f t="shared" si="2"/>
        <v>0</v>
      </c>
      <c r="V70" s="34" t="s">
        <v>363</v>
      </c>
      <c r="W70" s="162" t="s">
        <v>363</v>
      </c>
      <c r="X70" s="162">
        <v>6.6881034824667607</v>
      </c>
      <c r="Y70" s="34" t="s">
        <v>363</v>
      </c>
      <c r="Z70" s="162">
        <v>3.1004058157731618</v>
      </c>
      <c r="AA70" s="162" t="s">
        <v>363</v>
      </c>
      <c r="AB70" s="162" t="s">
        <v>363</v>
      </c>
      <c r="AC70" s="34">
        <v>7.9562459344675185</v>
      </c>
      <c r="AD70" s="162" t="s">
        <v>363</v>
      </c>
      <c r="AE70" s="162" t="s">
        <v>363</v>
      </c>
      <c r="AF70" s="162">
        <v>1.4451885504086171E-2</v>
      </c>
      <c r="AG70" s="162" t="s">
        <v>363</v>
      </c>
      <c r="AH70" s="162" t="s">
        <v>363</v>
      </c>
      <c r="AI70" s="162">
        <v>4.1043292531979292</v>
      </c>
      <c r="AJ70" s="162" t="s">
        <v>363</v>
      </c>
      <c r="AK70" s="34" t="s">
        <v>363</v>
      </c>
      <c r="AL70" s="34" t="s">
        <v>363</v>
      </c>
      <c r="AM70" s="34" t="s">
        <v>363</v>
      </c>
      <c r="AN70" s="34" t="s">
        <v>363</v>
      </c>
      <c r="AO70" s="34" t="s">
        <v>363</v>
      </c>
      <c r="AP70" s="34" t="s">
        <v>363</v>
      </c>
      <c r="AQ70" s="34" t="s">
        <v>363</v>
      </c>
      <c r="AR70" s="147">
        <f t="shared" si="0"/>
        <v>0.25904116409733274</v>
      </c>
      <c r="AS70" s="147">
        <f t="shared" si="1"/>
        <v>0</v>
      </c>
    </row>
    <row r="71" spans="1:45" x14ac:dyDescent="0.45">
      <c r="A71" s="19">
        <v>192</v>
      </c>
      <c r="B71" s="19" t="s">
        <v>1511</v>
      </c>
      <c r="C71" s="19" t="s">
        <v>83</v>
      </c>
      <c r="D71" s="19" t="s">
        <v>83</v>
      </c>
      <c r="E71" s="19" t="s">
        <v>83</v>
      </c>
      <c r="F71" s="19" t="s">
        <v>83</v>
      </c>
      <c r="G71" s="19">
        <v>71490</v>
      </c>
      <c r="H71" s="19" t="s">
        <v>527</v>
      </c>
      <c r="I71" s="19">
        <v>137</v>
      </c>
      <c r="J71" s="19">
        <v>137</v>
      </c>
      <c r="K71" s="38"/>
      <c r="L71" s="39"/>
      <c r="M71" s="39"/>
      <c r="N71" s="39"/>
      <c r="O71" s="39"/>
      <c r="P71" s="39"/>
      <c r="Q71" s="40"/>
      <c r="R71" s="40"/>
      <c r="S71" s="33" t="s">
        <v>364</v>
      </c>
      <c r="T71" s="259">
        <v>1.2261610953303663</v>
      </c>
      <c r="U71" s="258">
        <f t="shared" si="2"/>
        <v>0</v>
      </c>
      <c r="V71" s="34" t="s">
        <v>363</v>
      </c>
      <c r="W71" s="162">
        <v>390.78141025641025</v>
      </c>
      <c r="X71" s="162">
        <v>23.757172281611393</v>
      </c>
      <c r="Y71" s="34" t="s">
        <v>363</v>
      </c>
      <c r="Z71" s="162">
        <v>1.4006666187768213E-6</v>
      </c>
      <c r="AA71" s="162">
        <v>0.48248254993081874</v>
      </c>
      <c r="AB71" s="162" t="s">
        <v>363</v>
      </c>
      <c r="AC71" s="34">
        <v>1.7853611891777393E-2</v>
      </c>
      <c r="AD71" s="162" t="s">
        <v>363</v>
      </c>
      <c r="AE71" s="162" t="s">
        <v>363</v>
      </c>
      <c r="AF71" s="162">
        <v>0.681686616277973</v>
      </c>
      <c r="AG71" s="162">
        <v>129.41315231226133</v>
      </c>
      <c r="AH71" s="162">
        <v>0.43925666666666668</v>
      </c>
      <c r="AI71" s="162">
        <v>4.4694118257966797E-5</v>
      </c>
      <c r="AJ71" s="162" t="s">
        <v>363</v>
      </c>
      <c r="AK71" s="34" t="s">
        <v>363</v>
      </c>
      <c r="AL71" s="34" t="s">
        <v>363</v>
      </c>
      <c r="AM71" s="34" t="s">
        <v>363</v>
      </c>
      <c r="AN71" s="34" t="s">
        <v>363</v>
      </c>
      <c r="AO71" s="34" t="s">
        <v>363</v>
      </c>
      <c r="AP71" s="34" t="s">
        <v>363</v>
      </c>
      <c r="AQ71" s="34" t="s">
        <v>363</v>
      </c>
      <c r="AR71" s="147">
        <f t="shared" si="0"/>
        <v>1.2261610953303663</v>
      </c>
      <c r="AS71" s="147">
        <f t="shared" si="1"/>
        <v>0</v>
      </c>
    </row>
    <row r="72" spans="1:45" x14ac:dyDescent="0.45">
      <c r="A72" s="19">
        <v>199</v>
      </c>
      <c r="B72" s="19" t="s">
        <v>1281</v>
      </c>
      <c r="C72" s="19" t="s">
        <v>83</v>
      </c>
      <c r="D72" s="19" t="s">
        <v>83</v>
      </c>
      <c r="E72" s="19" t="s">
        <v>83</v>
      </c>
      <c r="F72" s="19" t="s">
        <v>83</v>
      </c>
      <c r="G72" s="19">
        <v>71490</v>
      </c>
      <c r="H72" s="19" t="s">
        <v>527</v>
      </c>
      <c r="I72" s="19">
        <v>149</v>
      </c>
      <c r="J72" s="19">
        <v>149</v>
      </c>
      <c r="K72" s="31">
        <v>149</v>
      </c>
      <c r="L72" s="30" t="s">
        <v>526</v>
      </c>
      <c r="M72" s="30"/>
      <c r="N72" s="30"/>
      <c r="O72" s="49" t="s">
        <v>529</v>
      </c>
      <c r="P72" s="30" t="s">
        <v>526</v>
      </c>
      <c r="Q72" s="32">
        <v>1</v>
      </c>
      <c r="R72" s="32">
        <v>1</v>
      </c>
      <c r="S72" s="33" t="s">
        <v>361</v>
      </c>
      <c r="T72" s="259">
        <v>348.09769865212536</v>
      </c>
      <c r="U72" s="258">
        <f t="shared" si="2"/>
        <v>519.62203703962314</v>
      </c>
      <c r="V72" s="34" t="s">
        <v>363</v>
      </c>
      <c r="W72" s="162">
        <v>323.85833333333341</v>
      </c>
      <c r="X72" s="162" t="s">
        <v>363</v>
      </c>
      <c r="Y72" s="34">
        <v>105.71415733967034</v>
      </c>
      <c r="Z72" s="162">
        <v>348.82656197951553</v>
      </c>
      <c r="AA72" s="162">
        <v>444.33049382877198</v>
      </c>
      <c r="AB72" s="162">
        <v>519.62203703962314</v>
      </c>
      <c r="AC72" s="34">
        <v>290.90519987334324</v>
      </c>
      <c r="AD72" s="162" t="s">
        <v>363</v>
      </c>
      <c r="AE72" s="162">
        <v>497.79120960161862</v>
      </c>
      <c r="AF72" s="162" t="s">
        <v>363</v>
      </c>
      <c r="AG72" s="162">
        <v>594.27049621927915</v>
      </c>
      <c r="AH72" s="162" t="s">
        <v>363</v>
      </c>
      <c r="AI72" s="162" t="s">
        <v>363</v>
      </c>
      <c r="AJ72" s="162" t="s">
        <v>363</v>
      </c>
      <c r="AK72" s="34" t="s">
        <v>363</v>
      </c>
      <c r="AL72" s="34" t="s">
        <v>363</v>
      </c>
      <c r="AM72" s="34" t="s">
        <v>363</v>
      </c>
      <c r="AN72" s="34">
        <v>177.60713083129164</v>
      </c>
      <c r="AO72" s="34" t="s">
        <v>363</v>
      </c>
      <c r="AP72" s="34" t="s">
        <v>363</v>
      </c>
      <c r="AQ72" s="34" t="s">
        <v>363</v>
      </c>
      <c r="AR72" s="147">
        <f t="shared" si="0"/>
        <v>348.09769865212536</v>
      </c>
      <c r="AS72" s="147">
        <f t="shared" si="1"/>
        <v>519.62203703962314</v>
      </c>
    </row>
    <row r="73" spans="1:45" x14ac:dyDescent="0.45">
      <c r="A73" s="19">
        <v>200</v>
      </c>
      <c r="B73" s="19" t="s">
        <v>1398</v>
      </c>
      <c r="C73" s="19" t="s">
        <v>83</v>
      </c>
      <c r="D73" s="19" t="s">
        <v>83</v>
      </c>
      <c r="E73" s="19" t="s">
        <v>83</v>
      </c>
      <c r="F73" s="19" t="s">
        <v>83</v>
      </c>
      <c r="G73" s="19">
        <v>71490</v>
      </c>
      <c r="H73" s="19" t="s">
        <v>527</v>
      </c>
      <c r="I73" s="19">
        <v>149</v>
      </c>
      <c r="J73" s="19">
        <v>149</v>
      </c>
      <c r="K73" s="35"/>
      <c r="L73" s="36"/>
      <c r="M73" s="36"/>
      <c r="N73" s="36"/>
      <c r="O73" s="56"/>
      <c r="P73" s="36"/>
      <c r="Q73" s="37"/>
      <c r="R73" s="37"/>
      <c r="S73" s="33" t="s">
        <v>362</v>
      </c>
      <c r="T73" s="259">
        <v>15.282787011651962</v>
      </c>
      <c r="U73" s="258">
        <f t="shared" si="2"/>
        <v>35.969250780998557</v>
      </c>
      <c r="V73" s="34" t="s">
        <v>363</v>
      </c>
      <c r="W73" s="162" t="s">
        <v>363</v>
      </c>
      <c r="X73" s="162" t="s">
        <v>363</v>
      </c>
      <c r="Y73" s="34">
        <v>634.49219401916537</v>
      </c>
      <c r="Z73" s="162">
        <v>1.8020440986521302</v>
      </c>
      <c r="AA73" s="162">
        <v>0.70762173997720146</v>
      </c>
      <c r="AB73" s="162">
        <v>35.969250780998557</v>
      </c>
      <c r="AC73" s="34">
        <v>6.3590004366759931</v>
      </c>
      <c r="AD73" s="162" t="s">
        <v>363</v>
      </c>
      <c r="AE73" s="162">
        <v>57.260673915272072</v>
      </c>
      <c r="AF73" s="162" t="s">
        <v>363</v>
      </c>
      <c r="AG73" s="162">
        <v>2.1129454373382441</v>
      </c>
      <c r="AH73" s="162" t="s">
        <v>363</v>
      </c>
      <c r="AI73" s="162" t="s">
        <v>363</v>
      </c>
      <c r="AJ73" s="162" t="s">
        <v>363</v>
      </c>
      <c r="AK73" s="34" t="s">
        <v>363</v>
      </c>
      <c r="AL73" s="34" t="s">
        <v>363</v>
      </c>
      <c r="AM73" s="34" t="s">
        <v>363</v>
      </c>
      <c r="AN73" s="34">
        <v>6.1278089677399095</v>
      </c>
      <c r="AO73" s="34" t="s">
        <v>363</v>
      </c>
      <c r="AP73" s="34" t="s">
        <v>363</v>
      </c>
      <c r="AQ73" s="34" t="s">
        <v>363</v>
      </c>
      <c r="AR73" s="147">
        <f t="shared" ref="AR73:AR136" si="3">IF(T73="",0,T73)</f>
        <v>15.282787011651962</v>
      </c>
      <c r="AS73" s="147">
        <f t="shared" ref="AS73:AS136" si="4">IF(U73="",0,U73)</f>
        <v>35.969250780998557</v>
      </c>
    </row>
    <row r="74" spans="1:45" x14ac:dyDescent="0.45">
      <c r="A74" s="19">
        <v>201</v>
      </c>
      <c r="B74" s="19" t="s">
        <v>1511</v>
      </c>
      <c r="C74" s="19" t="s">
        <v>83</v>
      </c>
      <c r="D74" s="19" t="s">
        <v>83</v>
      </c>
      <c r="E74" s="19" t="s">
        <v>83</v>
      </c>
      <c r="F74" s="19" t="s">
        <v>83</v>
      </c>
      <c r="G74" s="19">
        <v>71490</v>
      </c>
      <c r="H74" s="19" t="s">
        <v>527</v>
      </c>
      <c r="I74" s="19">
        <v>149</v>
      </c>
      <c r="J74" s="19">
        <v>149</v>
      </c>
      <c r="K74" s="38"/>
      <c r="L74" s="39"/>
      <c r="M74" s="39"/>
      <c r="N74" s="39"/>
      <c r="O74" s="39"/>
      <c r="P74" s="39"/>
      <c r="Q74" s="40"/>
      <c r="R74" s="40"/>
      <c r="S74" s="33" t="s">
        <v>364</v>
      </c>
      <c r="T74" s="259">
        <v>21.890725878783226</v>
      </c>
      <c r="U74" s="258">
        <f t="shared" ref="U74:U137" si="5">IF(_xlfn.XLOOKUP($U$5,$V$5:$AQ$5,$V74:$AQ74)="",0,_xlfn.XLOOKUP($U$5,$V$5:$AQ$5,$V74:$AQ74))</f>
        <v>71.043834092246982</v>
      </c>
      <c r="V74" s="34" t="s">
        <v>363</v>
      </c>
      <c r="W74" s="162">
        <v>230.16666666666669</v>
      </c>
      <c r="X74" s="162" t="s">
        <v>363</v>
      </c>
      <c r="Y74" s="34">
        <v>496.04340941309039</v>
      </c>
      <c r="Z74" s="162">
        <v>9.1507907047977463E-7</v>
      </c>
      <c r="AA74" s="162">
        <v>1.1997095013186885</v>
      </c>
      <c r="AB74" s="162">
        <v>71.043834092246982</v>
      </c>
      <c r="AC74" s="34">
        <v>1.4314490830521956E-2</v>
      </c>
      <c r="AD74" s="162" t="s">
        <v>363</v>
      </c>
      <c r="AE74" s="162">
        <v>35.924620886038106</v>
      </c>
      <c r="AF74" s="162" t="s">
        <v>363</v>
      </c>
      <c r="AG74" s="162">
        <v>124.64681554503207</v>
      </c>
      <c r="AH74" s="162" t="s">
        <v>363</v>
      </c>
      <c r="AI74" s="162" t="s">
        <v>363</v>
      </c>
      <c r="AJ74" s="162" t="s">
        <v>363</v>
      </c>
      <c r="AK74" s="34" t="s">
        <v>363</v>
      </c>
      <c r="AL74" s="34" t="s">
        <v>363</v>
      </c>
      <c r="AM74" s="34" t="s">
        <v>363</v>
      </c>
      <c r="AN74" s="34">
        <v>88.397952559710802</v>
      </c>
      <c r="AO74" s="34" t="s">
        <v>363</v>
      </c>
      <c r="AP74" s="34" t="s">
        <v>363</v>
      </c>
      <c r="AQ74" s="34" t="s">
        <v>363</v>
      </c>
      <c r="AR74" s="147">
        <f t="shared" si="3"/>
        <v>21.890725878783226</v>
      </c>
      <c r="AS74" s="147">
        <f t="shared" si="4"/>
        <v>71.043834092246982</v>
      </c>
    </row>
    <row r="75" spans="1:45" x14ac:dyDescent="0.45">
      <c r="A75" s="19">
        <v>205</v>
      </c>
      <c r="B75" s="19" t="s">
        <v>1282</v>
      </c>
      <c r="C75" s="19" t="s">
        <v>97</v>
      </c>
      <c r="D75" s="19" t="s">
        <v>97</v>
      </c>
      <c r="E75" s="19" t="s">
        <v>97</v>
      </c>
      <c r="F75" s="19" t="s">
        <v>97</v>
      </c>
      <c r="G75" s="19">
        <v>121291</v>
      </c>
      <c r="H75" s="26">
        <v>121291</v>
      </c>
      <c r="I75" s="19">
        <v>156</v>
      </c>
      <c r="J75" s="19">
        <v>156</v>
      </c>
      <c r="K75" s="31">
        <v>156</v>
      </c>
      <c r="L75" s="30" t="s">
        <v>533</v>
      </c>
      <c r="M75" s="30" t="s">
        <v>534</v>
      </c>
      <c r="N75" s="49" t="s">
        <v>535</v>
      </c>
      <c r="O75" s="49" t="s">
        <v>96</v>
      </c>
      <c r="P75" s="30" t="s">
        <v>533</v>
      </c>
      <c r="Q75" s="32">
        <v>1</v>
      </c>
      <c r="R75" s="32">
        <v>1</v>
      </c>
      <c r="S75" s="33" t="s">
        <v>361</v>
      </c>
      <c r="T75" s="259">
        <v>139.26836919411576</v>
      </c>
      <c r="U75" s="258">
        <f t="shared" si="5"/>
        <v>162.99578247257435</v>
      </c>
      <c r="V75" s="34">
        <v>294.59396282362849</v>
      </c>
      <c r="W75" s="162">
        <v>248.27852519193871</v>
      </c>
      <c r="X75" s="162">
        <v>121.76543164135951</v>
      </c>
      <c r="Y75" s="34">
        <v>14.149680605888191</v>
      </c>
      <c r="Z75" s="162">
        <v>92.42694802023162</v>
      </c>
      <c r="AA75" s="162">
        <v>443.18444846292948</v>
      </c>
      <c r="AB75" s="162">
        <v>162.99578247257435</v>
      </c>
      <c r="AC75" s="34">
        <v>94.806280407651784</v>
      </c>
      <c r="AD75" s="162">
        <v>64.199347225709275</v>
      </c>
      <c r="AE75" s="162">
        <v>301.25680248911686</v>
      </c>
      <c r="AF75" s="162">
        <v>390.09884877745458</v>
      </c>
      <c r="AG75" s="162">
        <v>161.7535109160296</v>
      </c>
      <c r="AH75" s="162">
        <v>251.92108623016568</v>
      </c>
      <c r="AI75" s="162">
        <v>61.741282763573437</v>
      </c>
      <c r="AJ75" s="162">
        <v>127.30862707193802</v>
      </c>
      <c r="AK75" s="34">
        <v>217.92278047021594</v>
      </c>
      <c r="AL75" s="34">
        <v>88.758311300492025</v>
      </c>
      <c r="AM75" s="34" t="s">
        <v>363</v>
      </c>
      <c r="AN75" s="34">
        <v>168.97237023294687</v>
      </c>
      <c r="AO75" s="34" t="s">
        <v>363</v>
      </c>
      <c r="AP75" s="34">
        <v>121.63220094266924</v>
      </c>
      <c r="AQ75" s="34">
        <v>119.00402557682365</v>
      </c>
      <c r="AR75" s="147">
        <f t="shared" si="3"/>
        <v>139.26836919411576</v>
      </c>
      <c r="AS75" s="147">
        <f t="shared" si="4"/>
        <v>162.99578247257435</v>
      </c>
    </row>
    <row r="76" spans="1:45" x14ac:dyDescent="0.45">
      <c r="A76" s="19">
        <v>206</v>
      </c>
      <c r="B76" s="19" t="s">
        <v>1399</v>
      </c>
      <c r="C76" s="19" t="s">
        <v>97</v>
      </c>
      <c r="D76" s="19" t="s">
        <v>97</v>
      </c>
      <c r="E76" s="19" t="s">
        <v>97</v>
      </c>
      <c r="F76" s="19" t="s">
        <v>97</v>
      </c>
      <c r="G76" s="19">
        <v>121291</v>
      </c>
      <c r="H76" s="26">
        <v>121291</v>
      </c>
      <c r="I76" s="19">
        <v>156</v>
      </c>
      <c r="J76" s="19">
        <v>156</v>
      </c>
      <c r="K76" s="35"/>
      <c r="L76" s="36"/>
      <c r="M76" s="36"/>
      <c r="N76" s="56"/>
      <c r="O76" s="56"/>
      <c r="P76" s="36"/>
      <c r="Q76" s="37"/>
      <c r="R76" s="37"/>
      <c r="S76" s="33" t="s">
        <v>362</v>
      </c>
      <c r="T76" s="259">
        <v>57.236592966623633</v>
      </c>
      <c r="U76" s="258">
        <f t="shared" si="5"/>
        <v>45.79152897785147</v>
      </c>
      <c r="V76" s="34">
        <v>49.084252460141222</v>
      </c>
      <c r="W76" s="162">
        <v>1.6725836228384796</v>
      </c>
      <c r="X76" s="162">
        <v>5.4125214971722144</v>
      </c>
      <c r="Y76" s="34">
        <v>144.37704121912756</v>
      </c>
      <c r="Z76" s="162">
        <v>71.672773651134719</v>
      </c>
      <c r="AA76" s="162" t="s">
        <v>363</v>
      </c>
      <c r="AB76" s="162">
        <v>45.79152897785147</v>
      </c>
      <c r="AC76" s="34">
        <v>2.0176425173983672</v>
      </c>
      <c r="AD76" s="162">
        <v>68.037660055234738</v>
      </c>
      <c r="AE76" s="162">
        <v>73.30371839656955</v>
      </c>
      <c r="AF76" s="162">
        <v>266.64314343341528</v>
      </c>
      <c r="AG76" s="162">
        <v>17.488665506791762</v>
      </c>
      <c r="AH76" s="162">
        <v>1.432385840717862</v>
      </c>
      <c r="AI76" s="162" t="s">
        <v>363</v>
      </c>
      <c r="AJ76" s="162">
        <v>0.20354231347137722</v>
      </c>
      <c r="AK76" s="34">
        <v>33.837733480990394</v>
      </c>
      <c r="AL76" s="34">
        <v>27.265363259122907</v>
      </c>
      <c r="AM76" s="34" t="s">
        <v>363</v>
      </c>
      <c r="AN76" s="34">
        <v>6.3898773374827869</v>
      </c>
      <c r="AO76" s="34" t="s">
        <v>363</v>
      </c>
      <c r="AP76" s="34">
        <v>140.79634187003063</v>
      </c>
      <c r="AQ76" s="34">
        <v>27.894734132646157</v>
      </c>
      <c r="AR76" s="147">
        <f t="shared" si="3"/>
        <v>57.236592966623633</v>
      </c>
      <c r="AS76" s="147">
        <f t="shared" si="4"/>
        <v>45.79152897785147</v>
      </c>
    </row>
    <row r="77" spans="1:45" x14ac:dyDescent="0.45">
      <c r="A77" s="19">
        <v>207</v>
      </c>
      <c r="B77" s="19" t="s">
        <v>1512</v>
      </c>
      <c r="C77" s="19" t="s">
        <v>97</v>
      </c>
      <c r="D77" s="19" t="s">
        <v>97</v>
      </c>
      <c r="E77" s="19" t="s">
        <v>97</v>
      </c>
      <c r="F77" s="19" t="s">
        <v>97</v>
      </c>
      <c r="G77" s="19">
        <v>121291</v>
      </c>
      <c r="H77" s="26">
        <v>121291</v>
      </c>
      <c r="I77" s="19">
        <v>156</v>
      </c>
      <c r="J77" s="19">
        <v>156</v>
      </c>
      <c r="K77" s="38"/>
      <c r="L77" s="39"/>
      <c r="M77" s="39"/>
      <c r="N77" s="39"/>
      <c r="O77" s="39"/>
      <c r="P77" s="39"/>
      <c r="Q77" s="40"/>
      <c r="R77" s="40"/>
      <c r="S77" s="33" t="s">
        <v>364</v>
      </c>
      <c r="T77" s="259">
        <v>13.083358609923996</v>
      </c>
      <c r="U77" s="258">
        <f t="shared" si="5"/>
        <v>13.086899758148135</v>
      </c>
      <c r="V77" s="34">
        <v>9.4075706309060898</v>
      </c>
      <c r="W77" s="162">
        <v>3.9890913380817548</v>
      </c>
      <c r="X77" s="162">
        <v>10.065619527233268</v>
      </c>
      <c r="Y77" s="34">
        <v>20.980782250206559</v>
      </c>
      <c r="Z77" s="162" t="s">
        <v>363</v>
      </c>
      <c r="AA77" s="162">
        <v>34.898553345388784</v>
      </c>
      <c r="AB77" s="162">
        <v>13.086899758148135</v>
      </c>
      <c r="AC77" s="34">
        <v>2.0205205564069977</v>
      </c>
      <c r="AD77" s="162">
        <v>4.4652975144363536</v>
      </c>
      <c r="AE77" s="162">
        <v>11.010940017996845</v>
      </c>
      <c r="AF77" s="162" t="s">
        <v>363</v>
      </c>
      <c r="AG77" s="162">
        <v>2.6908804966727224</v>
      </c>
      <c r="AH77" s="162">
        <v>5.0509816773083998</v>
      </c>
      <c r="AI77" s="162" t="s">
        <v>363</v>
      </c>
      <c r="AJ77" s="162">
        <v>1.2776485123026495</v>
      </c>
      <c r="AK77" s="34">
        <v>25.903367847455542</v>
      </c>
      <c r="AL77" s="34">
        <v>7.4117438594939182</v>
      </c>
      <c r="AM77" s="34" t="s">
        <v>363</v>
      </c>
      <c r="AN77" s="34">
        <v>30.66605379291326</v>
      </c>
      <c r="AO77" s="34" t="s">
        <v>363</v>
      </c>
      <c r="AP77" s="34">
        <v>16.774522836354048</v>
      </c>
      <c r="AQ77" s="34">
        <v>13.228021680289343</v>
      </c>
      <c r="AR77" s="147">
        <f t="shared" si="3"/>
        <v>13.083358609923996</v>
      </c>
      <c r="AS77" s="147">
        <f t="shared" si="4"/>
        <v>13.086899758148135</v>
      </c>
    </row>
    <row r="78" spans="1:45" x14ac:dyDescent="0.45">
      <c r="A78" s="19">
        <v>235</v>
      </c>
      <c r="B78" s="19" t="s">
        <v>1282</v>
      </c>
      <c r="C78" s="19" t="s">
        <v>97</v>
      </c>
      <c r="D78" s="19" t="s">
        <v>97</v>
      </c>
      <c r="E78" s="19" t="s">
        <v>97</v>
      </c>
      <c r="F78" s="19" t="s">
        <v>97</v>
      </c>
      <c r="G78" s="19">
        <v>121291</v>
      </c>
      <c r="H78" s="19" t="s">
        <v>563</v>
      </c>
      <c r="I78" s="19">
        <v>157</v>
      </c>
      <c r="J78" s="19">
        <v>157</v>
      </c>
      <c r="K78" s="31">
        <v>157</v>
      </c>
      <c r="L78" s="30" t="s">
        <v>563</v>
      </c>
      <c r="M78" s="30" t="s">
        <v>564</v>
      </c>
      <c r="N78" s="49" t="s">
        <v>565</v>
      </c>
      <c r="O78" s="49" t="s">
        <v>99</v>
      </c>
      <c r="P78" s="30" t="s">
        <v>563</v>
      </c>
      <c r="Q78" s="32">
        <v>1</v>
      </c>
      <c r="R78" s="32">
        <v>1</v>
      </c>
      <c r="S78" s="33" t="s">
        <v>361</v>
      </c>
      <c r="T78" s="259">
        <v>81.892379068013412</v>
      </c>
      <c r="U78" s="258">
        <f t="shared" si="5"/>
        <v>0</v>
      </c>
      <c r="V78" s="34" t="s">
        <v>363</v>
      </c>
      <c r="W78" s="162" t="s">
        <v>363</v>
      </c>
      <c r="X78" s="162" t="s">
        <v>363</v>
      </c>
      <c r="Y78" s="34">
        <v>14.626940027500533</v>
      </c>
      <c r="Z78" s="162" t="s">
        <v>363</v>
      </c>
      <c r="AA78" s="162" t="s">
        <v>363</v>
      </c>
      <c r="AB78" s="162" t="s">
        <v>363</v>
      </c>
      <c r="AC78" s="34" t="s">
        <v>363</v>
      </c>
      <c r="AD78" s="162" t="s">
        <v>363</v>
      </c>
      <c r="AE78" s="162" t="s">
        <v>363</v>
      </c>
      <c r="AF78" s="162" t="s">
        <v>363</v>
      </c>
      <c r="AG78" s="162" t="s">
        <v>363</v>
      </c>
      <c r="AH78" s="162" t="s">
        <v>363</v>
      </c>
      <c r="AI78" s="162" t="s">
        <v>363</v>
      </c>
      <c r="AJ78" s="162" t="s">
        <v>363</v>
      </c>
      <c r="AK78" s="34" t="s">
        <v>363</v>
      </c>
      <c r="AL78" s="34" t="s">
        <v>363</v>
      </c>
      <c r="AM78" s="34">
        <v>39.12319728211056</v>
      </c>
      <c r="AN78" s="34">
        <v>147.63633813424758</v>
      </c>
      <c r="AO78" s="34">
        <v>57.091665687978214</v>
      </c>
      <c r="AP78" s="34" t="s">
        <v>363</v>
      </c>
      <c r="AQ78" s="34" t="s">
        <v>363</v>
      </c>
      <c r="AR78" s="147">
        <f t="shared" si="3"/>
        <v>81.892379068013412</v>
      </c>
      <c r="AS78" s="147">
        <f t="shared" si="4"/>
        <v>0</v>
      </c>
    </row>
    <row r="79" spans="1:45" x14ac:dyDescent="0.45">
      <c r="A79" s="19">
        <v>236</v>
      </c>
      <c r="B79" s="19" t="s">
        <v>1399</v>
      </c>
      <c r="C79" s="19" t="s">
        <v>97</v>
      </c>
      <c r="D79" s="19" t="s">
        <v>97</v>
      </c>
      <c r="E79" s="19" t="s">
        <v>97</v>
      </c>
      <c r="F79" s="19" t="s">
        <v>97</v>
      </c>
      <c r="G79" s="19">
        <v>121291</v>
      </c>
      <c r="H79" s="19" t="s">
        <v>563</v>
      </c>
      <c r="I79" s="19">
        <v>157</v>
      </c>
      <c r="J79" s="19">
        <v>157</v>
      </c>
      <c r="K79" s="35"/>
      <c r="L79" s="36"/>
      <c r="M79" s="36"/>
      <c r="N79" s="56"/>
      <c r="O79" s="56"/>
      <c r="P79" s="36"/>
      <c r="Q79" s="37"/>
      <c r="R79" s="37"/>
      <c r="S79" s="33" t="s">
        <v>362</v>
      </c>
      <c r="T79" s="259">
        <v>25.538561014005516</v>
      </c>
      <c r="U79" s="258">
        <f t="shared" si="5"/>
        <v>0</v>
      </c>
      <c r="V79" s="34" t="s">
        <v>363</v>
      </c>
      <c r="W79" s="162" t="s">
        <v>363</v>
      </c>
      <c r="X79" s="162" t="s">
        <v>363</v>
      </c>
      <c r="Y79" s="34">
        <v>168.26848025852348</v>
      </c>
      <c r="Z79" s="162" t="s">
        <v>363</v>
      </c>
      <c r="AA79" s="162" t="s">
        <v>363</v>
      </c>
      <c r="AB79" s="162" t="s">
        <v>363</v>
      </c>
      <c r="AC79" s="34" t="s">
        <v>363</v>
      </c>
      <c r="AD79" s="162" t="s">
        <v>363</v>
      </c>
      <c r="AE79" s="162" t="s">
        <v>363</v>
      </c>
      <c r="AF79" s="162" t="s">
        <v>363</v>
      </c>
      <c r="AG79" s="162" t="s">
        <v>363</v>
      </c>
      <c r="AH79" s="162" t="s">
        <v>363</v>
      </c>
      <c r="AI79" s="162" t="s">
        <v>363</v>
      </c>
      <c r="AJ79" s="162" t="s">
        <v>363</v>
      </c>
      <c r="AK79" s="34" t="s">
        <v>363</v>
      </c>
      <c r="AL79" s="34" t="s">
        <v>363</v>
      </c>
      <c r="AM79" s="34">
        <v>72.41222278618622</v>
      </c>
      <c r="AN79" s="34" t="s">
        <v>363</v>
      </c>
      <c r="AO79" s="34" t="s">
        <v>363</v>
      </c>
      <c r="AP79" s="34" t="s">
        <v>363</v>
      </c>
      <c r="AQ79" s="34" t="s">
        <v>363</v>
      </c>
      <c r="AR79" s="147">
        <f t="shared" si="3"/>
        <v>25.538561014005516</v>
      </c>
      <c r="AS79" s="147">
        <f t="shared" si="4"/>
        <v>0</v>
      </c>
    </row>
    <row r="80" spans="1:45" x14ac:dyDescent="0.45">
      <c r="A80" s="19">
        <v>237</v>
      </c>
      <c r="B80" s="19" t="s">
        <v>1512</v>
      </c>
      <c r="C80" s="19" t="s">
        <v>97</v>
      </c>
      <c r="D80" s="19" t="s">
        <v>97</v>
      </c>
      <c r="E80" s="19" t="s">
        <v>97</v>
      </c>
      <c r="F80" s="19" t="s">
        <v>97</v>
      </c>
      <c r="G80" s="19">
        <v>121291</v>
      </c>
      <c r="H80" s="19" t="s">
        <v>563</v>
      </c>
      <c r="I80" s="19">
        <v>157</v>
      </c>
      <c r="J80" s="19">
        <v>157</v>
      </c>
      <c r="K80" s="38"/>
      <c r="L80" s="39"/>
      <c r="M80" s="39"/>
      <c r="N80" s="39"/>
      <c r="O80" s="39"/>
      <c r="P80" s="39"/>
      <c r="Q80" s="40"/>
      <c r="R80" s="40"/>
      <c r="S80" s="33" t="s">
        <v>364</v>
      </c>
      <c r="T80" s="259">
        <v>24.828193188028621</v>
      </c>
      <c r="U80" s="258">
        <f t="shared" si="5"/>
        <v>0</v>
      </c>
      <c r="V80" s="34" t="s">
        <v>363</v>
      </c>
      <c r="W80" s="162" t="s">
        <v>363</v>
      </c>
      <c r="X80" s="162" t="s">
        <v>363</v>
      </c>
      <c r="Y80" s="34">
        <v>51.61919797373784</v>
      </c>
      <c r="Z80" s="162" t="s">
        <v>363</v>
      </c>
      <c r="AA80" s="162" t="s">
        <v>363</v>
      </c>
      <c r="AB80" s="162" t="s">
        <v>363</v>
      </c>
      <c r="AC80" s="34" t="s">
        <v>363</v>
      </c>
      <c r="AD80" s="162" t="s">
        <v>363</v>
      </c>
      <c r="AE80" s="162" t="s">
        <v>363</v>
      </c>
      <c r="AF80" s="162" t="s">
        <v>363</v>
      </c>
      <c r="AG80" s="162" t="s">
        <v>363</v>
      </c>
      <c r="AH80" s="162" t="s">
        <v>363</v>
      </c>
      <c r="AI80" s="162" t="s">
        <v>363</v>
      </c>
      <c r="AJ80" s="162" t="s">
        <v>363</v>
      </c>
      <c r="AK80" s="34" t="s">
        <v>363</v>
      </c>
      <c r="AL80" s="34" t="s">
        <v>363</v>
      </c>
      <c r="AM80" s="34">
        <v>11.907447343568094</v>
      </c>
      <c r="AN80" s="34">
        <v>82.264745171047792</v>
      </c>
      <c r="AO80" s="34">
        <v>10.12696693355398</v>
      </c>
      <c r="AP80" s="34" t="s">
        <v>363</v>
      </c>
      <c r="AQ80" s="34" t="s">
        <v>363</v>
      </c>
      <c r="AR80" s="147">
        <f t="shared" si="3"/>
        <v>24.828193188028621</v>
      </c>
      <c r="AS80" s="147">
        <f t="shared" si="4"/>
        <v>0</v>
      </c>
    </row>
    <row r="81" spans="1:45" x14ac:dyDescent="0.45">
      <c r="A81" s="19">
        <v>244</v>
      </c>
      <c r="B81" s="19" t="s">
        <v>1283</v>
      </c>
      <c r="C81" s="19" t="s">
        <v>97</v>
      </c>
      <c r="D81" s="19" t="s">
        <v>97</v>
      </c>
      <c r="E81" s="19" t="s">
        <v>97</v>
      </c>
      <c r="F81" s="19" t="s">
        <v>97</v>
      </c>
      <c r="G81" s="19">
        <v>121299</v>
      </c>
      <c r="H81" s="19" t="s">
        <v>935</v>
      </c>
      <c r="I81" s="19">
        <v>161</v>
      </c>
      <c r="J81" s="19">
        <v>161</v>
      </c>
      <c r="K81" s="31">
        <v>161</v>
      </c>
      <c r="L81" s="30" t="s">
        <v>572</v>
      </c>
      <c r="M81" s="30"/>
      <c r="N81" s="30"/>
      <c r="O81" s="49" t="s">
        <v>101</v>
      </c>
      <c r="P81" s="30" t="s">
        <v>572</v>
      </c>
      <c r="Q81" s="32">
        <v>1</v>
      </c>
      <c r="R81" s="32">
        <v>1</v>
      </c>
      <c r="S81" s="33" t="s">
        <v>361</v>
      </c>
      <c r="T81" s="259">
        <v>979.51471676536642</v>
      </c>
      <c r="U81" s="258">
        <f t="shared" si="5"/>
        <v>2578.1430889693083</v>
      </c>
      <c r="V81" s="34">
        <v>334.44275714744674</v>
      </c>
      <c r="W81" s="162" t="s">
        <v>363</v>
      </c>
      <c r="X81" s="162" t="s">
        <v>363</v>
      </c>
      <c r="Y81" s="34" t="s">
        <v>363</v>
      </c>
      <c r="Z81" s="162" t="s">
        <v>363</v>
      </c>
      <c r="AA81" s="162" t="s">
        <v>363</v>
      </c>
      <c r="AB81" s="162">
        <v>2578.1430889693083</v>
      </c>
      <c r="AC81" s="34" t="s">
        <v>363</v>
      </c>
      <c r="AD81" s="162" t="s">
        <v>363</v>
      </c>
      <c r="AE81" s="162" t="s">
        <v>363</v>
      </c>
      <c r="AF81" s="162" t="s">
        <v>363</v>
      </c>
      <c r="AG81" s="162" t="s">
        <v>363</v>
      </c>
      <c r="AH81" s="162" t="s">
        <v>363</v>
      </c>
      <c r="AI81" s="162" t="s">
        <v>363</v>
      </c>
      <c r="AJ81" s="162" t="s">
        <v>363</v>
      </c>
      <c r="AK81" s="34" t="s">
        <v>363</v>
      </c>
      <c r="AL81" s="34" t="s">
        <v>363</v>
      </c>
      <c r="AM81" s="34" t="s">
        <v>363</v>
      </c>
      <c r="AN81" s="34" t="s">
        <v>363</v>
      </c>
      <c r="AO81" s="34" t="s">
        <v>363</v>
      </c>
      <c r="AP81" s="34" t="s">
        <v>363</v>
      </c>
      <c r="AQ81" s="34" t="s">
        <v>363</v>
      </c>
      <c r="AR81" s="147">
        <f t="shared" si="3"/>
        <v>979.51471676536642</v>
      </c>
      <c r="AS81" s="147">
        <f t="shared" si="4"/>
        <v>2578.1430889693083</v>
      </c>
    </row>
    <row r="82" spans="1:45" x14ac:dyDescent="0.45">
      <c r="A82" s="19">
        <v>245</v>
      </c>
      <c r="B82" s="19" t="s">
        <v>1400</v>
      </c>
      <c r="C82" s="19" t="s">
        <v>97</v>
      </c>
      <c r="D82" s="19" t="s">
        <v>97</v>
      </c>
      <c r="E82" s="19" t="s">
        <v>97</v>
      </c>
      <c r="F82" s="19" t="s">
        <v>97</v>
      </c>
      <c r="G82" s="19">
        <v>121299</v>
      </c>
      <c r="H82" s="19" t="s">
        <v>935</v>
      </c>
      <c r="I82" s="19">
        <v>161</v>
      </c>
      <c r="J82" s="19">
        <v>161</v>
      </c>
      <c r="K82" s="35"/>
      <c r="L82" s="36"/>
      <c r="M82" s="36"/>
      <c r="N82" s="36"/>
      <c r="O82" s="56"/>
      <c r="P82" s="36"/>
      <c r="Q82" s="37"/>
      <c r="R82" s="37"/>
      <c r="S82" s="33" t="s">
        <v>362</v>
      </c>
      <c r="T82" s="259">
        <v>0</v>
      </c>
      <c r="U82" s="258">
        <f t="shared" si="5"/>
        <v>0</v>
      </c>
      <c r="V82" s="34" t="s">
        <v>363</v>
      </c>
      <c r="W82" s="162" t="s">
        <v>363</v>
      </c>
      <c r="X82" s="162" t="s">
        <v>363</v>
      </c>
      <c r="Y82" s="34" t="s">
        <v>363</v>
      </c>
      <c r="Z82" s="162" t="s">
        <v>363</v>
      </c>
      <c r="AA82" s="162" t="s">
        <v>363</v>
      </c>
      <c r="AB82" s="162" t="s">
        <v>363</v>
      </c>
      <c r="AC82" s="34" t="s">
        <v>363</v>
      </c>
      <c r="AD82" s="162" t="s">
        <v>363</v>
      </c>
      <c r="AE82" s="162" t="s">
        <v>363</v>
      </c>
      <c r="AF82" s="162" t="s">
        <v>363</v>
      </c>
      <c r="AG82" s="162" t="s">
        <v>363</v>
      </c>
      <c r="AH82" s="162" t="s">
        <v>363</v>
      </c>
      <c r="AI82" s="162" t="s">
        <v>363</v>
      </c>
      <c r="AJ82" s="162" t="s">
        <v>363</v>
      </c>
      <c r="AK82" s="34" t="s">
        <v>363</v>
      </c>
      <c r="AL82" s="34" t="s">
        <v>363</v>
      </c>
      <c r="AM82" s="34" t="s">
        <v>363</v>
      </c>
      <c r="AN82" s="34" t="s">
        <v>363</v>
      </c>
      <c r="AO82" s="34" t="s">
        <v>363</v>
      </c>
      <c r="AP82" s="34" t="s">
        <v>363</v>
      </c>
      <c r="AQ82" s="34" t="s">
        <v>363</v>
      </c>
      <c r="AR82" s="147">
        <f t="shared" si="3"/>
        <v>0</v>
      </c>
      <c r="AS82" s="147">
        <f t="shared" si="4"/>
        <v>0</v>
      </c>
    </row>
    <row r="83" spans="1:45" x14ac:dyDescent="0.45">
      <c r="A83" s="19">
        <v>246</v>
      </c>
      <c r="B83" s="19" t="s">
        <v>1513</v>
      </c>
      <c r="C83" s="19" t="s">
        <v>97</v>
      </c>
      <c r="D83" s="19" t="s">
        <v>97</v>
      </c>
      <c r="E83" s="19" t="s">
        <v>97</v>
      </c>
      <c r="F83" s="19" t="s">
        <v>97</v>
      </c>
      <c r="G83" s="19">
        <v>121299</v>
      </c>
      <c r="H83" s="19" t="s">
        <v>935</v>
      </c>
      <c r="I83" s="19">
        <v>161</v>
      </c>
      <c r="J83" s="19">
        <v>161</v>
      </c>
      <c r="K83" s="38"/>
      <c r="L83" s="39"/>
      <c r="M83" s="39"/>
      <c r="N83" s="39"/>
      <c r="O83" s="39"/>
      <c r="P83" s="39"/>
      <c r="Q83" s="40"/>
      <c r="R83" s="40"/>
      <c r="S83" s="33" t="s">
        <v>364</v>
      </c>
      <c r="T83" s="259">
        <v>93.541450366749331</v>
      </c>
      <c r="U83" s="258">
        <f t="shared" si="5"/>
        <v>344.05064132076063</v>
      </c>
      <c r="V83" s="34">
        <v>19.763891163245763</v>
      </c>
      <c r="W83" s="162" t="s">
        <v>363</v>
      </c>
      <c r="X83" s="162" t="s">
        <v>363</v>
      </c>
      <c r="Y83" s="34" t="s">
        <v>363</v>
      </c>
      <c r="Z83" s="162" t="s">
        <v>363</v>
      </c>
      <c r="AA83" s="162" t="s">
        <v>363</v>
      </c>
      <c r="AB83" s="162">
        <v>344.05064132076063</v>
      </c>
      <c r="AC83" s="34" t="s">
        <v>363</v>
      </c>
      <c r="AD83" s="162" t="s">
        <v>363</v>
      </c>
      <c r="AE83" s="162" t="s">
        <v>363</v>
      </c>
      <c r="AF83" s="162" t="s">
        <v>363</v>
      </c>
      <c r="AG83" s="162" t="s">
        <v>363</v>
      </c>
      <c r="AH83" s="162" t="s">
        <v>363</v>
      </c>
      <c r="AI83" s="162" t="s">
        <v>363</v>
      </c>
      <c r="AJ83" s="162" t="s">
        <v>363</v>
      </c>
      <c r="AK83" s="34" t="s">
        <v>363</v>
      </c>
      <c r="AL83" s="34" t="s">
        <v>363</v>
      </c>
      <c r="AM83" s="34" t="s">
        <v>363</v>
      </c>
      <c r="AN83" s="34" t="s">
        <v>363</v>
      </c>
      <c r="AO83" s="34" t="s">
        <v>363</v>
      </c>
      <c r="AP83" s="34" t="s">
        <v>363</v>
      </c>
      <c r="AQ83" s="34" t="s">
        <v>363</v>
      </c>
      <c r="AR83" s="147">
        <f t="shared" si="3"/>
        <v>93.541450366749331</v>
      </c>
      <c r="AS83" s="147">
        <f t="shared" si="4"/>
        <v>344.05064132076063</v>
      </c>
    </row>
    <row r="84" spans="1:45" x14ac:dyDescent="0.45">
      <c r="A84" s="19">
        <v>250</v>
      </c>
      <c r="B84" s="19" t="s">
        <v>1284</v>
      </c>
      <c r="C84" s="19" t="s">
        <v>104</v>
      </c>
      <c r="D84" s="19" t="s">
        <v>104</v>
      </c>
      <c r="E84" s="19" t="s">
        <v>104</v>
      </c>
      <c r="F84" s="19" t="s">
        <v>104</v>
      </c>
      <c r="G84" s="19">
        <v>71332</v>
      </c>
      <c r="H84" s="19" t="s">
        <v>576</v>
      </c>
      <c r="I84" s="19">
        <v>176</v>
      </c>
      <c r="J84" s="19">
        <v>176</v>
      </c>
      <c r="K84" s="31">
        <v>176</v>
      </c>
      <c r="L84" s="30" t="s">
        <v>576</v>
      </c>
      <c r="M84" s="30" t="s">
        <v>577</v>
      </c>
      <c r="N84" s="49" t="s">
        <v>578</v>
      </c>
      <c r="O84" s="30" t="s">
        <v>103</v>
      </c>
      <c r="P84" s="30" t="s">
        <v>576</v>
      </c>
      <c r="Q84" s="32">
        <v>1</v>
      </c>
      <c r="R84" s="32">
        <v>1</v>
      </c>
      <c r="S84" s="33" t="s">
        <v>361</v>
      </c>
      <c r="T84" s="259">
        <v>3944.7833894568535</v>
      </c>
      <c r="U84" s="258">
        <f t="shared" si="5"/>
        <v>3348.785120547996</v>
      </c>
      <c r="V84" s="34">
        <v>3875.4848619003415</v>
      </c>
      <c r="W84" s="162">
        <v>3940.3228856833362</v>
      </c>
      <c r="X84" s="162">
        <v>2761.2207087456436</v>
      </c>
      <c r="Y84" s="34">
        <v>315.49040690158068</v>
      </c>
      <c r="Z84" s="162">
        <v>4233.8815235835273</v>
      </c>
      <c r="AA84" s="162" t="s">
        <v>363</v>
      </c>
      <c r="AB84" s="162">
        <v>3348.785120547996</v>
      </c>
      <c r="AC84" s="34">
        <v>8318.7510961443113</v>
      </c>
      <c r="AD84" s="162">
        <v>1629.5379886939227</v>
      </c>
      <c r="AE84" s="162">
        <v>5183.2442149085109</v>
      </c>
      <c r="AF84" s="162" t="s">
        <v>363</v>
      </c>
      <c r="AG84" s="162">
        <v>4171.1584185723113</v>
      </c>
      <c r="AH84" s="162">
        <v>3587.5312305801244</v>
      </c>
      <c r="AI84" s="162">
        <v>1586.3095349489101</v>
      </c>
      <c r="AJ84" s="162">
        <v>5641.7408341650398</v>
      </c>
      <c r="AK84" s="34">
        <v>4163.2515658007924</v>
      </c>
      <c r="AL84" s="34">
        <v>1107.1418296617735</v>
      </c>
      <c r="AM84" s="34">
        <v>855.1553955327646</v>
      </c>
      <c r="AN84" s="34">
        <v>1896.4771685122053</v>
      </c>
      <c r="AO84" s="34" t="s">
        <v>363</v>
      </c>
      <c r="AP84" s="34">
        <v>8800.8683722803416</v>
      </c>
      <c r="AQ84" s="34">
        <v>772.59998845086716</v>
      </c>
      <c r="AR84" s="147">
        <f t="shared" si="3"/>
        <v>3944.7833894568535</v>
      </c>
      <c r="AS84" s="147">
        <f t="shared" si="4"/>
        <v>3348.785120547996</v>
      </c>
    </row>
    <row r="85" spans="1:45" x14ac:dyDescent="0.45">
      <c r="A85" s="19">
        <v>251</v>
      </c>
      <c r="B85" s="19" t="s">
        <v>1401</v>
      </c>
      <c r="C85" s="19" t="s">
        <v>104</v>
      </c>
      <c r="D85" s="19" t="s">
        <v>104</v>
      </c>
      <c r="E85" s="19" t="s">
        <v>104</v>
      </c>
      <c r="F85" s="19" t="s">
        <v>104</v>
      </c>
      <c r="G85" s="19">
        <v>71332</v>
      </c>
      <c r="H85" s="19" t="s">
        <v>576</v>
      </c>
      <c r="I85" s="19">
        <v>176</v>
      </c>
      <c r="J85" s="19">
        <v>176</v>
      </c>
      <c r="K85" s="35"/>
      <c r="L85" s="36"/>
      <c r="M85" s="36"/>
      <c r="N85" s="56"/>
      <c r="O85" s="36"/>
      <c r="P85" s="36"/>
      <c r="Q85" s="37"/>
      <c r="R85" s="37"/>
      <c r="S85" s="33" t="s">
        <v>362</v>
      </c>
      <c r="T85" s="259">
        <v>124.86253950991721</v>
      </c>
      <c r="U85" s="258">
        <f t="shared" si="5"/>
        <v>105.36130824453322</v>
      </c>
      <c r="V85" s="34">
        <v>0.12346764227035023</v>
      </c>
      <c r="W85" s="162" t="s">
        <v>363</v>
      </c>
      <c r="X85" s="162">
        <v>61.985043671998753</v>
      </c>
      <c r="Y85" s="34">
        <v>1891.6457360853085</v>
      </c>
      <c r="Z85" s="162">
        <v>4.6971768128704614</v>
      </c>
      <c r="AA85" s="162" t="s">
        <v>363</v>
      </c>
      <c r="AB85" s="162">
        <v>105.36130824453322</v>
      </c>
      <c r="AC85" s="34" t="s">
        <v>363</v>
      </c>
      <c r="AD85" s="162" t="s">
        <v>363</v>
      </c>
      <c r="AE85" s="162" t="s">
        <v>363</v>
      </c>
      <c r="AF85" s="162" t="s">
        <v>363</v>
      </c>
      <c r="AG85" s="162" t="s">
        <v>363</v>
      </c>
      <c r="AH85" s="162" t="s">
        <v>363</v>
      </c>
      <c r="AI85" s="162" t="s">
        <v>363</v>
      </c>
      <c r="AJ85" s="162" t="s">
        <v>363</v>
      </c>
      <c r="AK85" s="34" t="s">
        <v>363</v>
      </c>
      <c r="AL85" s="34">
        <v>28.837660743347055</v>
      </c>
      <c r="AM85" s="34">
        <v>25.968216672256847</v>
      </c>
      <c r="AN85" s="34" t="s">
        <v>363</v>
      </c>
      <c r="AO85" s="34" t="s">
        <v>363</v>
      </c>
      <c r="AP85" s="34">
        <v>166.94557848489427</v>
      </c>
      <c r="AQ85" s="34">
        <v>835.22216377719485</v>
      </c>
      <c r="AR85" s="147">
        <f t="shared" si="3"/>
        <v>124.86253950991721</v>
      </c>
      <c r="AS85" s="147">
        <f t="shared" si="4"/>
        <v>105.36130824453322</v>
      </c>
    </row>
    <row r="86" spans="1:45" x14ac:dyDescent="0.45">
      <c r="A86" s="19">
        <v>252</v>
      </c>
      <c r="B86" s="19" t="s">
        <v>1514</v>
      </c>
      <c r="C86" s="19" t="s">
        <v>104</v>
      </c>
      <c r="D86" s="19" t="s">
        <v>104</v>
      </c>
      <c r="E86" s="19" t="s">
        <v>104</v>
      </c>
      <c r="F86" s="19" t="s">
        <v>104</v>
      </c>
      <c r="G86" s="19">
        <v>71332</v>
      </c>
      <c r="H86" s="19" t="s">
        <v>576</v>
      </c>
      <c r="I86" s="19">
        <v>176</v>
      </c>
      <c r="J86" s="19">
        <v>176</v>
      </c>
      <c r="K86" s="38"/>
      <c r="L86" s="39"/>
      <c r="M86" s="39"/>
      <c r="N86" s="39"/>
      <c r="O86" s="39"/>
      <c r="P86" s="39"/>
      <c r="Q86" s="40"/>
      <c r="R86" s="40"/>
      <c r="S86" s="33" t="s">
        <v>364</v>
      </c>
      <c r="T86" s="259">
        <v>983.16849244247976</v>
      </c>
      <c r="U86" s="258">
        <f t="shared" si="5"/>
        <v>405.81504808698162</v>
      </c>
      <c r="V86" s="34">
        <v>172.37244858730719</v>
      </c>
      <c r="W86" s="162">
        <v>2488.6611763492247</v>
      </c>
      <c r="X86" s="162">
        <v>440.30053167414809</v>
      </c>
      <c r="Y86" s="34">
        <v>991.06458798039318</v>
      </c>
      <c r="Z86" s="162">
        <v>1.2095791177165746E-4</v>
      </c>
      <c r="AA86" s="162" t="s">
        <v>363</v>
      </c>
      <c r="AB86" s="162">
        <v>405.81504808698162</v>
      </c>
      <c r="AC86" s="34">
        <v>0.32682720937937954</v>
      </c>
      <c r="AD86" s="162" t="s">
        <v>363</v>
      </c>
      <c r="AE86" s="162">
        <v>259.71111939333548</v>
      </c>
      <c r="AF86" s="162" t="s">
        <v>363</v>
      </c>
      <c r="AG86" s="162">
        <v>846.01669254101751</v>
      </c>
      <c r="AH86" s="162">
        <v>1.5745852847004902</v>
      </c>
      <c r="AI86" s="162">
        <v>6.992257382893726E-4</v>
      </c>
      <c r="AJ86" s="162">
        <v>5.2928307898270921</v>
      </c>
      <c r="AK86" s="34">
        <v>656.10167315379977</v>
      </c>
      <c r="AL86" s="34">
        <v>430.99824973140437</v>
      </c>
      <c r="AM86" s="34">
        <v>3648.4492558589636</v>
      </c>
      <c r="AN86" s="34">
        <v>804.03917426464261</v>
      </c>
      <c r="AO86" s="34" t="s">
        <v>363</v>
      </c>
      <c r="AP86" s="34">
        <v>1632.3805851743355</v>
      </c>
      <c r="AQ86" s="34">
        <v>1524.6770450796614</v>
      </c>
      <c r="AR86" s="147">
        <f t="shared" si="3"/>
        <v>983.16849244247976</v>
      </c>
      <c r="AS86" s="147">
        <f t="shared" si="4"/>
        <v>405.81504808698162</v>
      </c>
    </row>
    <row r="87" spans="1:45" x14ac:dyDescent="0.45">
      <c r="A87" s="19">
        <v>262</v>
      </c>
      <c r="B87" s="19" t="s">
        <v>1286</v>
      </c>
      <c r="C87" s="19" t="s">
        <v>104</v>
      </c>
      <c r="D87" s="19" t="s">
        <v>104</v>
      </c>
      <c r="E87" s="19" t="s">
        <v>104</v>
      </c>
      <c r="F87" s="19" t="s">
        <v>104</v>
      </c>
      <c r="G87" s="19">
        <v>71350</v>
      </c>
      <c r="H87" s="19" t="s">
        <v>586</v>
      </c>
      <c r="I87" s="19">
        <v>181</v>
      </c>
      <c r="J87" s="19">
        <v>181</v>
      </c>
      <c r="K87" s="31">
        <v>181</v>
      </c>
      <c r="L87" s="30" t="s">
        <v>586</v>
      </c>
      <c r="M87" s="30" t="s">
        <v>587</v>
      </c>
      <c r="N87" s="49" t="s">
        <v>588</v>
      </c>
      <c r="O87" s="49" t="s">
        <v>106</v>
      </c>
      <c r="P87" s="30" t="s">
        <v>586</v>
      </c>
      <c r="Q87" s="32">
        <v>1</v>
      </c>
      <c r="R87" s="32">
        <v>1</v>
      </c>
      <c r="S87" s="33" t="s">
        <v>361</v>
      </c>
      <c r="T87" s="259">
        <v>1316.5681655779499</v>
      </c>
      <c r="U87" s="258">
        <f t="shared" si="5"/>
        <v>0</v>
      </c>
      <c r="V87" s="34" t="s">
        <v>363</v>
      </c>
      <c r="W87" s="162" t="s">
        <v>363</v>
      </c>
      <c r="X87" s="162">
        <v>4623.7812871323804</v>
      </c>
      <c r="Y87" s="34">
        <v>243.34738990422341</v>
      </c>
      <c r="Z87" s="162">
        <v>2838.1183730920652</v>
      </c>
      <c r="AA87" s="162" t="s">
        <v>363</v>
      </c>
      <c r="AB87" s="162" t="s">
        <v>363</v>
      </c>
      <c r="AC87" s="34" t="s">
        <v>363</v>
      </c>
      <c r="AD87" s="162" t="s">
        <v>363</v>
      </c>
      <c r="AE87" s="162">
        <v>5074.3057341218828</v>
      </c>
      <c r="AF87" s="162" t="s">
        <v>363</v>
      </c>
      <c r="AG87" s="162" t="s">
        <v>363</v>
      </c>
      <c r="AH87" s="162" t="s">
        <v>363</v>
      </c>
      <c r="AI87" s="162" t="s">
        <v>363</v>
      </c>
      <c r="AJ87" s="162" t="s">
        <v>363</v>
      </c>
      <c r="AK87" s="34" t="s">
        <v>363</v>
      </c>
      <c r="AL87" s="34">
        <v>152.58310292816643</v>
      </c>
      <c r="AM87" s="34" t="s">
        <v>363</v>
      </c>
      <c r="AN87" s="34">
        <v>1264.7455733819013</v>
      </c>
      <c r="AO87" s="34" t="s">
        <v>363</v>
      </c>
      <c r="AP87" s="34" t="s">
        <v>363</v>
      </c>
      <c r="AQ87" s="34" t="s">
        <v>363</v>
      </c>
      <c r="AR87" s="147">
        <f t="shared" si="3"/>
        <v>1316.5681655779499</v>
      </c>
      <c r="AS87" s="147">
        <f t="shared" si="4"/>
        <v>0</v>
      </c>
    </row>
    <row r="88" spans="1:45" x14ac:dyDescent="0.45">
      <c r="A88" s="19">
        <v>263</v>
      </c>
      <c r="B88" s="19" t="s">
        <v>1403</v>
      </c>
      <c r="C88" s="19" t="s">
        <v>104</v>
      </c>
      <c r="D88" s="19" t="s">
        <v>104</v>
      </c>
      <c r="E88" s="19" t="s">
        <v>104</v>
      </c>
      <c r="F88" s="19" t="s">
        <v>104</v>
      </c>
      <c r="G88" s="19">
        <v>71350</v>
      </c>
      <c r="H88" s="19" t="s">
        <v>586</v>
      </c>
      <c r="I88" s="19">
        <v>181</v>
      </c>
      <c r="J88" s="19">
        <v>181</v>
      </c>
      <c r="K88" s="35"/>
      <c r="L88" s="36"/>
      <c r="M88" s="36"/>
      <c r="N88" s="56"/>
      <c r="O88" s="56"/>
      <c r="P88" s="36"/>
      <c r="Q88" s="37"/>
      <c r="R88" s="37"/>
      <c r="S88" s="33" t="s">
        <v>362</v>
      </c>
      <c r="T88" s="259">
        <v>204.79722565996622</v>
      </c>
      <c r="U88" s="258">
        <f t="shared" si="5"/>
        <v>0</v>
      </c>
      <c r="V88" s="34" t="s">
        <v>363</v>
      </c>
      <c r="W88" s="162" t="s">
        <v>363</v>
      </c>
      <c r="X88" s="162">
        <v>221.99370102929541</v>
      </c>
      <c r="Y88" s="34">
        <v>1545.6180630336692</v>
      </c>
      <c r="Z88" s="162">
        <v>4.1685198070707576</v>
      </c>
      <c r="AA88" s="162" t="s">
        <v>363</v>
      </c>
      <c r="AB88" s="162" t="s">
        <v>363</v>
      </c>
      <c r="AC88" s="34" t="s">
        <v>363</v>
      </c>
      <c r="AD88" s="162" t="s">
        <v>363</v>
      </c>
      <c r="AE88" s="162" t="s">
        <v>363</v>
      </c>
      <c r="AF88" s="162" t="s">
        <v>363</v>
      </c>
      <c r="AG88" s="162" t="s">
        <v>363</v>
      </c>
      <c r="AH88" s="162" t="s">
        <v>363</v>
      </c>
      <c r="AI88" s="162" t="s">
        <v>363</v>
      </c>
      <c r="AJ88" s="162" t="s">
        <v>363</v>
      </c>
      <c r="AK88" s="34" t="s">
        <v>363</v>
      </c>
      <c r="AL88" s="34">
        <v>2.7425917876600741</v>
      </c>
      <c r="AM88" s="34" t="s">
        <v>363</v>
      </c>
      <c r="AN88" s="34" t="s">
        <v>363</v>
      </c>
      <c r="AO88" s="34" t="s">
        <v>363</v>
      </c>
      <c r="AP88" s="34" t="s">
        <v>363</v>
      </c>
      <c r="AQ88" s="34" t="s">
        <v>363</v>
      </c>
      <c r="AR88" s="147">
        <f t="shared" si="3"/>
        <v>204.79722565996622</v>
      </c>
      <c r="AS88" s="147">
        <f t="shared" si="4"/>
        <v>0</v>
      </c>
    </row>
    <row r="89" spans="1:45" x14ac:dyDescent="0.45">
      <c r="A89" s="19">
        <v>264</v>
      </c>
      <c r="B89" s="19" t="s">
        <v>1516</v>
      </c>
      <c r="C89" s="19" t="s">
        <v>104</v>
      </c>
      <c r="D89" s="19" t="s">
        <v>104</v>
      </c>
      <c r="E89" s="19" t="s">
        <v>104</v>
      </c>
      <c r="F89" s="19" t="s">
        <v>104</v>
      </c>
      <c r="G89" s="19">
        <v>71350</v>
      </c>
      <c r="H89" s="19" t="s">
        <v>586</v>
      </c>
      <c r="I89" s="19">
        <v>181</v>
      </c>
      <c r="J89" s="19">
        <v>181</v>
      </c>
      <c r="K89" s="38"/>
      <c r="L89" s="39"/>
      <c r="M89" s="39"/>
      <c r="N89" s="39"/>
      <c r="O89" s="39"/>
      <c r="P89" s="39"/>
      <c r="Q89" s="40"/>
      <c r="R89" s="40"/>
      <c r="S89" s="33" t="s">
        <v>364</v>
      </c>
      <c r="T89" s="259">
        <v>496.42689594090916</v>
      </c>
      <c r="U89" s="258">
        <f t="shared" si="5"/>
        <v>0</v>
      </c>
      <c r="V89" s="34" t="s">
        <v>363</v>
      </c>
      <c r="W89" s="162" t="s">
        <v>363</v>
      </c>
      <c r="X89" s="162">
        <v>748.46458723587045</v>
      </c>
      <c r="Y89" s="34">
        <v>877.99422578361441</v>
      </c>
      <c r="Z89" s="162" t="s">
        <v>363</v>
      </c>
      <c r="AA89" s="162" t="s">
        <v>363</v>
      </c>
      <c r="AB89" s="162" t="s">
        <v>363</v>
      </c>
      <c r="AC89" s="34" t="s">
        <v>363</v>
      </c>
      <c r="AD89" s="162" t="s">
        <v>363</v>
      </c>
      <c r="AE89" s="162">
        <v>240.67369503728469</v>
      </c>
      <c r="AF89" s="162" t="s">
        <v>363</v>
      </c>
      <c r="AG89" s="162" t="s">
        <v>363</v>
      </c>
      <c r="AH89" s="162" t="s">
        <v>363</v>
      </c>
      <c r="AI89" s="162" t="s">
        <v>363</v>
      </c>
      <c r="AJ89" s="162" t="s">
        <v>363</v>
      </c>
      <c r="AK89" s="34" t="s">
        <v>363</v>
      </c>
      <c r="AL89" s="34">
        <v>51.488417930785339</v>
      </c>
      <c r="AM89" s="34" t="s">
        <v>363</v>
      </c>
      <c r="AN89" s="34">
        <v>729.85834163133666</v>
      </c>
      <c r="AO89" s="34" t="s">
        <v>363</v>
      </c>
      <c r="AP89" s="34" t="s">
        <v>363</v>
      </c>
      <c r="AQ89" s="34" t="s">
        <v>363</v>
      </c>
      <c r="AR89" s="147">
        <f t="shared" si="3"/>
        <v>496.42689594090916</v>
      </c>
      <c r="AS89" s="147">
        <f t="shared" si="4"/>
        <v>0</v>
      </c>
    </row>
    <row r="90" spans="1:45" x14ac:dyDescent="0.45">
      <c r="A90" s="19">
        <v>265</v>
      </c>
      <c r="B90" s="19" t="s">
        <v>1287</v>
      </c>
      <c r="C90" s="19" t="s">
        <v>104</v>
      </c>
      <c r="D90" s="19" t="s">
        <v>104</v>
      </c>
      <c r="E90" s="19" t="s">
        <v>104</v>
      </c>
      <c r="F90" s="19" t="s">
        <v>104</v>
      </c>
      <c r="G90" s="19">
        <v>71310</v>
      </c>
      <c r="H90" s="19" t="s">
        <v>589</v>
      </c>
      <c r="I90" s="19">
        <v>187</v>
      </c>
      <c r="J90" s="19">
        <v>187</v>
      </c>
      <c r="K90" s="31">
        <v>187</v>
      </c>
      <c r="L90" s="30" t="s">
        <v>589</v>
      </c>
      <c r="M90" s="30" t="s">
        <v>590</v>
      </c>
      <c r="N90" s="49" t="s">
        <v>591</v>
      </c>
      <c r="O90" s="30" t="s">
        <v>108</v>
      </c>
      <c r="P90" s="30" t="s">
        <v>589</v>
      </c>
      <c r="Q90" s="32">
        <v>1</v>
      </c>
      <c r="R90" s="32">
        <v>1</v>
      </c>
      <c r="S90" s="33" t="s">
        <v>361</v>
      </c>
      <c r="T90" s="259">
        <v>1452.920411026332</v>
      </c>
      <c r="U90" s="258">
        <f t="shared" si="5"/>
        <v>0</v>
      </c>
      <c r="V90" s="34">
        <v>4403.9450643422488</v>
      </c>
      <c r="W90" s="162">
        <v>2306.4361639995327</v>
      </c>
      <c r="X90" s="162">
        <v>697.73712418155912</v>
      </c>
      <c r="Y90" s="34">
        <v>448.70374532299741</v>
      </c>
      <c r="Z90" s="162">
        <v>4139.7162107815839</v>
      </c>
      <c r="AA90" s="162" t="s">
        <v>363</v>
      </c>
      <c r="AB90" s="162" t="s">
        <v>363</v>
      </c>
      <c r="AC90" s="34" t="s">
        <v>363</v>
      </c>
      <c r="AD90" s="162">
        <v>1697.7060016478238</v>
      </c>
      <c r="AE90" s="162" t="s">
        <v>363</v>
      </c>
      <c r="AF90" s="162" t="s">
        <v>363</v>
      </c>
      <c r="AG90" s="162">
        <v>7858.3439688181752</v>
      </c>
      <c r="AH90" s="162">
        <v>3750.5282434145656</v>
      </c>
      <c r="AI90" s="162">
        <v>2277.2791977047527</v>
      </c>
      <c r="AJ90" s="162">
        <v>3665.2431168868297</v>
      </c>
      <c r="AK90" s="34" t="s">
        <v>363</v>
      </c>
      <c r="AL90" s="34">
        <v>1279.5576087530767</v>
      </c>
      <c r="AM90" s="34">
        <v>1478.9989881767187</v>
      </c>
      <c r="AN90" s="34">
        <v>2023.0546255726815</v>
      </c>
      <c r="AO90" s="34">
        <v>566.47200343009604</v>
      </c>
      <c r="AP90" s="34">
        <v>4025.9457330542427</v>
      </c>
      <c r="AQ90" s="34">
        <v>993.98260869565229</v>
      </c>
      <c r="AR90" s="147">
        <f t="shared" si="3"/>
        <v>1452.920411026332</v>
      </c>
      <c r="AS90" s="147">
        <f t="shared" si="4"/>
        <v>0</v>
      </c>
    </row>
    <row r="91" spans="1:45" x14ac:dyDescent="0.45">
      <c r="A91" s="19">
        <v>266</v>
      </c>
      <c r="B91" s="19" t="s">
        <v>1404</v>
      </c>
      <c r="C91" s="19" t="s">
        <v>104</v>
      </c>
      <c r="D91" s="19" t="s">
        <v>104</v>
      </c>
      <c r="E91" s="19" t="s">
        <v>104</v>
      </c>
      <c r="F91" s="19" t="s">
        <v>104</v>
      </c>
      <c r="G91" s="19">
        <v>71310</v>
      </c>
      <c r="H91" s="19" t="s">
        <v>589</v>
      </c>
      <c r="I91" s="19">
        <v>187</v>
      </c>
      <c r="J91" s="19">
        <v>187</v>
      </c>
      <c r="K91" s="35"/>
      <c r="L91" s="36"/>
      <c r="M91" s="36"/>
      <c r="N91" s="56"/>
      <c r="O91" s="36"/>
      <c r="P91" s="36"/>
      <c r="Q91" s="37"/>
      <c r="R91" s="37"/>
      <c r="S91" s="33" t="s">
        <v>362</v>
      </c>
      <c r="T91" s="259">
        <v>33.171738260386597</v>
      </c>
      <c r="U91" s="258">
        <f t="shared" si="5"/>
        <v>0</v>
      </c>
      <c r="V91" s="34">
        <v>4.0947091055019962E-3</v>
      </c>
      <c r="W91" s="162" t="s">
        <v>363</v>
      </c>
      <c r="X91" s="162">
        <v>15.76179343472136</v>
      </c>
      <c r="Y91" s="34">
        <v>1826.0569734039982</v>
      </c>
      <c r="Z91" s="162">
        <v>2.7895835159972431</v>
      </c>
      <c r="AA91" s="162" t="s">
        <v>363</v>
      </c>
      <c r="AB91" s="162" t="s">
        <v>363</v>
      </c>
      <c r="AC91" s="34" t="s">
        <v>363</v>
      </c>
      <c r="AD91" s="162" t="s">
        <v>363</v>
      </c>
      <c r="AE91" s="162" t="s">
        <v>363</v>
      </c>
      <c r="AF91" s="162" t="s">
        <v>363</v>
      </c>
      <c r="AG91" s="162" t="s">
        <v>363</v>
      </c>
      <c r="AH91" s="162" t="s">
        <v>363</v>
      </c>
      <c r="AI91" s="162" t="s">
        <v>363</v>
      </c>
      <c r="AJ91" s="162" t="s">
        <v>363</v>
      </c>
      <c r="AK91" s="34" t="s">
        <v>363</v>
      </c>
      <c r="AL91" s="34">
        <v>23.325741210860176</v>
      </c>
      <c r="AM91" s="34">
        <v>68.042278392021032</v>
      </c>
      <c r="AN91" s="34" t="s">
        <v>363</v>
      </c>
      <c r="AO91" s="34" t="s">
        <v>363</v>
      </c>
      <c r="AP91" s="34">
        <v>84.051020425052897</v>
      </c>
      <c r="AQ91" s="34">
        <v>957.33913043478276</v>
      </c>
      <c r="AR91" s="147">
        <f t="shared" si="3"/>
        <v>33.171738260386597</v>
      </c>
      <c r="AS91" s="147">
        <f t="shared" si="4"/>
        <v>0</v>
      </c>
    </row>
    <row r="92" spans="1:45" x14ac:dyDescent="0.45">
      <c r="A92" s="19">
        <v>267</v>
      </c>
      <c r="B92" s="19" t="s">
        <v>1517</v>
      </c>
      <c r="C92" s="19" t="s">
        <v>104</v>
      </c>
      <c r="D92" s="19" t="s">
        <v>104</v>
      </c>
      <c r="E92" s="19" t="s">
        <v>104</v>
      </c>
      <c r="F92" s="19" t="s">
        <v>104</v>
      </c>
      <c r="G92" s="19">
        <v>71310</v>
      </c>
      <c r="H92" s="19" t="s">
        <v>589</v>
      </c>
      <c r="I92" s="19">
        <v>187</v>
      </c>
      <c r="J92" s="19">
        <v>187</v>
      </c>
      <c r="K92" s="38"/>
      <c r="L92" s="39"/>
      <c r="M92" s="39"/>
      <c r="N92" s="39"/>
      <c r="O92" s="39"/>
      <c r="P92" s="39"/>
      <c r="Q92" s="40"/>
      <c r="R92" s="40"/>
      <c r="S92" s="33" t="s">
        <v>364</v>
      </c>
      <c r="T92" s="259">
        <v>492.85437715489786</v>
      </c>
      <c r="U92" s="258">
        <f t="shared" si="5"/>
        <v>0</v>
      </c>
      <c r="V92" s="34">
        <v>175.81603998020057</v>
      </c>
      <c r="W92" s="162">
        <v>1348.586613713351</v>
      </c>
      <c r="X92" s="162">
        <v>120.82173359714035</v>
      </c>
      <c r="Y92" s="34">
        <v>1138.7049992521163</v>
      </c>
      <c r="Z92" s="162" t="s">
        <v>363</v>
      </c>
      <c r="AA92" s="162" t="s">
        <v>363</v>
      </c>
      <c r="AB92" s="162" t="s">
        <v>363</v>
      </c>
      <c r="AC92" s="34" t="s">
        <v>363</v>
      </c>
      <c r="AD92" s="162" t="s">
        <v>363</v>
      </c>
      <c r="AE92" s="162" t="s">
        <v>363</v>
      </c>
      <c r="AF92" s="162" t="s">
        <v>363</v>
      </c>
      <c r="AG92" s="162">
        <v>1477.7568715561501</v>
      </c>
      <c r="AH92" s="162">
        <v>2.7578029098665811</v>
      </c>
      <c r="AI92" s="162">
        <v>4.3702611889079746E-4</v>
      </c>
      <c r="AJ92" s="162">
        <v>5.0993568958969586</v>
      </c>
      <c r="AK92" s="34" t="s">
        <v>363</v>
      </c>
      <c r="AL92" s="34">
        <v>343.40642487559779</v>
      </c>
      <c r="AM92" s="34">
        <v>6337.1508165764326</v>
      </c>
      <c r="AN92" s="34">
        <v>858.54068546305496</v>
      </c>
      <c r="AO92" s="34" t="s">
        <v>363</v>
      </c>
      <c r="AP92" s="34">
        <v>644.41101499628064</v>
      </c>
      <c r="AQ92" s="34">
        <v>1692.9130434782603</v>
      </c>
      <c r="AR92" s="147">
        <f t="shared" si="3"/>
        <v>492.85437715489786</v>
      </c>
      <c r="AS92" s="147">
        <f t="shared" si="4"/>
        <v>0</v>
      </c>
    </row>
    <row r="93" spans="1:45" x14ac:dyDescent="0.45">
      <c r="A93" s="19">
        <v>268</v>
      </c>
      <c r="B93" s="19" t="s">
        <v>1288</v>
      </c>
      <c r="C93" s="19" t="s">
        <v>104</v>
      </c>
      <c r="D93" s="19" t="s">
        <v>104</v>
      </c>
      <c r="E93" s="19" t="s">
        <v>104</v>
      </c>
      <c r="F93" s="19" t="s">
        <v>104</v>
      </c>
      <c r="G93" s="19">
        <v>71320</v>
      </c>
      <c r="H93" s="19" t="s">
        <v>592</v>
      </c>
      <c r="I93" s="19">
        <v>191</v>
      </c>
      <c r="J93" s="19">
        <v>191</v>
      </c>
      <c r="K93" s="31">
        <v>191</v>
      </c>
      <c r="L93" s="30" t="s">
        <v>592</v>
      </c>
      <c r="M93" s="30" t="s">
        <v>593</v>
      </c>
      <c r="N93" s="49" t="s">
        <v>594</v>
      </c>
      <c r="O93" s="49" t="s">
        <v>110</v>
      </c>
      <c r="P93" s="30" t="s">
        <v>592</v>
      </c>
      <c r="Q93" s="32">
        <v>1</v>
      </c>
      <c r="R93" s="32">
        <v>1</v>
      </c>
      <c r="S93" s="33" t="s">
        <v>361</v>
      </c>
      <c r="T93" s="259">
        <v>2971.7365184962559</v>
      </c>
      <c r="U93" s="258">
        <f t="shared" si="5"/>
        <v>0</v>
      </c>
      <c r="V93" s="34">
        <v>2930.9267916299805</v>
      </c>
      <c r="W93" s="162" t="s">
        <v>363</v>
      </c>
      <c r="X93" s="162" t="s">
        <v>363</v>
      </c>
      <c r="Y93" s="34">
        <v>539.32177362972334</v>
      </c>
      <c r="Z93" s="162">
        <v>2402.5059483303412</v>
      </c>
      <c r="AA93" s="162" t="s">
        <v>363</v>
      </c>
      <c r="AB93" s="162" t="s">
        <v>363</v>
      </c>
      <c r="AC93" s="34">
        <v>3547.7090053987713</v>
      </c>
      <c r="AD93" s="162">
        <v>1868.9415529550936</v>
      </c>
      <c r="AE93" s="162">
        <v>3139.4112809498879</v>
      </c>
      <c r="AF93" s="162" t="s">
        <v>363</v>
      </c>
      <c r="AG93" s="162" t="s">
        <v>363</v>
      </c>
      <c r="AH93" s="162" t="s">
        <v>363</v>
      </c>
      <c r="AI93" s="162">
        <v>2322.7184794601626</v>
      </c>
      <c r="AJ93" s="162">
        <v>3247.4259754930845</v>
      </c>
      <c r="AK93" s="34" t="s">
        <v>363</v>
      </c>
      <c r="AL93" s="34">
        <v>1106.86443673704</v>
      </c>
      <c r="AM93" s="34">
        <v>1071.6370588884577</v>
      </c>
      <c r="AN93" s="34">
        <v>617.06118454165573</v>
      </c>
      <c r="AO93" s="34" t="s">
        <v>363</v>
      </c>
      <c r="AP93" s="34">
        <v>3177.5682817169786</v>
      </c>
      <c r="AQ93" s="34" t="s">
        <v>363</v>
      </c>
      <c r="AR93" s="147">
        <f t="shared" si="3"/>
        <v>2971.7365184962559</v>
      </c>
      <c r="AS93" s="147">
        <f t="shared" si="4"/>
        <v>0</v>
      </c>
    </row>
    <row r="94" spans="1:45" x14ac:dyDescent="0.45">
      <c r="A94" s="19">
        <v>269</v>
      </c>
      <c r="B94" s="19" t="s">
        <v>1405</v>
      </c>
      <c r="C94" s="19" t="s">
        <v>104</v>
      </c>
      <c r="D94" s="19" t="s">
        <v>104</v>
      </c>
      <c r="E94" s="19" t="s">
        <v>104</v>
      </c>
      <c r="F94" s="19" t="s">
        <v>104</v>
      </c>
      <c r="G94" s="19">
        <v>71320</v>
      </c>
      <c r="H94" s="19" t="s">
        <v>592</v>
      </c>
      <c r="I94" s="19">
        <v>191</v>
      </c>
      <c r="J94" s="19">
        <v>191</v>
      </c>
      <c r="K94" s="35"/>
      <c r="L94" s="36"/>
      <c r="M94" s="36"/>
      <c r="N94" s="56"/>
      <c r="O94" s="56"/>
      <c r="P94" s="36"/>
      <c r="Q94" s="37"/>
      <c r="R94" s="37"/>
      <c r="S94" s="33" t="s">
        <v>362</v>
      </c>
      <c r="T94" s="259">
        <v>224.24211928167688</v>
      </c>
      <c r="U94" s="258">
        <f t="shared" si="5"/>
        <v>0</v>
      </c>
      <c r="V94" s="34">
        <v>1.5761369294576673</v>
      </c>
      <c r="W94" s="162" t="s">
        <v>363</v>
      </c>
      <c r="X94" s="162" t="s">
        <v>363</v>
      </c>
      <c r="Y94" s="34">
        <v>1233.2147812061353</v>
      </c>
      <c r="Z94" s="162">
        <v>1.5453611014629649</v>
      </c>
      <c r="AA94" s="162" t="s">
        <v>363</v>
      </c>
      <c r="AB94" s="162" t="s">
        <v>363</v>
      </c>
      <c r="AC94" s="34" t="s">
        <v>363</v>
      </c>
      <c r="AD94" s="162" t="s">
        <v>363</v>
      </c>
      <c r="AE94" s="162" t="s">
        <v>363</v>
      </c>
      <c r="AF94" s="162" t="s">
        <v>363</v>
      </c>
      <c r="AG94" s="162" t="s">
        <v>363</v>
      </c>
      <c r="AH94" s="162" t="s">
        <v>363</v>
      </c>
      <c r="AI94" s="162" t="s">
        <v>363</v>
      </c>
      <c r="AJ94" s="162" t="s">
        <v>363</v>
      </c>
      <c r="AK94" s="34" t="s">
        <v>363</v>
      </c>
      <c r="AL94" s="34">
        <v>12.915235923780042</v>
      </c>
      <c r="AM94" s="34">
        <v>97.812899026733675</v>
      </c>
      <c r="AN94" s="34" t="s">
        <v>363</v>
      </c>
      <c r="AO94" s="34" t="s">
        <v>363</v>
      </c>
      <c r="AP94" s="34">
        <v>85.710253412228099</v>
      </c>
      <c r="AQ94" s="34" t="s">
        <v>363</v>
      </c>
      <c r="AR94" s="147">
        <f t="shared" si="3"/>
        <v>224.24211928167688</v>
      </c>
      <c r="AS94" s="147">
        <f t="shared" si="4"/>
        <v>0</v>
      </c>
    </row>
    <row r="95" spans="1:45" x14ac:dyDescent="0.45">
      <c r="A95" s="19">
        <v>270</v>
      </c>
      <c r="B95" s="19" t="s">
        <v>1518</v>
      </c>
      <c r="C95" s="19" t="s">
        <v>104</v>
      </c>
      <c r="D95" s="19" t="s">
        <v>104</v>
      </c>
      <c r="E95" s="19" t="s">
        <v>104</v>
      </c>
      <c r="F95" s="19" t="s">
        <v>104</v>
      </c>
      <c r="G95" s="19">
        <v>71320</v>
      </c>
      <c r="H95" s="19" t="s">
        <v>592</v>
      </c>
      <c r="I95" s="19">
        <v>191</v>
      </c>
      <c r="J95" s="19">
        <v>191</v>
      </c>
      <c r="K95" s="38"/>
      <c r="L95" s="39"/>
      <c r="M95" s="39"/>
      <c r="N95" s="39"/>
      <c r="O95" s="39"/>
      <c r="P95" s="39"/>
      <c r="Q95" s="40"/>
      <c r="R95" s="40"/>
      <c r="S95" s="33" t="s">
        <v>364</v>
      </c>
      <c r="T95" s="259">
        <v>981.35864382280727</v>
      </c>
      <c r="U95" s="258">
        <f t="shared" si="5"/>
        <v>0</v>
      </c>
      <c r="V95" s="34">
        <v>163.63877276795193</v>
      </c>
      <c r="W95" s="162" t="s">
        <v>363</v>
      </c>
      <c r="X95" s="162" t="s">
        <v>363</v>
      </c>
      <c r="Y95" s="34">
        <v>1462.7383738429533</v>
      </c>
      <c r="Z95" s="162">
        <v>8.9803670273369882E-6</v>
      </c>
      <c r="AA95" s="162" t="s">
        <v>363</v>
      </c>
      <c r="AB95" s="162" t="s">
        <v>363</v>
      </c>
      <c r="AC95" s="34">
        <v>0.33368203477641756</v>
      </c>
      <c r="AD95" s="162" t="s">
        <v>363</v>
      </c>
      <c r="AE95" s="162">
        <v>221.90603059816624</v>
      </c>
      <c r="AF95" s="162" t="s">
        <v>363</v>
      </c>
      <c r="AG95" s="162" t="s">
        <v>363</v>
      </c>
      <c r="AH95" s="162" t="s">
        <v>363</v>
      </c>
      <c r="AI95" s="162" t="s">
        <v>363</v>
      </c>
      <c r="AJ95" s="162">
        <v>6.000083816261303</v>
      </c>
      <c r="AK95" s="34" t="s">
        <v>363</v>
      </c>
      <c r="AL95" s="34">
        <v>453.34026741469432</v>
      </c>
      <c r="AM95" s="34">
        <v>6184.3940769532846</v>
      </c>
      <c r="AN95" s="34">
        <v>347.00281367957695</v>
      </c>
      <c r="AO95" s="34" t="s">
        <v>363</v>
      </c>
      <c r="AP95" s="34">
        <v>762.38704045555403</v>
      </c>
      <c r="AQ95" s="34" t="s">
        <v>363</v>
      </c>
      <c r="AR95" s="147">
        <f t="shared" si="3"/>
        <v>981.35864382280727</v>
      </c>
      <c r="AS95" s="147">
        <f t="shared" si="4"/>
        <v>0</v>
      </c>
    </row>
    <row r="96" spans="1:45" x14ac:dyDescent="0.45">
      <c r="A96" s="19">
        <v>271</v>
      </c>
      <c r="B96" s="19" t="s">
        <v>1285</v>
      </c>
      <c r="C96" s="19" t="s">
        <v>104</v>
      </c>
      <c r="D96" s="19" t="s">
        <v>104</v>
      </c>
      <c r="E96" s="19" t="s">
        <v>104</v>
      </c>
      <c r="F96" s="19" t="s">
        <v>104</v>
      </c>
      <c r="G96" s="19">
        <v>71339</v>
      </c>
      <c r="H96" s="26">
        <v>71339</v>
      </c>
      <c r="I96" s="19">
        <v>195</v>
      </c>
      <c r="J96" s="19">
        <v>195</v>
      </c>
      <c r="K96" s="31">
        <v>195</v>
      </c>
      <c r="L96" s="30" t="s">
        <v>595</v>
      </c>
      <c r="M96" s="30"/>
      <c r="N96" s="30"/>
      <c r="O96" s="49" t="s">
        <v>112</v>
      </c>
      <c r="P96" s="30" t="s">
        <v>595</v>
      </c>
      <c r="Q96" s="32">
        <v>1</v>
      </c>
      <c r="R96" s="32">
        <v>1</v>
      </c>
      <c r="S96" s="33" t="s">
        <v>361</v>
      </c>
      <c r="T96" s="259">
        <v>6840.7242452148921</v>
      </c>
      <c r="U96" s="258">
        <f t="shared" si="5"/>
        <v>0</v>
      </c>
      <c r="V96" s="34" t="s">
        <v>363</v>
      </c>
      <c r="W96" s="162" t="s">
        <v>363</v>
      </c>
      <c r="X96" s="162" t="s">
        <v>363</v>
      </c>
      <c r="Y96" s="34">
        <v>464.14826913898872</v>
      </c>
      <c r="Z96" s="162" t="s">
        <v>363</v>
      </c>
      <c r="AA96" s="162" t="s">
        <v>363</v>
      </c>
      <c r="AB96" s="162" t="s">
        <v>363</v>
      </c>
      <c r="AC96" s="34">
        <v>4247.9076376262892</v>
      </c>
      <c r="AD96" s="162">
        <v>1153.692793931732</v>
      </c>
      <c r="AE96" s="162" t="s">
        <v>363</v>
      </c>
      <c r="AF96" s="162">
        <v>4697.0982070800383</v>
      </c>
      <c r="AG96" s="162">
        <v>1186.4501466275656</v>
      </c>
      <c r="AH96" s="162" t="s">
        <v>363</v>
      </c>
      <c r="AI96" s="162">
        <v>2652.7379806206118</v>
      </c>
      <c r="AJ96" s="162">
        <v>2249.0657711362278</v>
      </c>
      <c r="AK96" s="34" t="s">
        <v>363</v>
      </c>
      <c r="AL96" s="34" t="s">
        <v>363</v>
      </c>
      <c r="AM96" s="34" t="s">
        <v>363</v>
      </c>
      <c r="AN96" s="34" t="s">
        <v>363</v>
      </c>
      <c r="AO96" s="34" t="s">
        <v>363</v>
      </c>
      <c r="AP96" s="34" t="s">
        <v>363</v>
      </c>
      <c r="AQ96" s="34">
        <v>2230.5056603773583</v>
      </c>
      <c r="AR96" s="147">
        <f t="shared" si="3"/>
        <v>6840.7242452148921</v>
      </c>
      <c r="AS96" s="147">
        <f t="shared" si="4"/>
        <v>0</v>
      </c>
    </row>
    <row r="97" spans="1:45" x14ac:dyDescent="0.45">
      <c r="A97" s="19">
        <v>272</v>
      </c>
      <c r="B97" s="19" t="s">
        <v>1402</v>
      </c>
      <c r="C97" s="19" t="s">
        <v>104</v>
      </c>
      <c r="D97" s="19" t="s">
        <v>104</v>
      </c>
      <c r="E97" s="19" t="s">
        <v>104</v>
      </c>
      <c r="F97" s="19" t="s">
        <v>104</v>
      </c>
      <c r="G97" s="19">
        <v>71339</v>
      </c>
      <c r="H97" s="26">
        <v>71339</v>
      </c>
      <c r="I97" s="19">
        <v>195</v>
      </c>
      <c r="J97" s="19">
        <v>195</v>
      </c>
      <c r="K97" s="35"/>
      <c r="L97" s="36"/>
      <c r="M97" s="36"/>
      <c r="N97" s="36"/>
      <c r="O97" s="56"/>
      <c r="P97" s="36"/>
      <c r="Q97" s="37"/>
      <c r="R97" s="37"/>
      <c r="S97" s="33" t="s">
        <v>362</v>
      </c>
      <c r="T97" s="259">
        <v>9.7680439299349899</v>
      </c>
      <c r="U97" s="258">
        <f t="shared" si="5"/>
        <v>0</v>
      </c>
      <c r="V97" s="34" t="s">
        <v>363</v>
      </c>
      <c r="W97" s="162" t="s">
        <v>363</v>
      </c>
      <c r="X97" s="162" t="s">
        <v>363</v>
      </c>
      <c r="Y97" s="34">
        <v>1632.7564140690599</v>
      </c>
      <c r="Z97" s="162" t="s">
        <v>363</v>
      </c>
      <c r="AA97" s="162" t="s">
        <v>363</v>
      </c>
      <c r="AB97" s="162" t="s">
        <v>363</v>
      </c>
      <c r="AC97" s="34" t="s">
        <v>363</v>
      </c>
      <c r="AD97" s="162" t="s">
        <v>363</v>
      </c>
      <c r="AE97" s="162" t="s">
        <v>363</v>
      </c>
      <c r="AF97" s="162">
        <v>0.29488931063632723</v>
      </c>
      <c r="AG97" s="162" t="s">
        <v>363</v>
      </c>
      <c r="AH97" s="162" t="s">
        <v>363</v>
      </c>
      <c r="AI97" s="162" t="s">
        <v>363</v>
      </c>
      <c r="AJ97" s="162" t="s">
        <v>363</v>
      </c>
      <c r="AK97" s="34" t="s">
        <v>363</v>
      </c>
      <c r="AL97" s="34" t="s">
        <v>363</v>
      </c>
      <c r="AM97" s="34" t="s">
        <v>363</v>
      </c>
      <c r="AN97" s="34" t="s">
        <v>363</v>
      </c>
      <c r="AO97" s="34" t="s">
        <v>363</v>
      </c>
      <c r="AP97" s="34" t="s">
        <v>363</v>
      </c>
      <c r="AQ97" s="34">
        <v>1813.9924528301885</v>
      </c>
      <c r="AR97" s="147">
        <f t="shared" si="3"/>
        <v>9.7680439299349899</v>
      </c>
      <c r="AS97" s="147">
        <f t="shared" si="4"/>
        <v>0</v>
      </c>
    </row>
    <row r="98" spans="1:45" x14ac:dyDescent="0.45">
      <c r="A98" s="19">
        <v>273</v>
      </c>
      <c r="B98" s="19" t="s">
        <v>1515</v>
      </c>
      <c r="C98" s="19" t="s">
        <v>104</v>
      </c>
      <c r="D98" s="19" t="s">
        <v>104</v>
      </c>
      <c r="E98" s="19" t="s">
        <v>104</v>
      </c>
      <c r="F98" s="19" t="s">
        <v>104</v>
      </c>
      <c r="G98" s="19">
        <v>71339</v>
      </c>
      <c r="H98" s="26">
        <v>71339</v>
      </c>
      <c r="I98" s="19">
        <v>195</v>
      </c>
      <c r="J98" s="19">
        <v>195</v>
      </c>
      <c r="K98" s="38"/>
      <c r="L98" s="39"/>
      <c r="M98" s="39"/>
      <c r="N98" s="39"/>
      <c r="O98" s="39"/>
      <c r="P98" s="39"/>
      <c r="Q98" s="40"/>
      <c r="R98" s="40"/>
      <c r="S98" s="33" t="s">
        <v>364</v>
      </c>
      <c r="T98" s="259">
        <v>55.466247387253844</v>
      </c>
      <c r="U98" s="258">
        <f t="shared" si="5"/>
        <v>0</v>
      </c>
      <c r="V98" s="34" t="s">
        <v>363</v>
      </c>
      <c r="W98" s="162" t="s">
        <v>363</v>
      </c>
      <c r="X98" s="162" t="s">
        <v>363</v>
      </c>
      <c r="Y98" s="34">
        <v>1190.3736540776129</v>
      </c>
      <c r="Z98" s="162" t="s">
        <v>363</v>
      </c>
      <c r="AA98" s="162" t="s">
        <v>363</v>
      </c>
      <c r="AB98" s="162" t="s">
        <v>363</v>
      </c>
      <c r="AC98" s="34">
        <v>0.37104122933190414</v>
      </c>
      <c r="AD98" s="162" t="s">
        <v>363</v>
      </c>
      <c r="AE98" s="162" t="s">
        <v>363</v>
      </c>
      <c r="AF98" s="162">
        <v>12.400138844015432</v>
      </c>
      <c r="AG98" s="162">
        <v>249.81964809384158</v>
      </c>
      <c r="AH98" s="162" t="s">
        <v>363</v>
      </c>
      <c r="AI98" s="162" t="s">
        <v>363</v>
      </c>
      <c r="AJ98" s="162">
        <v>3.3542418725267535</v>
      </c>
      <c r="AK98" s="34" t="s">
        <v>363</v>
      </c>
      <c r="AL98" s="34" t="s">
        <v>363</v>
      </c>
      <c r="AM98" s="34" t="s">
        <v>363</v>
      </c>
      <c r="AN98" s="34" t="s">
        <v>363</v>
      </c>
      <c r="AO98" s="34" t="s">
        <v>363</v>
      </c>
      <c r="AP98" s="34" t="s">
        <v>363</v>
      </c>
      <c r="AQ98" s="34">
        <v>3985.7811320754718</v>
      </c>
      <c r="AR98" s="147">
        <f t="shared" si="3"/>
        <v>55.466247387253844</v>
      </c>
      <c r="AS98" s="147">
        <f t="shared" si="4"/>
        <v>0</v>
      </c>
    </row>
    <row r="99" spans="1:45" x14ac:dyDescent="0.45">
      <c r="A99" s="19">
        <v>274</v>
      </c>
      <c r="B99" s="19" t="s">
        <v>1289</v>
      </c>
      <c r="C99" s="19" t="s">
        <v>104</v>
      </c>
      <c r="D99" s="19" t="s">
        <v>104</v>
      </c>
      <c r="E99" s="19" t="s">
        <v>104</v>
      </c>
      <c r="F99" s="19" t="s">
        <v>104</v>
      </c>
      <c r="G99" s="19">
        <v>71390</v>
      </c>
      <c r="H99" s="19" t="s">
        <v>1290</v>
      </c>
      <c r="I99" s="19">
        <v>197</v>
      </c>
      <c r="J99" s="19">
        <v>197</v>
      </c>
      <c r="K99" s="31">
        <v>197</v>
      </c>
      <c r="L99" s="30" t="s">
        <v>596</v>
      </c>
      <c r="M99" s="30"/>
      <c r="N99" s="30"/>
      <c r="O99" s="49" t="s">
        <v>114</v>
      </c>
      <c r="P99" s="30" t="s">
        <v>596</v>
      </c>
      <c r="Q99" s="32">
        <v>1</v>
      </c>
      <c r="R99" s="32">
        <v>1</v>
      </c>
      <c r="S99" s="33" t="s">
        <v>361</v>
      </c>
      <c r="T99" s="259">
        <v>4739.0779943199277</v>
      </c>
      <c r="U99" s="258">
        <f t="shared" si="5"/>
        <v>0</v>
      </c>
      <c r="V99" s="34">
        <v>5551.2373311049878</v>
      </c>
      <c r="W99" s="162" t="s">
        <v>363</v>
      </c>
      <c r="X99" s="162" t="s">
        <v>363</v>
      </c>
      <c r="Y99" s="34" t="s">
        <v>363</v>
      </c>
      <c r="Z99" s="162" t="s">
        <v>363</v>
      </c>
      <c r="AA99" s="162" t="s">
        <v>363</v>
      </c>
      <c r="AB99" s="162" t="s">
        <v>363</v>
      </c>
      <c r="AC99" s="34">
        <v>3199.7833583973488</v>
      </c>
      <c r="AD99" s="162">
        <v>940.87119464760394</v>
      </c>
      <c r="AE99" s="162">
        <v>4142.3393497079078</v>
      </c>
      <c r="AF99" s="162" t="s">
        <v>363</v>
      </c>
      <c r="AG99" s="162">
        <v>2661.4913533834588</v>
      </c>
      <c r="AH99" s="162" t="s">
        <v>363</v>
      </c>
      <c r="AI99" s="162">
        <v>1143.0802598867244</v>
      </c>
      <c r="AJ99" s="162">
        <v>2316.6553467304334</v>
      </c>
      <c r="AK99" s="34" t="s">
        <v>363</v>
      </c>
      <c r="AL99" s="34" t="s">
        <v>363</v>
      </c>
      <c r="AM99" s="34" t="s">
        <v>363</v>
      </c>
      <c r="AN99" s="34" t="s">
        <v>363</v>
      </c>
      <c r="AO99" s="34" t="s">
        <v>363</v>
      </c>
      <c r="AP99" s="34">
        <v>5261.1819555075517</v>
      </c>
      <c r="AQ99" s="34" t="s">
        <v>363</v>
      </c>
      <c r="AR99" s="147">
        <f t="shared" si="3"/>
        <v>4739.0779943199277</v>
      </c>
      <c r="AS99" s="147">
        <f t="shared" si="4"/>
        <v>0</v>
      </c>
    </row>
    <row r="100" spans="1:45" x14ac:dyDescent="0.45">
      <c r="A100" s="19">
        <v>275</v>
      </c>
      <c r="B100" s="19" t="s">
        <v>1406</v>
      </c>
      <c r="C100" s="19" t="s">
        <v>104</v>
      </c>
      <c r="D100" s="19" t="s">
        <v>104</v>
      </c>
      <c r="E100" s="19" t="s">
        <v>104</v>
      </c>
      <c r="F100" s="19" t="s">
        <v>104</v>
      </c>
      <c r="G100" s="19">
        <v>71390</v>
      </c>
      <c r="H100" s="19" t="s">
        <v>1290</v>
      </c>
      <c r="I100" s="19">
        <v>197</v>
      </c>
      <c r="J100" s="19">
        <v>197</v>
      </c>
      <c r="K100" s="35"/>
      <c r="L100" s="36"/>
      <c r="M100" s="36"/>
      <c r="N100" s="36"/>
      <c r="O100" s="56"/>
      <c r="P100" s="36"/>
      <c r="Q100" s="37"/>
      <c r="R100" s="37"/>
      <c r="S100" s="33" t="s">
        <v>362</v>
      </c>
      <c r="T100" s="259">
        <v>72.00201944972298</v>
      </c>
      <c r="U100" s="258">
        <f t="shared" si="5"/>
        <v>0</v>
      </c>
      <c r="V100" s="34" t="s">
        <v>363</v>
      </c>
      <c r="W100" s="162" t="s">
        <v>363</v>
      </c>
      <c r="X100" s="162" t="s">
        <v>363</v>
      </c>
      <c r="Y100" s="34" t="s">
        <v>363</v>
      </c>
      <c r="Z100" s="162" t="s">
        <v>363</v>
      </c>
      <c r="AA100" s="162" t="s">
        <v>363</v>
      </c>
      <c r="AB100" s="162" t="s">
        <v>363</v>
      </c>
      <c r="AC100" s="34" t="s">
        <v>363</v>
      </c>
      <c r="AD100" s="162" t="s">
        <v>363</v>
      </c>
      <c r="AE100" s="162" t="s">
        <v>363</v>
      </c>
      <c r="AF100" s="162" t="s">
        <v>363</v>
      </c>
      <c r="AG100" s="162">
        <v>6.0249686214341196</v>
      </c>
      <c r="AH100" s="162" t="s">
        <v>363</v>
      </c>
      <c r="AI100" s="162" t="s">
        <v>363</v>
      </c>
      <c r="AJ100" s="162" t="s">
        <v>363</v>
      </c>
      <c r="AK100" s="34" t="s">
        <v>363</v>
      </c>
      <c r="AL100" s="34" t="s">
        <v>363</v>
      </c>
      <c r="AM100" s="34" t="s">
        <v>363</v>
      </c>
      <c r="AN100" s="34" t="s">
        <v>363</v>
      </c>
      <c r="AO100" s="34" t="s">
        <v>363</v>
      </c>
      <c r="AP100" s="34">
        <v>92.381689252622223</v>
      </c>
      <c r="AQ100" s="34" t="s">
        <v>363</v>
      </c>
      <c r="AR100" s="147">
        <f t="shared" si="3"/>
        <v>72.00201944972298</v>
      </c>
      <c r="AS100" s="147">
        <f t="shared" si="4"/>
        <v>0</v>
      </c>
    </row>
    <row r="101" spans="1:45" x14ac:dyDescent="0.45">
      <c r="A101" s="19">
        <v>276</v>
      </c>
      <c r="B101" s="19" t="s">
        <v>1519</v>
      </c>
      <c r="C101" s="19" t="s">
        <v>104</v>
      </c>
      <c r="D101" s="19" t="s">
        <v>104</v>
      </c>
      <c r="E101" s="19" t="s">
        <v>104</v>
      </c>
      <c r="F101" s="19" t="s">
        <v>104</v>
      </c>
      <c r="G101" s="19">
        <v>71390</v>
      </c>
      <c r="H101" s="19" t="s">
        <v>1290</v>
      </c>
      <c r="I101" s="19">
        <v>197</v>
      </c>
      <c r="J101" s="19">
        <v>197</v>
      </c>
      <c r="K101" s="38"/>
      <c r="L101" s="39"/>
      <c r="M101" s="39"/>
      <c r="N101" s="39"/>
      <c r="O101" s="39"/>
      <c r="P101" s="39"/>
      <c r="Q101" s="40"/>
      <c r="R101" s="40"/>
      <c r="S101" s="33" t="s">
        <v>364</v>
      </c>
      <c r="T101" s="259">
        <v>683.01656888127047</v>
      </c>
      <c r="U101" s="258">
        <f t="shared" si="5"/>
        <v>0</v>
      </c>
      <c r="V101" s="34">
        <v>231.73313632323186</v>
      </c>
      <c r="W101" s="162" t="s">
        <v>363</v>
      </c>
      <c r="X101" s="162" t="s">
        <v>363</v>
      </c>
      <c r="Y101" s="34" t="s">
        <v>363</v>
      </c>
      <c r="Z101" s="162" t="s">
        <v>363</v>
      </c>
      <c r="AA101" s="162" t="s">
        <v>363</v>
      </c>
      <c r="AB101" s="162" t="s">
        <v>363</v>
      </c>
      <c r="AC101" s="34">
        <v>0.29757862717069261</v>
      </c>
      <c r="AD101" s="162" t="s">
        <v>363</v>
      </c>
      <c r="AE101" s="162">
        <v>204.14737117703854</v>
      </c>
      <c r="AF101" s="162" t="s">
        <v>363</v>
      </c>
      <c r="AG101" s="162">
        <v>521.67293233082705</v>
      </c>
      <c r="AH101" s="162" t="s">
        <v>363</v>
      </c>
      <c r="AI101" s="162" t="s">
        <v>363</v>
      </c>
      <c r="AJ101" s="162">
        <v>3.2984339423853175</v>
      </c>
      <c r="AK101" s="34" t="s">
        <v>363</v>
      </c>
      <c r="AL101" s="34" t="s">
        <v>363</v>
      </c>
      <c r="AM101" s="34" t="s">
        <v>363</v>
      </c>
      <c r="AN101" s="34" t="s">
        <v>363</v>
      </c>
      <c r="AO101" s="34" t="s">
        <v>363</v>
      </c>
      <c r="AP101" s="34">
        <v>873.9309201081096</v>
      </c>
      <c r="AQ101" s="34" t="s">
        <v>363</v>
      </c>
      <c r="AR101" s="147">
        <f t="shared" si="3"/>
        <v>683.01656888127047</v>
      </c>
      <c r="AS101" s="147">
        <f t="shared" si="4"/>
        <v>0</v>
      </c>
    </row>
    <row r="102" spans="1:45" x14ac:dyDescent="0.45">
      <c r="A102" s="19">
        <v>277</v>
      </c>
      <c r="B102" s="19" t="s">
        <v>1291</v>
      </c>
      <c r="C102" s="19" t="s">
        <v>104</v>
      </c>
      <c r="D102" s="19" t="s">
        <v>104</v>
      </c>
      <c r="E102" s="19" t="s">
        <v>104</v>
      </c>
      <c r="F102" s="19" t="s">
        <v>104</v>
      </c>
      <c r="G102" s="19">
        <v>71340</v>
      </c>
      <c r="H102" s="19" t="s">
        <v>597</v>
      </c>
      <c r="I102" s="19">
        <v>201</v>
      </c>
      <c r="J102" s="19">
        <v>201</v>
      </c>
      <c r="K102" s="31">
        <v>201</v>
      </c>
      <c r="L102" s="30" t="s">
        <v>597</v>
      </c>
      <c r="M102" s="30" t="s">
        <v>598</v>
      </c>
      <c r="N102" s="49" t="s">
        <v>599</v>
      </c>
      <c r="O102" s="30" t="s">
        <v>116</v>
      </c>
      <c r="P102" s="30" t="s">
        <v>597</v>
      </c>
      <c r="Q102" s="32">
        <v>1</v>
      </c>
      <c r="R102" s="32">
        <v>1</v>
      </c>
      <c r="S102" s="33" t="s">
        <v>361</v>
      </c>
      <c r="T102" s="259">
        <v>4324.3320355036485</v>
      </c>
      <c r="U102" s="258">
        <f t="shared" si="5"/>
        <v>0</v>
      </c>
      <c r="V102" s="34">
        <v>5849.528766862235</v>
      </c>
      <c r="W102" s="162" t="s">
        <v>363</v>
      </c>
      <c r="X102" s="162" t="s">
        <v>363</v>
      </c>
      <c r="Y102" s="34">
        <v>660.53012323076928</v>
      </c>
      <c r="Z102" s="162">
        <v>7718.0659272978755</v>
      </c>
      <c r="AA102" s="162" t="s">
        <v>363</v>
      </c>
      <c r="AB102" s="162" t="s">
        <v>363</v>
      </c>
      <c r="AC102" s="34">
        <v>3756.9240853024594</v>
      </c>
      <c r="AD102" s="162">
        <v>1588.7418889167825</v>
      </c>
      <c r="AE102" s="162">
        <v>6342.016387487256</v>
      </c>
      <c r="AF102" s="162" t="s">
        <v>363</v>
      </c>
      <c r="AG102" s="162" t="s">
        <v>363</v>
      </c>
      <c r="AH102" s="162" t="s">
        <v>363</v>
      </c>
      <c r="AI102" s="162" t="s">
        <v>363</v>
      </c>
      <c r="AJ102" s="162" t="s">
        <v>363</v>
      </c>
      <c r="AK102" s="34" t="s">
        <v>363</v>
      </c>
      <c r="AL102" s="34">
        <v>1877.3251095340622</v>
      </c>
      <c r="AM102" s="34">
        <v>2258.8687099964673</v>
      </c>
      <c r="AN102" s="34">
        <v>3119.1097647839856</v>
      </c>
      <c r="AO102" s="34" t="s">
        <v>363</v>
      </c>
      <c r="AP102" s="34">
        <v>7670.7420710228744</v>
      </c>
      <c r="AQ102" s="34" t="s">
        <v>363</v>
      </c>
      <c r="AR102" s="147">
        <f t="shared" si="3"/>
        <v>4324.3320355036485</v>
      </c>
      <c r="AS102" s="147">
        <f t="shared" si="4"/>
        <v>0</v>
      </c>
    </row>
    <row r="103" spans="1:45" x14ac:dyDescent="0.45">
      <c r="A103" s="19">
        <v>278</v>
      </c>
      <c r="B103" s="19" t="s">
        <v>1407</v>
      </c>
      <c r="C103" s="19" t="s">
        <v>104</v>
      </c>
      <c r="D103" s="19" t="s">
        <v>104</v>
      </c>
      <c r="E103" s="19" t="s">
        <v>104</v>
      </c>
      <c r="F103" s="19" t="s">
        <v>104</v>
      </c>
      <c r="G103" s="19">
        <v>71340</v>
      </c>
      <c r="H103" s="19" t="s">
        <v>597</v>
      </c>
      <c r="I103" s="19">
        <v>201</v>
      </c>
      <c r="J103" s="19">
        <v>201</v>
      </c>
      <c r="K103" s="35"/>
      <c r="L103" s="36"/>
      <c r="M103" s="36"/>
      <c r="N103" s="56"/>
      <c r="O103" s="36"/>
      <c r="P103" s="36"/>
      <c r="Q103" s="37"/>
      <c r="R103" s="37"/>
      <c r="S103" s="33" t="s">
        <v>362</v>
      </c>
      <c r="T103" s="259">
        <v>489.37945012191085</v>
      </c>
      <c r="U103" s="258">
        <f t="shared" si="5"/>
        <v>0</v>
      </c>
      <c r="V103" s="34">
        <v>4.4357643662259658</v>
      </c>
      <c r="W103" s="162" t="s">
        <v>363</v>
      </c>
      <c r="X103" s="162" t="s">
        <v>363</v>
      </c>
      <c r="Y103" s="34">
        <v>4673.1161534726898</v>
      </c>
      <c r="Z103" s="162">
        <v>14.793629702046275</v>
      </c>
      <c r="AA103" s="162" t="s">
        <v>363</v>
      </c>
      <c r="AB103" s="162" t="s">
        <v>363</v>
      </c>
      <c r="AC103" s="34" t="s">
        <v>363</v>
      </c>
      <c r="AD103" s="162" t="s">
        <v>363</v>
      </c>
      <c r="AE103" s="162" t="s">
        <v>363</v>
      </c>
      <c r="AF103" s="162" t="s">
        <v>363</v>
      </c>
      <c r="AG103" s="162" t="s">
        <v>363</v>
      </c>
      <c r="AH103" s="162" t="s">
        <v>363</v>
      </c>
      <c r="AI103" s="162" t="s">
        <v>363</v>
      </c>
      <c r="AJ103" s="162" t="s">
        <v>363</v>
      </c>
      <c r="AK103" s="34" t="s">
        <v>363</v>
      </c>
      <c r="AL103" s="34">
        <v>33.297116830459117</v>
      </c>
      <c r="AM103" s="34">
        <v>69.787971494567131</v>
      </c>
      <c r="AN103" s="34" t="s">
        <v>363</v>
      </c>
      <c r="AO103" s="34" t="s">
        <v>363</v>
      </c>
      <c r="AP103" s="34">
        <v>338.49722046106035</v>
      </c>
      <c r="AQ103" s="34" t="s">
        <v>363</v>
      </c>
      <c r="AR103" s="147">
        <f t="shared" si="3"/>
        <v>489.37945012191085</v>
      </c>
      <c r="AS103" s="147">
        <f t="shared" si="4"/>
        <v>0</v>
      </c>
    </row>
    <row r="104" spans="1:45" x14ac:dyDescent="0.45">
      <c r="A104" s="19">
        <v>279</v>
      </c>
      <c r="B104" s="19" t="s">
        <v>1520</v>
      </c>
      <c r="C104" s="19" t="s">
        <v>104</v>
      </c>
      <c r="D104" s="19" t="s">
        <v>104</v>
      </c>
      <c r="E104" s="19" t="s">
        <v>104</v>
      </c>
      <c r="F104" s="19" t="s">
        <v>104</v>
      </c>
      <c r="G104" s="19">
        <v>71340</v>
      </c>
      <c r="H104" s="19" t="s">
        <v>597</v>
      </c>
      <c r="I104" s="19">
        <v>201</v>
      </c>
      <c r="J104" s="19">
        <v>201</v>
      </c>
      <c r="K104" s="38"/>
      <c r="L104" s="39"/>
      <c r="M104" s="39"/>
      <c r="N104" s="39"/>
      <c r="O104" s="39"/>
      <c r="P104" s="39"/>
      <c r="Q104" s="40"/>
      <c r="R104" s="40"/>
      <c r="S104" s="33" t="s">
        <v>364</v>
      </c>
      <c r="T104" s="259">
        <v>1059.9325276611803</v>
      </c>
      <c r="U104" s="258">
        <f t="shared" si="5"/>
        <v>0</v>
      </c>
      <c r="V104" s="34">
        <v>153.28537765556419</v>
      </c>
      <c r="W104" s="162" t="s">
        <v>363</v>
      </c>
      <c r="X104" s="162" t="s">
        <v>363</v>
      </c>
      <c r="Y104" s="34">
        <v>1598.2833990279707</v>
      </c>
      <c r="Z104" s="162">
        <v>1.8070647181586935E-5</v>
      </c>
      <c r="AA104" s="162" t="s">
        <v>363</v>
      </c>
      <c r="AB104" s="162" t="s">
        <v>363</v>
      </c>
      <c r="AC104" s="34">
        <v>0.15621870139974667</v>
      </c>
      <c r="AD104" s="162" t="s">
        <v>363</v>
      </c>
      <c r="AE104" s="162">
        <v>219.76940831184405</v>
      </c>
      <c r="AF104" s="162" t="s">
        <v>363</v>
      </c>
      <c r="AG104" s="162" t="s">
        <v>363</v>
      </c>
      <c r="AH104" s="162" t="s">
        <v>363</v>
      </c>
      <c r="AI104" s="162" t="s">
        <v>363</v>
      </c>
      <c r="AJ104" s="162" t="s">
        <v>363</v>
      </c>
      <c r="AK104" s="34" t="s">
        <v>363</v>
      </c>
      <c r="AL104" s="34">
        <v>247.64436447946201</v>
      </c>
      <c r="AM104" s="34">
        <v>7129.4811815491666</v>
      </c>
      <c r="AN104" s="34">
        <v>887.14379314082601</v>
      </c>
      <c r="AO104" s="34" t="s">
        <v>363</v>
      </c>
      <c r="AP104" s="34">
        <v>885.40934679307759</v>
      </c>
      <c r="AQ104" s="34" t="s">
        <v>363</v>
      </c>
      <c r="AR104" s="147">
        <f t="shared" si="3"/>
        <v>1059.9325276611803</v>
      </c>
      <c r="AS104" s="147">
        <f t="shared" si="4"/>
        <v>0</v>
      </c>
    </row>
    <row r="105" spans="1:45" x14ac:dyDescent="0.45">
      <c r="A105" s="19">
        <v>280</v>
      </c>
      <c r="B105" s="19" t="s">
        <v>1289</v>
      </c>
      <c r="C105" s="19" t="s">
        <v>104</v>
      </c>
      <c r="D105" s="19" t="s">
        <v>104</v>
      </c>
      <c r="E105" s="19" t="s">
        <v>104</v>
      </c>
      <c r="F105" s="19" t="s">
        <v>104</v>
      </c>
      <c r="G105" s="19">
        <v>71390</v>
      </c>
      <c r="H105" s="19" t="s">
        <v>1290</v>
      </c>
      <c r="I105" s="19">
        <v>203</v>
      </c>
      <c r="J105" s="19">
        <v>203</v>
      </c>
      <c r="K105" s="31">
        <v>203</v>
      </c>
      <c r="L105" s="30" t="s">
        <v>600</v>
      </c>
      <c r="M105" s="30"/>
      <c r="N105" s="30"/>
      <c r="O105" s="49" t="s">
        <v>118</v>
      </c>
      <c r="P105" s="30" t="s">
        <v>600</v>
      </c>
      <c r="Q105" s="32">
        <v>1</v>
      </c>
      <c r="R105" s="32">
        <v>1</v>
      </c>
      <c r="S105" s="33" t="s">
        <v>361</v>
      </c>
      <c r="T105" s="259">
        <v>3162.3507418895128</v>
      </c>
      <c r="U105" s="258">
        <f t="shared" si="5"/>
        <v>0</v>
      </c>
      <c r="V105" s="34" t="s">
        <v>363</v>
      </c>
      <c r="W105" s="162" t="s">
        <v>363</v>
      </c>
      <c r="X105" s="162" t="s">
        <v>363</v>
      </c>
      <c r="Y105" s="34" t="s">
        <v>363</v>
      </c>
      <c r="Z105" s="162" t="s">
        <v>363</v>
      </c>
      <c r="AA105" s="162" t="s">
        <v>363</v>
      </c>
      <c r="AB105" s="162" t="s">
        <v>363</v>
      </c>
      <c r="AC105" s="34" t="s">
        <v>363</v>
      </c>
      <c r="AD105" s="162" t="s">
        <v>363</v>
      </c>
      <c r="AE105" s="162" t="s">
        <v>363</v>
      </c>
      <c r="AF105" s="162" t="s">
        <v>363</v>
      </c>
      <c r="AG105" s="162" t="s">
        <v>363</v>
      </c>
      <c r="AH105" s="162" t="s">
        <v>363</v>
      </c>
      <c r="AI105" s="162" t="s">
        <v>363</v>
      </c>
      <c r="AJ105" s="162" t="s">
        <v>363</v>
      </c>
      <c r="AK105" s="34" t="s">
        <v>363</v>
      </c>
      <c r="AL105" s="34" t="s">
        <v>363</v>
      </c>
      <c r="AM105" s="34" t="s">
        <v>363</v>
      </c>
      <c r="AN105" s="34" t="s">
        <v>363</v>
      </c>
      <c r="AO105" s="34" t="s">
        <v>363</v>
      </c>
      <c r="AP105" s="34" t="s">
        <v>363</v>
      </c>
      <c r="AQ105" s="34" t="s">
        <v>363</v>
      </c>
      <c r="AR105" s="147">
        <f t="shared" si="3"/>
        <v>3162.3507418895128</v>
      </c>
      <c r="AS105" s="147">
        <f t="shared" si="4"/>
        <v>0</v>
      </c>
    </row>
    <row r="106" spans="1:45" x14ac:dyDescent="0.45">
      <c r="A106" s="19">
        <v>281</v>
      </c>
      <c r="B106" s="19" t="s">
        <v>1406</v>
      </c>
      <c r="C106" s="19" t="s">
        <v>104</v>
      </c>
      <c r="D106" s="19" t="s">
        <v>104</v>
      </c>
      <c r="E106" s="19" t="s">
        <v>104</v>
      </c>
      <c r="F106" s="19" t="s">
        <v>104</v>
      </c>
      <c r="G106" s="19">
        <v>71390</v>
      </c>
      <c r="H106" s="19" t="s">
        <v>1290</v>
      </c>
      <c r="I106" s="19">
        <v>203</v>
      </c>
      <c r="J106" s="19">
        <v>203</v>
      </c>
      <c r="K106" s="35"/>
      <c r="L106" s="36"/>
      <c r="M106" s="36"/>
      <c r="N106" s="36"/>
      <c r="O106" s="56"/>
      <c r="P106" s="36"/>
      <c r="Q106" s="37"/>
      <c r="R106" s="37"/>
      <c r="S106" s="33" t="s">
        <v>362</v>
      </c>
      <c r="T106" s="259">
        <v>70.557834757373726</v>
      </c>
      <c r="U106" s="258">
        <f t="shared" si="5"/>
        <v>0</v>
      </c>
      <c r="V106" s="34" t="s">
        <v>363</v>
      </c>
      <c r="W106" s="162" t="s">
        <v>363</v>
      </c>
      <c r="X106" s="162" t="s">
        <v>363</v>
      </c>
      <c r="Y106" s="34" t="s">
        <v>363</v>
      </c>
      <c r="Z106" s="162" t="s">
        <v>363</v>
      </c>
      <c r="AA106" s="162" t="s">
        <v>363</v>
      </c>
      <c r="AB106" s="162" t="s">
        <v>363</v>
      </c>
      <c r="AC106" s="34" t="s">
        <v>363</v>
      </c>
      <c r="AD106" s="162" t="s">
        <v>363</v>
      </c>
      <c r="AE106" s="162" t="s">
        <v>363</v>
      </c>
      <c r="AF106" s="162" t="s">
        <v>363</v>
      </c>
      <c r="AG106" s="162" t="s">
        <v>363</v>
      </c>
      <c r="AH106" s="162" t="s">
        <v>363</v>
      </c>
      <c r="AI106" s="162" t="s">
        <v>363</v>
      </c>
      <c r="AJ106" s="162" t="s">
        <v>363</v>
      </c>
      <c r="AK106" s="34" t="s">
        <v>363</v>
      </c>
      <c r="AL106" s="34" t="s">
        <v>363</v>
      </c>
      <c r="AM106" s="34" t="s">
        <v>363</v>
      </c>
      <c r="AN106" s="34" t="s">
        <v>363</v>
      </c>
      <c r="AO106" s="34" t="s">
        <v>363</v>
      </c>
      <c r="AP106" s="34" t="s">
        <v>363</v>
      </c>
      <c r="AQ106" s="34" t="s">
        <v>363</v>
      </c>
      <c r="AR106" s="147">
        <f t="shared" si="3"/>
        <v>70.557834757373726</v>
      </c>
      <c r="AS106" s="147">
        <f t="shared" si="4"/>
        <v>0</v>
      </c>
    </row>
    <row r="107" spans="1:45" x14ac:dyDescent="0.45">
      <c r="A107" s="19">
        <v>282</v>
      </c>
      <c r="B107" s="19" t="s">
        <v>1519</v>
      </c>
      <c r="C107" s="19" t="s">
        <v>104</v>
      </c>
      <c r="D107" s="19" t="s">
        <v>104</v>
      </c>
      <c r="E107" s="19" t="s">
        <v>104</v>
      </c>
      <c r="F107" s="19" t="s">
        <v>104</v>
      </c>
      <c r="G107" s="19">
        <v>71390</v>
      </c>
      <c r="H107" s="19" t="s">
        <v>1290</v>
      </c>
      <c r="I107" s="19">
        <v>203</v>
      </c>
      <c r="J107" s="19">
        <v>203</v>
      </c>
      <c r="K107" s="38"/>
      <c r="L107" s="39"/>
      <c r="M107" s="39"/>
      <c r="N107" s="39"/>
      <c r="O107" s="39"/>
      <c r="P107" s="39"/>
      <c r="Q107" s="40"/>
      <c r="R107" s="40"/>
      <c r="S107" s="33" t="s">
        <v>364</v>
      </c>
      <c r="T107" s="259">
        <v>33.596149598251202</v>
      </c>
      <c r="U107" s="258">
        <f t="shared" si="5"/>
        <v>0</v>
      </c>
      <c r="V107" s="34" t="s">
        <v>363</v>
      </c>
      <c r="W107" s="162" t="s">
        <v>363</v>
      </c>
      <c r="X107" s="162" t="s">
        <v>363</v>
      </c>
      <c r="Y107" s="34" t="s">
        <v>363</v>
      </c>
      <c r="Z107" s="162" t="s">
        <v>363</v>
      </c>
      <c r="AA107" s="162" t="s">
        <v>363</v>
      </c>
      <c r="AB107" s="162" t="s">
        <v>363</v>
      </c>
      <c r="AC107" s="34" t="s">
        <v>363</v>
      </c>
      <c r="AD107" s="162" t="s">
        <v>363</v>
      </c>
      <c r="AE107" s="162" t="s">
        <v>363</v>
      </c>
      <c r="AF107" s="162" t="s">
        <v>363</v>
      </c>
      <c r="AG107" s="162" t="s">
        <v>363</v>
      </c>
      <c r="AH107" s="162" t="s">
        <v>363</v>
      </c>
      <c r="AI107" s="162" t="s">
        <v>363</v>
      </c>
      <c r="AJ107" s="162" t="s">
        <v>363</v>
      </c>
      <c r="AK107" s="34" t="s">
        <v>363</v>
      </c>
      <c r="AL107" s="34" t="s">
        <v>363</v>
      </c>
      <c r="AM107" s="34" t="s">
        <v>363</v>
      </c>
      <c r="AN107" s="34" t="s">
        <v>363</v>
      </c>
      <c r="AO107" s="34" t="s">
        <v>363</v>
      </c>
      <c r="AP107" s="34" t="s">
        <v>363</v>
      </c>
      <c r="AQ107" s="34" t="s">
        <v>363</v>
      </c>
      <c r="AR107" s="147">
        <f t="shared" si="3"/>
        <v>33.596149598251202</v>
      </c>
      <c r="AS107" s="147">
        <f t="shared" si="4"/>
        <v>0</v>
      </c>
    </row>
    <row r="108" spans="1:45" x14ac:dyDescent="0.45">
      <c r="A108" s="19">
        <v>283</v>
      </c>
      <c r="B108" s="19" t="s">
        <v>1289</v>
      </c>
      <c r="C108" s="19" t="s">
        <v>104</v>
      </c>
      <c r="D108" s="19" t="s">
        <v>104</v>
      </c>
      <c r="E108" s="19" t="s">
        <v>104</v>
      </c>
      <c r="F108" s="19" t="s">
        <v>104</v>
      </c>
      <c r="G108" s="19">
        <v>71390</v>
      </c>
      <c r="H108" s="19" t="s">
        <v>1290</v>
      </c>
      <c r="I108" s="19">
        <v>205</v>
      </c>
      <c r="J108" s="19">
        <v>205</v>
      </c>
      <c r="K108" s="31">
        <v>205</v>
      </c>
      <c r="L108" s="30" t="s">
        <v>601</v>
      </c>
      <c r="M108" s="30"/>
      <c r="N108" s="30"/>
      <c r="O108" s="30" t="s">
        <v>119</v>
      </c>
      <c r="P108" s="30" t="s">
        <v>601</v>
      </c>
      <c r="Q108" s="32">
        <v>1</v>
      </c>
      <c r="R108" s="32">
        <v>1</v>
      </c>
      <c r="S108" s="33" t="s">
        <v>361</v>
      </c>
      <c r="T108" s="259">
        <v>2030.9269496946795</v>
      </c>
      <c r="U108" s="258">
        <f t="shared" si="5"/>
        <v>0</v>
      </c>
      <c r="V108" s="34" t="s">
        <v>363</v>
      </c>
      <c r="W108" s="162" t="s">
        <v>363</v>
      </c>
      <c r="X108" s="162" t="s">
        <v>363</v>
      </c>
      <c r="Y108" s="34">
        <v>760.46258461538446</v>
      </c>
      <c r="Z108" s="162">
        <v>3231.9889680393089</v>
      </c>
      <c r="AA108" s="162" t="s">
        <v>363</v>
      </c>
      <c r="AB108" s="162" t="s">
        <v>363</v>
      </c>
      <c r="AC108" s="34" t="s">
        <v>363</v>
      </c>
      <c r="AD108" s="162" t="s">
        <v>363</v>
      </c>
      <c r="AE108" s="162" t="s">
        <v>363</v>
      </c>
      <c r="AF108" s="162" t="s">
        <v>363</v>
      </c>
      <c r="AG108" s="162" t="s">
        <v>363</v>
      </c>
      <c r="AH108" s="162" t="s">
        <v>363</v>
      </c>
      <c r="AI108" s="162" t="s">
        <v>363</v>
      </c>
      <c r="AJ108" s="162" t="s">
        <v>363</v>
      </c>
      <c r="AK108" s="34" t="s">
        <v>363</v>
      </c>
      <c r="AL108" s="34" t="s">
        <v>363</v>
      </c>
      <c r="AM108" s="34" t="s">
        <v>363</v>
      </c>
      <c r="AN108" s="34" t="s">
        <v>363</v>
      </c>
      <c r="AO108" s="34" t="s">
        <v>363</v>
      </c>
      <c r="AP108" s="34" t="s">
        <v>363</v>
      </c>
      <c r="AQ108" s="34" t="s">
        <v>363</v>
      </c>
      <c r="AR108" s="147">
        <f t="shared" si="3"/>
        <v>2030.9269496946795</v>
      </c>
      <c r="AS108" s="147">
        <f t="shared" si="4"/>
        <v>0</v>
      </c>
    </row>
    <row r="109" spans="1:45" x14ac:dyDescent="0.45">
      <c r="A109" s="19">
        <v>284</v>
      </c>
      <c r="B109" s="19" t="s">
        <v>1406</v>
      </c>
      <c r="C109" s="19" t="s">
        <v>104</v>
      </c>
      <c r="D109" s="19" t="s">
        <v>104</v>
      </c>
      <c r="E109" s="19" t="s">
        <v>104</v>
      </c>
      <c r="F109" s="19" t="s">
        <v>104</v>
      </c>
      <c r="G109" s="19">
        <v>71390</v>
      </c>
      <c r="H109" s="19" t="s">
        <v>1290</v>
      </c>
      <c r="I109" s="19">
        <v>205</v>
      </c>
      <c r="J109" s="19">
        <v>205</v>
      </c>
      <c r="K109" s="35"/>
      <c r="L109" s="36"/>
      <c r="M109" s="36"/>
      <c r="N109" s="36"/>
      <c r="O109" s="36"/>
      <c r="P109" s="36"/>
      <c r="Q109" s="37"/>
      <c r="R109" s="37"/>
      <c r="S109" s="33" t="s">
        <v>362</v>
      </c>
      <c r="T109" s="259">
        <v>108.89388464163211</v>
      </c>
      <c r="U109" s="258">
        <f t="shared" si="5"/>
        <v>0</v>
      </c>
      <c r="V109" s="34" t="s">
        <v>363</v>
      </c>
      <c r="W109" s="162" t="s">
        <v>363</v>
      </c>
      <c r="X109" s="162" t="s">
        <v>363</v>
      </c>
      <c r="Y109" s="34">
        <v>2078.5717846153852</v>
      </c>
      <c r="Z109" s="162">
        <v>2.6695710760303735</v>
      </c>
      <c r="AA109" s="162" t="s">
        <v>363</v>
      </c>
      <c r="AB109" s="162" t="s">
        <v>363</v>
      </c>
      <c r="AC109" s="34" t="s">
        <v>363</v>
      </c>
      <c r="AD109" s="162" t="s">
        <v>363</v>
      </c>
      <c r="AE109" s="162" t="s">
        <v>363</v>
      </c>
      <c r="AF109" s="162" t="s">
        <v>363</v>
      </c>
      <c r="AG109" s="162" t="s">
        <v>363</v>
      </c>
      <c r="AH109" s="162" t="s">
        <v>363</v>
      </c>
      <c r="AI109" s="162" t="s">
        <v>363</v>
      </c>
      <c r="AJ109" s="162" t="s">
        <v>363</v>
      </c>
      <c r="AK109" s="34" t="s">
        <v>363</v>
      </c>
      <c r="AL109" s="34" t="s">
        <v>363</v>
      </c>
      <c r="AM109" s="34" t="s">
        <v>363</v>
      </c>
      <c r="AN109" s="34" t="s">
        <v>363</v>
      </c>
      <c r="AO109" s="34" t="s">
        <v>363</v>
      </c>
      <c r="AP109" s="34" t="s">
        <v>363</v>
      </c>
      <c r="AQ109" s="34" t="s">
        <v>363</v>
      </c>
      <c r="AR109" s="147">
        <f t="shared" si="3"/>
        <v>108.89388464163211</v>
      </c>
      <c r="AS109" s="147">
        <f t="shared" si="4"/>
        <v>0</v>
      </c>
    </row>
    <row r="110" spans="1:45" x14ac:dyDescent="0.45">
      <c r="A110" s="19">
        <v>285</v>
      </c>
      <c r="B110" s="19" t="s">
        <v>1519</v>
      </c>
      <c r="C110" s="19" t="s">
        <v>104</v>
      </c>
      <c r="D110" s="19" t="s">
        <v>104</v>
      </c>
      <c r="E110" s="19" t="s">
        <v>104</v>
      </c>
      <c r="F110" s="19" t="s">
        <v>104</v>
      </c>
      <c r="G110" s="19">
        <v>71390</v>
      </c>
      <c r="H110" s="19" t="s">
        <v>1290</v>
      </c>
      <c r="I110" s="19">
        <v>205</v>
      </c>
      <c r="J110" s="19">
        <v>205</v>
      </c>
      <c r="K110" s="38"/>
      <c r="L110" s="39"/>
      <c r="M110" s="39"/>
      <c r="N110" s="39"/>
      <c r="O110" s="39"/>
      <c r="P110" s="39"/>
      <c r="Q110" s="40"/>
      <c r="R110" s="40"/>
      <c r="S110" s="33" t="s">
        <v>364</v>
      </c>
      <c r="T110" s="259">
        <v>213.01906024268538</v>
      </c>
      <c r="U110" s="258">
        <f t="shared" si="5"/>
        <v>0</v>
      </c>
      <c r="V110" s="34" t="s">
        <v>363</v>
      </c>
      <c r="W110" s="162" t="s">
        <v>363</v>
      </c>
      <c r="X110" s="162" t="s">
        <v>363</v>
      </c>
      <c r="Y110" s="34">
        <v>1172.5997230769231</v>
      </c>
      <c r="Z110" s="162" t="s">
        <v>363</v>
      </c>
      <c r="AA110" s="162" t="s">
        <v>363</v>
      </c>
      <c r="AB110" s="162" t="s">
        <v>363</v>
      </c>
      <c r="AC110" s="34" t="s">
        <v>363</v>
      </c>
      <c r="AD110" s="162" t="s">
        <v>363</v>
      </c>
      <c r="AE110" s="162" t="s">
        <v>363</v>
      </c>
      <c r="AF110" s="162" t="s">
        <v>363</v>
      </c>
      <c r="AG110" s="162" t="s">
        <v>363</v>
      </c>
      <c r="AH110" s="162" t="s">
        <v>363</v>
      </c>
      <c r="AI110" s="162" t="s">
        <v>363</v>
      </c>
      <c r="AJ110" s="162" t="s">
        <v>363</v>
      </c>
      <c r="AK110" s="34" t="s">
        <v>363</v>
      </c>
      <c r="AL110" s="34" t="s">
        <v>363</v>
      </c>
      <c r="AM110" s="34" t="s">
        <v>363</v>
      </c>
      <c r="AN110" s="34" t="s">
        <v>363</v>
      </c>
      <c r="AO110" s="34" t="s">
        <v>363</v>
      </c>
      <c r="AP110" s="34" t="s">
        <v>363</v>
      </c>
      <c r="AQ110" s="34" t="s">
        <v>363</v>
      </c>
      <c r="AR110" s="147">
        <f t="shared" si="3"/>
        <v>213.01906024268538</v>
      </c>
      <c r="AS110" s="147">
        <f t="shared" si="4"/>
        <v>0</v>
      </c>
    </row>
    <row r="111" spans="1:45" x14ac:dyDescent="0.45">
      <c r="A111" s="19">
        <v>286</v>
      </c>
      <c r="B111" s="19" t="s">
        <v>1289</v>
      </c>
      <c r="C111" s="19" t="s">
        <v>104</v>
      </c>
      <c r="D111" s="19" t="s">
        <v>104</v>
      </c>
      <c r="E111" s="19" t="s">
        <v>104</v>
      </c>
      <c r="F111" s="19" t="s">
        <v>104</v>
      </c>
      <c r="G111" s="19">
        <v>71390</v>
      </c>
      <c r="H111" s="19" t="s">
        <v>1290</v>
      </c>
      <c r="I111" s="19">
        <v>210</v>
      </c>
      <c r="J111" s="19">
        <v>210</v>
      </c>
      <c r="K111" s="31">
        <v>210</v>
      </c>
      <c r="L111" s="30" t="s">
        <v>602</v>
      </c>
      <c r="M111" s="30"/>
      <c r="N111" s="30"/>
      <c r="O111" s="30" t="s">
        <v>120</v>
      </c>
      <c r="P111" s="30" t="s">
        <v>602</v>
      </c>
      <c r="Q111" s="32">
        <v>1</v>
      </c>
      <c r="R111" s="32">
        <v>1</v>
      </c>
      <c r="S111" s="33" t="s">
        <v>361</v>
      </c>
      <c r="T111" s="259">
        <v>1350.3404227515261</v>
      </c>
      <c r="U111" s="258">
        <f t="shared" si="5"/>
        <v>0</v>
      </c>
      <c r="V111" s="34" t="s">
        <v>363</v>
      </c>
      <c r="W111" s="162" t="s">
        <v>363</v>
      </c>
      <c r="X111" s="162" t="s">
        <v>363</v>
      </c>
      <c r="Y111" s="34">
        <v>565.12349257142932</v>
      </c>
      <c r="Z111" s="162" t="s">
        <v>363</v>
      </c>
      <c r="AA111" s="162" t="s">
        <v>363</v>
      </c>
      <c r="AB111" s="162" t="s">
        <v>363</v>
      </c>
      <c r="AC111" s="34" t="s">
        <v>363</v>
      </c>
      <c r="AD111" s="162" t="s">
        <v>363</v>
      </c>
      <c r="AE111" s="162" t="s">
        <v>363</v>
      </c>
      <c r="AF111" s="162" t="s">
        <v>363</v>
      </c>
      <c r="AG111" s="162" t="s">
        <v>363</v>
      </c>
      <c r="AH111" s="162" t="s">
        <v>363</v>
      </c>
      <c r="AI111" s="162" t="s">
        <v>363</v>
      </c>
      <c r="AJ111" s="162" t="s">
        <v>363</v>
      </c>
      <c r="AK111" s="34" t="s">
        <v>363</v>
      </c>
      <c r="AL111" s="34">
        <v>865.6233027038337</v>
      </c>
      <c r="AM111" s="34">
        <v>468.99613322843385</v>
      </c>
      <c r="AN111" s="34" t="s">
        <v>363</v>
      </c>
      <c r="AO111" s="34" t="s">
        <v>363</v>
      </c>
      <c r="AP111" s="34" t="s">
        <v>363</v>
      </c>
      <c r="AQ111" s="34">
        <v>1560.0680416755258</v>
      </c>
      <c r="AR111" s="147">
        <f t="shared" si="3"/>
        <v>1350.3404227515261</v>
      </c>
      <c r="AS111" s="147">
        <f t="shared" si="4"/>
        <v>0</v>
      </c>
    </row>
    <row r="112" spans="1:45" x14ac:dyDescent="0.45">
      <c r="A112" s="19">
        <v>287</v>
      </c>
      <c r="B112" s="19" t="s">
        <v>1406</v>
      </c>
      <c r="C112" s="19" t="s">
        <v>104</v>
      </c>
      <c r="D112" s="19" t="s">
        <v>104</v>
      </c>
      <c r="E112" s="19" t="s">
        <v>104</v>
      </c>
      <c r="F112" s="19" t="s">
        <v>104</v>
      </c>
      <c r="G112" s="19">
        <v>71390</v>
      </c>
      <c r="H112" s="19" t="s">
        <v>1290</v>
      </c>
      <c r="I112" s="19">
        <v>210</v>
      </c>
      <c r="J112" s="19">
        <v>210</v>
      </c>
      <c r="K112" s="35"/>
      <c r="L112" s="36"/>
      <c r="M112" s="36"/>
      <c r="N112" s="36"/>
      <c r="O112" s="36"/>
      <c r="P112" s="36"/>
      <c r="Q112" s="37"/>
      <c r="R112" s="37"/>
      <c r="S112" s="33" t="s">
        <v>362</v>
      </c>
      <c r="T112" s="259">
        <v>20.651253052422053</v>
      </c>
      <c r="U112" s="258">
        <f t="shared" si="5"/>
        <v>0</v>
      </c>
      <c r="V112" s="34" t="s">
        <v>363</v>
      </c>
      <c r="W112" s="162" t="s">
        <v>363</v>
      </c>
      <c r="X112" s="162" t="s">
        <v>363</v>
      </c>
      <c r="Y112" s="34">
        <v>2794.845779184081</v>
      </c>
      <c r="Z112" s="162" t="s">
        <v>363</v>
      </c>
      <c r="AA112" s="162" t="s">
        <v>363</v>
      </c>
      <c r="AB112" s="162" t="s">
        <v>363</v>
      </c>
      <c r="AC112" s="34" t="s">
        <v>363</v>
      </c>
      <c r="AD112" s="162" t="s">
        <v>363</v>
      </c>
      <c r="AE112" s="162" t="s">
        <v>363</v>
      </c>
      <c r="AF112" s="162" t="s">
        <v>363</v>
      </c>
      <c r="AG112" s="162" t="s">
        <v>363</v>
      </c>
      <c r="AH112" s="162" t="s">
        <v>363</v>
      </c>
      <c r="AI112" s="162" t="s">
        <v>363</v>
      </c>
      <c r="AJ112" s="162" t="s">
        <v>363</v>
      </c>
      <c r="AK112" s="34" t="s">
        <v>363</v>
      </c>
      <c r="AL112" s="34">
        <v>6.2598871110415306</v>
      </c>
      <c r="AM112" s="34">
        <v>4.3595324989673925</v>
      </c>
      <c r="AN112" s="34" t="s">
        <v>363</v>
      </c>
      <c r="AO112" s="34" t="s">
        <v>363</v>
      </c>
      <c r="AP112" s="34" t="s">
        <v>363</v>
      </c>
      <c r="AQ112" s="34">
        <v>135.5276773690552</v>
      </c>
      <c r="AR112" s="147">
        <f t="shared" si="3"/>
        <v>20.651253052422053</v>
      </c>
      <c r="AS112" s="147">
        <f t="shared" si="4"/>
        <v>0</v>
      </c>
    </row>
    <row r="113" spans="1:45" x14ac:dyDescent="0.45">
      <c r="A113" s="19">
        <v>288</v>
      </c>
      <c r="B113" s="19" t="s">
        <v>1519</v>
      </c>
      <c r="C113" s="19" t="s">
        <v>104</v>
      </c>
      <c r="D113" s="19" t="s">
        <v>104</v>
      </c>
      <c r="E113" s="19" t="s">
        <v>104</v>
      </c>
      <c r="F113" s="19" t="s">
        <v>104</v>
      </c>
      <c r="G113" s="19">
        <v>71390</v>
      </c>
      <c r="H113" s="19" t="s">
        <v>1290</v>
      </c>
      <c r="I113" s="19">
        <v>210</v>
      </c>
      <c r="J113" s="19">
        <v>210</v>
      </c>
      <c r="K113" s="38"/>
      <c r="L113" s="39"/>
      <c r="M113" s="39"/>
      <c r="N113" s="39"/>
      <c r="O113" s="39"/>
      <c r="P113" s="39"/>
      <c r="Q113" s="40"/>
      <c r="R113" s="40"/>
      <c r="S113" s="33" t="s">
        <v>364</v>
      </c>
      <c r="T113" s="259">
        <v>506.17077901170325</v>
      </c>
      <c r="U113" s="258">
        <f t="shared" si="5"/>
        <v>0</v>
      </c>
      <c r="V113" s="34" t="s">
        <v>363</v>
      </c>
      <c r="W113" s="162" t="s">
        <v>363</v>
      </c>
      <c r="X113" s="162" t="s">
        <v>363</v>
      </c>
      <c r="Y113" s="34">
        <v>1659.9786931600217</v>
      </c>
      <c r="Z113" s="162" t="s">
        <v>363</v>
      </c>
      <c r="AA113" s="162" t="s">
        <v>363</v>
      </c>
      <c r="AB113" s="162" t="s">
        <v>363</v>
      </c>
      <c r="AC113" s="34" t="s">
        <v>363</v>
      </c>
      <c r="AD113" s="162" t="s">
        <v>363</v>
      </c>
      <c r="AE113" s="162" t="s">
        <v>363</v>
      </c>
      <c r="AF113" s="162" t="s">
        <v>363</v>
      </c>
      <c r="AG113" s="162" t="s">
        <v>363</v>
      </c>
      <c r="AH113" s="162" t="s">
        <v>363</v>
      </c>
      <c r="AI113" s="162" t="s">
        <v>363</v>
      </c>
      <c r="AJ113" s="162" t="s">
        <v>363</v>
      </c>
      <c r="AK113" s="34" t="s">
        <v>363</v>
      </c>
      <c r="AL113" s="34">
        <v>301.86120296074284</v>
      </c>
      <c r="AM113" s="34">
        <v>2579.0858430795306</v>
      </c>
      <c r="AN113" s="34" t="s">
        <v>363</v>
      </c>
      <c r="AO113" s="34" t="s">
        <v>363</v>
      </c>
      <c r="AP113" s="34" t="s">
        <v>363</v>
      </c>
      <c r="AQ113" s="34">
        <v>2604.3163937911968</v>
      </c>
      <c r="AR113" s="147">
        <f t="shared" si="3"/>
        <v>506.17077901170325</v>
      </c>
      <c r="AS113" s="147">
        <f t="shared" si="4"/>
        <v>0</v>
      </c>
    </row>
    <row r="114" spans="1:45" x14ac:dyDescent="0.45">
      <c r="A114" s="19">
        <v>292</v>
      </c>
      <c r="B114" s="19" t="s">
        <v>1289</v>
      </c>
      <c r="C114" s="19" t="s">
        <v>104</v>
      </c>
      <c r="D114" s="19" t="s">
        <v>104</v>
      </c>
      <c r="E114" s="19" t="s">
        <v>104</v>
      </c>
      <c r="F114" s="19" t="s">
        <v>104</v>
      </c>
      <c r="G114" s="19">
        <v>71390</v>
      </c>
      <c r="H114" s="19" t="s">
        <v>1290</v>
      </c>
      <c r="I114" s="19">
        <v>211</v>
      </c>
      <c r="J114" s="19">
        <v>211</v>
      </c>
      <c r="K114" s="31">
        <v>211</v>
      </c>
      <c r="L114" s="30" t="s">
        <v>605</v>
      </c>
      <c r="M114" s="30"/>
      <c r="N114" s="30"/>
      <c r="O114" s="30" t="s">
        <v>606</v>
      </c>
      <c r="P114" s="30" t="s">
        <v>605</v>
      </c>
      <c r="Q114" s="32">
        <v>1</v>
      </c>
      <c r="R114" s="32">
        <v>1</v>
      </c>
      <c r="S114" s="33" t="s">
        <v>361</v>
      </c>
      <c r="T114" s="259">
        <v>2217.3693762428138</v>
      </c>
      <c r="U114" s="258">
        <f t="shared" si="5"/>
        <v>8051.1678535865312</v>
      </c>
      <c r="V114" s="34">
        <v>1753.5112717685272</v>
      </c>
      <c r="W114" s="162" t="s">
        <v>363</v>
      </c>
      <c r="X114" s="162" t="s">
        <v>363</v>
      </c>
      <c r="Y114" s="34">
        <v>481.03735794815395</v>
      </c>
      <c r="Z114" s="162">
        <v>2292.3787762401412</v>
      </c>
      <c r="AA114" s="162">
        <v>9121.4841034068631</v>
      </c>
      <c r="AB114" s="162">
        <v>8051.1678535865312</v>
      </c>
      <c r="AC114" s="34">
        <v>5645.7641544733215</v>
      </c>
      <c r="AD114" s="162" t="s">
        <v>363</v>
      </c>
      <c r="AE114" s="162">
        <v>1718.7708852299656</v>
      </c>
      <c r="AF114" s="162">
        <v>1502.9773214000006</v>
      </c>
      <c r="AG114" s="162">
        <v>3557.4553214190446</v>
      </c>
      <c r="AH114" s="162" t="s">
        <v>363</v>
      </c>
      <c r="AI114" s="162">
        <v>3375.7284416173029</v>
      </c>
      <c r="AJ114" s="162" t="s">
        <v>363</v>
      </c>
      <c r="AK114" s="34">
        <v>2606.6575309822147</v>
      </c>
      <c r="AL114" s="34" t="s">
        <v>363</v>
      </c>
      <c r="AM114" s="34" t="s">
        <v>363</v>
      </c>
      <c r="AN114" s="34">
        <v>1470.9933554817273</v>
      </c>
      <c r="AO114" s="34">
        <v>586.34090909090901</v>
      </c>
      <c r="AP114" s="34">
        <v>2092.888948726531</v>
      </c>
      <c r="AQ114" s="34" t="s">
        <v>363</v>
      </c>
      <c r="AR114" s="147">
        <f t="shared" si="3"/>
        <v>2217.3693762428138</v>
      </c>
      <c r="AS114" s="147">
        <f t="shared" si="4"/>
        <v>8051.1678535865312</v>
      </c>
    </row>
    <row r="115" spans="1:45" x14ac:dyDescent="0.45">
      <c r="A115" s="19">
        <v>293</v>
      </c>
      <c r="B115" s="19" t="s">
        <v>1406</v>
      </c>
      <c r="C115" s="19" t="s">
        <v>104</v>
      </c>
      <c r="D115" s="19" t="s">
        <v>104</v>
      </c>
      <c r="E115" s="19" t="s">
        <v>104</v>
      </c>
      <c r="F115" s="19" t="s">
        <v>104</v>
      </c>
      <c r="G115" s="19">
        <v>71390</v>
      </c>
      <c r="H115" s="19" t="s">
        <v>1290</v>
      </c>
      <c r="I115" s="19">
        <v>211</v>
      </c>
      <c r="J115" s="19">
        <v>211</v>
      </c>
      <c r="K115" s="35"/>
      <c r="L115" s="36"/>
      <c r="M115" s="36"/>
      <c r="N115" s="36"/>
      <c r="O115" s="36"/>
      <c r="P115" s="36"/>
      <c r="Q115" s="37"/>
      <c r="R115" s="37"/>
      <c r="S115" s="33" t="s">
        <v>362</v>
      </c>
      <c r="T115" s="259">
        <v>249.95581333660243</v>
      </c>
      <c r="U115" s="258">
        <f t="shared" si="5"/>
        <v>29.413284169236345</v>
      </c>
      <c r="V115" s="34">
        <v>79.283366225632875</v>
      </c>
      <c r="W115" s="162" t="s">
        <v>363</v>
      </c>
      <c r="X115" s="162" t="s">
        <v>363</v>
      </c>
      <c r="Y115" s="34">
        <v>2516.3208233557111</v>
      </c>
      <c r="Z115" s="162">
        <v>39.720123253036512</v>
      </c>
      <c r="AA115" s="162" t="s">
        <v>363</v>
      </c>
      <c r="AB115" s="162">
        <v>29.413284169236345</v>
      </c>
      <c r="AC115" s="34" t="s">
        <v>363</v>
      </c>
      <c r="AD115" s="162" t="s">
        <v>363</v>
      </c>
      <c r="AE115" s="162" t="s">
        <v>363</v>
      </c>
      <c r="AF115" s="162" t="s">
        <v>363</v>
      </c>
      <c r="AG115" s="162" t="s">
        <v>363</v>
      </c>
      <c r="AH115" s="162" t="s">
        <v>363</v>
      </c>
      <c r="AI115" s="162" t="s">
        <v>363</v>
      </c>
      <c r="AJ115" s="162" t="s">
        <v>363</v>
      </c>
      <c r="AK115" s="34" t="s">
        <v>363</v>
      </c>
      <c r="AL115" s="34" t="s">
        <v>363</v>
      </c>
      <c r="AM115" s="34" t="s">
        <v>363</v>
      </c>
      <c r="AN115" s="34" t="s">
        <v>363</v>
      </c>
      <c r="AO115" s="34" t="s">
        <v>363</v>
      </c>
      <c r="AP115" s="34">
        <v>344.21943388573243</v>
      </c>
      <c r="AQ115" s="34" t="s">
        <v>363</v>
      </c>
      <c r="AR115" s="147">
        <f t="shared" si="3"/>
        <v>249.95581333660243</v>
      </c>
      <c r="AS115" s="147">
        <f t="shared" si="4"/>
        <v>29.413284169236345</v>
      </c>
    </row>
    <row r="116" spans="1:45" x14ac:dyDescent="0.45">
      <c r="A116" s="19">
        <v>294</v>
      </c>
      <c r="B116" s="19" t="s">
        <v>1519</v>
      </c>
      <c r="C116" s="19" t="s">
        <v>104</v>
      </c>
      <c r="D116" s="19" t="s">
        <v>104</v>
      </c>
      <c r="E116" s="19" t="s">
        <v>104</v>
      </c>
      <c r="F116" s="19" t="s">
        <v>104</v>
      </c>
      <c r="G116" s="19">
        <v>71390</v>
      </c>
      <c r="H116" s="19" t="s">
        <v>1290</v>
      </c>
      <c r="I116" s="19">
        <v>211</v>
      </c>
      <c r="J116" s="19">
        <v>211</v>
      </c>
      <c r="K116" s="38"/>
      <c r="L116" s="39"/>
      <c r="M116" s="39"/>
      <c r="N116" s="39"/>
      <c r="O116" s="39"/>
      <c r="P116" s="39"/>
      <c r="Q116" s="40"/>
      <c r="R116" s="40"/>
      <c r="S116" s="33" t="s">
        <v>364</v>
      </c>
      <c r="T116" s="259">
        <v>650.19546552984878</v>
      </c>
      <c r="U116" s="258">
        <f t="shared" si="5"/>
        <v>712.7716630343383</v>
      </c>
      <c r="V116" s="34">
        <v>157.86606892853678</v>
      </c>
      <c r="W116" s="162" t="s">
        <v>363</v>
      </c>
      <c r="X116" s="162" t="s">
        <v>363</v>
      </c>
      <c r="Y116" s="34">
        <v>1372.0179253874435</v>
      </c>
      <c r="Z116" s="162">
        <v>650.96338101092408</v>
      </c>
      <c r="AA116" s="162">
        <v>73.674862524492767</v>
      </c>
      <c r="AB116" s="162">
        <v>712.7716630343383</v>
      </c>
      <c r="AC116" s="34">
        <v>1411.7320783558978</v>
      </c>
      <c r="AD116" s="162" t="s">
        <v>363</v>
      </c>
      <c r="AE116" s="162">
        <v>251.89840411527638</v>
      </c>
      <c r="AF116" s="162">
        <v>430.73161039999997</v>
      </c>
      <c r="AG116" s="162">
        <v>917.43398239530563</v>
      </c>
      <c r="AH116" s="162" t="s">
        <v>363</v>
      </c>
      <c r="AI116" s="162">
        <v>26.352102265586495</v>
      </c>
      <c r="AJ116" s="162" t="s">
        <v>363</v>
      </c>
      <c r="AK116" s="34">
        <v>675.03670351750725</v>
      </c>
      <c r="AL116" s="34" t="s">
        <v>363</v>
      </c>
      <c r="AM116" s="34" t="s">
        <v>363</v>
      </c>
      <c r="AN116" s="34">
        <v>617.01328903654462</v>
      </c>
      <c r="AO116" s="34" t="s">
        <v>363</v>
      </c>
      <c r="AP116" s="34">
        <v>1112.4326612369516</v>
      </c>
      <c r="AQ116" s="34" t="s">
        <v>363</v>
      </c>
      <c r="AR116" s="147">
        <f t="shared" si="3"/>
        <v>650.19546552984878</v>
      </c>
      <c r="AS116" s="147">
        <f t="shared" si="4"/>
        <v>712.7716630343383</v>
      </c>
    </row>
    <row r="117" spans="1:45" x14ac:dyDescent="0.45">
      <c r="A117" s="19">
        <v>295</v>
      </c>
      <c r="B117" s="19" t="s">
        <v>1292</v>
      </c>
      <c r="C117" s="19" t="s">
        <v>123</v>
      </c>
      <c r="D117" s="19" t="s">
        <v>123</v>
      </c>
      <c r="E117" s="19" t="s">
        <v>123</v>
      </c>
      <c r="F117" s="19" t="s">
        <v>124</v>
      </c>
      <c r="G117" s="19">
        <v>80121</v>
      </c>
      <c r="H117" s="19" t="s">
        <v>607</v>
      </c>
      <c r="I117" s="19">
        <v>216</v>
      </c>
      <c r="J117" s="19">
        <v>216</v>
      </c>
      <c r="K117" s="31">
        <v>216</v>
      </c>
      <c r="L117" s="30" t="s">
        <v>607</v>
      </c>
      <c r="M117" s="30"/>
      <c r="N117" s="30"/>
      <c r="O117" s="49" t="s">
        <v>122</v>
      </c>
      <c r="P117" s="30" t="s">
        <v>607</v>
      </c>
      <c r="Q117" s="32">
        <v>1</v>
      </c>
      <c r="R117" s="32">
        <v>1</v>
      </c>
      <c r="S117" s="33" t="s">
        <v>361</v>
      </c>
      <c r="T117" s="259">
        <v>248.38289118562145</v>
      </c>
      <c r="U117" s="258">
        <f t="shared" si="5"/>
        <v>0</v>
      </c>
      <c r="V117" s="34" t="s">
        <v>363</v>
      </c>
      <c r="W117" s="162" t="s">
        <v>363</v>
      </c>
      <c r="X117" s="162" t="s">
        <v>363</v>
      </c>
      <c r="Y117" s="34" t="s">
        <v>363</v>
      </c>
      <c r="Z117" s="162" t="s">
        <v>363</v>
      </c>
      <c r="AA117" s="162" t="s">
        <v>363</v>
      </c>
      <c r="AB117" s="162" t="s">
        <v>363</v>
      </c>
      <c r="AC117" s="34" t="s">
        <v>363</v>
      </c>
      <c r="AD117" s="162" t="s">
        <v>363</v>
      </c>
      <c r="AE117" s="162" t="s">
        <v>363</v>
      </c>
      <c r="AF117" s="162" t="s">
        <v>363</v>
      </c>
      <c r="AG117" s="162" t="s">
        <v>363</v>
      </c>
      <c r="AH117" s="162" t="s">
        <v>363</v>
      </c>
      <c r="AI117" s="162" t="s">
        <v>363</v>
      </c>
      <c r="AJ117" s="162" t="s">
        <v>363</v>
      </c>
      <c r="AK117" s="34" t="s">
        <v>363</v>
      </c>
      <c r="AL117" s="34" t="s">
        <v>363</v>
      </c>
      <c r="AM117" s="34" t="s">
        <v>363</v>
      </c>
      <c r="AN117" s="34" t="s">
        <v>363</v>
      </c>
      <c r="AO117" s="34" t="s">
        <v>363</v>
      </c>
      <c r="AP117" s="34" t="s">
        <v>363</v>
      </c>
      <c r="AQ117" s="34" t="s">
        <v>363</v>
      </c>
      <c r="AR117" s="147">
        <f t="shared" si="3"/>
        <v>248.38289118562145</v>
      </c>
      <c r="AS117" s="147">
        <f t="shared" si="4"/>
        <v>0</v>
      </c>
    </row>
    <row r="118" spans="1:45" x14ac:dyDescent="0.45">
      <c r="A118" s="19">
        <v>296</v>
      </c>
      <c r="B118" s="19" t="s">
        <v>1408</v>
      </c>
      <c r="C118" s="19" t="s">
        <v>123</v>
      </c>
      <c r="D118" s="19" t="s">
        <v>123</v>
      </c>
      <c r="E118" s="19" t="s">
        <v>123</v>
      </c>
      <c r="F118" s="19" t="s">
        <v>124</v>
      </c>
      <c r="G118" s="19">
        <v>80121</v>
      </c>
      <c r="H118" s="19" t="s">
        <v>607</v>
      </c>
      <c r="I118" s="19">
        <v>216</v>
      </c>
      <c r="J118" s="19">
        <v>216</v>
      </c>
      <c r="K118" s="35"/>
      <c r="L118" s="36"/>
      <c r="M118" s="36"/>
      <c r="N118" s="36"/>
      <c r="O118" s="56"/>
      <c r="P118" s="36"/>
      <c r="Q118" s="37"/>
      <c r="R118" s="37"/>
      <c r="S118" s="33" t="s">
        <v>362</v>
      </c>
      <c r="T118" s="259">
        <v>0</v>
      </c>
      <c r="U118" s="258">
        <f t="shared" si="5"/>
        <v>0</v>
      </c>
      <c r="V118" s="34" t="s">
        <v>363</v>
      </c>
      <c r="W118" s="162" t="s">
        <v>363</v>
      </c>
      <c r="X118" s="162" t="s">
        <v>363</v>
      </c>
      <c r="Y118" s="34" t="s">
        <v>363</v>
      </c>
      <c r="Z118" s="162" t="s">
        <v>363</v>
      </c>
      <c r="AA118" s="162" t="s">
        <v>363</v>
      </c>
      <c r="AB118" s="162" t="s">
        <v>363</v>
      </c>
      <c r="AC118" s="34" t="s">
        <v>363</v>
      </c>
      <c r="AD118" s="162" t="s">
        <v>363</v>
      </c>
      <c r="AE118" s="162" t="s">
        <v>363</v>
      </c>
      <c r="AF118" s="162" t="s">
        <v>363</v>
      </c>
      <c r="AG118" s="162" t="s">
        <v>363</v>
      </c>
      <c r="AH118" s="162" t="s">
        <v>363</v>
      </c>
      <c r="AI118" s="162" t="s">
        <v>363</v>
      </c>
      <c r="AJ118" s="162" t="s">
        <v>363</v>
      </c>
      <c r="AK118" s="34" t="s">
        <v>363</v>
      </c>
      <c r="AL118" s="34" t="s">
        <v>363</v>
      </c>
      <c r="AM118" s="34" t="s">
        <v>363</v>
      </c>
      <c r="AN118" s="34" t="s">
        <v>363</v>
      </c>
      <c r="AO118" s="34" t="s">
        <v>363</v>
      </c>
      <c r="AP118" s="34" t="s">
        <v>363</v>
      </c>
      <c r="AQ118" s="34" t="s">
        <v>363</v>
      </c>
      <c r="AR118" s="147">
        <f t="shared" si="3"/>
        <v>0</v>
      </c>
      <c r="AS118" s="147">
        <f t="shared" si="4"/>
        <v>0</v>
      </c>
    </row>
    <row r="119" spans="1:45" x14ac:dyDescent="0.45">
      <c r="A119" s="19">
        <v>297</v>
      </c>
      <c r="B119" s="19" t="s">
        <v>1521</v>
      </c>
      <c r="C119" s="19" t="s">
        <v>123</v>
      </c>
      <c r="D119" s="19" t="s">
        <v>123</v>
      </c>
      <c r="E119" s="19" t="s">
        <v>123</v>
      </c>
      <c r="F119" s="19" t="s">
        <v>124</v>
      </c>
      <c r="G119" s="19">
        <v>80121</v>
      </c>
      <c r="H119" s="19" t="s">
        <v>607</v>
      </c>
      <c r="I119" s="19">
        <v>216</v>
      </c>
      <c r="J119" s="19">
        <v>216</v>
      </c>
      <c r="K119" s="38"/>
      <c r="L119" s="39"/>
      <c r="M119" s="39"/>
      <c r="N119" s="39"/>
      <c r="O119" s="39"/>
      <c r="P119" s="39"/>
      <c r="Q119" s="40"/>
      <c r="R119" s="40"/>
      <c r="S119" s="33" t="s">
        <v>364</v>
      </c>
      <c r="T119" s="259">
        <v>8.4832679956516799</v>
      </c>
      <c r="U119" s="258">
        <f t="shared" si="5"/>
        <v>0</v>
      </c>
      <c r="V119" s="34" t="s">
        <v>363</v>
      </c>
      <c r="W119" s="162" t="s">
        <v>363</v>
      </c>
      <c r="X119" s="162" t="s">
        <v>363</v>
      </c>
      <c r="Y119" s="34" t="s">
        <v>363</v>
      </c>
      <c r="Z119" s="162" t="s">
        <v>363</v>
      </c>
      <c r="AA119" s="162" t="s">
        <v>363</v>
      </c>
      <c r="AB119" s="162" t="s">
        <v>363</v>
      </c>
      <c r="AC119" s="34" t="s">
        <v>363</v>
      </c>
      <c r="AD119" s="162" t="s">
        <v>363</v>
      </c>
      <c r="AE119" s="162" t="s">
        <v>363</v>
      </c>
      <c r="AF119" s="162" t="s">
        <v>363</v>
      </c>
      <c r="AG119" s="162" t="s">
        <v>363</v>
      </c>
      <c r="AH119" s="162" t="s">
        <v>363</v>
      </c>
      <c r="AI119" s="162" t="s">
        <v>363</v>
      </c>
      <c r="AJ119" s="162" t="s">
        <v>363</v>
      </c>
      <c r="AK119" s="34" t="s">
        <v>363</v>
      </c>
      <c r="AL119" s="34" t="s">
        <v>363</v>
      </c>
      <c r="AM119" s="34" t="s">
        <v>363</v>
      </c>
      <c r="AN119" s="34" t="s">
        <v>363</v>
      </c>
      <c r="AO119" s="34" t="s">
        <v>363</v>
      </c>
      <c r="AP119" s="34" t="s">
        <v>363</v>
      </c>
      <c r="AQ119" s="34" t="s">
        <v>363</v>
      </c>
      <c r="AR119" s="147">
        <f t="shared" si="3"/>
        <v>8.4832679956516799</v>
      </c>
      <c r="AS119" s="147">
        <f t="shared" si="4"/>
        <v>0</v>
      </c>
    </row>
    <row r="120" spans="1:45" x14ac:dyDescent="0.45">
      <c r="A120" s="19">
        <v>298</v>
      </c>
      <c r="B120" s="19" t="s">
        <v>1293</v>
      </c>
      <c r="C120" s="19" t="s">
        <v>123</v>
      </c>
      <c r="D120" s="19" t="s">
        <v>123</v>
      </c>
      <c r="E120" s="19" t="s">
        <v>123</v>
      </c>
      <c r="F120" s="19" t="s">
        <v>124</v>
      </c>
      <c r="G120" s="19">
        <v>80131</v>
      </c>
      <c r="H120" s="19" t="s">
        <v>1294</v>
      </c>
      <c r="I120" s="19">
        <v>217</v>
      </c>
      <c r="J120" s="19">
        <v>217</v>
      </c>
      <c r="K120" s="31">
        <v>217</v>
      </c>
      <c r="L120" s="30" t="s">
        <v>608</v>
      </c>
      <c r="M120" s="30"/>
      <c r="N120" s="30"/>
      <c r="O120" s="49" t="s">
        <v>609</v>
      </c>
      <c r="P120" s="30" t="s">
        <v>608</v>
      </c>
      <c r="Q120" s="32">
        <v>1</v>
      </c>
      <c r="R120" s="32">
        <v>1</v>
      </c>
      <c r="S120" s="33" t="s">
        <v>361</v>
      </c>
      <c r="T120" s="259">
        <v>12853.087226646165</v>
      </c>
      <c r="U120" s="258">
        <f t="shared" si="5"/>
        <v>62308.273200667369</v>
      </c>
      <c r="V120" s="34" t="s">
        <v>363</v>
      </c>
      <c r="W120" s="162">
        <v>5569.6842126514184</v>
      </c>
      <c r="X120" s="162">
        <v>27543.430315592013</v>
      </c>
      <c r="Y120" s="34" t="s">
        <v>363</v>
      </c>
      <c r="Z120" s="162" t="s">
        <v>363</v>
      </c>
      <c r="AA120" s="162">
        <v>22347.238095238092</v>
      </c>
      <c r="AB120" s="162">
        <v>62308.273200667369</v>
      </c>
      <c r="AC120" s="34">
        <v>1130.3126118604164</v>
      </c>
      <c r="AD120" s="162" t="s">
        <v>363</v>
      </c>
      <c r="AE120" s="162" t="s">
        <v>363</v>
      </c>
      <c r="AF120" s="162">
        <v>4708.5158707549099</v>
      </c>
      <c r="AG120" s="162">
        <v>6340.8039449261705</v>
      </c>
      <c r="AH120" s="162" t="s">
        <v>363</v>
      </c>
      <c r="AI120" s="162">
        <v>5004.3807912077427</v>
      </c>
      <c r="AJ120" s="162" t="s">
        <v>363</v>
      </c>
      <c r="AK120" s="34">
        <v>4410.9062207014285</v>
      </c>
      <c r="AL120" s="34" t="s">
        <v>363</v>
      </c>
      <c r="AM120" s="34" t="s">
        <v>363</v>
      </c>
      <c r="AN120" s="34">
        <v>19818.150811425556</v>
      </c>
      <c r="AO120" s="34" t="s">
        <v>363</v>
      </c>
      <c r="AP120" s="34">
        <v>11521.676468497468</v>
      </c>
      <c r="AQ120" s="34" t="s">
        <v>363</v>
      </c>
      <c r="AR120" s="147">
        <f t="shared" si="3"/>
        <v>12853.087226646165</v>
      </c>
      <c r="AS120" s="147">
        <f t="shared" si="4"/>
        <v>62308.273200667369</v>
      </c>
    </row>
    <row r="121" spans="1:45" x14ac:dyDescent="0.45">
      <c r="A121" s="19">
        <v>299</v>
      </c>
      <c r="B121" s="19" t="s">
        <v>1409</v>
      </c>
      <c r="C121" s="19" t="s">
        <v>123</v>
      </c>
      <c r="D121" s="19" t="s">
        <v>123</v>
      </c>
      <c r="E121" s="19" t="s">
        <v>123</v>
      </c>
      <c r="F121" s="19" t="s">
        <v>124</v>
      </c>
      <c r="G121" s="19">
        <v>80131</v>
      </c>
      <c r="H121" s="19" t="s">
        <v>1294</v>
      </c>
      <c r="I121" s="19">
        <v>217</v>
      </c>
      <c r="J121" s="19">
        <v>217</v>
      </c>
      <c r="K121" s="35"/>
      <c r="L121" s="36"/>
      <c r="M121" s="36"/>
      <c r="N121" s="36"/>
      <c r="O121" s="56"/>
      <c r="P121" s="36"/>
      <c r="Q121" s="37"/>
      <c r="R121" s="37"/>
      <c r="S121" s="33" t="s">
        <v>362</v>
      </c>
      <c r="T121" s="259">
        <v>921.10051187516694</v>
      </c>
      <c r="U121" s="258">
        <f t="shared" si="5"/>
        <v>0</v>
      </c>
      <c r="V121" s="34" t="s">
        <v>363</v>
      </c>
      <c r="W121" s="162">
        <v>97.333860879568604</v>
      </c>
      <c r="X121" s="162">
        <v>4985.9865860907048</v>
      </c>
      <c r="Y121" s="34" t="s">
        <v>363</v>
      </c>
      <c r="Z121" s="162" t="s">
        <v>363</v>
      </c>
      <c r="AA121" s="162" t="s">
        <v>363</v>
      </c>
      <c r="AB121" s="162" t="s">
        <v>363</v>
      </c>
      <c r="AC121" s="34">
        <v>19.871381022370723</v>
      </c>
      <c r="AD121" s="162" t="s">
        <v>363</v>
      </c>
      <c r="AE121" s="162" t="s">
        <v>363</v>
      </c>
      <c r="AF121" s="162">
        <v>47.295417255369927</v>
      </c>
      <c r="AG121" s="162" t="s">
        <v>363</v>
      </c>
      <c r="AH121" s="162" t="s">
        <v>363</v>
      </c>
      <c r="AI121" s="162">
        <v>144.01531239571167</v>
      </c>
      <c r="AJ121" s="162" t="s">
        <v>363</v>
      </c>
      <c r="AK121" s="34">
        <v>51.543495072827938</v>
      </c>
      <c r="AL121" s="34" t="s">
        <v>363</v>
      </c>
      <c r="AM121" s="34" t="s">
        <v>363</v>
      </c>
      <c r="AN121" s="34">
        <v>1106.2563170352719</v>
      </c>
      <c r="AO121" s="34" t="s">
        <v>363</v>
      </c>
      <c r="AP121" s="34">
        <v>2099.4369363053011</v>
      </c>
      <c r="AQ121" s="34" t="s">
        <v>363</v>
      </c>
      <c r="AR121" s="147">
        <f t="shared" si="3"/>
        <v>921.10051187516694</v>
      </c>
      <c r="AS121" s="147">
        <f t="shared" si="4"/>
        <v>0</v>
      </c>
    </row>
    <row r="122" spans="1:45" x14ac:dyDescent="0.45">
      <c r="A122" s="19">
        <v>300</v>
      </c>
      <c r="B122" s="19" t="s">
        <v>1522</v>
      </c>
      <c r="C122" s="19" t="s">
        <v>123</v>
      </c>
      <c r="D122" s="19" t="s">
        <v>123</v>
      </c>
      <c r="E122" s="19" t="s">
        <v>123</v>
      </c>
      <c r="F122" s="19" t="s">
        <v>124</v>
      </c>
      <c r="G122" s="19">
        <v>80131</v>
      </c>
      <c r="H122" s="19" t="s">
        <v>1294</v>
      </c>
      <c r="I122" s="19">
        <v>217</v>
      </c>
      <c r="J122" s="19">
        <v>217</v>
      </c>
      <c r="K122" s="38"/>
      <c r="L122" s="39"/>
      <c r="M122" s="39"/>
      <c r="N122" s="39"/>
      <c r="O122" s="39"/>
      <c r="P122" s="39"/>
      <c r="Q122" s="40"/>
      <c r="R122" s="40"/>
      <c r="S122" s="33" t="s">
        <v>364</v>
      </c>
      <c r="T122" s="259">
        <v>444.12763165662795</v>
      </c>
      <c r="U122" s="258">
        <f t="shared" si="5"/>
        <v>1936.9137116897114</v>
      </c>
      <c r="V122" s="34" t="s">
        <v>363</v>
      </c>
      <c r="W122" s="162">
        <v>1218.1485028628522</v>
      </c>
      <c r="X122" s="162">
        <v>965.99139836034112</v>
      </c>
      <c r="Y122" s="34" t="s">
        <v>363</v>
      </c>
      <c r="Z122" s="162" t="s">
        <v>363</v>
      </c>
      <c r="AA122" s="162">
        <v>16.778380952380953</v>
      </c>
      <c r="AB122" s="162">
        <v>1936.9137116897114</v>
      </c>
      <c r="AC122" s="34">
        <v>1.8025834468401305E-2</v>
      </c>
      <c r="AD122" s="162" t="s">
        <v>363</v>
      </c>
      <c r="AE122" s="162" t="s">
        <v>363</v>
      </c>
      <c r="AF122" s="162">
        <v>4.8230939319351007</v>
      </c>
      <c r="AG122" s="162">
        <v>392.61268249439007</v>
      </c>
      <c r="AH122" s="162" t="s">
        <v>363</v>
      </c>
      <c r="AI122" s="162">
        <v>3.1433343177591464E-4</v>
      </c>
      <c r="AJ122" s="162" t="s">
        <v>363</v>
      </c>
      <c r="AK122" s="34">
        <v>233.10650491320433</v>
      </c>
      <c r="AL122" s="34" t="s">
        <v>363</v>
      </c>
      <c r="AM122" s="34" t="s">
        <v>363</v>
      </c>
      <c r="AN122" s="34">
        <v>3705.8103983282422</v>
      </c>
      <c r="AO122" s="34" t="s">
        <v>363</v>
      </c>
      <c r="AP122" s="34">
        <v>894.83808362689467</v>
      </c>
      <c r="AQ122" s="34" t="s">
        <v>363</v>
      </c>
      <c r="AR122" s="147">
        <f t="shared" si="3"/>
        <v>444.12763165662795</v>
      </c>
      <c r="AS122" s="147">
        <f t="shared" si="4"/>
        <v>1936.9137116897114</v>
      </c>
    </row>
    <row r="123" spans="1:45" x14ac:dyDescent="0.45">
      <c r="A123" s="19">
        <v>301</v>
      </c>
      <c r="B123" s="19" t="s">
        <v>1295</v>
      </c>
      <c r="C123" s="19" t="s">
        <v>123</v>
      </c>
      <c r="D123" s="19" t="s">
        <v>123</v>
      </c>
      <c r="E123" s="19" t="s">
        <v>123</v>
      </c>
      <c r="F123" s="19" t="s">
        <v>124</v>
      </c>
      <c r="G123" s="19">
        <v>80240</v>
      </c>
      <c r="H123" s="19" t="s">
        <v>610</v>
      </c>
      <c r="I123" s="19">
        <v>220</v>
      </c>
      <c r="J123" s="19">
        <v>220</v>
      </c>
      <c r="K123" s="31">
        <v>220</v>
      </c>
      <c r="L123" s="30" t="s">
        <v>610</v>
      </c>
      <c r="M123" s="30" t="s">
        <v>611</v>
      </c>
      <c r="N123" s="49" t="s">
        <v>612</v>
      </c>
      <c r="O123" s="30" t="s">
        <v>613</v>
      </c>
      <c r="P123" s="30" t="s">
        <v>610</v>
      </c>
      <c r="Q123" s="32">
        <v>1</v>
      </c>
      <c r="R123" s="32">
        <v>1</v>
      </c>
      <c r="S123" s="33" t="s">
        <v>361</v>
      </c>
      <c r="T123" s="259">
        <v>2431.9222610173797</v>
      </c>
      <c r="U123" s="258">
        <f t="shared" si="5"/>
        <v>0</v>
      </c>
      <c r="V123" s="34" t="s">
        <v>363</v>
      </c>
      <c r="W123" s="162" t="s">
        <v>363</v>
      </c>
      <c r="X123" s="162" t="s">
        <v>363</v>
      </c>
      <c r="Y123" s="34" t="s">
        <v>363</v>
      </c>
      <c r="Z123" s="162" t="s">
        <v>363</v>
      </c>
      <c r="AA123" s="162" t="s">
        <v>363</v>
      </c>
      <c r="AB123" s="162" t="s">
        <v>363</v>
      </c>
      <c r="AC123" s="34" t="s">
        <v>363</v>
      </c>
      <c r="AD123" s="162" t="s">
        <v>363</v>
      </c>
      <c r="AE123" s="162" t="s">
        <v>363</v>
      </c>
      <c r="AF123" s="162" t="s">
        <v>363</v>
      </c>
      <c r="AG123" s="162" t="s">
        <v>363</v>
      </c>
      <c r="AH123" s="162" t="s">
        <v>363</v>
      </c>
      <c r="AI123" s="162" t="s">
        <v>363</v>
      </c>
      <c r="AJ123" s="162" t="s">
        <v>363</v>
      </c>
      <c r="AK123" s="34" t="s">
        <v>363</v>
      </c>
      <c r="AL123" s="34" t="s">
        <v>363</v>
      </c>
      <c r="AM123" s="34" t="s">
        <v>363</v>
      </c>
      <c r="AN123" s="34">
        <v>1335.4741034270808</v>
      </c>
      <c r="AO123" s="34" t="s">
        <v>363</v>
      </c>
      <c r="AP123" s="34" t="s">
        <v>363</v>
      </c>
      <c r="AQ123" s="34" t="s">
        <v>363</v>
      </c>
      <c r="AR123" s="147">
        <f t="shared" si="3"/>
        <v>2431.9222610173797</v>
      </c>
      <c r="AS123" s="147">
        <f t="shared" si="4"/>
        <v>0</v>
      </c>
    </row>
    <row r="124" spans="1:45" x14ac:dyDescent="0.45">
      <c r="A124" s="19">
        <v>302</v>
      </c>
      <c r="B124" s="19" t="s">
        <v>1410</v>
      </c>
      <c r="C124" s="19" t="s">
        <v>123</v>
      </c>
      <c r="D124" s="19" t="s">
        <v>123</v>
      </c>
      <c r="E124" s="19" t="s">
        <v>123</v>
      </c>
      <c r="F124" s="19" t="s">
        <v>124</v>
      </c>
      <c r="G124" s="19">
        <v>80240</v>
      </c>
      <c r="H124" s="19" t="s">
        <v>610</v>
      </c>
      <c r="I124" s="19">
        <v>220</v>
      </c>
      <c r="J124" s="19">
        <v>220</v>
      </c>
      <c r="K124" s="35"/>
      <c r="L124" s="36"/>
      <c r="M124" s="36"/>
      <c r="N124" s="56"/>
      <c r="O124" s="36"/>
      <c r="P124" s="36"/>
      <c r="Q124" s="37"/>
      <c r="R124" s="37"/>
      <c r="S124" s="33" t="s">
        <v>362</v>
      </c>
      <c r="T124" s="259">
        <v>173.76165823480437</v>
      </c>
      <c r="U124" s="258">
        <f t="shared" si="5"/>
        <v>0</v>
      </c>
      <c r="V124" s="34" t="s">
        <v>363</v>
      </c>
      <c r="W124" s="162" t="s">
        <v>363</v>
      </c>
      <c r="X124" s="162" t="s">
        <v>363</v>
      </c>
      <c r="Y124" s="34" t="s">
        <v>363</v>
      </c>
      <c r="Z124" s="162" t="s">
        <v>363</v>
      </c>
      <c r="AA124" s="162" t="s">
        <v>363</v>
      </c>
      <c r="AB124" s="162" t="s">
        <v>363</v>
      </c>
      <c r="AC124" s="34" t="s">
        <v>363</v>
      </c>
      <c r="AD124" s="162" t="s">
        <v>363</v>
      </c>
      <c r="AE124" s="162" t="s">
        <v>363</v>
      </c>
      <c r="AF124" s="162" t="s">
        <v>363</v>
      </c>
      <c r="AG124" s="162" t="s">
        <v>363</v>
      </c>
      <c r="AH124" s="162" t="s">
        <v>363</v>
      </c>
      <c r="AI124" s="162" t="s">
        <v>363</v>
      </c>
      <c r="AJ124" s="162" t="s">
        <v>363</v>
      </c>
      <c r="AK124" s="34" t="s">
        <v>363</v>
      </c>
      <c r="AL124" s="34" t="s">
        <v>363</v>
      </c>
      <c r="AM124" s="34" t="s">
        <v>363</v>
      </c>
      <c r="AN124" s="34">
        <v>54.367801246799779</v>
      </c>
      <c r="AO124" s="34" t="s">
        <v>363</v>
      </c>
      <c r="AP124" s="34" t="s">
        <v>363</v>
      </c>
      <c r="AQ124" s="34" t="s">
        <v>363</v>
      </c>
      <c r="AR124" s="147">
        <f t="shared" si="3"/>
        <v>173.76165823480437</v>
      </c>
      <c r="AS124" s="147">
        <f t="shared" si="4"/>
        <v>0</v>
      </c>
    </row>
    <row r="125" spans="1:45" x14ac:dyDescent="0.45">
      <c r="A125" s="19">
        <v>303</v>
      </c>
      <c r="B125" s="19" t="s">
        <v>1523</v>
      </c>
      <c r="C125" s="19" t="s">
        <v>123</v>
      </c>
      <c r="D125" s="19" t="s">
        <v>123</v>
      </c>
      <c r="E125" s="19" t="s">
        <v>123</v>
      </c>
      <c r="F125" s="19" t="s">
        <v>124</v>
      </c>
      <c r="G125" s="19">
        <v>80240</v>
      </c>
      <c r="H125" s="19" t="s">
        <v>610</v>
      </c>
      <c r="I125" s="19">
        <v>220</v>
      </c>
      <c r="J125" s="19">
        <v>220</v>
      </c>
      <c r="K125" s="38"/>
      <c r="L125" s="39"/>
      <c r="M125" s="39"/>
      <c r="N125" s="39"/>
      <c r="O125" s="39"/>
      <c r="P125" s="39"/>
      <c r="Q125" s="40"/>
      <c r="R125" s="40"/>
      <c r="S125" s="33" t="s">
        <v>364</v>
      </c>
      <c r="T125" s="259">
        <v>143.97539834388149</v>
      </c>
      <c r="U125" s="258">
        <f t="shared" si="5"/>
        <v>0</v>
      </c>
      <c r="V125" s="34" t="s">
        <v>363</v>
      </c>
      <c r="W125" s="162" t="s">
        <v>363</v>
      </c>
      <c r="X125" s="162" t="s">
        <v>363</v>
      </c>
      <c r="Y125" s="34" t="s">
        <v>363</v>
      </c>
      <c r="Z125" s="162" t="s">
        <v>363</v>
      </c>
      <c r="AA125" s="162" t="s">
        <v>363</v>
      </c>
      <c r="AB125" s="162" t="s">
        <v>363</v>
      </c>
      <c r="AC125" s="34" t="s">
        <v>363</v>
      </c>
      <c r="AD125" s="162" t="s">
        <v>363</v>
      </c>
      <c r="AE125" s="162" t="s">
        <v>363</v>
      </c>
      <c r="AF125" s="162" t="s">
        <v>363</v>
      </c>
      <c r="AG125" s="162" t="s">
        <v>363</v>
      </c>
      <c r="AH125" s="162" t="s">
        <v>363</v>
      </c>
      <c r="AI125" s="162" t="s">
        <v>363</v>
      </c>
      <c r="AJ125" s="162" t="s">
        <v>363</v>
      </c>
      <c r="AK125" s="34" t="s">
        <v>363</v>
      </c>
      <c r="AL125" s="34" t="s">
        <v>363</v>
      </c>
      <c r="AM125" s="34" t="s">
        <v>363</v>
      </c>
      <c r="AN125" s="34">
        <v>202.18374509142345</v>
      </c>
      <c r="AO125" s="34" t="s">
        <v>363</v>
      </c>
      <c r="AP125" s="34" t="s">
        <v>363</v>
      </c>
      <c r="AQ125" s="34" t="s">
        <v>363</v>
      </c>
      <c r="AR125" s="147">
        <f t="shared" si="3"/>
        <v>143.97539834388149</v>
      </c>
      <c r="AS125" s="147">
        <f t="shared" si="4"/>
        <v>0</v>
      </c>
    </row>
    <row r="126" spans="1:45" x14ac:dyDescent="0.45">
      <c r="A126" s="19">
        <v>304</v>
      </c>
      <c r="B126" s="19" t="s">
        <v>1296</v>
      </c>
      <c r="C126" s="19" t="s">
        <v>123</v>
      </c>
      <c r="D126" s="19" t="s">
        <v>123</v>
      </c>
      <c r="E126" s="19" t="s">
        <v>123</v>
      </c>
      <c r="F126" s="19" t="s">
        <v>124</v>
      </c>
      <c r="G126" s="19">
        <v>80211</v>
      </c>
      <c r="H126" s="19" t="s">
        <v>614</v>
      </c>
      <c r="I126" s="19">
        <v>221</v>
      </c>
      <c r="J126" s="19">
        <v>221</v>
      </c>
      <c r="K126" s="31">
        <v>221</v>
      </c>
      <c r="L126" s="30" t="s">
        <v>614</v>
      </c>
      <c r="M126" s="30" t="s">
        <v>615</v>
      </c>
      <c r="N126" s="30" t="s">
        <v>616</v>
      </c>
      <c r="O126" s="49" t="s">
        <v>127</v>
      </c>
      <c r="P126" s="30" t="s">
        <v>617</v>
      </c>
      <c r="Q126" s="32">
        <v>1</v>
      </c>
      <c r="R126" s="32">
        <v>1</v>
      </c>
      <c r="S126" s="33" t="s">
        <v>361</v>
      </c>
      <c r="T126" s="259">
        <v>4631.8347536124384</v>
      </c>
      <c r="U126" s="258">
        <f t="shared" si="5"/>
        <v>0</v>
      </c>
      <c r="V126" s="34" t="s">
        <v>363</v>
      </c>
      <c r="W126" s="162" t="s">
        <v>363</v>
      </c>
      <c r="X126" s="162" t="s">
        <v>363</v>
      </c>
      <c r="Y126" s="34" t="s">
        <v>363</v>
      </c>
      <c r="Z126" s="162" t="s">
        <v>363</v>
      </c>
      <c r="AA126" s="162" t="s">
        <v>363</v>
      </c>
      <c r="AB126" s="162" t="s">
        <v>363</v>
      </c>
      <c r="AC126" s="34" t="s">
        <v>363</v>
      </c>
      <c r="AD126" s="162" t="s">
        <v>363</v>
      </c>
      <c r="AE126" s="162">
        <v>9260.1584158415826</v>
      </c>
      <c r="AF126" s="162" t="s">
        <v>363</v>
      </c>
      <c r="AG126" s="162" t="s">
        <v>363</v>
      </c>
      <c r="AH126" s="162" t="s">
        <v>363</v>
      </c>
      <c r="AI126" s="162" t="s">
        <v>363</v>
      </c>
      <c r="AJ126" s="162" t="s">
        <v>363</v>
      </c>
      <c r="AK126" s="34" t="s">
        <v>363</v>
      </c>
      <c r="AL126" s="34">
        <v>3366.0187524946004</v>
      </c>
      <c r="AM126" s="34">
        <v>4432.3331354990723</v>
      </c>
      <c r="AN126" s="34">
        <v>3139.7424277773484</v>
      </c>
      <c r="AO126" s="34" t="s">
        <v>363</v>
      </c>
      <c r="AP126" s="34" t="s">
        <v>363</v>
      </c>
      <c r="AQ126" s="34" t="s">
        <v>363</v>
      </c>
      <c r="AR126" s="147">
        <f t="shared" si="3"/>
        <v>4631.8347536124384</v>
      </c>
      <c r="AS126" s="147">
        <f t="shared" si="4"/>
        <v>0</v>
      </c>
    </row>
    <row r="127" spans="1:45" x14ac:dyDescent="0.45">
      <c r="A127" s="19">
        <v>305</v>
      </c>
      <c r="B127" s="19" t="s">
        <v>1411</v>
      </c>
      <c r="C127" s="19" t="s">
        <v>123</v>
      </c>
      <c r="D127" s="19" t="s">
        <v>123</v>
      </c>
      <c r="E127" s="19" t="s">
        <v>123</v>
      </c>
      <c r="F127" s="19" t="s">
        <v>124</v>
      </c>
      <c r="G127" s="19">
        <v>80211</v>
      </c>
      <c r="H127" s="19" t="s">
        <v>614</v>
      </c>
      <c r="I127" s="19">
        <v>221</v>
      </c>
      <c r="J127" s="19">
        <v>221</v>
      </c>
      <c r="K127" s="35"/>
      <c r="L127" s="36"/>
      <c r="M127" s="36"/>
      <c r="N127" s="36"/>
      <c r="O127" s="56"/>
      <c r="P127" s="36"/>
      <c r="Q127" s="37"/>
      <c r="R127" s="37"/>
      <c r="S127" s="33" t="s">
        <v>362</v>
      </c>
      <c r="T127" s="259">
        <v>1907.9843489871537</v>
      </c>
      <c r="U127" s="258">
        <f t="shared" si="5"/>
        <v>0</v>
      </c>
      <c r="V127" s="34" t="s">
        <v>363</v>
      </c>
      <c r="W127" s="162" t="s">
        <v>363</v>
      </c>
      <c r="X127" s="162" t="s">
        <v>363</v>
      </c>
      <c r="Y127" s="34" t="s">
        <v>363</v>
      </c>
      <c r="Z127" s="162" t="s">
        <v>363</v>
      </c>
      <c r="AA127" s="162" t="s">
        <v>363</v>
      </c>
      <c r="AB127" s="162" t="s">
        <v>363</v>
      </c>
      <c r="AC127" s="34" t="s">
        <v>363</v>
      </c>
      <c r="AD127" s="162" t="s">
        <v>363</v>
      </c>
      <c r="AE127" s="162" t="s">
        <v>363</v>
      </c>
      <c r="AF127" s="162" t="s">
        <v>363</v>
      </c>
      <c r="AG127" s="162" t="s">
        <v>363</v>
      </c>
      <c r="AH127" s="162" t="s">
        <v>363</v>
      </c>
      <c r="AI127" s="162" t="s">
        <v>363</v>
      </c>
      <c r="AJ127" s="162" t="s">
        <v>363</v>
      </c>
      <c r="AK127" s="34" t="s">
        <v>363</v>
      </c>
      <c r="AL127" s="34">
        <v>851.92355584587756</v>
      </c>
      <c r="AM127" s="34">
        <v>1751.3867496320804</v>
      </c>
      <c r="AN127" s="34">
        <v>103.38574773950795</v>
      </c>
      <c r="AO127" s="34" t="s">
        <v>363</v>
      </c>
      <c r="AP127" s="34" t="s">
        <v>363</v>
      </c>
      <c r="AQ127" s="34" t="s">
        <v>363</v>
      </c>
      <c r="AR127" s="147">
        <f t="shared" si="3"/>
        <v>1907.9843489871537</v>
      </c>
      <c r="AS127" s="147">
        <f t="shared" si="4"/>
        <v>0</v>
      </c>
    </row>
    <row r="128" spans="1:45" x14ac:dyDescent="0.45">
      <c r="A128" s="19">
        <v>306</v>
      </c>
      <c r="B128" s="19" t="s">
        <v>1524</v>
      </c>
      <c r="C128" s="19" t="s">
        <v>123</v>
      </c>
      <c r="D128" s="19" t="s">
        <v>123</v>
      </c>
      <c r="E128" s="19" t="s">
        <v>123</v>
      </c>
      <c r="F128" s="19" t="s">
        <v>124</v>
      </c>
      <c r="G128" s="19">
        <v>80211</v>
      </c>
      <c r="H128" s="19" t="s">
        <v>614</v>
      </c>
      <c r="I128" s="19">
        <v>221</v>
      </c>
      <c r="J128" s="19">
        <v>221</v>
      </c>
      <c r="K128" s="38"/>
      <c r="L128" s="39"/>
      <c r="M128" s="39"/>
      <c r="N128" s="39"/>
      <c r="O128" s="39"/>
      <c r="P128" s="39"/>
      <c r="Q128" s="40"/>
      <c r="R128" s="40"/>
      <c r="S128" s="33" t="s">
        <v>364</v>
      </c>
      <c r="T128" s="259">
        <v>1507.4405215039931</v>
      </c>
      <c r="U128" s="258">
        <f t="shared" si="5"/>
        <v>0</v>
      </c>
      <c r="V128" s="34" t="s">
        <v>363</v>
      </c>
      <c r="W128" s="162" t="s">
        <v>363</v>
      </c>
      <c r="X128" s="162" t="s">
        <v>363</v>
      </c>
      <c r="Y128" s="34" t="s">
        <v>363</v>
      </c>
      <c r="Z128" s="162" t="s">
        <v>363</v>
      </c>
      <c r="AA128" s="162" t="s">
        <v>363</v>
      </c>
      <c r="AB128" s="162" t="s">
        <v>363</v>
      </c>
      <c r="AC128" s="34" t="s">
        <v>363</v>
      </c>
      <c r="AD128" s="162" t="s">
        <v>363</v>
      </c>
      <c r="AE128" s="162">
        <v>174.23366336633663</v>
      </c>
      <c r="AF128" s="162" t="s">
        <v>363</v>
      </c>
      <c r="AG128" s="162" t="s">
        <v>363</v>
      </c>
      <c r="AH128" s="162" t="s">
        <v>363</v>
      </c>
      <c r="AI128" s="162" t="s">
        <v>363</v>
      </c>
      <c r="AJ128" s="162" t="s">
        <v>363</v>
      </c>
      <c r="AK128" s="34" t="s">
        <v>363</v>
      </c>
      <c r="AL128" s="34">
        <v>217.73588345984581</v>
      </c>
      <c r="AM128" s="34">
        <v>4098.7070724968535</v>
      </c>
      <c r="AN128" s="34">
        <v>562.52523106619503</v>
      </c>
      <c r="AO128" s="34" t="s">
        <v>363</v>
      </c>
      <c r="AP128" s="34" t="s">
        <v>363</v>
      </c>
      <c r="AQ128" s="34" t="s">
        <v>363</v>
      </c>
      <c r="AR128" s="147">
        <f t="shared" si="3"/>
        <v>1507.4405215039931</v>
      </c>
      <c r="AS128" s="147">
        <f t="shared" si="4"/>
        <v>0</v>
      </c>
    </row>
    <row r="129" spans="1:45" x14ac:dyDescent="0.45">
      <c r="A129" s="19">
        <v>310</v>
      </c>
      <c r="B129" s="19" t="s">
        <v>1297</v>
      </c>
      <c r="C129" s="19" t="s">
        <v>123</v>
      </c>
      <c r="D129" s="19" t="s">
        <v>123</v>
      </c>
      <c r="E129" s="19" t="s">
        <v>123</v>
      </c>
      <c r="F129" s="19" t="s">
        <v>124</v>
      </c>
      <c r="G129" s="19">
        <v>80231</v>
      </c>
      <c r="H129" s="19" t="s">
        <v>620</v>
      </c>
      <c r="I129" s="19">
        <v>222</v>
      </c>
      <c r="J129" s="19">
        <v>222</v>
      </c>
      <c r="K129" s="31">
        <v>222</v>
      </c>
      <c r="L129" s="30" t="s">
        <v>620</v>
      </c>
      <c r="M129" s="30" t="s">
        <v>621</v>
      </c>
      <c r="N129" s="30" t="s">
        <v>622</v>
      </c>
      <c r="O129" s="49" t="s">
        <v>128</v>
      </c>
      <c r="P129" s="30" t="s">
        <v>620</v>
      </c>
      <c r="Q129" s="32">
        <v>1</v>
      </c>
      <c r="R129" s="32">
        <v>1</v>
      </c>
      <c r="S129" s="33" t="s">
        <v>361</v>
      </c>
      <c r="T129" s="259">
        <v>2805.484855780167</v>
      </c>
      <c r="U129" s="258">
        <f t="shared" si="5"/>
        <v>0</v>
      </c>
      <c r="V129" s="34" t="s">
        <v>363</v>
      </c>
      <c r="W129" s="162" t="s">
        <v>363</v>
      </c>
      <c r="X129" s="162">
        <v>7394.9671234757006</v>
      </c>
      <c r="Y129" s="34">
        <v>547.07091469681393</v>
      </c>
      <c r="Z129" s="162" t="s">
        <v>363</v>
      </c>
      <c r="AA129" s="162" t="s">
        <v>363</v>
      </c>
      <c r="AB129" s="162" t="s">
        <v>363</v>
      </c>
      <c r="AC129" s="34" t="s">
        <v>363</v>
      </c>
      <c r="AD129" s="162" t="s">
        <v>363</v>
      </c>
      <c r="AE129" s="162">
        <v>2763.316928184247</v>
      </c>
      <c r="AF129" s="162" t="s">
        <v>363</v>
      </c>
      <c r="AG129" s="162" t="s">
        <v>363</v>
      </c>
      <c r="AH129" s="162" t="s">
        <v>363</v>
      </c>
      <c r="AI129" s="162" t="s">
        <v>363</v>
      </c>
      <c r="AJ129" s="162" t="s">
        <v>363</v>
      </c>
      <c r="AK129" s="34" t="s">
        <v>363</v>
      </c>
      <c r="AL129" s="34">
        <v>3035.8953479906168</v>
      </c>
      <c r="AM129" s="34">
        <v>4405.2612900285631</v>
      </c>
      <c r="AN129" s="34">
        <v>4006.2613758662997</v>
      </c>
      <c r="AO129" s="34" t="s">
        <v>363</v>
      </c>
      <c r="AP129" s="34">
        <v>8937.3452049641965</v>
      </c>
      <c r="AQ129" s="34" t="s">
        <v>363</v>
      </c>
      <c r="AR129" s="147">
        <f t="shared" si="3"/>
        <v>2805.484855780167</v>
      </c>
      <c r="AS129" s="147">
        <f t="shared" si="4"/>
        <v>0</v>
      </c>
    </row>
    <row r="130" spans="1:45" x14ac:dyDescent="0.45">
      <c r="A130" s="19">
        <v>311</v>
      </c>
      <c r="B130" s="19" t="s">
        <v>1412</v>
      </c>
      <c r="C130" s="19" t="s">
        <v>123</v>
      </c>
      <c r="D130" s="19" t="s">
        <v>123</v>
      </c>
      <c r="E130" s="19" t="s">
        <v>123</v>
      </c>
      <c r="F130" s="19" t="s">
        <v>124</v>
      </c>
      <c r="G130" s="19">
        <v>80231</v>
      </c>
      <c r="H130" s="19" t="s">
        <v>620</v>
      </c>
      <c r="I130" s="19">
        <v>222</v>
      </c>
      <c r="J130" s="19">
        <v>222</v>
      </c>
      <c r="K130" s="35"/>
      <c r="L130" s="36"/>
      <c r="M130" s="36"/>
      <c r="N130" s="36"/>
      <c r="O130" s="56"/>
      <c r="P130" s="36"/>
      <c r="Q130" s="37"/>
      <c r="R130" s="37"/>
      <c r="S130" s="33" t="s">
        <v>362</v>
      </c>
      <c r="T130" s="259">
        <v>1299.0509427956761</v>
      </c>
      <c r="U130" s="258">
        <f t="shared" si="5"/>
        <v>0</v>
      </c>
      <c r="V130" s="34" t="s">
        <v>363</v>
      </c>
      <c r="W130" s="162" t="s">
        <v>363</v>
      </c>
      <c r="X130" s="162">
        <v>115.77008809493077</v>
      </c>
      <c r="Y130" s="34">
        <v>2714.4295991777999</v>
      </c>
      <c r="Z130" s="162" t="s">
        <v>363</v>
      </c>
      <c r="AA130" s="162" t="s">
        <v>363</v>
      </c>
      <c r="AB130" s="162" t="s">
        <v>363</v>
      </c>
      <c r="AC130" s="34" t="s">
        <v>363</v>
      </c>
      <c r="AD130" s="162" t="s">
        <v>363</v>
      </c>
      <c r="AE130" s="162">
        <v>130.7568230043851</v>
      </c>
      <c r="AF130" s="162" t="s">
        <v>363</v>
      </c>
      <c r="AG130" s="162" t="s">
        <v>363</v>
      </c>
      <c r="AH130" s="162" t="s">
        <v>363</v>
      </c>
      <c r="AI130" s="162" t="s">
        <v>363</v>
      </c>
      <c r="AJ130" s="162" t="s">
        <v>363</v>
      </c>
      <c r="AK130" s="34" t="s">
        <v>363</v>
      </c>
      <c r="AL130" s="34">
        <v>903.06899711646531</v>
      </c>
      <c r="AM130" s="34">
        <v>3254.9090337085286</v>
      </c>
      <c r="AN130" s="34">
        <v>163.09799555446273</v>
      </c>
      <c r="AO130" s="34" t="s">
        <v>363</v>
      </c>
      <c r="AP130" s="34">
        <v>1571.3475527842838</v>
      </c>
      <c r="AQ130" s="34" t="s">
        <v>363</v>
      </c>
      <c r="AR130" s="147">
        <f t="shared" si="3"/>
        <v>1299.0509427956761</v>
      </c>
      <c r="AS130" s="147">
        <f t="shared" si="4"/>
        <v>0</v>
      </c>
    </row>
    <row r="131" spans="1:45" x14ac:dyDescent="0.45">
      <c r="A131" s="19">
        <v>312</v>
      </c>
      <c r="B131" s="19" t="s">
        <v>1525</v>
      </c>
      <c r="C131" s="19" t="s">
        <v>123</v>
      </c>
      <c r="D131" s="19" t="s">
        <v>123</v>
      </c>
      <c r="E131" s="19" t="s">
        <v>123</v>
      </c>
      <c r="F131" s="19" t="s">
        <v>124</v>
      </c>
      <c r="G131" s="19">
        <v>80231</v>
      </c>
      <c r="H131" s="19" t="s">
        <v>620</v>
      </c>
      <c r="I131" s="19">
        <v>222</v>
      </c>
      <c r="J131" s="19">
        <v>222</v>
      </c>
      <c r="K131" s="38"/>
      <c r="L131" s="39"/>
      <c r="M131" s="39"/>
      <c r="N131" s="39"/>
      <c r="O131" s="39"/>
      <c r="P131" s="39"/>
      <c r="Q131" s="40"/>
      <c r="R131" s="40"/>
      <c r="S131" s="33" t="s">
        <v>364</v>
      </c>
      <c r="T131" s="259">
        <v>813.85337376722759</v>
      </c>
      <c r="U131" s="258">
        <f t="shared" si="5"/>
        <v>0</v>
      </c>
      <c r="V131" s="34" t="s">
        <v>363</v>
      </c>
      <c r="W131" s="162" t="s">
        <v>363</v>
      </c>
      <c r="X131" s="162" t="s">
        <v>363</v>
      </c>
      <c r="Y131" s="34" t="s">
        <v>363</v>
      </c>
      <c r="Z131" s="162" t="s">
        <v>363</v>
      </c>
      <c r="AA131" s="162" t="s">
        <v>363</v>
      </c>
      <c r="AB131" s="162" t="s">
        <v>363</v>
      </c>
      <c r="AC131" s="34" t="s">
        <v>363</v>
      </c>
      <c r="AD131" s="162" t="s">
        <v>363</v>
      </c>
      <c r="AE131" s="162" t="s">
        <v>363</v>
      </c>
      <c r="AF131" s="162" t="s">
        <v>363</v>
      </c>
      <c r="AG131" s="162" t="s">
        <v>363</v>
      </c>
      <c r="AH131" s="162" t="s">
        <v>363</v>
      </c>
      <c r="AI131" s="162" t="s">
        <v>363</v>
      </c>
      <c r="AJ131" s="162" t="s">
        <v>363</v>
      </c>
      <c r="AK131" s="34" t="s">
        <v>363</v>
      </c>
      <c r="AL131" s="34" t="s">
        <v>363</v>
      </c>
      <c r="AM131" s="34" t="s">
        <v>363</v>
      </c>
      <c r="AN131" s="34">
        <v>606.52498998411227</v>
      </c>
      <c r="AO131" s="34" t="s">
        <v>363</v>
      </c>
      <c r="AP131" s="34" t="s">
        <v>363</v>
      </c>
      <c r="AQ131" s="34" t="s">
        <v>363</v>
      </c>
      <c r="AR131" s="147">
        <f t="shared" si="3"/>
        <v>813.85337376722759</v>
      </c>
      <c r="AS131" s="147">
        <f t="shared" si="4"/>
        <v>0</v>
      </c>
    </row>
    <row r="132" spans="1:45" x14ac:dyDescent="0.45">
      <c r="A132" s="19">
        <v>316</v>
      </c>
      <c r="B132" s="19" t="s">
        <v>1298</v>
      </c>
      <c r="C132" s="19" t="s">
        <v>123</v>
      </c>
      <c r="D132" s="19" t="s">
        <v>123</v>
      </c>
      <c r="E132" s="19" t="s">
        <v>123</v>
      </c>
      <c r="F132" s="19" t="s">
        <v>124</v>
      </c>
      <c r="G132" s="19">
        <v>80250</v>
      </c>
      <c r="H132" s="19" t="s">
        <v>625</v>
      </c>
      <c r="I132" s="19">
        <v>223</v>
      </c>
      <c r="J132" s="19">
        <v>223</v>
      </c>
      <c r="K132" s="31">
        <v>223</v>
      </c>
      <c r="L132" s="30" t="s">
        <v>625</v>
      </c>
      <c r="M132" s="30" t="s">
        <v>626</v>
      </c>
      <c r="N132" s="49" t="s">
        <v>627</v>
      </c>
      <c r="O132" s="30" t="s">
        <v>129</v>
      </c>
      <c r="P132" s="30" t="s">
        <v>625</v>
      </c>
      <c r="Q132" s="32">
        <v>1</v>
      </c>
      <c r="R132" s="32">
        <v>1</v>
      </c>
      <c r="S132" s="33" t="s">
        <v>361</v>
      </c>
      <c r="T132" s="259">
        <v>3094.5595871335349</v>
      </c>
      <c r="U132" s="258">
        <f t="shared" si="5"/>
        <v>0</v>
      </c>
      <c r="V132" s="34" t="s">
        <v>363</v>
      </c>
      <c r="W132" s="162" t="s">
        <v>363</v>
      </c>
      <c r="X132" s="162" t="s">
        <v>363</v>
      </c>
      <c r="Y132" s="34" t="s">
        <v>363</v>
      </c>
      <c r="Z132" s="162" t="s">
        <v>363</v>
      </c>
      <c r="AA132" s="162" t="s">
        <v>363</v>
      </c>
      <c r="AB132" s="162" t="s">
        <v>363</v>
      </c>
      <c r="AC132" s="34" t="s">
        <v>363</v>
      </c>
      <c r="AD132" s="162" t="s">
        <v>363</v>
      </c>
      <c r="AE132" s="162" t="s">
        <v>363</v>
      </c>
      <c r="AF132" s="162" t="s">
        <v>363</v>
      </c>
      <c r="AG132" s="162" t="s">
        <v>363</v>
      </c>
      <c r="AH132" s="162" t="s">
        <v>363</v>
      </c>
      <c r="AI132" s="162" t="s">
        <v>363</v>
      </c>
      <c r="AJ132" s="162" t="s">
        <v>363</v>
      </c>
      <c r="AK132" s="34" t="s">
        <v>363</v>
      </c>
      <c r="AL132" s="34" t="s">
        <v>363</v>
      </c>
      <c r="AM132" s="34" t="s">
        <v>363</v>
      </c>
      <c r="AN132" s="34">
        <v>3259.6173460473456</v>
      </c>
      <c r="AO132" s="34" t="s">
        <v>363</v>
      </c>
      <c r="AP132" s="34" t="s">
        <v>363</v>
      </c>
      <c r="AQ132" s="34" t="s">
        <v>363</v>
      </c>
      <c r="AR132" s="147">
        <f t="shared" si="3"/>
        <v>3094.5595871335349</v>
      </c>
      <c r="AS132" s="147">
        <f t="shared" si="4"/>
        <v>0</v>
      </c>
    </row>
    <row r="133" spans="1:45" x14ac:dyDescent="0.45">
      <c r="A133" s="19">
        <v>317</v>
      </c>
      <c r="B133" s="19" t="s">
        <v>1413</v>
      </c>
      <c r="C133" s="19" t="s">
        <v>123</v>
      </c>
      <c r="D133" s="19" t="s">
        <v>123</v>
      </c>
      <c r="E133" s="19" t="s">
        <v>123</v>
      </c>
      <c r="F133" s="19" t="s">
        <v>124</v>
      </c>
      <c r="G133" s="19">
        <v>80250</v>
      </c>
      <c r="H133" s="19" t="s">
        <v>625</v>
      </c>
      <c r="I133" s="19">
        <v>223</v>
      </c>
      <c r="J133" s="19">
        <v>223</v>
      </c>
      <c r="K133" s="35"/>
      <c r="L133" s="36"/>
      <c r="M133" s="36"/>
      <c r="N133" s="56"/>
      <c r="O133" s="36"/>
      <c r="P133" s="36"/>
      <c r="Q133" s="37"/>
      <c r="R133" s="37"/>
      <c r="S133" s="33" t="s">
        <v>362</v>
      </c>
      <c r="T133" s="259">
        <v>7602.4948826523214</v>
      </c>
      <c r="U133" s="258">
        <f t="shared" si="5"/>
        <v>0</v>
      </c>
      <c r="V133" s="34" t="s">
        <v>363</v>
      </c>
      <c r="W133" s="162" t="s">
        <v>363</v>
      </c>
      <c r="X133" s="162" t="s">
        <v>363</v>
      </c>
      <c r="Y133" s="34" t="s">
        <v>363</v>
      </c>
      <c r="Z133" s="162" t="s">
        <v>363</v>
      </c>
      <c r="AA133" s="162" t="s">
        <v>363</v>
      </c>
      <c r="AB133" s="162" t="s">
        <v>363</v>
      </c>
      <c r="AC133" s="34" t="s">
        <v>363</v>
      </c>
      <c r="AD133" s="162" t="s">
        <v>363</v>
      </c>
      <c r="AE133" s="162" t="s">
        <v>363</v>
      </c>
      <c r="AF133" s="162" t="s">
        <v>363</v>
      </c>
      <c r="AG133" s="162" t="s">
        <v>363</v>
      </c>
      <c r="AH133" s="162" t="s">
        <v>363</v>
      </c>
      <c r="AI133" s="162" t="s">
        <v>363</v>
      </c>
      <c r="AJ133" s="162" t="s">
        <v>363</v>
      </c>
      <c r="AK133" s="34" t="s">
        <v>363</v>
      </c>
      <c r="AL133" s="34" t="s">
        <v>363</v>
      </c>
      <c r="AM133" s="34" t="s">
        <v>363</v>
      </c>
      <c r="AN133" s="34">
        <v>181.94742571648305</v>
      </c>
      <c r="AO133" s="34" t="s">
        <v>363</v>
      </c>
      <c r="AP133" s="34" t="s">
        <v>363</v>
      </c>
      <c r="AQ133" s="34" t="s">
        <v>363</v>
      </c>
      <c r="AR133" s="147">
        <f t="shared" si="3"/>
        <v>7602.4948826523214</v>
      </c>
      <c r="AS133" s="147">
        <f t="shared" si="4"/>
        <v>0</v>
      </c>
    </row>
    <row r="134" spans="1:45" x14ac:dyDescent="0.45">
      <c r="A134" s="19">
        <v>318</v>
      </c>
      <c r="B134" s="19" t="s">
        <v>1526</v>
      </c>
      <c r="C134" s="19" t="s">
        <v>123</v>
      </c>
      <c r="D134" s="19" t="s">
        <v>123</v>
      </c>
      <c r="E134" s="19" t="s">
        <v>123</v>
      </c>
      <c r="F134" s="19" t="s">
        <v>124</v>
      </c>
      <c r="G134" s="19">
        <v>80250</v>
      </c>
      <c r="H134" s="19" t="s">
        <v>625</v>
      </c>
      <c r="I134" s="19">
        <v>223</v>
      </c>
      <c r="J134" s="19">
        <v>223</v>
      </c>
      <c r="K134" s="38"/>
      <c r="L134" s="39"/>
      <c r="M134" s="39"/>
      <c r="N134" s="39"/>
      <c r="O134" s="39"/>
      <c r="P134" s="39"/>
      <c r="Q134" s="40"/>
      <c r="R134" s="40"/>
      <c r="S134" s="33" t="s">
        <v>364</v>
      </c>
      <c r="T134" s="259">
        <v>666.12197491570532</v>
      </c>
      <c r="U134" s="258">
        <f t="shared" si="5"/>
        <v>0</v>
      </c>
      <c r="V134" s="34" t="s">
        <v>363</v>
      </c>
      <c r="W134" s="162" t="s">
        <v>363</v>
      </c>
      <c r="X134" s="162" t="s">
        <v>363</v>
      </c>
      <c r="Y134" s="34" t="s">
        <v>363</v>
      </c>
      <c r="Z134" s="162" t="s">
        <v>363</v>
      </c>
      <c r="AA134" s="162" t="s">
        <v>363</v>
      </c>
      <c r="AB134" s="162" t="s">
        <v>363</v>
      </c>
      <c r="AC134" s="34" t="s">
        <v>363</v>
      </c>
      <c r="AD134" s="162" t="s">
        <v>363</v>
      </c>
      <c r="AE134" s="162" t="s">
        <v>363</v>
      </c>
      <c r="AF134" s="162" t="s">
        <v>363</v>
      </c>
      <c r="AG134" s="162" t="s">
        <v>363</v>
      </c>
      <c r="AH134" s="162" t="s">
        <v>363</v>
      </c>
      <c r="AI134" s="162" t="s">
        <v>363</v>
      </c>
      <c r="AJ134" s="162" t="s">
        <v>363</v>
      </c>
      <c r="AK134" s="34" t="s">
        <v>363</v>
      </c>
      <c r="AL134" s="34" t="s">
        <v>363</v>
      </c>
      <c r="AM134" s="34" t="s">
        <v>363</v>
      </c>
      <c r="AN134" s="34">
        <v>609.4587596526294</v>
      </c>
      <c r="AO134" s="34" t="s">
        <v>363</v>
      </c>
      <c r="AP134" s="34" t="s">
        <v>363</v>
      </c>
      <c r="AQ134" s="34" t="s">
        <v>363</v>
      </c>
      <c r="AR134" s="147">
        <f t="shared" si="3"/>
        <v>666.12197491570532</v>
      </c>
      <c r="AS134" s="147">
        <f t="shared" si="4"/>
        <v>0</v>
      </c>
    </row>
    <row r="135" spans="1:45" x14ac:dyDescent="0.45">
      <c r="A135" s="19">
        <v>319</v>
      </c>
      <c r="B135" s="19" t="s">
        <v>1299</v>
      </c>
      <c r="C135" s="19" t="s">
        <v>123</v>
      </c>
      <c r="D135" s="19" t="s">
        <v>123</v>
      </c>
      <c r="E135" s="19" t="s">
        <v>123</v>
      </c>
      <c r="F135" s="19" t="s">
        <v>124</v>
      </c>
      <c r="G135" s="19">
        <v>80290</v>
      </c>
      <c r="H135" s="19" t="s">
        <v>637</v>
      </c>
      <c r="I135" s="19">
        <v>224</v>
      </c>
      <c r="J135" s="19">
        <v>224</v>
      </c>
      <c r="K135" s="31">
        <v>224</v>
      </c>
      <c r="L135" s="30" t="s">
        <v>628</v>
      </c>
      <c r="M135" s="30"/>
      <c r="N135" s="30"/>
      <c r="O135" s="30" t="s">
        <v>629</v>
      </c>
      <c r="P135" s="30" t="s">
        <v>628</v>
      </c>
      <c r="Q135" s="32">
        <v>1</v>
      </c>
      <c r="R135" s="32">
        <v>1</v>
      </c>
      <c r="S135" s="33" t="s">
        <v>361</v>
      </c>
      <c r="T135" s="259">
        <v>23344.661995492381</v>
      </c>
      <c r="U135" s="258">
        <f t="shared" si="5"/>
        <v>0</v>
      </c>
      <c r="V135" s="34" t="s">
        <v>363</v>
      </c>
      <c r="W135" s="162" t="s">
        <v>363</v>
      </c>
      <c r="X135" s="162" t="s">
        <v>363</v>
      </c>
      <c r="Y135" s="34" t="s">
        <v>363</v>
      </c>
      <c r="Z135" s="162" t="s">
        <v>363</v>
      </c>
      <c r="AA135" s="162">
        <v>44480.947368421053</v>
      </c>
      <c r="AB135" s="162" t="s">
        <v>363</v>
      </c>
      <c r="AC135" s="34" t="s">
        <v>363</v>
      </c>
      <c r="AD135" s="162" t="s">
        <v>363</v>
      </c>
      <c r="AE135" s="162" t="s">
        <v>363</v>
      </c>
      <c r="AF135" s="162">
        <v>15463.112541155344</v>
      </c>
      <c r="AG135" s="162" t="s">
        <v>363</v>
      </c>
      <c r="AH135" s="162" t="s">
        <v>363</v>
      </c>
      <c r="AI135" s="162" t="s">
        <v>363</v>
      </c>
      <c r="AJ135" s="162" t="s">
        <v>363</v>
      </c>
      <c r="AK135" s="34" t="s">
        <v>363</v>
      </c>
      <c r="AL135" s="34" t="s">
        <v>363</v>
      </c>
      <c r="AM135" s="34" t="s">
        <v>363</v>
      </c>
      <c r="AN135" s="34" t="s">
        <v>363</v>
      </c>
      <c r="AO135" s="34" t="s">
        <v>363</v>
      </c>
      <c r="AP135" s="34" t="s">
        <v>363</v>
      </c>
      <c r="AQ135" s="34" t="s">
        <v>363</v>
      </c>
      <c r="AR135" s="147">
        <f t="shared" si="3"/>
        <v>23344.661995492381</v>
      </c>
      <c r="AS135" s="147">
        <f t="shared" si="4"/>
        <v>0</v>
      </c>
    </row>
    <row r="136" spans="1:45" x14ac:dyDescent="0.45">
      <c r="A136" s="19">
        <v>320</v>
      </c>
      <c r="B136" s="19" t="s">
        <v>1414</v>
      </c>
      <c r="C136" s="19" t="s">
        <v>123</v>
      </c>
      <c r="D136" s="19" t="s">
        <v>123</v>
      </c>
      <c r="E136" s="19" t="s">
        <v>123</v>
      </c>
      <c r="F136" s="19" t="s">
        <v>124</v>
      </c>
      <c r="G136" s="19">
        <v>80290</v>
      </c>
      <c r="H136" s="19" t="s">
        <v>637</v>
      </c>
      <c r="I136" s="19">
        <v>224</v>
      </c>
      <c r="J136" s="19">
        <v>224</v>
      </c>
      <c r="K136" s="35"/>
      <c r="L136" s="36"/>
      <c r="M136" s="36"/>
      <c r="N136" s="36"/>
      <c r="O136" s="36"/>
      <c r="P136" s="36"/>
      <c r="Q136" s="37"/>
      <c r="R136" s="37"/>
      <c r="S136" s="33" t="s">
        <v>362</v>
      </c>
      <c r="T136" s="259">
        <v>26.475290797878014</v>
      </c>
      <c r="U136" s="258">
        <f t="shared" si="5"/>
        <v>0</v>
      </c>
      <c r="V136" s="34" t="s">
        <v>363</v>
      </c>
      <c r="W136" s="162" t="s">
        <v>363</v>
      </c>
      <c r="X136" s="162" t="s">
        <v>363</v>
      </c>
      <c r="Y136" s="34" t="s">
        <v>363</v>
      </c>
      <c r="Z136" s="162" t="s">
        <v>363</v>
      </c>
      <c r="AA136" s="162" t="s">
        <v>363</v>
      </c>
      <c r="AB136" s="162" t="s">
        <v>363</v>
      </c>
      <c r="AC136" s="34" t="s">
        <v>363</v>
      </c>
      <c r="AD136" s="162" t="s">
        <v>363</v>
      </c>
      <c r="AE136" s="162" t="s">
        <v>363</v>
      </c>
      <c r="AF136" s="162">
        <v>29.09140500373217</v>
      </c>
      <c r="AG136" s="162" t="s">
        <v>363</v>
      </c>
      <c r="AH136" s="162" t="s">
        <v>363</v>
      </c>
      <c r="AI136" s="162" t="s">
        <v>363</v>
      </c>
      <c r="AJ136" s="162" t="s">
        <v>363</v>
      </c>
      <c r="AK136" s="34" t="s">
        <v>363</v>
      </c>
      <c r="AL136" s="34" t="s">
        <v>363</v>
      </c>
      <c r="AM136" s="34" t="s">
        <v>363</v>
      </c>
      <c r="AN136" s="34" t="s">
        <v>363</v>
      </c>
      <c r="AO136" s="34" t="s">
        <v>363</v>
      </c>
      <c r="AP136" s="34" t="s">
        <v>363</v>
      </c>
      <c r="AQ136" s="34" t="s">
        <v>363</v>
      </c>
      <c r="AR136" s="147">
        <f t="shared" si="3"/>
        <v>26.475290797878014</v>
      </c>
      <c r="AS136" s="147">
        <f t="shared" si="4"/>
        <v>0</v>
      </c>
    </row>
    <row r="137" spans="1:45" x14ac:dyDescent="0.45">
      <c r="A137" s="19">
        <v>321</v>
      </c>
      <c r="B137" s="19" t="s">
        <v>1527</v>
      </c>
      <c r="C137" s="19" t="s">
        <v>123</v>
      </c>
      <c r="D137" s="19" t="s">
        <v>123</v>
      </c>
      <c r="E137" s="19" t="s">
        <v>123</v>
      </c>
      <c r="F137" s="19" t="s">
        <v>124</v>
      </c>
      <c r="G137" s="19">
        <v>80290</v>
      </c>
      <c r="H137" s="19" t="s">
        <v>637</v>
      </c>
      <c r="I137" s="19">
        <v>224</v>
      </c>
      <c r="J137" s="19">
        <v>224</v>
      </c>
      <c r="K137" s="38"/>
      <c r="L137" s="39"/>
      <c r="M137" s="39"/>
      <c r="N137" s="39"/>
      <c r="O137" s="39"/>
      <c r="P137" s="39"/>
      <c r="Q137" s="40"/>
      <c r="R137" s="40"/>
      <c r="S137" s="33" t="s">
        <v>364</v>
      </c>
      <c r="T137" s="259">
        <v>19.462624853317227</v>
      </c>
      <c r="U137" s="258">
        <f t="shared" si="5"/>
        <v>0</v>
      </c>
      <c r="V137" s="34" t="s">
        <v>363</v>
      </c>
      <c r="W137" s="162" t="s">
        <v>363</v>
      </c>
      <c r="X137" s="162" t="s">
        <v>363</v>
      </c>
      <c r="Y137" s="34" t="s">
        <v>363</v>
      </c>
      <c r="Z137" s="162" t="s">
        <v>363</v>
      </c>
      <c r="AA137" s="162">
        <v>22.813812428367786</v>
      </c>
      <c r="AB137" s="162" t="s">
        <v>363</v>
      </c>
      <c r="AC137" s="34" t="s">
        <v>363</v>
      </c>
      <c r="AD137" s="162" t="s">
        <v>363</v>
      </c>
      <c r="AE137" s="162" t="s">
        <v>363</v>
      </c>
      <c r="AF137" s="162">
        <v>7.8680562999607107</v>
      </c>
      <c r="AG137" s="162" t="s">
        <v>363</v>
      </c>
      <c r="AH137" s="162" t="s">
        <v>363</v>
      </c>
      <c r="AI137" s="162" t="s">
        <v>363</v>
      </c>
      <c r="AJ137" s="162" t="s">
        <v>363</v>
      </c>
      <c r="AK137" s="34" t="s">
        <v>363</v>
      </c>
      <c r="AL137" s="34" t="s">
        <v>363</v>
      </c>
      <c r="AM137" s="34" t="s">
        <v>363</v>
      </c>
      <c r="AN137" s="34" t="s">
        <v>363</v>
      </c>
      <c r="AO137" s="34" t="s">
        <v>363</v>
      </c>
      <c r="AP137" s="34" t="s">
        <v>363</v>
      </c>
      <c r="AQ137" s="34" t="s">
        <v>363</v>
      </c>
      <c r="AR137" s="147">
        <f t="shared" ref="AR137:AR200" si="6">IF(T137="",0,T137)</f>
        <v>19.462624853317227</v>
      </c>
      <c r="AS137" s="147">
        <f t="shared" ref="AS137:AS152" si="7">IF(U137="",0,U137)</f>
        <v>0</v>
      </c>
    </row>
    <row r="138" spans="1:45" x14ac:dyDescent="0.45">
      <c r="A138" s="19">
        <v>322</v>
      </c>
      <c r="B138" s="19" t="s">
        <v>1300</v>
      </c>
      <c r="C138" s="19" t="s">
        <v>123</v>
      </c>
      <c r="D138" s="19" t="s">
        <v>123</v>
      </c>
      <c r="E138" s="19" t="s">
        <v>123</v>
      </c>
      <c r="F138" s="19" t="s">
        <v>124</v>
      </c>
      <c r="G138" s="19">
        <v>80221</v>
      </c>
      <c r="H138" s="19" t="s">
        <v>630</v>
      </c>
      <c r="I138" s="19">
        <v>225</v>
      </c>
      <c r="J138" s="19">
        <v>225</v>
      </c>
      <c r="K138" s="31">
        <v>225</v>
      </c>
      <c r="L138" s="30" t="s">
        <v>630</v>
      </c>
      <c r="M138" s="30" t="s">
        <v>631</v>
      </c>
      <c r="N138" s="49" t="s">
        <v>632</v>
      </c>
      <c r="O138" s="49" t="s">
        <v>131</v>
      </c>
      <c r="P138" s="30" t="s">
        <v>630</v>
      </c>
      <c r="Q138" s="32">
        <v>1</v>
      </c>
      <c r="R138" s="32">
        <v>1</v>
      </c>
      <c r="S138" s="33" t="s">
        <v>361</v>
      </c>
      <c r="T138" s="259">
        <v>3813.4129019443112</v>
      </c>
      <c r="U138" s="258">
        <f t="shared" ref="U138:U201" si="8">IF(_xlfn.XLOOKUP($U$5,$V$5:$AQ$5,$V138:$AQ138)="",0,_xlfn.XLOOKUP($U$5,$V$5:$AQ$5,$V138:$AQ138))</f>
        <v>0</v>
      </c>
      <c r="V138" s="34" t="s">
        <v>363</v>
      </c>
      <c r="W138" s="162" t="s">
        <v>363</v>
      </c>
      <c r="X138" s="162" t="s">
        <v>363</v>
      </c>
      <c r="Y138" s="34" t="s">
        <v>363</v>
      </c>
      <c r="Z138" s="162" t="s">
        <v>363</v>
      </c>
      <c r="AA138" s="162" t="s">
        <v>363</v>
      </c>
      <c r="AB138" s="162" t="s">
        <v>363</v>
      </c>
      <c r="AC138" s="34" t="s">
        <v>363</v>
      </c>
      <c r="AD138" s="162" t="s">
        <v>363</v>
      </c>
      <c r="AE138" s="162" t="s">
        <v>363</v>
      </c>
      <c r="AF138" s="162" t="s">
        <v>363</v>
      </c>
      <c r="AG138" s="162" t="s">
        <v>363</v>
      </c>
      <c r="AH138" s="162" t="s">
        <v>363</v>
      </c>
      <c r="AI138" s="162" t="s">
        <v>363</v>
      </c>
      <c r="AJ138" s="162" t="s">
        <v>363</v>
      </c>
      <c r="AK138" s="34" t="s">
        <v>363</v>
      </c>
      <c r="AL138" s="34" t="s">
        <v>363</v>
      </c>
      <c r="AM138" s="34" t="s">
        <v>363</v>
      </c>
      <c r="AN138" s="34">
        <v>4957.1362962642415</v>
      </c>
      <c r="AO138" s="34">
        <v>4405.2685714285699</v>
      </c>
      <c r="AP138" s="34" t="s">
        <v>363</v>
      </c>
      <c r="AQ138" s="34" t="s">
        <v>363</v>
      </c>
      <c r="AR138" s="147">
        <f t="shared" si="6"/>
        <v>3813.4129019443112</v>
      </c>
      <c r="AS138" s="147">
        <f t="shared" si="7"/>
        <v>0</v>
      </c>
    </row>
    <row r="139" spans="1:45" x14ac:dyDescent="0.45">
      <c r="A139" s="19">
        <v>323</v>
      </c>
      <c r="B139" s="19" t="s">
        <v>1415</v>
      </c>
      <c r="C139" s="19" t="s">
        <v>123</v>
      </c>
      <c r="D139" s="19" t="s">
        <v>123</v>
      </c>
      <c r="E139" s="19" t="s">
        <v>123</v>
      </c>
      <c r="F139" s="19" t="s">
        <v>124</v>
      </c>
      <c r="G139" s="19">
        <v>80221</v>
      </c>
      <c r="H139" s="19" t="s">
        <v>630</v>
      </c>
      <c r="I139" s="19">
        <v>225</v>
      </c>
      <c r="J139" s="19">
        <v>225</v>
      </c>
      <c r="K139" s="35"/>
      <c r="L139" s="36"/>
      <c r="M139" s="36"/>
      <c r="N139" s="56"/>
      <c r="O139" s="56"/>
      <c r="P139" s="36"/>
      <c r="Q139" s="37"/>
      <c r="R139" s="37"/>
      <c r="S139" s="33" t="s">
        <v>362</v>
      </c>
      <c r="T139" s="259">
        <v>1089.9321110118162</v>
      </c>
      <c r="U139" s="258">
        <f t="shared" si="8"/>
        <v>0</v>
      </c>
      <c r="V139" s="34" t="s">
        <v>363</v>
      </c>
      <c r="W139" s="162" t="s">
        <v>363</v>
      </c>
      <c r="X139" s="162" t="s">
        <v>363</v>
      </c>
      <c r="Y139" s="34" t="s">
        <v>363</v>
      </c>
      <c r="Z139" s="162" t="s">
        <v>363</v>
      </c>
      <c r="AA139" s="162" t="s">
        <v>363</v>
      </c>
      <c r="AB139" s="162" t="s">
        <v>363</v>
      </c>
      <c r="AC139" s="34" t="s">
        <v>363</v>
      </c>
      <c r="AD139" s="162" t="s">
        <v>363</v>
      </c>
      <c r="AE139" s="162" t="s">
        <v>363</v>
      </c>
      <c r="AF139" s="162" t="s">
        <v>363</v>
      </c>
      <c r="AG139" s="162" t="s">
        <v>363</v>
      </c>
      <c r="AH139" s="162" t="s">
        <v>363</v>
      </c>
      <c r="AI139" s="162" t="s">
        <v>363</v>
      </c>
      <c r="AJ139" s="162" t="s">
        <v>363</v>
      </c>
      <c r="AK139" s="34" t="s">
        <v>363</v>
      </c>
      <c r="AL139" s="34" t="s">
        <v>363</v>
      </c>
      <c r="AM139" s="34" t="s">
        <v>363</v>
      </c>
      <c r="AN139" s="34">
        <v>201.82534872870528</v>
      </c>
      <c r="AO139" s="34">
        <v>7.6393342063217027</v>
      </c>
      <c r="AP139" s="34" t="s">
        <v>363</v>
      </c>
      <c r="AQ139" s="34" t="s">
        <v>363</v>
      </c>
      <c r="AR139" s="147">
        <f t="shared" si="6"/>
        <v>1089.9321110118162</v>
      </c>
      <c r="AS139" s="147">
        <f t="shared" si="7"/>
        <v>0</v>
      </c>
    </row>
    <row r="140" spans="1:45" x14ac:dyDescent="0.45">
      <c r="A140" s="19">
        <v>324</v>
      </c>
      <c r="B140" s="19" t="s">
        <v>1528</v>
      </c>
      <c r="C140" s="19" t="s">
        <v>123</v>
      </c>
      <c r="D140" s="19" t="s">
        <v>123</v>
      </c>
      <c r="E140" s="19" t="s">
        <v>123</v>
      </c>
      <c r="F140" s="19" t="s">
        <v>124</v>
      </c>
      <c r="G140" s="19">
        <v>80221</v>
      </c>
      <c r="H140" s="19" t="s">
        <v>630</v>
      </c>
      <c r="I140" s="19">
        <v>225</v>
      </c>
      <c r="J140" s="19">
        <v>225</v>
      </c>
      <c r="K140" s="38"/>
      <c r="L140" s="39"/>
      <c r="M140" s="39"/>
      <c r="N140" s="39"/>
      <c r="O140" s="39"/>
      <c r="P140" s="39"/>
      <c r="Q140" s="40"/>
      <c r="R140" s="40"/>
      <c r="S140" s="33" t="s">
        <v>364</v>
      </c>
      <c r="T140" s="259">
        <v>354.27399722304153</v>
      </c>
      <c r="U140" s="258">
        <f t="shared" si="8"/>
        <v>0</v>
      </c>
      <c r="V140" s="34" t="s">
        <v>363</v>
      </c>
      <c r="W140" s="162" t="s">
        <v>363</v>
      </c>
      <c r="X140" s="162" t="s">
        <v>363</v>
      </c>
      <c r="Y140" s="34" t="s">
        <v>363</v>
      </c>
      <c r="Z140" s="162" t="s">
        <v>363</v>
      </c>
      <c r="AA140" s="162" t="s">
        <v>363</v>
      </c>
      <c r="AB140" s="162" t="s">
        <v>363</v>
      </c>
      <c r="AC140" s="34" t="s">
        <v>363</v>
      </c>
      <c r="AD140" s="162" t="s">
        <v>363</v>
      </c>
      <c r="AE140" s="162" t="s">
        <v>363</v>
      </c>
      <c r="AF140" s="162" t="s">
        <v>363</v>
      </c>
      <c r="AG140" s="162" t="s">
        <v>363</v>
      </c>
      <c r="AH140" s="162" t="s">
        <v>363</v>
      </c>
      <c r="AI140" s="162" t="s">
        <v>363</v>
      </c>
      <c r="AJ140" s="162" t="s">
        <v>363</v>
      </c>
      <c r="AK140" s="34" t="s">
        <v>363</v>
      </c>
      <c r="AL140" s="34" t="s">
        <v>363</v>
      </c>
      <c r="AM140" s="34" t="s">
        <v>363</v>
      </c>
      <c r="AN140" s="34">
        <v>750.51581673020928</v>
      </c>
      <c r="AO140" s="34" t="s">
        <v>363</v>
      </c>
      <c r="AP140" s="34" t="s">
        <v>363</v>
      </c>
      <c r="AQ140" s="34" t="s">
        <v>363</v>
      </c>
      <c r="AR140" s="147">
        <f t="shared" si="6"/>
        <v>354.27399722304153</v>
      </c>
      <c r="AS140" s="147">
        <f t="shared" si="7"/>
        <v>0</v>
      </c>
    </row>
    <row r="141" spans="1:45" x14ac:dyDescent="0.45">
      <c r="A141" s="19">
        <v>328</v>
      </c>
      <c r="B141" s="19" t="s">
        <v>1299</v>
      </c>
      <c r="C141" s="19" t="s">
        <v>123</v>
      </c>
      <c r="D141" s="19" t="s">
        <v>123</v>
      </c>
      <c r="E141" s="19" t="s">
        <v>123</v>
      </c>
      <c r="F141" s="19" t="s">
        <v>124</v>
      </c>
      <c r="G141" s="19">
        <v>80290</v>
      </c>
      <c r="H141" s="19" t="s">
        <v>637</v>
      </c>
      <c r="I141" s="19">
        <v>226</v>
      </c>
      <c r="J141" s="19">
        <v>226</v>
      </c>
      <c r="K141" s="31">
        <v>226</v>
      </c>
      <c r="L141" s="30" t="s">
        <v>635</v>
      </c>
      <c r="M141" s="30"/>
      <c r="N141" s="30"/>
      <c r="O141" s="30" t="s">
        <v>636</v>
      </c>
      <c r="P141" s="30" t="s">
        <v>635</v>
      </c>
      <c r="Q141" s="32">
        <v>1</v>
      </c>
      <c r="R141" s="32">
        <v>1</v>
      </c>
      <c r="S141" s="33" t="s">
        <v>361</v>
      </c>
      <c r="T141" s="259">
        <v>10620.525025017725</v>
      </c>
      <c r="U141" s="258">
        <f t="shared" si="8"/>
        <v>31233.217782019157</v>
      </c>
      <c r="V141" s="34">
        <v>20158.664811133203</v>
      </c>
      <c r="W141" s="162" t="s">
        <v>363</v>
      </c>
      <c r="X141" s="162" t="s">
        <v>363</v>
      </c>
      <c r="Y141" s="34" t="s">
        <v>363</v>
      </c>
      <c r="Z141" s="162" t="s">
        <v>363</v>
      </c>
      <c r="AA141" s="162" t="s">
        <v>363</v>
      </c>
      <c r="AB141" s="162">
        <v>31233.217782019157</v>
      </c>
      <c r="AC141" s="34" t="s">
        <v>363</v>
      </c>
      <c r="AD141" s="162" t="s">
        <v>363</v>
      </c>
      <c r="AE141" s="162">
        <v>5201.2617913292042</v>
      </c>
      <c r="AF141" s="162" t="s">
        <v>363</v>
      </c>
      <c r="AG141" s="162" t="s">
        <v>363</v>
      </c>
      <c r="AH141" s="162" t="s">
        <v>363</v>
      </c>
      <c r="AI141" s="162" t="s">
        <v>363</v>
      </c>
      <c r="AJ141" s="162" t="s">
        <v>363</v>
      </c>
      <c r="AK141" s="34" t="s">
        <v>363</v>
      </c>
      <c r="AL141" s="34" t="s">
        <v>363</v>
      </c>
      <c r="AM141" s="34" t="s">
        <v>363</v>
      </c>
      <c r="AN141" s="34">
        <v>3407.0429475952615</v>
      </c>
      <c r="AO141" s="34" t="s">
        <v>363</v>
      </c>
      <c r="AP141" s="34">
        <v>10710.898116130458</v>
      </c>
      <c r="AQ141" s="34" t="s">
        <v>363</v>
      </c>
      <c r="AR141" s="147">
        <f t="shared" si="6"/>
        <v>10620.525025017725</v>
      </c>
      <c r="AS141" s="147">
        <f t="shared" si="7"/>
        <v>31233.217782019157</v>
      </c>
    </row>
    <row r="142" spans="1:45" x14ac:dyDescent="0.45">
      <c r="A142" s="19">
        <v>329</v>
      </c>
      <c r="B142" s="19" t="s">
        <v>1414</v>
      </c>
      <c r="C142" s="19" t="s">
        <v>123</v>
      </c>
      <c r="D142" s="19" t="s">
        <v>123</v>
      </c>
      <c r="E142" s="19" t="s">
        <v>123</v>
      </c>
      <c r="F142" s="19" t="s">
        <v>124</v>
      </c>
      <c r="G142" s="19">
        <v>80290</v>
      </c>
      <c r="H142" s="19" t="s">
        <v>637</v>
      </c>
      <c r="I142" s="19">
        <v>226</v>
      </c>
      <c r="J142" s="19">
        <v>226</v>
      </c>
      <c r="K142" s="35"/>
      <c r="L142" s="36"/>
      <c r="M142" s="36"/>
      <c r="N142" s="36"/>
      <c r="O142" s="36"/>
      <c r="P142" s="36"/>
      <c r="Q142" s="37"/>
      <c r="R142" s="37"/>
      <c r="S142" s="33" t="s">
        <v>362</v>
      </c>
      <c r="T142" s="259">
        <v>138.74717197707511</v>
      </c>
      <c r="U142" s="258">
        <f t="shared" si="8"/>
        <v>0</v>
      </c>
      <c r="V142" s="34" t="s">
        <v>363</v>
      </c>
      <c r="W142" s="162" t="s">
        <v>363</v>
      </c>
      <c r="X142" s="162" t="s">
        <v>363</v>
      </c>
      <c r="Y142" s="34" t="s">
        <v>363</v>
      </c>
      <c r="Z142" s="162" t="s">
        <v>363</v>
      </c>
      <c r="AA142" s="162" t="s">
        <v>363</v>
      </c>
      <c r="AB142" s="162" t="s">
        <v>363</v>
      </c>
      <c r="AC142" s="34" t="s">
        <v>363</v>
      </c>
      <c r="AD142" s="162" t="s">
        <v>363</v>
      </c>
      <c r="AE142" s="162" t="s">
        <v>363</v>
      </c>
      <c r="AF142" s="162" t="s">
        <v>363</v>
      </c>
      <c r="AG142" s="162" t="s">
        <v>363</v>
      </c>
      <c r="AH142" s="162" t="s">
        <v>363</v>
      </c>
      <c r="AI142" s="162" t="s">
        <v>363</v>
      </c>
      <c r="AJ142" s="162" t="s">
        <v>363</v>
      </c>
      <c r="AK142" s="34" t="s">
        <v>363</v>
      </c>
      <c r="AL142" s="34" t="s">
        <v>363</v>
      </c>
      <c r="AM142" s="34" t="s">
        <v>363</v>
      </c>
      <c r="AN142" s="34">
        <v>53.849204758889883</v>
      </c>
      <c r="AO142" s="34" t="s">
        <v>363</v>
      </c>
      <c r="AP142" s="34">
        <v>235.7798130044111</v>
      </c>
      <c r="AQ142" s="34" t="s">
        <v>363</v>
      </c>
      <c r="AR142" s="147">
        <f t="shared" si="6"/>
        <v>138.74717197707511</v>
      </c>
      <c r="AS142" s="147">
        <f t="shared" si="7"/>
        <v>0</v>
      </c>
    </row>
    <row r="143" spans="1:45" x14ac:dyDescent="0.45">
      <c r="A143" s="19">
        <v>330</v>
      </c>
      <c r="B143" s="19" t="s">
        <v>1527</v>
      </c>
      <c r="C143" s="19" t="s">
        <v>123</v>
      </c>
      <c r="D143" s="19" t="s">
        <v>123</v>
      </c>
      <c r="E143" s="19" t="s">
        <v>123</v>
      </c>
      <c r="F143" s="19" t="s">
        <v>124</v>
      </c>
      <c r="G143" s="19">
        <v>80290</v>
      </c>
      <c r="H143" s="19" t="s">
        <v>637</v>
      </c>
      <c r="I143" s="19">
        <v>226</v>
      </c>
      <c r="J143" s="19">
        <v>226</v>
      </c>
      <c r="K143" s="38"/>
      <c r="L143" s="39"/>
      <c r="M143" s="39"/>
      <c r="N143" s="39"/>
      <c r="O143" s="39"/>
      <c r="P143" s="39"/>
      <c r="Q143" s="40"/>
      <c r="R143" s="40"/>
      <c r="S143" s="33" t="s">
        <v>364</v>
      </c>
      <c r="T143" s="259">
        <v>405.50140505269087</v>
      </c>
      <c r="U143" s="258">
        <f t="shared" si="8"/>
        <v>859.44789832117237</v>
      </c>
      <c r="V143" s="34">
        <v>197.76970807598209</v>
      </c>
      <c r="W143" s="162" t="s">
        <v>363</v>
      </c>
      <c r="X143" s="162" t="s">
        <v>363</v>
      </c>
      <c r="Y143" s="34" t="s">
        <v>363</v>
      </c>
      <c r="Z143" s="162" t="s">
        <v>363</v>
      </c>
      <c r="AA143" s="162" t="s">
        <v>363</v>
      </c>
      <c r="AB143" s="162">
        <v>859.44789832117237</v>
      </c>
      <c r="AC143" s="34" t="s">
        <v>363</v>
      </c>
      <c r="AD143" s="162" t="s">
        <v>363</v>
      </c>
      <c r="AE143" s="162">
        <v>91.051886300776687</v>
      </c>
      <c r="AF143" s="162" t="s">
        <v>363</v>
      </c>
      <c r="AG143" s="162" t="s">
        <v>363</v>
      </c>
      <c r="AH143" s="162" t="s">
        <v>363</v>
      </c>
      <c r="AI143" s="162" t="s">
        <v>363</v>
      </c>
      <c r="AJ143" s="162" t="s">
        <v>363</v>
      </c>
      <c r="AK143" s="34" t="s">
        <v>363</v>
      </c>
      <c r="AL143" s="34" t="s">
        <v>363</v>
      </c>
      <c r="AM143" s="34" t="s">
        <v>363</v>
      </c>
      <c r="AN143" s="34">
        <v>347.15024281405471</v>
      </c>
      <c r="AO143" s="34" t="s">
        <v>363</v>
      </c>
      <c r="AP143" s="34">
        <v>486.82656621546852</v>
      </c>
      <c r="AQ143" s="34" t="s">
        <v>363</v>
      </c>
      <c r="AR143" s="147">
        <f t="shared" si="6"/>
        <v>405.50140505269087</v>
      </c>
      <c r="AS143" s="147">
        <f t="shared" si="7"/>
        <v>859.44789832117237</v>
      </c>
    </row>
    <row r="144" spans="1:45" x14ac:dyDescent="0.45">
      <c r="A144" s="19">
        <v>331</v>
      </c>
      <c r="B144" s="19" t="s">
        <v>1299</v>
      </c>
      <c r="C144" s="19" t="s">
        <v>123</v>
      </c>
      <c r="D144" s="19" t="s">
        <v>123</v>
      </c>
      <c r="E144" s="19" t="s">
        <v>123</v>
      </c>
      <c r="F144" s="19" t="s">
        <v>124</v>
      </c>
      <c r="G144" s="19">
        <v>80290</v>
      </c>
      <c r="H144" s="19" t="s">
        <v>637</v>
      </c>
      <c r="I144" s="19">
        <v>234</v>
      </c>
      <c r="J144" s="19">
        <v>234</v>
      </c>
      <c r="K144" s="31">
        <v>234</v>
      </c>
      <c r="L144" s="30" t="s">
        <v>637</v>
      </c>
      <c r="M144" s="30" t="s">
        <v>638</v>
      </c>
      <c r="N144" s="49" t="s">
        <v>639</v>
      </c>
      <c r="O144" s="30" t="s">
        <v>133</v>
      </c>
      <c r="P144" s="30" t="s">
        <v>637</v>
      </c>
      <c r="Q144" s="32">
        <v>1</v>
      </c>
      <c r="R144" s="32">
        <v>1</v>
      </c>
      <c r="S144" s="33" t="s">
        <v>361</v>
      </c>
      <c r="T144" s="259">
        <v>8378.615281800121</v>
      </c>
      <c r="U144" s="258">
        <f t="shared" si="8"/>
        <v>34895.484921981428</v>
      </c>
      <c r="V144" s="34" t="s">
        <v>363</v>
      </c>
      <c r="W144" s="162" t="s">
        <v>363</v>
      </c>
      <c r="X144" s="162">
        <v>13847.39699949543</v>
      </c>
      <c r="Y144" s="34">
        <v>1009.6622807017545</v>
      </c>
      <c r="Z144" s="162">
        <v>8335.1628544088398</v>
      </c>
      <c r="AA144" s="162">
        <v>75855.147864183993</v>
      </c>
      <c r="AB144" s="162">
        <v>34895.484921981428</v>
      </c>
      <c r="AC144" s="34">
        <v>1976.0777164709978</v>
      </c>
      <c r="AD144" s="162">
        <v>6662.0116576954779</v>
      </c>
      <c r="AE144" s="162" t="s">
        <v>363</v>
      </c>
      <c r="AF144" s="162">
        <v>4989.333698151474</v>
      </c>
      <c r="AG144" s="162">
        <v>11679.641290695457</v>
      </c>
      <c r="AH144" s="162" t="s">
        <v>363</v>
      </c>
      <c r="AI144" s="162">
        <v>7244.5395373773408</v>
      </c>
      <c r="AJ144" s="162" t="s">
        <v>363</v>
      </c>
      <c r="AK144" s="34">
        <v>6748.4679178164051</v>
      </c>
      <c r="AL144" s="34" t="s">
        <v>363</v>
      </c>
      <c r="AM144" s="34" t="s">
        <v>363</v>
      </c>
      <c r="AN144" s="34">
        <v>2402.9252301657589</v>
      </c>
      <c r="AO144" s="34" t="s">
        <v>363</v>
      </c>
      <c r="AP144" s="34" t="s">
        <v>363</v>
      </c>
      <c r="AQ144" s="34">
        <v>1974.926025560618</v>
      </c>
      <c r="AR144" s="147">
        <f t="shared" si="6"/>
        <v>8378.615281800121</v>
      </c>
      <c r="AS144" s="147">
        <f t="shared" si="7"/>
        <v>34895.484921981428</v>
      </c>
    </row>
    <row r="145" spans="1:45" x14ac:dyDescent="0.45">
      <c r="A145" s="19">
        <v>332</v>
      </c>
      <c r="B145" s="19" t="s">
        <v>1414</v>
      </c>
      <c r="C145" s="19" t="s">
        <v>123</v>
      </c>
      <c r="D145" s="19" t="s">
        <v>123</v>
      </c>
      <c r="E145" s="19" t="s">
        <v>123</v>
      </c>
      <c r="F145" s="19" t="s">
        <v>124</v>
      </c>
      <c r="G145" s="19">
        <v>80290</v>
      </c>
      <c r="H145" s="19" t="s">
        <v>637</v>
      </c>
      <c r="I145" s="19">
        <v>234</v>
      </c>
      <c r="J145" s="19">
        <v>234</v>
      </c>
      <c r="K145" s="35"/>
      <c r="L145" s="36"/>
      <c r="M145" s="36"/>
      <c r="N145" s="56"/>
      <c r="O145" s="36"/>
      <c r="P145" s="36"/>
      <c r="Q145" s="37"/>
      <c r="R145" s="37"/>
      <c r="S145" s="33" t="s">
        <v>362</v>
      </c>
      <c r="T145" s="259">
        <v>1156.095218399226</v>
      </c>
      <c r="U145" s="258">
        <f t="shared" si="8"/>
        <v>0</v>
      </c>
      <c r="V145" s="34" t="s">
        <v>363</v>
      </c>
      <c r="W145" s="162" t="s">
        <v>363</v>
      </c>
      <c r="X145" s="162">
        <v>1179.1588906039608</v>
      </c>
      <c r="Y145" s="34">
        <v>5009.6929824561403</v>
      </c>
      <c r="Z145" s="162">
        <v>119.47957635692903</v>
      </c>
      <c r="AA145" s="162" t="s">
        <v>363</v>
      </c>
      <c r="AB145" s="162" t="s">
        <v>363</v>
      </c>
      <c r="AC145" s="34">
        <v>33.302489673900375</v>
      </c>
      <c r="AD145" s="162">
        <v>1753.7995098836407</v>
      </c>
      <c r="AE145" s="162" t="s">
        <v>363</v>
      </c>
      <c r="AF145" s="162">
        <v>46.132031332562271</v>
      </c>
      <c r="AG145" s="162" t="s">
        <v>363</v>
      </c>
      <c r="AH145" s="162" t="s">
        <v>363</v>
      </c>
      <c r="AI145" s="162">
        <v>200.17736764882937</v>
      </c>
      <c r="AJ145" s="162" t="s">
        <v>363</v>
      </c>
      <c r="AK145" s="34">
        <v>60.695992593330431</v>
      </c>
      <c r="AL145" s="34" t="s">
        <v>363</v>
      </c>
      <c r="AM145" s="34" t="s">
        <v>363</v>
      </c>
      <c r="AN145" s="34">
        <v>97.834309467500816</v>
      </c>
      <c r="AO145" s="34" t="s">
        <v>363</v>
      </c>
      <c r="AP145" s="34" t="s">
        <v>363</v>
      </c>
      <c r="AQ145" s="34">
        <v>2023.2748315150368</v>
      </c>
      <c r="AR145" s="147">
        <f t="shared" si="6"/>
        <v>1156.095218399226</v>
      </c>
      <c r="AS145" s="147">
        <f t="shared" si="7"/>
        <v>0</v>
      </c>
    </row>
    <row r="146" spans="1:45" x14ac:dyDescent="0.45">
      <c r="A146" s="19">
        <v>333</v>
      </c>
      <c r="B146" s="19" t="s">
        <v>1527</v>
      </c>
      <c r="C146" s="19" t="s">
        <v>123</v>
      </c>
      <c r="D146" s="19" t="s">
        <v>123</v>
      </c>
      <c r="E146" s="19" t="s">
        <v>123</v>
      </c>
      <c r="F146" s="19" t="s">
        <v>124</v>
      </c>
      <c r="G146" s="19">
        <v>80290</v>
      </c>
      <c r="H146" s="19" t="s">
        <v>637</v>
      </c>
      <c r="I146" s="19">
        <v>234</v>
      </c>
      <c r="J146" s="19">
        <v>234</v>
      </c>
      <c r="K146" s="38"/>
      <c r="L146" s="39"/>
      <c r="M146" s="39"/>
      <c r="N146" s="39"/>
      <c r="O146" s="39"/>
      <c r="P146" s="39"/>
      <c r="Q146" s="40"/>
      <c r="R146" s="40"/>
      <c r="S146" s="33" t="s">
        <v>364</v>
      </c>
      <c r="T146" s="259">
        <v>890.67358837444795</v>
      </c>
      <c r="U146" s="258">
        <f t="shared" si="8"/>
        <v>0</v>
      </c>
      <c r="V146" s="34" t="s">
        <v>363</v>
      </c>
      <c r="W146" s="162" t="s">
        <v>363</v>
      </c>
      <c r="X146" s="162" t="s">
        <v>363</v>
      </c>
      <c r="Y146" s="34" t="s">
        <v>363</v>
      </c>
      <c r="Z146" s="162" t="s">
        <v>363</v>
      </c>
      <c r="AA146" s="162" t="s">
        <v>363</v>
      </c>
      <c r="AB146" s="162" t="s">
        <v>363</v>
      </c>
      <c r="AC146" s="34" t="s">
        <v>363</v>
      </c>
      <c r="AD146" s="162" t="s">
        <v>363</v>
      </c>
      <c r="AE146" s="162" t="s">
        <v>363</v>
      </c>
      <c r="AF146" s="162" t="s">
        <v>363</v>
      </c>
      <c r="AG146" s="162" t="s">
        <v>363</v>
      </c>
      <c r="AH146" s="162" t="s">
        <v>363</v>
      </c>
      <c r="AI146" s="162" t="s">
        <v>363</v>
      </c>
      <c r="AJ146" s="162" t="s">
        <v>363</v>
      </c>
      <c r="AK146" s="34" t="s">
        <v>363</v>
      </c>
      <c r="AL146" s="34" t="s">
        <v>363</v>
      </c>
      <c r="AM146" s="34" t="s">
        <v>363</v>
      </c>
      <c r="AN146" s="34">
        <v>363.7896532999747</v>
      </c>
      <c r="AO146" s="34" t="s">
        <v>363</v>
      </c>
      <c r="AP146" s="34" t="s">
        <v>363</v>
      </c>
      <c r="AQ146" s="34" t="s">
        <v>363</v>
      </c>
      <c r="AR146" s="147">
        <f t="shared" si="6"/>
        <v>890.67358837444795</v>
      </c>
      <c r="AS146" s="147">
        <f t="shared" si="7"/>
        <v>0</v>
      </c>
    </row>
    <row r="147" spans="1:45" x14ac:dyDescent="0.45">
      <c r="A147" s="19">
        <v>334</v>
      </c>
      <c r="B147" s="19" t="s">
        <v>1301</v>
      </c>
      <c r="C147" s="19" t="s">
        <v>135</v>
      </c>
      <c r="D147" s="19" t="s">
        <v>136</v>
      </c>
      <c r="E147" s="19" t="s">
        <v>136</v>
      </c>
      <c r="F147" s="19" t="s">
        <v>136</v>
      </c>
      <c r="G147" s="19">
        <v>120100</v>
      </c>
      <c r="H147" s="19" t="s">
        <v>640</v>
      </c>
      <c r="I147" s="19">
        <v>236</v>
      </c>
      <c r="J147" s="19">
        <v>236</v>
      </c>
      <c r="K147" s="31">
        <v>236</v>
      </c>
      <c r="L147" s="30" t="s">
        <v>640</v>
      </c>
      <c r="M147" s="30" t="s">
        <v>641</v>
      </c>
      <c r="N147" s="30" t="s">
        <v>642</v>
      </c>
      <c r="O147" s="30" t="s">
        <v>134</v>
      </c>
      <c r="P147" s="30" t="s">
        <v>640</v>
      </c>
      <c r="Q147" s="32">
        <v>1</v>
      </c>
      <c r="R147" s="32">
        <v>1</v>
      </c>
      <c r="S147" s="33" t="s">
        <v>361</v>
      </c>
      <c r="T147" s="259">
        <v>2037.0420908011138</v>
      </c>
      <c r="U147" s="258">
        <f t="shared" si="8"/>
        <v>3937.5259097611465</v>
      </c>
      <c r="V147" s="34" t="s">
        <v>363</v>
      </c>
      <c r="W147" s="162">
        <v>2890.0505902192231</v>
      </c>
      <c r="X147" s="162">
        <v>2181.4713322944517</v>
      </c>
      <c r="Y147" s="34">
        <v>330.06867584348743</v>
      </c>
      <c r="Z147" s="162">
        <v>1460.7592077933421</v>
      </c>
      <c r="AA147" s="162" t="s">
        <v>363</v>
      </c>
      <c r="AB147" s="162">
        <v>3937.5259097611465</v>
      </c>
      <c r="AC147" s="34">
        <v>3732.7538872800001</v>
      </c>
      <c r="AD147" s="162" t="s">
        <v>363</v>
      </c>
      <c r="AE147" s="162">
        <v>7042.7909894977347</v>
      </c>
      <c r="AF147" s="162">
        <v>5689.6342025246458</v>
      </c>
      <c r="AG147" s="162">
        <v>3371.271759618583</v>
      </c>
      <c r="AH147" s="162">
        <v>7858.7310773354448</v>
      </c>
      <c r="AI147" s="162">
        <v>9834.3237329461081</v>
      </c>
      <c r="AJ147" s="162">
        <v>3489.3668690372938</v>
      </c>
      <c r="AK147" s="34">
        <v>2838.9749948336434</v>
      </c>
      <c r="AL147" s="34">
        <v>2093.5816149103607</v>
      </c>
      <c r="AM147" s="34" t="s">
        <v>363</v>
      </c>
      <c r="AN147" s="34">
        <v>2548.8286152371461</v>
      </c>
      <c r="AO147" s="34" t="s">
        <v>363</v>
      </c>
      <c r="AP147" s="34">
        <v>4242.3134189589982</v>
      </c>
      <c r="AQ147" s="34">
        <v>2739.0810319076131</v>
      </c>
      <c r="AR147" s="147">
        <f t="shared" si="6"/>
        <v>2037.0420908011138</v>
      </c>
      <c r="AS147" s="147">
        <f t="shared" si="7"/>
        <v>3937.5259097611465</v>
      </c>
    </row>
    <row r="148" spans="1:45" x14ac:dyDescent="0.45">
      <c r="A148" s="19">
        <v>335</v>
      </c>
      <c r="B148" s="19" t="s">
        <v>1416</v>
      </c>
      <c r="C148" s="19" t="s">
        <v>135</v>
      </c>
      <c r="D148" s="19" t="s">
        <v>136</v>
      </c>
      <c r="E148" s="19" t="s">
        <v>136</v>
      </c>
      <c r="F148" s="19" t="s">
        <v>136</v>
      </c>
      <c r="G148" s="19">
        <v>120100</v>
      </c>
      <c r="H148" s="19" t="s">
        <v>640</v>
      </c>
      <c r="I148" s="19">
        <v>236</v>
      </c>
      <c r="J148" s="19">
        <v>236</v>
      </c>
      <c r="K148" s="35"/>
      <c r="L148" s="36"/>
      <c r="M148" s="36"/>
      <c r="N148" s="36"/>
      <c r="O148" s="36"/>
      <c r="P148" s="36"/>
      <c r="Q148" s="37"/>
      <c r="R148" s="37"/>
      <c r="S148" s="33" t="s">
        <v>362</v>
      </c>
      <c r="T148" s="259">
        <v>70.294011899631457</v>
      </c>
      <c r="U148" s="258">
        <f t="shared" si="8"/>
        <v>210.14033434486689</v>
      </c>
      <c r="V148" s="34" t="s">
        <v>363</v>
      </c>
      <c r="W148" s="162" t="s">
        <v>363</v>
      </c>
      <c r="X148" s="162">
        <v>0.83191495512068381</v>
      </c>
      <c r="Y148" s="34">
        <v>1551.0813575275574</v>
      </c>
      <c r="Z148" s="162">
        <v>3301.6121169298581</v>
      </c>
      <c r="AA148" s="162" t="s">
        <v>363</v>
      </c>
      <c r="AB148" s="162">
        <v>210.14033434486689</v>
      </c>
      <c r="AC148" s="34" t="s">
        <v>363</v>
      </c>
      <c r="AD148" s="162" t="s">
        <v>363</v>
      </c>
      <c r="AE148" s="162" t="s">
        <v>363</v>
      </c>
      <c r="AF148" s="162" t="s">
        <v>363</v>
      </c>
      <c r="AG148" s="162" t="s">
        <v>363</v>
      </c>
      <c r="AH148" s="162" t="s">
        <v>363</v>
      </c>
      <c r="AI148" s="162" t="s">
        <v>363</v>
      </c>
      <c r="AJ148" s="162" t="s">
        <v>363</v>
      </c>
      <c r="AK148" s="34" t="s">
        <v>363</v>
      </c>
      <c r="AL148" s="34">
        <v>5.3124997988455567</v>
      </c>
      <c r="AM148" s="34" t="s">
        <v>363</v>
      </c>
      <c r="AN148" s="34">
        <v>249.00951349566191</v>
      </c>
      <c r="AO148" s="34" t="s">
        <v>363</v>
      </c>
      <c r="AP148" s="34">
        <v>22.503682905696927</v>
      </c>
      <c r="AQ148" s="34">
        <v>87.513747037752154</v>
      </c>
      <c r="AR148" s="147">
        <f t="shared" si="6"/>
        <v>70.294011899631457</v>
      </c>
      <c r="AS148" s="147">
        <f t="shared" si="7"/>
        <v>210.14033434486689</v>
      </c>
    </row>
    <row r="149" spans="1:45" x14ac:dyDescent="0.45">
      <c r="A149" s="19">
        <v>336</v>
      </c>
      <c r="B149" s="19" t="s">
        <v>1529</v>
      </c>
      <c r="C149" s="19" t="s">
        <v>135</v>
      </c>
      <c r="D149" s="19" t="s">
        <v>136</v>
      </c>
      <c r="E149" s="19" t="s">
        <v>136</v>
      </c>
      <c r="F149" s="19" t="s">
        <v>136</v>
      </c>
      <c r="G149" s="19">
        <v>120100</v>
      </c>
      <c r="H149" s="19" t="s">
        <v>640</v>
      </c>
      <c r="I149" s="19">
        <v>236</v>
      </c>
      <c r="J149" s="19">
        <v>236</v>
      </c>
      <c r="K149" s="38"/>
      <c r="L149" s="39"/>
      <c r="M149" s="39"/>
      <c r="N149" s="39"/>
      <c r="O149" s="39"/>
      <c r="P149" s="39"/>
      <c r="Q149" s="40"/>
      <c r="R149" s="40"/>
      <c r="S149" s="33" t="s">
        <v>364</v>
      </c>
      <c r="T149" s="259">
        <v>37.303268414061769</v>
      </c>
      <c r="U149" s="258">
        <f t="shared" si="8"/>
        <v>82.153324437520993</v>
      </c>
      <c r="V149" s="34" t="s">
        <v>363</v>
      </c>
      <c r="W149" s="162">
        <v>1170.6143098048663</v>
      </c>
      <c r="X149" s="162">
        <v>15.004608112621399</v>
      </c>
      <c r="Y149" s="34">
        <v>368.56018229219535</v>
      </c>
      <c r="Z149" s="162" t="s">
        <v>363</v>
      </c>
      <c r="AA149" s="162" t="s">
        <v>363</v>
      </c>
      <c r="AB149" s="162">
        <v>82.153324437520993</v>
      </c>
      <c r="AC149" s="34">
        <v>2.3749999550400003</v>
      </c>
      <c r="AD149" s="162" t="s">
        <v>363</v>
      </c>
      <c r="AE149" s="162">
        <v>139.9601073169361</v>
      </c>
      <c r="AF149" s="162">
        <v>21.061641942320094</v>
      </c>
      <c r="AG149" s="162" t="s">
        <v>363</v>
      </c>
      <c r="AH149" s="162">
        <v>3.2420311595747919</v>
      </c>
      <c r="AI149" s="162">
        <v>2.9233058360181693E-2</v>
      </c>
      <c r="AJ149" s="162">
        <v>1.6983521248915872</v>
      </c>
      <c r="AK149" s="34">
        <v>371.39904939036995</v>
      </c>
      <c r="AL149" s="34">
        <v>11.410567239333572</v>
      </c>
      <c r="AM149" s="34" t="s">
        <v>363</v>
      </c>
      <c r="AN149" s="34">
        <v>218.27846178836057</v>
      </c>
      <c r="AO149" s="34" t="s">
        <v>363</v>
      </c>
      <c r="AP149" s="34">
        <v>145.17124660400904</v>
      </c>
      <c r="AQ149" s="34">
        <v>14.207953641405387</v>
      </c>
      <c r="AR149" s="147">
        <f t="shared" si="6"/>
        <v>37.303268414061769</v>
      </c>
      <c r="AS149" s="147">
        <f t="shared" si="7"/>
        <v>82.153324437520993</v>
      </c>
    </row>
    <row r="150" spans="1:45" x14ac:dyDescent="0.45">
      <c r="A150" s="19">
        <v>361</v>
      </c>
      <c r="B150" s="19" t="s">
        <v>1302</v>
      </c>
      <c r="C150" s="19" t="s">
        <v>138</v>
      </c>
      <c r="D150" s="19" t="s">
        <v>138</v>
      </c>
      <c r="E150" s="19" t="s">
        <v>138</v>
      </c>
      <c r="F150" s="19" t="s">
        <v>138</v>
      </c>
      <c r="G150" s="19">
        <v>120210</v>
      </c>
      <c r="H150" s="19" t="s">
        <v>663</v>
      </c>
      <c r="I150" s="19">
        <v>242</v>
      </c>
      <c r="J150" s="19">
        <v>242</v>
      </c>
      <c r="K150" s="31">
        <v>242</v>
      </c>
      <c r="L150" s="30" t="s">
        <v>663</v>
      </c>
      <c r="M150" s="30" t="s">
        <v>664</v>
      </c>
      <c r="N150" s="49" t="s">
        <v>665</v>
      </c>
      <c r="O150" s="49" t="s">
        <v>666</v>
      </c>
      <c r="P150" s="30" t="s">
        <v>663</v>
      </c>
      <c r="Q150" s="32">
        <v>1</v>
      </c>
      <c r="R150" s="32">
        <v>1</v>
      </c>
      <c r="S150" s="33" t="s">
        <v>361</v>
      </c>
      <c r="T150" s="259">
        <v>2468.5094607409133</v>
      </c>
      <c r="U150" s="258">
        <f t="shared" si="8"/>
        <v>2595.7856443145156</v>
      </c>
      <c r="V150" s="34">
        <v>3656.5553401060374</v>
      </c>
      <c r="W150" s="162">
        <v>3449.2941176470586</v>
      </c>
      <c r="X150" s="162">
        <v>2777.4098786923241</v>
      </c>
      <c r="Y150" s="34">
        <v>259.42873311497488</v>
      </c>
      <c r="Z150" s="162">
        <v>3904.6338413779727</v>
      </c>
      <c r="AA150" s="162">
        <v>4331.8159377450138</v>
      </c>
      <c r="AB150" s="162">
        <v>2595.7856443145156</v>
      </c>
      <c r="AC150" s="34">
        <v>2317.5930960667138</v>
      </c>
      <c r="AD150" s="162">
        <v>5781.6251774037819</v>
      </c>
      <c r="AE150" s="162" t="s">
        <v>363</v>
      </c>
      <c r="AF150" s="162">
        <v>2775.5761340542199</v>
      </c>
      <c r="AG150" s="162" t="s">
        <v>363</v>
      </c>
      <c r="AH150" s="162">
        <v>5421.1457102565082</v>
      </c>
      <c r="AI150" s="162">
        <v>2242.2477279203372</v>
      </c>
      <c r="AJ150" s="162">
        <v>5314.4739740541336</v>
      </c>
      <c r="AK150" s="34">
        <v>3008.2462891698733</v>
      </c>
      <c r="AL150" s="34">
        <v>3357.2988186828675</v>
      </c>
      <c r="AM150" s="34" t="s">
        <v>363</v>
      </c>
      <c r="AN150" s="34">
        <v>1382.593884676319</v>
      </c>
      <c r="AO150" s="34" t="s">
        <v>363</v>
      </c>
      <c r="AP150" s="34">
        <v>2871.1583743050346</v>
      </c>
      <c r="AQ150" s="34">
        <v>2209.6799604816979</v>
      </c>
      <c r="AR150" s="147">
        <f t="shared" si="6"/>
        <v>2468.5094607409133</v>
      </c>
      <c r="AS150" s="147">
        <f t="shared" si="7"/>
        <v>2595.7856443145156</v>
      </c>
    </row>
    <row r="151" spans="1:45" x14ac:dyDescent="0.45">
      <c r="A151" s="19">
        <v>362</v>
      </c>
      <c r="B151" s="19" t="s">
        <v>1417</v>
      </c>
      <c r="C151" s="19" t="s">
        <v>138</v>
      </c>
      <c r="D151" s="19" t="s">
        <v>138</v>
      </c>
      <c r="E151" s="19" t="s">
        <v>138</v>
      </c>
      <c r="F151" s="19" t="s">
        <v>138</v>
      </c>
      <c r="G151" s="19">
        <v>120210</v>
      </c>
      <c r="H151" s="19" t="s">
        <v>663</v>
      </c>
      <c r="I151" s="19">
        <v>242</v>
      </c>
      <c r="J151" s="19">
        <v>242</v>
      </c>
      <c r="K151" s="35"/>
      <c r="L151" s="36"/>
      <c r="M151" s="36"/>
      <c r="N151" s="56"/>
      <c r="O151" s="56"/>
      <c r="P151" s="36"/>
      <c r="Q151" s="37"/>
      <c r="R151" s="37"/>
      <c r="S151" s="33" t="s">
        <v>362</v>
      </c>
      <c r="T151" s="259">
        <v>149.80792478728412</v>
      </c>
      <c r="U151" s="258">
        <f t="shared" si="8"/>
        <v>0</v>
      </c>
      <c r="V151" s="34" t="s">
        <v>363</v>
      </c>
      <c r="W151" s="162" t="s">
        <v>363</v>
      </c>
      <c r="X151" s="162">
        <v>3.1327767135969093</v>
      </c>
      <c r="Y151" s="34">
        <v>1852.9341805923377</v>
      </c>
      <c r="Z151" s="162" t="s">
        <v>363</v>
      </c>
      <c r="AA151" s="162" t="s">
        <v>363</v>
      </c>
      <c r="AB151" s="162" t="s">
        <v>363</v>
      </c>
      <c r="AC151" s="34" t="s">
        <v>363</v>
      </c>
      <c r="AD151" s="162" t="s">
        <v>363</v>
      </c>
      <c r="AE151" s="162" t="s">
        <v>363</v>
      </c>
      <c r="AF151" s="162" t="s">
        <v>363</v>
      </c>
      <c r="AG151" s="162" t="s">
        <v>363</v>
      </c>
      <c r="AH151" s="162" t="s">
        <v>363</v>
      </c>
      <c r="AI151" s="162" t="s">
        <v>363</v>
      </c>
      <c r="AJ151" s="162" t="s">
        <v>363</v>
      </c>
      <c r="AK151" s="34" t="s">
        <v>363</v>
      </c>
      <c r="AL151" s="34">
        <v>45.186315577257112</v>
      </c>
      <c r="AM151" s="34" t="s">
        <v>363</v>
      </c>
      <c r="AN151" s="34">
        <v>85.222873481383672</v>
      </c>
      <c r="AO151" s="34" t="s">
        <v>363</v>
      </c>
      <c r="AP151" s="34">
        <v>339.99973383852466</v>
      </c>
      <c r="AQ151" s="34">
        <v>435.10768671464706</v>
      </c>
      <c r="AR151" s="147">
        <f t="shared" si="6"/>
        <v>149.80792478728412</v>
      </c>
      <c r="AS151" s="147">
        <f t="shared" si="7"/>
        <v>0</v>
      </c>
    </row>
    <row r="152" spans="1:45" x14ac:dyDescent="0.45">
      <c r="A152" s="19">
        <v>363</v>
      </c>
      <c r="B152" s="19" t="s">
        <v>1530</v>
      </c>
      <c r="C152" s="19" t="s">
        <v>138</v>
      </c>
      <c r="D152" s="19" t="s">
        <v>138</v>
      </c>
      <c r="E152" s="19" t="s">
        <v>138</v>
      </c>
      <c r="F152" s="19" t="s">
        <v>138</v>
      </c>
      <c r="G152" s="19">
        <v>120210</v>
      </c>
      <c r="H152" s="19" t="s">
        <v>663</v>
      </c>
      <c r="I152" s="19">
        <v>242</v>
      </c>
      <c r="J152" s="19">
        <v>242</v>
      </c>
      <c r="K152" s="38"/>
      <c r="L152" s="39"/>
      <c r="M152" s="39"/>
      <c r="N152" s="39"/>
      <c r="O152" s="39"/>
      <c r="P152" s="39"/>
      <c r="Q152" s="40"/>
      <c r="R152" s="40"/>
      <c r="S152" s="33" t="s">
        <v>364</v>
      </c>
      <c r="T152" s="259">
        <v>163.47218136445687</v>
      </c>
      <c r="U152" s="258">
        <f t="shared" si="8"/>
        <v>30.209493333988558</v>
      </c>
      <c r="V152" s="34">
        <v>136.48224372327402</v>
      </c>
      <c r="W152" s="162">
        <v>1402.2705882352939</v>
      </c>
      <c r="X152" s="162">
        <v>12.443054708178419</v>
      </c>
      <c r="Y152" s="34">
        <v>230.48067480543034</v>
      </c>
      <c r="Z152" s="162" t="s">
        <v>363</v>
      </c>
      <c r="AA152" s="162">
        <v>14.02239412632162</v>
      </c>
      <c r="AB152" s="162">
        <v>30.209493333988558</v>
      </c>
      <c r="AC152" s="34">
        <v>54.222938569827363</v>
      </c>
      <c r="AD152" s="162">
        <v>226.769288746396</v>
      </c>
      <c r="AE152" s="162" t="s">
        <v>363</v>
      </c>
      <c r="AF152" s="162">
        <v>8.14525096821197</v>
      </c>
      <c r="AG152" s="162" t="s">
        <v>363</v>
      </c>
      <c r="AH152" s="162">
        <v>31.333231695696909</v>
      </c>
      <c r="AI152" s="162">
        <v>5.0622664413877633E-3</v>
      </c>
      <c r="AJ152" s="162">
        <v>5.7309113290377676</v>
      </c>
      <c r="AK152" s="34">
        <v>208.36998350742164</v>
      </c>
      <c r="AL152" s="34">
        <v>28.745590002510276</v>
      </c>
      <c r="AM152" s="34" t="s">
        <v>363</v>
      </c>
      <c r="AN152" s="34">
        <v>258.23671985318418</v>
      </c>
      <c r="AO152" s="34" t="s">
        <v>363</v>
      </c>
      <c r="AP152" s="34">
        <v>209.53405312079914</v>
      </c>
      <c r="AQ152" s="34">
        <v>99.666098125563579</v>
      </c>
      <c r="AR152" s="147">
        <f t="shared" si="6"/>
        <v>163.47218136445687</v>
      </c>
      <c r="AS152" s="147">
        <f t="shared" si="7"/>
        <v>30.209493333988558</v>
      </c>
    </row>
    <row r="153" spans="1:45" x14ac:dyDescent="0.45">
      <c r="A153" s="19">
        <v>376</v>
      </c>
      <c r="B153" s="19" t="s">
        <v>1303</v>
      </c>
      <c r="C153" s="26" t="s">
        <v>136</v>
      </c>
      <c r="D153" s="26" t="s">
        <v>136</v>
      </c>
      <c r="E153" s="26" t="s">
        <v>136</v>
      </c>
      <c r="F153" s="26" t="s">
        <v>136</v>
      </c>
      <c r="G153" s="19">
        <v>80119</v>
      </c>
      <c r="H153" s="19" t="s">
        <v>679</v>
      </c>
      <c r="I153" s="19">
        <v>249</v>
      </c>
      <c r="J153" s="19">
        <v>249</v>
      </c>
      <c r="K153" s="31">
        <v>249</v>
      </c>
      <c r="L153" s="30" t="s">
        <v>679</v>
      </c>
      <c r="M153" s="30"/>
      <c r="N153" s="30"/>
      <c r="O153" s="30" t="s">
        <v>139</v>
      </c>
      <c r="P153" s="30" t="s">
        <v>679</v>
      </c>
      <c r="Q153" s="32">
        <v>1</v>
      </c>
      <c r="R153" s="32">
        <v>1</v>
      </c>
      <c r="S153" s="33" t="s">
        <v>361</v>
      </c>
      <c r="T153" s="259">
        <v>2669.4704627804049</v>
      </c>
      <c r="U153" s="258">
        <f t="shared" si="8"/>
        <v>2483.3617472022834</v>
      </c>
      <c r="V153" s="34">
        <v>4341.5498575795846</v>
      </c>
      <c r="W153" s="162">
        <v>3251.6944734098006</v>
      </c>
      <c r="X153" s="162">
        <v>1214.0321641568478</v>
      </c>
      <c r="Y153" s="34" t="s">
        <v>363</v>
      </c>
      <c r="Z153" s="162" t="s">
        <v>363</v>
      </c>
      <c r="AA153" s="162">
        <v>1739.0363223768056</v>
      </c>
      <c r="AB153" s="162">
        <v>2483.3617472022834</v>
      </c>
      <c r="AC153" s="34">
        <v>1994.1440846001321</v>
      </c>
      <c r="AD153" s="162" t="s">
        <v>363</v>
      </c>
      <c r="AE153" s="162">
        <v>5627.5981675392677</v>
      </c>
      <c r="AF153" s="162">
        <v>2496.1797752808989</v>
      </c>
      <c r="AG153" s="162">
        <v>3263.3931125887793</v>
      </c>
      <c r="AH153" s="162" t="s">
        <v>363</v>
      </c>
      <c r="AI153" s="162">
        <v>6362.068647279465</v>
      </c>
      <c r="AJ153" s="162" t="s">
        <v>363</v>
      </c>
      <c r="AK153" s="34">
        <v>1805.0092032605837</v>
      </c>
      <c r="AL153" s="34" t="s">
        <v>363</v>
      </c>
      <c r="AM153" s="34" t="s">
        <v>363</v>
      </c>
      <c r="AN153" s="34">
        <v>790.6714508815511</v>
      </c>
      <c r="AO153" s="34" t="s">
        <v>363</v>
      </c>
      <c r="AP153" s="34">
        <v>2460.8843811643046</v>
      </c>
      <c r="AQ153" s="34" t="s">
        <v>363</v>
      </c>
      <c r="AR153" s="147">
        <f t="shared" si="6"/>
        <v>2669.4704627804049</v>
      </c>
      <c r="AS153" s="147">
        <f t="shared" ref="AS153:AS216" si="9">IF(U153="",0,U153)</f>
        <v>2483.3617472022834</v>
      </c>
    </row>
    <row r="154" spans="1:45" x14ac:dyDescent="0.45">
      <c r="A154" s="19">
        <v>377</v>
      </c>
      <c r="B154" s="19" t="s">
        <v>1418</v>
      </c>
      <c r="C154" s="26" t="s">
        <v>136</v>
      </c>
      <c r="D154" s="26" t="s">
        <v>136</v>
      </c>
      <c r="E154" s="26" t="s">
        <v>136</v>
      </c>
      <c r="F154" s="26" t="s">
        <v>136</v>
      </c>
      <c r="G154" s="19">
        <v>80119</v>
      </c>
      <c r="H154" s="19" t="s">
        <v>679</v>
      </c>
      <c r="I154" s="19">
        <v>249</v>
      </c>
      <c r="J154" s="19">
        <v>249</v>
      </c>
      <c r="K154" s="35"/>
      <c r="L154" s="36"/>
      <c r="M154" s="36"/>
      <c r="N154" s="36"/>
      <c r="O154" s="36"/>
      <c r="P154" s="36"/>
      <c r="Q154" s="37"/>
      <c r="R154" s="37"/>
      <c r="S154" s="33" t="s">
        <v>362</v>
      </c>
      <c r="T154" s="259">
        <v>1.647417271109596</v>
      </c>
      <c r="U154" s="258">
        <f t="shared" si="8"/>
        <v>0</v>
      </c>
      <c r="V154" s="34" t="s">
        <v>363</v>
      </c>
      <c r="W154" s="162" t="s">
        <v>363</v>
      </c>
      <c r="X154" s="162">
        <v>22.565282357419125</v>
      </c>
      <c r="Y154" s="34" t="s">
        <v>363</v>
      </c>
      <c r="Z154" s="162" t="s">
        <v>363</v>
      </c>
      <c r="AA154" s="162" t="s">
        <v>363</v>
      </c>
      <c r="AB154" s="162" t="s">
        <v>363</v>
      </c>
      <c r="AC154" s="34" t="s">
        <v>363</v>
      </c>
      <c r="AD154" s="162" t="s">
        <v>363</v>
      </c>
      <c r="AE154" s="162" t="s">
        <v>363</v>
      </c>
      <c r="AF154" s="162" t="s">
        <v>363</v>
      </c>
      <c r="AG154" s="162" t="s">
        <v>363</v>
      </c>
      <c r="AH154" s="162" t="s">
        <v>363</v>
      </c>
      <c r="AI154" s="162" t="s">
        <v>363</v>
      </c>
      <c r="AJ154" s="162" t="s">
        <v>363</v>
      </c>
      <c r="AK154" s="34" t="s">
        <v>363</v>
      </c>
      <c r="AL154" s="34" t="s">
        <v>363</v>
      </c>
      <c r="AM154" s="34" t="s">
        <v>363</v>
      </c>
      <c r="AN154" s="34" t="s">
        <v>363</v>
      </c>
      <c r="AO154" s="34" t="s">
        <v>363</v>
      </c>
      <c r="AP154" s="34" t="s">
        <v>363</v>
      </c>
      <c r="AQ154" s="34" t="s">
        <v>363</v>
      </c>
      <c r="AR154" s="147">
        <f t="shared" si="6"/>
        <v>1.647417271109596</v>
      </c>
      <c r="AS154" s="147">
        <f t="shared" si="9"/>
        <v>0</v>
      </c>
    </row>
    <row r="155" spans="1:45" x14ac:dyDescent="0.45">
      <c r="A155" s="19">
        <v>378</v>
      </c>
      <c r="B155" s="19" t="s">
        <v>1531</v>
      </c>
      <c r="C155" s="26" t="s">
        <v>136</v>
      </c>
      <c r="D155" s="26" t="s">
        <v>136</v>
      </c>
      <c r="E155" s="26" t="s">
        <v>136</v>
      </c>
      <c r="F155" s="26" t="s">
        <v>136</v>
      </c>
      <c r="G155" s="19">
        <v>80119</v>
      </c>
      <c r="H155" s="19" t="s">
        <v>679</v>
      </c>
      <c r="I155" s="19">
        <v>249</v>
      </c>
      <c r="J155" s="19">
        <v>249</v>
      </c>
      <c r="K155" s="38"/>
      <c r="L155" s="39"/>
      <c r="M155" s="39"/>
      <c r="N155" s="39"/>
      <c r="O155" s="39"/>
      <c r="P155" s="39"/>
      <c r="Q155" s="40"/>
      <c r="R155" s="40"/>
      <c r="S155" s="33" t="s">
        <v>364</v>
      </c>
      <c r="T155" s="259">
        <v>15.939668514189272</v>
      </c>
      <c r="U155" s="258">
        <f t="shared" si="8"/>
        <v>9.8006289743762043</v>
      </c>
      <c r="V155" s="34">
        <v>57.43564463411375</v>
      </c>
      <c r="W155" s="162">
        <v>522.3905109489051</v>
      </c>
      <c r="X155" s="162">
        <v>3.0045029848485751</v>
      </c>
      <c r="Y155" s="34" t="s">
        <v>363</v>
      </c>
      <c r="Z155" s="162" t="s">
        <v>363</v>
      </c>
      <c r="AA155" s="162">
        <v>2.3237218952577785</v>
      </c>
      <c r="AB155" s="162">
        <v>9.8006289743762043</v>
      </c>
      <c r="AC155" s="34" t="s">
        <v>363</v>
      </c>
      <c r="AD155" s="162" t="s">
        <v>363</v>
      </c>
      <c r="AE155" s="162">
        <v>32.557395287958123</v>
      </c>
      <c r="AF155" s="162" t="s">
        <v>363</v>
      </c>
      <c r="AG155" s="162">
        <v>5.1964485266386955</v>
      </c>
      <c r="AH155" s="162" t="s">
        <v>363</v>
      </c>
      <c r="AI155" s="162">
        <v>6.9797733999382198E-5</v>
      </c>
      <c r="AJ155" s="162" t="s">
        <v>363</v>
      </c>
      <c r="AK155" s="34">
        <v>47.819287404680516</v>
      </c>
      <c r="AL155" s="34" t="s">
        <v>363</v>
      </c>
      <c r="AM155" s="34" t="s">
        <v>363</v>
      </c>
      <c r="AN155" s="34">
        <v>77.747418163934483</v>
      </c>
      <c r="AO155" s="34" t="s">
        <v>363</v>
      </c>
      <c r="AP155" s="34">
        <v>44.599867778189854</v>
      </c>
      <c r="AQ155" s="34" t="s">
        <v>363</v>
      </c>
      <c r="AR155" s="147">
        <f t="shared" si="6"/>
        <v>15.939668514189272</v>
      </c>
      <c r="AS155" s="147">
        <f t="shared" si="9"/>
        <v>9.8006289743762043</v>
      </c>
    </row>
    <row r="156" spans="1:45" x14ac:dyDescent="0.45">
      <c r="A156" s="19">
        <v>403</v>
      </c>
      <c r="B156" s="19" t="s">
        <v>1304</v>
      </c>
      <c r="C156" s="19" t="s">
        <v>136</v>
      </c>
      <c r="D156" s="19" t="s">
        <v>136</v>
      </c>
      <c r="E156" s="19" t="s">
        <v>136</v>
      </c>
      <c r="F156" s="19" t="s">
        <v>136</v>
      </c>
      <c r="G156" s="19">
        <v>120710</v>
      </c>
      <c r="H156" s="19" t="s">
        <v>700</v>
      </c>
      <c r="I156" s="19">
        <v>254</v>
      </c>
      <c r="J156" s="19">
        <v>254</v>
      </c>
      <c r="K156" s="31">
        <v>254</v>
      </c>
      <c r="L156" s="30" t="s">
        <v>703</v>
      </c>
      <c r="M156" s="30" t="s">
        <v>701</v>
      </c>
      <c r="N156" s="30" t="s">
        <v>704</v>
      </c>
      <c r="O156" s="30" t="s">
        <v>705</v>
      </c>
      <c r="P156" s="30" t="s">
        <v>703</v>
      </c>
      <c r="Q156" s="32">
        <v>1</v>
      </c>
      <c r="R156" s="32">
        <v>1</v>
      </c>
      <c r="S156" s="33" t="s">
        <v>361</v>
      </c>
      <c r="T156" s="259">
        <v>1057.0872413454729</v>
      </c>
      <c r="U156" s="258">
        <f t="shared" si="8"/>
        <v>904.04217370555205</v>
      </c>
      <c r="V156" s="34" t="s">
        <v>363</v>
      </c>
      <c r="W156" s="162" t="s">
        <v>363</v>
      </c>
      <c r="X156" s="162">
        <v>1125.3483073876639</v>
      </c>
      <c r="Y156" s="34" t="s">
        <v>363</v>
      </c>
      <c r="Z156" s="162" t="s">
        <v>363</v>
      </c>
      <c r="AA156" s="162">
        <v>1261.3531069767159</v>
      </c>
      <c r="AB156" s="162">
        <v>904.04217370555205</v>
      </c>
      <c r="AC156" s="34" t="s">
        <v>363</v>
      </c>
      <c r="AD156" s="162" t="s">
        <v>363</v>
      </c>
      <c r="AE156" s="162" t="s">
        <v>363</v>
      </c>
      <c r="AF156" s="162">
        <v>3748.1007284709654</v>
      </c>
      <c r="AG156" s="162">
        <v>1014.2088607594936</v>
      </c>
      <c r="AH156" s="162" t="s">
        <v>363</v>
      </c>
      <c r="AI156" s="162">
        <v>501.9179958097738</v>
      </c>
      <c r="AJ156" s="162" t="s">
        <v>363</v>
      </c>
      <c r="AK156" s="34" t="s">
        <v>363</v>
      </c>
      <c r="AL156" s="34" t="s">
        <v>363</v>
      </c>
      <c r="AM156" s="34" t="s">
        <v>363</v>
      </c>
      <c r="AN156" s="34">
        <v>475.66308763727267</v>
      </c>
      <c r="AO156" s="34" t="s">
        <v>363</v>
      </c>
      <c r="AP156" s="34" t="s">
        <v>363</v>
      </c>
      <c r="AQ156" s="34" t="s">
        <v>363</v>
      </c>
      <c r="AR156" s="147">
        <f t="shared" si="6"/>
        <v>1057.0872413454729</v>
      </c>
      <c r="AS156" s="147">
        <f t="shared" si="9"/>
        <v>904.04217370555205</v>
      </c>
    </row>
    <row r="157" spans="1:45" x14ac:dyDescent="0.45">
      <c r="A157" s="19">
        <v>404</v>
      </c>
      <c r="B157" s="19" t="s">
        <v>1419</v>
      </c>
      <c r="C157" s="19" t="s">
        <v>136</v>
      </c>
      <c r="D157" s="19" t="s">
        <v>136</v>
      </c>
      <c r="E157" s="19" t="s">
        <v>136</v>
      </c>
      <c r="F157" s="19" t="s">
        <v>136</v>
      </c>
      <c r="G157" s="19">
        <v>120710</v>
      </c>
      <c r="H157" s="19" t="s">
        <v>700</v>
      </c>
      <c r="I157" s="19">
        <v>254</v>
      </c>
      <c r="J157" s="19">
        <v>254</v>
      </c>
      <c r="K157" s="35"/>
      <c r="L157" s="36"/>
      <c r="M157" s="36"/>
      <c r="N157" s="36"/>
      <c r="O157" s="36"/>
      <c r="P157" s="36"/>
      <c r="Q157" s="37"/>
      <c r="R157" s="37"/>
      <c r="S157" s="33" t="s">
        <v>362</v>
      </c>
      <c r="T157" s="259">
        <v>0.23349816475775281</v>
      </c>
      <c r="U157" s="258">
        <f t="shared" si="8"/>
        <v>0</v>
      </c>
      <c r="V157" s="34" t="s">
        <v>363</v>
      </c>
      <c r="W157" s="162" t="s">
        <v>363</v>
      </c>
      <c r="X157" s="162" t="s">
        <v>363</v>
      </c>
      <c r="Y157" s="34" t="s">
        <v>363</v>
      </c>
      <c r="Z157" s="162" t="s">
        <v>363</v>
      </c>
      <c r="AA157" s="162" t="s">
        <v>363</v>
      </c>
      <c r="AB157" s="162" t="s">
        <v>363</v>
      </c>
      <c r="AC157" s="34" t="s">
        <v>363</v>
      </c>
      <c r="AD157" s="162" t="s">
        <v>363</v>
      </c>
      <c r="AE157" s="162" t="s">
        <v>363</v>
      </c>
      <c r="AF157" s="162">
        <v>3.0410294824776574</v>
      </c>
      <c r="AG157" s="162" t="s">
        <v>363</v>
      </c>
      <c r="AH157" s="162" t="s">
        <v>363</v>
      </c>
      <c r="AI157" s="162" t="s">
        <v>363</v>
      </c>
      <c r="AJ157" s="162" t="s">
        <v>363</v>
      </c>
      <c r="AK157" s="34" t="s">
        <v>363</v>
      </c>
      <c r="AL157" s="34" t="s">
        <v>363</v>
      </c>
      <c r="AM157" s="34" t="s">
        <v>363</v>
      </c>
      <c r="AN157" s="34" t="s">
        <v>363</v>
      </c>
      <c r="AO157" s="34" t="s">
        <v>363</v>
      </c>
      <c r="AP157" s="34" t="s">
        <v>363</v>
      </c>
      <c r="AQ157" s="34" t="s">
        <v>363</v>
      </c>
      <c r="AR157" s="147">
        <f t="shared" si="6"/>
        <v>0.23349816475775281</v>
      </c>
      <c r="AS157" s="147">
        <f t="shared" si="9"/>
        <v>0</v>
      </c>
    </row>
    <row r="158" spans="1:45" x14ac:dyDescent="0.45">
      <c r="A158" s="19">
        <v>405</v>
      </c>
      <c r="B158" s="19" t="s">
        <v>1532</v>
      </c>
      <c r="C158" s="19" t="s">
        <v>136</v>
      </c>
      <c r="D158" s="19" t="s">
        <v>136</v>
      </c>
      <c r="E158" s="19" t="s">
        <v>136</v>
      </c>
      <c r="F158" s="19" t="s">
        <v>136</v>
      </c>
      <c r="G158" s="19">
        <v>120710</v>
      </c>
      <c r="H158" s="19" t="s">
        <v>700</v>
      </c>
      <c r="I158" s="19">
        <v>254</v>
      </c>
      <c r="J158" s="19">
        <v>254</v>
      </c>
      <c r="K158" s="38"/>
      <c r="L158" s="39"/>
      <c r="M158" s="39"/>
      <c r="N158" s="39"/>
      <c r="O158" s="39"/>
      <c r="P158" s="39"/>
      <c r="Q158" s="40"/>
      <c r="R158" s="40"/>
      <c r="S158" s="33" t="s">
        <v>364</v>
      </c>
      <c r="T158" s="259">
        <v>40.29600385204143</v>
      </c>
      <c r="U158" s="258">
        <f t="shared" si="8"/>
        <v>63.269224435965455</v>
      </c>
      <c r="V158" s="34" t="s">
        <v>363</v>
      </c>
      <c r="W158" s="162" t="s">
        <v>363</v>
      </c>
      <c r="X158" s="162">
        <v>67.847159371751005</v>
      </c>
      <c r="Y158" s="34" t="s">
        <v>363</v>
      </c>
      <c r="Z158" s="162" t="s">
        <v>363</v>
      </c>
      <c r="AA158" s="162">
        <v>0.64055648213975769</v>
      </c>
      <c r="AB158" s="162">
        <v>63.269224435965455</v>
      </c>
      <c r="AC158" s="34" t="s">
        <v>363</v>
      </c>
      <c r="AD158" s="162" t="s">
        <v>363</v>
      </c>
      <c r="AE158" s="162" t="s">
        <v>363</v>
      </c>
      <c r="AF158" s="162" t="s">
        <v>363</v>
      </c>
      <c r="AG158" s="162">
        <v>91.29810126582278</v>
      </c>
      <c r="AH158" s="162" t="s">
        <v>363</v>
      </c>
      <c r="AI158" s="162" t="s">
        <v>363</v>
      </c>
      <c r="AJ158" s="162" t="s">
        <v>363</v>
      </c>
      <c r="AK158" s="34" t="s">
        <v>363</v>
      </c>
      <c r="AL158" s="34" t="s">
        <v>363</v>
      </c>
      <c r="AM158" s="34" t="s">
        <v>363</v>
      </c>
      <c r="AN158" s="34">
        <v>71.113035943797939</v>
      </c>
      <c r="AO158" s="34" t="s">
        <v>363</v>
      </c>
      <c r="AP158" s="34" t="s">
        <v>363</v>
      </c>
      <c r="AQ158" s="34" t="s">
        <v>363</v>
      </c>
      <c r="AR158" s="147">
        <f t="shared" si="6"/>
        <v>40.29600385204143</v>
      </c>
      <c r="AS158" s="147">
        <f t="shared" si="9"/>
        <v>63.269224435965455</v>
      </c>
    </row>
    <row r="159" spans="1:45" x14ac:dyDescent="0.45">
      <c r="A159" s="19">
        <v>421</v>
      </c>
      <c r="B159" s="19" t="s">
        <v>1305</v>
      </c>
      <c r="C159" s="19" t="s">
        <v>136</v>
      </c>
      <c r="D159" s="19" t="s">
        <v>136</v>
      </c>
      <c r="E159" s="19" t="s">
        <v>136</v>
      </c>
      <c r="F159" s="19" t="s">
        <v>136</v>
      </c>
      <c r="G159" s="19">
        <v>70990</v>
      </c>
      <c r="H159" s="19" t="s">
        <v>923</v>
      </c>
      <c r="I159" s="19">
        <v>260</v>
      </c>
      <c r="J159" s="19">
        <v>260</v>
      </c>
      <c r="K159" s="31">
        <v>260</v>
      </c>
      <c r="L159" s="30" t="s">
        <v>721</v>
      </c>
      <c r="M159" s="30"/>
      <c r="N159" s="30"/>
      <c r="O159" s="30" t="s">
        <v>144</v>
      </c>
      <c r="P159" s="30" t="s">
        <v>721</v>
      </c>
      <c r="Q159" s="32">
        <v>1</v>
      </c>
      <c r="R159" s="32">
        <v>1</v>
      </c>
      <c r="S159" s="33" t="s">
        <v>361</v>
      </c>
      <c r="T159" s="259">
        <v>2470.426170468812</v>
      </c>
      <c r="U159" s="258">
        <f t="shared" si="8"/>
        <v>0</v>
      </c>
      <c r="V159" s="34" t="s">
        <v>363</v>
      </c>
      <c r="W159" s="162" t="s">
        <v>363</v>
      </c>
      <c r="X159" s="162">
        <v>7278.8562573147447</v>
      </c>
      <c r="Y159" s="34">
        <v>337.88883992159538</v>
      </c>
      <c r="Z159" s="162" t="s">
        <v>363</v>
      </c>
      <c r="AA159" s="162" t="s">
        <v>363</v>
      </c>
      <c r="AB159" s="162" t="s">
        <v>363</v>
      </c>
      <c r="AC159" s="34" t="s">
        <v>363</v>
      </c>
      <c r="AD159" s="162" t="s">
        <v>363</v>
      </c>
      <c r="AE159" s="162" t="s">
        <v>363</v>
      </c>
      <c r="AF159" s="162" t="s">
        <v>363</v>
      </c>
      <c r="AG159" s="162" t="s">
        <v>363</v>
      </c>
      <c r="AH159" s="162" t="s">
        <v>363</v>
      </c>
      <c r="AI159" s="162" t="s">
        <v>363</v>
      </c>
      <c r="AJ159" s="162" t="s">
        <v>363</v>
      </c>
      <c r="AK159" s="34" t="s">
        <v>363</v>
      </c>
      <c r="AL159" s="34">
        <v>1649.9210756627044</v>
      </c>
      <c r="AM159" s="34">
        <v>1784.1103665863418</v>
      </c>
      <c r="AN159" s="34">
        <v>773.01029813035336</v>
      </c>
      <c r="AO159" s="34" t="s">
        <v>363</v>
      </c>
      <c r="AP159" s="34" t="s">
        <v>363</v>
      </c>
      <c r="AQ159" s="34" t="s">
        <v>363</v>
      </c>
      <c r="AR159" s="147">
        <f t="shared" si="6"/>
        <v>2470.426170468812</v>
      </c>
      <c r="AS159" s="147">
        <f t="shared" si="9"/>
        <v>0</v>
      </c>
    </row>
    <row r="160" spans="1:45" x14ac:dyDescent="0.45">
      <c r="A160" s="19">
        <v>422</v>
      </c>
      <c r="B160" s="19" t="s">
        <v>1420</v>
      </c>
      <c r="C160" s="19" t="s">
        <v>136</v>
      </c>
      <c r="D160" s="19" t="s">
        <v>136</v>
      </c>
      <c r="E160" s="19" t="s">
        <v>136</v>
      </c>
      <c r="F160" s="19" t="s">
        <v>136</v>
      </c>
      <c r="G160" s="19">
        <v>70990</v>
      </c>
      <c r="H160" s="19" t="s">
        <v>923</v>
      </c>
      <c r="I160" s="19">
        <v>260</v>
      </c>
      <c r="J160" s="19">
        <v>260</v>
      </c>
      <c r="K160" s="35"/>
      <c r="L160" s="36"/>
      <c r="M160" s="36"/>
      <c r="N160" s="36"/>
      <c r="O160" s="36"/>
      <c r="P160" s="36"/>
      <c r="Q160" s="37"/>
      <c r="R160" s="37"/>
      <c r="S160" s="33" t="s">
        <v>362</v>
      </c>
      <c r="T160" s="259">
        <v>498.91577456465814</v>
      </c>
      <c r="U160" s="258">
        <f t="shared" si="8"/>
        <v>0</v>
      </c>
      <c r="V160" s="34" t="s">
        <v>363</v>
      </c>
      <c r="W160" s="162" t="s">
        <v>363</v>
      </c>
      <c r="X160" s="162">
        <v>386.09678582075196</v>
      </c>
      <c r="Y160" s="34">
        <v>1584.0183959759097</v>
      </c>
      <c r="Z160" s="162" t="s">
        <v>363</v>
      </c>
      <c r="AA160" s="162" t="s">
        <v>363</v>
      </c>
      <c r="AB160" s="162" t="s">
        <v>363</v>
      </c>
      <c r="AC160" s="34" t="s">
        <v>363</v>
      </c>
      <c r="AD160" s="162" t="s">
        <v>363</v>
      </c>
      <c r="AE160" s="162" t="s">
        <v>363</v>
      </c>
      <c r="AF160" s="162" t="s">
        <v>363</v>
      </c>
      <c r="AG160" s="162" t="s">
        <v>363</v>
      </c>
      <c r="AH160" s="162" t="s">
        <v>363</v>
      </c>
      <c r="AI160" s="162" t="s">
        <v>363</v>
      </c>
      <c r="AJ160" s="162" t="s">
        <v>363</v>
      </c>
      <c r="AK160" s="34" t="s">
        <v>363</v>
      </c>
      <c r="AL160" s="34">
        <v>995.12354649931467</v>
      </c>
      <c r="AM160" s="34">
        <v>738.63088020612668</v>
      </c>
      <c r="AN160" s="34">
        <v>13.787055671430304</v>
      </c>
      <c r="AO160" s="34" t="s">
        <v>363</v>
      </c>
      <c r="AP160" s="34" t="s">
        <v>363</v>
      </c>
      <c r="AQ160" s="34" t="s">
        <v>363</v>
      </c>
      <c r="AR160" s="147">
        <f t="shared" si="6"/>
        <v>498.91577456465814</v>
      </c>
      <c r="AS160" s="147">
        <f t="shared" si="9"/>
        <v>0</v>
      </c>
    </row>
    <row r="161" spans="1:45" x14ac:dyDescent="0.45">
      <c r="A161" s="19">
        <v>423</v>
      </c>
      <c r="B161" s="19" t="s">
        <v>1533</v>
      </c>
      <c r="C161" s="19" t="s">
        <v>136</v>
      </c>
      <c r="D161" s="19" t="s">
        <v>136</v>
      </c>
      <c r="E161" s="19" t="s">
        <v>136</v>
      </c>
      <c r="F161" s="19" t="s">
        <v>136</v>
      </c>
      <c r="G161" s="19">
        <v>70990</v>
      </c>
      <c r="H161" s="19" t="s">
        <v>923</v>
      </c>
      <c r="I161" s="19">
        <v>260</v>
      </c>
      <c r="J161" s="19">
        <v>260</v>
      </c>
      <c r="K161" s="38"/>
      <c r="L161" s="39"/>
      <c r="M161" s="39"/>
      <c r="N161" s="39"/>
      <c r="O161" s="39"/>
      <c r="P161" s="39"/>
      <c r="Q161" s="40"/>
      <c r="R161" s="40"/>
      <c r="S161" s="33" t="s">
        <v>364</v>
      </c>
      <c r="T161" s="259">
        <v>45.260701955065173</v>
      </c>
      <c r="U161" s="258">
        <f t="shared" si="8"/>
        <v>0</v>
      </c>
      <c r="V161" s="34" t="s">
        <v>363</v>
      </c>
      <c r="W161" s="162" t="s">
        <v>363</v>
      </c>
      <c r="X161" s="162">
        <v>22.840991405131977</v>
      </c>
      <c r="Y161" s="34">
        <v>109.9809754554329</v>
      </c>
      <c r="Z161" s="162" t="s">
        <v>363</v>
      </c>
      <c r="AA161" s="162" t="s">
        <v>363</v>
      </c>
      <c r="AB161" s="162" t="s">
        <v>363</v>
      </c>
      <c r="AC161" s="34" t="s">
        <v>363</v>
      </c>
      <c r="AD161" s="162" t="s">
        <v>363</v>
      </c>
      <c r="AE161" s="162" t="s">
        <v>363</v>
      </c>
      <c r="AF161" s="162" t="s">
        <v>363</v>
      </c>
      <c r="AG161" s="162" t="s">
        <v>363</v>
      </c>
      <c r="AH161" s="162" t="s">
        <v>363</v>
      </c>
      <c r="AI161" s="162" t="s">
        <v>363</v>
      </c>
      <c r="AJ161" s="162" t="s">
        <v>363</v>
      </c>
      <c r="AK161" s="34" t="s">
        <v>363</v>
      </c>
      <c r="AL161" s="34">
        <v>14.083178944309726</v>
      </c>
      <c r="AM161" s="34">
        <v>211.23149545898997</v>
      </c>
      <c r="AN161" s="34">
        <v>96.224211183641131</v>
      </c>
      <c r="AO161" s="34" t="s">
        <v>363</v>
      </c>
      <c r="AP161" s="34" t="s">
        <v>363</v>
      </c>
      <c r="AQ161" s="34" t="s">
        <v>363</v>
      </c>
      <c r="AR161" s="147">
        <f t="shared" si="6"/>
        <v>45.260701955065173</v>
      </c>
      <c r="AS161" s="147">
        <f t="shared" si="9"/>
        <v>0</v>
      </c>
    </row>
    <row r="162" spans="1:45" x14ac:dyDescent="0.45">
      <c r="A162" s="19">
        <v>436</v>
      </c>
      <c r="B162" s="19" t="s">
        <v>1306</v>
      </c>
      <c r="C162" s="19" t="s">
        <v>136</v>
      </c>
      <c r="D162" s="19" t="s">
        <v>136</v>
      </c>
      <c r="E162" s="19" t="s">
        <v>136</v>
      </c>
      <c r="F162" s="19" t="s">
        <v>136</v>
      </c>
      <c r="G162" s="19">
        <v>120730</v>
      </c>
      <c r="H162" s="19" t="s">
        <v>735</v>
      </c>
      <c r="I162" s="19">
        <v>265</v>
      </c>
      <c r="J162" s="19">
        <v>265</v>
      </c>
      <c r="K162" s="31">
        <v>265</v>
      </c>
      <c r="L162" s="30" t="s">
        <v>735</v>
      </c>
      <c r="M162" s="30" t="s">
        <v>736</v>
      </c>
      <c r="N162" s="49" t="s">
        <v>737</v>
      </c>
      <c r="O162" s="49" t="s">
        <v>146</v>
      </c>
      <c r="P162" s="30" t="s">
        <v>735</v>
      </c>
      <c r="Q162" s="32">
        <v>1</v>
      </c>
      <c r="R162" s="32">
        <v>1</v>
      </c>
      <c r="S162" s="33" t="s">
        <v>361</v>
      </c>
      <c r="T162" s="259">
        <v>8423.0672928594613</v>
      </c>
      <c r="U162" s="258">
        <f t="shared" si="8"/>
        <v>57148.723388107283</v>
      </c>
      <c r="V162" s="34">
        <v>15487.188497226267</v>
      </c>
      <c r="W162" s="162" t="s">
        <v>363</v>
      </c>
      <c r="X162" s="162">
        <v>10101.608197149177</v>
      </c>
      <c r="Y162" s="34" t="s">
        <v>363</v>
      </c>
      <c r="Z162" s="162">
        <v>8640.2458115869103</v>
      </c>
      <c r="AA162" s="162" t="s">
        <v>363</v>
      </c>
      <c r="AB162" s="162">
        <v>57148.723388107283</v>
      </c>
      <c r="AC162" s="34">
        <v>28095.66758162549</v>
      </c>
      <c r="AD162" s="162" t="s">
        <v>363</v>
      </c>
      <c r="AE162" s="162" t="s">
        <v>363</v>
      </c>
      <c r="AF162" s="162" t="s">
        <v>363</v>
      </c>
      <c r="AG162" s="162">
        <v>13876.768778852726</v>
      </c>
      <c r="AH162" s="162" t="s">
        <v>363</v>
      </c>
      <c r="AI162" s="162">
        <v>11406.528951533217</v>
      </c>
      <c r="AJ162" s="162">
        <v>28433.572049423103</v>
      </c>
      <c r="AK162" s="34">
        <v>13007.39124274616</v>
      </c>
      <c r="AL162" s="34" t="s">
        <v>363</v>
      </c>
      <c r="AM162" s="34" t="s">
        <v>363</v>
      </c>
      <c r="AN162" s="34">
        <v>7213.5670759480317</v>
      </c>
      <c r="AO162" s="34" t="s">
        <v>363</v>
      </c>
      <c r="AP162" s="34">
        <v>7623.5098291431341</v>
      </c>
      <c r="AQ162" s="34">
        <v>9515.8350791159246</v>
      </c>
      <c r="AR162" s="147">
        <f t="shared" si="6"/>
        <v>8423.0672928594613</v>
      </c>
      <c r="AS162" s="147">
        <f t="shared" si="9"/>
        <v>57148.723388107283</v>
      </c>
    </row>
    <row r="163" spans="1:45" x14ac:dyDescent="0.45">
      <c r="A163" s="19">
        <v>437</v>
      </c>
      <c r="B163" s="19" t="s">
        <v>1421</v>
      </c>
      <c r="C163" s="19" t="s">
        <v>136</v>
      </c>
      <c r="D163" s="19" t="s">
        <v>136</v>
      </c>
      <c r="E163" s="19" t="s">
        <v>136</v>
      </c>
      <c r="F163" s="19" t="s">
        <v>136</v>
      </c>
      <c r="G163" s="19">
        <v>120730</v>
      </c>
      <c r="H163" s="19" t="s">
        <v>735</v>
      </c>
      <c r="I163" s="19">
        <v>265</v>
      </c>
      <c r="J163" s="19">
        <v>265</v>
      </c>
      <c r="K163" s="35"/>
      <c r="L163" s="36"/>
      <c r="M163" s="36"/>
      <c r="N163" s="56"/>
      <c r="O163" s="56"/>
      <c r="P163" s="36"/>
      <c r="Q163" s="37"/>
      <c r="R163" s="37"/>
      <c r="S163" s="33" t="s">
        <v>362</v>
      </c>
      <c r="T163" s="259">
        <v>1175.0548935682791</v>
      </c>
      <c r="U163" s="258">
        <f t="shared" si="8"/>
        <v>0</v>
      </c>
      <c r="V163" s="34" t="s">
        <v>363</v>
      </c>
      <c r="W163" s="162" t="s">
        <v>363</v>
      </c>
      <c r="X163" s="162">
        <v>1540.5012167859416</v>
      </c>
      <c r="Y163" s="34" t="s">
        <v>363</v>
      </c>
      <c r="Z163" s="162">
        <v>121.14734437844459</v>
      </c>
      <c r="AA163" s="162" t="s">
        <v>363</v>
      </c>
      <c r="AB163" s="162" t="s">
        <v>363</v>
      </c>
      <c r="AC163" s="34">
        <v>453.15320552502726</v>
      </c>
      <c r="AD163" s="162" t="s">
        <v>363</v>
      </c>
      <c r="AE163" s="162" t="s">
        <v>363</v>
      </c>
      <c r="AF163" s="162" t="s">
        <v>363</v>
      </c>
      <c r="AG163" s="162" t="s">
        <v>363</v>
      </c>
      <c r="AH163" s="162" t="s">
        <v>363</v>
      </c>
      <c r="AI163" s="162">
        <v>315.49572181980778</v>
      </c>
      <c r="AJ163" s="162" t="s">
        <v>363</v>
      </c>
      <c r="AK163" s="34">
        <v>124.44454830277097</v>
      </c>
      <c r="AL163" s="34" t="s">
        <v>363</v>
      </c>
      <c r="AM163" s="34" t="s">
        <v>363</v>
      </c>
      <c r="AN163" s="34">
        <v>310.93056354434577</v>
      </c>
      <c r="AO163" s="34" t="s">
        <v>363</v>
      </c>
      <c r="AP163" s="34">
        <v>1422.3162479722557</v>
      </c>
      <c r="AQ163" s="34">
        <v>9131.4206570462156</v>
      </c>
      <c r="AR163" s="147">
        <f t="shared" si="6"/>
        <v>1175.0548935682791</v>
      </c>
      <c r="AS163" s="147">
        <f t="shared" si="9"/>
        <v>0</v>
      </c>
    </row>
    <row r="164" spans="1:45" x14ac:dyDescent="0.45">
      <c r="A164" s="19">
        <v>438</v>
      </c>
      <c r="B164" s="19" t="s">
        <v>1534</v>
      </c>
      <c r="C164" s="19" t="s">
        <v>136</v>
      </c>
      <c r="D164" s="19" t="s">
        <v>136</v>
      </c>
      <c r="E164" s="19" t="s">
        <v>136</v>
      </c>
      <c r="F164" s="19" t="s">
        <v>136</v>
      </c>
      <c r="G164" s="19">
        <v>120730</v>
      </c>
      <c r="H164" s="19" t="s">
        <v>735</v>
      </c>
      <c r="I164" s="19">
        <v>265</v>
      </c>
      <c r="J164" s="19">
        <v>265</v>
      </c>
      <c r="K164" s="38"/>
      <c r="L164" s="39"/>
      <c r="M164" s="39"/>
      <c r="N164" s="39"/>
      <c r="O164" s="39"/>
      <c r="P164" s="39"/>
      <c r="Q164" s="40"/>
      <c r="R164" s="40"/>
      <c r="S164" s="33" t="s">
        <v>364</v>
      </c>
      <c r="T164" s="259">
        <v>297.77716934758217</v>
      </c>
      <c r="U164" s="258">
        <f t="shared" si="8"/>
        <v>259.22720548898616</v>
      </c>
      <c r="V164" s="34">
        <v>231.21025459718888</v>
      </c>
      <c r="W164" s="162" t="s">
        <v>363</v>
      </c>
      <c r="X164" s="162">
        <v>38.438009202528896</v>
      </c>
      <c r="Y164" s="34" t="s">
        <v>363</v>
      </c>
      <c r="Z164" s="162">
        <v>593.79314676420029</v>
      </c>
      <c r="AA164" s="162" t="s">
        <v>363</v>
      </c>
      <c r="AB164" s="162">
        <v>259.22720548898616</v>
      </c>
      <c r="AC164" s="34">
        <v>4.0117212750744972E-3</v>
      </c>
      <c r="AD164" s="162" t="s">
        <v>363</v>
      </c>
      <c r="AE164" s="162" t="s">
        <v>363</v>
      </c>
      <c r="AF164" s="162" t="s">
        <v>363</v>
      </c>
      <c r="AG164" s="162">
        <v>26.069967677812382</v>
      </c>
      <c r="AH164" s="162" t="s">
        <v>363</v>
      </c>
      <c r="AI164" s="162">
        <v>8.1410221991631284E-4</v>
      </c>
      <c r="AJ164" s="162">
        <v>12.194810665993401</v>
      </c>
      <c r="AK164" s="34">
        <v>406.84374851172322</v>
      </c>
      <c r="AL164" s="34" t="s">
        <v>363</v>
      </c>
      <c r="AM164" s="34" t="s">
        <v>363</v>
      </c>
      <c r="AN164" s="34">
        <v>779.38342026235057</v>
      </c>
      <c r="AO164" s="34" t="s">
        <v>363</v>
      </c>
      <c r="AP164" s="34">
        <v>202.94078851009758</v>
      </c>
      <c r="AQ164" s="34">
        <v>248.90374451716696</v>
      </c>
      <c r="AR164" s="147">
        <f t="shared" si="6"/>
        <v>297.77716934758217</v>
      </c>
      <c r="AS164" s="147">
        <f t="shared" si="9"/>
        <v>259.22720548898616</v>
      </c>
    </row>
    <row r="165" spans="1:45" x14ac:dyDescent="0.45">
      <c r="A165" s="19">
        <v>442</v>
      </c>
      <c r="B165" s="19" t="s">
        <v>1307</v>
      </c>
      <c r="C165" s="19" t="s">
        <v>136</v>
      </c>
      <c r="D165" s="19" t="s">
        <v>136</v>
      </c>
      <c r="E165" s="19" t="s">
        <v>136</v>
      </c>
      <c r="F165" s="19" t="s">
        <v>136</v>
      </c>
      <c r="G165" s="19">
        <v>120600</v>
      </c>
      <c r="H165" s="19" t="s">
        <v>741</v>
      </c>
      <c r="I165" s="19">
        <v>267</v>
      </c>
      <c r="J165" s="19">
        <v>267</v>
      </c>
      <c r="K165" s="31">
        <v>267</v>
      </c>
      <c r="L165" s="30" t="s">
        <v>741</v>
      </c>
      <c r="M165" s="30" t="s">
        <v>742</v>
      </c>
      <c r="N165" s="49" t="s">
        <v>743</v>
      </c>
      <c r="O165" s="49" t="s">
        <v>147</v>
      </c>
      <c r="P165" s="30" t="s">
        <v>741</v>
      </c>
      <c r="Q165" s="32">
        <v>1</v>
      </c>
      <c r="R165" s="32">
        <v>1</v>
      </c>
      <c r="S165" s="33" t="s">
        <v>361</v>
      </c>
      <c r="T165" s="259">
        <v>3017.4648594516434</v>
      </c>
      <c r="U165" s="258">
        <f t="shared" si="8"/>
        <v>0</v>
      </c>
      <c r="V165" s="34" t="s">
        <v>363</v>
      </c>
      <c r="W165" s="162" t="s">
        <v>363</v>
      </c>
      <c r="X165" s="162">
        <v>4178.0140186915878</v>
      </c>
      <c r="Y165" s="34">
        <v>456.707142274072</v>
      </c>
      <c r="Z165" s="162" t="s">
        <v>363</v>
      </c>
      <c r="AA165" s="162" t="s">
        <v>363</v>
      </c>
      <c r="AB165" s="162" t="s">
        <v>363</v>
      </c>
      <c r="AC165" s="34">
        <v>3911.6421247605153</v>
      </c>
      <c r="AD165" s="162">
        <v>8252.1554156335624</v>
      </c>
      <c r="AE165" s="162" t="s">
        <v>363</v>
      </c>
      <c r="AF165" s="162" t="s">
        <v>363</v>
      </c>
      <c r="AG165" s="162" t="s">
        <v>363</v>
      </c>
      <c r="AH165" s="162" t="s">
        <v>363</v>
      </c>
      <c r="AI165" s="162">
        <v>12198.738556290713</v>
      </c>
      <c r="AJ165" s="162">
        <v>4392.8514759024456</v>
      </c>
      <c r="AK165" s="34" t="s">
        <v>363</v>
      </c>
      <c r="AL165" s="34">
        <v>2671.6461496805136</v>
      </c>
      <c r="AM165" s="34">
        <v>2033.1384514195929</v>
      </c>
      <c r="AN165" s="34">
        <v>2253.5988167465816</v>
      </c>
      <c r="AO165" s="34" t="s">
        <v>363</v>
      </c>
      <c r="AP165" s="34">
        <v>8488.1518461885844</v>
      </c>
      <c r="AQ165" s="34">
        <v>2885.6772327721383</v>
      </c>
      <c r="AR165" s="147">
        <f t="shared" si="6"/>
        <v>3017.4648594516434</v>
      </c>
      <c r="AS165" s="147">
        <f t="shared" si="9"/>
        <v>0</v>
      </c>
    </row>
    <row r="166" spans="1:45" x14ac:dyDescent="0.45">
      <c r="A166" s="19">
        <v>443</v>
      </c>
      <c r="B166" s="19" t="s">
        <v>1422</v>
      </c>
      <c r="C166" s="19" t="s">
        <v>136</v>
      </c>
      <c r="D166" s="19" t="s">
        <v>136</v>
      </c>
      <c r="E166" s="19" t="s">
        <v>136</v>
      </c>
      <c r="F166" s="19" t="s">
        <v>136</v>
      </c>
      <c r="G166" s="19">
        <v>120600</v>
      </c>
      <c r="H166" s="19" t="s">
        <v>741</v>
      </c>
      <c r="I166" s="19">
        <v>267</v>
      </c>
      <c r="J166" s="19">
        <v>267</v>
      </c>
      <c r="K166" s="35"/>
      <c r="L166" s="36"/>
      <c r="M166" s="36"/>
      <c r="N166" s="56"/>
      <c r="O166" s="56"/>
      <c r="P166" s="36"/>
      <c r="Q166" s="37"/>
      <c r="R166" s="37"/>
      <c r="S166" s="33" t="s">
        <v>362</v>
      </c>
      <c r="T166" s="259">
        <v>148.00350026850523</v>
      </c>
      <c r="U166" s="258">
        <f t="shared" si="8"/>
        <v>0</v>
      </c>
      <c r="V166" s="34" t="s">
        <v>363</v>
      </c>
      <c r="W166" s="162" t="s">
        <v>363</v>
      </c>
      <c r="X166" s="162" t="s">
        <v>363</v>
      </c>
      <c r="Y166" s="34">
        <v>905.05670747638294</v>
      </c>
      <c r="Z166" s="162" t="s">
        <v>363</v>
      </c>
      <c r="AA166" s="162" t="s">
        <v>363</v>
      </c>
      <c r="AB166" s="162" t="s">
        <v>363</v>
      </c>
      <c r="AC166" s="34" t="s">
        <v>363</v>
      </c>
      <c r="AD166" s="162" t="s">
        <v>363</v>
      </c>
      <c r="AE166" s="162" t="s">
        <v>363</v>
      </c>
      <c r="AF166" s="162" t="s">
        <v>363</v>
      </c>
      <c r="AG166" s="162" t="s">
        <v>363</v>
      </c>
      <c r="AH166" s="162" t="s">
        <v>363</v>
      </c>
      <c r="AI166" s="162" t="s">
        <v>363</v>
      </c>
      <c r="AJ166" s="162" t="s">
        <v>363</v>
      </c>
      <c r="AK166" s="34" t="s">
        <v>363</v>
      </c>
      <c r="AL166" s="34">
        <v>11.460571837676344</v>
      </c>
      <c r="AM166" s="34" t="s">
        <v>363</v>
      </c>
      <c r="AN166" s="34">
        <v>341.16602437240141</v>
      </c>
      <c r="AO166" s="34" t="s">
        <v>363</v>
      </c>
      <c r="AP166" s="34">
        <v>607.12003630123081</v>
      </c>
      <c r="AQ166" s="34">
        <v>70.887316778761573</v>
      </c>
      <c r="AR166" s="147">
        <f t="shared" si="6"/>
        <v>148.00350026850523</v>
      </c>
      <c r="AS166" s="147">
        <f t="shared" si="9"/>
        <v>0</v>
      </c>
    </row>
    <row r="167" spans="1:45" x14ac:dyDescent="0.45">
      <c r="A167" s="19">
        <v>444</v>
      </c>
      <c r="B167" s="19" t="s">
        <v>1535</v>
      </c>
      <c r="C167" s="19" t="s">
        <v>136</v>
      </c>
      <c r="D167" s="19" t="s">
        <v>136</v>
      </c>
      <c r="E167" s="19" t="s">
        <v>136</v>
      </c>
      <c r="F167" s="19" t="s">
        <v>136</v>
      </c>
      <c r="G167" s="19">
        <v>120600</v>
      </c>
      <c r="H167" s="19" t="s">
        <v>741</v>
      </c>
      <c r="I167" s="19">
        <v>267</v>
      </c>
      <c r="J167" s="19">
        <v>267</v>
      </c>
      <c r="K167" s="38"/>
      <c r="L167" s="39"/>
      <c r="M167" s="39"/>
      <c r="N167" s="39"/>
      <c r="O167" s="39"/>
      <c r="P167" s="39"/>
      <c r="Q167" s="40"/>
      <c r="R167" s="40"/>
      <c r="S167" s="33" t="s">
        <v>364</v>
      </c>
      <c r="T167" s="259">
        <v>200.83055722111936</v>
      </c>
      <c r="U167" s="258">
        <f t="shared" si="8"/>
        <v>0</v>
      </c>
      <c r="V167" s="34" t="s">
        <v>363</v>
      </c>
      <c r="W167" s="162" t="s">
        <v>363</v>
      </c>
      <c r="X167" s="162">
        <v>17.398364485981304</v>
      </c>
      <c r="Y167" s="34">
        <v>296.69499948488721</v>
      </c>
      <c r="Z167" s="162" t="s">
        <v>363</v>
      </c>
      <c r="AA167" s="162" t="s">
        <v>363</v>
      </c>
      <c r="AB167" s="162" t="s">
        <v>363</v>
      </c>
      <c r="AC167" s="34">
        <v>7.2653730877095257E-3</v>
      </c>
      <c r="AD167" s="162" t="s">
        <v>363</v>
      </c>
      <c r="AE167" s="162" t="s">
        <v>363</v>
      </c>
      <c r="AF167" s="162" t="s">
        <v>363</v>
      </c>
      <c r="AG167" s="162" t="s">
        <v>363</v>
      </c>
      <c r="AH167" s="162" t="s">
        <v>363</v>
      </c>
      <c r="AI167" s="162" t="s">
        <v>363</v>
      </c>
      <c r="AJ167" s="162">
        <v>3.7897656935239041</v>
      </c>
      <c r="AK167" s="34" t="s">
        <v>363</v>
      </c>
      <c r="AL167" s="34">
        <v>25.964463763594896</v>
      </c>
      <c r="AM167" s="34">
        <v>588.57017575912596</v>
      </c>
      <c r="AN167" s="34">
        <v>464.65793184298104</v>
      </c>
      <c r="AO167" s="34" t="s">
        <v>363</v>
      </c>
      <c r="AP167" s="34">
        <v>379.68260520960843</v>
      </c>
      <c r="AQ167" s="34">
        <v>131.6438340509286</v>
      </c>
      <c r="AR167" s="147">
        <f t="shared" si="6"/>
        <v>200.83055722111936</v>
      </c>
      <c r="AS167" s="147">
        <f t="shared" si="9"/>
        <v>0</v>
      </c>
    </row>
    <row r="168" spans="1:45" x14ac:dyDescent="0.45">
      <c r="A168" s="19">
        <v>454</v>
      </c>
      <c r="B168" s="19" t="s">
        <v>1308</v>
      </c>
      <c r="C168" s="19" t="s">
        <v>136</v>
      </c>
      <c r="D168" s="19" t="s">
        <v>136</v>
      </c>
      <c r="E168" s="19" t="s">
        <v>136</v>
      </c>
      <c r="F168" s="19" t="s">
        <v>136</v>
      </c>
      <c r="G168" s="19">
        <v>120590</v>
      </c>
      <c r="H168" s="26">
        <v>120590</v>
      </c>
      <c r="I168" s="19">
        <v>270</v>
      </c>
      <c r="J168" s="19">
        <v>270</v>
      </c>
      <c r="K168" s="31">
        <v>270</v>
      </c>
      <c r="L168" s="30" t="s">
        <v>753</v>
      </c>
      <c r="M168" s="30" t="s">
        <v>754</v>
      </c>
      <c r="N168" s="49" t="s">
        <v>755</v>
      </c>
      <c r="O168" s="30" t="s">
        <v>148</v>
      </c>
      <c r="P168" s="30" t="s">
        <v>753</v>
      </c>
      <c r="Q168" s="32">
        <v>1</v>
      </c>
      <c r="R168" s="32">
        <v>1</v>
      </c>
      <c r="S168" s="33" t="s">
        <v>361</v>
      </c>
      <c r="T168" s="259">
        <v>1703.3643793452261</v>
      </c>
      <c r="U168" s="258">
        <f t="shared" si="8"/>
        <v>0</v>
      </c>
      <c r="V168" s="34">
        <v>3869.9820414284432</v>
      </c>
      <c r="W168" s="162" t="s">
        <v>363</v>
      </c>
      <c r="X168" s="162">
        <v>2828.3199999999997</v>
      </c>
      <c r="Y168" s="34" t="s">
        <v>363</v>
      </c>
      <c r="Z168" s="162">
        <v>4284.8001559124932</v>
      </c>
      <c r="AA168" s="162" t="s">
        <v>363</v>
      </c>
      <c r="AB168" s="162" t="s">
        <v>363</v>
      </c>
      <c r="AC168" s="34" t="s">
        <v>363</v>
      </c>
      <c r="AD168" s="162" t="s">
        <v>363</v>
      </c>
      <c r="AE168" s="162" t="s">
        <v>363</v>
      </c>
      <c r="AF168" s="162" t="s">
        <v>363</v>
      </c>
      <c r="AG168" s="162" t="s">
        <v>363</v>
      </c>
      <c r="AH168" s="162" t="s">
        <v>363</v>
      </c>
      <c r="AI168" s="162" t="s">
        <v>363</v>
      </c>
      <c r="AJ168" s="162" t="s">
        <v>363</v>
      </c>
      <c r="AK168" s="34" t="s">
        <v>363</v>
      </c>
      <c r="AL168" s="34">
        <v>3499.7405282298632</v>
      </c>
      <c r="AM168" s="34">
        <v>998.25607827969247</v>
      </c>
      <c r="AN168" s="34">
        <v>1387.4220478511586</v>
      </c>
      <c r="AO168" s="34">
        <v>1223.9359860338081</v>
      </c>
      <c r="AP168" s="34">
        <v>1653.8517856543658</v>
      </c>
      <c r="AQ168" s="34">
        <v>3776.6192590206174</v>
      </c>
      <c r="AR168" s="147">
        <f t="shared" si="6"/>
        <v>1703.3643793452261</v>
      </c>
      <c r="AS168" s="147">
        <f t="shared" si="9"/>
        <v>0</v>
      </c>
    </row>
    <row r="169" spans="1:45" x14ac:dyDescent="0.45">
      <c r="A169" s="19">
        <v>455</v>
      </c>
      <c r="B169" s="19" t="s">
        <v>1423</v>
      </c>
      <c r="C169" s="19" t="s">
        <v>136</v>
      </c>
      <c r="D169" s="19" t="s">
        <v>136</v>
      </c>
      <c r="E169" s="19" t="s">
        <v>136</v>
      </c>
      <c r="F169" s="19" t="s">
        <v>136</v>
      </c>
      <c r="G169" s="19">
        <v>120590</v>
      </c>
      <c r="H169" s="26">
        <v>120590</v>
      </c>
      <c r="I169" s="19">
        <v>270</v>
      </c>
      <c r="J169" s="19">
        <v>270</v>
      </c>
      <c r="K169" s="35"/>
      <c r="L169" s="36"/>
      <c r="M169" s="36"/>
      <c r="N169" s="56"/>
      <c r="O169" s="36"/>
      <c r="P169" s="36"/>
      <c r="Q169" s="37"/>
      <c r="R169" s="37"/>
      <c r="S169" s="33" t="s">
        <v>362</v>
      </c>
      <c r="T169" s="259">
        <v>231.35178696408155</v>
      </c>
      <c r="U169" s="258">
        <f t="shared" si="8"/>
        <v>0</v>
      </c>
      <c r="V169" s="34">
        <v>391.68972172081487</v>
      </c>
      <c r="W169" s="162" t="s">
        <v>363</v>
      </c>
      <c r="X169" s="162" t="s">
        <v>363</v>
      </c>
      <c r="Y169" s="34" t="s">
        <v>363</v>
      </c>
      <c r="Z169" s="162" t="s">
        <v>363</v>
      </c>
      <c r="AA169" s="162" t="s">
        <v>363</v>
      </c>
      <c r="AB169" s="162" t="s">
        <v>363</v>
      </c>
      <c r="AC169" s="34" t="s">
        <v>363</v>
      </c>
      <c r="AD169" s="162" t="s">
        <v>363</v>
      </c>
      <c r="AE169" s="162" t="s">
        <v>363</v>
      </c>
      <c r="AF169" s="162" t="s">
        <v>363</v>
      </c>
      <c r="AG169" s="162" t="s">
        <v>363</v>
      </c>
      <c r="AH169" s="162" t="s">
        <v>363</v>
      </c>
      <c r="AI169" s="162" t="s">
        <v>363</v>
      </c>
      <c r="AJ169" s="162" t="s">
        <v>363</v>
      </c>
      <c r="AK169" s="34" t="s">
        <v>363</v>
      </c>
      <c r="AL169" s="34" t="s">
        <v>363</v>
      </c>
      <c r="AM169" s="34" t="s">
        <v>363</v>
      </c>
      <c r="AN169" s="34" t="s">
        <v>363</v>
      </c>
      <c r="AO169" s="34" t="s">
        <v>363</v>
      </c>
      <c r="AP169" s="34">
        <v>1508.147526260537</v>
      </c>
      <c r="AQ169" s="34" t="s">
        <v>363</v>
      </c>
      <c r="AR169" s="147">
        <f t="shared" si="6"/>
        <v>231.35178696408155</v>
      </c>
      <c r="AS169" s="147">
        <f t="shared" si="9"/>
        <v>0</v>
      </c>
    </row>
    <row r="170" spans="1:45" x14ac:dyDescent="0.45">
      <c r="A170" s="19">
        <v>456</v>
      </c>
      <c r="B170" s="19" t="s">
        <v>1536</v>
      </c>
      <c r="C170" s="19" t="s">
        <v>136</v>
      </c>
      <c r="D170" s="19" t="s">
        <v>136</v>
      </c>
      <c r="E170" s="19" t="s">
        <v>136</v>
      </c>
      <c r="F170" s="19" t="s">
        <v>136</v>
      </c>
      <c r="G170" s="19">
        <v>120590</v>
      </c>
      <c r="H170" s="26">
        <v>120590</v>
      </c>
      <c r="I170" s="19">
        <v>270</v>
      </c>
      <c r="J170" s="19">
        <v>270</v>
      </c>
      <c r="K170" s="38"/>
      <c r="L170" s="39"/>
      <c r="M170" s="39"/>
      <c r="N170" s="39"/>
      <c r="O170" s="39"/>
      <c r="P170" s="39"/>
      <c r="Q170" s="40"/>
      <c r="R170" s="40"/>
      <c r="S170" s="33" t="s">
        <v>364</v>
      </c>
      <c r="T170" s="259">
        <v>335.96274876315852</v>
      </c>
      <c r="U170" s="258">
        <f t="shared" si="8"/>
        <v>0</v>
      </c>
      <c r="V170" s="34">
        <v>222.29763628939241</v>
      </c>
      <c r="W170" s="162" t="s">
        <v>363</v>
      </c>
      <c r="X170" s="162">
        <v>15.290959999999997</v>
      </c>
      <c r="Y170" s="34" t="s">
        <v>363</v>
      </c>
      <c r="Z170" s="162" t="s">
        <v>363</v>
      </c>
      <c r="AA170" s="162" t="s">
        <v>363</v>
      </c>
      <c r="AB170" s="162" t="s">
        <v>363</v>
      </c>
      <c r="AC170" s="34" t="s">
        <v>363</v>
      </c>
      <c r="AD170" s="162" t="s">
        <v>363</v>
      </c>
      <c r="AE170" s="162" t="s">
        <v>363</v>
      </c>
      <c r="AF170" s="162" t="s">
        <v>363</v>
      </c>
      <c r="AG170" s="162" t="s">
        <v>363</v>
      </c>
      <c r="AH170" s="162" t="s">
        <v>363</v>
      </c>
      <c r="AI170" s="162" t="s">
        <v>363</v>
      </c>
      <c r="AJ170" s="162" t="s">
        <v>363</v>
      </c>
      <c r="AK170" s="34" t="s">
        <v>363</v>
      </c>
      <c r="AL170" s="34">
        <v>33.055710104675221</v>
      </c>
      <c r="AM170" s="34">
        <v>297.80890146502998</v>
      </c>
      <c r="AN170" s="34">
        <v>489.19873108147829</v>
      </c>
      <c r="AO170" s="34">
        <v>137.17613965381335</v>
      </c>
      <c r="AP170" s="34">
        <v>236.49687178308335</v>
      </c>
      <c r="AQ170" s="34">
        <v>159.25606926546394</v>
      </c>
      <c r="AR170" s="147">
        <f t="shared" si="6"/>
        <v>335.96274876315852</v>
      </c>
      <c r="AS170" s="147">
        <f t="shared" si="9"/>
        <v>0</v>
      </c>
    </row>
    <row r="171" spans="1:45" x14ac:dyDescent="0.45">
      <c r="A171" s="19">
        <v>466</v>
      </c>
      <c r="B171" s="19" t="s">
        <v>1309</v>
      </c>
      <c r="C171" s="19" t="s">
        <v>136</v>
      </c>
      <c r="D171" s="19" t="s">
        <v>136</v>
      </c>
      <c r="E171" s="19" t="s">
        <v>136</v>
      </c>
      <c r="F171" s="19" t="s">
        <v>136</v>
      </c>
      <c r="G171" s="19">
        <v>120760</v>
      </c>
      <c r="H171" s="19" t="s">
        <v>765</v>
      </c>
      <c r="I171" s="19">
        <v>280</v>
      </c>
      <c r="J171" s="19">
        <v>280</v>
      </c>
      <c r="K171" s="31">
        <v>280</v>
      </c>
      <c r="L171" s="30" t="s">
        <v>765</v>
      </c>
      <c r="M171" s="30" t="s">
        <v>766</v>
      </c>
      <c r="N171" s="49" t="s">
        <v>767</v>
      </c>
      <c r="O171" s="49" t="s">
        <v>151</v>
      </c>
      <c r="P171" s="30" t="s">
        <v>765</v>
      </c>
      <c r="Q171" s="32">
        <v>1</v>
      </c>
      <c r="R171" s="32">
        <v>1</v>
      </c>
      <c r="S171" s="33" t="s">
        <v>361</v>
      </c>
      <c r="T171" s="259">
        <v>5999.71565287057</v>
      </c>
      <c r="U171" s="258">
        <f t="shared" si="8"/>
        <v>0</v>
      </c>
      <c r="V171" s="34" t="s">
        <v>363</v>
      </c>
      <c r="W171" s="162" t="s">
        <v>363</v>
      </c>
      <c r="X171" s="162" t="s">
        <v>363</v>
      </c>
      <c r="Y171" s="34" t="s">
        <v>363</v>
      </c>
      <c r="Z171" s="162">
        <v>8241.9506314954215</v>
      </c>
      <c r="AA171" s="162" t="s">
        <v>363</v>
      </c>
      <c r="AB171" s="162" t="s">
        <v>363</v>
      </c>
      <c r="AC171" s="34" t="s">
        <v>363</v>
      </c>
      <c r="AD171" s="162" t="s">
        <v>363</v>
      </c>
      <c r="AE171" s="162" t="s">
        <v>363</v>
      </c>
      <c r="AF171" s="162" t="s">
        <v>363</v>
      </c>
      <c r="AG171" s="162" t="s">
        <v>363</v>
      </c>
      <c r="AH171" s="162" t="s">
        <v>363</v>
      </c>
      <c r="AI171" s="162">
        <v>15942.817229070424</v>
      </c>
      <c r="AJ171" s="162" t="s">
        <v>363</v>
      </c>
      <c r="AK171" s="34" t="s">
        <v>363</v>
      </c>
      <c r="AL171" s="34">
        <v>6956.1021594162166</v>
      </c>
      <c r="AM171" s="34" t="s">
        <v>363</v>
      </c>
      <c r="AN171" s="34">
        <v>2250.2135890245618</v>
      </c>
      <c r="AO171" s="34" t="s">
        <v>363</v>
      </c>
      <c r="AP171" s="34">
        <v>11607.47475090196</v>
      </c>
      <c r="AQ171" s="34" t="s">
        <v>363</v>
      </c>
      <c r="AR171" s="147">
        <f t="shared" si="6"/>
        <v>5999.71565287057</v>
      </c>
      <c r="AS171" s="147">
        <f t="shared" si="9"/>
        <v>0</v>
      </c>
    </row>
    <row r="172" spans="1:45" x14ac:dyDescent="0.45">
      <c r="A172" s="19">
        <v>467</v>
      </c>
      <c r="B172" s="19" t="s">
        <v>1424</v>
      </c>
      <c r="C172" s="19" t="s">
        <v>136</v>
      </c>
      <c r="D172" s="19" t="s">
        <v>136</v>
      </c>
      <c r="E172" s="19" t="s">
        <v>136</v>
      </c>
      <c r="F172" s="19" t="s">
        <v>136</v>
      </c>
      <c r="G172" s="19">
        <v>120760</v>
      </c>
      <c r="H172" s="19" t="s">
        <v>765</v>
      </c>
      <c r="I172" s="19">
        <v>280</v>
      </c>
      <c r="J172" s="19">
        <v>280</v>
      </c>
      <c r="K172" s="35"/>
      <c r="L172" s="36"/>
      <c r="M172" s="36"/>
      <c r="N172" s="56"/>
      <c r="O172" s="56"/>
      <c r="P172" s="36"/>
      <c r="Q172" s="37"/>
      <c r="R172" s="37"/>
      <c r="S172" s="33" t="s">
        <v>362</v>
      </c>
      <c r="T172" s="259">
        <v>937.99678084562765</v>
      </c>
      <c r="U172" s="258">
        <f t="shared" si="8"/>
        <v>0</v>
      </c>
      <c r="V172" s="34" t="s">
        <v>363</v>
      </c>
      <c r="W172" s="162" t="s">
        <v>363</v>
      </c>
      <c r="X172" s="162" t="s">
        <v>363</v>
      </c>
      <c r="Y172" s="34" t="s">
        <v>363</v>
      </c>
      <c r="Z172" s="162">
        <v>106.78110168711092</v>
      </c>
      <c r="AA172" s="162" t="s">
        <v>363</v>
      </c>
      <c r="AB172" s="162" t="s">
        <v>363</v>
      </c>
      <c r="AC172" s="34" t="s">
        <v>363</v>
      </c>
      <c r="AD172" s="162" t="s">
        <v>363</v>
      </c>
      <c r="AE172" s="162" t="s">
        <v>363</v>
      </c>
      <c r="AF172" s="162" t="s">
        <v>363</v>
      </c>
      <c r="AG172" s="162" t="s">
        <v>363</v>
      </c>
      <c r="AH172" s="162" t="s">
        <v>363</v>
      </c>
      <c r="AI172" s="162">
        <v>79.534465332820815</v>
      </c>
      <c r="AJ172" s="162" t="s">
        <v>363</v>
      </c>
      <c r="AK172" s="34" t="s">
        <v>363</v>
      </c>
      <c r="AL172" s="34">
        <v>250.4324305981892</v>
      </c>
      <c r="AM172" s="34" t="s">
        <v>363</v>
      </c>
      <c r="AN172" s="34">
        <v>45.356475905528242</v>
      </c>
      <c r="AO172" s="34" t="s">
        <v>363</v>
      </c>
      <c r="AP172" s="34">
        <v>308.86547265829978</v>
      </c>
      <c r="AQ172" s="34" t="s">
        <v>363</v>
      </c>
      <c r="AR172" s="147">
        <f t="shared" si="6"/>
        <v>937.99678084562765</v>
      </c>
      <c r="AS172" s="147">
        <f t="shared" si="9"/>
        <v>0</v>
      </c>
    </row>
    <row r="173" spans="1:45" x14ac:dyDescent="0.45">
      <c r="A173" s="19">
        <v>468</v>
      </c>
      <c r="B173" s="19" t="s">
        <v>1537</v>
      </c>
      <c r="C173" s="19" t="s">
        <v>136</v>
      </c>
      <c r="D173" s="19" t="s">
        <v>136</v>
      </c>
      <c r="E173" s="19" t="s">
        <v>136</v>
      </c>
      <c r="F173" s="19" t="s">
        <v>136</v>
      </c>
      <c r="G173" s="19">
        <v>120760</v>
      </c>
      <c r="H173" s="19" t="s">
        <v>765</v>
      </c>
      <c r="I173" s="19">
        <v>280</v>
      </c>
      <c r="J173" s="19">
        <v>280</v>
      </c>
      <c r="K173" s="38"/>
      <c r="L173" s="39"/>
      <c r="M173" s="39"/>
      <c r="N173" s="39"/>
      <c r="O173" s="39"/>
      <c r="P173" s="39"/>
      <c r="Q173" s="40"/>
      <c r="R173" s="40"/>
      <c r="S173" s="33" t="s">
        <v>364</v>
      </c>
      <c r="T173" s="259">
        <v>283.1488155784204</v>
      </c>
      <c r="U173" s="258">
        <f t="shared" si="8"/>
        <v>0</v>
      </c>
      <c r="V173" s="34" t="s">
        <v>363</v>
      </c>
      <c r="W173" s="162" t="s">
        <v>363</v>
      </c>
      <c r="X173" s="162" t="s">
        <v>363</v>
      </c>
      <c r="Y173" s="34" t="s">
        <v>363</v>
      </c>
      <c r="Z173" s="162" t="s">
        <v>363</v>
      </c>
      <c r="AA173" s="162" t="s">
        <v>363</v>
      </c>
      <c r="AB173" s="162" t="s">
        <v>363</v>
      </c>
      <c r="AC173" s="34" t="s">
        <v>363</v>
      </c>
      <c r="AD173" s="162" t="s">
        <v>363</v>
      </c>
      <c r="AE173" s="162" t="s">
        <v>363</v>
      </c>
      <c r="AF173" s="162" t="s">
        <v>363</v>
      </c>
      <c r="AG173" s="162" t="s">
        <v>363</v>
      </c>
      <c r="AH173" s="162" t="s">
        <v>363</v>
      </c>
      <c r="AI173" s="162" t="s">
        <v>363</v>
      </c>
      <c r="AJ173" s="162" t="s">
        <v>363</v>
      </c>
      <c r="AK173" s="34" t="s">
        <v>363</v>
      </c>
      <c r="AL173" s="34">
        <v>55.242647453821952</v>
      </c>
      <c r="AM173" s="34" t="s">
        <v>363</v>
      </c>
      <c r="AN173" s="34">
        <v>446.57140842368619</v>
      </c>
      <c r="AO173" s="34" t="s">
        <v>363</v>
      </c>
      <c r="AP173" s="34">
        <v>391.10242112482229</v>
      </c>
      <c r="AQ173" s="34" t="s">
        <v>363</v>
      </c>
      <c r="AR173" s="147">
        <f t="shared" si="6"/>
        <v>283.1488155784204</v>
      </c>
      <c r="AS173" s="147">
        <f t="shared" si="9"/>
        <v>0</v>
      </c>
    </row>
    <row r="174" spans="1:45" x14ac:dyDescent="0.45">
      <c r="A174" s="19">
        <v>469</v>
      </c>
      <c r="B174" s="19" t="s">
        <v>1310</v>
      </c>
      <c r="C174" s="19" t="s">
        <v>153</v>
      </c>
      <c r="D174" s="19" t="s">
        <v>136</v>
      </c>
      <c r="E174" s="19" t="s">
        <v>136</v>
      </c>
      <c r="F174" s="19" t="s">
        <v>136</v>
      </c>
      <c r="G174" s="19">
        <v>120740</v>
      </c>
      <c r="H174" s="19" t="s">
        <v>768</v>
      </c>
      <c r="I174" s="19">
        <v>289</v>
      </c>
      <c r="J174" s="19">
        <v>289</v>
      </c>
      <c r="K174" s="31">
        <v>289</v>
      </c>
      <c r="L174" s="30" t="s">
        <v>768</v>
      </c>
      <c r="M174" s="30" t="s">
        <v>769</v>
      </c>
      <c r="N174" s="49" t="s">
        <v>770</v>
      </c>
      <c r="O174" s="49" t="s">
        <v>152</v>
      </c>
      <c r="P174" s="30" t="s">
        <v>768</v>
      </c>
      <c r="Q174" s="32">
        <v>1</v>
      </c>
      <c r="R174" s="32">
        <v>1</v>
      </c>
      <c r="S174" s="33" t="s">
        <v>361</v>
      </c>
      <c r="T174" s="259">
        <v>8459.8743009812297</v>
      </c>
      <c r="U174" s="258">
        <f t="shared" si="8"/>
        <v>0</v>
      </c>
      <c r="V174" s="34">
        <v>4690.8486566458059</v>
      </c>
      <c r="W174" s="162" t="s">
        <v>363</v>
      </c>
      <c r="X174" s="162">
        <v>6747.215219352528</v>
      </c>
      <c r="Y174" s="34">
        <v>1249.521162845193</v>
      </c>
      <c r="Z174" s="162">
        <v>6360.8873961403033</v>
      </c>
      <c r="AA174" s="162" t="s">
        <v>363</v>
      </c>
      <c r="AB174" s="162" t="s">
        <v>363</v>
      </c>
      <c r="AC174" s="34">
        <v>7221.6570236965827</v>
      </c>
      <c r="AD174" s="162" t="s">
        <v>363</v>
      </c>
      <c r="AE174" s="162" t="s">
        <v>363</v>
      </c>
      <c r="AF174" s="162">
        <v>8234.6689947603863</v>
      </c>
      <c r="AG174" s="162" t="s">
        <v>363</v>
      </c>
      <c r="AH174" s="162" t="s">
        <v>363</v>
      </c>
      <c r="AI174" s="162">
        <v>8368.5817001146825</v>
      </c>
      <c r="AJ174" s="162">
        <v>6124.8017094126681</v>
      </c>
      <c r="AK174" s="34">
        <v>7927.9062154959993</v>
      </c>
      <c r="AL174" s="34" t="s">
        <v>363</v>
      </c>
      <c r="AM174" s="34" t="s">
        <v>363</v>
      </c>
      <c r="AN174" s="34">
        <v>4265.7949192202987</v>
      </c>
      <c r="AO174" s="34" t="s">
        <v>363</v>
      </c>
      <c r="AP174" s="34">
        <v>14068.604700427368</v>
      </c>
      <c r="AQ174" s="34" t="s">
        <v>363</v>
      </c>
      <c r="AR174" s="147">
        <f t="shared" si="6"/>
        <v>8459.8743009812297</v>
      </c>
      <c r="AS174" s="147">
        <f t="shared" si="9"/>
        <v>0</v>
      </c>
    </row>
    <row r="175" spans="1:45" x14ac:dyDescent="0.45">
      <c r="A175" s="19">
        <v>470</v>
      </c>
      <c r="B175" s="19" t="s">
        <v>1425</v>
      </c>
      <c r="C175" s="19" t="s">
        <v>153</v>
      </c>
      <c r="D175" s="19" t="s">
        <v>136</v>
      </c>
      <c r="E175" s="19" t="s">
        <v>136</v>
      </c>
      <c r="F175" s="19" t="s">
        <v>136</v>
      </c>
      <c r="G175" s="19">
        <v>120740</v>
      </c>
      <c r="H175" s="19" t="s">
        <v>768</v>
      </c>
      <c r="I175" s="19">
        <v>289</v>
      </c>
      <c r="J175" s="19">
        <v>289</v>
      </c>
      <c r="K175" s="35"/>
      <c r="L175" s="36"/>
      <c r="M175" s="36"/>
      <c r="N175" s="56"/>
      <c r="O175" s="56"/>
      <c r="P175" s="36"/>
      <c r="Q175" s="37"/>
      <c r="R175" s="37"/>
      <c r="S175" s="33" t="s">
        <v>362</v>
      </c>
      <c r="T175" s="259">
        <v>508.64630610103262</v>
      </c>
      <c r="U175" s="258">
        <f t="shared" si="8"/>
        <v>0</v>
      </c>
      <c r="V175" s="34">
        <v>7.2247460754114377E-4</v>
      </c>
      <c r="W175" s="162" t="s">
        <v>363</v>
      </c>
      <c r="X175" s="162">
        <v>62.233298683765774</v>
      </c>
      <c r="Y175" s="34">
        <v>1957.0439554844602</v>
      </c>
      <c r="Z175" s="162">
        <v>22.383744974606945</v>
      </c>
      <c r="AA175" s="162" t="s">
        <v>363</v>
      </c>
      <c r="AB175" s="162" t="s">
        <v>363</v>
      </c>
      <c r="AC175" s="34">
        <v>204.18211687305208</v>
      </c>
      <c r="AD175" s="162" t="s">
        <v>363</v>
      </c>
      <c r="AE175" s="162" t="s">
        <v>363</v>
      </c>
      <c r="AF175" s="162">
        <v>3.5722343769350351</v>
      </c>
      <c r="AG175" s="162" t="s">
        <v>363</v>
      </c>
      <c r="AH175" s="162" t="s">
        <v>363</v>
      </c>
      <c r="AI175" s="162">
        <v>42.972005466716141</v>
      </c>
      <c r="AJ175" s="162">
        <v>0.46402825169333317</v>
      </c>
      <c r="AK175" s="34">
        <v>2.2083967648728966</v>
      </c>
      <c r="AL175" s="34" t="s">
        <v>363</v>
      </c>
      <c r="AM175" s="34" t="s">
        <v>363</v>
      </c>
      <c r="AN175" s="34">
        <v>51.524023590830659</v>
      </c>
      <c r="AO175" s="34" t="s">
        <v>363</v>
      </c>
      <c r="AP175" s="34">
        <v>200.72174252481551</v>
      </c>
      <c r="AQ175" s="34" t="s">
        <v>363</v>
      </c>
      <c r="AR175" s="147">
        <f t="shared" si="6"/>
        <v>508.64630610103262</v>
      </c>
      <c r="AS175" s="147">
        <f t="shared" si="9"/>
        <v>0</v>
      </c>
    </row>
    <row r="176" spans="1:45" x14ac:dyDescent="0.45">
      <c r="A176" s="19">
        <v>471</v>
      </c>
      <c r="B176" s="19" t="s">
        <v>1538</v>
      </c>
      <c r="C176" s="19" t="s">
        <v>153</v>
      </c>
      <c r="D176" s="19" t="s">
        <v>136</v>
      </c>
      <c r="E176" s="19" t="s">
        <v>136</v>
      </c>
      <c r="F176" s="19" t="s">
        <v>136</v>
      </c>
      <c r="G176" s="19">
        <v>120740</v>
      </c>
      <c r="H176" s="19" t="s">
        <v>768</v>
      </c>
      <c r="I176" s="19">
        <v>289</v>
      </c>
      <c r="J176" s="19">
        <v>289</v>
      </c>
      <c r="K176" s="38"/>
      <c r="L176" s="39"/>
      <c r="M176" s="39"/>
      <c r="N176" s="39"/>
      <c r="O176" s="39"/>
      <c r="P176" s="39"/>
      <c r="Q176" s="40"/>
      <c r="R176" s="40"/>
      <c r="S176" s="33" t="s">
        <v>364</v>
      </c>
      <c r="T176" s="259">
        <v>402.51580369837342</v>
      </c>
      <c r="U176" s="258">
        <f t="shared" si="8"/>
        <v>0</v>
      </c>
      <c r="V176" s="34">
        <v>228.64609085432889</v>
      </c>
      <c r="W176" s="162" t="s">
        <v>363</v>
      </c>
      <c r="X176" s="162">
        <v>39.335195029031254</v>
      </c>
      <c r="Y176" s="34">
        <v>582.40177743639924</v>
      </c>
      <c r="Z176" s="162" t="s">
        <v>363</v>
      </c>
      <c r="AA176" s="162" t="s">
        <v>363</v>
      </c>
      <c r="AB176" s="162" t="s">
        <v>363</v>
      </c>
      <c r="AC176" s="34">
        <v>3.2698664553987124E-3</v>
      </c>
      <c r="AD176" s="162" t="s">
        <v>363</v>
      </c>
      <c r="AE176" s="162" t="s">
        <v>363</v>
      </c>
      <c r="AF176" s="162" t="s">
        <v>363</v>
      </c>
      <c r="AG176" s="162" t="s">
        <v>363</v>
      </c>
      <c r="AH176" s="162" t="s">
        <v>363</v>
      </c>
      <c r="AI176" s="162">
        <v>4.1883787981617556E-4</v>
      </c>
      <c r="AJ176" s="162">
        <v>7.4045609978956488</v>
      </c>
      <c r="AK176" s="34">
        <v>655.68372731344061</v>
      </c>
      <c r="AL176" s="34" t="s">
        <v>363</v>
      </c>
      <c r="AM176" s="34" t="s">
        <v>363</v>
      </c>
      <c r="AN176" s="34">
        <v>704.77140721207843</v>
      </c>
      <c r="AO176" s="34" t="s">
        <v>363</v>
      </c>
      <c r="AP176" s="34">
        <v>605.24224014870902</v>
      </c>
      <c r="AQ176" s="34" t="s">
        <v>363</v>
      </c>
      <c r="AR176" s="147">
        <f t="shared" si="6"/>
        <v>402.51580369837342</v>
      </c>
      <c r="AS176" s="147">
        <f t="shared" si="9"/>
        <v>0</v>
      </c>
    </row>
    <row r="177" spans="1:45" x14ac:dyDescent="0.45">
      <c r="A177" s="19">
        <v>475</v>
      </c>
      <c r="B177" s="19" t="s">
        <v>1311</v>
      </c>
      <c r="C177" s="19" t="s">
        <v>136</v>
      </c>
      <c r="D177" s="19" t="s">
        <v>136</v>
      </c>
      <c r="E177" s="19" t="s">
        <v>136</v>
      </c>
      <c r="F177" s="19" t="s">
        <v>136</v>
      </c>
      <c r="G177" s="19">
        <v>120750</v>
      </c>
      <c r="H177" s="19" t="s">
        <v>774</v>
      </c>
      <c r="I177" s="19">
        <v>292</v>
      </c>
      <c r="J177" s="19">
        <v>292</v>
      </c>
      <c r="K177" s="31">
        <v>292</v>
      </c>
      <c r="L177" s="30" t="s">
        <v>774</v>
      </c>
      <c r="M177" s="30" t="s">
        <v>775</v>
      </c>
      <c r="N177" s="49" t="s">
        <v>776</v>
      </c>
      <c r="O177" s="49" t="s">
        <v>154</v>
      </c>
      <c r="P177" s="30" t="s">
        <v>774</v>
      </c>
      <c r="Q177" s="32">
        <v>1</v>
      </c>
      <c r="R177" s="32">
        <v>1</v>
      </c>
      <c r="S177" s="33" t="s">
        <v>361</v>
      </c>
      <c r="T177" s="259">
        <v>2462.9482357748939</v>
      </c>
      <c r="U177" s="258">
        <f t="shared" si="8"/>
        <v>0</v>
      </c>
      <c r="V177" s="34" t="s">
        <v>363</v>
      </c>
      <c r="W177" s="162" t="s">
        <v>363</v>
      </c>
      <c r="X177" s="162" t="s">
        <v>363</v>
      </c>
      <c r="Y177" s="34" t="s">
        <v>363</v>
      </c>
      <c r="Z177" s="162">
        <v>3078.5224008558935</v>
      </c>
      <c r="AA177" s="162" t="s">
        <v>363</v>
      </c>
      <c r="AB177" s="162" t="s">
        <v>363</v>
      </c>
      <c r="AC177" s="34" t="s">
        <v>363</v>
      </c>
      <c r="AD177" s="162" t="s">
        <v>363</v>
      </c>
      <c r="AE177" s="162">
        <v>2688.8946644270109</v>
      </c>
      <c r="AF177" s="162" t="s">
        <v>363</v>
      </c>
      <c r="AG177" s="162" t="s">
        <v>363</v>
      </c>
      <c r="AH177" s="162" t="s">
        <v>363</v>
      </c>
      <c r="AI177" s="162" t="s">
        <v>363</v>
      </c>
      <c r="AJ177" s="162" t="s">
        <v>363</v>
      </c>
      <c r="AK177" s="34" t="s">
        <v>363</v>
      </c>
      <c r="AL177" s="34" t="s">
        <v>363</v>
      </c>
      <c r="AM177" s="34" t="s">
        <v>363</v>
      </c>
      <c r="AN177" s="34">
        <v>3008.8168472351681</v>
      </c>
      <c r="AO177" s="34">
        <v>1448.7843219623749</v>
      </c>
      <c r="AP177" s="34" t="s">
        <v>363</v>
      </c>
      <c r="AQ177" s="34" t="s">
        <v>363</v>
      </c>
      <c r="AR177" s="147">
        <f t="shared" si="6"/>
        <v>2462.9482357748939</v>
      </c>
      <c r="AS177" s="147">
        <f t="shared" si="9"/>
        <v>0</v>
      </c>
    </row>
    <row r="178" spans="1:45" x14ac:dyDescent="0.45">
      <c r="A178" s="19">
        <v>476</v>
      </c>
      <c r="B178" s="19" t="s">
        <v>1426</v>
      </c>
      <c r="C178" s="19" t="s">
        <v>136</v>
      </c>
      <c r="D178" s="19" t="s">
        <v>136</v>
      </c>
      <c r="E178" s="19" t="s">
        <v>136</v>
      </c>
      <c r="F178" s="19" t="s">
        <v>136</v>
      </c>
      <c r="G178" s="19">
        <v>120750</v>
      </c>
      <c r="H178" s="19" t="s">
        <v>774</v>
      </c>
      <c r="I178" s="19">
        <v>292</v>
      </c>
      <c r="J178" s="19">
        <v>292</v>
      </c>
      <c r="K178" s="35"/>
      <c r="L178" s="36"/>
      <c r="M178" s="36"/>
      <c r="N178" s="56"/>
      <c r="O178" s="56"/>
      <c r="P178" s="36"/>
      <c r="Q178" s="37"/>
      <c r="R178" s="37"/>
      <c r="S178" s="33" t="s">
        <v>362</v>
      </c>
      <c r="T178" s="259">
        <v>1.1254876055658229</v>
      </c>
      <c r="U178" s="258">
        <f t="shared" si="8"/>
        <v>0</v>
      </c>
      <c r="V178" s="34" t="s">
        <v>363</v>
      </c>
      <c r="W178" s="162" t="s">
        <v>363</v>
      </c>
      <c r="X178" s="162" t="s">
        <v>363</v>
      </c>
      <c r="Y178" s="34" t="s">
        <v>363</v>
      </c>
      <c r="Z178" s="162" t="s">
        <v>363</v>
      </c>
      <c r="AA178" s="162" t="s">
        <v>363</v>
      </c>
      <c r="AB178" s="162" t="s">
        <v>363</v>
      </c>
      <c r="AC178" s="34" t="s">
        <v>363</v>
      </c>
      <c r="AD178" s="162" t="s">
        <v>363</v>
      </c>
      <c r="AE178" s="162">
        <v>8.5270089810052963E-2</v>
      </c>
      <c r="AF178" s="162" t="s">
        <v>363</v>
      </c>
      <c r="AG178" s="162" t="s">
        <v>363</v>
      </c>
      <c r="AH178" s="162" t="s">
        <v>363</v>
      </c>
      <c r="AI178" s="162" t="s">
        <v>363</v>
      </c>
      <c r="AJ178" s="162" t="s">
        <v>363</v>
      </c>
      <c r="AK178" s="34" t="s">
        <v>363</v>
      </c>
      <c r="AL178" s="34" t="s">
        <v>363</v>
      </c>
      <c r="AM178" s="34" t="s">
        <v>363</v>
      </c>
      <c r="AN178" s="34">
        <v>36.660571146757526</v>
      </c>
      <c r="AO178" s="34" t="s">
        <v>363</v>
      </c>
      <c r="AP178" s="34" t="s">
        <v>363</v>
      </c>
      <c r="AQ178" s="34" t="s">
        <v>363</v>
      </c>
      <c r="AR178" s="147">
        <f t="shared" si="6"/>
        <v>1.1254876055658229</v>
      </c>
      <c r="AS178" s="147">
        <f t="shared" si="9"/>
        <v>0</v>
      </c>
    </row>
    <row r="179" spans="1:45" x14ac:dyDescent="0.45">
      <c r="A179" s="19">
        <v>477</v>
      </c>
      <c r="B179" s="19" t="s">
        <v>1539</v>
      </c>
      <c r="C179" s="19" t="s">
        <v>136</v>
      </c>
      <c r="D179" s="19" t="s">
        <v>136</v>
      </c>
      <c r="E179" s="19" t="s">
        <v>136</v>
      </c>
      <c r="F179" s="19" t="s">
        <v>136</v>
      </c>
      <c r="G179" s="19">
        <v>120750</v>
      </c>
      <c r="H179" s="19" t="s">
        <v>774</v>
      </c>
      <c r="I179" s="19">
        <v>292</v>
      </c>
      <c r="J179" s="19">
        <v>292</v>
      </c>
      <c r="K179" s="38"/>
      <c r="L179" s="39"/>
      <c r="M179" s="39"/>
      <c r="N179" s="39"/>
      <c r="O179" s="39"/>
      <c r="P179" s="39"/>
      <c r="Q179" s="40"/>
      <c r="R179" s="40"/>
      <c r="S179" s="33" t="s">
        <v>364</v>
      </c>
      <c r="T179" s="259">
        <v>345.42188713049978</v>
      </c>
      <c r="U179" s="258">
        <f t="shared" si="8"/>
        <v>0</v>
      </c>
      <c r="V179" s="34" t="s">
        <v>363</v>
      </c>
      <c r="W179" s="162" t="s">
        <v>363</v>
      </c>
      <c r="X179" s="162" t="s">
        <v>363</v>
      </c>
      <c r="Y179" s="34" t="s">
        <v>363</v>
      </c>
      <c r="Z179" s="162" t="s">
        <v>363</v>
      </c>
      <c r="AA179" s="162" t="s">
        <v>363</v>
      </c>
      <c r="AB179" s="162" t="s">
        <v>363</v>
      </c>
      <c r="AC179" s="34" t="s">
        <v>363</v>
      </c>
      <c r="AD179" s="162" t="s">
        <v>363</v>
      </c>
      <c r="AE179" s="162">
        <v>97.327723829270809</v>
      </c>
      <c r="AF179" s="162" t="s">
        <v>363</v>
      </c>
      <c r="AG179" s="162" t="s">
        <v>363</v>
      </c>
      <c r="AH179" s="162" t="s">
        <v>363</v>
      </c>
      <c r="AI179" s="162" t="s">
        <v>363</v>
      </c>
      <c r="AJ179" s="162" t="s">
        <v>363</v>
      </c>
      <c r="AK179" s="34" t="s">
        <v>363</v>
      </c>
      <c r="AL179" s="34" t="s">
        <v>363</v>
      </c>
      <c r="AM179" s="34" t="s">
        <v>363</v>
      </c>
      <c r="AN179" s="34">
        <v>1277.966660816189</v>
      </c>
      <c r="AO179" s="34">
        <v>457.47173168149868</v>
      </c>
      <c r="AP179" s="34" t="s">
        <v>363</v>
      </c>
      <c r="AQ179" s="34" t="s">
        <v>363</v>
      </c>
      <c r="AR179" s="147">
        <f t="shared" si="6"/>
        <v>345.42188713049978</v>
      </c>
      <c r="AS179" s="147">
        <f t="shared" si="9"/>
        <v>0</v>
      </c>
    </row>
    <row r="180" spans="1:45" x14ac:dyDescent="0.45">
      <c r="A180" s="19">
        <v>478</v>
      </c>
      <c r="B180" s="19" t="s">
        <v>1312</v>
      </c>
      <c r="C180" s="19" t="s">
        <v>136</v>
      </c>
      <c r="D180" s="19" t="s">
        <v>136</v>
      </c>
      <c r="E180" s="19" t="s">
        <v>136</v>
      </c>
      <c r="F180" s="19" t="s">
        <v>136</v>
      </c>
      <c r="G180" s="19">
        <v>120791</v>
      </c>
      <c r="H180" s="19" t="s">
        <v>777</v>
      </c>
      <c r="I180" s="19">
        <v>296</v>
      </c>
      <c r="J180" s="19">
        <v>296</v>
      </c>
      <c r="K180" s="31">
        <v>296</v>
      </c>
      <c r="L180" s="30" t="s">
        <v>777</v>
      </c>
      <c r="M180" s="30" t="s">
        <v>778</v>
      </c>
      <c r="N180" s="49" t="s">
        <v>779</v>
      </c>
      <c r="O180" s="49" t="s">
        <v>155</v>
      </c>
      <c r="P180" s="30" t="s">
        <v>777</v>
      </c>
      <c r="Q180" s="32">
        <v>1</v>
      </c>
      <c r="R180" s="32">
        <v>1</v>
      </c>
      <c r="S180" s="33" t="s">
        <v>361</v>
      </c>
      <c r="T180" s="259">
        <v>1723.3370301413972</v>
      </c>
      <c r="U180" s="258">
        <f t="shared" si="8"/>
        <v>0</v>
      </c>
      <c r="V180" s="34" t="s">
        <v>363</v>
      </c>
      <c r="W180" s="162" t="s">
        <v>363</v>
      </c>
      <c r="X180" s="162" t="s">
        <v>363</v>
      </c>
      <c r="Y180" s="34" t="s">
        <v>363</v>
      </c>
      <c r="Z180" s="162" t="s">
        <v>363</v>
      </c>
      <c r="AA180" s="162" t="s">
        <v>363</v>
      </c>
      <c r="AB180" s="162" t="s">
        <v>363</v>
      </c>
      <c r="AC180" s="34" t="s">
        <v>363</v>
      </c>
      <c r="AD180" s="162" t="s">
        <v>363</v>
      </c>
      <c r="AE180" s="162" t="s">
        <v>363</v>
      </c>
      <c r="AF180" s="162" t="s">
        <v>363</v>
      </c>
      <c r="AG180" s="162" t="s">
        <v>363</v>
      </c>
      <c r="AH180" s="162" t="s">
        <v>363</v>
      </c>
      <c r="AI180" s="162" t="s">
        <v>363</v>
      </c>
      <c r="AJ180" s="162" t="s">
        <v>363</v>
      </c>
      <c r="AK180" s="34" t="s">
        <v>363</v>
      </c>
      <c r="AL180" s="34" t="s">
        <v>363</v>
      </c>
      <c r="AM180" s="34" t="s">
        <v>363</v>
      </c>
      <c r="AN180" s="34" t="s">
        <v>363</v>
      </c>
      <c r="AO180" s="34" t="s">
        <v>363</v>
      </c>
      <c r="AP180" s="34" t="s">
        <v>363</v>
      </c>
      <c r="AQ180" s="34" t="s">
        <v>363</v>
      </c>
      <c r="AR180" s="147">
        <f t="shared" si="6"/>
        <v>1723.3370301413972</v>
      </c>
      <c r="AS180" s="147">
        <f t="shared" si="9"/>
        <v>0</v>
      </c>
    </row>
    <row r="181" spans="1:45" x14ac:dyDescent="0.45">
      <c r="A181" s="19">
        <v>479</v>
      </c>
      <c r="B181" s="19" t="s">
        <v>1427</v>
      </c>
      <c r="C181" s="19" t="s">
        <v>136</v>
      </c>
      <c r="D181" s="19" t="s">
        <v>136</v>
      </c>
      <c r="E181" s="19" t="s">
        <v>136</v>
      </c>
      <c r="F181" s="19" t="s">
        <v>136</v>
      </c>
      <c r="G181" s="19">
        <v>120791</v>
      </c>
      <c r="H181" s="19" t="s">
        <v>777</v>
      </c>
      <c r="I181" s="19">
        <v>296</v>
      </c>
      <c r="J181" s="19">
        <v>296</v>
      </c>
      <c r="K181" s="35"/>
      <c r="L181" s="36"/>
      <c r="M181" s="36"/>
      <c r="N181" s="56"/>
      <c r="O181" s="56"/>
      <c r="P181" s="36"/>
      <c r="Q181" s="37"/>
      <c r="R181" s="37"/>
      <c r="S181" s="33" t="s">
        <v>362</v>
      </c>
      <c r="T181" s="259">
        <v>0</v>
      </c>
      <c r="U181" s="258">
        <f t="shared" si="8"/>
        <v>0</v>
      </c>
      <c r="V181" s="34" t="s">
        <v>363</v>
      </c>
      <c r="W181" s="162" t="s">
        <v>363</v>
      </c>
      <c r="X181" s="162" t="s">
        <v>363</v>
      </c>
      <c r="Y181" s="34" t="s">
        <v>363</v>
      </c>
      <c r="Z181" s="162" t="s">
        <v>363</v>
      </c>
      <c r="AA181" s="162" t="s">
        <v>363</v>
      </c>
      <c r="AB181" s="162" t="s">
        <v>363</v>
      </c>
      <c r="AC181" s="34" t="s">
        <v>363</v>
      </c>
      <c r="AD181" s="162" t="s">
        <v>363</v>
      </c>
      <c r="AE181" s="162" t="s">
        <v>363</v>
      </c>
      <c r="AF181" s="162" t="s">
        <v>363</v>
      </c>
      <c r="AG181" s="162" t="s">
        <v>363</v>
      </c>
      <c r="AH181" s="162" t="s">
        <v>363</v>
      </c>
      <c r="AI181" s="162" t="s">
        <v>363</v>
      </c>
      <c r="AJ181" s="162" t="s">
        <v>363</v>
      </c>
      <c r="AK181" s="34" t="s">
        <v>363</v>
      </c>
      <c r="AL181" s="34" t="s">
        <v>363</v>
      </c>
      <c r="AM181" s="34" t="s">
        <v>363</v>
      </c>
      <c r="AN181" s="34" t="s">
        <v>363</v>
      </c>
      <c r="AO181" s="34" t="s">
        <v>363</v>
      </c>
      <c r="AP181" s="34" t="s">
        <v>363</v>
      </c>
      <c r="AQ181" s="34" t="s">
        <v>363</v>
      </c>
      <c r="AR181" s="147">
        <f t="shared" si="6"/>
        <v>0</v>
      </c>
      <c r="AS181" s="147">
        <f t="shared" si="9"/>
        <v>0</v>
      </c>
    </row>
    <row r="182" spans="1:45" x14ac:dyDescent="0.45">
      <c r="A182" s="19">
        <v>480</v>
      </c>
      <c r="B182" s="19" t="s">
        <v>1540</v>
      </c>
      <c r="C182" s="19" t="s">
        <v>136</v>
      </c>
      <c r="D182" s="19" t="s">
        <v>136</v>
      </c>
      <c r="E182" s="19" t="s">
        <v>136</v>
      </c>
      <c r="F182" s="19" t="s">
        <v>136</v>
      </c>
      <c r="G182" s="19">
        <v>120791</v>
      </c>
      <c r="H182" s="19" t="s">
        <v>777</v>
      </c>
      <c r="I182" s="19">
        <v>296</v>
      </c>
      <c r="J182" s="19">
        <v>296</v>
      </c>
      <c r="K182" s="38"/>
      <c r="L182" s="39"/>
      <c r="M182" s="39"/>
      <c r="N182" s="39"/>
      <c r="O182" s="39"/>
      <c r="P182" s="39"/>
      <c r="Q182" s="40"/>
      <c r="R182" s="40"/>
      <c r="S182" s="33" t="s">
        <v>364</v>
      </c>
      <c r="T182" s="259">
        <v>464.4489357055142</v>
      </c>
      <c r="U182" s="258">
        <f t="shared" si="8"/>
        <v>0</v>
      </c>
      <c r="V182" s="34" t="s">
        <v>363</v>
      </c>
      <c r="W182" s="162" t="s">
        <v>363</v>
      </c>
      <c r="X182" s="162" t="s">
        <v>363</v>
      </c>
      <c r="Y182" s="34" t="s">
        <v>363</v>
      </c>
      <c r="Z182" s="162" t="s">
        <v>363</v>
      </c>
      <c r="AA182" s="162" t="s">
        <v>363</v>
      </c>
      <c r="AB182" s="162" t="s">
        <v>363</v>
      </c>
      <c r="AC182" s="34" t="s">
        <v>363</v>
      </c>
      <c r="AD182" s="162" t="s">
        <v>363</v>
      </c>
      <c r="AE182" s="162" t="s">
        <v>363</v>
      </c>
      <c r="AF182" s="162" t="s">
        <v>363</v>
      </c>
      <c r="AG182" s="162" t="s">
        <v>363</v>
      </c>
      <c r="AH182" s="162" t="s">
        <v>363</v>
      </c>
      <c r="AI182" s="162" t="s">
        <v>363</v>
      </c>
      <c r="AJ182" s="162" t="s">
        <v>363</v>
      </c>
      <c r="AK182" s="34" t="s">
        <v>363</v>
      </c>
      <c r="AL182" s="34" t="s">
        <v>363</v>
      </c>
      <c r="AM182" s="34" t="s">
        <v>363</v>
      </c>
      <c r="AN182" s="34" t="s">
        <v>363</v>
      </c>
      <c r="AO182" s="34" t="s">
        <v>363</v>
      </c>
      <c r="AP182" s="34" t="s">
        <v>363</v>
      </c>
      <c r="AQ182" s="34" t="s">
        <v>363</v>
      </c>
      <c r="AR182" s="147">
        <f t="shared" si="6"/>
        <v>464.4489357055142</v>
      </c>
      <c r="AS182" s="147">
        <f t="shared" si="9"/>
        <v>0</v>
      </c>
    </row>
    <row r="183" spans="1:45" x14ac:dyDescent="0.45">
      <c r="A183" s="19">
        <v>481</v>
      </c>
      <c r="B183" s="19" t="s">
        <v>1313</v>
      </c>
      <c r="C183" s="19" t="s">
        <v>136</v>
      </c>
      <c r="D183" s="19" t="s">
        <v>136</v>
      </c>
      <c r="E183" s="19" t="s">
        <v>136</v>
      </c>
      <c r="F183" s="19" t="s">
        <v>136</v>
      </c>
      <c r="G183" s="19">
        <v>120799</v>
      </c>
      <c r="H183" s="26">
        <v>120799</v>
      </c>
      <c r="I183" s="19">
        <v>299</v>
      </c>
      <c r="J183" s="19">
        <v>299</v>
      </c>
      <c r="K183" s="31">
        <v>299</v>
      </c>
      <c r="L183" s="30" t="s">
        <v>780</v>
      </c>
      <c r="M183" s="30"/>
      <c r="N183" s="30"/>
      <c r="O183" s="30" t="s">
        <v>156</v>
      </c>
      <c r="P183" s="30" t="s">
        <v>780</v>
      </c>
      <c r="Q183" s="32">
        <v>1</v>
      </c>
      <c r="R183" s="32">
        <v>1</v>
      </c>
      <c r="S183" s="33" t="s">
        <v>361</v>
      </c>
      <c r="T183" s="259">
        <v>5086.9897600455042</v>
      </c>
      <c r="U183" s="258">
        <f t="shared" si="8"/>
        <v>0</v>
      </c>
      <c r="V183" s="34" t="s">
        <v>363</v>
      </c>
      <c r="W183" s="162" t="s">
        <v>363</v>
      </c>
      <c r="X183" s="162" t="s">
        <v>363</v>
      </c>
      <c r="Y183" s="34" t="s">
        <v>363</v>
      </c>
      <c r="Z183" s="162" t="s">
        <v>363</v>
      </c>
      <c r="AA183" s="162" t="s">
        <v>363</v>
      </c>
      <c r="AB183" s="162" t="s">
        <v>363</v>
      </c>
      <c r="AC183" s="34" t="s">
        <v>363</v>
      </c>
      <c r="AD183" s="162" t="s">
        <v>363</v>
      </c>
      <c r="AE183" s="162" t="s">
        <v>363</v>
      </c>
      <c r="AF183" s="162">
        <v>5573.7058062133774</v>
      </c>
      <c r="AG183" s="162" t="s">
        <v>363</v>
      </c>
      <c r="AH183" s="162" t="s">
        <v>363</v>
      </c>
      <c r="AI183" s="162" t="s">
        <v>363</v>
      </c>
      <c r="AJ183" s="162" t="s">
        <v>363</v>
      </c>
      <c r="AK183" s="34" t="s">
        <v>363</v>
      </c>
      <c r="AL183" s="34" t="s">
        <v>363</v>
      </c>
      <c r="AM183" s="34" t="s">
        <v>363</v>
      </c>
      <c r="AN183" s="34">
        <v>3339.2444271917134</v>
      </c>
      <c r="AO183" s="34" t="s">
        <v>363</v>
      </c>
      <c r="AP183" s="34" t="s">
        <v>363</v>
      </c>
      <c r="AQ183" s="34" t="s">
        <v>363</v>
      </c>
      <c r="AR183" s="147">
        <f t="shared" si="6"/>
        <v>5086.9897600455042</v>
      </c>
      <c r="AS183" s="147">
        <f t="shared" si="9"/>
        <v>0</v>
      </c>
    </row>
    <row r="184" spans="1:45" x14ac:dyDescent="0.45">
      <c r="A184" s="19">
        <v>482</v>
      </c>
      <c r="B184" s="19" t="s">
        <v>1428</v>
      </c>
      <c r="C184" s="19" t="s">
        <v>136</v>
      </c>
      <c r="D184" s="19" t="s">
        <v>136</v>
      </c>
      <c r="E184" s="19" t="s">
        <v>136</v>
      </c>
      <c r="F184" s="19" t="s">
        <v>136</v>
      </c>
      <c r="G184" s="19">
        <v>120799</v>
      </c>
      <c r="H184" s="26">
        <v>120799</v>
      </c>
      <c r="I184" s="19">
        <v>299</v>
      </c>
      <c r="J184" s="19">
        <v>299</v>
      </c>
      <c r="K184" s="35"/>
      <c r="L184" s="36"/>
      <c r="M184" s="36"/>
      <c r="N184" s="36"/>
      <c r="O184" s="36"/>
      <c r="P184" s="36"/>
      <c r="Q184" s="37"/>
      <c r="R184" s="37"/>
      <c r="S184" s="33" t="s">
        <v>362</v>
      </c>
      <c r="T184" s="259">
        <v>56.015418930347316</v>
      </c>
      <c r="U184" s="258">
        <f t="shared" si="8"/>
        <v>0</v>
      </c>
      <c r="V184" s="34" t="s">
        <v>363</v>
      </c>
      <c r="W184" s="162" t="s">
        <v>363</v>
      </c>
      <c r="X184" s="162" t="s">
        <v>363</v>
      </c>
      <c r="Y184" s="34" t="s">
        <v>363</v>
      </c>
      <c r="Z184" s="162" t="s">
        <v>363</v>
      </c>
      <c r="AA184" s="162" t="s">
        <v>363</v>
      </c>
      <c r="AB184" s="162" t="s">
        <v>363</v>
      </c>
      <c r="AC184" s="34" t="s">
        <v>363</v>
      </c>
      <c r="AD184" s="162" t="s">
        <v>363</v>
      </c>
      <c r="AE184" s="162" t="s">
        <v>363</v>
      </c>
      <c r="AF184" s="162">
        <v>4.6294516281003135</v>
      </c>
      <c r="AG184" s="162" t="s">
        <v>363</v>
      </c>
      <c r="AH184" s="162" t="s">
        <v>363</v>
      </c>
      <c r="AI184" s="162" t="s">
        <v>363</v>
      </c>
      <c r="AJ184" s="162" t="s">
        <v>363</v>
      </c>
      <c r="AK184" s="34" t="s">
        <v>363</v>
      </c>
      <c r="AL184" s="34" t="s">
        <v>363</v>
      </c>
      <c r="AM184" s="34" t="s">
        <v>363</v>
      </c>
      <c r="AN184" s="34">
        <v>56.444413193316002</v>
      </c>
      <c r="AO184" s="34" t="s">
        <v>363</v>
      </c>
      <c r="AP184" s="34" t="s">
        <v>363</v>
      </c>
      <c r="AQ184" s="34" t="s">
        <v>363</v>
      </c>
      <c r="AR184" s="147">
        <f t="shared" si="6"/>
        <v>56.015418930347316</v>
      </c>
      <c r="AS184" s="147">
        <f t="shared" si="9"/>
        <v>0</v>
      </c>
    </row>
    <row r="185" spans="1:45" x14ac:dyDescent="0.45">
      <c r="A185" s="19">
        <v>483</v>
      </c>
      <c r="B185" s="19" t="s">
        <v>1541</v>
      </c>
      <c r="C185" s="19" t="s">
        <v>136</v>
      </c>
      <c r="D185" s="19" t="s">
        <v>136</v>
      </c>
      <c r="E185" s="19" t="s">
        <v>136</v>
      </c>
      <c r="F185" s="19" t="s">
        <v>136</v>
      </c>
      <c r="G185" s="19">
        <v>120799</v>
      </c>
      <c r="H185" s="26">
        <v>120799</v>
      </c>
      <c r="I185" s="19">
        <v>299</v>
      </c>
      <c r="J185" s="19">
        <v>299</v>
      </c>
      <c r="K185" s="38"/>
      <c r="L185" s="39"/>
      <c r="M185" s="39"/>
      <c r="N185" s="39"/>
      <c r="O185" s="39"/>
      <c r="P185" s="39"/>
      <c r="Q185" s="40"/>
      <c r="R185" s="40"/>
      <c r="S185" s="33" t="s">
        <v>364</v>
      </c>
      <c r="T185" s="259">
        <v>41.419011619173027</v>
      </c>
      <c r="U185" s="258">
        <f t="shared" si="8"/>
        <v>0</v>
      </c>
      <c r="V185" s="34" t="s">
        <v>363</v>
      </c>
      <c r="W185" s="162" t="s">
        <v>363</v>
      </c>
      <c r="X185" s="162" t="s">
        <v>363</v>
      </c>
      <c r="Y185" s="34" t="s">
        <v>363</v>
      </c>
      <c r="Z185" s="162" t="s">
        <v>363</v>
      </c>
      <c r="AA185" s="162" t="s">
        <v>363</v>
      </c>
      <c r="AB185" s="162" t="s">
        <v>363</v>
      </c>
      <c r="AC185" s="34" t="s">
        <v>363</v>
      </c>
      <c r="AD185" s="162" t="s">
        <v>363</v>
      </c>
      <c r="AE185" s="162" t="s">
        <v>363</v>
      </c>
      <c r="AF185" s="162" t="s">
        <v>363</v>
      </c>
      <c r="AG185" s="162" t="s">
        <v>363</v>
      </c>
      <c r="AH185" s="162" t="s">
        <v>363</v>
      </c>
      <c r="AI185" s="162" t="s">
        <v>363</v>
      </c>
      <c r="AJ185" s="162" t="s">
        <v>363</v>
      </c>
      <c r="AK185" s="34" t="s">
        <v>363</v>
      </c>
      <c r="AL185" s="34" t="s">
        <v>363</v>
      </c>
      <c r="AM185" s="34" t="s">
        <v>363</v>
      </c>
      <c r="AN185" s="34">
        <v>668.26561132757774</v>
      </c>
      <c r="AO185" s="34" t="s">
        <v>363</v>
      </c>
      <c r="AP185" s="34" t="s">
        <v>363</v>
      </c>
      <c r="AQ185" s="34" t="s">
        <v>363</v>
      </c>
      <c r="AR185" s="147">
        <f t="shared" si="6"/>
        <v>41.419011619173027</v>
      </c>
      <c r="AS185" s="147">
        <f t="shared" si="9"/>
        <v>0</v>
      </c>
    </row>
    <row r="186" spans="1:45" x14ac:dyDescent="0.45">
      <c r="A186" s="19">
        <v>484</v>
      </c>
      <c r="B186" s="19" t="s">
        <v>1314</v>
      </c>
      <c r="C186" s="19" t="s">
        <v>136</v>
      </c>
      <c r="D186" s="19" t="s">
        <v>162</v>
      </c>
      <c r="E186" s="19" t="s">
        <v>162</v>
      </c>
      <c r="F186" s="19" t="s">
        <v>162</v>
      </c>
      <c r="G186" s="19">
        <v>120720</v>
      </c>
      <c r="H186" s="19" t="s">
        <v>783</v>
      </c>
      <c r="I186" s="19">
        <v>328</v>
      </c>
      <c r="J186" s="19">
        <v>328</v>
      </c>
      <c r="K186" s="31">
        <v>328</v>
      </c>
      <c r="L186" s="30" t="s">
        <v>781</v>
      </c>
      <c r="M186" s="30" t="s">
        <v>782</v>
      </c>
      <c r="N186" s="30" t="s">
        <v>161</v>
      </c>
      <c r="O186" s="49" t="s">
        <v>161</v>
      </c>
      <c r="P186" s="41" t="s">
        <v>781</v>
      </c>
      <c r="Q186" s="32">
        <v>1</v>
      </c>
      <c r="R186" s="32">
        <v>1</v>
      </c>
      <c r="S186" s="33" t="s">
        <v>361</v>
      </c>
      <c r="T186" s="259">
        <v>2282.3817587796384</v>
      </c>
      <c r="U186" s="258">
        <f t="shared" si="8"/>
        <v>5236.661870563943</v>
      </c>
      <c r="V186" s="34">
        <v>926.17224298688086</v>
      </c>
      <c r="W186" s="162" t="s">
        <v>363</v>
      </c>
      <c r="X186" s="162">
        <v>2208.0581449959964</v>
      </c>
      <c r="Y186" s="34">
        <v>153.75485560201557</v>
      </c>
      <c r="Z186" s="162">
        <v>4504.7919537160651</v>
      </c>
      <c r="AA186" s="162">
        <v>5820.1336400481969</v>
      </c>
      <c r="AB186" s="162">
        <v>5236.661870563943</v>
      </c>
      <c r="AC186" s="34">
        <v>6746.9452573122089</v>
      </c>
      <c r="AD186" s="162">
        <v>6207.9648047198261</v>
      </c>
      <c r="AE186" s="162">
        <v>11472.213798885312</v>
      </c>
      <c r="AF186" s="162">
        <v>2347.4102697341427</v>
      </c>
      <c r="AG186" s="162" t="s">
        <v>363</v>
      </c>
      <c r="AH186" s="162" t="s">
        <v>363</v>
      </c>
      <c r="AI186" s="162">
        <v>7265.9994856426156</v>
      </c>
      <c r="AJ186" s="162">
        <v>13417.971233200376</v>
      </c>
      <c r="AK186" s="34">
        <v>2207.3396352546924</v>
      </c>
      <c r="AL186" s="34">
        <v>5744.1356991688408</v>
      </c>
      <c r="AM186" s="34" t="s">
        <v>363</v>
      </c>
      <c r="AN186" s="34">
        <v>1440.4308817518217</v>
      </c>
      <c r="AO186" s="34" t="s">
        <v>363</v>
      </c>
      <c r="AP186" s="34">
        <v>6489.7467261942274</v>
      </c>
      <c r="AQ186" s="34">
        <v>1385.8240196613672</v>
      </c>
      <c r="AR186" s="147">
        <f t="shared" si="6"/>
        <v>2282.3817587796384</v>
      </c>
      <c r="AS186" s="147">
        <f t="shared" si="9"/>
        <v>5236.661870563943</v>
      </c>
    </row>
    <row r="187" spans="1:45" x14ac:dyDescent="0.45">
      <c r="A187" s="19">
        <v>485</v>
      </c>
      <c r="B187" s="19" t="s">
        <v>1429</v>
      </c>
      <c r="C187" s="19" t="s">
        <v>136</v>
      </c>
      <c r="D187" s="19" t="s">
        <v>162</v>
      </c>
      <c r="E187" s="19" t="s">
        <v>162</v>
      </c>
      <c r="F187" s="19" t="s">
        <v>162</v>
      </c>
      <c r="G187" s="19">
        <v>120720</v>
      </c>
      <c r="H187" s="19" t="s">
        <v>783</v>
      </c>
      <c r="I187" s="19">
        <v>328</v>
      </c>
      <c r="J187" s="19">
        <v>328</v>
      </c>
      <c r="K187" s="35"/>
      <c r="L187" s="36"/>
      <c r="M187" s="36"/>
      <c r="N187" s="36"/>
      <c r="O187" s="56"/>
      <c r="P187" s="36"/>
      <c r="Q187" s="37"/>
      <c r="R187" s="37"/>
      <c r="S187" s="33" t="s">
        <v>362</v>
      </c>
      <c r="T187" s="259">
        <v>1306.1832841751373</v>
      </c>
      <c r="U187" s="258">
        <f t="shared" si="8"/>
        <v>0</v>
      </c>
      <c r="V187" s="34" t="s">
        <v>363</v>
      </c>
      <c r="W187" s="162" t="s">
        <v>363</v>
      </c>
      <c r="X187" s="162">
        <v>17.79191446928332</v>
      </c>
      <c r="Y187" s="34">
        <v>3805.4931722520882</v>
      </c>
      <c r="Z187" s="162">
        <v>2432.8647263017356</v>
      </c>
      <c r="AA187" s="162" t="s">
        <v>363</v>
      </c>
      <c r="AB187" s="162" t="s">
        <v>363</v>
      </c>
      <c r="AC187" s="34">
        <v>320.28582926605367</v>
      </c>
      <c r="AD187" s="162">
        <v>4.2067589513564099E-5</v>
      </c>
      <c r="AE187" s="162">
        <v>1.5821767052085975</v>
      </c>
      <c r="AF187" s="162">
        <v>17.020212580230609</v>
      </c>
      <c r="AG187" s="162" t="s">
        <v>363</v>
      </c>
      <c r="AH187" s="162" t="s">
        <v>363</v>
      </c>
      <c r="AI187" s="162">
        <v>397.61297103985254</v>
      </c>
      <c r="AJ187" s="162" t="s">
        <v>363</v>
      </c>
      <c r="AK187" s="34" t="s">
        <v>363</v>
      </c>
      <c r="AL187" s="34">
        <v>96.168347321189941</v>
      </c>
      <c r="AM187" s="34" t="s">
        <v>363</v>
      </c>
      <c r="AN187" s="34">
        <v>246.79532539957631</v>
      </c>
      <c r="AO187" s="34" t="s">
        <v>363</v>
      </c>
      <c r="AP187" s="34">
        <v>1866.3871156930541</v>
      </c>
      <c r="AQ187" s="34">
        <v>3790.3816615474143</v>
      </c>
      <c r="AR187" s="147">
        <f t="shared" si="6"/>
        <v>1306.1832841751373</v>
      </c>
      <c r="AS187" s="147">
        <f t="shared" si="9"/>
        <v>0</v>
      </c>
    </row>
    <row r="188" spans="1:45" x14ac:dyDescent="0.45">
      <c r="A188" s="19">
        <v>486</v>
      </c>
      <c r="B188" s="19" t="s">
        <v>1542</v>
      </c>
      <c r="C188" s="19" t="s">
        <v>136</v>
      </c>
      <c r="D188" s="19" t="s">
        <v>162</v>
      </c>
      <c r="E188" s="19" t="s">
        <v>162</v>
      </c>
      <c r="F188" s="19" t="s">
        <v>162</v>
      </c>
      <c r="G188" s="19">
        <v>120720</v>
      </c>
      <c r="H188" s="19" t="s">
        <v>783</v>
      </c>
      <c r="I188" s="19">
        <v>328</v>
      </c>
      <c r="J188" s="19">
        <v>328</v>
      </c>
      <c r="K188" s="38"/>
      <c r="L188" s="39"/>
      <c r="M188" s="39"/>
      <c r="N188" s="39"/>
      <c r="O188" s="39"/>
      <c r="P188" s="39"/>
      <c r="Q188" s="40"/>
      <c r="R188" s="40"/>
      <c r="S188" s="33" t="s">
        <v>364</v>
      </c>
      <c r="T188" s="259">
        <v>440.1437205253776</v>
      </c>
      <c r="U188" s="258">
        <f t="shared" si="8"/>
        <v>714.40080594270239</v>
      </c>
      <c r="V188" s="34">
        <v>165.07105652518706</v>
      </c>
      <c r="W188" s="162" t="s">
        <v>363</v>
      </c>
      <c r="X188" s="162">
        <v>603.34720081677415</v>
      </c>
      <c r="Y188" s="34">
        <v>546.99989572540289</v>
      </c>
      <c r="Z188" s="162" t="s">
        <v>363</v>
      </c>
      <c r="AA188" s="162">
        <v>171.98570489648375</v>
      </c>
      <c r="AB188" s="162">
        <v>714.40080594270239</v>
      </c>
      <c r="AC188" s="34">
        <v>8.8253683975071506E-3</v>
      </c>
      <c r="AD188" s="162" t="s">
        <v>363</v>
      </c>
      <c r="AE188" s="162">
        <v>3154.7794739764458</v>
      </c>
      <c r="AF188" s="162">
        <v>82.948274190642252</v>
      </c>
      <c r="AG188" s="162" t="s">
        <v>363</v>
      </c>
      <c r="AH188" s="162" t="s">
        <v>363</v>
      </c>
      <c r="AI188" s="162">
        <v>65.706287590714936</v>
      </c>
      <c r="AJ188" s="162">
        <v>30.952574088856561</v>
      </c>
      <c r="AK188" s="34">
        <v>247.4156314394136</v>
      </c>
      <c r="AL188" s="34">
        <v>48.061046196855017</v>
      </c>
      <c r="AM188" s="34" t="s">
        <v>363</v>
      </c>
      <c r="AN188" s="34">
        <v>653.08061105609227</v>
      </c>
      <c r="AO188" s="34" t="s">
        <v>363</v>
      </c>
      <c r="AP188" s="34">
        <v>965.2108471421825</v>
      </c>
      <c r="AQ188" s="34">
        <v>90.682664709668188</v>
      </c>
      <c r="AR188" s="147">
        <f t="shared" si="6"/>
        <v>440.1437205253776</v>
      </c>
      <c r="AS188" s="147">
        <f t="shared" si="9"/>
        <v>714.40080594270239</v>
      </c>
    </row>
    <row r="189" spans="1:45" x14ac:dyDescent="0.45">
      <c r="A189" s="19">
        <v>523</v>
      </c>
      <c r="B189" s="19" t="s">
        <v>1315</v>
      </c>
      <c r="C189" s="19" t="s">
        <v>136</v>
      </c>
      <c r="D189" s="19" t="s">
        <v>136</v>
      </c>
      <c r="E189" s="19" t="s">
        <v>136</v>
      </c>
      <c r="F189" s="19" t="s">
        <v>136</v>
      </c>
      <c r="G189" s="19">
        <v>120400</v>
      </c>
      <c r="H189" s="19" t="s">
        <v>815</v>
      </c>
      <c r="I189" s="19">
        <v>333</v>
      </c>
      <c r="J189" s="19">
        <v>333</v>
      </c>
      <c r="K189" s="31">
        <v>333</v>
      </c>
      <c r="L189" s="30" t="s">
        <v>815</v>
      </c>
      <c r="M189" s="30" t="s">
        <v>816</v>
      </c>
      <c r="N189" s="30" t="s">
        <v>817</v>
      </c>
      <c r="O189" s="30" t="s">
        <v>164</v>
      </c>
      <c r="P189" s="30" t="s">
        <v>815</v>
      </c>
      <c r="Q189" s="32">
        <v>1</v>
      </c>
      <c r="R189" s="32">
        <v>1</v>
      </c>
      <c r="S189" s="33" t="s">
        <v>361</v>
      </c>
      <c r="T189" s="259">
        <v>4729.866936371388</v>
      </c>
      <c r="U189" s="258">
        <f t="shared" si="8"/>
        <v>0</v>
      </c>
      <c r="V189" s="34">
        <v>4387.5995658109177</v>
      </c>
      <c r="W189" s="162" t="s">
        <v>363</v>
      </c>
      <c r="X189" s="162">
        <v>3790.3441181774597</v>
      </c>
      <c r="Y189" s="34">
        <v>855.44807073077561</v>
      </c>
      <c r="Z189" s="162">
        <v>8204.8658724827474</v>
      </c>
      <c r="AA189" s="162" t="s">
        <v>363</v>
      </c>
      <c r="AB189" s="162" t="s">
        <v>363</v>
      </c>
      <c r="AC189" s="34">
        <v>2875.8993816747943</v>
      </c>
      <c r="AD189" s="162" t="s">
        <v>363</v>
      </c>
      <c r="AE189" s="162">
        <v>8591.7363325084007</v>
      </c>
      <c r="AF189" s="162" t="s">
        <v>363</v>
      </c>
      <c r="AG189" s="162" t="s">
        <v>363</v>
      </c>
      <c r="AH189" s="162" t="s">
        <v>363</v>
      </c>
      <c r="AI189" s="162" t="s">
        <v>363</v>
      </c>
      <c r="AJ189" s="162" t="s">
        <v>363</v>
      </c>
      <c r="AK189" s="34" t="s">
        <v>363</v>
      </c>
      <c r="AL189" s="34">
        <v>6388.3735871216331</v>
      </c>
      <c r="AM189" s="34">
        <v>2929.7614103695823</v>
      </c>
      <c r="AN189" s="34">
        <v>5059.3208458577528</v>
      </c>
      <c r="AO189" s="34">
        <v>5644.3403839922657</v>
      </c>
      <c r="AP189" s="34">
        <v>13229.499746392046</v>
      </c>
      <c r="AQ189" s="34" t="s">
        <v>363</v>
      </c>
      <c r="AR189" s="147">
        <f t="shared" si="6"/>
        <v>4729.866936371388</v>
      </c>
      <c r="AS189" s="147">
        <f t="shared" si="9"/>
        <v>0</v>
      </c>
    </row>
    <row r="190" spans="1:45" x14ac:dyDescent="0.45">
      <c r="A190" s="19">
        <v>524</v>
      </c>
      <c r="B190" s="19" t="s">
        <v>1430</v>
      </c>
      <c r="C190" s="19" t="s">
        <v>136</v>
      </c>
      <c r="D190" s="19" t="s">
        <v>136</v>
      </c>
      <c r="E190" s="19" t="s">
        <v>136</v>
      </c>
      <c r="F190" s="19" t="s">
        <v>136</v>
      </c>
      <c r="G190" s="19">
        <v>120400</v>
      </c>
      <c r="H190" s="19" t="s">
        <v>815</v>
      </c>
      <c r="I190" s="19">
        <v>333</v>
      </c>
      <c r="J190" s="19">
        <v>333</v>
      </c>
      <c r="K190" s="35"/>
      <c r="L190" s="36"/>
      <c r="M190" s="36"/>
      <c r="N190" s="36"/>
      <c r="O190" s="36"/>
      <c r="P190" s="36"/>
      <c r="Q190" s="37"/>
      <c r="R190" s="37"/>
      <c r="S190" s="33" t="s">
        <v>362</v>
      </c>
      <c r="T190" s="259">
        <v>267.98882895339102</v>
      </c>
      <c r="U190" s="258">
        <f t="shared" si="8"/>
        <v>0</v>
      </c>
      <c r="V190" s="34" t="s">
        <v>363</v>
      </c>
      <c r="W190" s="162" t="s">
        <v>363</v>
      </c>
      <c r="X190" s="162">
        <v>0.99327808581963728</v>
      </c>
      <c r="Y190" s="34">
        <v>1287.6303007149486</v>
      </c>
      <c r="Z190" s="162">
        <v>14.321585481545222</v>
      </c>
      <c r="AA190" s="162" t="s">
        <v>363</v>
      </c>
      <c r="AB190" s="162" t="s">
        <v>363</v>
      </c>
      <c r="AC190" s="34">
        <v>77.340273271010901</v>
      </c>
      <c r="AD190" s="162" t="s">
        <v>363</v>
      </c>
      <c r="AE190" s="162">
        <v>423.46752466742856</v>
      </c>
      <c r="AF190" s="162" t="s">
        <v>363</v>
      </c>
      <c r="AG190" s="162" t="s">
        <v>363</v>
      </c>
      <c r="AH190" s="162" t="s">
        <v>363</v>
      </c>
      <c r="AI190" s="162" t="s">
        <v>363</v>
      </c>
      <c r="AJ190" s="162" t="s">
        <v>363</v>
      </c>
      <c r="AK190" s="34" t="s">
        <v>363</v>
      </c>
      <c r="AL190" s="34">
        <v>618.52095038138896</v>
      </c>
      <c r="AM190" s="34">
        <v>3919.2850633169983</v>
      </c>
      <c r="AN190" s="34">
        <v>66.91947167426332</v>
      </c>
      <c r="AO190" s="34">
        <v>3.2664962333987844</v>
      </c>
      <c r="AP190" s="34">
        <v>145.15909774271316</v>
      </c>
      <c r="AQ190" s="34" t="s">
        <v>363</v>
      </c>
      <c r="AR190" s="147">
        <f t="shared" si="6"/>
        <v>267.98882895339102</v>
      </c>
      <c r="AS190" s="147">
        <f t="shared" si="9"/>
        <v>0</v>
      </c>
    </row>
    <row r="191" spans="1:45" x14ac:dyDescent="0.45">
      <c r="A191" s="19">
        <v>525</v>
      </c>
      <c r="B191" s="19" t="s">
        <v>1543</v>
      </c>
      <c r="C191" s="19" t="s">
        <v>136</v>
      </c>
      <c r="D191" s="19" t="s">
        <v>136</v>
      </c>
      <c r="E191" s="19" t="s">
        <v>136</v>
      </c>
      <c r="F191" s="19" t="s">
        <v>136</v>
      </c>
      <c r="G191" s="19">
        <v>120400</v>
      </c>
      <c r="H191" s="19" t="s">
        <v>815</v>
      </c>
      <c r="I191" s="19">
        <v>333</v>
      </c>
      <c r="J191" s="19">
        <v>333</v>
      </c>
      <c r="K191" s="38"/>
      <c r="L191" s="39"/>
      <c r="M191" s="39"/>
      <c r="N191" s="39"/>
      <c r="O191" s="39"/>
      <c r="P191" s="39"/>
      <c r="Q191" s="40"/>
      <c r="R191" s="40"/>
      <c r="S191" s="33" t="s">
        <v>364</v>
      </c>
      <c r="T191" s="259">
        <v>169.8913876755424</v>
      </c>
      <c r="U191" s="258">
        <f t="shared" si="8"/>
        <v>0</v>
      </c>
      <c r="V191" s="34" t="s">
        <v>363</v>
      </c>
      <c r="W191" s="162" t="s">
        <v>363</v>
      </c>
      <c r="X191" s="162" t="s">
        <v>363</v>
      </c>
      <c r="Y191" s="34" t="s">
        <v>363</v>
      </c>
      <c r="Z191" s="162" t="s">
        <v>363</v>
      </c>
      <c r="AA191" s="162" t="s">
        <v>363</v>
      </c>
      <c r="AB191" s="162" t="s">
        <v>363</v>
      </c>
      <c r="AC191" s="34" t="s">
        <v>363</v>
      </c>
      <c r="AD191" s="162" t="s">
        <v>363</v>
      </c>
      <c r="AE191" s="162" t="s">
        <v>363</v>
      </c>
      <c r="AF191" s="162" t="s">
        <v>363</v>
      </c>
      <c r="AG191" s="162" t="s">
        <v>363</v>
      </c>
      <c r="AH191" s="162" t="s">
        <v>363</v>
      </c>
      <c r="AI191" s="162" t="s">
        <v>363</v>
      </c>
      <c r="AJ191" s="162" t="s">
        <v>363</v>
      </c>
      <c r="AK191" s="34" t="s">
        <v>363</v>
      </c>
      <c r="AL191" s="34" t="s">
        <v>363</v>
      </c>
      <c r="AM191" s="34" t="s">
        <v>363</v>
      </c>
      <c r="AN191" s="34">
        <v>914.03233220295135</v>
      </c>
      <c r="AO191" s="34" t="s">
        <v>363</v>
      </c>
      <c r="AP191" s="34" t="s">
        <v>363</v>
      </c>
      <c r="AQ191" s="34" t="s">
        <v>363</v>
      </c>
      <c r="AR191" s="147">
        <f t="shared" si="6"/>
        <v>169.8913876755424</v>
      </c>
      <c r="AS191" s="147">
        <f t="shared" si="9"/>
        <v>0</v>
      </c>
    </row>
    <row r="192" spans="1:45" x14ac:dyDescent="0.45">
      <c r="A192" s="19">
        <v>535</v>
      </c>
      <c r="B192" s="19" t="s">
        <v>1313</v>
      </c>
      <c r="C192" s="19" t="s">
        <v>136</v>
      </c>
      <c r="D192" s="19" t="s">
        <v>136</v>
      </c>
      <c r="E192" s="19" t="s">
        <v>136</v>
      </c>
      <c r="F192" s="19" t="s">
        <v>136</v>
      </c>
      <c r="G192" s="19">
        <v>120799</v>
      </c>
      <c r="H192" s="26">
        <v>120799</v>
      </c>
      <c r="I192" s="19">
        <v>336</v>
      </c>
      <c r="J192" s="19">
        <v>336</v>
      </c>
      <c r="K192" s="31">
        <v>336</v>
      </c>
      <c r="L192" s="30" t="s">
        <v>827</v>
      </c>
      <c r="M192" s="30"/>
      <c r="N192" s="30"/>
      <c r="O192" s="30" t="s">
        <v>165</v>
      </c>
      <c r="P192" s="30" t="s">
        <v>827</v>
      </c>
      <c r="Q192" s="32">
        <v>1</v>
      </c>
      <c r="R192" s="32">
        <v>1</v>
      </c>
      <c r="S192" s="33" t="s">
        <v>361</v>
      </c>
      <c r="T192" s="259">
        <v>3256.8648141532199</v>
      </c>
      <c r="U192" s="258">
        <f t="shared" si="8"/>
        <v>0</v>
      </c>
      <c r="V192" s="34" t="s">
        <v>363</v>
      </c>
      <c r="W192" s="162" t="s">
        <v>363</v>
      </c>
      <c r="X192" s="162" t="s">
        <v>363</v>
      </c>
      <c r="Y192" s="34" t="s">
        <v>363</v>
      </c>
      <c r="Z192" s="162" t="s">
        <v>363</v>
      </c>
      <c r="AA192" s="162" t="s">
        <v>363</v>
      </c>
      <c r="AB192" s="162" t="s">
        <v>363</v>
      </c>
      <c r="AC192" s="34" t="s">
        <v>363</v>
      </c>
      <c r="AD192" s="162" t="s">
        <v>363</v>
      </c>
      <c r="AE192" s="162" t="s">
        <v>363</v>
      </c>
      <c r="AF192" s="162" t="s">
        <v>363</v>
      </c>
      <c r="AG192" s="162" t="s">
        <v>363</v>
      </c>
      <c r="AH192" s="162" t="s">
        <v>363</v>
      </c>
      <c r="AI192" s="162" t="s">
        <v>363</v>
      </c>
      <c r="AJ192" s="162" t="s">
        <v>363</v>
      </c>
      <c r="AK192" s="34" t="s">
        <v>363</v>
      </c>
      <c r="AL192" s="34" t="s">
        <v>363</v>
      </c>
      <c r="AM192" s="34">
        <v>1326.0000000000002</v>
      </c>
      <c r="AN192" s="34">
        <v>1719.5196672910279</v>
      </c>
      <c r="AO192" s="34" t="s">
        <v>363</v>
      </c>
      <c r="AP192" s="34" t="s">
        <v>363</v>
      </c>
      <c r="AQ192" s="34" t="s">
        <v>363</v>
      </c>
      <c r="AR192" s="147">
        <f t="shared" si="6"/>
        <v>3256.8648141532199</v>
      </c>
      <c r="AS192" s="147">
        <f t="shared" si="9"/>
        <v>0</v>
      </c>
    </row>
    <row r="193" spans="1:45" x14ac:dyDescent="0.45">
      <c r="A193" s="19">
        <v>536</v>
      </c>
      <c r="B193" s="19" t="s">
        <v>1428</v>
      </c>
      <c r="C193" s="19" t="s">
        <v>136</v>
      </c>
      <c r="D193" s="19" t="s">
        <v>136</v>
      </c>
      <c r="E193" s="19" t="s">
        <v>136</v>
      </c>
      <c r="F193" s="19" t="s">
        <v>136</v>
      </c>
      <c r="G193" s="19">
        <v>120799</v>
      </c>
      <c r="H193" s="26">
        <v>120799</v>
      </c>
      <c r="I193" s="19">
        <v>336</v>
      </c>
      <c r="J193" s="19">
        <v>336</v>
      </c>
      <c r="K193" s="35"/>
      <c r="L193" s="36"/>
      <c r="M193" s="36"/>
      <c r="N193" s="36"/>
      <c r="O193" s="36"/>
      <c r="P193" s="36"/>
      <c r="Q193" s="37"/>
      <c r="R193" s="37"/>
      <c r="S193" s="33" t="s">
        <v>362</v>
      </c>
      <c r="T193" s="259">
        <v>11.581884600277593</v>
      </c>
      <c r="U193" s="258">
        <f t="shared" si="8"/>
        <v>0</v>
      </c>
      <c r="V193" s="34" t="s">
        <v>363</v>
      </c>
      <c r="W193" s="162" t="s">
        <v>363</v>
      </c>
      <c r="X193" s="162" t="s">
        <v>363</v>
      </c>
      <c r="Y193" s="34" t="s">
        <v>363</v>
      </c>
      <c r="Z193" s="162" t="s">
        <v>363</v>
      </c>
      <c r="AA193" s="162" t="s">
        <v>363</v>
      </c>
      <c r="AB193" s="162" t="s">
        <v>363</v>
      </c>
      <c r="AC193" s="34" t="s">
        <v>363</v>
      </c>
      <c r="AD193" s="162" t="s">
        <v>363</v>
      </c>
      <c r="AE193" s="162" t="s">
        <v>363</v>
      </c>
      <c r="AF193" s="162" t="s">
        <v>363</v>
      </c>
      <c r="AG193" s="162" t="s">
        <v>363</v>
      </c>
      <c r="AH193" s="162" t="s">
        <v>363</v>
      </c>
      <c r="AI193" s="162" t="s">
        <v>363</v>
      </c>
      <c r="AJ193" s="162" t="s">
        <v>363</v>
      </c>
      <c r="AK193" s="34" t="s">
        <v>363</v>
      </c>
      <c r="AL193" s="34" t="s">
        <v>363</v>
      </c>
      <c r="AM193" s="34" t="s">
        <v>363</v>
      </c>
      <c r="AN193" s="34" t="s">
        <v>363</v>
      </c>
      <c r="AO193" s="34" t="s">
        <v>363</v>
      </c>
      <c r="AP193" s="34" t="s">
        <v>363</v>
      </c>
      <c r="AQ193" s="34" t="s">
        <v>363</v>
      </c>
      <c r="AR193" s="147">
        <f t="shared" si="6"/>
        <v>11.581884600277593</v>
      </c>
      <c r="AS193" s="147">
        <f t="shared" si="9"/>
        <v>0</v>
      </c>
    </row>
    <row r="194" spans="1:45" x14ac:dyDescent="0.45">
      <c r="A194" s="19">
        <v>537</v>
      </c>
      <c r="B194" s="19" t="s">
        <v>1541</v>
      </c>
      <c r="C194" s="19" t="s">
        <v>136</v>
      </c>
      <c r="D194" s="19" t="s">
        <v>136</v>
      </c>
      <c r="E194" s="19" t="s">
        <v>136</v>
      </c>
      <c r="F194" s="19" t="s">
        <v>136</v>
      </c>
      <c r="G194" s="19">
        <v>120799</v>
      </c>
      <c r="H194" s="26">
        <v>120799</v>
      </c>
      <c r="I194" s="19">
        <v>336</v>
      </c>
      <c r="J194" s="19">
        <v>336</v>
      </c>
      <c r="K194" s="38"/>
      <c r="L194" s="39"/>
      <c r="M194" s="39"/>
      <c r="N194" s="39"/>
      <c r="O194" s="39"/>
      <c r="P194" s="39"/>
      <c r="Q194" s="40"/>
      <c r="R194" s="40"/>
      <c r="S194" s="33" t="s">
        <v>364</v>
      </c>
      <c r="T194" s="259">
        <v>416.77697978763439</v>
      </c>
      <c r="U194" s="258">
        <f t="shared" si="8"/>
        <v>0</v>
      </c>
      <c r="V194" s="34" t="s">
        <v>363</v>
      </c>
      <c r="W194" s="162" t="s">
        <v>363</v>
      </c>
      <c r="X194" s="162" t="s">
        <v>363</v>
      </c>
      <c r="Y194" s="34" t="s">
        <v>363</v>
      </c>
      <c r="Z194" s="162" t="s">
        <v>363</v>
      </c>
      <c r="AA194" s="162" t="s">
        <v>363</v>
      </c>
      <c r="AB194" s="162" t="s">
        <v>363</v>
      </c>
      <c r="AC194" s="34" t="s">
        <v>363</v>
      </c>
      <c r="AD194" s="162" t="s">
        <v>363</v>
      </c>
      <c r="AE194" s="162" t="s">
        <v>363</v>
      </c>
      <c r="AF194" s="162" t="s">
        <v>363</v>
      </c>
      <c r="AG194" s="162" t="s">
        <v>363</v>
      </c>
      <c r="AH194" s="162" t="s">
        <v>363</v>
      </c>
      <c r="AI194" s="162" t="s">
        <v>363</v>
      </c>
      <c r="AJ194" s="162" t="s">
        <v>363</v>
      </c>
      <c r="AK194" s="34" t="s">
        <v>363</v>
      </c>
      <c r="AL194" s="34" t="s">
        <v>363</v>
      </c>
      <c r="AM194" s="34">
        <v>679.87158125736573</v>
      </c>
      <c r="AN194" s="34">
        <v>318.90393900277587</v>
      </c>
      <c r="AO194" s="34" t="s">
        <v>363</v>
      </c>
      <c r="AP194" s="34" t="s">
        <v>363</v>
      </c>
      <c r="AQ194" s="34" t="s">
        <v>363</v>
      </c>
      <c r="AR194" s="147">
        <f t="shared" si="6"/>
        <v>416.77697978763439</v>
      </c>
      <c r="AS194" s="147">
        <f t="shared" si="9"/>
        <v>0</v>
      </c>
    </row>
    <row r="195" spans="1:45" x14ac:dyDescent="0.45">
      <c r="A195" s="19">
        <v>544</v>
      </c>
      <c r="B195" s="19" t="s">
        <v>1313</v>
      </c>
      <c r="C195" s="19" t="s">
        <v>136</v>
      </c>
      <c r="D195" s="19" t="s">
        <v>136</v>
      </c>
      <c r="E195" s="19" t="s">
        <v>136</v>
      </c>
      <c r="F195" s="19" t="s">
        <v>136</v>
      </c>
      <c r="G195" s="19">
        <v>120799</v>
      </c>
      <c r="H195" s="26">
        <v>120799</v>
      </c>
      <c r="I195" s="19">
        <v>339</v>
      </c>
      <c r="J195" s="19">
        <v>339</v>
      </c>
      <c r="K195" s="31">
        <v>339</v>
      </c>
      <c r="L195" s="30" t="s">
        <v>832</v>
      </c>
      <c r="M195" s="30"/>
      <c r="N195" s="30"/>
      <c r="O195" s="49" t="s">
        <v>833</v>
      </c>
      <c r="P195" s="30" t="s">
        <v>832</v>
      </c>
      <c r="Q195" s="32">
        <v>1</v>
      </c>
      <c r="R195" s="32">
        <v>1</v>
      </c>
      <c r="S195" s="33" t="s">
        <v>361</v>
      </c>
      <c r="T195" s="259">
        <v>3229.8596385854512</v>
      </c>
      <c r="U195" s="258">
        <f t="shared" si="8"/>
        <v>0</v>
      </c>
      <c r="V195" s="34">
        <v>3571.0708241279467</v>
      </c>
      <c r="W195" s="162" t="s">
        <v>363</v>
      </c>
      <c r="X195" s="162" t="s">
        <v>363</v>
      </c>
      <c r="Y195" s="34" t="s">
        <v>363</v>
      </c>
      <c r="Z195" s="162">
        <v>10693.758896936657</v>
      </c>
      <c r="AA195" s="162" t="s">
        <v>363</v>
      </c>
      <c r="AB195" s="162" t="s">
        <v>363</v>
      </c>
      <c r="AC195" s="34">
        <v>6445.2415242330599</v>
      </c>
      <c r="AD195" s="162" t="s">
        <v>363</v>
      </c>
      <c r="AE195" s="162">
        <v>7594.9919497043902</v>
      </c>
      <c r="AF195" s="162" t="s">
        <v>363</v>
      </c>
      <c r="AG195" s="162">
        <v>9192.7096898466334</v>
      </c>
      <c r="AH195" s="162" t="s">
        <v>363</v>
      </c>
      <c r="AI195" s="162">
        <v>6051.8831030007441</v>
      </c>
      <c r="AJ195" s="162" t="s">
        <v>363</v>
      </c>
      <c r="AK195" s="34" t="s">
        <v>363</v>
      </c>
      <c r="AL195" s="34" t="s">
        <v>363</v>
      </c>
      <c r="AM195" s="34" t="s">
        <v>363</v>
      </c>
      <c r="AN195" s="34" t="s">
        <v>363</v>
      </c>
      <c r="AO195" s="34" t="s">
        <v>363</v>
      </c>
      <c r="AP195" s="34">
        <v>14010.476146604857</v>
      </c>
      <c r="AQ195" s="34">
        <v>2728.3274319019743</v>
      </c>
      <c r="AR195" s="147">
        <f t="shared" si="6"/>
        <v>3229.8596385854512</v>
      </c>
      <c r="AS195" s="147">
        <f t="shared" si="9"/>
        <v>0</v>
      </c>
    </row>
    <row r="196" spans="1:45" x14ac:dyDescent="0.45">
      <c r="A196" s="19">
        <v>545</v>
      </c>
      <c r="B196" s="19" t="s">
        <v>1428</v>
      </c>
      <c r="C196" s="19" t="s">
        <v>136</v>
      </c>
      <c r="D196" s="19" t="s">
        <v>136</v>
      </c>
      <c r="E196" s="19" t="s">
        <v>136</v>
      </c>
      <c r="F196" s="19" t="s">
        <v>136</v>
      </c>
      <c r="G196" s="19">
        <v>120799</v>
      </c>
      <c r="H196" s="26">
        <v>120799</v>
      </c>
      <c r="I196" s="19">
        <v>339</v>
      </c>
      <c r="J196" s="19">
        <v>339</v>
      </c>
      <c r="K196" s="35"/>
      <c r="L196" s="36"/>
      <c r="M196" s="36"/>
      <c r="N196" s="36"/>
      <c r="O196" s="56"/>
      <c r="P196" s="36"/>
      <c r="Q196" s="37"/>
      <c r="R196" s="37"/>
      <c r="S196" s="33" t="s">
        <v>362</v>
      </c>
      <c r="T196" s="259">
        <v>130.70032868370737</v>
      </c>
      <c r="U196" s="258">
        <f t="shared" si="8"/>
        <v>0</v>
      </c>
      <c r="V196" s="34">
        <v>1.0404865179364164</v>
      </c>
      <c r="W196" s="162" t="s">
        <v>363</v>
      </c>
      <c r="X196" s="162" t="s">
        <v>363</v>
      </c>
      <c r="Y196" s="34" t="s">
        <v>363</v>
      </c>
      <c r="Z196" s="162">
        <v>157.54185994365264</v>
      </c>
      <c r="AA196" s="162" t="s">
        <v>363</v>
      </c>
      <c r="AB196" s="162" t="s">
        <v>363</v>
      </c>
      <c r="AC196" s="34">
        <v>421.83584341281966</v>
      </c>
      <c r="AD196" s="162" t="s">
        <v>363</v>
      </c>
      <c r="AE196" s="162">
        <v>20.53891447085261</v>
      </c>
      <c r="AF196" s="162" t="s">
        <v>363</v>
      </c>
      <c r="AG196" s="162">
        <v>103.37683628082833</v>
      </c>
      <c r="AH196" s="162" t="s">
        <v>363</v>
      </c>
      <c r="AI196" s="162">
        <v>191.72517125144992</v>
      </c>
      <c r="AJ196" s="162" t="s">
        <v>363</v>
      </c>
      <c r="AK196" s="34" t="s">
        <v>363</v>
      </c>
      <c r="AL196" s="34" t="s">
        <v>363</v>
      </c>
      <c r="AM196" s="34" t="s">
        <v>363</v>
      </c>
      <c r="AN196" s="34" t="s">
        <v>363</v>
      </c>
      <c r="AO196" s="34" t="s">
        <v>363</v>
      </c>
      <c r="AP196" s="34">
        <v>517.70520128840224</v>
      </c>
      <c r="AQ196" s="34">
        <v>2007.4129974365935</v>
      </c>
      <c r="AR196" s="147">
        <f t="shared" si="6"/>
        <v>130.70032868370737</v>
      </c>
      <c r="AS196" s="147">
        <f t="shared" si="9"/>
        <v>0</v>
      </c>
    </row>
    <row r="197" spans="1:45" x14ac:dyDescent="0.45">
      <c r="A197" s="19">
        <v>546</v>
      </c>
      <c r="B197" s="19" t="s">
        <v>1541</v>
      </c>
      <c r="C197" s="19" t="s">
        <v>136</v>
      </c>
      <c r="D197" s="19" t="s">
        <v>136</v>
      </c>
      <c r="E197" s="19" t="s">
        <v>136</v>
      </c>
      <c r="F197" s="19" t="s">
        <v>136</v>
      </c>
      <c r="G197" s="19">
        <v>120799</v>
      </c>
      <c r="H197" s="26">
        <v>120799</v>
      </c>
      <c r="I197" s="19">
        <v>339</v>
      </c>
      <c r="J197" s="19">
        <v>339</v>
      </c>
      <c r="K197" s="38"/>
      <c r="L197" s="39"/>
      <c r="M197" s="39"/>
      <c r="N197" s="39"/>
      <c r="O197" s="39"/>
      <c r="P197" s="39"/>
      <c r="Q197" s="40"/>
      <c r="R197" s="40"/>
      <c r="S197" s="33" t="s">
        <v>364</v>
      </c>
      <c r="T197" s="259">
        <v>60.696408423665815</v>
      </c>
      <c r="U197" s="258">
        <f t="shared" si="8"/>
        <v>0</v>
      </c>
      <c r="V197" s="34">
        <v>192.06420445665012</v>
      </c>
      <c r="W197" s="162" t="s">
        <v>363</v>
      </c>
      <c r="X197" s="162" t="s">
        <v>363</v>
      </c>
      <c r="Y197" s="34" t="s">
        <v>363</v>
      </c>
      <c r="Z197" s="162">
        <v>1.8330039553578703E-2</v>
      </c>
      <c r="AA197" s="162" t="s">
        <v>363</v>
      </c>
      <c r="AB197" s="162" t="s">
        <v>363</v>
      </c>
      <c r="AC197" s="34" t="s">
        <v>363</v>
      </c>
      <c r="AD197" s="162" t="s">
        <v>363</v>
      </c>
      <c r="AE197" s="162">
        <v>96.267502753144854</v>
      </c>
      <c r="AF197" s="162" t="s">
        <v>363</v>
      </c>
      <c r="AG197" s="162">
        <v>47.513955559949935</v>
      </c>
      <c r="AH197" s="162" t="s">
        <v>363</v>
      </c>
      <c r="AI197" s="162" t="s">
        <v>363</v>
      </c>
      <c r="AJ197" s="162" t="s">
        <v>363</v>
      </c>
      <c r="AK197" s="34" t="s">
        <v>363</v>
      </c>
      <c r="AL197" s="34" t="s">
        <v>363</v>
      </c>
      <c r="AM197" s="34" t="s">
        <v>363</v>
      </c>
      <c r="AN197" s="34" t="s">
        <v>363</v>
      </c>
      <c r="AO197" s="34" t="s">
        <v>363</v>
      </c>
      <c r="AP197" s="34">
        <v>704.82240144382467</v>
      </c>
      <c r="AQ197" s="34">
        <v>124.26423067481537</v>
      </c>
      <c r="AR197" s="147">
        <f t="shared" si="6"/>
        <v>60.696408423665815</v>
      </c>
      <c r="AS197" s="147">
        <f t="shared" si="9"/>
        <v>0</v>
      </c>
    </row>
    <row r="198" spans="1:45" x14ac:dyDescent="0.45">
      <c r="A198" s="19">
        <v>553</v>
      </c>
      <c r="B198" s="19" t="s">
        <v>1316</v>
      </c>
      <c r="C198" s="19" t="s">
        <v>168</v>
      </c>
      <c r="D198" s="19" t="s">
        <v>169</v>
      </c>
      <c r="E198" s="19" t="s">
        <v>169</v>
      </c>
      <c r="F198" s="19" t="s">
        <v>168</v>
      </c>
      <c r="G198" s="19">
        <v>70490</v>
      </c>
      <c r="H198" s="19" t="s">
        <v>839</v>
      </c>
      <c r="I198" s="19">
        <v>358</v>
      </c>
      <c r="J198" s="19">
        <v>358</v>
      </c>
      <c r="K198" s="31">
        <v>358</v>
      </c>
      <c r="L198" s="30" t="s">
        <v>839</v>
      </c>
      <c r="M198" s="30" t="s">
        <v>840</v>
      </c>
      <c r="N198" s="49" t="s">
        <v>841</v>
      </c>
      <c r="O198" s="49" t="s">
        <v>167</v>
      </c>
      <c r="P198" s="30" t="s">
        <v>839</v>
      </c>
      <c r="Q198" s="32">
        <v>1</v>
      </c>
      <c r="R198" s="32">
        <v>1</v>
      </c>
      <c r="S198" s="33" t="s">
        <v>361</v>
      </c>
      <c r="T198" s="259">
        <v>181.11665541934627</v>
      </c>
      <c r="U198" s="258">
        <f t="shared" si="8"/>
        <v>319.10784343074766</v>
      </c>
      <c r="V198" s="34">
        <v>406.65631269132507</v>
      </c>
      <c r="W198" s="162">
        <v>249.9146341463414</v>
      </c>
      <c r="X198" s="162" t="s">
        <v>363</v>
      </c>
      <c r="Y198" s="34">
        <v>33.159808155319517</v>
      </c>
      <c r="Z198" s="162">
        <v>425.831081679063</v>
      </c>
      <c r="AA198" s="162" t="s">
        <v>363</v>
      </c>
      <c r="AB198" s="162">
        <v>319.10784343074766</v>
      </c>
      <c r="AC198" s="34">
        <v>218.45915747248543</v>
      </c>
      <c r="AD198" s="162">
        <v>134.16020802505807</v>
      </c>
      <c r="AE198" s="162" t="s">
        <v>363</v>
      </c>
      <c r="AF198" s="162" t="s">
        <v>363</v>
      </c>
      <c r="AG198" s="162">
        <v>470.02660599234969</v>
      </c>
      <c r="AH198" s="162" t="s">
        <v>363</v>
      </c>
      <c r="AI198" s="162">
        <v>15.234066747241224</v>
      </c>
      <c r="AJ198" s="162" t="s">
        <v>363</v>
      </c>
      <c r="AK198" s="34">
        <v>294.49738102917013</v>
      </c>
      <c r="AL198" s="34" t="s">
        <v>363</v>
      </c>
      <c r="AM198" s="34">
        <v>87.023892816927159</v>
      </c>
      <c r="AN198" s="34">
        <v>237.12946855545172</v>
      </c>
      <c r="AO198" s="34">
        <v>97.954542456164958</v>
      </c>
      <c r="AP198" s="34">
        <v>70.159721692240367</v>
      </c>
      <c r="AQ198" s="34">
        <v>88.378906204281307</v>
      </c>
      <c r="AR198" s="147">
        <f t="shared" si="6"/>
        <v>181.11665541934627</v>
      </c>
      <c r="AS198" s="147">
        <f t="shared" si="9"/>
        <v>319.10784343074766</v>
      </c>
    </row>
    <row r="199" spans="1:45" x14ac:dyDescent="0.45">
      <c r="A199" s="19">
        <v>554</v>
      </c>
      <c r="B199" s="19" t="s">
        <v>1431</v>
      </c>
      <c r="C199" s="19" t="s">
        <v>168</v>
      </c>
      <c r="D199" s="19" t="s">
        <v>169</v>
      </c>
      <c r="E199" s="19" t="s">
        <v>169</v>
      </c>
      <c r="F199" s="19" t="s">
        <v>168</v>
      </c>
      <c r="G199" s="19">
        <v>70490</v>
      </c>
      <c r="H199" s="19" t="s">
        <v>839</v>
      </c>
      <c r="I199" s="19">
        <v>358</v>
      </c>
      <c r="J199" s="19">
        <v>358</v>
      </c>
      <c r="K199" s="35"/>
      <c r="L199" s="36"/>
      <c r="M199" s="36"/>
      <c r="N199" s="56"/>
      <c r="O199" s="56"/>
      <c r="P199" s="36"/>
      <c r="Q199" s="37"/>
      <c r="R199" s="37"/>
      <c r="S199" s="33" t="s">
        <v>362</v>
      </c>
      <c r="T199" s="259">
        <v>26.365572113211503</v>
      </c>
      <c r="U199" s="258">
        <f t="shared" si="8"/>
        <v>19.762802042520633</v>
      </c>
      <c r="V199" s="34">
        <v>11.514245521808396</v>
      </c>
      <c r="W199" s="162" t="s">
        <v>363</v>
      </c>
      <c r="X199" s="162" t="s">
        <v>363</v>
      </c>
      <c r="Y199" s="34">
        <v>208.9985680916792</v>
      </c>
      <c r="Z199" s="162">
        <v>94.464061272387099</v>
      </c>
      <c r="AA199" s="162" t="s">
        <v>363</v>
      </c>
      <c r="AB199" s="162">
        <v>19.762802042520633</v>
      </c>
      <c r="AC199" s="34">
        <v>26.300531780285215</v>
      </c>
      <c r="AD199" s="162">
        <v>31.148811499644324</v>
      </c>
      <c r="AE199" s="162" t="s">
        <v>363</v>
      </c>
      <c r="AF199" s="162" t="s">
        <v>363</v>
      </c>
      <c r="AG199" s="162">
        <v>1.9543908662457607</v>
      </c>
      <c r="AH199" s="162" t="s">
        <v>363</v>
      </c>
      <c r="AI199" s="162">
        <v>5.5739891351707485</v>
      </c>
      <c r="AJ199" s="162" t="s">
        <v>363</v>
      </c>
      <c r="AK199" s="34">
        <v>4.5095943911142085</v>
      </c>
      <c r="AL199" s="34" t="s">
        <v>363</v>
      </c>
      <c r="AM199" s="34">
        <v>9.3686746002951669</v>
      </c>
      <c r="AN199" s="34">
        <v>3.9754174417130121</v>
      </c>
      <c r="AO199" s="34">
        <v>6.0622454880175622</v>
      </c>
      <c r="AP199" s="34">
        <v>50.126994382496903</v>
      </c>
      <c r="AQ199" s="34">
        <v>59.81493192616508</v>
      </c>
      <c r="AR199" s="147">
        <f t="shared" si="6"/>
        <v>26.365572113211503</v>
      </c>
      <c r="AS199" s="147">
        <f t="shared" si="9"/>
        <v>19.762802042520633</v>
      </c>
    </row>
    <row r="200" spans="1:45" x14ac:dyDescent="0.45">
      <c r="A200" s="19">
        <v>555</v>
      </c>
      <c r="B200" s="19" t="s">
        <v>1544</v>
      </c>
      <c r="C200" s="19" t="s">
        <v>168</v>
      </c>
      <c r="D200" s="19" t="s">
        <v>169</v>
      </c>
      <c r="E200" s="19" t="s">
        <v>169</v>
      </c>
      <c r="F200" s="19" t="s">
        <v>168</v>
      </c>
      <c r="G200" s="19">
        <v>70490</v>
      </c>
      <c r="H200" s="19" t="s">
        <v>839</v>
      </c>
      <c r="I200" s="19">
        <v>358</v>
      </c>
      <c r="J200" s="19">
        <v>358</v>
      </c>
      <c r="K200" s="38"/>
      <c r="L200" s="39"/>
      <c r="M200" s="39"/>
      <c r="N200" s="39"/>
      <c r="O200" s="39"/>
      <c r="P200" s="39"/>
      <c r="Q200" s="40"/>
      <c r="R200" s="40"/>
      <c r="S200" s="33" t="s">
        <v>364</v>
      </c>
      <c r="T200" s="259">
        <v>72.852487781247959</v>
      </c>
      <c r="U200" s="258">
        <f t="shared" si="8"/>
        <v>59.992897505311369</v>
      </c>
      <c r="V200" s="34">
        <v>28.659755235235885</v>
      </c>
      <c r="W200" s="162">
        <v>27.619918699186986</v>
      </c>
      <c r="X200" s="162" t="s">
        <v>363</v>
      </c>
      <c r="Y200" s="34">
        <v>76.619892526505794</v>
      </c>
      <c r="Z200" s="162">
        <v>5.4440659881444691E-4</v>
      </c>
      <c r="AA200" s="162" t="s">
        <v>363</v>
      </c>
      <c r="AB200" s="162">
        <v>59.992897505311369</v>
      </c>
      <c r="AC200" s="34">
        <v>9.831000078407623</v>
      </c>
      <c r="AD200" s="162">
        <v>77.310883626455492</v>
      </c>
      <c r="AE200" s="162" t="s">
        <v>363</v>
      </c>
      <c r="AF200" s="162" t="s">
        <v>363</v>
      </c>
      <c r="AG200" s="162">
        <v>39.328917867514541</v>
      </c>
      <c r="AH200" s="162" t="s">
        <v>363</v>
      </c>
      <c r="AI200" s="162">
        <v>0.56255080843355498</v>
      </c>
      <c r="AJ200" s="162" t="s">
        <v>363</v>
      </c>
      <c r="AK200" s="34">
        <v>15.574227360637641</v>
      </c>
      <c r="AL200" s="34" t="s">
        <v>363</v>
      </c>
      <c r="AM200" s="34">
        <v>39.018091686531832</v>
      </c>
      <c r="AN200" s="34">
        <v>130.73801149993713</v>
      </c>
      <c r="AO200" s="34">
        <v>52.29876744487467</v>
      </c>
      <c r="AP200" s="34">
        <v>33.455008324602019</v>
      </c>
      <c r="AQ200" s="34">
        <v>14.120188636679321</v>
      </c>
      <c r="AR200" s="147">
        <f t="shared" si="6"/>
        <v>72.852487781247959</v>
      </c>
      <c r="AS200" s="147">
        <f t="shared" si="9"/>
        <v>59.992897505311369</v>
      </c>
    </row>
    <row r="201" spans="1:45" x14ac:dyDescent="0.45">
      <c r="A201" s="19">
        <v>556</v>
      </c>
      <c r="B201" s="19" t="s">
        <v>1317</v>
      </c>
      <c r="C201" s="19" t="s">
        <v>168</v>
      </c>
      <c r="D201" s="19" t="s">
        <v>169</v>
      </c>
      <c r="E201" s="19" t="s">
        <v>169</v>
      </c>
      <c r="F201" s="19" t="s">
        <v>168</v>
      </c>
      <c r="G201" s="19">
        <v>70910</v>
      </c>
      <c r="H201" s="19" t="s">
        <v>842</v>
      </c>
      <c r="I201" s="19">
        <v>366</v>
      </c>
      <c r="J201" s="19">
        <v>366</v>
      </c>
      <c r="K201" s="31">
        <v>366</v>
      </c>
      <c r="L201" s="30" t="s">
        <v>842</v>
      </c>
      <c r="M201" s="30" t="s">
        <v>843</v>
      </c>
      <c r="N201" s="30" t="s">
        <v>844</v>
      </c>
      <c r="O201" s="30" t="s">
        <v>170</v>
      </c>
      <c r="P201" s="30" t="s">
        <v>842</v>
      </c>
      <c r="Q201" s="32">
        <v>1</v>
      </c>
      <c r="R201" s="32">
        <v>1</v>
      </c>
      <c r="S201" s="33" t="s">
        <v>361</v>
      </c>
      <c r="T201" s="259">
        <v>477.75892713962025</v>
      </c>
      <c r="U201" s="258">
        <f t="shared" si="8"/>
        <v>0</v>
      </c>
      <c r="V201" s="34" t="s">
        <v>363</v>
      </c>
      <c r="W201" s="162" t="s">
        <v>363</v>
      </c>
      <c r="X201" s="162" t="s">
        <v>363</v>
      </c>
      <c r="Y201" s="34">
        <v>62.092684260074698</v>
      </c>
      <c r="Z201" s="162" t="s">
        <v>363</v>
      </c>
      <c r="AA201" s="162" t="s">
        <v>363</v>
      </c>
      <c r="AB201" s="162" t="s">
        <v>363</v>
      </c>
      <c r="AC201" s="34" t="s">
        <v>363</v>
      </c>
      <c r="AD201" s="162" t="s">
        <v>363</v>
      </c>
      <c r="AE201" s="162" t="s">
        <v>363</v>
      </c>
      <c r="AF201" s="162" t="s">
        <v>363</v>
      </c>
      <c r="AG201" s="162" t="s">
        <v>363</v>
      </c>
      <c r="AH201" s="162" t="s">
        <v>363</v>
      </c>
      <c r="AI201" s="162" t="s">
        <v>363</v>
      </c>
      <c r="AJ201" s="162" t="s">
        <v>363</v>
      </c>
      <c r="AK201" s="34" t="s">
        <v>363</v>
      </c>
      <c r="AL201" s="34">
        <v>345.47107459877333</v>
      </c>
      <c r="AM201" s="34">
        <v>608.36752663128789</v>
      </c>
      <c r="AN201" s="34">
        <v>1595.1754592928653</v>
      </c>
      <c r="AO201" s="34" t="s">
        <v>363</v>
      </c>
      <c r="AP201" s="34" t="s">
        <v>363</v>
      </c>
      <c r="AQ201" s="34" t="s">
        <v>363</v>
      </c>
      <c r="AR201" s="147">
        <f t="shared" ref="AR201:AR264" si="10">IF(T201="",0,T201)</f>
        <v>477.75892713962025</v>
      </c>
      <c r="AS201" s="147">
        <f t="shared" si="9"/>
        <v>0</v>
      </c>
    </row>
    <row r="202" spans="1:45" x14ac:dyDescent="0.45">
      <c r="A202" s="19">
        <v>557</v>
      </c>
      <c r="B202" s="19" t="s">
        <v>1432</v>
      </c>
      <c r="C202" s="19" t="s">
        <v>168</v>
      </c>
      <c r="D202" s="19" t="s">
        <v>169</v>
      </c>
      <c r="E202" s="19" t="s">
        <v>169</v>
      </c>
      <c r="F202" s="19" t="s">
        <v>168</v>
      </c>
      <c r="G202" s="19">
        <v>70910</v>
      </c>
      <c r="H202" s="19" t="s">
        <v>842</v>
      </c>
      <c r="I202" s="19">
        <v>366</v>
      </c>
      <c r="J202" s="19">
        <v>366</v>
      </c>
      <c r="K202" s="35"/>
      <c r="L202" s="36"/>
      <c r="M202" s="36"/>
      <c r="N202" s="36"/>
      <c r="O202" s="36"/>
      <c r="P202" s="36"/>
      <c r="Q202" s="37"/>
      <c r="R202" s="37"/>
      <c r="S202" s="33" t="s">
        <v>362</v>
      </c>
      <c r="T202" s="259">
        <v>242.48745996946516</v>
      </c>
      <c r="U202" s="258">
        <f t="shared" ref="U202:U265" si="11">IF(_xlfn.XLOOKUP($U$5,$V$5:$AQ$5,$V202:$AQ202)="",0,_xlfn.XLOOKUP($U$5,$V$5:$AQ$5,$V202:$AQ202))</f>
        <v>0</v>
      </c>
      <c r="V202" s="34" t="s">
        <v>363</v>
      </c>
      <c r="W202" s="162" t="s">
        <v>363</v>
      </c>
      <c r="X202" s="162" t="s">
        <v>363</v>
      </c>
      <c r="Y202" s="34">
        <v>846.13866196969241</v>
      </c>
      <c r="Z202" s="162" t="s">
        <v>363</v>
      </c>
      <c r="AA202" s="162" t="s">
        <v>363</v>
      </c>
      <c r="AB202" s="162" t="s">
        <v>363</v>
      </c>
      <c r="AC202" s="34" t="s">
        <v>363</v>
      </c>
      <c r="AD202" s="162" t="s">
        <v>363</v>
      </c>
      <c r="AE202" s="162" t="s">
        <v>363</v>
      </c>
      <c r="AF202" s="162" t="s">
        <v>363</v>
      </c>
      <c r="AG202" s="162" t="s">
        <v>363</v>
      </c>
      <c r="AH202" s="162" t="s">
        <v>363</v>
      </c>
      <c r="AI202" s="162" t="s">
        <v>363</v>
      </c>
      <c r="AJ202" s="162" t="s">
        <v>363</v>
      </c>
      <c r="AK202" s="34" t="s">
        <v>363</v>
      </c>
      <c r="AL202" s="34">
        <v>162.48742760599208</v>
      </c>
      <c r="AM202" s="34">
        <v>816.20272896147344</v>
      </c>
      <c r="AN202" s="34">
        <v>109.67420285516515</v>
      </c>
      <c r="AO202" s="34" t="s">
        <v>363</v>
      </c>
      <c r="AP202" s="34" t="s">
        <v>363</v>
      </c>
      <c r="AQ202" s="34" t="s">
        <v>363</v>
      </c>
      <c r="AR202" s="147">
        <f t="shared" si="10"/>
        <v>242.48745996946516</v>
      </c>
      <c r="AS202" s="147">
        <f t="shared" si="9"/>
        <v>0</v>
      </c>
    </row>
    <row r="203" spans="1:45" x14ac:dyDescent="0.45">
      <c r="A203" s="19">
        <v>558</v>
      </c>
      <c r="B203" s="19" t="s">
        <v>1545</v>
      </c>
      <c r="C203" s="19" t="s">
        <v>168</v>
      </c>
      <c r="D203" s="19" t="s">
        <v>169</v>
      </c>
      <c r="E203" s="19" t="s">
        <v>169</v>
      </c>
      <c r="F203" s="19" t="s">
        <v>168</v>
      </c>
      <c r="G203" s="19">
        <v>70910</v>
      </c>
      <c r="H203" s="19" t="s">
        <v>842</v>
      </c>
      <c r="I203" s="19">
        <v>366</v>
      </c>
      <c r="J203" s="19">
        <v>366</v>
      </c>
      <c r="K203" s="38"/>
      <c r="L203" s="39"/>
      <c r="M203" s="39"/>
      <c r="N203" s="39"/>
      <c r="O203" s="39"/>
      <c r="P203" s="39"/>
      <c r="Q203" s="40"/>
      <c r="R203" s="40"/>
      <c r="S203" s="33" t="s">
        <v>364</v>
      </c>
      <c r="T203" s="259">
        <v>97.521237764700615</v>
      </c>
      <c r="U203" s="258">
        <f t="shared" si="11"/>
        <v>0</v>
      </c>
      <c r="V203" s="34" t="s">
        <v>363</v>
      </c>
      <c r="W203" s="162" t="s">
        <v>363</v>
      </c>
      <c r="X203" s="162" t="s">
        <v>363</v>
      </c>
      <c r="Y203" s="34">
        <v>117.19882170730965</v>
      </c>
      <c r="Z203" s="162" t="s">
        <v>363</v>
      </c>
      <c r="AA203" s="162" t="s">
        <v>363</v>
      </c>
      <c r="AB203" s="162" t="s">
        <v>363</v>
      </c>
      <c r="AC203" s="34" t="s">
        <v>363</v>
      </c>
      <c r="AD203" s="162" t="s">
        <v>363</v>
      </c>
      <c r="AE203" s="162" t="s">
        <v>363</v>
      </c>
      <c r="AF203" s="162" t="s">
        <v>363</v>
      </c>
      <c r="AG203" s="162" t="s">
        <v>363</v>
      </c>
      <c r="AH203" s="162" t="s">
        <v>363</v>
      </c>
      <c r="AI203" s="162" t="s">
        <v>363</v>
      </c>
      <c r="AJ203" s="162" t="s">
        <v>363</v>
      </c>
      <c r="AK203" s="34" t="s">
        <v>363</v>
      </c>
      <c r="AL203" s="34">
        <v>25.031129432181199</v>
      </c>
      <c r="AM203" s="34">
        <v>140.75304050601102</v>
      </c>
      <c r="AN203" s="34">
        <v>555.23075199409618</v>
      </c>
      <c r="AO203" s="34" t="s">
        <v>363</v>
      </c>
      <c r="AP203" s="34" t="s">
        <v>363</v>
      </c>
      <c r="AQ203" s="34" t="s">
        <v>363</v>
      </c>
      <c r="AR203" s="147">
        <f t="shared" si="10"/>
        <v>97.521237764700615</v>
      </c>
      <c r="AS203" s="147">
        <f t="shared" si="9"/>
        <v>0</v>
      </c>
    </row>
    <row r="204" spans="1:45" x14ac:dyDescent="0.45">
      <c r="A204" s="19">
        <v>559</v>
      </c>
      <c r="B204" s="19" t="s">
        <v>1318</v>
      </c>
      <c r="C204" s="19" t="s">
        <v>168</v>
      </c>
      <c r="D204" s="19" t="s">
        <v>169</v>
      </c>
      <c r="E204" s="19" t="s">
        <v>169</v>
      </c>
      <c r="F204" s="19" t="s">
        <v>168</v>
      </c>
      <c r="G204" s="19">
        <v>70920</v>
      </c>
      <c r="H204" s="19" t="s">
        <v>845</v>
      </c>
      <c r="I204" s="19">
        <v>367</v>
      </c>
      <c r="J204" s="19">
        <v>367</v>
      </c>
      <c r="K204" s="31">
        <v>367</v>
      </c>
      <c r="L204" s="30" t="s">
        <v>845</v>
      </c>
      <c r="M204" s="30" t="s">
        <v>843</v>
      </c>
      <c r="N204" s="30" t="s">
        <v>846</v>
      </c>
      <c r="O204" s="30" t="s">
        <v>171</v>
      </c>
      <c r="P204" s="30" t="s">
        <v>845</v>
      </c>
      <c r="Q204" s="32">
        <v>1</v>
      </c>
      <c r="R204" s="32">
        <v>1</v>
      </c>
      <c r="S204" s="33" t="s">
        <v>361</v>
      </c>
      <c r="T204" s="259">
        <v>1523.9990934186478</v>
      </c>
      <c r="U204" s="258">
        <f t="shared" si="11"/>
        <v>0</v>
      </c>
      <c r="V204" s="34" t="s">
        <v>363</v>
      </c>
      <c r="W204" s="162" t="s">
        <v>363</v>
      </c>
      <c r="X204" s="162" t="s">
        <v>363</v>
      </c>
      <c r="Y204" s="34" t="s">
        <v>363</v>
      </c>
      <c r="Z204" s="162" t="s">
        <v>363</v>
      </c>
      <c r="AA204" s="162" t="s">
        <v>363</v>
      </c>
      <c r="AB204" s="162" t="s">
        <v>363</v>
      </c>
      <c r="AC204" s="34">
        <v>1121.9375267229475</v>
      </c>
      <c r="AD204" s="162" t="s">
        <v>363</v>
      </c>
      <c r="AE204" s="162" t="s">
        <v>363</v>
      </c>
      <c r="AF204" s="162" t="s">
        <v>363</v>
      </c>
      <c r="AG204" s="162">
        <v>1192.8995610637746</v>
      </c>
      <c r="AH204" s="162" t="s">
        <v>363</v>
      </c>
      <c r="AI204" s="162" t="s">
        <v>363</v>
      </c>
      <c r="AJ204" s="162" t="s">
        <v>363</v>
      </c>
      <c r="AK204" s="34" t="s">
        <v>363</v>
      </c>
      <c r="AL204" s="34">
        <v>1235.8724133023845</v>
      </c>
      <c r="AM204" s="34">
        <v>1162.9575794756686</v>
      </c>
      <c r="AN204" s="34">
        <v>1610.5005783681852</v>
      </c>
      <c r="AO204" s="34" t="s">
        <v>363</v>
      </c>
      <c r="AP204" s="34" t="s">
        <v>363</v>
      </c>
      <c r="AQ204" s="34" t="s">
        <v>363</v>
      </c>
      <c r="AR204" s="147">
        <f t="shared" si="10"/>
        <v>1523.9990934186478</v>
      </c>
      <c r="AS204" s="147">
        <f t="shared" si="9"/>
        <v>0</v>
      </c>
    </row>
    <row r="205" spans="1:45" x14ac:dyDescent="0.45">
      <c r="A205" s="19">
        <v>560</v>
      </c>
      <c r="B205" s="19" t="s">
        <v>1433</v>
      </c>
      <c r="C205" s="19" t="s">
        <v>168</v>
      </c>
      <c r="D205" s="19" t="s">
        <v>169</v>
      </c>
      <c r="E205" s="19" t="s">
        <v>169</v>
      </c>
      <c r="F205" s="19" t="s">
        <v>168</v>
      </c>
      <c r="G205" s="19">
        <v>70920</v>
      </c>
      <c r="H205" s="19" t="s">
        <v>845</v>
      </c>
      <c r="I205" s="19">
        <v>367</v>
      </c>
      <c r="J205" s="19">
        <v>367</v>
      </c>
      <c r="K205" s="35"/>
      <c r="L205" s="36"/>
      <c r="M205" s="36"/>
      <c r="N205" s="36"/>
      <c r="O205" s="36"/>
      <c r="P205" s="36"/>
      <c r="Q205" s="37"/>
      <c r="R205" s="37"/>
      <c r="S205" s="33" t="s">
        <v>362</v>
      </c>
      <c r="T205" s="259">
        <v>118.75950646150659</v>
      </c>
      <c r="U205" s="258">
        <f t="shared" si="11"/>
        <v>0</v>
      </c>
      <c r="V205" s="34" t="s">
        <v>363</v>
      </c>
      <c r="W205" s="162" t="s">
        <v>363</v>
      </c>
      <c r="X205" s="162" t="s">
        <v>363</v>
      </c>
      <c r="Y205" s="34" t="s">
        <v>363</v>
      </c>
      <c r="Z205" s="162" t="s">
        <v>363</v>
      </c>
      <c r="AA205" s="162" t="s">
        <v>363</v>
      </c>
      <c r="AB205" s="162" t="s">
        <v>363</v>
      </c>
      <c r="AC205" s="34">
        <v>68.777801615329196</v>
      </c>
      <c r="AD205" s="162" t="s">
        <v>363</v>
      </c>
      <c r="AE205" s="162" t="s">
        <v>363</v>
      </c>
      <c r="AF205" s="162" t="s">
        <v>363</v>
      </c>
      <c r="AG205" s="162" t="s">
        <v>363</v>
      </c>
      <c r="AH205" s="162" t="s">
        <v>363</v>
      </c>
      <c r="AI205" s="162" t="s">
        <v>363</v>
      </c>
      <c r="AJ205" s="162" t="s">
        <v>363</v>
      </c>
      <c r="AK205" s="34" t="s">
        <v>363</v>
      </c>
      <c r="AL205" s="34">
        <v>576.14314909323184</v>
      </c>
      <c r="AM205" s="34">
        <v>693.52042900438585</v>
      </c>
      <c r="AN205" s="34">
        <v>28.467951456010859</v>
      </c>
      <c r="AO205" s="34" t="s">
        <v>363</v>
      </c>
      <c r="AP205" s="34" t="s">
        <v>363</v>
      </c>
      <c r="AQ205" s="34" t="s">
        <v>363</v>
      </c>
      <c r="AR205" s="147">
        <f t="shared" si="10"/>
        <v>118.75950646150659</v>
      </c>
      <c r="AS205" s="147">
        <f t="shared" si="9"/>
        <v>0</v>
      </c>
    </row>
    <row r="206" spans="1:45" x14ac:dyDescent="0.45">
      <c r="A206" s="19">
        <v>561</v>
      </c>
      <c r="B206" s="19" t="s">
        <v>1546</v>
      </c>
      <c r="C206" s="19" t="s">
        <v>168</v>
      </c>
      <c r="D206" s="19" t="s">
        <v>169</v>
      </c>
      <c r="E206" s="19" t="s">
        <v>169</v>
      </c>
      <c r="F206" s="19" t="s">
        <v>168</v>
      </c>
      <c r="G206" s="19">
        <v>70920</v>
      </c>
      <c r="H206" s="19" t="s">
        <v>845</v>
      </c>
      <c r="I206" s="19">
        <v>367</v>
      </c>
      <c r="J206" s="19">
        <v>367</v>
      </c>
      <c r="K206" s="38"/>
      <c r="L206" s="39"/>
      <c r="M206" s="39"/>
      <c r="N206" s="39"/>
      <c r="O206" s="39"/>
      <c r="P206" s="39"/>
      <c r="Q206" s="40"/>
      <c r="R206" s="40"/>
      <c r="S206" s="33" t="s">
        <v>364</v>
      </c>
      <c r="T206" s="259">
        <v>506.93107888400868</v>
      </c>
      <c r="U206" s="258">
        <f t="shared" si="11"/>
        <v>0</v>
      </c>
      <c r="V206" s="34" t="s">
        <v>363</v>
      </c>
      <c r="W206" s="162" t="s">
        <v>363</v>
      </c>
      <c r="X206" s="162" t="s">
        <v>363</v>
      </c>
      <c r="Y206" s="34" t="s">
        <v>363</v>
      </c>
      <c r="Z206" s="162" t="s">
        <v>363</v>
      </c>
      <c r="AA206" s="162" t="s">
        <v>363</v>
      </c>
      <c r="AB206" s="162" t="s">
        <v>363</v>
      </c>
      <c r="AC206" s="34">
        <v>23.006444228583529</v>
      </c>
      <c r="AD206" s="162" t="s">
        <v>363</v>
      </c>
      <c r="AE206" s="162" t="s">
        <v>363</v>
      </c>
      <c r="AF206" s="162" t="s">
        <v>363</v>
      </c>
      <c r="AG206" s="162">
        <v>56.914536534985807</v>
      </c>
      <c r="AH206" s="162" t="s">
        <v>363</v>
      </c>
      <c r="AI206" s="162" t="s">
        <v>363</v>
      </c>
      <c r="AJ206" s="162" t="s">
        <v>363</v>
      </c>
      <c r="AK206" s="34" t="s">
        <v>363</v>
      </c>
      <c r="AL206" s="34">
        <v>122.62310569034814</v>
      </c>
      <c r="AM206" s="34">
        <v>236.52143117845591</v>
      </c>
      <c r="AN206" s="34">
        <v>551.7485085581776</v>
      </c>
      <c r="AO206" s="34" t="s">
        <v>363</v>
      </c>
      <c r="AP206" s="34" t="s">
        <v>363</v>
      </c>
      <c r="AQ206" s="34" t="s">
        <v>363</v>
      </c>
      <c r="AR206" s="147">
        <f t="shared" si="10"/>
        <v>506.93107888400868</v>
      </c>
      <c r="AS206" s="147">
        <f t="shared" si="9"/>
        <v>0</v>
      </c>
    </row>
    <row r="207" spans="1:45" x14ac:dyDescent="0.45">
      <c r="A207" s="19">
        <v>562</v>
      </c>
      <c r="B207" s="19" t="s">
        <v>1319</v>
      </c>
      <c r="C207" s="19" t="s">
        <v>168</v>
      </c>
      <c r="D207" s="19" t="s">
        <v>169</v>
      </c>
      <c r="E207" s="19" t="s">
        <v>169</v>
      </c>
      <c r="F207" s="19" t="s">
        <v>168</v>
      </c>
      <c r="G207" s="19">
        <v>70511</v>
      </c>
      <c r="H207" s="19" t="s">
        <v>847</v>
      </c>
      <c r="I207" s="19">
        <v>372</v>
      </c>
      <c r="J207" s="19">
        <v>372</v>
      </c>
      <c r="K207" s="31">
        <v>372</v>
      </c>
      <c r="L207" s="30" t="s">
        <v>847</v>
      </c>
      <c r="M207" s="30" t="s">
        <v>848</v>
      </c>
      <c r="N207" s="49" t="s">
        <v>849</v>
      </c>
      <c r="O207" s="49" t="s">
        <v>172</v>
      </c>
      <c r="P207" s="30" t="s">
        <v>847</v>
      </c>
      <c r="Q207" s="32">
        <v>1</v>
      </c>
      <c r="R207" s="32">
        <v>1</v>
      </c>
      <c r="S207" s="33" t="s">
        <v>361</v>
      </c>
      <c r="T207" s="259">
        <v>132.53947534036911</v>
      </c>
      <c r="U207" s="258">
        <f t="shared" si="11"/>
        <v>0</v>
      </c>
      <c r="V207" s="34">
        <v>646.6784059299556</v>
      </c>
      <c r="W207" s="162" t="s">
        <v>363</v>
      </c>
      <c r="X207" s="162" t="s">
        <v>363</v>
      </c>
      <c r="Y207" s="34">
        <v>16.096722478602747</v>
      </c>
      <c r="Z207" s="162">
        <v>373.2541509528736</v>
      </c>
      <c r="AA207" s="162" t="s">
        <v>363</v>
      </c>
      <c r="AB207" s="162" t="s">
        <v>363</v>
      </c>
      <c r="AC207" s="34">
        <v>222.92832351047232</v>
      </c>
      <c r="AD207" s="162" t="s">
        <v>363</v>
      </c>
      <c r="AE207" s="162" t="s">
        <v>363</v>
      </c>
      <c r="AF207" s="162" t="s">
        <v>363</v>
      </c>
      <c r="AG207" s="162" t="s">
        <v>363</v>
      </c>
      <c r="AH207" s="162" t="s">
        <v>363</v>
      </c>
      <c r="AI207" s="162" t="s">
        <v>363</v>
      </c>
      <c r="AJ207" s="162" t="s">
        <v>363</v>
      </c>
      <c r="AK207" s="34" t="s">
        <v>363</v>
      </c>
      <c r="AL207" s="34" t="s">
        <v>363</v>
      </c>
      <c r="AM207" s="34">
        <v>74.051924234892553</v>
      </c>
      <c r="AN207" s="34">
        <v>171.17029610963627</v>
      </c>
      <c r="AO207" s="34">
        <v>80.651856986621709</v>
      </c>
      <c r="AP207" s="34">
        <v>518.01439363649672</v>
      </c>
      <c r="AQ207" s="34">
        <v>163.48625417721811</v>
      </c>
      <c r="AR207" s="147">
        <f t="shared" si="10"/>
        <v>132.53947534036911</v>
      </c>
      <c r="AS207" s="147">
        <f t="shared" si="9"/>
        <v>0</v>
      </c>
    </row>
    <row r="208" spans="1:45" x14ac:dyDescent="0.45">
      <c r="A208" s="19">
        <v>563</v>
      </c>
      <c r="B208" s="19" t="s">
        <v>1434</v>
      </c>
      <c r="C208" s="19" t="s">
        <v>168</v>
      </c>
      <c r="D208" s="19" t="s">
        <v>169</v>
      </c>
      <c r="E208" s="19" t="s">
        <v>169</v>
      </c>
      <c r="F208" s="19" t="s">
        <v>168</v>
      </c>
      <c r="G208" s="19">
        <v>70511</v>
      </c>
      <c r="H208" s="19" t="s">
        <v>847</v>
      </c>
      <c r="I208" s="19">
        <v>372</v>
      </c>
      <c r="J208" s="19">
        <v>372</v>
      </c>
      <c r="K208" s="35"/>
      <c r="L208" s="36"/>
      <c r="M208" s="36"/>
      <c r="N208" s="56"/>
      <c r="O208" s="56"/>
      <c r="P208" s="36"/>
      <c r="Q208" s="37"/>
      <c r="R208" s="37"/>
      <c r="S208" s="33" t="s">
        <v>362</v>
      </c>
      <c r="T208" s="259">
        <v>27.808633690497249</v>
      </c>
      <c r="U208" s="258">
        <f t="shared" si="11"/>
        <v>0</v>
      </c>
      <c r="V208" s="34">
        <v>0.91135993826011996</v>
      </c>
      <c r="W208" s="162" t="s">
        <v>363</v>
      </c>
      <c r="X208" s="162" t="s">
        <v>363</v>
      </c>
      <c r="Y208" s="34">
        <v>165.89465799561259</v>
      </c>
      <c r="Z208" s="162">
        <v>3.5560167486751157</v>
      </c>
      <c r="AA208" s="162" t="s">
        <v>363</v>
      </c>
      <c r="AB208" s="162" t="s">
        <v>363</v>
      </c>
      <c r="AC208" s="34">
        <v>7.214339051601927</v>
      </c>
      <c r="AD208" s="162" t="s">
        <v>363</v>
      </c>
      <c r="AE208" s="162" t="s">
        <v>363</v>
      </c>
      <c r="AF208" s="162" t="s">
        <v>363</v>
      </c>
      <c r="AG208" s="162" t="s">
        <v>363</v>
      </c>
      <c r="AH208" s="162" t="s">
        <v>363</v>
      </c>
      <c r="AI208" s="162" t="s">
        <v>363</v>
      </c>
      <c r="AJ208" s="162" t="s">
        <v>363</v>
      </c>
      <c r="AK208" s="34" t="s">
        <v>363</v>
      </c>
      <c r="AL208" s="34" t="s">
        <v>363</v>
      </c>
      <c r="AM208" s="34">
        <v>337.71861327405838</v>
      </c>
      <c r="AN208" s="34">
        <v>6.3192951706206975</v>
      </c>
      <c r="AO208" s="34">
        <v>0.61855648204156277</v>
      </c>
      <c r="AP208" s="34">
        <v>18.527951448078895</v>
      </c>
      <c r="AQ208" s="34">
        <v>129.30070131716261</v>
      </c>
      <c r="AR208" s="147">
        <f t="shared" si="10"/>
        <v>27.808633690497249</v>
      </c>
      <c r="AS208" s="147">
        <f t="shared" si="9"/>
        <v>0</v>
      </c>
    </row>
    <row r="209" spans="1:45" x14ac:dyDescent="0.45">
      <c r="A209" s="19">
        <v>564</v>
      </c>
      <c r="B209" s="19" t="s">
        <v>1547</v>
      </c>
      <c r="C209" s="19" t="s">
        <v>168</v>
      </c>
      <c r="D209" s="19" t="s">
        <v>169</v>
      </c>
      <c r="E209" s="19" t="s">
        <v>169</v>
      </c>
      <c r="F209" s="19" t="s">
        <v>168</v>
      </c>
      <c r="G209" s="19">
        <v>70511</v>
      </c>
      <c r="H209" s="19" t="s">
        <v>847</v>
      </c>
      <c r="I209" s="19">
        <v>372</v>
      </c>
      <c r="J209" s="19">
        <v>372</v>
      </c>
      <c r="K209" s="38"/>
      <c r="L209" s="39"/>
      <c r="M209" s="39"/>
      <c r="N209" s="39"/>
      <c r="O209" s="39"/>
      <c r="P209" s="39"/>
      <c r="Q209" s="40"/>
      <c r="R209" s="40"/>
      <c r="S209" s="33" t="s">
        <v>364</v>
      </c>
      <c r="T209" s="259">
        <v>76.605974650979618</v>
      </c>
      <c r="U209" s="258">
        <f t="shared" si="11"/>
        <v>0</v>
      </c>
      <c r="V209" s="34">
        <v>64.138904875004016</v>
      </c>
      <c r="W209" s="162" t="s">
        <v>363</v>
      </c>
      <c r="X209" s="162" t="s">
        <v>363</v>
      </c>
      <c r="Y209" s="34">
        <v>85.929499776166097</v>
      </c>
      <c r="Z209" s="162">
        <v>1.105989910822814E-3</v>
      </c>
      <c r="AA209" s="162" t="s">
        <v>363</v>
      </c>
      <c r="AB209" s="162" t="s">
        <v>363</v>
      </c>
      <c r="AC209" s="34">
        <v>14.631568457187402</v>
      </c>
      <c r="AD209" s="162" t="s">
        <v>363</v>
      </c>
      <c r="AE209" s="162" t="s">
        <v>363</v>
      </c>
      <c r="AF209" s="162" t="s">
        <v>363</v>
      </c>
      <c r="AG209" s="162" t="s">
        <v>363</v>
      </c>
      <c r="AH209" s="162" t="s">
        <v>363</v>
      </c>
      <c r="AI209" s="162" t="s">
        <v>363</v>
      </c>
      <c r="AJ209" s="162" t="s">
        <v>363</v>
      </c>
      <c r="AK209" s="34" t="s">
        <v>363</v>
      </c>
      <c r="AL209" s="34" t="s">
        <v>363</v>
      </c>
      <c r="AM209" s="34">
        <v>78.461530991837819</v>
      </c>
      <c r="AN209" s="34">
        <v>115.84264458925168</v>
      </c>
      <c r="AO209" s="34">
        <v>55.037398377651307</v>
      </c>
      <c r="AP209" s="34">
        <v>108.14262975349878</v>
      </c>
      <c r="AQ209" s="34">
        <v>48.059857981535579</v>
      </c>
      <c r="AR209" s="147">
        <f t="shared" si="10"/>
        <v>76.605974650979618</v>
      </c>
      <c r="AS209" s="147">
        <f t="shared" si="9"/>
        <v>0</v>
      </c>
    </row>
    <row r="210" spans="1:45" x14ac:dyDescent="0.45">
      <c r="A210" s="19">
        <v>568</v>
      </c>
      <c r="B210" s="19" t="s">
        <v>1320</v>
      </c>
      <c r="C210" s="19" t="s">
        <v>168</v>
      </c>
      <c r="D210" s="19" t="s">
        <v>169</v>
      </c>
      <c r="E210" s="19" t="s">
        <v>169</v>
      </c>
      <c r="F210" s="19" t="s">
        <v>168</v>
      </c>
      <c r="G210" s="19">
        <v>70970</v>
      </c>
      <c r="H210" s="19" t="s">
        <v>852</v>
      </c>
      <c r="I210" s="19">
        <v>373</v>
      </c>
      <c r="J210" s="19">
        <v>373</v>
      </c>
      <c r="K210" s="31">
        <v>373</v>
      </c>
      <c r="L210" s="30" t="s">
        <v>852</v>
      </c>
      <c r="M210" s="30" t="s">
        <v>843</v>
      </c>
      <c r="N210" s="49" t="s">
        <v>853</v>
      </c>
      <c r="O210" s="30" t="s">
        <v>173</v>
      </c>
      <c r="P210" s="30" t="s">
        <v>852</v>
      </c>
      <c r="Q210" s="32">
        <v>1</v>
      </c>
      <c r="R210" s="32">
        <v>1</v>
      </c>
      <c r="S210" s="33" t="s">
        <v>361</v>
      </c>
      <c r="T210" s="259">
        <v>118.28564350140569</v>
      </c>
      <c r="U210" s="258">
        <f t="shared" si="11"/>
        <v>1046.8042401821749</v>
      </c>
      <c r="V210" s="34">
        <v>618.41844396194108</v>
      </c>
      <c r="W210" s="162" t="s">
        <v>363</v>
      </c>
      <c r="X210" s="162" t="s">
        <v>363</v>
      </c>
      <c r="Y210" s="34">
        <v>23.313372304499417</v>
      </c>
      <c r="Z210" s="162" t="s">
        <v>363</v>
      </c>
      <c r="AA210" s="162" t="s">
        <v>363</v>
      </c>
      <c r="AB210" s="162">
        <v>1046.8042401821749</v>
      </c>
      <c r="AC210" s="34">
        <v>178.762568509413</v>
      </c>
      <c r="AD210" s="162" t="s">
        <v>363</v>
      </c>
      <c r="AE210" s="162" t="s">
        <v>363</v>
      </c>
      <c r="AF210" s="162" t="s">
        <v>363</v>
      </c>
      <c r="AG210" s="162">
        <v>714.53481230683713</v>
      </c>
      <c r="AH210" s="162" t="s">
        <v>363</v>
      </c>
      <c r="AI210" s="162" t="s">
        <v>363</v>
      </c>
      <c r="AJ210" s="162" t="s">
        <v>363</v>
      </c>
      <c r="AK210" s="34" t="s">
        <v>363</v>
      </c>
      <c r="AL210" s="34" t="s">
        <v>363</v>
      </c>
      <c r="AM210" s="34" t="s">
        <v>363</v>
      </c>
      <c r="AN210" s="34">
        <v>110.78514153428183</v>
      </c>
      <c r="AO210" s="34" t="s">
        <v>363</v>
      </c>
      <c r="AP210" s="34" t="s">
        <v>363</v>
      </c>
      <c r="AQ210" s="34" t="s">
        <v>363</v>
      </c>
      <c r="AR210" s="147">
        <f t="shared" si="10"/>
        <v>118.28564350140569</v>
      </c>
      <c r="AS210" s="147">
        <f t="shared" si="9"/>
        <v>1046.8042401821749</v>
      </c>
    </row>
    <row r="211" spans="1:45" x14ac:dyDescent="0.45">
      <c r="A211" s="19">
        <v>569</v>
      </c>
      <c r="B211" s="19" t="s">
        <v>1435</v>
      </c>
      <c r="C211" s="19" t="s">
        <v>168</v>
      </c>
      <c r="D211" s="19" t="s">
        <v>169</v>
      </c>
      <c r="E211" s="19" t="s">
        <v>169</v>
      </c>
      <c r="F211" s="19" t="s">
        <v>168</v>
      </c>
      <c r="G211" s="19">
        <v>70970</v>
      </c>
      <c r="H211" s="19" t="s">
        <v>852</v>
      </c>
      <c r="I211" s="19">
        <v>373</v>
      </c>
      <c r="J211" s="19">
        <v>373</v>
      </c>
      <c r="K211" s="35"/>
      <c r="L211" s="36"/>
      <c r="M211" s="36"/>
      <c r="N211" s="56"/>
      <c r="O211" s="36"/>
      <c r="P211" s="36"/>
      <c r="Q211" s="37"/>
      <c r="R211" s="37"/>
      <c r="S211" s="33" t="s">
        <v>362</v>
      </c>
      <c r="T211" s="259">
        <v>13.658367724735173</v>
      </c>
      <c r="U211" s="258">
        <f t="shared" si="11"/>
        <v>104.22299775907757</v>
      </c>
      <c r="V211" s="34">
        <v>1.522468020387941</v>
      </c>
      <c r="W211" s="162" t="s">
        <v>363</v>
      </c>
      <c r="X211" s="162" t="s">
        <v>363</v>
      </c>
      <c r="Y211" s="34">
        <v>234.71713954925454</v>
      </c>
      <c r="Z211" s="162" t="s">
        <v>363</v>
      </c>
      <c r="AA211" s="162" t="s">
        <v>363</v>
      </c>
      <c r="AB211" s="162">
        <v>104.22299775907757</v>
      </c>
      <c r="AC211" s="34">
        <v>6.6441916449160354</v>
      </c>
      <c r="AD211" s="162" t="s">
        <v>363</v>
      </c>
      <c r="AE211" s="162" t="s">
        <v>363</v>
      </c>
      <c r="AF211" s="162" t="s">
        <v>363</v>
      </c>
      <c r="AG211" s="162">
        <v>9.1554082225231408</v>
      </c>
      <c r="AH211" s="162" t="s">
        <v>363</v>
      </c>
      <c r="AI211" s="162" t="s">
        <v>363</v>
      </c>
      <c r="AJ211" s="162" t="s">
        <v>363</v>
      </c>
      <c r="AK211" s="34" t="s">
        <v>363</v>
      </c>
      <c r="AL211" s="34" t="s">
        <v>363</v>
      </c>
      <c r="AM211" s="34" t="s">
        <v>363</v>
      </c>
      <c r="AN211" s="34">
        <v>5.9245636952168832</v>
      </c>
      <c r="AO211" s="34" t="s">
        <v>363</v>
      </c>
      <c r="AP211" s="34" t="s">
        <v>363</v>
      </c>
      <c r="AQ211" s="34" t="s">
        <v>363</v>
      </c>
      <c r="AR211" s="147">
        <f t="shared" si="10"/>
        <v>13.658367724735173</v>
      </c>
      <c r="AS211" s="147">
        <f t="shared" si="9"/>
        <v>104.22299775907757</v>
      </c>
    </row>
    <row r="212" spans="1:45" x14ac:dyDescent="0.45">
      <c r="A212" s="19">
        <v>570</v>
      </c>
      <c r="B212" s="19" t="s">
        <v>1548</v>
      </c>
      <c r="C212" s="19" t="s">
        <v>168</v>
      </c>
      <c r="D212" s="19" t="s">
        <v>169</v>
      </c>
      <c r="E212" s="19" t="s">
        <v>169</v>
      </c>
      <c r="F212" s="19" t="s">
        <v>168</v>
      </c>
      <c r="G212" s="19">
        <v>70970</v>
      </c>
      <c r="H212" s="19" t="s">
        <v>852</v>
      </c>
      <c r="I212" s="19">
        <v>373</v>
      </c>
      <c r="J212" s="19">
        <v>373</v>
      </c>
      <c r="K212" s="38"/>
      <c r="L212" s="39"/>
      <c r="M212" s="39"/>
      <c r="N212" s="39"/>
      <c r="O212" s="39"/>
      <c r="P212" s="39"/>
      <c r="Q212" s="40"/>
      <c r="R212" s="40"/>
      <c r="S212" s="33" t="s">
        <v>364</v>
      </c>
      <c r="T212" s="259">
        <v>159.96661692665981</v>
      </c>
      <c r="U212" s="258">
        <f t="shared" si="11"/>
        <v>431.22205906386802</v>
      </c>
      <c r="V212" s="34">
        <v>60.482733657741669</v>
      </c>
      <c r="W212" s="162" t="s">
        <v>363</v>
      </c>
      <c r="X212" s="162" t="s">
        <v>363</v>
      </c>
      <c r="Y212" s="34">
        <v>118.21681478831719</v>
      </c>
      <c r="Z212" s="162" t="s">
        <v>363</v>
      </c>
      <c r="AA212" s="162" t="s">
        <v>363</v>
      </c>
      <c r="AB212" s="162">
        <v>431.22205906386802</v>
      </c>
      <c r="AC212" s="34">
        <v>12.004802560573991</v>
      </c>
      <c r="AD212" s="162" t="s">
        <v>363</v>
      </c>
      <c r="AE212" s="162" t="s">
        <v>363</v>
      </c>
      <c r="AF212" s="162" t="s">
        <v>363</v>
      </c>
      <c r="AG212" s="162">
        <v>105.05720688524907</v>
      </c>
      <c r="AH212" s="162" t="s">
        <v>363</v>
      </c>
      <c r="AI212" s="162" t="s">
        <v>363</v>
      </c>
      <c r="AJ212" s="162" t="s">
        <v>363</v>
      </c>
      <c r="AK212" s="34" t="s">
        <v>363</v>
      </c>
      <c r="AL212" s="34" t="s">
        <v>363</v>
      </c>
      <c r="AM212" s="34" t="s">
        <v>363</v>
      </c>
      <c r="AN212" s="34">
        <v>177.4962743005369</v>
      </c>
      <c r="AO212" s="34" t="s">
        <v>363</v>
      </c>
      <c r="AP212" s="34" t="s">
        <v>363</v>
      </c>
      <c r="AQ212" s="34" t="s">
        <v>363</v>
      </c>
      <c r="AR212" s="147">
        <f t="shared" si="10"/>
        <v>159.96661692665981</v>
      </c>
      <c r="AS212" s="147">
        <f t="shared" si="9"/>
        <v>431.22205906386802</v>
      </c>
    </row>
    <row r="213" spans="1:45" x14ac:dyDescent="0.45">
      <c r="A213" s="19">
        <v>574</v>
      </c>
      <c r="B213" s="19" t="s">
        <v>1321</v>
      </c>
      <c r="C213" s="19" t="s">
        <v>168</v>
      </c>
      <c r="D213" s="19" t="s">
        <v>168</v>
      </c>
      <c r="E213" s="19" t="s">
        <v>168</v>
      </c>
      <c r="F213" s="19" t="s">
        <v>168</v>
      </c>
      <c r="G213" s="19">
        <v>70200</v>
      </c>
      <c r="H213" s="19" t="s">
        <v>856</v>
      </c>
      <c r="I213" s="19">
        <v>388</v>
      </c>
      <c r="J213" s="19">
        <v>388</v>
      </c>
      <c r="K213" s="31">
        <v>388</v>
      </c>
      <c r="L213" s="30" t="s">
        <v>856</v>
      </c>
      <c r="M213" s="30" t="s">
        <v>857</v>
      </c>
      <c r="N213" s="30" t="s">
        <v>858</v>
      </c>
      <c r="O213" s="30" t="s">
        <v>174</v>
      </c>
      <c r="P213" s="30" t="s">
        <v>856</v>
      </c>
      <c r="Q213" s="32">
        <v>1</v>
      </c>
      <c r="R213" s="32">
        <v>1</v>
      </c>
      <c r="S213" s="33" t="s">
        <v>361</v>
      </c>
      <c r="T213" s="259">
        <v>107.87460656845039</v>
      </c>
      <c r="U213" s="258">
        <f t="shared" si="11"/>
        <v>427.97587571582136</v>
      </c>
      <c r="V213" s="34">
        <v>542.94870636442988</v>
      </c>
      <c r="W213" s="162">
        <v>198.33444816053512</v>
      </c>
      <c r="X213" s="162">
        <v>68.076737206564886</v>
      </c>
      <c r="Y213" s="34">
        <v>24.76041918330381</v>
      </c>
      <c r="Z213" s="162">
        <v>232.3300875100997</v>
      </c>
      <c r="AA213" s="162">
        <v>528.23795398984259</v>
      </c>
      <c r="AB213" s="162">
        <v>427.97587571582136</v>
      </c>
      <c r="AC213" s="34">
        <v>206.48468897884339</v>
      </c>
      <c r="AD213" s="162">
        <v>355.08862784223982</v>
      </c>
      <c r="AE213" s="162" t="s">
        <v>363</v>
      </c>
      <c r="AF213" s="162">
        <v>322.34617490034753</v>
      </c>
      <c r="AG213" s="162">
        <v>433.52711383728456</v>
      </c>
      <c r="AH213" s="162" t="s">
        <v>363</v>
      </c>
      <c r="AI213" s="162">
        <v>539.23271392880031</v>
      </c>
      <c r="AJ213" s="162">
        <v>525.84473732033314</v>
      </c>
      <c r="AK213" s="34" t="s">
        <v>363</v>
      </c>
      <c r="AL213" s="34">
        <v>75.01953576892339</v>
      </c>
      <c r="AM213" s="34">
        <v>34.368872864682913</v>
      </c>
      <c r="AN213" s="34">
        <v>182.24927791849015</v>
      </c>
      <c r="AO213" s="34">
        <v>9.6921398723561545</v>
      </c>
      <c r="AP213" s="34">
        <v>125.77416078627854</v>
      </c>
      <c r="AQ213" s="34">
        <v>52.842258595740518</v>
      </c>
      <c r="AR213" s="147">
        <f t="shared" si="10"/>
        <v>107.87460656845039</v>
      </c>
      <c r="AS213" s="147">
        <f t="shared" si="9"/>
        <v>427.97587571582136</v>
      </c>
    </row>
    <row r="214" spans="1:45" x14ac:dyDescent="0.45">
      <c r="A214" s="19">
        <v>575</v>
      </c>
      <c r="B214" s="19" t="s">
        <v>1436</v>
      </c>
      <c r="C214" s="19" t="s">
        <v>168</v>
      </c>
      <c r="D214" s="19" t="s">
        <v>168</v>
      </c>
      <c r="E214" s="19" t="s">
        <v>168</v>
      </c>
      <c r="F214" s="19" t="s">
        <v>168</v>
      </c>
      <c r="G214" s="19">
        <v>70200</v>
      </c>
      <c r="H214" s="19" t="s">
        <v>856</v>
      </c>
      <c r="I214" s="19">
        <v>388</v>
      </c>
      <c r="J214" s="19">
        <v>388</v>
      </c>
      <c r="K214" s="35"/>
      <c r="L214" s="36"/>
      <c r="M214" s="36"/>
      <c r="N214" s="36"/>
      <c r="O214" s="36"/>
      <c r="P214" s="36"/>
      <c r="Q214" s="37"/>
      <c r="R214" s="37"/>
      <c r="S214" s="33" t="s">
        <v>362</v>
      </c>
      <c r="T214" s="259">
        <v>63.248321318879448</v>
      </c>
      <c r="U214" s="258">
        <f t="shared" si="11"/>
        <v>7.6300846386420238</v>
      </c>
      <c r="V214" s="34">
        <v>119.05148958471584</v>
      </c>
      <c r="W214" s="162" t="s">
        <v>363</v>
      </c>
      <c r="X214" s="162">
        <v>19.40531042168562</v>
      </c>
      <c r="Y214" s="34">
        <v>148.44448896824002</v>
      </c>
      <c r="Z214" s="162">
        <v>138.26577173372726</v>
      </c>
      <c r="AA214" s="162">
        <v>22.209188488822331</v>
      </c>
      <c r="AB214" s="162">
        <v>7.6300846386420238</v>
      </c>
      <c r="AC214" s="34">
        <v>12.094038509121649</v>
      </c>
      <c r="AD214" s="162">
        <v>14.748925438063566</v>
      </c>
      <c r="AE214" s="162" t="s">
        <v>363</v>
      </c>
      <c r="AF214" s="162">
        <v>225.98280777948804</v>
      </c>
      <c r="AG214" s="162">
        <v>33.272012700118829</v>
      </c>
      <c r="AH214" s="162" t="s">
        <v>363</v>
      </c>
      <c r="AI214" s="162">
        <v>7.2260647674100973</v>
      </c>
      <c r="AJ214" s="162">
        <v>0.73598271380709424</v>
      </c>
      <c r="AK214" s="34" t="s">
        <v>363</v>
      </c>
      <c r="AL214" s="34">
        <v>33.310450196202567</v>
      </c>
      <c r="AM214" s="34">
        <v>4.0219960858296098</v>
      </c>
      <c r="AN214" s="34">
        <v>2.8524242109231577</v>
      </c>
      <c r="AO214" s="34">
        <v>1.1005435871986173</v>
      </c>
      <c r="AP214" s="34">
        <v>57.5445502785795</v>
      </c>
      <c r="AQ214" s="34">
        <v>48.554521251958327</v>
      </c>
      <c r="AR214" s="147">
        <f t="shared" si="10"/>
        <v>63.248321318879448</v>
      </c>
      <c r="AS214" s="147">
        <f t="shared" si="9"/>
        <v>7.6300846386420238</v>
      </c>
    </row>
    <row r="215" spans="1:45" x14ac:dyDescent="0.45">
      <c r="A215" s="19">
        <v>576</v>
      </c>
      <c r="B215" s="19" t="s">
        <v>1549</v>
      </c>
      <c r="C215" s="19" t="s">
        <v>168</v>
      </c>
      <c r="D215" s="19" t="s">
        <v>168</v>
      </c>
      <c r="E215" s="19" t="s">
        <v>168</v>
      </c>
      <c r="F215" s="19" t="s">
        <v>168</v>
      </c>
      <c r="G215" s="19">
        <v>70200</v>
      </c>
      <c r="H215" s="19" t="s">
        <v>856</v>
      </c>
      <c r="I215" s="19">
        <v>388</v>
      </c>
      <c r="J215" s="19">
        <v>388</v>
      </c>
      <c r="K215" s="38"/>
      <c r="L215" s="39"/>
      <c r="M215" s="39"/>
      <c r="N215" s="39"/>
      <c r="O215" s="39"/>
      <c r="P215" s="39"/>
      <c r="Q215" s="40"/>
      <c r="R215" s="40"/>
      <c r="S215" s="33" t="s">
        <v>364</v>
      </c>
      <c r="T215" s="259">
        <v>42.674343355916562</v>
      </c>
      <c r="U215" s="258">
        <f t="shared" si="11"/>
        <v>89.310404717570776</v>
      </c>
      <c r="V215" s="34">
        <v>43.897180955374033</v>
      </c>
      <c r="W215" s="162">
        <v>34.26755852842809</v>
      </c>
      <c r="X215" s="162">
        <v>6.8874283589606335</v>
      </c>
      <c r="Y215" s="34">
        <v>62.469929608892507</v>
      </c>
      <c r="Z215" s="162">
        <v>2.4465299113455853E-4</v>
      </c>
      <c r="AA215" s="162">
        <v>5.8470105767517833</v>
      </c>
      <c r="AB215" s="162">
        <v>89.310404717570776</v>
      </c>
      <c r="AC215" s="34">
        <v>8.3080044035953051</v>
      </c>
      <c r="AD215" s="162">
        <v>105.87190092274739</v>
      </c>
      <c r="AE215" s="162" t="s">
        <v>363</v>
      </c>
      <c r="AF215" s="162" t="s">
        <v>363</v>
      </c>
      <c r="AG215" s="162">
        <v>52.194523980314898</v>
      </c>
      <c r="AH215" s="162" t="s">
        <v>363</v>
      </c>
      <c r="AI215" s="162">
        <v>9.5714823508036968</v>
      </c>
      <c r="AJ215" s="162">
        <v>0.53601785218748732</v>
      </c>
      <c r="AK215" s="34" t="s">
        <v>363</v>
      </c>
      <c r="AL215" s="34">
        <v>13.520951915360191</v>
      </c>
      <c r="AM215" s="34">
        <v>16.504095053677272</v>
      </c>
      <c r="AN215" s="34">
        <v>98.613512785224572</v>
      </c>
      <c r="AO215" s="34">
        <v>5.2578129979808033</v>
      </c>
      <c r="AP215" s="34">
        <v>43.164853481496131</v>
      </c>
      <c r="AQ215" s="34">
        <v>14.717299350058408</v>
      </c>
      <c r="AR215" s="147">
        <f t="shared" si="10"/>
        <v>42.674343355916562</v>
      </c>
      <c r="AS215" s="147">
        <f t="shared" si="9"/>
        <v>89.310404717570776</v>
      </c>
    </row>
    <row r="216" spans="1:45" x14ac:dyDescent="0.45">
      <c r="A216" s="19">
        <v>598</v>
      </c>
      <c r="B216" s="19" t="s">
        <v>1322</v>
      </c>
      <c r="C216" s="19" t="s">
        <v>168</v>
      </c>
      <c r="D216" s="19" t="s">
        <v>168</v>
      </c>
      <c r="E216" s="19" t="s">
        <v>168</v>
      </c>
      <c r="F216" s="19" t="s">
        <v>168</v>
      </c>
      <c r="G216" s="19">
        <v>70410</v>
      </c>
      <c r="H216" s="19" t="s">
        <v>875</v>
      </c>
      <c r="I216" s="19">
        <v>393</v>
      </c>
      <c r="J216" s="19">
        <v>393</v>
      </c>
      <c r="K216" s="31">
        <v>393</v>
      </c>
      <c r="L216" s="30" t="s">
        <v>875</v>
      </c>
      <c r="M216" s="30" t="s">
        <v>840</v>
      </c>
      <c r="N216" s="49" t="s">
        <v>876</v>
      </c>
      <c r="O216" s="49" t="s">
        <v>175</v>
      </c>
      <c r="P216" s="30" t="s">
        <v>875</v>
      </c>
      <c r="Q216" s="32">
        <v>1</v>
      </c>
      <c r="R216" s="32">
        <v>1</v>
      </c>
      <c r="S216" s="33" t="s">
        <v>361</v>
      </c>
      <c r="T216" s="259">
        <v>189.28672245225448</v>
      </c>
      <c r="U216" s="258">
        <f t="shared" si="11"/>
        <v>216.6758077794735</v>
      </c>
      <c r="V216" s="34">
        <v>394.29655970013016</v>
      </c>
      <c r="W216" s="162" t="s">
        <v>363</v>
      </c>
      <c r="X216" s="162" t="s">
        <v>363</v>
      </c>
      <c r="Y216" s="34">
        <v>20.324537152111606</v>
      </c>
      <c r="Z216" s="162" t="s">
        <v>363</v>
      </c>
      <c r="AA216" s="162" t="s">
        <v>363</v>
      </c>
      <c r="AB216" s="162">
        <v>216.6758077794735</v>
      </c>
      <c r="AC216" s="34">
        <v>141.0037809035087</v>
      </c>
      <c r="AD216" s="162" t="s">
        <v>363</v>
      </c>
      <c r="AE216" s="162" t="s">
        <v>363</v>
      </c>
      <c r="AF216" s="162" t="s">
        <v>363</v>
      </c>
      <c r="AG216" s="162">
        <v>267.59197294122049</v>
      </c>
      <c r="AH216" s="162" t="s">
        <v>363</v>
      </c>
      <c r="AI216" s="162" t="s">
        <v>363</v>
      </c>
      <c r="AJ216" s="162" t="s">
        <v>363</v>
      </c>
      <c r="AK216" s="34">
        <v>203.96508541109586</v>
      </c>
      <c r="AL216" s="34" t="s">
        <v>363</v>
      </c>
      <c r="AM216" s="34">
        <v>53.762104786346143</v>
      </c>
      <c r="AN216" s="34">
        <v>184.86988931277469</v>
      </c>
      <c r="AO216" s="34">
        <v>254.62453361978206</v>
      </c>
      <c r="AP216" s="34">
        <v>223.31529597899942</v>
      </c>
      <c r="AQ216" s="34">
        <v>146.96629382923419</v>
      </c>
      <c r="AR216" s="147">
        <f t="shared" si="10"/>
        <v>189.28672245225448</v>
      </c>
      <c r="AS216" s="147">
        <f t="shared" si="9"/>
        <v>216.6758077794735</v>
      </c>
    </row>
    <row r="217" spans="1:45" x14ac:dyDescent="0.45">
      <c r="A217" s="19">
        <v>599</v>
      </c>
      <c r="B217" s="19" t="s">
        <v>1437</v>
      </c>
      <c r="C217" s="19" t="s">
        <v>168</v>
      </c>
      <c r="D217" s="19" t="s">
        <v>168</v>
      </c>
      <c r="E217" s="19" t="s">
        <v>168</v>
      </c>
      <c r="F217" s="19" t="s">
        <v>168</v>
      </c>
      <c r="G217" s="19">
        <v>70410</v>
      </c>
      <c r="H217" s="19" t="s">
        <v>875</v>
      </c>
      <c r="I217" s="19">
        <v>393</v>
      </c>
      <c r="J217" s="19">
        <v>393</v>
      </c>
      <c r="K217" s="35"/>
      <c r="L217" s="36"/>
      <c r="M217" s="36"/>
      <c r="N217" s="56"/>
      <c r="O217" s="56"/>
      <c r="P217" s="36"/>
      <c r="Q217" s="37"/>
      <c r="R217" s="37"/>
      <c r="S217" s="33" t="s">
        <v>362</v>
      </c>
      <c r="T217" s="259">
        <v>21.148856143990255</v>
      </c>
      <c r="U217" s="258">
        <f t="shared" si="11"/>
        <v>16.999366905867401</v>
      </c>
      <c r="V217" s="34">
        <v>0.12598686497963507</v>
      </c>
      <c r="W217" s="162" t="s">
        <v>363</v>
      </c>
      <c r="X217" s="162" t="s">
        <v>363</v>
      </c>
      <c r="Y217" s="34">
        <v>180.58249185932084</v>
      </c>
      <c r="Z217" s="162" t="s">
        <v>363</v>
      </c>
      <c r="AA217" s="162" t="s">
        <v>363</v>
      </c>
      <c r="AB217" s="162">
        <v>16.999366905867401</v>
      </c>
      <c r="AC217" s="34">
        <v>3.9854182530576279</v>
      </c>
      <c r="AD217" s="162" t="s">
        <v>363</v>
      </c>
      <c r="AE217" s="162" t="s">
        <v>363</v>
      </c>
      <c r="AF217" s="162" t="s">
        <v>363</v>
      </c>
      <c r="AG217" s="162">
        <v>1.3710850385342057</v>
      </c>
      <c r="AH217" s="162" t="s">
        <v>363</v>
      </c>
      <c r="AI217" s="162" t="s">
        <v>363</v>
      </c>
      <c r="AJ217" s="162" t="s">
        <v>363</v>
      </c>
      <c r="AK217" s="34">
        <v>2.4919346796777821</v>
      </c>
      <c r="AL217" s="34" t="s">
        <v>363</v>
      </c>
      <c r="AM217" s="34">
        <v>222.4849625766841</v>
      </c>
      <c r="AN217" s="34">
        <v>5.8181748501849606</v>
      </c>
      <c r="AO217" s="34">
        <v>1.459292472557687</v>
      </c>
      <c r="AP217" s="34">
        <v>6.1716351439425559</v>
      </c>
      <c r="AQ217" s="34">
        <v>77.15309214893098</v>
      </c>
      <c r="AR217" s="147">
        <f t="shared" si="10"/>
        <v>21.148856143990255</v>
      </c>
      <c r="AS217" s="147">
        <f t="shared" ref="AS217:AS280" si="12">IF(U217="",0,U217)</f>
        <v>16.999366905867401</v>
      </c>
    </row>
    <row r="218" spans="1:45" x14ac:dyDescent="0.45">
      <c r="A218" s="19">
        <v>600</v>
      </c>
      <c r="B218" s="19" t="s">
        <v>1550</v>
      </c>
      <c r="C218" s="19" t="s">
        <v>168</v>
      </c>
      <c r="D218" s="19" t="s">
        <v>168</v>
      </c>
      <c r="E218" s="19" t="s">
        <v>168</v>
      </c>
      <c r="F218" s="19" t="s">
        <v>168</v>
      </c>
      <c r="G218" s="19">
        <v>70410</v>
      </c>
      <c r="H218" s="19" t="s">
        <v>875</v>
      </c>
      <c r="I218" s="19">
        <v>393</v>
      </c>
      <c r="J218" s="19">
        <v>393</v>
      </c>
      <c r="K218" s="38"/>
      <c r="L218" s="39"/>
      <c r="M218" s="39"/>
      <c r="N218" s="39"/>
      <c r="O218" s="39"/>
      <c r="P218" s="39"/>
      <c r="Q218" s="40"/>
      <c r="R218" s="40"/>
      <c r="S218" s="33" t="s">
        <v>364</v>
      </c>
      <c r="T218" s="259">
        <v>74.671415307040405</v>
      </c>
      <c r="U218" s="258">
        <f t="shared" si="11"/>
        <v>82.97487581977974</v>
      </c>
      <c r="V218" s="34">
        <v>37.778126154214746</v>
      </c>
      <c r="W218" s="162" t="s">
        <v>363</v>
      </c>
      <c r="X218" s="162" t="s">
        <v>363</v>
      </c>
      <c r="Y218" s="34">
        <v>91.941341847576794</v>
      </c>
      <c r="Z218" s="162" t="s">
        <v>363</v>
      </c>
      <c r="AA218" s="162" t="s">
        <v>363</v>
      </c>
      <c r="AB218" s="162">
        <v>82.97487581977974</v>
      </c>
      <c r="AC218" s="34">
        <v>8.6061203129651549</v>
      </c>
      <c r="AD218" s="162" t="s">
        <v>363</v>
      </c>
      <c r="AE218" s="162" t="s">
        <v>363</v>
      </c>
      <c r="AF218" s="162" t="s">
        <v>363</v>
      </c>
      <c r="AG218" s="162">
        <v>36.153158564463979</v>
      </c>
      <c r="AH218" s="162" t="s">
        <v>363</v>
      </c>
      <c r="AI218" s="162" t="s">
        <v>363</v>
      </c>
      <c r="AJ218" s="162" t="s">
        <v>363</v>
      </c>
      <c r="AK218" s="34">
        <v>16.006157207317305</v>
      </c>
      <c r="AL218" s="34" t="s">
        <v>363</v>
      </c>
      <c r="AM218" s="34">
        <v>51.172514264470934</v>
      </c>
      <c r="AN218" s="34">
        <v>115.87891003904863</v>
      </c>
      <c r="AO218" s="34">
        <v>157.10682552744336</v>
      </c>
      <c r="AP218" s="34">
        <v>38.738321103345612</v>
      </c>
      <c r="AQ218" s="34">
        <v>31.548796428692434</v>
      </c>
      <c r="AR218" s="147">
        <f t="shared" si="10"/>
        <v>74.671415307040405</v>
      </c>
      <c r="AS218" s="147">
        <f t="shared" si="12"/>
        <v>82.97487581977974</v>
      </c>
    </row>
    <row r="219" spans="1:45" x14ac:dyDescent="0.45">
      <c r="A219" s="19">
        <v>604</v>
      </c>
      <c r="B219" s="19" t="s">
        <v>1305</v>
      </c>
      <c r="C219" s="19" t="s">
        <v>168</v>
      </c>
      <c r="D219" s="19" t="s">
        <v>169</v>
      </c>
      <c r="E219" s="19" t="s">
        <v>169</v>
      </c>
      <c r="F219" s="19" t="s">
        <v>168</v>
      </c>
      <c r="G219" s="19">
        <v>70990</v>
      </c>
      <c r="H219" s="19" t="s">
        <v>923</v>
      </c>
      <c r="I219" s="19">
        <v>394</v>
      </c>
      <c r="J219" s="19">
        <v>394</v>
      </c>
      <c r="K219" s="31">
        <v>394</v>
      </c>
      <c r="L219" s="30" t="s">
        <v>879</v>
      </c>
      <c r="M219" s="30"/>
      <c r="N219" s="30"/>
      <c r="O219" s="49" t="s">
        <v>176</v>
      </c>
      <c r="P219" s="30" t="s">
        <v>879</v>
      </c>
      <c r="Q219" s="32">
        <v>1</v>
      </c>
      <c r="R219" s="32">
        <v>1</v>
      </c>
      <c r="S219" s="33" t="s">
        <v>361</v>
      </c>
      <c r="T219" s="259">
        <v>228.20628343827744</v>
      </c>
      <c r="U219" s="258">
        <f t="shared" si="11"/>
        <v>203.04149841969883</v>
      </c>
      <c r="V219" s="34">
        <v>344.6212891303864</v>
      </c>
      <c r="W219" s="162">
        <v>356.82746478873241</v>
      </c>
      <c r="X219" s="162" t="s">
        <v>363</v>
      </c>
      <c r="Y219" s="34">
        <v>61.158178194753496</v>
      </c>
      <c r="Z219" s="162" t="s">
        <v>363</v>
      </c>
      <c r="AA219" s="162" t="s">
        <v>363</v>
      </c>
      <c r="AB219" s="162">
        <v>203.04149841969883</v>
      </c>
      <c r="AC219" s="34" t="s">
        <v>363</v>
      </c>
      <c r="AD219" s="162" t="s">
        <v>363</v>
      </c>
      <c r="AE219" s="162" t="s">
        <v>363</v>
      </c>
      <c r="AF219" s="162" t="s">
        <v>363</v>
      </c>
      <c r="AG219" s="162">
        <v>168.37424261236421</v>
      </c>
      <c r="AH219" s="162">
        <v>535.92116293222546</v>
      </c>
      <c r="AI219" s="162" t="s">
        <v>363</v>
      </c>
      <c r="AJ219" s="162" t="s">
        <v>363</v>
      </c>
      <c r="AK219" s="34" t="s">
        <v>363</v>
      </c>
      <c r="AL219" s="34">
        <v>219.11360537235277</v>
      </c>
      <c r="AM219" s="34">
        <v>80.244594872780439</v>
      </c>
      <c r="AN219" s="34">
        <v>198.9067502506079</v>
      </c>
      <c r="AO219" s="34">
        <v>60.383421052631583</v>
      </c>
      <c r="AP219" s="34">
        <v>352.38211718116446</v>
      </c>
      <c r="AQ219" s="34">
        <v>157.86628791233767</v>
      </c>
      <c r="AR219" s="147">
        <f t="shared" si="10"/>
        <v>228.20628343827744</v>
      </c>
      <c r="AS219" s="147">
        <f t="shared" si="12"/>
        <v>203.04149841969883</v>
      </c>
    </row>
    <row r="220" spans="1:45" x14ac:dyDescent="0.45">
      <c r="A220" s="19">
        <v>605</v>
      </c>
      <c r="B220" s="19" t="s">
        <v>1420</v>
      </c>
      <c r="C220" s="19" t="s">
        <v>168</v>
      </c>
      <c r="D220" s="19" t="s">
        <v>169</v>
      </c>
      <c r="E220" s="19" t="s">
        <v>169</v>
      </c>
      <c r="F220" s="19" t="s">
        <v>168</v>
      </c>
      <c r="G220" s="19">
        <v>70990</v>
      </c>
      <c r="H220" s="19" t="s">
        <v>923</v>
      </c>
      <c r="I220" s="19">
        <v>394</v>
      </c>
      <c r="J220" s="19">
        <v>394</v>
      </c>
      <c r="K220" s="35"/>
      <c r="L220" s="36"/>
      <c r="M220" s="36"/>
      <c r="N220" s="36"/>
      <c r="O220" s="56"/>
      <c r="P220" s="36"/>
      <c r="Q220" s="37"/>
      <c r="R220" s="37"/>
      <c r="S220" s="33" t="s">
        <v>362</v>
      </c>
      <c r="T220" s="259">
        <v>23.664587172428156</v>
      </c>
      <c r="U220" s="258">
        <f t="shared" si="11"/>
        <v>5.9384136658731359</v>
      </c>
      <c r="V220" s="34">
        <v>2.7264385790613747E-3</v>
      </c>
      <c r="W220" s="162" t="s">
        <v>363</v>
      </c>
      <c r="X220" s="162" t="s">
        <v>363</v>
      </c>
      <c r="Y220" s="34">
        <v>183.62671960850591</v>
      </c>
      <c r="Z220" s="162" t="s">
        <v>363</v>
      </c>
      <c r="AA220" s="162" t="s">
        <v>363</v>
      </c>
      <c r="AB220" s="162">
        <v>5.9384136658731359</v>
      </c>
      <c r="AC220" s="34" t="s">
        <v>363</v>
      </c>
      <c r="AD220" s="162" t="s">
        <v>363</v>
      </c>
      <c r="AE220" s="162" t="s">
        <v>363</v>
      </c>
      <c r="AF220" s="162" t="s">
        <v>363</v>
      </c>
      <c r="AG220" s="162">
        <v>0.30691419388653346</v>
      </c>
      <c r="AH220" s="162">
        <v>0.18351928021697539</v>
      </c>
      <c r="AI220" s="162" t="s">
        <v>363</v>
      </c>
      <c r="AJ220" s="162" t="s">
        <v>363</v>
      </c>
      <c r="AK220" s="34" t="s">
        <v>363</v>
      </c>
      <c r="AL220" s="34">
        <v>25.53943416606138</v>
      </c>
      <c r="AM220" s="34">
        <v>140.51768018318836</v>
      </c>
      <c r="AN220" s="34">
        <v>1.1807134188711921</v>
      </c>
      <c r="AO220" s="34" t="s">
        <v>363</v>
      </c>
      <c r="AP220" s="34">
        <v>5.0009269316771361</v>
      </c>
      <c r="AQ220" s="34">
        <v>93.357537823952583</v>
      </c>
      <c r="AR220" s="147">
        <f t="shared" si="10"/>
        <v>23.664587172428156</v>
      </c>
      <c r="AS220" s="147">
        <f t="shared" si="12"/>
        <v>5.9384136658731359</v>
      </c>
    </row>
    <row r="221" spans="1:45" x14ac:dyDescent="0.45">
      <c r="A221" s="19">
        <v>606</v>
      </c>
      <c r="B221" s="19" t="s">
        <v>1533</v>
      </c>
      <c r="C221" s="19" t="s">
        <v>168</v>
      </c>
      <c r="D221" s="19" t="s">
        <v>169</v>
      </c>
      <c r="E221" s="19" t="s">
        <v>169</v>
      </c>
      <c r="F221" s="19" t="s">
        <v>168</v>
      </c>
      <c r="G221" s="19">
        <v>70990</v>
      </c>
      <c r="H221" s="19" t="s">
        <v>923</v>
      </c>
      <c r="I221" s="19">
        <v>394</v>
      </c>
      <c r="J221" s="19">
        <v>394</v>
      </c>
      <c r="K221" s="38"/>
      <c r="L221" s="39"/>
      <c r="M221" s="39"/>
      <c r="N221" s="39"/>
      <c r="O221" s="39"/>
      <c r="P221" s="39"/>
      <c r="Q221" s="40"/>
      <c r="R221" s="40"/>
      <c r="S221" s="33" t="s">
        <v>364</v>
      </c>
      <c r="T221" s="259">
        <v>84.411083191246661</v>
      </c>
      <c r="U221" s="258">
        <f t="shared" si="11"/>
        <v>72.681945289275447</v>
      </c>
      <c r="V221" s="34">
        <v>38.266155410022286</v>
      </c>
      <c r="W221" s="162">
        <v>69.091197183098586</v>
      </c>
      <c r="X221" s="162" t="s">
        <v>363</v>
      </c>
      <c r="Y221" s="34">
        <v>123.60844764845407</v>
      </c>
      <c r="Z221" s="162" t="s">
        <v>363</v>
      </c>
      <c r="AA221" s="162" t="s">
        <v>363</v>
      </c>
      <c r="AB221" s="162">
        <v>72.681945289275447</v>
      </c>
      <c r="AC221" s="34" t="s">
        <v>363</v>
      </c>
      <c r="AD221" s="162" t="s">
        <v>363</v>
      </c>
      <c r="AE221" s="162" t="s">
        <v>363</v>
      </c>
      <c r="AF221" s="162" t="s">
        <v>363</v>
      </c>
      <c r="AG221" s="162">
        <v>24.822434298033876</v>
      </c>
      <c r="AH221" s="162">
        <v>0.38808459544520818</v>
      </c>
      <c r="AI221" s="162" t="s">
        <v>363</v>
      </c>
      <c r="AJ221" s="162" t="s">
        <v>363</v>
      </c>
      <c r="AK221" s="34" t="s">
        <v>363</v>
      </c>
      <c r="AL221" s="34">
        <v>31.21370256928617</v>
      </c>
      <c r="AM221" s="34">
        <v>51.290326570344362</v>
      </c>
      <c r="AN221" s="34">
        <v>149.01464461271149</v>
      </c>
      <c r="AO221" s="34">
        <v>40.521052631578947</v>
      </c>
      <c r="AP221" s="34">
        <v>72.460119576847859</v>
      </c>
      <c r="AQ221" s="34">
        <v>39.551113312248908</v>
      </c>
      <c r="AR221" s="147">
        <f t="shared" si="10"/>
        <v>84.411083191246661</v>
      </c>
      <c r="AS221" s="147">
        <f t="shared" si="12"/>
        <v>72.681945289275447</v>
      </c>
    </row>
    <row r="222" spans="1:45" x14ac:dyDescent="0.45">
      <c r="A222" s="19">
        <v>607</v>
      </c>
      <c r="B222" s="19" t="s">
        <v>1323</v>
      </c>
      <c r="C222" s="19" t="s">
        <v>168</v>
      </c>
      <c r="D222" s="19" t="s">
        <v>168</v>
      </c>
      <c r="E222" s="19" t="s">
        <v>168</v>
      </c>
      <c r="F222" s="19" t="s">
        <v>168</v>
      </c>
      <c r="G222" s="19">
        <v>70700</v>
      </c>
      <c r="H222" s="19" t="s">
        <v>880</v>
      </c>
      <c r="I222" s="19">
        <v>397</v>
      </c>
      <c r="J222" s="19">
        <v>397</v>
      </c>
      <c r="K222" s="31">
        <v>397</v>
      </c>
      <c r="L222" s="30" t="s">
        <v>880</v>
      </c>
      <c r="M222" s="30" t="s">
        <v>881</v>
      </c>
      <c r="N222" s="49" t="s">
        <v>882</v>
      </c>
      <c r="O222" s="49" t="s">
        <v>177</v>
      </c>
      <c r="P222" s="30" t="s">
        <v>880</v>
      </c>
      <c r="Q222" s="32">
        <v>1</v>
      </c>
      <c r="R222" s="32">
        <v>1</v>
      </c>
      <c r="S222" s="33" t="s">
        <v>361</v>
      </c>
      <c r="T222" s="259">
        <v>206.48537062729801</v>
      </c>
      <c r="U222" s="258">
        <f t="shared" si="11"/>
        <v>361.84253189006199</v>
      </c>
      <c r="V222" s="34">
        <v>693.14685543154621</v>
      </c>
      <c r="W222" s="162">
        <v>403.56734693877547</v>
      </c>
      <c r="X222" s="162" t="s">
        <v>363</v>
      </c>
      <c r="Y222" s="34">
        <v>62.217173638829337</v>
      </c>
      <c r="Z222" s="162">
        <v>209.34795134715006</v>
      </c>
      <c r="AA222" s="162">
        <v>276.58276615232671</v>
      </c>
      <c r="AB222" s="162">
        <v>361.84253189006199</v>
      </c>
      <c r="AC222" s="34">
        <v>338.16166599410127</v>
      </c>
      <c r="AD222" s="162" t="s">
        <v>363</v>
      </c>
      <c r="AE222" s="162" t="s">
        <v>363</v>
      </c>
      <c r="AF222" s="162" t="s">
        <v>363</v>
      </c>
      <c r="AG222" s="162">
        <v>644.67729363571084</v>
      </c>
      <c r="AH222" s="162" t="s">
        <v>363</v>
      </c>
      <c r="AI222" s="162" t="s">
        <v>363</v>
      </c>
      <c r="AJ222" s="162" t="s">
        <v>363</v>
      </c>
      <c r="AK222" s="34" t="s">
        <v>363</v>
      </c>
      <c r="AL222" s="34" t="s">
        <v>363</v>
      </c>
      <c r="AM222" s="34">
        <v>66.346557606995717</v>
      </c>
      <c r="AN222" s="34">
        <v>239.16886915019649</v>
      </c>
      <c r="AO222" s="34">
        <v>11.632305329719649</v>
      </c>
      <c r="AP222" s="34">
        <v>245.81990526416271</v>
      </c>
      <c r="AQ222" s="34">
        <v>271.74424778761068</v>
      </c>
      <c r="AR222" s="147">
        <f t="shared" si="10"/>
        <v>206.48537062729801</v>
      </c>
      <c r="AS222" s="147">
        <f t="shared" si="12"/>
        <v>361.84253189006199</v>
      </c>
    </row>
    <row r="223" spans="1:45" x14ac:dyDescent="0.45">
      <c r="A223" s="19">
        <v>608</v>
      </c>
      <c r="B223" s="19" t="s">
        <v>1438</v>
      </c>
      <c r="C223" s="19" t="s">
        <v>168</v>
      </c>
      <c r="D223" s="19" t="s">
        <v>168</v>
      </c>
      <c r="E223" s="19" t="s">
        <v>168</v>
      </c>
      <c r="F223" s="19" t="s">
        <v>168</v>
      </c>
      <c r="G223" s="19">
        <v>70700</v>
      </c>
      <c r="H223" s="19" t="s">
        <v>880</v>
      </c>
      <c r="I223" s="19">
        <v>397</v>
      </c>
      <c r="J223" s="19">
        <v>397</v>
      </c>
      <c r="K223" s="35"/>
      <c r="L223" s="36"/>
      <c r="M223" s="36"/>
      <c r="N223" s="56"/>
      <c r="O223" s="56"/>
      <c r="P223" s="36"/>
      <c r="Q223" s="37"/>
      <c r="R223" s="37"/>
      <c r="S223" s="33" t="s">
        <v>362</v>
      </c>
      <c r="T223" s="259">
        <v>42.317927436631827</v>
      </c>
      <c r="U223" s="258">
        <f t="shared" si="11"/>
        <v>24.098979668734007</v>
      </c>
      <c r="V223" s="34">
        <v>2.8734955744931436E-2</v>
      </c>
      <c r="W223" s="162" t="s">
        <v>363</v>
      </c>
      <c r="X223" s="162" t="s">
        <v>363</v>
      </c>
      <c r="Y223" s="34">
        <v>204.27402837722241</v>
      </c>
      <c r="Z223" s="162">
        <v>7.7640616884850546</v>
      </c>
      <c r="AA223" s="162">
        <v>0.65266663670439495</v>
      </c>
      <c r="AB223" s="162">
        <v>24.098979668734007</v>
      </c>
      <c r="AC223" s="34">
        <v>40.413705429768811</v>
      </c>
      <c r="AD223" s="162" t="s">
        <v>363</v>
      </c>
      <c r="AE223" s="162" t="s">
        <v>363</v>
      </c>
      <c r="AF223" s="162" t="s">
        <v>363</v>
      </c>
      <c r="AG223" s="162">
        <v>1.2346183912823852</v>
      </c>
      <c r="AH223" s="162" t="s">
        <v>363</v>
      </c>
      <c r="AI223" s="162" t="s">
        <v>363</v>
      </c>
      <c r="AJ223" s="162" t="s">
        <v>363</v>
      </c>
      <c r="AK223" s="34" t="s">
        <v>363</v>
      </c>
      <c r="AL223" s="34" t="s">
        <v>363</v>
      </c>
      <c r="AM223" s="34">
        <v>1.3921956121287882</v>
      </c>
      <c r="AN223" s="34">
        <v>2.2264236138561828</v>
      </c>
      <c r="AO223" s="34">
        <v>0.37304642244970543</v>
      </c>
      <c r="AP223" s="34">
        <v>80.976767538114558</v>
      </c>
      <c r="AQ223" s="34">
        <v>167.23008849557522</v>
      </c>
      <c r="AR223" s="147">
        <f t="shared" si="10"/>
        <v>42.317927436631827</v>
      </c>
      <c r="AS223" s="147">
        <f t="shared" si="12"/>
        <v>24.098979668734007</v>
      </c>
    </row>
    <row r="224" spans="1:45" x14ac:dyDescent="0.45">
      <c r="A224" s="19">
        <v>609</v>
      </c>
      <c r="B224" s="19" t="s">
        <v>1551</v>
      </c>
      <c r="C224" s="19" t="s">
        <v>168</v>
      </c>
      <c r="D224" s="19" t="s">
        <v>168</v>
      </c>
      <c r="E224" s="19" t="s">
        <v>168</v>
      </c>
      <c r="F224" s="19" t="s">
        <v>168</v>
      </c>
      <c r="G224" s="19">
        <v>70700</v>
      </c>
      <c r="H224" s="19" t="s">
        <v>880</v>
      </c>
      <c r="I224" s="19">
        <v>397</v>
      </c>
      <c r="J224" s="19">
        <v>397</v>
      </c>
      <c r="K224" s="38"/>
      <c r="L224" s="39"/>
      <c r="M224" s="39"/>
      <c r="N224" s="39"/>
      <c r="O224" s="39"/>
      <c r="P224" s="39"/>
      <c r="Q224" s="40"/>
      <c r="R224" s="40"/>
      <c r="S224" s="33" t="s">
        <v>364</v>
      </c>
      <c r="T224" s="259">
        <v>104.52077820284298</v>
      </c>
      <c r="U224" s="258">
        <f t="shared" si="11"/>
        <v>115.96414734493061</v>
      </c>
      <c r="V224" s="34">
        <v>66.401269290704263</v>
      </c>
      <c r="W224" s="162">
        <v>68.217006802721102</v>
      </c>
      <c r="X224" s="162" t="s">
        <v>363</v>
      </c>
      <c r="Y224" s="34">
        <v>111.79869128431936</v>
      </c>
      <c r="Z224" s="162">
        <v>1.2873796612672297E-3</v>
      </c>
      <c r="AA224" s="162">
        <v>3.515827256123468</v>
      </c>
      <c r="AB224" s="162">
        <v>115.96414734493061</v>
      </c>
      <c r="AC224" s="34">
        <v>28.415578102863346</v>
      </c>
      <c r="AD224" s="162" t="s">
        <v>363</v>
      </c>
      <c r="AE224" s="162" t="s">
        <v>363</v>
      </c>
      <c r="AF224" s="162" t="s">
        <v>363</v>
      </c>
      <c r="AG224" s="162">
        <v>85.235648142894362</v>
      </c>
      <c r="AH224" s="162" t="s">
        <v>363</v>
      </c>
      <c r="AI224" s="162" t="s">
        <v>363</v>
      </c>
      <c r="AJ224" s="162" t="s">
        <v>363</v>
      </c>
      <c r="AK224" s="34" t="s">
        <v>363</v>
      </c>
      <c r="AL224" s="34" t="s">
        <v>363</v>
      </c>
      <c r="AM224" s="34">
        <v>46.973864778261863</v>
      </c>
      <c r="AN224" s="34">
        <v>145.79297423730765</v>
      </c>
      <c r="AO224" s="34">
        <v>6.781561741145202</v>
      </c>
      <c r="AP224" s="34">
        <v>112.46563026206606</v>
      </c>
      <c r="AQ224" s="34">
        <v>49.114955752212389</v>
      </c>
      <c r="AR224" s="147">
        <f t="shared" si="10"/>
        <v>104.52077820284298</v>
      </c>
      <c r="AS224" s="147">
        <f t="shared" si="12"/>
        <v>115.96414734493061</v>
      </c>
    </row>
    <row r="225" spans="1:45" x14ac:dyDescent="0.45">
      <c r="A225" s="19">
        <v>613</v>
      </c>
      <c r="B225" s="19" t="s">
        <v>1324</v>
      </c>
      <c r="C225" s="19" t="s">
        <v>168</v>
      </c>
      <c r="D225" s="19" t="s">
        <v>169</v>
      </c>
      <c r="E225" s="19" t="s">
        <v>169</v>
      </c>
      <c r="F225" s="19" t="s">
        <v>168</v>
      </c>
      <c r="G225" s="19">
        <v>70930</v>
      </c>
      <c r="H225" s="19" t="s">
        <v>885</v>
      </c>
      <c r="I225" s="19">
        <v>399</v>
      </c>
      <c r="J225" s="19">
        <v>399</v>
      </c>
      <c r="K225" s="31">
        <v>399</v>
      </c>
      <c r="L225" s="30" t="s">
        <v>885</v>
      </c>
      <c r="M225" s="30" t="s">
        <v>843</v>
      </c>
      <c r="N225" s="49" t="s">
        <v>886</v>
      </c>
      <c r="O225" s="49" t="s">
        <v>178</v>
      </c>
      <c r="P225" s="30" t="s">
        <v>885</v>
      </c>
      <c r="Q225" s="32">
        <v>1</v>
      </c>
      <c r="R225" s="32">
        <v>1</v>
      </c>
      <c r="S225" s="33" t="s">
        <v>361</v>
      </c>
      <c r="T225" s="259">
        <v>233.88531725642059</v>
      </c>
      <c r="U225" s="258">
        <f t="shared" si="11"/>
        <v>602.7155232355725</v>
      </c>
      <c r="V225" s="34" t="s">
        <v>363</v>
      </c>
      <c r="W225" s="162" t="s">
        <v>363</v>
      </c>
      <c r="X225" s="162" t="s">
        <v>363</v>
      </c>
      <c r="Y225" s="34">
        <v>38.064625632729438</v>
      </c>
      <c r="Z225" s="162" t="s">
        <v>363</v>
      </c>
      <c r="AA225" s="162">
        <v>913.97841778582267</v>
      </c>
      <c r="AB225" s="162">
        <v>602.7155232355725</v>
      </c>
      <c r="AC225" s="34" t="s">
        <v>363</v>
      </c>
      <c r="AD225" s="162" t="s">
        <v>363</v>
      </c>
      <c r="AE225" s="162" t="s">
        <v>363</v>
      </c>
      <c r="AF225" s="162" t="s">
        <v>363</v>
      </c>
      <c r="AG225" s="162">
        <v>507.51896408699412</v>
      </c>
      <c r="AH225" s="162" t="s">
        <v>363</v>
      </c>
      <c r="AI225" s="162" t="s">
        <v>363</v>
      </c>
      <c r="AJ225" s="162" t="s">
        <v>363</v>
      </c>
      <c r="AK225" s="34" t="s">
        <v>363</v>
      </c>
      <c r="AL225" s="34" t="s">
        <v>363</v>
      </c>
      <c r="AM225" s="34" t="s">
        <v>363</v>
      </c>
      <c r="AN225" s="34">
        <v>233.40281229907441</v>
      </c>
      <c r="AO225" s="34" t="s">
        <v>363</v>
      </c>
      <c r="AP225" s="34">
        <v>291.53659226806974</v>
      </c>
      <c r="AQ225" s="34" t="s">
        <v>363</v>
      </c>
      <c r="AR225" s="147">
        <f t="shared" si="10"/>
        <v>233.88531725642059</v>
      </c>
      <c r="AS225" s="147">
        <f t="shared" si="12"/>
        <v>602.7155232355725</v>
      </c>
    </row>
    <row r="226" spans="1:45" x14ac:dyDescent="0.45">
      <c r="A226" s="19">
        <v>614</v>
      </c>
      <c r="B226" s="19" t="s">
        <v>1439</v>
      </c>
      <c r="C226" s="19" t="s">
        <v>168</v>
      </c>
      <c r="D226" s="19" t="s">
        <v>169</v>
      </c>
      <c r="E226" s="19" t="s">
        <v>169</v>
      </c>
      <c r="F226" s="19" t="s">
        <v>168</v>
      </c>
      <c r="G226" s="19">
        <v>70930</v>
      </c>
      <c r="H226" s="19" t="s">
        <v>885</v>
      </c>
      <c r="I226" s="19">
        <v>399</v>
      </c>
      <c r="J226" s="19">
        <v>399</v>
      </c>
      <c r="K226" s="35"/>
      <c r="L226" s="36"/>
      <c r="M226" s="36"/>
      <c r="N226" s="56"/>
      <c r="O226" s="56"/>
      <c r="P226" s="36"/>
      <c r="Q226" s="37"/>
      <c r="R226" s="37"/>
      <c r="S226" s="33" t="s">
        <v>362</v>
      </c>
      <c r="T226" s="259">
        <v>32.762743621214724</v>
      </c>
      <c r="U226" s="258">
        <f t="shared" si="11"/>
        <v>49.79730196388892</v>
      </c>
      <c r="V226" s="34" t="s">
        <v>363</v>
      </c>
      <c r="W226" s="162" t="s">
        <v>363</v>
      </c>
      <c r="X226" s="162" t="s">
        <v>363</v>
      </c>
      <c r="Y226" s="34">
        <v>289.47646491673908</v>
      </c>
      <c r="Z226" s="162" t="s">
        <v>363</v>
      </c>
      <c r="AA226" s="162">
        <v>6.4143367283554689</v>
      </c>
      <c r="AB226" s="162">
        <v>49.79730196388892</v>
      </c>
      <c r="AC226" s="34" t="s">
        <v>363</v>
      </c>
      <c r="AD226" s="162" t="s">
        <v>363</v>
      </c>
      <c r="AE226" s="162" t="s">
        <v>363</v>
      </c>
      <c r="AF226" s="162" t="s">
        <v>363</v>
      </c>
      <c r="AG226" s="162">
        <v>2.573494915798459</v>
      </c>
      <c r="AH226" s="162" t="s">
        <v>363</v>
      </c>
      <c r="AI226" s="162" t="s">
        <v>363</v>
      </c>
      <c r="AJ226" s="162" t="s">
        <v>363</v>
      </c>
      <c r="AK226" s="34" t="s">
        <v>363</v>
      </c>
      <c r="AL226" s="34" t="s">
        <v>363</v>
      </c>
      <c r="AM226" s="34" t="s">
        <v>363</v>
      </c>
      <c r="AN226" s="34">
        <v>4.0654848045620096</v>
      </c>
      <c r="AO226" s="34" t="s">
        <v>363</v>
      </c>
      <c r="AP226" s="34">
        <v>19.658794788022785</v>
      </c>
      <c r="AQ226" s="34" t="s">
        <v>363</v>
      </c>
      <c r="AR226" s="147">
        <f t="shared" si="10"/>
        <v>32.762743621214724</v>
      </c>
      <c r="AS226" s="147">
        <f t="shared" si="12"/>
        <v>49.79730196388892</v>
      </c>
    </row>
    <row r="227" spans="1:45" x14ac:dyDescent="0.45">
      <c r="A227" s="19">
        <v>615</v>
      </c>
      <c r="B227" s="19" t="s">
        <v>1552</v>
      </c>
      <c r="C227" s="19" t="s">
        <v>168</v>
      </c>
      <c r="D227" s="19" t="s">
        <v>169</v>
      </c>
      <c r="E227" s="19" t="s">
        <v>169</v>
      </c>
      <c r="F227" s="19" t="s">
        <v>168</v>
      </c>
      <c r="G227" s="19">
        <v>70930</v>
      </c>
      <c r="H227" s="19" t="s">
        <v>885</v>
      </c>
      <c r="I227" s="19">
        <v>399</v>
      </c>
      <c r="J227" s="19">
        <v>399</v>
      </c>
      <c r="K227" s="38"/>
      <c r="L227" s="39"/>
      <c r="M227" s="39"/>
      <c r="N227" s="39"/>
      <c r="O227" s="39"/>
      <c r="P227" s="39"/>
      <c r="Q227" s="40"/>
      <c r="R227" s="40"/>
      <c r="S227" s="33" t="s">
        <v>364</v>
      </c>
      <c r="T227" s="259">
        <v>95.075262998813898</v>
      </c>
      <c r="U227" s="258">
        <f t="shared" si="11"/>
        <v>153.56502477888918</v>
      </c>
      <c r="V227" s="34" t="s">
        <v>363</v>
      </c>
      <c r="W227" s="162" t="s">
        <v>363</v>
      </c>
      <c r="X227" s="162" t="s">
        <v>363</v>
      </c>
      <c r="Y227" s="34">
        <v>98.514428220415681</v>
      </c>
      <c r="Z227" s="162" t="s">
        <v>363</v>
      </c>
      <c r="AA227" s="162">
        <v>9.3583537960996974</v>
      </c>
      <c r="AB227" s="162">
        <v>153.56502477888918</v>
      </c>
      <c r="AC227" s="34" t="s">
        <v>363</v>
      </c>
      <c r="AD227" s="162" t="s">
        <v>363</v>
      </c>
      <c r="AE227" s="162" t="s">
        <v>363</v>
      </c>
      <c r="AF227" s="162" t="s">
        <v>363</v>
      </c>
      <c r="AG227" s="162">
        <v>52.42476271411229</v>
      </c>
      <c r="AH227" s="162" t="s">
        <v>363</v>
      </c>
      <c r="AI227" s="162" t="s">
        <v>363</v>
      </c>
      <c r="AJ227" s="162" t="s">
        <v>363</v>
      </c>
      <c r="AK227" s="34" t="s">
        <v>363</v>
      </c>
      <c r="AL227" s="34" t="s">
        <v>363</v>
      </c>
      <c r="AM227" s="34" t="s">
        <v>363</v>
      </c>
      <c r="AN227" s="34">
        <v>138.89909807196312</v>
      </c>
      <c r="AO227" s="34" t="s">
        <v>363</v>
      </c>
      <c r="AP227" s="34">
        <v>44.552079432125339</v>
      </c>
      <c r="AQ227" s="34" t="s">
        <v>363</v>
      </c>
      <c r="AR227" s="147">
        <f t="shared" si="10"/>
        <v>95.075262998813898</v>
      </c>
      <c r="AS227" s="147">
        <f t="shared" si="12"/>
        <v>153.56502477888918</v>
      </c>
    </row>
    <row r="228" spans="1:45" x14ac:dyDescent="0.45">
      <c r="A228" s="19">
        <v>616</v>
      </c>
      <c r="B228" s="19" t="s">
        <v>1325</v>
      </c>
      <c r="C228" s="19" t="s">
        <v>168</v>
      </c>
      <c r="D228" s="19" t="s">
        <v>168</v>
      </c>
      <c r="E228" s="19" t="s">
        <v>168</v>
      </c>
      <c r="F228" s="19" t="s">
        <v>168</v>
      </c>
      <c r="G228" s="19">
        <v>70960</v>
      </c>
      <c r="H228" s="19" t="s">
        <v>887</v>
      </c>
      <c r="I228" s="19">
        <v>401</v>
      </c>
      <c r="J228" s="19">
        <v>401</v>
      </c>
      <c r="K228" s="31">
        <v>401</v>
      </c>
      <c r="L228" s="30" t="s">
        <v>887</v>
      </c>
      <c r="M228" s="30" t="s">
        <v>843</v>
      </c>
      <c r="N228" s="49" t="s">
        <v>888</v>
      </c>
      <c r="O228" s="49" t="s">
        <v>179</v>
      </c>
      <c r="P228" s="30" t="s">
        <v>887</v>
      </c>
      <c r="Q228" s="32">
        <v>1</v>
      </c>
      <c r="R228" s="32">
        <v>1</v>
      </c>
      <c r="S228" s="33" t="s">
        <v>361</v>
      </c>
      <c r="T228" s="259">
        <v>239.74950179543143</v>
      </c>
      <c r="U228" s="258">
        <f t="shared" si="11"/>
        <v>1002.5378587620148</v>
      </c>
      <c r="V228" s="34" t="s">
        <v>363</v>
      </c>
      <c r="W228" s="162">
        <v>518.23950617283936</v>
      </c>
      <c r="X228" s="162" t="s">
        <v>363</v>
      </c>
      <c r="Y228" s="34">
        <v>81.739218563010823</v>
      </c>
      <c r="Z228" s="162">
        <v>1489.4438191897509</v>
      </c>
      <c r="AA228" s="162">
        <v>508.52530130420416</v>
      </c>
      <c r="AB228" s="162">
        <v>1002.5378587620148</v>
      </c>
      <c r="AC228" s="34">
        <v>627.71987477001107</v>
      </c>
      <c r="AD228" s="162" t="s">
        <v>363</v>
      </c>
      <c r="AE228" s="162">
        <v>604.11564490186811</v>
      </c>
      <c r="AF228" s="162">
        <v>138.04056141388381</v>
      </c>
      <c r="AG228" s="162">
        <v>1310.4768025826645</v>
      </c>
      <c r="AH228" s="162" t="s">
        <v>363</v>
      </c>
      <c r="AI228" s="162">
        <v>143.80609381218792</v>
      </c>
      <c r="AJ228" s="162" t="s">
        <v>363</v>
      </c>
      <c r="AK228" s="34" t="s">
        <v>363</v>
      </c>
      <c r="AL228" s="34">
        <v>249.39696930058011</v>
      </c>
      <c r="AM228" s="34">
        <v>97.290890717482341</v>
      </c>
      <c r="AN228" s="34">
        <v>214.52050047462609</v>
      </c>
      <c r="AO228" s="34" t="s">
        <v>363</v>
      </c>
      <c r="AP228" s="34">
        <v>180.82067183586841</v>
      </c>
      <c r="AQ228" s="34" t="s">
        <v>363</v>
      </c>
      <c r="AR228" s="147">
        <f t="shared" si="10"/>
        <v>239.74950179543143</v>
      </c>
      <c r="AS228" s="147">
        <f t="shared" si="12"/>
        <v>1002.5378587620148</v>
      </c>
    </row>
    <row r="229" spans="1:45" x14ac:dyDescent="0.45">
      <c r="A229" s="19">
        <v>617</v>
      </c>
      <c r="B229" s="19" t="s">
        <v>1440</v>
      </c>
      <c r="C229" s="19" t="s">
        <v>168</v>
      </c>
      <c r="D229" s="19" t="s">
        <v>168</v>
      </c>
      <c r="E229" s="19" t="s">
        <v>168</v>
      </c>
      <c r="F229" s="19" t="s">
        <v>168</v>
      </c>
      <c r="G229" s="19">
        <v>70960</v>
      </c>
      <c r="H229" s="19" t="s">
        <v>887</v>
      </c>
      <c r="I229" s="19">
        <v>401</v>
      </c>
      <c r="J229" s="19">
        <v>401</v>
      </c>
      <c r="K229" s="35"/>
      <c r="L229" s="36"/>
      <c r="M229" s="36"/>
      <c r="N229" s="56"/>
      <c r="O229" s="56"/>
      <c r="P229" s="36"/>
      <c r="Q229" s="37"/>
      <c r="R229" s="37"/>
      <c r="S229" s="33" t="s">
        <v>362</v>
      </c>
      <c r="T229" s="259">
        <v>42.240641751150157</v>
      </c>
      <c r="U229" s="258">
        <f t="shared" si="11"/>
        <v>12.65802037835789</v>
      </c>
      <c r="V229" s="34" t="s">
        <v>363</v>
      </c>
      <c r="W229" s="162" t="s">
        <v>363</v>
      </c>
      <c r="X229" s="162" t="s">
        <v>363</v>
      </c>
      <c r="Y229" s="34">
        <v>163.02877039349764</v>
      </c>
      <c r="Z229" s="162">
        <v>1234.2257003972061</v>
      </c>
      <c r="AA229" s="162">
        <v>60.310286302468327</v>
      </c>
      <c r="AB229" s="162">
        <v>12.65802037835789</v>
      </c>
      <c r="AC229" s="34">
        <v>87.152343003358695</v>
      </c>
      <c r="AD229" s="162" t="s">
        <v>363</v>
      </c>
      <c r="AE229" s="162">
        <v>95.86706806511107</v>
      </c>
      <c r="AF229" s="162">
        <v>117.09427245587034</v>
      </c>
      <c r="AG229" s="162">
        <v>53.816996909977398</v>
      </c>
      <c r="AH229" s="162" t="s">
        <v>363</v>
      </c>
      <c r="AI229" s="162">
        <v>9.9959903650529895</v>
      </c>
      <c r="AJ229" s="162" t="s">
        <v>363</v>
      </c>
      <c r="AK229" s="34" t="s">
        <v>363</v>
      </c>
      <c r="AL229" s="34">
        <v>131.27997340070533</v>
      </c>
      <c r="AM229" s="34">
        <v>4.2414320773783745</v>
      </c>
      <c r="AN229" s="34">
        <v>3.6892233170455082</v>
      </c>
      <c r="AO229" s="34" t="s">
        <v>363</v>
      </c>
      <c r="AP229" s="34">
        <v>67.515604365329111</v>
      </c>
      <c r="AQ229" s="34" t="s">
        <v>363</v>
      </c>
      <c r="AR229" s="147">
        <f t="shared" si="10"/>
        <v>42.240641751150157</v>
      </c>
      <c r="AS229" s="147">
        <f t="shared" si="12"/>
        <v>12.65802037835789</v>
      </c>
    </row>
    <row r="230" spans="1:45" x14ac:dyDescent="0.45">
      <c r="A230" s="19">
        <v>618</v>
      </c>
      <c r="B230" s="19" t="s">
        <v>1553</v>
      </c>
      <c r="C230" s="19" t="s">
        <v>168</v>
      </c>
      <c r="D230" s="19" t="s">
        <v>168</v>
      </c>
      <c r="E230" s="19" t="s">
        <v>168</v>
      </c>
      <c r="F230" s="19" t="s">
        <v>168</v>
      </c>
      <c r="G230" s="19">
        <v>70960</v>
      </c>
      <c r="H230" s="19" t="s">
        <v>887</v>
      </c>
      <c r="I230" s="19">
        <v>401</v>
      </c>
      <c r="J230" s="19">
        <v>401</v>
      </c>
      <c r="K230" s="38"/>
      <c r="L230" s="39"/>
      <c r="M230" s="39"/>
      <c r="N230" s="39"/>
      <c r="O230" s="39"/>
      <c r="P230" s="39"/>
      <c r="Q230" s="40"/>
      <c r="R230" s="40"/>
      <c r="S230" s="33" t="s">
        <v>364</v>
      </c>
      <c r="T230" s="259">
        <v>97.22285658340337</v>
      </c>
      <c r="U230" s="258">
        <f t="shared" si="11"/>
        <v>206.81095092350657</v>
      </c>
      <c r="V230" s="34" t="s">
        <v>363</v>
      </c>
      <c r="W230" s="162">
        <v>91.536049382716044</v>
      </c>
      <c r="X230" s="162" t="s">
        <v>363</v>
      </c>
      <c r="Y230" s="34">
        <v>144.77895207221795</v>
      </c>
      <c r="Z230" s="162">
        <v>2.9738357339686608E-3</v>
      </c>
      <c r="AA230" s="162">
        <v>11.412980973274484</v>
      </c>
      <c r="AB230" s="162">
        <v>206.81095092350657</v>
      </c>
      <c r="AC230" s="34">
        <v>34.102699233036745</v>
      </c>
      <c r="AD230" s="162" t="s">
        <v>363</v>
      </c>
      <c r="AE230" s="162">
        <v>124.04621456498944</v>
      </c>
      <c r="AF230" s="162" t="s">
        <v>363</v>
      </c>
      <c r="AG230" s="162">
        <v>167.30259064786944</v>
      </c>
      <c r="AH230" s="162" t="s">
        <v>363</v>
      </c>
      <c r="AI230" s="162">
        <v>2.9793609713583562</v>
      </c>
      <c r="AJ230" s="162" t="s">
        <v>363</v>
      </c>
      <c r="AK230" s="34" t="s">
        <v>363</v>
      </c>
      <c r="AL230" s="34">
        <v>32.840632796468817</v>
      </c>
      <c r="AM230" s="34">
        <v>61.518117511188095</v>
      </c>
      <c r="AN230" s="34">
        <v>134.4241393656001</v>
      </c>
      <c r="AO230" s="34" t="s">
        <v>363</v>
      </c>
      <c r="AP230" s="34">
        <v>81.164827227808757</v>
      </c>
      <c r="AQ230" s="34" t="s">
        <v>363</v>
      </c>
      <c r="AR230" s="147">
        <f t="shared" si="10"/>
        <v>97.22285658340337</v>
      </c>
      <c r="AS230" s="147">
        <f t="shared" si="12"/>
        <v>206.81095092350657</v>
      </c>
    </row>
    <row r="231" spans="1:45" x14ac:dyDescent="0.45">
      <c r="A231" s="19">
        <v>619</v>
      </c>
      <c r="B231" s="19" t="s">
        <v>1326</v>
      </c>
      <c r="C231" s="19" t="s">
        <v>168</v>
      </c>
      <c r="D231" s="19" t="s">
        <v>168</v>
      </c>
      <c r="E231" s="19" t="s">
        <v>168</v>
      </c>
      <c r="F231" s="19" t="s">
        <v>168</v>
      </c>
      <c r="G231" s="19">
        <v>70310</v>
      </c>
      <c r="H231" s="19" t="s">
        <v>889</v>
      </c>
      <c r="I231" s="19">
        <v>402</v>
      </c>
      <c r="J231" s="19">
        <v>402</v>
      </c>
      <c r="K231" s="31">
        <v>402</v>
      </c>
      <c r="L231" s="30" t="s">
        <v>889</v>
      </c>
      <c r="M231" s="30" t="s">
        <v>890</v>
      </c>
      <c r="N231" s="49" t="s">
        <v>891</v>
      </c>
      <c r="O231" s="49" t="s">
        <v>892</v>
      </c>
      <c r="P231" s="30" t="s">
        <v>889</v>
      </c>
      <c r="Q231" s="32">
        <v>1</v>
      </c>
      <c r="R231" s="32">
        <v>1</v>
      </c>
      <c r="S231" s="33" t="s">
        <v>361</v>
      </c>
      <c r="T231" s="259">
        <v>176.38933078610799</v>
      </c>
      <c r="U231" s="258">
        <f t="shared" si="11"/>
        <v>0</v>
      </c>
      <c r="V231" s="34" t="s">
        <v>363</v>
      </c>
      <c r="W231" s="162">
        <v>198.40725806451604</v>
      </c>
      <c r="X231" s="162" t="s">
        <v>363</v>
      </c>
      <c r="Y231" s="34" t="s">
        <v>363</v>
      </c>
      <c r="Z231" s="162">
        <v>273.27287129760475</v>
      </c>
      <c r="AA231" s="162" t="s">
        <v>363</v>
      </c>
      <c r="AB231" s="162" t="s">
        <v>363</v>
      </c>
      <c r="AC231" s="34" t="s">
        <v>363</v>
      </c>
      <c r="AD231" s="162" t="s">
        <v>363</v>
      </c>
      <c r="AE231" s="162" t="s">
        <v>363</v>
      </c>
      <c r="AF231" s="162">
        <v>151.20840399535183</v>
      </c>
      <c r="AG231" s="162">
        <v>638.13318965388282</v>
      </c>
      <c r="AH231" s="162" t="s">
        <v>363</v>
      </c>
      <c r="AI231" s="162" t="s">
        <v>363</v>
      </c>
      <c r="AJ231" s="162" t="s">
        <v>363</v>
      </c>
      <c r="AK231" s="34" t="s">
        <v>363</v>
      </c>
      <c r="AL231" s="34" t="s">
        <v>363</v>
      </c>
      <c r="AM231" s="34" t="s">
        <v>363</v>
      </c>
      <c r="AN231" s="34">
        <v>173.80729000286502</v>
      </c>
      <c r="AO231" s="34" t="s">
        <v>363</v>
      </c>
      <c r="AP231" s="34" t="s">
        <v>363</v>
      </c>
      <c r="AQ231" s="34" t="s">
        <v>363</v>
      </c>
      <c r="AR231" s="147">
        <f t="shared" si="10"/>
        <v>176.38933078610799</v>
      </c>
      <c r="AS231" s="147">
        <f t="shared" si="12"/>
        <v>0</v>
      </c>
    </row>
    <row r="232" spans="1:45" x14ac:dyDescent="0.45">
      <c r="A232" s="19">
        <v>620</v>
      </c>
      <c r="B232" s="19" t="s">
        <v>1441</v>
      </c>
      <c r="C232" s="19" t="s">
        <v>168</v>
      </c>
      <c r="D232" s="19" t="s">
        <v>168</v>
      </c>
      <c r="E232" s="19" t="s">
        <v>168</v>
      </c>
      <c r="F232" s="19" t="s">
        <v>168</v>
      </c>
      <c r="G232" s="19">
        <v>70310</v>
      </c>
      <c r="H232" s="19" t="s">
        <v>889</v>
      </c>
      <c r="I232" s="19">
        <v>402</v>
      </c>
      <c r="J232" s="19">
        <v>402</v>
      </c>
      <c r="K232" s="35"/>
      <c r="L232" s="36"/>
      <c r="M232" s="36"/>
      <c r="N232" s="56"/>
      <c r="O232" s="56"/>
      <c r="P232" s="36"/>
      <c r="Q232" s="37"/>
      <c r="R232" s="37"/>
      <c r="S232" s="33" t="s">
        <v>362</v>
      </c>
      <c r="T232" s="259">
        <v>44.499825703340342</v>
      </c>
      <c r="U232" s="258">
        <f t="shared" si="11"/>
        <v>0</v>
      </c>
      <c r="V232" s="34" t="s">
        <v>363</v>
      </c>
      <c r="W232" s="162" t="s">
        <v>363</v>
      </c>
      <c r="X232" s="162" t="s">
        <v>363</v>
      </c>
      <c r="Y232" s="34" t="s">
        <v>363</v>
      </c>
      <c r="Z232" s="162">
        <v>3.5146796767645876</v>
      </c>
      <c r="AA232" s="162" t="s">
        <v>363</v>
      </c>
      <c r="AB232" s="162" t="s">
        <v>363</v>
      </c>
      <c r="AC232" s="34" t="s">
        <v>363</v>
      </c>
      <c r="AD232" s="162" t="s">
        <v>363</v>
      </c>
      <c r="AE232" s="162" t="s">
        <v>363</v>
      </c>
      <c r="AF232" s="162">
        <v>0.40063169326147846</v>
      </c>
      <c r="AG232" s="162">
        <v>7.3183471230404669</v>
      </c>
      <c r="AH232" s="162" t="s">
        <v>363</v>
      </c>
      <c r="AI232" s="162" t="s">
        <v>363</v>
      </c>
      <c r="AJ232" s="162" t="s">
        <v>363</v>
      </c>
      <c r="AK232" s="34" t="s">
        <v>363</v>
      </c>
      <c r="AL232" s="34" t="s">
        <v>363</v>
      </c>
      <c r="AM232" s="34" t="s">
        <v>363</v>
      </c>
      <c r="AN232" s="34">
        <v>7.3891991697873536</v>
      </c>
      <c r="AO232" s="34" t="s">
        <v>363</v>
      </c>
      <c r="AP232" s="34" t="s">
        <v>363</v>
      </c>
      <c r="AQ232" s="34" t="s">
        <v>363</v>
      </c>
      <c r="AR232" s="147">
        <f t="shared" si="10"/>
        <v>44.499825703340342</v>
      </c>
      <c r="AS232" s="147">
        <f t="shared" si="12"/>
        <v>0</v>
      </c>
    </row>
    <row r="233" spans="1:45" x14ac:dyDescent="0.45">
      <c r="A233" s="19">
        <v>621</v>
      </c>
      <c r="B233" s="19" t="s">
        <v>1554</v>
      </c>
      <c r="C233" s="19" t="s">
        <v>168</v>
      </c>
      <c r="D233" s="19" t="s">
        <v>168</v>
      </c>
      <c r="E233" s="19" t="s">
        <v>168</v>
      </c>
      <c r="F233" s="19" t="s">
        <v>168</v>
      </c>
      <c r="G233" s="19">
        <v>70310</v>
      </c>
      <c r="H233" s="19" t="s">
        <v>889</v>
      </c>
      <c r="I233" s="19">
        <v>402</v>
      </c>
      <c r="J233" s="19">
        <v>402</v>
      </c>
      <c r="K233" s="38"/>
      <c r="L233" s="39"/>
      <c r="M233" s="39"/>
      <c r="N233" s="39"/>
      <c r="O233" s="39"/>
      <c r="P233" s="39"/>
      <c r="Q233" s="40"/>
      <c r="R233" s="40"/>
      <c r="S233" s="33" t="s">
        <v>364</v>
      </c>
      <c r="T233" s="259">
        <v>51.04738255056138</v>
      </c>
      <c r="U233" s="258">
        <f t="shared" si="11"/>
        <v>0</v>
      </c>
      <c r="V233" s="34" t="s">
        <v>363</v>
      </c>
      <c r="W233" s="162">
        <v>46.513306451612891</v>
      </c>
      <c r="X233" s="162" t="s">
        <v>363</v>
      </c>
      <c r="Y233" s="34" t="s">
        <v>363</v>
      </c>
      <c r="Z233" s="162" t="s">
        <v>363</v>
      </c>
      <c r="AA233" s="162" t="s">
        <v>363</v>
      </c>
      <c r="AB233" s="162" t="s">
        <v>363</v>
      </c>
      <c r="AC233" s="34" t="s">
        <v>363</v>
      </c>
      <c r="AD233" s="162" t="s">
        <v>363</v>
      </c>
      <c r="AE233" s="162" t="s">
        <v>363</v>
      </c>
      <c r="AF233" s="162" t="s">
        <v>363</v>
      </c>
      <c r="AG233" s="162">
        <v>93.214347482858983</v>
      </c>
      <c r="AH233" s="162" t="s">
        <v>363</v>
      </c>
      <c r="AI233" s="162" t="s">
        <v>363</v>
      </c>
      <c r="AJ233" s="162" t="s">
        <v>363</v>
      </c>
      <c r="AK233" s="34" t="s">
        <v>363</v>
      </c>
      <c r="AL233" s="34" t="s">
        <v>363</v>
      </c>
      <c r="AM233" s="34" t="s">
        <v>363</v>
      </c>
      <c r="AN233" s="34">
        <v>95.78425932828948</v>
      </c>
      <c r="AO233" s="34" t="s">
        <v>363</v>
      </c>
      <c r="AP233" s="34" t="s">
        <v>363</v>
      </c>
      <c r="AQ233" s="34" t="s">
        <v>363</v>
      </c>
      <c r="AR233" s="147">
        <f t="shared" si="10"/>
        <v>51.04738255056138</v>
      </c>
      <c r="AS233" s="147">
        <f t="shared" si="12"/>
        <v>0</v>
      </c>
    </row>
    <row r="234" spans="1:45" x14ac:dyDescent="0.45">
      <c r="A234" s="215">
        <v>625</v>
      </c>
      <c r="B234" s="215" t="s">
        <v>1327</v>
      </c>
      <c r="C234" s="215" t="s">
        <v>1265</v>
      </c>
      <c r="D234" s="217" t="s">
        <v>168</v>
      </c>
      <c r="E234" s="217" t="s">
        <v>168</v>
      </c>
      <c r="F234" s="217" t="s">
        <v>168</v>
      </c>
      <c r="G234" s="19">
        <v>71220</v>
      </c>
      <c r="H234" s="19" t="s">
        <v>895</v>
      </c>
      <c r="I234" s="19">
        <v>403</v>
      </c>
      <c r="J234" s="19">
        <v>403</v>
      </c>
      <c r="K234" s="31">
        <v>403</v>
      </c>
      <c r="L234" s="30" t="s">
        <v>895</v>
      </c>
      <c r="M234" s="30" t="s">
        <v>896</v>
      </c>
      <c r="N234" s="49" t="s">
        <v>897</v>
      </c>
      <c r="O234" s="49" t="s">
        <v>181</v>
      </c>
      <c r="P234" s="30" t="s">
        <v>895</v>
      </c>
      <c r="Q234" s="32">
        <v>1</v>
      </c>
      <c r="R234" s="32">
        <v>1</v>
      </c>
      <c r="S234" s="33" t="s">
        <v>361</v>
      </c>
      <c r="T234" s="259">
        <v>192.24773375815059</v>
      </c>
      <c r="U234" s="258">
        <f t="shared" si="11"/>
        <v>966.81151044578985</v>
      </c>
      <c r="V234" s="34">
        <v>611.66484406657821</v>
      </c>
      <c r="W234" s="162" t="s">
        <v>363</v>
      </c>
      <c r="X234" s="162">
        <v>402.57582009281697</v>
      </c>
      <c r="Y234" s="34">
        <v>38.310647949260122</v>
      </c>
      <c r="Z234" s="162">
        <v>229.24121180957414</v>
      </c>
      <c r="AA234" s="162">
        <v>411.68176029803391</v>
      </c>
      <c r="AB234" s="162">
        <v>966.81151044578985</v>
      </c>
      <c r="AC234" s="34">
        <v>377.83933135851413</v>
      </c>
      <c r="AD234" s="162">
        <v>424.68990367477448</v>
      </c>
      <c r="AE234" s="162" t="s">
        <v>363</v>
      </c>
      <c r="AF234" s="162">
        <v>114.85146365283819</v>
      </c>
      <c r="AG234" s="162">
        <v>671.89889034932037</v>
      </c>
      <c r="AH234" s="162" t="s">
        <v>363</v>
      </c>
      <c r="AI234" s="162">
        <v>1994.8074563332164</v>
      </c>
      <c r="AJ234" s="162">
        <v>1056.6018785680326</v>
      </c>
      <c r="AK234" s="34">
        <v>1324.7965238209295</v>
      </c>
      <c r="AL234" s="34">
        <v>150.62527493091446</v>
      </c>
      <c r="AM234" s="34">
        <v>68.895581159139681</v>
      </c>
      <c r="AN234" s="34">
        <v>219.96765563863892</v>
      </c>
      <c r="AO234" s="34">
        <v>95.310318103626784</v>
      </c>
      <c r="AP234" s="34">
        <v>154.74844453325437</v>
      </c>
      <c r="AQ234" s="34">
        <v>230.22102856398732</v>
      </c>
      <c r="AR234" s="147">
        <f t="shared" si="10"/>
        <v>192.24773375815059</v>
      </c>
      <c r="AS234" s="147">
        <f t="shared" si="12"/>
        <v>966.81151044578985</v>
      </c>
    </row>
    <row r="235" spans="1:45" x14ac:dyDescent="0.45">
      <c r="A235" s="215">
        <v>626</v>
      </c>
      <c r="B235" s="215" t="s">
        <v>1442</v>
      </c>
      <c r="C235" s="215" t="s">
        <v>1265</v>
      </c>
      <c r="D235" s="217" t="s">
        <v>168</v>
      </c>
      <c r="E235" s="217" t="s">
        <v>168</v>
      </c>
      <c r="F235" s="217" t="s">
        <v>168</v>
      </c>
      <c r="G235" s="19">
        <v>71220</v>
      </c>
      <c r="H235" s="19" t="s">
        <v>895</v>
      </c>
      <c r="I235" s="19">
        <v>403</v>
      </c>
      <c r="J235" s="19">
        <v>403</v>
      </c>
      <c r="K235" s="35"/>
      <c r="L235" s="36"/>
      <c r="M235" s="36"/>
      <c r="N235" s="56"/>
      <c r="O235" s="56"/>
      <c r="P235" s="36"/>
      <c r="Q235" s="37"/>
      <c r="R235" s="37"/>
      <c r="S235" s="33" t="s">
        <v>362</v>
      </c>
      <c r="T235" s="259">
        <v>87.768930799338975</v>
      </c>
      <c r="U235" s="258">
        <f t="shared" si="11"/>
        <v>16.566076828774889</v>
      </c>
      <c r="V235" s="34">
        <v>205.46292287943308</v>
      </c>
      <c r="W235" s="162" t="s">
        <v>363</v>
      </c>
      <c r="X235" s="162">
        <v>39.815718542594198</v>
      </c>
      <c r="Y235" s="34">
        <v>231.42371317959947</v>
      </c>
      <c r="Z235" s="162">
        <v>247.63870567313614</v>
      </c>
      <c r="AA235" s="162">
        <v>46.857012710915079</v>
      </c>
      <c r="AB235" s="162">
        <v>16.566076828774889</v>
      </c>
      <c r="AC235" s="34">
        <v>55.178480002031826</v>
      </c>
      <c r="AD235" s="162">
        <v>13.498472982275546</v>
      </c>
      <c r="AE235" s="162" t="s">
        <v>363</v>
      </c>
      <c r="AF235" s="162">
        <v>225.83567972394121</v>
      </c>
      <c r="AG235" s="162">
        <v>49.150119124312184</v>
      </c>
      <c r="AH235" s="162" t="s">
        <v>363</v>
      </c>
      <c r="AI235" s="162">
        <v>126.67069629550301</v>
      </c>
      <c r="AJ235" s="162">
        <v>3.4506634142141666</v>
      </c>
      <c r="AK235" s="34">
        <v>890.91862198966544</v>
      </c>
      <c r="AL235" s="34">
        <v>109.40842766195557</v>
      </c>
      <c r="AM235" s="34">
        <v>22.257412419902785</v>
      </c>
      <c r="AN235" s="34">
        <v>7.5696405304617764</v>
      </c>
      <c r="AO235" s="34">
        <v>16.406462829488188</v>
      </c>
      <c r="AP235" s="34">
        <v>139.66424682795733</v>
      </c>
      <c r="AQ235" s="34">
        <v>230.96479741575774</v>
      </c>
      <c r="AR235" s="147">
        <f t="shared" si="10"/>
        <v>87.768930799338975</v>
      </c>
      <c r="AS235" s="147">
        <f t="shared" si="12"/>
        <v>16.566076828774889</v>
      </c>
    </row>
    <row r="236" spans="1:45" x14ac:dyDescent="0.45">
      <c r="A236" s="215">
        <v>627</v>
      </c>
      <c r="B236" s="215" t="s">
        <v>1606</v>
      </c>
      <c r="C236" s="215" t="s">
        <v>1265</v>
      </c>
      <c r="D236" s="217" t="s">
        <v>168</v>
      </c>
      <c r="E236" s="217" t="s">
        <v>168</v>
      </c>
      <c r="F236" s="217" t="s">
        <v>168</v>
      </c>
      <c r="G236" s="19">
        <v>71220</v>
      </c>
      <c r="H236" s="19" t="s">
        <v>895</v>
      </c>
      <c r="I236" s="19">
        <v>403</v>
      </c>
      <c r="J236" s="19">
        <v>403</v>
      </c>
      <c r="K236" s="38"/>
      <c r="L236" s="39"/>
      <c r="M236" s="39"/>
      <c r="N236" s="39"/>
      <c r="O236" s="39"/>
      <c r="P236" s="39"/>
      <c r="Q236" s="40"/>
      <c r="R236" s="40"/>
      <c r="S236" s="33" t="s">
        <v>364</v>
      </c>
      <c r="T236" s="259">
        <v>65.43370628222408</v>
      </c>
      <c r="U236" s="258">
        <f t="shared" si="11"/>
        <v>124.28763893488029</v>
      </c>
      <c r="V236" s="34">
        <v>63.974874817237577</v>
      </c>
      <c r="W236" s="162" t="s">
        <v>363</v>
      </c>
      <c r="X236" s="162">
        <v>23.091769273176368</v>
      </c>
      <c r="Y236" s="34">
        <v>80.105981213896186</v>
      </c>
      <c r="Z236" s="162">
        <v>3.6138160821625088E-4</v>
      </c>
      <c r="AA236" s="162">
        <v>5.1924631070965575</v>
      </c>
      <c r="AB236" s="162">
        <v>124.28763893488029</v>
      </c>
      <c r="AC236" s="34">
        <v>13.170046257007696</v>
      </c>
      <c r="AD236" s="162">
        <v>70.037319951143772</v>
      </c>
      <c r="AE236" s="162" t="s">
        <v>363</v>
      </c>
      <c r="AF236" s="162" t="s">
        <v>363</v>
      </c>
      <c r="AG236" s="162">
        <v>58.534653896791845</v>
      </c>
      <c r="AH236" s="162" t="s">
        <v>363</v>
      </c>
      <c r="AI236" s="162">
        <v>25.003848621132772</v>
      </c>
      <c r="AJ236" s="162">
        <v>0.94569292258226656</v>
      </c>
      <c r="AK236" s="34">
        <v>94.617657410507235</v>
      </c>
      <c r="AL236" s="34">
        <v>17.884242558748159</v>
      </c>
      <c r="AM236" s="34">
        <v>24.151217429191313</v>
      </c>
      <c r="AN236" s="34">
        <v>133.66114804089844</v>
      </c>
      <c r="AO236" s="34">
        <v>49.117584022269796</v>
      </c>
      <c r="AP236" s="34">
        <v>64.147271155884013</v>
      </c>
      <c r="AQ236" s="34">
        <v>35.706377058212802</v>
      </c>
      <c r="AR236" s="147">
        <f t="shared" si="10"/>
        <v>65.43370628222408</v>
      </c>
      <c r="AS236" s="147">
        <f t="shared" si="12"/>
        <v>124.28763893488029</v>
      </c>
    </row>
    <row r="237" spans="1:45" x14ac:dyDescent="0.45">
      <c r="A237" s="19">
        <v>628</v>
      </c>
      <c r="B237" s="19" t="s">
        <v>1328</v>
      </c>
      <c r="C237" s="19" t="s">
        <v>168</v>
      </c>
      <c r="D237" s="19" t="s">
        <v>168</v>
      </c>
      <c r="E237" s="19" t="s">
        <v>168</v>
      </c>
      <c r="F237" s="19" t="s">
        <v>168</v>
      </c>
      <c r="G237" s="19">
        <v>70320</v>
      </c>
      <c r="H237" s="19" t="s">
        <v>898</v>
      </c>
      <c r="I237" s="19">
        <v>406</v>
      </c>
      <c r="J237" s="19">
        <v>406</v>
      </c>
      <c r="K237" s="31">
        <v>406</v>
      </c>
      <c r="L237" s="30" t="s">
        <v>898</v>
      </c>
      <c r="M237" s="30" t="s">
        <v>899</v>
      </c>
      <c r="N237" s="30" t="s">
        <v>900</v>
      </c>
      <c r="O237" s="30" t="s">
        <v>182</v>
      </c>
      <c r="P237" s="30" t="s">
        <v>898</v>
      </c>
      <c r="Q237" s="32">
        <v>1</v>
      </c>
      <c r="R237" s="32">
        <v>1</v>
      </c>
      <c r="S237" s="33" t="s">
        <v>361</v>
      </c>
      <c r="T237" s="259">
        <v>337.26300459477073</v>
      </c>
      <c r="U237" s="258">
        <f t="shared" si="11"/>
        <v>1421.4106000067486</v>
      </c>
      <c r="V237" s="34">
        <v>896.50396737795859</v>
      </c>
      <c r="W237" s="162" t="s">
        <v>363</v>
      </c>
      <c r="X237" s="162">
        <v>974.53628548211384</v>
      </c>
      <c r="Y237" s="34">
        <v>32.683852809819335</v>
      </c>
      <c r="Z237" s="162">
        <v>288.35873693627252</v>
      </c>
      <c r="AA237" s="162" t="s">
        <v>363</v>
      </c>
      <c r="AB237" s="162">
        <v>1421.4106000067486</v>
      </c>
      <c r="AC237" s="34">
        <v>512.10104344378635</v>
      </c>
      <c r="AD237" s="162" t="s">
        <v>363</v>
      </c>
      <c r="AE237" s="162">
        <v>349.04950545123029</v>
      </c>
      <c r="AF237" s="162" t="s">
        <v>363</v>
      </c>
      <c r="AG237" s="162">
        <v>2035.2838864603957</v>
      </c>
      <c r="AH237" s="162" t="s">
        <v>363</v>
      </c>
      <c r="AI237" s="162">
        <v>1000.0659408450193</v>
      </c>
      <c r="AJ237" s="162" t="s">
        <v>363</v>
      </c>
      <c r="AK237" s="34" t="s">
        <v>363</v>
      </c>
      <c r="AL237" s="34">
        <v>359.63813413168305</v>
      </c>
      <c r="AM237" s="34">
        <v>263.41018382387369</v>
      </c>
      <c r="AN237" s="34">
        <v>305.69281162216043</v>
      </c>
      <c r="AO237" s="34" t="s">
        <v>363</v>
      </c>
      <c r="AP237" s="34">
        <v>368.472460836702</v>
      </c>
      <c r="AQ237" s="34" t="s">
        <v>363</v>
      </c>
      <c r="AR237" s="147">
        <f t="shared" si="10"/>
        <v>337.26300459477073</v>
      </c>
      <c r="AS237" s="147">
        <f t="shared" si="12"/>
        <v>1421.4106000067486</v>
      </c>
    </row>
    <row r="238" spans="1:45" x14ac:dyDescent="0.45">
      <c r="A238" s="19">
        <v>629</v>
      </c>
      <c r="B238" s="19" t="s">
        <v>1443</v>
      </c>
      <c r="C238" s="19" t="s">
        <v>168</v>
      </c>
      <c r="D238" s="19" t="s">
        <v>168</v>
      </c>
      <c r="E238" s="19" t="s">
        <v>168</v>
      </c>
      <c r="F238" s="19" t="s">
        <v>168</v>
      </c>
      <c r="G238" s="19">
        <v>70320</v>
      </c>
      <c r="H238" s="19" t="s">
        <v>898</v>
      </c>
      <c r="I238" s="19">
        <v>406</v>
      </c>
      <c r="J238" s="19">
        <v>406</v>
      </c>
      <c r="K238" s="35"/>
      <c r="L238" s="36"/>
      <c r="M238" s="36"/>
      <c r="N238" s="36"/>
      <c r="O238" s="36"/>
      <c r="P238" s="36"/>
      <c r="Q238" s="37"/>
      <c r="R238" s="37"/>
      <c r="S238" s="33" t="s">
        <v>362</v>
      </c>
      <c r="T238" s="259">
        <v>81.429524941601542</v>
      </c>
      <c r="U238" s="258">
        <f t="shared" si="11"/>
        <v>27.367490208033338</v>
      </c>
      <c r="V238" s="34">
        <v>326.38185814739848</v>
      </c>
      <c r="W238" s="162" t="s">
        <v>363</v>
      </c>
      <c r="X238" s="162">
        <v>119.04946137164167</v>
      </c>
      <c r="Y238" s="34">
        <v>286.68817856293407</v>
      </c>
      <c r="Z238" s="162">
        <v>325.9619634674724</v>
      </c>
      <c r="AA238" s="162" t="s">
        <v>363</v>
      </c>
      <c r="AB238" s="162">
        <v>27.367490208033338</v>
      </c>
      <c r="AC238" s="34">
        <v>74.711305743037258</v>
      </c>
      <c r="AD238" s="162" t="s">
        <v>363</v>
      </c>
      <c r="AE238" s="162">
        <v>145.66877632305196</v>
      </c>
      <c r="AF238" s="162" t="s">
        <v>363</v>
      </c>
      <c r="AG238" s="162">
        <v>151.26745786487356</v>
      </c>
      <c r="AH238" s="162" t="s">
        <v>363</v>
      </c>
      <c r="AI238" s="162">
        <v>65.864940542737713</v>
      </c>
      <c r="AJ238" s="162" t="s">
        <v>363</v>
      </c>
      <c r="AK238" s="34" t="s">
        <v>363</v>
      </c>
      <c r="AL238" s="34">
        <v>313.09483100524335</v>
      </c>
      <c r="AM238" s="34">
        <v>955.14966079362728</v>
      </c>
      <c r="AN238" s="34">
        <v>11.058353372168897</v>
      </c>
      <c r="AO238" s="34" t="s">
        <v>363</v>
      </c>
      <c r="AP238" s="34">
        <v>370.1770518114829</v>
      </c>
      <c r="AQ238" s="34" t="s">
        <v>363</v>
      </c>
      <c r="AR238" s="147">
        <f t="shared" si="10"/>
        <v>81.429524941601542</v>
      </c>
      <c r="AS238" s="147">
        <f t="shared" si="12"/>
        <v>27.367490208033338</v>
      </c>
    </row>
    <row r="239" spans="1:45" x14ac:dyDescent="0.45">
      <c r="A239" s="19">
        <v>630</v>
      </c>
      <c r="B239" s="19" t="s">
        <v>1555</v>
      </c>
      <c r="C239" s="19" t="s">
        <v>168</v>
      </c>
      <c r="D239" s="19" t="s">
        <v>168</v>
      </c>
      <c r="E239" s="19" t="s">
        <v>168</v>
      </c>
      <c r="F239" s="19" t="s">
        <v>168</v>
      </c>
      <c r="G239" s="19">
        <v>70320</v>
      </c>
      <c r="H239" s="19" t="s">
        <v>898</v>
      </c>
      <c r="I239" s="19">
        <v>406</v>
      </c>
      <c r="J239" s="19">
        <v>406</v>
      </c>
      <c r="K239" s="38"/>
      <c r="L239" s="39"/>
      <c r="M239" s="39"/>
      <c r="N239" s="39"/>
      <c r="O239" s="39"/>
      <c r="P239" s="39"/>
      <c r="Q239" s="40"/>
      <c r="R239" s="40"/>
      <c r="S239" s="33" t="s">
        <v>364</v>
      </c>
      <c r="T239" s="259">
        <v>170.31029011210873</v>
      </c>
      <c r="U239" s="258">
        <f t="shared" si="11"/>
        <v>189.48893310519813</v>
      </c>
      <c r="V239" s="34">
        <v>100.59991752865531</v>
      </c>
      <c r="W239" s="162" t="s">
        <v>363</v>
      </c>
      <c r="X239" s="162">
        <v>54.292357839870654</v>
      </c>
      <c r="Y239" s="34">
        <v>98.249919558998371</v>
      </c>
      <c r="Z239" s="162">
        <v>4.9065971679467706E-4</v>
      </c>
      <c r="AA239" s="162" t="s">
        <v>363</v>
      </c>
      <c r="AB239" s="162">
        <v>189.48893310519813</v>
      </c>
      <c r="AC239" s="34">
        <v>18.370362568725515</v>
      </c>
      <c r="AD239" s="162" t="s">
        <v>363</v>
      </c>
      <c r="AE239" s="162">
        <v>56.608451033995181</v>
      </c>
      <c r="AF239" s="162" t="s">
        <v>363</v>
      </c>
      <c r="AG239" s="162">
        <v>186.78151651891167</v>
      </c>
      <c r="AH239" s="162" t="s">
        <v>363</v>
      </c>
      <c r="AI239" s="162">
        <v>13.001182603271982</v>
      </c>
      <c r="AJ239" s="162" t="s">
        <v>363</v>
      </c>
      <c r="AK239" s="34" t="s">
        <v>363</v>
      </c>
      <c r="AL239" s="34">
        <v>49.532091095374412</v>
      </c>
      <c r="AM239" s="34">
        <v>159.58618312117628</v>
      </c>
      <c r="AN239" s="34">
        <v>195.56344805051899</v>
      </c>
      <c r="AO239" s="34" t="s">
        <v>363</v>
      </c>
      <c r="AP239" s="34">
        <v>164.79158958415871</v>
      </c>
      <c r="AQ239" s="34" t="s">
        <v>363</v>
      </c>
      <c r="AR239" s="147">
        <f t="shared" si="10"/>
        <v>170.31029011210873</v>
      </c>
      <c r="AS239" s="147">
        <f t="shared" si="12"/>
        <v>189.48893310519813</v>
      </c>
    </row>
    <row r="240" spans="1:45" x14ac:dyDescent="0.45">
      <c r="A240" s="19">
        <v>634</v>
      </c>
      <c r="B240" s="19" t="s">
        <v>1329</v>
      </c>
      <c r="C240" s="19" t="s">
        <v>168</v>
      </c>
      <c r="D240" s="19" t="s">
        <v>168</v>
      </c>
      <c r="E240" s="19" t="s">
        <v>104</v>
      </c>
      <c r="F240" s="19" t="s">
        <v>104</v>
      </c>
      <c r="G240" s="19">
        <v>70820</v>
      </c>
      <c r="H240" s="19" t="s">
        <v>903</v>
      </c>
      <c r="I240" s="19">
        <v>414</v>
      </c>
      <c r="J240" s="19">
        <v>414</v>
      </c>
      <c r="K240" s="31">
        <v>414</v>
      </c>
      <c r="L240" s="30" t="s">
        <v>903</v>
      </c>
      <c r="M240" s="30" t="s">
        <v>904</v>
      </c>
      <c r="N240" s="49" t="s">
        <v>905</v>
      </c>
      <c r="O240" s="49" t="s">
        <v>184</v>
      </c>
      <c r="P240" s="30" t="s">
        <v>903</v>
      </c>
      <c r="Q240" s="32">
        <v>1</v>
      </c>
      <c r="R240" s="32">
        <v>1</v>
      </c>
      <c r="S240" s="33" t="s">
        <v>361</v>
      </c>
      <c r="T240" s="259">
        <v>319.53897824334979</v>
      </c>
      <c r="U240" s="258">
        <f t="shared" si="11"/>
        <v>396.24055803323176</v>
      </c>
      <c r="V240" s="34">
        <v>469.86780418288515</v>
      </c>
      <c r="W240" s="162" t="s">
        <v>363</v>
      </c>
      <c r="X240" s="162" t="s">
        <v>363</v>
      </c>
      <c r="Y240" s="34">
        <v>53.035824354643857</v>
      </c>
      <c r="Z240" s="162">
        <v>562.74928865568415</v>
      </c>
      <c r="AA240" s="162">
        <v>213.942552714469</v>
      </c>
      <c r="AB240" s="162">
        <v>396.24055803323176</v>
      </c>
      <c r="AC240" s="34">
        <v>431.70426255365624</v>
      </c>
      <c r="AD240" s="162" t="s">
        <v>363</v>
      </c>
      <c r="AE240" s="162" t="s">
        <v>363</v>
      </c>
      <c r="AF240" s="162" t="s">
        <v>363</v>
      </c>
      <c r="AG240" s="162">
        <v>681.38325198859434</v>
      </c>
      <c r="AH240" s="162" t="s">
        <v>363</v>
      </c>
      <c r="AI240" s="162">
        <v>605.48267971228256</v>
      </c>
      <c r="AJ240" s="162" t="s">
        <v>363</v>
      </c>
      <c r="AK240" s="34" t="s">
        <v>363</v>
      </c>
      <c r="AL240" s="34">
        <v>342.54709065932639</v>
      </c>
      <c r="AM240" s="34">
        <v>171.21039357922916</v>
      </c>
      <c r="AN240" s="34">
        <v>220.3494540298752</v>
      </c>
      <c r="AO240" s="34">
        <v>2393.3529047001798</v>
      </c>
      <c r="AP240" s="34">
        <v>998.28087003970916</v>
      </c>
      <c r="AQ240" s="34">
        <v>333.43133879593614</v>
      </c>
      <c r="AR240" s="147">
        <f t="shared" si="10"/>
        <v>319.53897824334979</v>
      </c>
      <c r="AS240" s="147">
        <f t="shared" si="12"/>
        <v>396.24055803323176</v>
      </c>
    </row>
    <row r="241" spans="1:45" x14ac:dyDescent="0.45">
      <c r="A241" s="19">
        <v>635</v>
      </c>
      <c r="B241" s="19" t="s">
        <v>1444</v>
      </c>
      <c r="C241" s="19" t="s">
        <v>168</v>
      </c>
      <c r="D241" s="19" t="s">
        <v>168</v>
      </c>
      <c r="E241" s="19" t="s">
        <v>104</v>
      </c>
      <c r="F241" s="19" t="s">
        <v>104</v>
      </c>
      <c r="G241" s="19">
        <v>70820</v>
      </c>
      <c r="H241" s="19" t="s">
        <v>903</v>
      </c>
      <c r="I241" s="19">
        <v>414</v>
      </c>
      <c r="J241" s="19">
        <v>414</v>
      </c>
      <c r="K241" s="35"/>
      <c r="L241" s="36"/>
      <c r="M241" s="36"/>
      <c r="N241" s="56"/>
      <c r="O241" s="56"/>
      <c r="P241" s="36"/>
      <c r="Q241" s="37"/>
      <c r="R241" s="37"/>
      <c r="S241" s="33" t="s">
        <v>362</v>
      </c>
      <c r="T241" s="259">
        <v>53.520670133327904</v>
      </c>
      <c r="U241" s="258">
        <f t="shared" si="11"/>
        <v>32.472284690478894</v>
      </c>
      <c r="V241" s="34">
        <v>4.007980200698414E-3</v>
      </c>
      <c r="W241" s="162" t="s">
        <v>363</v>
      </c>
      <c r="X241" s="162" t="s">
        <v>363</v>
      </c>
      <c r="Y241" s="34">
        <v>264.8526837446683</v>
      </c>
      <c r="Z241" s="162">
        <v>2.991532996457309</v>
      </c>
      <c r="AA241" s="162">
        <v>0.25653614167802091</v>
      </c>
      <c r="AB241" s="162">
        <v>32.472284690478894</v>
      </c>
      <c r="AC241" s="34">
        <v>6.8176244122343057</v>
      </c>
      <c r="AD241" s="162" t="s">
        <v>363</v>
      </c>
      <c r="AE241" s="162" t="s">
        <v>363</v>
      </c>
      <c r="AF241" s="162" t="s">
        <v>363</v>
      </c>
      <c r="AG241" s="162">
        <v>2.4693708667707392</v>
      </c>
      <c r="AH241" s="162" t="s">
        <v>363</v>
      </c>
      <c r="AI241" s="162">
        <v>4.6899763355116413</v>
      </c>
      <c r="AJ241" s="162" t="s">
        <v>363</v>
      </c>
      <c r="AK241" s="34" t="s">
        <v>363</v>
      </c>
      <c r="AL241" s="34">
        <v>61.733896086474608</v>
      </c>
      <c r="AM241" s="34">
        <v>469.98434832793407</v>
      </c>
      <c r="AN241" s="34">
        <v>7.2420690479821124</v>
      </c>
      <c r="AO241" s="34">
        <v>24.313082587552977</v>
      </c>
      <c r="AP241" s="34">
        <v>25.622957289598407</v>
      </c>
      <c r="AQ241" s="34">
        <v>249.765155138409</v>
      </c>
      <c r="AR241" s="147">
        <f t="shared" si="10"/>
        <v>53.520670133327904</v>
      </c>
      <c r="AS241" s="147">
        <f t="shared" si="12"/>
        <v>32.472284690478894</v>
      </c>
    </row>
    <row r="242" spans="1:45" x14ac:dyDescent="0.45">
      <c r="A242" s="19">
        <v>636</v>
      </c>
      <c r="B242" s="19" t="s">
        <v>1556</v>
      </c>
      <c r="C242" s="19" t="s">
        <v>168</v>
      </c>
      <c r="D242" s="19" t="s">
        <v>168</v>
      </c>
      <c r="E242" s="19" t="s">
        <v>104</v>
      </c>
      <c r="F242" s="19" t="s">
        <v>104</v>
      </c>
      <c r="G242" s="19">
        <v>70820</v>
      </c>
      <c r="H242" s="19" t="s">
        <v>903</v>
      </c>
      <c r="I242" s="19">
        <v>414</v>
      </c>
      <c r="J242" s="19">
        <v>414</v>
      </c>
      <c r="K242" s="38"/>
      <c r="L242" s="39"/>
      <c r="M242" s="39"/>
      <c r="N242" s="39"/>
      <c r="O242" s="39"/>
      <c r="P242" s="39"/>
      <c r="Q242" s="40"/>
      <c r="R242" s="40"/>
      <c r="S242" s="33" t="s">
        <v>364</v>
      </c>
      <c r="T242" s="259">
        <v>188.03958334403993</v>
      </c>
      <c r="U242" s="258">
        <f t="shared" si="11"/>
        <v>252.18950344481789</v>
      </c>
      <c r="V242" s="34">
        <v>63.665101059910135</v>
      </c>
      <c r="W242" s="162" t="s">
        <v>363</v>
      </c>
      <c r="X242" s="162" t="s">
        <v>363</v>
      </c>
      <c r="Y242" s="34">
        <v>214.58073423900979</v>
      </c>
      <c r="Z242" s="162">
        <v>2.0607385160905482E-3</v>
      </c>
      <c r="AA242" s="162">
        <v>3.9366996188764207</v>
      </c>
      <c r="AB242" s="162">
        <v>252.18950344481789</v>
      </c>
      <c r="AC242" s="34">
        <v>31.150747781703338</v>
      </c>
      <c r="AD242" s="162" t="s">
        <v>363</v>
      </c>
      <c r="AE242" s="162" t="s">
        <v>363</v>
      </c>
      <c r="AF242" s="162" t="s">
        <v>363</v>
      </c>
      <c r="AG242" s="162">
        <v>125.15327741091276</v>
      </c>
      <c r="AH242" s="162" t="s">
        <v>363</v>
      </c>
      <c r="AI242" s="162">
        <v>20.984195177267903</v>
      </c>
      <c r="AJ242" s="162" t="s">
        <v>363</v>
      </c>
      <c r="AK242" s="34" t="s">
        <v>363</v>
      </c>
      <c r="AL242" s="34">
        <v>72.496932618436674</v>
      </c>
      <c r="AM242" s="34">
        <v>184.16785632393851</v>
      </c>
      <c r="AN242" s="34">
        <v>240.00641629059808</v>
      </c>
      <c r="AO242" s="34">
        <v>2130.5774207495638</v>
      </c>
      <c r="AP242" s="34">
        <v>262.11707158052451</v>
      </c>
      <c r="AQ242" s="34">
        <v>115.71369859673811</v>
      </c>
      <c r="AR242" s="147">
        <f t="shared" si="10"/>
        <v>188.03958334403993</v>
      </c>
      <c r="AS242" s="147">
        <f t="shared" si="12"/>
        <v>252.18950344481789</v>
      </c>
    </row>
    <row r="243" spans="1:45" x14ac:dyDescent="0.45">
      <c r="A243" s="19">
        <v>640</v>
      </c>
      <c r="B243" s="19" t="s">
        <v>1330</v>
      </c>
      <c r="C243" s="19" t="s">
        <v>168</v>
      </c>
      <c r="D243" s="19" t="s">
        <v>168</v>
      </c>
      <c r="E243" s="19" t="s">
        <v>104</v>
      </c>
      <c r="F243" s="19" t="s">
        <v>104</v>
      </c>
      <c r="G243" s="19">
        <v>70810</v>
      </c>
      <c r="H243" s="19" t="s">
        <v>908</v>
      </c>
      <c r="I243" s="19">
        <v>417</v>
      </c>
      <c r="J243" s="19">
        <v>417</v>
      </c>
      <c r="K243" s="31">
        <v>417</v>
      </c>
      <c r="L243" s="30" t="s">
        <v>908</v>
      </c>
      <c r="M243" s="30" t="s">
        <v>904</v>
      </c>
      <c r="N243" s="49" t="s">
        <v>909</v>
      </c>
      <c r="O243" s="49" t="s">
        <v>185</v>
      </c>
      <c r="P243" s="30" t="s">
        <v>908</v>
      </c>
      <c r="Q243" s="32">
        <v>1</v>
      </c>
      <c r="R243" s="32">
        <v>1</v>
      </c>
      <c r="S243" s="33" t="s">
        <v>361</v>
      </c>
      <c r="T243" s="259">
        <v>382.00645882804707</v>
      </c>
      <c r="U243" s="258">
        <f t="shared" si="11"/>
        <v>0</v>
      </c>
      <c r="V243" s="34" t="s">
        <v>363</v>
      </c>
      <c r="W243" s="162" t="s">
        <v>363</v>
      </c>
      <c r="X243" s="162" t="s">
        <v>363</v>
      </c>
      <c r="Y243" s="34">
        <v>74.880094911608197</v>
      </c>
      <c r="Z243" s="162">
        <v>815.80291308689436</v>
      </c>
      <c r="AA243" s="162" t="s">
        <v>363</v>
      </c>
      <c r="AB243" s="162" t="s">
        <v>363</v>
      </c>
      <c r="AC243" s="34">
        <v>534.24069052332777</v>
      </c>
      <c r="AD243" s="162" t="s">
        <v>363</v>
      </c>
      <c r="AE243" s="162" t="s">
        <v>363</v>
      </c>
      <c r="AF243" s="162" t="s">
        <v>363</v>
      </c>
      <c r="AG243" s="162">
        <v>1236.6526963895888</v>
      </c>
      <c r="AH243" s="162" t="s">
        <v>363</v>
      </c>
      <c r="AI243" s="162">
        <v>813.6049518779821</v>
      </c>
      <c r="AJ243" s="162" t="s">
        <v>363</v>
      </c>
      <c r="AK243" s="34" t="s">
        <v>363</v>
      </c>
      <c r="AL243" s="34">
        <v>1482.3718584002518</v>
      </c>
      <c r="AM243" s="34">
        <v>203.00790582751461</v>
      </c>
      <c r="AN243" s="34">
        <v>384.36898803164377</v>
      </c>
      <c r="AO243" s="34">
        <v>443.74324124262751</v>
      </c>
      <c r="AP243" s="34">
        <v>440.18022124915217</v>
      </c>
      <c r="AQ243" s="34">
        <v>496.74101645334548</v>
      </c>
      <c r="AR243" s="147">
        <f t="shared" si="10"/>
        <v>382.00645882804707</v>
      </c>
      <c r="AS243" s="147">
        <f t="shared" si="12"/>
        <v>0</v>
      </c>
    </row>
    <row r="244" spans="1:45" x14ac:dyDescent="0.45">
      <c r="A244" s="19">
        <v>641</v>
      </c>
      <c r="B244" s="19" t="s">
        <v>1445</v>
      </c>
      <c r="C244" s="19" t="s">
        <v>168</v>
      </c>
      <c r="D244" s="19" t="s">
        <v>168</v>
      </c>
      <c r="E244" s="19" t="s">
        <v>104</v>
      </c>
      <c r="F244" s="19" t="s">
        <v>104</v>
      </c>
      <c r="G244" s="19">
        <v>70810</v>
      </c>
      <c r="H244" s="19" t="s">
        <v>908</v>
      </c>
      <c r="I244" s="19">
        <v>417</v>
      </c>
      <c r="J244" s="19">
        <v>417</v>
      </c>
      <c r="K244" s="35"/>
      <c r="L244" s="36"/>
      <c r="M244" s="36"/>
      <c r="N244" s="56"/>
      <c r="O244" s="56"/>
      <c r="P244" s="36"/>
      <c r="Q244" s="37"/>
      <c r="R244" s="37"/>
      <c r="S244" s="33" t="s">
        <v>362</v>
      </c>
      <c r="T244" s="259">
        <v>62.601988566442891</v>
      </c>
      <c r="U244" s="258">
        <f t="shared" si="11"/>
        <v>0</v>
      </c>
      <c r="V244" s="34" t="s">
        <v>363</v>
      </c>
      <c r="W244" s="162" t="s">
        <v>363</v>
      </c>
      <c r="X244" s="162" t="s">
        <v>363</v>
      </c>
      <c r="Y244" s="34">
        <v>468.79127686430655</v>
      </c>
      <c r="Z244" s="162">
        <v>5.6021466776352069</v>
      </c>
      <c r="AA244" s="162" t="s">
        <v>363</v>
      </c>
      <c r="AB244" s="162" t="s">
        <v>363</v>
      </c>
      <c r="AC244" s="34">
        <v>15.951641718448673</v>
      </c>
      <c r="AD244" s="162" t="s">
        <v>363</v>
      </c>
      <c r="AE244" s="162" t="s">
        <v>363</v>
      </c>
      <c r="AF244" s="162" t="s">
        <v>363</v>
      </c>
      <c r="AG244" s="162">
        <v>7.5153325935390871</v>
      </c>
      <c r="AH244" s="162" t="s">
        <v>363</v>
      </c>
      <c r="AI244" s="162">
        <v>10.303578755637904</v>
      </c>
      <c r="AJ244" s="162" t="s">
        <v>363</v>
      </c>
      <c r="AK244" s="34" t="s">
        <v>363</v>
      </c>
      <c r="AL244" s="34">
        <v>305.2896273335748</v>
      </c>
      <c r="AM244" s="34">
        <v>601.63680079790493</v>
      </c>
      <c r="AN244" s="34">
        <v>12.672510278115579</v>
      </c>
      <c r="AO244" s="34">
        <v>2.7758665456756977</v>
      </c>
      <c r="AP244" s="34">
        <v>12.922896662046764</v>
      </c>
      <c r="AQ244" s="34">
        <v>442.22464441079302</v>
      </c>
      <c r="AR244" s="147">
        <f t="shared" si="10"/>
        <v>62.601988566442891</v>
      </c>
      <c r="AS244" s="147">
        <f t="shared" si="12"/>
        <v>0</v>
      </c>
    </row>
    <row r="245" spans="1:45" x14ac:dyDescent="0.45">
      <c r="A245" s="19">
        <v>642</v>
      </c>
      <c r="B245" s="19" t="s">
        <v>1557</v>
      </c>
      <c r="C245" s="19" t="s">
        <v>168</v>
      </c>
      <c r="D245" s="19" t="s">
        <v>168</v>
      </c>
      <c r="E245" s="19" t="s">
        <v>104</v>
      </c>
      <c r="F245" s="19" t="s">
        <v>104</v>
      </c>
      <c r="G245" s="19">
        <v>70810</v>
      </c>
      <c r="H245" s="19" t="s">
        <v>908</v>
      </c>
      <c r="I245" s="19">
        <v>417</v>
      </c>
      <c r="J245" s="19">
        <v>417</v>
      </c>
      <c r="K245" s="38"/>
      <c r="L245" s="39"/>
      <c r="M245" s="39"/>
      <c r="N245" s="39"/>
      <c r="O245" s="39"/>
      <c r="P245" s="39"/>
      <c r="Q245" s="40"/>
      <c r="R245" s="40"/>
      <c r="S245" s="33" t="s">
        <v>364</v>
      </c>
      <c r="T245" s="259">
        <v>150.47514612136979</v>
      </c>
      <c r="U245" s="258">
        <f t="shared" si="11"/>
        <v>0</v>
      </c>
      <c r="V245" s="34" t="s">
        <v>363</v>
      </c>
      <c r="W245" s="162" t="s">
        <v>363</v>
      </c>
      <c r="X245" s="162" t="s">
        <v>363</v>
      </c>
      <c r="Y245" s="34">
        <v>231.53182713418886</v>
      </c>
      <c r="Z245" s="162">
        <v>2.5062154564439343E-3</v>
      </c>
      <c r="AA245" s="162" t="s">
        <v>363</v>
      </c>
      <c r="AB245" s="162" t="s">
        <v>363</v>
      </c>
      <c r="AC245" s="34">
        <v>32.201523421658258</v>
      </c>
      <c r="AD245" s="162" t="s">
        <v>363</v>
      </c>
      <c r="AE245" s="162" t="s">
        <v>363</v>
      </c>
      <c r="AF245" s="162" t="s">
        <v>363</v>
      </c>
      <c r="AG245" s="162">
        <v>161.73271231576072</v>
      </c>
      <c r="AH245" s="162" t="s">
        <v>363</v>
      </c>
      <c r="AI245" s="162">
        <v>20.690076613915121</v>
      </c>
      <c r="AJ245" s="162" t="s">
        <v>363</v>
      </c>
      <c r="AK245" s="34" t="s">
        <v>363</v>
      </c>
      <c r="AL245" s="34">
        <v>231.23731597467128</v>
      </c>
      <c r="AM245" s="34">
        <v>181.4185331173795</v>
      </c>
      <c r="AN245" s="34">
        <v>314.17354448459076</v>
      </c>
      <c r="AO245" s="34">
        <v>327.26022267228876</v>
      </c>
      <c r="AP245" s="34">
        <v>83.7083269254463</v>
      </c>
      <c r="AQ245" s="34">
        <v>130.30041614813314</v>
      </c>
      <c r="AR245" s="147">
        <f t="shared" si="10"/>
        <v>150.47514612136979</v>
      </c>
      <c r="AS245" s="147">
        <f t="shared" si="12"/>
        <v>0</v>
      </c>
    </row>
    <row r="246" spans="1:45" x14ac:dyDescent="0.45">
      <c r="A246" s="19">
        <v>646</v>
      </c>
      <c r="B246" s="19" t="s">
        <v>1329</v>
      </c>
      <c r="C246" s="19" t="s">
        <v>168</v>
      </c>
      <c r="D246" s="19" t="s">
        <v>168</v>
      </c>
      <c r="E246" s="19" t="s">
        <v>104</v>
      </c>
      <c r="F246" s="19" t="s">
        <v>104</v>
      </c>
      <c r="G246" s="19">
        <v>70820</v>
      </c>
      <c r="H246" s="19" t="s">
        <v>903</v>
      </c>
      <c r="I246" s="19">
        <v>423</v>
      </c>
      <c r="J246" s="19">
        <v>423</v>
      </c>
      <c r="K246" s="31">
        <v>423</v>
      </c>
      <c r="L246" s="30" t="s">
        <v>912</v>
      </c>
      <c r="M246" s="30"/>
      <c r="N246" s="30"/>
      <c r="O246" s="49" t="s">
        <v>187</v>
      </c>
      <c r="P246" s="30" t="s">
        <v>912</v>
      </c>
      <c r="Q246" s="32">
        <v>1</v>
      </c>
      <c r="R246" s="32">
        <v>1</v>
      </c>
      <c r="S246" s="33" t="s">
        <v>361</v>
      </c>
      <c r="T246" s="259">
        <v>300.96503220381948</v>
      </c>
      <c r="U246" s="258">
        <f t="shared" si="11"/>
        <v>0</v>
      </c>
      <c r="V246" s="34" t="s">
        <v>363</v>
      </c>
      <c r="W246" s="162" t="s">
        <v>363</v>
      </c>
      <c r="X246" s="162" t="s">
        <v>363</v>
      </c>
      <c r="Y246" s="34" t="s">
        <v>363</v>
      </c>
      <c r="Z246" s="162" t="s">
        <v>363</v>
      </c>
      <c r="AA246" s="162" t="s">
        <v>363</v>
      </c>
      <c r="AB246" s="162" t="s">
        <v>363</v>
      </c>
      <c r="AC246" s="34" t="s">
        <v>363</v>
      </c>
      <c r="AD246" s="162" t="s">
        <v>363</v>
      </c>
      <c r="AE246" s="162" t="s">
        <v>363</v>
      </c>
      <c r="AF246" s="162" t="s">
        <v>363</v>
      </c>
      <c r="AG246" s="162">
        <v>362.44777825288901</v>
      </c>
      <c r="AH246" s="162" t="s">
        <v>363</v>
      </c>
      <c r="AI246" s="162" t="s">
        <v>363</v>
      </c>
      <c r="AJ246" s="162" t="s">
        <v>363</v>
      </c>
      <c r="AK246" s="34" t="s">
        <v>363</v>
      </c>
      <c r="AL246" s="34">
        <v>372.81439344603831</v>
      </c>
      <c r="AM246" s="34" t="s">
        <v>363</v>
      </c>
      <c r="AN246" s="34">
        <v>228.11178718706321</v>
      </c>
      <c r="AO246" s="34" t="s">
        <v>363</v>
      </c>
      <c r="AP246" s="34" t="s">
        <v>363</v>
      </c>
      <c r="AQ246" s="34" t="s">
        <v>363</v>
      </c>
      <c r="AR246" s="147">
        <f t="shared" si="10"/>
        <v>300.96503220381948</v>
      </c>
      <c r="AS246" s="147">
        <f t="shared" si="12"/>
        <v>0</v>
      </c>
    </row>
    <row r="247" spans="1:45" x14ac:dyDescent="0.45">
      <c r="A247" s="19">
        <v>647</v>
      </c>
      <c r="B247" s="19" t="s">
        <v>1444</v>
      </c>
      <c r="C247" s="19" t="s">
        <v>168</v>
      </c>
      <c r="D247" s="19" t="s">
        <v>168</v>
      </c>
      <c r="E247" s="19" t="s">
        <v>104</v>
      </c>
      <c r="F247" s="19" t="s">
        <v>104</v>
      </c>
      <c r="G247" s="19">
        <v>70820</v>
      </c>
      <c r="H247" s="19" t="s">
        <v>903</v>
      </c>
      <c r="I247" s="19">
        <v>423</v>
      </c>
      <c r="J247" s="19">
        <v>423</v>
      </c>
      <c r="K247" s="35"/>
      <c r="L247" s="36"/>
      <c r="M247" s="36"/>
      <c r="N247" s="36"/>
      <c r="O247" s="56"/>
      <c r="P247" s="36"/>
      <c r="Q247" s="37"/>
      <c r="R247" s="37"/>
      <c r="S247" s="33" t="s">
        <v>362</v>
      </c>
      <c r="T247" s="259">
        <v>103.76985829284995</v>
      </c>
      <c r="U247" s="258">
        <f t="shared" si="11"/>
        <v>0</v>
      </c>
      <c r="V247" s="34" t="s">
        <v>363</v>
      </c>
      <c r="W247" s="162" t="s">
        <v>363</v>
      </c>
      <c r="X247" s="162" t="s">
        <v>363</v>
      </c>
      <c r="Y247" s="34" t="s">
        <v>363</v>
      </c>
      <c r="Z247" s="162" t="s">
        <v>363</v>
      </c>
      <c r="AA247" s="162" t="s">
        <v>363</v>
      </c>
      <c r="AB247" s="162" t="s">
        <v>363</v>
      </c>
      <c r="AC247" s="34" t="s">
        <v>363</v>
      </c>
      <c r="AD247" s="162" t="s">
        <v>363</v>
      </c>
      <c r="AE247" s="162" t="s">
        <v>363</v>
      </c>
      <c r="AF247" s="162" t="s">
        <v>363</v>
      </c>
      <c r="AG247" s="162">
        <v>1.1854664944202928</v>
      </c>
      <c r="AH247" s="162" t="s">
        <v>363</v>
      </c>
      <c r="AI247" s="162" t="s">
        <v>363</v>
      </c>
      <c r="AJ247" s="162" t="s">
        <v>363</v>
      </c>
      <c r="AK247" s="34" t="s">
        <v>363</v>
      </c>
      <c r="AL247" s="34">
        <v>57.409098671459084</v>
      </c>
      <c r="AM247" s="34" t="s">
        <v>363</v>
      </c>
      <c r="AN247" s="34">
        <v>6.3555481755770566</v>
      </c>
      <c r="AO247" s="34" t="s">
        <v>363</v>
      </c>
      <c r="AP247" s="34" t="s">
        <v>363</v>
      </c>
      <c r="AQ247" s="34" t="s">
        <v>363</v>
      </c>
      <c r="AR247" s="147">
        <f t="shared" si="10"/>
        <v>103.76985829284995</v>
      </c>
      <c r="AS247" s="147">
        <f t="shared" si="12"/>
        <v>0</v>
      </c>
    </row>
    <row r="248" spans="1:45" x14ac:dyDescent="0.45">
      <c r="A248" s="19">
        <v>648</v>
      </c>
      <c r="B248" s="19" t="s">
        <v>1556</v>
      </c>
      <c r="C248" s="19" t="s">
        <v>168</v>
      </c>
      <c r="D248" s="19" t="s">
        <v>168</v>
      </c>
      <c r="E248" s="19" t="s">
        <v>104</v>
      </c>
      <c r="F248" s="19" t="s">
        <v>104</v>
      </c>
      <c r="G248" s="19">
        <v>70820</v>
      </c>
      <c r="H248" s="19" t="s">
        <v>903</v>
      </c>
      <c r="I248" s="19">
        <v>423</v>
      </c>
      <c r="J248" s="19">
        <v>423</v>
      </c>
      <c r="K248" s="38"/>
      <c r="L248" s="39"/>
      <c r="M248" s="39"/>
      <c r="N248" s="39"/>
      <c r="O248" s="39"/>
      <c r="P248" s="39"/>
      <c r="Q248" s="40"/>
      <c r="R248" s="40"/>
      <c r="S248" s="33" t="s">
        <v>364</v>
      </c>
      <c r="T248" s="259">
        <v>142.53421776041566</v>
      </c>
      <c r="U248" s="258">
        <f t="shared" si="11"/>
        <v>0</v>
      </c>
      <c r="V248" s="34" t="s">
        <v>363</v>
      </c>
      <c r="W248" s="162" t="s">
        <v>363</v>
      </c>
      <c r="X248" s="162" t="s">
        <v>363</v>
      </c>
      <c r="Y248" s="34" t="s">
        <v>363</v>
      </c>
      <c r="Z248" s="162" t="s">
        <v>363</v>
      </c>
      <c r="AA248" s="162" t="s">
        <v>363</v>
      </c>
      <c r="AB248" s="162" t="s">
        <v>363</v>
      </c>
      <c r="AC248" s="34" t="s">
        <v>363</v>
      </c>
      <c r="AD248" s="162" t="s">
        <v>363</v>
      </c>
      <c r="AE248" s="162" t="s">
        <v>363</v>
      </c>
      <c r="AF248" s="162" t="s">
        <v>363</v>
      </c>
      <c r="AG248" s="162">
        <v>51.51097688780267</v>
      </c>
      <c r="AH248" s="162" t="s">
        <v>363</v>
      </c>
      <c r="AI248" s="162" t="s">
        <v>363</v>
      </c>
      <c r="AJ248" s="162" t="s">
        <v>363</v>
      </c>
      <c r="AK248" s="34" t="s">
        <v>363</v>
      </c>
      <c r="AL248" s="34">
        <v>56.204550037183367</v>
      </c>
      <c r="AM248" s="34" t="s">
        <v>363</v>
      </c>
      <c r="AN248" s="34">
        <v>203.45297667445598</v>
      </c>
      <c r="AO248" s="34" t="s">
        <v>363</v>
      </c>
      <c r="AP248" s="34" t="s">
        <v>363</v>
      </c>
      <c r="AQ248" s="34" t="s">
        <v>363</v>
      </c>
      <c r="AR248" s="147">
        <f t="shared" si="10"/>
        <v>142.53421776041566</v>
      </c>
      <c r="AS248" s="147">
        <f t="shared" si="12"/>
        <v>0</v>
      </c>
    </row>
    <row r="249" spans="1:45" x14ac:dyDescent="0.45">
      <c r="A249" s="19">
        <v>649</v>
      </c>
      <c r="B249" s="19" t="s">
        <v>1331</v>
      </c>
      <c r="C249" s="19" t="s">
        <v>168</v>
      </c>
      <c r="D249" s="19" t="s">
        <v>168</v>
      </c>
      <c r="E249" s="19" t="s">
        <v>168</v>
      </c>
      <c r="F249" s="19" t="s">
        <v>168</v>
      </c>
      <c r="G249" s="19">
        <v>70610</v>
      </c>
      <c r="H249" s="19" t="s">
        <v>913</v>
      </c>
      <c r="I249" s="19">
        <v>426</v>
      </c>
      <c r="J249" s="19">
        <v>426</v>
      </c>
      <c r="K249" s="31">
        <v>426</v>
      </c>
      <c r="L249" s="30" t="s">
        <v>913</v>
      </c>
      <c r="M249" s="30" t="s">
        <v>524</v>
      </c>
      <c r="N249" s="49" t="s">
        <v>914</v>
      </c>
      <c r="O249" s="49" t="s">
        <v>188</v>
      </c>
      <c r="P249" s="30" t="s">
        <v>913</v>
      </c>
      <c r="Q249" s="32">
        <v>1</v>
      </c>
      <c r="R249" s="32">
        <v>1</v>
      </c>
      <c r="S249" s="33" t="s">
        <v>361</v>
      </c>
      <c r="T249" s="259">
        <v>105.73059158326858</v>
      </c>
      <c r="U249" s="258">
        <f t="shared" si="11"/>
        <v>307.34559943553325</v>
      </c>
      <c r="V249" s="34" t="s">
        <v>363</v>
      </c>
      <c r="W249" s="162">
        <v>304.48872180451127</v>
      </c>
      <c r="X249" s="162" t="s">
        <v>363</v>
      </c>
      <c r="Y249" s="34">
        <v>43.208911169707591</v>
      </c>
      <c r="Z249" s="162">
        <v>185.65070510939253</v>
      </c>
      <c r="AA249" s="162" t="s">
        <v>363</v>
      </c>
      <c r="AB249" s="162">
        <v>307.34559943553325</v>
      </c>
      <c r="AC249" s="34">
        <v>197.3614489814201</v>
      </c>
      <c r="AD249" s="162" t="s">
        <v>363</v>
      </c>
      <c r="AE249" s="162" t="s">
        <v>363</v>
      </c>
      <c r="AF249" s="162">
        <v>116.91591011041258</v>
      </c>
      <c r="AG249" s="162">
        <v>345.71690623411325</v>
      </c>
      <c r="AH249" s="162" t="s">
        <v>363</v>
      </c>
      <c r="AI249" s="162" t="s">
        <v>363</v>
      </c>
      <c r="AJ249" s="162" t="s">
        <v>363</v>
      </c>
      <c r="AK249" s="34" t="s">
        <v>363</v>
      </c>
      <c r="AL249" s="34">
        <v>123.31688795480379</v>
      </c>
      <c r="AM249" s="34">
        <v>71.183799062732646</v>
      </c>
      <c r="AN249" s="34">
        <v>143.66870913406595</v>
      </c>
      <c r="AO249" s="34">
        <v>60.687217395999276</v>
      </c>
      <c r="AP249" s="34">
        <v>94.756825371114459</v>
      </c>
      <c r="AQ249" s="34">
        <v>127.72094214734433</v>
      </c>
      <c r="AR249" s="147">
        <f t="shared" si="10"/>
        <v>105.73059158326858</v>
      </c>
      <c r="AS249" s="147">
        <f t="shared" si="12"/>
        <v>307.34559943553325</v>
      </c>
    </row>
    <row r="250" spans="1:45" x14ac:dyDescent="0.45">
      <c r="A250" s="19">
        <v>650</v>
      </c>
      <c r="B250" s="19" t="s">
        <v>1446</v>
      </c>
      <c r="C250" s="19" t="s">
        <v>168</v>
      </c>
      <c r="D250" s="19" t="s">
        <v>168</v>
      </c>
      <c r="E250" s="19" t="s">
        <v>168</v>
      </c>
      <c r="F250" s="19" t="s">
        <v>168</v>
      </c>
      <c r="G250" s="19">
        <v>70610</v>
      </c>
      <c r="H250" s="19" t="s">
        <v>913</v>
      </c>
      <c r="I250" s="19">
        <v>426</v>
      </c>
      <c r="J250" s="19">
        <v>426</v>
      </c>
      <c r="K250" s="35"/>
      <c r="L250" s="36"/>
      <c r="M250" s="36"/>
      <c r="N250" s="56"/>
      <c r="O250" s="56"/>
      <c r="P250" s="36"/>
      <c r="Q250" s="37"/>
      <c r="R250" s="37"/>
      <c r="S250" s="33" t="s">
        <v>362</v>
      </c>
      <c r="T250" s="259">
        <v>28.163329899966648</v>
      </c>
      <c r="U250" s="258">
        <f t="shared" si="11"/>
        <v>3.2119997213149198</v>
      </c>
      <c r="V250" s="34" t="s">
        <v>363</v>
      </c>
      <c r="W250" s="162" t="s">
        <v>363</v>
      </c>
      <c r="X250" s="162" t="s">
        <v>363</v>
      </c>
      <c r="Y250" s="34">
        <v>271.57540717957539</v>
      </c>
      <c r="Z250" s="162">
        <v>180.61198919038591</v>
      </c>
      <c r="AA250" s="162" t="s">
        <v>363</v>
      </c>
      <c r="AB250" s="162">
        <v>3.2119997213149198</v>
      </c>
      <c r="AC250" s="34">
        <v>34.257193534465017</v>
      </c>
      <c r="AD250" s="162" t="s">
        <v>363</v>
      </c>
      <c r="AE250" s="162" t="s">
        <v>363</v>
      </c>
      <c r="AF250" s="162">
        <v>34.183344630168783</v>
      </c>
      <c r="AG250" s="162">
        <v>12.480598917027915</v>
      </c>
      <c r="AH250" s="162" t="s">
        <v>363</v>
      </c>
      <c r="AI250" s="162" t="s">
        <v>363</v>
      </c>
      <c r="AJ250" s="162" t="s">
        <v>363</v>
      </c>
      <c r="AK250" s="34" t="s">
        <v>363</v>
      </c>
      <c r="AL250" s="34">
        <v>53.390001357445264</v>
      </c>
      <c r="AM250" s="34">
        <v>13.627631316160196</v>
      </c>
      <c r="AN250" s="34">
        <v>3.441605643954297</v>
      </c>
      <c r="AO250" s="34">
        <v>7.841806192672812</v>
      </c>
      <c r="AP250" s="34">
        <v>50.103221904492663</v>
      </c>
      <c r="AQ250" s="34">
        <v>91.273582176729249</v>
      </c>
      <c r="AR250" s="147">
        <f t="shared" si="10"/>
        <v>28.163329899966648</v>
      </c>
      <c r="AS250" s="147">
        <f t="shared" si="12"/>
        <v>3.2119997213149198</v>
      </c>
    </row>
    <row r="251" spans="1:45" x14ac:dyDescent="0.45">
      <c r="A251" s="19">
        <v>651</v>
      </c>
      <c r="B251" s="19" t="s">
        <v>1558</v>
      </c>
      <c r="C251" s="19" t="s">
        <v>168</v>
      </c>
      <c r="D251" s="19" t="s">
        <v>168</v>
      </c>
      <c r="E251" s="19" t="s">
        <v>168</v>
      </c>
      <c r="F251" s="19" t="s">
        <v>168</v>
      </c>
      <c r="G251" s="19">
        <v>70610</v>
      </c>
      <c r="H251" s="19" t="s">
        <v>913</v>
      </c>
      <c r="I251" s="19">
        <v>426</v>
      </c>
      <c r="J251" s="19">
        <v>426</v>
      </c>
      <c r="K251" s="38"/>
      <c r="L251" s="39"/>
      <c r="M251" s="39"/>
      <c r="N251" s="39"/>
      <c r="O251" s="39"/>
      <c r="P251" s="39"/>
      <c r="Q251" s="40"/>
      <c r="R251" s="40"/>
      <c r="S251" s="33" t="s">
        <v>364</v>
      </c>
      <c r="T251" s="259">
        <v>61.17177767753293</v>
      </c>
      <c r="U251" s="258">
        <f t="shared" si="11"/>
        <v>67.929446402687489</v>
      </c>
      <c r="V251" s="34" t="s">
        <v>363</v>
      </c>
      <c r="W251" s="162">
        <v>67.876240601503739</v>
      </c>
      <c r="X251" s="162" t="s">
        <v>363</v>
      </c>
      <c r="Y251" s="34">
        <v>80.583196121539487</v>
      </c>
      <c r="Z251" s="162">
        <v>3.7541454621131822E-4</v>
      </c>
      <c r="AA251" s="162" t="s">
        <v>363</v>
      </c>
      <c r="AB251" s="162">
        <v>67.929446402687489</v>
      </c>
      <c r="AC251" s="34">
        <v>13.205390523954872</v>
      </c>
      <c r="AD251" s="162" t="s">
        <v>363</v>
      </c>
      <c r="AE251" s="162" t="s">
        <v>363</v>
      </c>
      <c r="AF251" s="162" t="s">
        <v>363</v>
      </c>
      <c r="AG251" s="162">
        <v>50.1274700589953</v>
      </c>
      <c r="AH251" s="162" t="s">
        <v>363</v>
      </c>
      <c r="AI251" s="162" t="s">
        <v>363</v>
      </c>
      <c r="AJ251" s="162" t="s">
        <v>363</v>
      </c>
      <c r="AK251" s="34" t="s">
        <v>363</v>
      </c>
      <c r="AL251" s="34">
        <v>18.66294014087218</v>
      </c>
      <c r="AM251" s="34">
        <v>40.197728394023088</v>
      </c>
      <c r="AN251" s="34">
        <v>142.76340797516676</v>
      </c>
      <c r="AO251" s="34">
        <v>37.425760674630361</v>
      </c>
      <c r="AP251" s="34">
        <v>52.532670817704755</v>
      </c>
      <c r="AQ251" s="34">
        <v>25.69575293395048</v>
      </c>
      <c r="AR251" s="147">
        <f t="shared" si="10"/>
        <v>61.17177767753293</v>
      </c>
      <c r="AS251" s="147">
        <f t="shared" si="12"/>
        <v>67.929446402687489</v>
      </c>
    </row>
    <row r="252" spans="1:45" x14ac:dyDescent="0.45">
      <c r="A252" s="19">
        <v>655</v>
      </c>
      <c r="B252" s="19" t="s">
        <v>1305</v>
      </c>
      <c r="C252" s="26" t="s">
        <v>168</v>
      </c>
      <c r="D252" s="26" t="s">
        <v>168</v>
      </c>
      <c r="E252" s="26" t="s">
        <v>168</v>
      </c>
      <c r="F252" s="26" t="s">
        <v>168</v>
      </c>
      <c r="G252" s="19">
        <v>70990</v>
      </c>
      <c r="H252" s="19" t="s">
        <v>923</v>
      </c>
      <c r="I252" s="19">
        <v>430</v>
      </c>
      <c r="J252" s="19">
        <v>430</v>
      </c>
      <c r="K252" s="31">
        <v>430</v>
      </c>
      <c r="L252" s="30" t="s">
        <v>917</v>
      </c>
      <c r="M252" s="30"/>
      <c r="N252" s="30"/>
      <c r="O252" s="30" t="s">
        <v>189</v>
      </c>
      <c r="P252" s="30" t="s">
        <v>917</v>
      </c>
      <c r="Q252" s="32">
        <v>1</v>
      </c>
      <c r="R252" s="32">
        <v>1</v>
      </c>
      <c r="S252" s="33" t="s">
        <v>361</v>
      </c>
      <c r="T252" s="259">
        <v>474.37887822737525</v>
      </c>
      <c r="U252" s="258">
        <f t="shared" si="11"/>
        <v>0</v>
      </c>
      <c r="V252" s="34" t="s">
        <v>363</v>
      </c>
      <c r="W252" s="162">
        <v>370.92300884955745</v>
      </c>
      <c r="X252" s="162" t="s">
        <v>363</v>
      </c>
      <c r="Y252" s="34">
        <v>53.239702208708479</v>
      </c>
      <c r="Z252" s="162" t="s">
        <v>363</v>
      </c>
      <c r="AA252" s="162">
        <v>458.31555465961554</v>
      </c>
      <c r="AB252" s="162" t="s">
        <v>363</v>
      </c>
      <c r="AC252" s="34">
        <v>446.34528235953883</v>
      </c>
      <c r="AD252" s="162" t="s">
        <v>363</v>
      </c>
      <c r="AE252" s="162" t="s">
        <v>363</v>
      </c>
      <c r="AF252" s="162">
        <v>1147.2202994428585</v>
      </c>
      <c r="AG252" s="162">
        <v>332.34577463111009</v>
      </c>
      <c r="AH252" s="162" t="s">
        <v>363</v>
      </c>
      <c r="AI252" s="162" t="s">
        <v>363</v>
      </c>
      <c r="AJ252" s="162" t="s">
        <v>363</v>
      </c>
      <c r="AK252" s="34" t="s">
        <v>363</v>
      </c>
      <c r="AL252" s="34" t="s">
        <v>363</v>
      </c>
      <c r="AM252" s="34" t="s">
        <v>363</v>
      </c>
      <c r="AN252" s="34" t="s">
        <v>363</v>
      </c>
      <c r="AO252" s="34" t="s">
        <v>363</v>
      </c>
      <c r="AP252" s="34">
        <v>350.74687275515942</v>
      </c>
      <c r="AQ252" s="34" t="s">
        <v>363</v>
      </c>
      <c r="AR252" s="147">
        <f t="shared" si="10"/>
        <v>474.37887822737525</v>
      </c>
      <c r="AS252" s="147">
        <f t="shared" si="12"/>
        <v>0</v>
      </c>
    </row>
    <row r="253" spans="1:45" x14ac:dyDescent="0.45">
      <c r="A253" s="19">
        <v>656</v>
      </c>
      <c r="B253" s="19" t="s">
        <v>1420</v>
      </c>
      <c r="C253" s="26" t="s">
        <v>168</v>
      </c>
      <c r="D253" s="26" t="s">
        <v>168</v>
      </c>
      <c r="E253" s="26" t="s">
        <v>168</v>
      </c>
      <c r="F253" s="26" t="s">
        <v>168</v>
      </c>
      <c r="G253" s="19">
        <v>70990</v>
      </c>
      <c r="H253" s="19" t="s">
        <v>923</v>
      </c>
      <c r="I253" s="19">
        <v>430</v>
      </c>
      <c r="J253" s="19">
        <v>430</v>
      </c>
      <c r="K253" s="35"/>
      <c r="L253" s="36"/>
      <c r="M253" s="36"/>
      <c r="N253" s="36"/>
      <c r="O253" s="36"/>
      <c r="P253" s="36"/>
      <c r="Q253" s="37"/>
      <c r="R253" s="37"/>
      <c r="S253" s="33" t="s">
        <v>362</v>
      </c>
      <c r="T253" s="259">
        <v>36.455114194087685</v>
      </c>
      <c r="U253" s="258">
        <f t="shared" si="11"/>
        <v>0</v>
      </c>
      <c r="V253" s="34" t="s">
        <v>363</v>
      </c>
      <c r="W253" s="162" t="s">
        <v>363</v>
      </c>
      <c r="X253" s="162" t="s">
        <v>363</v>
      </c>
      <c r="Y253" s="34">
        <v>247.29518841755183</v>
      </c>
      <c r="Z253" s="162" t="s">
        <v>363</v>
      </c>
      <c r="AA253" s="162">
        <v>0.27580973795593605</v>
      </c>
      <c r="AB253" s="162" t="s">
        <v>363</v>
      </c>
      <c r="AC253" s="34">
        <v>7.9508026513413048</v>
      </c>
      <c r="AD253" s="162" t="s">
        <v>363</v>
      </c>
      <c r="AE253" s="162" t="s">
        <v>363</v>
      </c>
      <c r="AF253" s="162">
        <v>1.5041930446767744</v>
      </c>
      <c r="AG253" s="162">
        <v>1.0402361168273342</v>
      </c>
      <c r="AH253" s="162" t="s">
        <v>363</v>
      </c>
      <c r="AI253" s="162" t="s">
        <v>363</v>
      </c>
      <c r="AJ253" s="162" t="s">
        <v>363</v>
      </c>
      <c r="AK253" s="34" t="s">
        <v>363</v>
      </c>
      <c r="AL253" s="34" t="s">
        <v>363</v>
      </c>
      <c r="AM253" s="34" t="s">
        <v>363</v>
      </c>
      <c r="AN253" s="34" t="s">
        <v>363</v>
      </c>
      <c r="AO253" s="34" t="s">
        <v>363</v>
      </c>
      <c r="AP253" s="34">
        <v>8.0218260025282326</v>
      </c>
      <c r="AQ253" s="34" t="s">
        <v>363</v>
      </c>
      <c r="AR253" s="147">
        <f t="shared" si="10"/>
        <v>36.455114194087685</v>
      </c>
      <c r="AS253" s="147">
        <f t="shared" si="12"/>
        <v>0</v>
      </c>
    </row>
    <row r="254" spans="1:45" x14ac:dyDescent="0.45">
      <c r="A254" s="19">
        <v>657</v>
      </c>
      <c r="B254" s="19" t="s">
        <v>1533</v>
      </c>
      <c r="C254" s="26" t="s">
        <v>168</v>
      </c>
      <c r="D254" s="26" t="s">
        <v>168</v>
      </c>
      <c r="E254" s="26" t="s">
        <v>168</v>
      </c>
      <c r="F254" s="26" t="s">
        <v>168</v>
      </c>
      <c r="G254" s="19">
        <v>70990</v>
      </c>
      <c r="H254" s="19" t="s">
        <v>923</v>
      </c>
      <c r="I254" s="19">
        <v>430</v>
      </c>
      <c r="J254" s="19">
        <v>430</v>
      </c>
      <c r="K254" s="38"/>
      <c r="L254" s="39"/>
      <c r="M254" s="39"/>
      <c r="N254" s="39"/>
      <c r="O254" s="39"/>
      <c r="P254" s="39"/>
      <c r="Q254" s="40"/>
      <c r="R254" s="40"/>
      <c r="S254" s="33" t="s">
        <v>364</v>
      </c>
      <c r="T254" s="259">
        <v>65.337133867122148</v>
      </c>
      <c r="U254" s="258">
        <f t="shared" si="11"/>
        <v>0</v>
      </c>
      <c r="V254" s="34" t="s">
        <v>363</v>
      </c>
      <c r="W254" s="162">
        <v>71.853185840707937</v>
      </c>
      <c r="X254" s="162" t="s">
        <v>363</v>
      </c>
      <c r="Y254" s="34">
        <v>150.95445714098972</v>
      </c>
      <c r="Z254" s="162" t="s">
        <v>363</v>
      </c>
      <c r="AA254" s="162">
        <v>6.394459746214638</v>
      </c>
      <c r="AB254" s="162" t="s">
        <v>363</v>
      </c>
      <c r="AC254" s="34">
        <v>24.574136814577557</v>
      </c>
      <c r="AD254" s="162" t="s">
        <v>363</v>
      </c>
      <c r="AE254" s="162" t="s">
        <v>363</v>
      </c>
      <c r="AF254" s="162" t="s">
        <v>363</v>
      </c>
      <c r="AG254" s="162">
        <v>48.160712608973064</v>
      </c>
      <c r="AH254" s="162" t="s">
        <v>363</v>
      </c>
      <c r="AI254" s="162" t="s">
        <v>363</v>
      </c>
      <c r="AJ254" s="162" t="s">
        <v>363</v>
      </c>
      <c r="AK254" s="34" t="s">
        <v>363</v>
      </c>
      <c r="AL254" s="34" t="s">
        <v>363</v>
      </c>
      <c r="AM254" s="34" t="s">
        <v>363</v>
      </c>
      <c r="AN254" s="34" t="s">
        <v>363</v>
      </c>
      <c r="AO254" s="34" t="s">
        <v>363</v>
      </c>
      <c r="AP254" s="34">
        <v>70.892023207404364</v>
      </c>
      <c r="AQ254" s="34" t="s">
        <v>363</v>
      </c>
      <c r="AR254" s="147">
        <f t="shared" si="10"/>
        <v>65.337133867122148</v>
      </c>
      <c r="AS254" s="147">
        <f t="shared" si="12"/>
        <v>0</v>
      </c>
    </row>
    <row r="255" spans="1:45" x14ac:dyDescent="0.45">
      <c r="A255" s="19">
        <v>658</v>
      </c>
      <c r="B255" s="19" t="s">
        <v>1305</v>
      </c>
      <c r="C255" s="26" t="s">
        <v>168</v>
      </c>
      <c r="D255" s="26" t="s">
        <v>168</v>
      </c>
      <c r="E255" s="26" t="s">
        <v>168</v>
      </c>
      <c r="F255" s="26" t="s">
        <v>168</v>
      </c>
      <c r="G255" s="19">
        <v>70990</v>
      </c>
      <c r="H255" s="19" t="s">
        <v>923</v>
      </c>
      <c r="I255" s="19">
        <v>446</v>
      </c>
      <c r="J255" s="19">
        <v>446</v>
      </c>
      <c r="K255" s="31">
        <v>446</v>
      </c>
      <c r="L255" s="30" t="s">
        <v>918</v>
      </c>
      <c r="M255" s="30"/>
      <c r="N255" s="30"/>
      <c r="O255" s="49" t="s">
        <v>190</v>
      </c>
      <c r="P255" s="30" t="s">
        <v>918</v>
      </c>
      <c r="Q255" s="32">
        <v>1</v>
      </c>
      <c r="R255" s="32">
        <v>1</v>
      </c>
      <c r="S255" s="33" t="s">
        <v>361</v>
      </c>
      <c r="T255" s="259">
        <v>455.08953990530142</v>
      </c>
      <c r="U255" s="258">
        <f t="shared" si="11"/>
        <v>1559.6086616006253</v>
      </c>
      <c r="V255" s="34" t="s">
        <v>363</v>
      </c>
      <c r="W255" s="162" t="s">
        <v>363</v>
      </c>
      <c r="X255" s="162" t="s">
        <v>363</v>
      </c>
      <c r="Y255" s="34" t="s">
        <v>363</v>
      </c>
      <c r="Z255" s="162" t="s">
        <v>363</v>
      </c>
      <c r="AA255" s="162" t="s">
        <v>363</v>
      </c>
      <c r="AB255" s="162">
        <v>1559.6086616006253</v>
      </c>
      <c r="AC255" s="34" t="s">
        <v>363</v>
      </c>
      <c r="AD255" s="162" t="s">
        <v>363</v>
      </c>
      <c r="AE255" s="162" t="s">
        <v>363</v>
      </c>
      <c r="AF255" s="162">
        <v>1267.5079098168881</v>
      </c>
      <c r="AG255" s="162" t="s">
        <v>363</v>
      </c>
      <c r="AH255" s="162" t="s">
        <v>363</v>
      </c>
      <c r="AI255" s="162">
        <v>975.51462298676859</v>
      </c>
      <c r="AJ255" s="162" t="s">
        <v>363</v>
      </c>
      <c r="AK255" s="34" t="s">
        <v>363</v>
      </c>
      <c r="AL255" s="34" t="s">
        <v>363</v>
      </c>
      <c r="AM255" s="34">
        <v>103.29540864672055</v>
      </c>
      <c r="AN255" s="34">
        <v>565.00424411676431</v>
      </c>
      <c r="AO255" s="34" t="s">
        <v>363</v>
      </c>
      <c r="AP255" s="34" t="s">
        <v>363</v>
      </c>
      <c r="AQ255" s="34">
        <v>366.07347867715754</v>
      </c>
      <c r="AR255" s="147">
        <f t="shared" si="10"/>
        <v>455.08953990530142</v>
      </c>
      <c r="AS255" s="147">
        <f t="shared" si="12"/>
        <v>1559.6086616006253</v>
      </c>
    </row>
    <row r="256" spans="1:45" x14ac:dyDescent="0.45">
      <c r="A256" s="19">
        <v>659</v>
      </c>
      <c r="B256" s="19" t="s">
        <v>1420</v>
      </c>
      <c r="C256" s="26" t="s">
        <v>168</v>
      </c>
      <c r="D256" s="26" t="s">
        <v>168</v>
      </c>
      <c r="E256" s="26" t="s">
        <v>168</v>
      </c>
      <c r="F256" s="26" t="s">
        <v>168</v>
      </c>
      <c r="G256" s="19">
        <v>70990</v>
      </c>
      <c r="H256" s="19" t="s">
        <v>923</v>
      </c>
      <c r="I256" s="19">
        <v>446</v>
      </c>
      <c r="J256" s="19">
        <v>446</v>
      </c>
      <c r="K256" s="35"/>
      <c r="L256" s="36"/>
      <c r="M256" s="36"/>
      <c r="N256" s="36"/>
      <c r="O256" s="56"/>
      <c r="P256" s="36"/>
      <c r="Q256" s="37"/>
      <c r="R256" s="37"/>
      <c r="S256" s="33" t="s">
        <v>362</v>
      </c>
      <c r="T256" s="259">
        <v>156.89713211244359</v>
      </c>
      <c r="U256" s="258">
        <f t="shared" si="11"/>
        <v>161.37186366329297</v>
      </c>
      <c r="V256" s="34" t="s">
        <v>363</v>
      </c>
      <c r="W256" s="162" t="s">
        <v>363</v>
      </c>
      <c r="X256" s="162" t="s">
        <v>363</v>
      </c>
      <c r="Y256" s="34" t="s">
        <v>363</v>
      </c>
      <c r="Z256" s="162" t="s">
        <v>363</v>
      </c>
      <c r="AA256" s="162" t="s">
        <v>363</v>
      </c>
      <c r="AB256" s="162">
        <v>161.37186366329297</v>
      </c>
      <c r="AC256" s="34" t="s">
        <v>363</v>
      </c>
      <c r="AD256" s="162" t="s">
        <v>363</v>
      </c>
      <c r="AE256" s="162" t="s">
        <v>363</v>
      </c>
      <c r="AF256" s="162">
        <v>11.18612032862498</v>
      </c>
      <c r="AG256" s="162" t="s">
        <v>363</v>
      </c>
      <c r="AH256" s="162" t="s">
        <v>363</v>
      </c>
      <c r="AI256" s="162">
        <v>50.494392220437184</v>
      </c>
      <c r="AJ256" s="162" t="s">
        <v>363</v>
      </c>
      <c r="AK256" s="34" t="s">
        <v>363</v>
      </c>
      <c r="AL256" s="34" t="s">
        <v>363</v>
      </c>
      <c r="AM256" s="34">
        <v>306.66590479493414</v>
      </c>
      <c r="AN256" s="34">
        <v>11.805822034827949</v>
      </c>
      <c r="AO256" s="34" t="s">
        <v>363</v>
      </c>
      <c r="AP256" s="34" t="s">
        <v>363</v>
      </c>
      <c r="AQ256" s="34">
        <v>320.49269378338806</v>
      </c>
      <c r="AR256" s="147">
        <f t="shared" si="10"/>
        <v>156.89713211244359</v>
      </c>
      <c r="AS256" s="147">
        <f t="shared" si="12"/>
        <v>161.37186366329297</v>
      </c>
    </row>
    <row r="257" spans="1:45" x14ac:dyDescent="0.45">
      <c r="A257" s="19">
        <v>660</v>
      </c>
      <c r="B257" s="19" t="s">
        <v>1533</v>
      </c>
      <c r="C257" s="26" t="s">
        <v>168</v>
      </c>
      <c r="D257" s="26" t="s">
        <v>168</v>
      </c>
      <c r="E257" s="26" t="s">
        <v>168</v>
      </c>
      <c r="F257" s="26" t="s">
        <v>168</v>
      </c>
      <c r="G257" s="19">
        <v>70990</v>
      </c>
      <c r="H257" s="19" t="s">
        <v>923</v>
      </c>
      <c r="I257" s="19">
        <v>446</v>
      </c>
      <c r="J257" s="19">
        <v>446</v>
      </c>
      <c r="K257" s="38"/>
      <c r="L257" s="39"/>
      <c r="M257" s="39"/>
      <c r="N257" s="39"/>
      <c r="O257" s="39"/>
      <c r="P257" s="39"/>
      <c r="Q257" s="40"/>
      <c r="R257" s="40"/>
      <c r="S257" s="33" t="s">
        <v>364</v>
      </c>
      <c r="T257" s="259">
        <v>87.685922766846389</v>
      </c>
      <c r="U257" s="258">
        <f t="shared" si="11"/>
        <v>396.94131753934414</v>
      </c>
      <c r="V257" s="34" t="s">
        <v>363</v>
      </c>
      <c r="W257" s="162" t="s">
        <v>363</v>
      </c>
      <c r="X257" s="162" t="s">
        <v>363</v>
      </c>
      <c r="Y257" s="34" t="s">
        <v>363</v>
      </c>
      <c r="Z257" s="162" t="s">
        <v>363</v>
      </c>
      <c r="AA257" s="162" t="s">
        <v>363</v>
      </c>
      <c r="AB257" s="162">
        <v>396.94131753934414</v>
      </c>
      <c r="AC257" s="34" t="s">
        <v>363</v>
      </c>
      <c r="AD257" s="162" t="s">
        <v>363</v>
      </c>
      <c r="AE257" s="162" t="s">
        <v>363</v>
      </c>
      <c r="AF257" s="162" t="s">
        <v>363</v>
      </c>
      <c r="AG257" s="162" t="s">
        <v>363</v>
      </c>
      <c r="AH257" s="162" t="s">
        <v>363</v>
      </c>
      <c r="AI257" s="162">
        <v>18.355460165248154</v>
      </c>
      <c r="AJ257" s="162" t="s">
        <v>363</v>
      </c>
      <c r="AK257" s="34" t="s">
        <v>363</v>
      </c>
      <c r="AL257" s="34" t="s">
        <v>363</v>
      </c>
      <c r="AM257" s="34">
        <v>71.481927125943315</v>
      </c>
      <c r="AN257" s="34">
        <v>335.0285174747662</v>
      </c>
      <c r="AO257" s="34" t="s">
        <v>363</v>
      </c>
      <c r="AP257" s="34" t="s">
        <v>363</v>
      </c>
      <c r="AQ257" s="34">
        <v>69.887016838279649</v>
      </c>
      <c r="AR257" s="147">
        <f t="shared" si="10"/>
        <v>87.685922766846389</v>
      </c>
      <c r="AS257" s="147">
        <f t="shared" si="12"/>
        <v>396.94131753934414</v>
      </c>
    </row>
    <row r="258" spans="1:45" x14ac:dyDescent="0.45">
      <c r="A258" s="19">
        <v>664</v>
      </c>
      <c r="B258" s="19" t="s">
        <v>1332</v>
      </c>
      <c r="C258" s="26" t="s">
        <v>168</v>
      </c>
      <c r="D258" s="26" t="s">
        <v>168</v>
      </c>
      <c r="E258" s="26" t="s">
        <v>168</v>
      </c>
      <c r="F258" s="26" t="s">
        <v>168</v>
      </c>
      <c r="G258" s="19">
        <v>121210</v>
      </c>
      <c r="H258" s="19" t="s">
        <v>922</v>
      </c>
      <c r="I258" s="19">
        <v>461</v>
      </c>
      <c r="J258" s="19">
        <v>461</v>
      </c>
      <c r="K258" s="31">
        <v>461</v>
      </c>
      <c r="L258" s="30" t="s">
        <v>922</v>
      </c>
      <c r="M258" s="30"/>
      <c r="N258" s="30"/>
      <c r="O258" s="30" t="s">
        <v>194</v>
      </c>
      <c r="P258" s="30" t="s">
        <v>922</v>
      </c>
      <c r="Q258" s="32">
        <v>1</v>
      </c>
      <c r="R258" s="32">
        <v>1</v>
      </c>
      <c r="S258" s="33" t="s">
        <v>361</v>
      </c>
      <c r="T258" s="259">
        <v>4556.9921564176138</v>
      </c>
      <c r="U258" s="258">
        <f t="shared" si="11"/>
        <v>0</v>
      </c>
      <c r="V258" s="34" t="s">
        <v>363</v>
      </c>
      <c r="W258" s="162" t="s">
        <v>363</v>
      </c>
      <c r="X258" s="162" t="s">
        <v>363</v>
      </c>
      <c r="Y258" s="34" t="s">
        <v>363</v>
      </c>
      <c r="Z258" s="162" t="s">
        <v>363</v>
      </c>
      <c r="AA258" s="162" t="s">
        <v>363</v>
      </c>
      <c r="AB258" s="162" t="s">
        <v>363</v>
      </c>
      <c r="AC258" s="34" t="s">
        <v>363</v>
      </c>
      <c r="AD258" s="162" t="s">
        <v>363</v>
      </c>
      <c r="AE258" s="162" t="s">
        <v>363</v>
      </c>
      <c r="AF258" s="162" t="s">
        <v>363</v>
      </c>
      <c r="AG258" s="162" t="s">
        <v>363</v>
      </c>
      <c r="AH258" s="162" t="s">
        <v>363</v>
      </c>
      <c r="AI258" s="162" t="s">
        <v>363</v>
      </c>
      <c r="AJ258" s="162" t="s">
        <v>363</v>
      </c>
      <c r="AK258" s="34" t="s">
        <v>363</v>
      </c>
      <c r="AL258" s="34" t="s">
        <v>363</v>
      </c>
      <c r="AM258" s="34" t="s">
        <v>363</v>
      </c>
      <c r="AN258" s="34" t="s">
        <v>363</v>
      </c>
      <c r="AO258" s="34" t="s">
        <v>363</v>
      </c>
      <c r="AP258" s="34" t="s">
        <v>363</v>
      </c>
      <c r="AQ258" s="34" t="s">
        <v>363</v>
      </c>
      <c r="AR258" s="147">
        <f t="shared" si="10"/>
        <v>4556.9921564176138</v>
      </c>
      <c r="AS258" s="147">
        <f t="shared" si="12"/>
        <v>0</v>
      </c>
    </row>
    <row r="259" spans="1:45" x14ac:dyDescent="0.45">
      <c r="A259" s="19">
        <v>665</v>
      </c>
      <c r="B259" s="19" t="s">
        <v>1447</v>
      </c>
      <c r="C259" s="26" t="s">
        <v>168</v>
      </c>
      <c r="D259" s="26" t="s">
        <v>168</v>
      </c>
      <c r="E259" s="26" t="s">
        <v>168</v>
      </c>
      <c r="F259" s="26" t="s">
        <v>168</v>
      </c>
      <c r="G259" s="19">
        <v>121210</v>
      </c>
      <c r="H259" s="19" t="s">
        <v>922</v>
      </c>
      <c r="I259" s="19">
        <v>461</v>
      </c>
      <c r="J259" s="19">
        <v>461</v>
      </c>
      <c r="K259" s="35"/>
      <c r="L259" s="36"/>
      <c r="M259" s="36"/>
      <c r="N259" s="36"/>
      <c r="O259" s="36"/>
      <c r="P259" s="36"/>
      <c r="Q259" s="37"/>
      <c r="R259" s="37"/>
      <c r="S259" s="33" t="s">
        <v>362</v>
      </c>
      <c r="T259" s="259">
        <v>333.86488298543929</v>
      </c>
      <c r="U259" s="258">
        <f t="shared" si="11"/>
        <v>0</v>
      </c>
      <c r="V259" s="34" t="s">
        <v>363</v>
      </c>
      <c r="W259" s="162" t="s">
        <v>363</v>
      </c>
      <c r="X259" s="162" t="s">
        <v>363</v>
      </c>
      <c r="Y259" s="34" t="s">
        <v>363</v>
      </c>
      <c r="Z259" s="162" t="s">
        <v>363</v>
      </c>
      <c r="AA259" s="162" t="s">
        <v>363</v>
      </c>
      <c r="AB259" s="162" t="s">
        <v>363</v>
      </c>
      <c r="AC259" s="34" t="s">
        <v>363</v>
      </c>
      <c r="AD259" s="162" t="s">
        <v>363</v>
      </c>
      <c r="AE259" s="162" t="s">
        <v>363</v>
      </c>
      <c r="AF259" s="162" t="s">
        <v>363</v>
      </c>
      <c r="AG259" s="162" t="s">
        <v>363</v>
      </c>
      <c r="AH259" s="162" t="s">
        <v>363</v>
      </c>
      <c r="AI259" s="162" t="s">
        <v>363</v>
      </c>
      <c r="AJ259" s="162" t="s">
        <v>363</v>
      </c>
      <c r="AK259" s="34" t="s">
        <v>363</v>
      </c>
      <c r="AL259" s="34" t="s">
        <v>363</v>
      </c>
      <c r="AM259" s="34" t="s">
        <v>363</v>
      </c>
      <c r="AN259" s="34" t="s">
        <v>363</v>
      </c>
      <c r="AO259" s="34" t="s">
        <v>363</v>
      </c>
      <c r="AP259" s="34" t="s">
        <v>363</v>
      </c>
      <c r="AQ259" s="34" t="s">
        <v>363</v>
      </c>
      <c r="AR259" s="147">
        <f t="shared" si="10"/>
        <v>333.86488298543929</v>
      </c>
      <c r="AS259" s="147">
        <f t="shared" si="12"/>
        <v>0</v>
      </c>
    </row>
    <row r="260" spans="1:45" x14ac:dyDescent="0.45">
      <c r="A260" s="19">
        <v>666</v>
      </c>
      <c r="B260" s="19" t="s">
        <v>1559</v>
      </c>
      <c r="C260" s="26" t="s">
        <v>168</v>
      </c>
      <c r="D260" s="26" t="s">
        <v>168</v>
      </c>
      <c r="E260" s="26" t="s">
        <v>168</v>
      </c>
      <c r="F260" s="26" t="s">
        <v>168</v>
      </c>
      <c r="G260" s="19">
        <v>121210</v>
      </c>
      <c r="H260" s="19" t="s">
        <v>922</v>
      </c>
      <c r="I260" s="19">
        <v>461</v>
      </c>
      <c r="J260" s="19">
        <v>461</v>
      </c>
      <c r="K260" s="38"/>
      <c r="L260" s="39"/>
      <c r="M260" s="39"/>
      <c r="N260" s="39"/>
      <c r="O260" s="39"/>
      <c r="P260" s="39"/>
      <c r="Q260" s="40"/>
      <c r="R260" s="40"/>
      <c r="S260" s="33" t="s">
        <v>364</v>
      </c>
      <c r="T260" s="259">
        <v>703.04393120175052</v>
      </c>
      <c r="U260" s="258">
        <f t="shared" si="11"/>
        <v>0</v>
      </c>
      <c r="V260" s="34" t="s">
        <v>363</v>
      </c>
      <c r="W260" s="162" t="s">
        <v>363</v>
      </c>
      <c r="X260" s="162" t="s">
        <v>363</v>
      </c>
      <c r="Y260" s="34" t="s">
        <v>363</v>
      </c>
      <c r="Z260" s="162" t="s">
        <v>363</v>
      </c>
      <c r="AA260" s="162" t="s">
        <v>363</v>
      </c>
      <c r="AB260" s="162" t="s">
        <v>363</v>
      </c>
      <c r="AC260" s="34" t="s">
        <v>363</v>
      </c>
      <c r="AD260" s="162" t="s">
        <v>363</v>
      </c>
      <c r="AE260" s="162" t="s">
        <v>363</v>
      </c>
      <c r="AF260" s="162" t="s">
        <v>363</v>
      </c>
      <c r="AG260" s="162" t="s">
        <v>363</v>
      </c>
      <c r="AH260" s="162" t="s">
        <v>363</v>
      </c>
      <c r="AI260" s="162" t="s">
        <v>363</v>
      </c>
      <c r="AJ260" s="162" t="s">
        <v>363</v>
      </c>
      <c r="AK260" s="34" t="s">
        <v>363</v>
      </c>
      <c r="AL260" s="34" t="s">
        <v>363</v>
      </c>
      <c r="AM260" s="34" t="s">
        <v>363</v>
      </c>
      <c r="AN260" s="34" t="s">
        <v>363</v>
      </c>
      <c r="AO260" s="34" t="s">
        <v>363</v>
      </c>
      <c r="AP260" s="34" t="s">
        <v>363</v>
      </c>
      <c r="AQ260" s="34" t="s">
        <v>363</v>
      </c>
      <c r="AR260" s="147">
        <f t="shared" si="10"/>
        <v>703.04393120175052</v>
      </c>
      <c r="AS260" s="147">
        <f t="shared" si="12"/>
        <v>0</v>
      </c>
    </row>
    <row r="261" spans="1:45" x14ac:dyDescent="0.45">
      <c r="A261" s="19">
        <v>667</v>
      </c>
      <c r="B261" s="19" t="s">
        <v>1305</v>
      </c>
      <c r="C261" s="26" t="s">
        <v>168</v>
      </c>
      <c r="D261" s="26" t="s">
        <v>168</v>
      </c>
      <c r="E261" s="26" t="s">
        <v>168</v>
      </c>
      <c r="F261" s="26" t="s">
        <v>168</v>
      </c>
      <c r="G261" s="19">
        <v>70990</v>
      </c>
      <c r="H261" s="19" t="s">
        <v>923</v>
      </c>
      <c r="I261" s="19">
        <v>463</v>
      </c>
      <c r="J261" s="19">
        <v>463</v>
      </c>
      <c r="K261" s="31">
        <v>463</v>
      </c>
      <c r="L261" s="30" t="s">
        <v>923</v>
      </c>
      <c r="M261" s="30" t="s">
        <v>843</v>
      </c>
      <c r="N261" s="30" t="s">
        <v>924</v>
      </c>
      <c r="O261" s="49" t="s">
        <v>925</v>
      </c>
      <c r="P261" s="30" t="s">
        <v>923</v>
      </c>
      <c r="Q261" s="32">
        <v>1</v>
      </c>
      <c r="R261" s="32">
        <v>1</v>
      </c>
      <c r="S261" s="33" t="s">
        <v>361</v>
      </c>
      <c r="T261" s="259">
        <v>204.56280277245213</v>
      </c>
      <c r="U261" s="258">
        <f t="shared" si="11"/>
        <v>513.1199294252757</v>
      </c>
      <c r="V261" s="34">
        <v>227.33607019392755</v>
      </c>
      <c r="W261" s="162">
        <v>532.69395711500977</v>
      </c>
      <c r="X261" s="162">
        <v>371.58441452452456</v>
      </c>
      <c r="Y261" s="34">
        <v>43.199999999999996</v>
      </c>
      <c r="Z261" s="162">
        <v>546.33909461912958</v>
      </c>
      <c r="AA261" s="162">
        <v>180.39102237823053</v>
      </c>
      <c r="AB261" s="162">
        <v>513.1199294252757</v>
      </c>
      <c r="AC261" s="34">
        <v>274.15246302214587</v>
      </c>
      <c r="AD261" s="162">
        <v>435.5259427568904</v>
      </c>
      <c r="AE261" s="162">
        <v>121.97588291435792</v>
      </c>
      <c r="AF261" s="162">
        <v>150.87965878750029</v>
      </c>
      <c r="AG261" s="162">
        <v>429.92047354140095</v>
      </c>
      <c r="AH261" s="162">
        <v>451.13776125451909</v>
      </c>
      <c r="AI261" s="162">
        <v>509.51210505988035</v>
      </c>
      <c r="AJ261" s="162">
        <v>319.57000761206109</v>
      </c>
      <c r="AK261" s="34">
        <v>214.91330371917323</v>
      </c>
      <c r="AL261" s="34">
        <v>274.30191639194152</v>
      </c>
      <c r="AM261" s="34">
        <v>82.052253906829677</v>
      </c>
      <c r="AN261" s="34">
        <v>218.30076243134039</v>
      </c>
      <c r="AO261" s="34">
        <v>108.97093086783359</v>
      </c>
      <c r="AP261" s="34">
        <v>111.61801097415321</v>
      </c>
      <c r="AQ261" s="34">
        <v>221.28848853621477</v>
      </c>
      <c r="AR261" s="147">
        <f t="shared" si="10"/>
        <v>204.56280277245213</v>
      </c>
      <c r="AS261" s="147">
        <f t="shared" si="12"/>
        <v>513.1199294252757</v>
      </c>
    </row>
    <row r="262" spans="1:45" x14ac:dyDescent="0.45">
      <c r="A262" s="19">
        <v>668</v>
      </c>
      <c r="B262" s="19" t="s">
        <v>1420</v>
      </c>
      <c r="C262" s="26" t="s">
        <v>168</v>
      </c>
      <c r="D262" s="26" t="s">
        <v>168</v>
      </c>
      <c r="E262" s="26" t="s">
        <v>168</v>
      </c>
      <c r="F262" s="26" t="s">
        <v>168</v>
      </c>
      <c r="G262" s="19">
        <v>70990</v>
      </c>
      <c r="H262" s="19" t="s">
        <v>923</v>
      </c>
      <c r="I262" s="19">
        <v>463</v>
      </c>
      <c r="J262" s="19">
        <v>463</v>
      </c>
      <c r="K262" s="35"/>
      <c r="L262" s="36"/>
      <c r="M262" s="36"/>
      <c r="N262" s="36"/>
      <c r="O262" s="56"/>
      <c r="P262" s="36"/>
      <c r="Q262" s="37"/>
      <c r="R262" s="37"/>
      <c r="S262" s="33" t="s">
        <v>362</v>
      </c>
      <c r="T262" s="259">
        <v>32.829890262902424</v>
      </c>
      <c r="U262" s="258">
        <f t="shared" si="11"/>
        <v>7.2035934853832382</v>
      </c>
      <c r="V262" s="34">
        <v>65.789722366638969</v>
      </c>
      <c r="W262" s="162" t="s">
        <v>363</v>
      </c>
      <c r="X262" s="162">
        <v>48.473280146555091</v>
      </c>
      <c r="Y262" s="34">
        <v>136.36343692870199</v>
      </c>
      <c r="Z262" s="162">
        <v>607.62039252503109</v>
      </c>
      <c r="AA262" s="162">
        <v>31.197833231728495</v>
      </c>
      <c r="AB262" s="162">
        <v>7.2035934853832382</v>
      </c>
      <c r="AC262" s="34">
        <v>45.334617406323062</v>
      </c>
      <c r="AD262" s="162">
        <v>11.185949058407839</v>
      </c>
      <c r="AE262" s="162">
        <v>30.403182433820259</v>
      </c>
      <c r="AF262" s="162">
        <v>42.345140275034005</v>
      </c>
      <c r="AG262" s="162">
        <v>20.211795113739029</v>
      </c>
      <c r="AH262" s="162">
        <v>5.059102480671271</v>
      </c>
      <c r="AI262" s="162">
        <v>39.58319084009424</v>
      </c>
      <c r="AJ262" s="162">
        <v>1.2240744510404946</v>
      </c>
      <c r="AK262" s="34">
        <v>87.84785552033668</v>
      </c>
      <c r="AL262" s="34">
        <v>166.08298480879938</v>
      </c>
      <c r="AM262" s="34">
        <v>5.2135433340602564</v>
      </c>
      <c r="AN262" s="34">
        <v>4.466402742301284</v>
      </c>
      <c r="AO262" s="34">
        <v>16.476432774318077</v>
      </c>
      <c r="AP262" s="34">
        <v>59.833152422103481</v>
      </c>
      <c r="AQ262" s="34">
        <v>189.94773438081683</v>
      </c>
      <c r="AR262" s="147">
        <f t="shared" si="10"/>
        <v>32.829890262902424</v>
      </c>
      <c r="AS262" s="147">
        <f t="shared" si="12"/>
        <v>7.2035934853832382</v>
      </c>
    </row>
    <row r="263" spans="1:45" x14ac:dyDescent="0.45">
      <c r="A263" s="19">
        <v>669</v>
      </c>
      <c r="B263" s="19" t="s">
        <v>1533</v>
      </c>
      <c r="C263" s="26" t="s">
        <v>168</v>
      </c>
      <c r="D263" s="26" t="s">
        <v>168</v>
      </c>
      <c r="E263" s="26" t="s">
        <v>168</v>
      </c>
      <c r="F263" s="26" t="s">
        <v>168</v>
      </c>
      <c r="G263" s="19">
        <v>70990</v>
      </c>
      <c r="H263" s="19" t="s">
        <v>923</v>
      </c>
      <c r="I263" s="19">
        <v>463</v>
      </c>
      <c r="J263" s="19">
        <v>463</v>
      </c>
      <c r="K263" s="38"/>
      <c r="L263" s="39"/>
      <c r="M263" s="39"/>
      <c r="N263" s="39"/>
      <c r="O263" s="39"/>
      <c r="P263" s="39"/>
      <c r="Q263" s="40"/>
      <c r="R263" s="40"/>
      <c r="S263" s="33" t="s">
        <v>364</v>
      </c>
      <c r="T263" s="259">
        <v>100.84093479358258</v>
      </c>
      <c r="U263" s="258">
        <f t="shared" si="11"/>
        <v>106.83018281702481</v>
      </c>
      <c r="V263" s="34">
        <v>48.434243808941588</v>
      </c>
      <c r="W263" s="162">
        <v>103.7204678362573</v>
      </c>
      <c r="X263" s="162">
        <v>32.190723106437019</v>
      </c>
      <c r="Y263" s="34">
        <v>106.95795246800731</v>
      </c>
      <c r="Z263" s="162">
        <v>5.2508538947994147E-4</v>
      </c>
      <c r="AA263" s="162">
        <v>5.1877233745230162</v>
      </c>
      <c r="AB263" s="162">
        <v>106.83018281702481</v>
      </c>
      <c r="AC263" s="34">
        <v>16.759610468992868</v>
      </c>
      <c r="AD263" s="162">
        <v>109.56370091542516</v>
      </c>
      <c r="AE263" s="162">
        <v>32.370866263483045</v>
      </c>
      <c r="AF263" s="162" t="s">
        <v>363</v>
      </c>
      <c r="AG263" s="162">
        <v>57.819290153898343</v>
      </c>
      <c r="AH263" s="162">
        <v>0.26963122726503608</v>
      </c>
      <c r="AI263" s="162">
        <v>10.937446217970205</v>
      </c>
      <c r="AJ263" s="162">
        <v>0.53013331854860524</v>
      </c>
      <c r="AK263" s="34">
        <v>22.924020640774859</v>
      </c>
      <c r="AL263" s="34">
        <v>40.594683702823424</v>
      </c>
      <c r="AM263" s="34">
        <v>52.944828956465287</v>
      </c>
      <c r="AN263" s="34">
        <v>143.14599617629466</v>
      </c>
      <c r="AO263" s="34">
        <v>73.953572899735562</v>
      </c>
      <c r="AP263" s="34">
        <v>62.748868614866502</v>
      </c>
      <c r="AQ263" s="34">
        <v>48.149837274449759</v>
      </c>
      <c r="AR263" s="147">
        <f t="shared" si="10"/>
        <v>100.84093479358258</v>
      </c>
      <c r="AS263" s="147">
        <f t="shared" si="12"/>
        <v>106.83018281702481</v>
      </c>
    </row>
    <row r="264" spans="1:45" x14ac:dyDescent="0.45">
      <c r="A264" s="19">
        <v>688</v>
      </c>
      <c r="B264" s="19" t="s">
        <v>1333</v>
      </c>
      <c r="C264" s="19" t="s">
        <v>196</v>
      </c>
      <c r="D264" s="19" t="s">
        <v>196</v>
      </c>
      <c r="E264" s="19" t="s">
        <v>196</v>
      </c>
      <c r="F264" s="19" t="s">
        <v>124</v>
      </c>
      <c r="G264" s="19">
        <v>80300</v>
      </c>
      <c r="H264" s="19" t="s">
        <v>938</v>
      </c>
      <c r="I264" s="19">
        <v>486</v>
      </c>
      <c r="J264" s="19">
        <v>486</v>
      </c>
      <c r="K264" s="31">
        <v>486</v>
      </c>
      <c r="L264" s="30" t="s">
        <v>941</v>
      </c>
      <c r="M264" s="30"/>
      <c r="N264" s="30"/>
      <c r="O264" s="30" t="s">
        <v>87</v>
      </c>
      <c r="P264" s="30" t="s">
        <v>941</v>
      </c>
      <c r="Q264" s="32">
        <v>1</v>
      </c>
      <c r="R264" s="32">
        <v>1</v>
      </c>
      <c r="S264" s="33" t="s">
        <v>361</v>
      </c>
      <c r="T264" s="259">
        <v>659.7268952846108</v>
      </c>
      <c r="U264" s="258">
        <f t="shared" si="11"/>
        <v>1070.0163433134646</v>
      </c>
      <c r="V264" s="34">
        <v>726.83821764859556</v>
      </c>
      <c r="W264" s="162">
        <v>412.11297945396234</v>
      </c>
      <c r="X264" s="162">
        <v>926.79444953001951</v>
      </c>
      <c r="Y264" s="34">
        <v>39.587797142684444</v>
      </c>
      <c r="Z264" s="162">
        <v>1225.4339870779613</v>
      </c>
      <c r="AA264" s="162">
        <v>2714.9900508512037</v>
      </c>
      <c r="AB264" s="162">
        <v>1070.0163433134646</v>
      </c>
      <c r="AC264" s="34">
        <v>544.5056736421144</v>
      </c>
      <c r="AD264" s="162">
        <v>413.45033395401919</v>
      </c>
      <c r="AE264" s="162">
        <v>646.30285286307617</v>
      </c>
      <c r="AF264" s="162" t="s">
        <v>363</v>
      </c>
      <c r="AG264" s="162">
        <v>990.88314077077621</v>
      </c>
      <c r="AH264" s="162">
        <v>1663.3999999999996</v>
      </c>
      <c r="AI264" s="162">
        <v>1680.1560428948665</v>
      </c>
      <c r="AJ264" s="162">
        <v>1957.7476871973859</v>
      </c>
      <c r="AK264" s="34">
        <v>862.22597502402971</v>
      </c>
      <c r="AL264" s="34">
        <v>316.43128462679277</v>
      </c>
      <c r="AM264" s="34" t="s">
        <v>363</v>
      </c>
      <c r="AN264" s="34">
        <v>494.5316948860891</v>
      </c>
      <c r="AO264" s="34" t="s">
        <v>363</v>
      </c>
      <c r="AP264" s="34">
        <v>305.34938301037812</v>
      </c>
      <c r="AQ264" s="34">
        <v>287.62028814644077</v>
      </c>
      <c r="AR264" s="147">
        <f t="shared" si="10"/>
        <v>659.7268952846108</v>
      </c>
      <c r="AS264" s="147">
        <f t="shared" si="12"/>
        <v>1070.0163433134646</v>
      </c>
    </row>
    <row r="265" spans="1:45" x14ac:dyDescent="0.45">
      <c r="A265" s="19">
        <v>689</v>
      </c>
      <c r="B265" s="19" t="s">
        <v>1448</v>
      </c>
      <c r="C265" s="19" t="s">
        <v>196</v>
      </c>
      <c r="D265" s="19" t="s">
        <v>196</v>
      </c>
      <c r="E265" s="19" t="s">
        <v>196</v>
      </c>
      <c r="F265" s="19" t="s">
        <v>124</v>
      </c>
      <c r="G265" s="19">
        <v>80300</v>
      </c>
      <c r="H265" s="19" t="s">
        <v>938</v>
      </c>
      <c r="I265" s="19">
        <v>486</v>
      </c>
      <c r="J265" s="19">
        <v>486</v>
      </c>
      <c r="K265" s="35"/>
      <c r="L265" s="36"/>
      <c r="M265" s="36"/>
      <c r="N265" s="36"/>
      <c r="O265" s="36"/>
      <c r="P265" s="36"/>
      <c r="Q265" s="37"/>
      <c r="R265" s="37"/>
      <c r="S265" s="33" t="s">
        <v>362</v>
      </c>
      <c r="T265" s="259">
        <v>96.633903538735623</v>
      </c>
      <c r="U265" s="258">
        <f t="shared" si="11"/>
        <v>0</v>
      </c>
      <c r="V265" s="34" t="s">
        <v>363</v>
      </c>
      <c r="W265" s="162">
        <v>23.642011779898375</v>
      </c>
      <c r="X265" s="162">
        <v>39.151028119772391</v>
      </c>
      <c r="Y265" s="34">
        <v>472.09110526284184</v>
      </c>
      <c r="Z265" s="162">
        <v>478.02173313104834</v>
      </c>
      <c r="AA265" s="162" t="s">
        <v>363</v>
      </c>
      <c r="AB265" s="162" t="s">
        <v>363</v>
      </c>
      <c r="AC265" s="34">
        <v>12.464751063386814</v>
      </c>
      <c r="AD265" s="162">
        <v>5.2836293968884791E-6</v>
      </c>
      <c r="AE265" s="162" t="s">
        <v>363</v>
      </c>
      <c r="AF265" s="162" t="s">
        <v>363</v>
      </c>
      <c r="AG265" s="162" t="s">
        <v>363</v>
      </c>
      <c r="AH265" s="162" t="s">
        <v>363</v>
      </c>
      <c r="AI265" s="162">
        <v>199.31259482652231</v>
      </c>
      <c r="AJ265" s="162" t="s">
        <v>363</v>
      </c>
      <c r="AK265" s="34">
        <v>73.687480218330634</v>
      </c>
      <c r="AL265" s="34">
        <v>368.70244278441658</v>
      </c>
      <c r="AM265" s="34" t="s">
        <v>363</v>
      </c>
      <c r="AN265" s="34">
        <v>15.519071843248691</v>
      </c>
      <c r="AO265" s="34" t="s">
        <v>363</v>
      </c>
      <c r="AP265" s="34">
        <v>170.18581812822956</v>
      </c>
      <c r="AQ265" s="34">
        <v>431.25090328176788</v>
      </c>
      <c r="AR265" s="147">
        <f t="shared" ref="AR265:AR328" si="13">IF(T265="",0,T265)</f>
        <v>96.633903538735623</v>
      </c>
      <c r="AS265" s="147">
        <f t="shared" si="12"/>
        <v>0</v>
      </c>
    </row>
    <row r="266" spans="1:45" x14ac:dyDescent="0.45">
      <c r="A266" s="19">
        <v>690</v>
      </c>
      <c r="B266" s="19" t="s">
        <v>1560</v>
      </c>
      <c r="C266" s="19" t="s">
        <v>196</v>
      </c>
      <c r="D266" s="19" t="s">
        <v>196</v>
      </c>
      <c r="E266" s="19" t="s">
        <v>196</v>
      </c>
      <c r="F266" s="19" t="s">
        <v>124</v>
      </c>
      <c r="G266" s="19">
        <v>80300</v>
      </c>
      <c r="H266" s="19" t="s">
        <v>938</v>
      </c>
      <c r="I266" s="19">
        <v>486</v>
      </c>
      <c r="J266" s="19">
        <v>486</v>
      </c>
      <c r="K266" s="38"/>
      <c r="L266" s="39"/>
      <c r="M266" s="39"/>
      <c r="N266" s="39"/>
      <c r="O266" s="39"/>
      <c r="P266" s="39"/>
      <c r="Q266" s="40"/>
      <c r="R266" s="40"/>
      <c r="S266" s="33" t="s">
        <v>364</v>
      </c>
      <c r="T266" s="259">
        <v>33.421734859560281</v>
      </c>
      <c r="U266" s="258">
        <f t="shared" ref="U266:U329" si="14">IF(_xlfn.XLOOKUP($U$5,$V$5:$AQ$5,$V266:$AQ266)="",0,_xlfn.XLOOKUP($U$5,$V$5:$AQ$5,$V266:$AQ266))</f>
        <v>79.667190869642255</v>
      </c>
      <c r="V266" s="34">
        <v>19.640218968210867</v>
      </c>
      <c r="W266" s="162">
        <v>20.999858815774019</v>
      </c>
      <c r="X266" s="162">
        <v>37.371070226163972</v>
      </c>
      <c r="Y266" s="34">
        <v>57.345135963936201</v>
      </c>
      <c r="Z266" s="162">
        <v>5.5631811241873554E-4</v>
      </c>
      <c r="AA266" s="162">
        <v>10.96765421180632</v>
      </c>
      <c r="AB266" s="162">
        <v>79.667190869642255</v>
      </c>
      <c r="AC266" s="34">
        <v>10.535594564457659</v>
      </c>
      <c r="AD266" s="162" t="s">
        <v>363</v>
      </c>
      <c r="AE266" s="162">
        <v>21.44593858514332</v>
      </c>
      <c r="AF266" s="162" t="s">
        <v>363</v>
      </c>
      <c r="AG266" s="162">
        <v>35.282043871154585</v>
      </c>
      <c r="AH266" s="162" t="s">
        <v>363</v>
      </c>
      <c r="AI266" s="162">
        <v>9.5762449107645437E-4</v>
      </c>
      <c r="AJ266" s="162">
        <v>0.79276616545348322</v>
      </c>
      <c r="AK266" s="34">
        <v>21.045618766254567</v>
      </c>
      <c r="AL266" s="34">
        <v>22.530074334988829</v>
      </c>
      <c r="AM266" s="34" t="s">
        <v>363</v>
      </c>
      <c r="AN266" s="34">
        <v>119.51033152717179</v>
      </c>
      <c r="AO266" s="34" t="s">
        <v>363</v>
      </c>
      <c r="AP266" s="34">
        <v>26.273540689806623</v>
      </c>
      <c r="AQ266" s="34">
        <v>29.472903690135851</v>
      </c>
      <c r="AR266" s="147">
        <f t="shared" si="13"/>
        <v>33.421734859560281</v>
      </c>
      <c r="AS266" s="147">
        <f t="shared" si="12"/>
        <v>79.667190869642255</v>
      </c>
    </row>
    <row r="267" spans="1:45" x14ac:dyDescent="0.45">
      <c r="A267" s="19">
        <v>691</v>
      </c>
      <c r="B267" s="19" t="s">
        <v>1333</v>
      </c>
      <c r="C267" s="240" t="s">
        <v>197</v>
      </c>
      <c r="D267" s="240" t="s">
        <v>197</v>
      </c>
      <c r="E267" s="19" t="s">
        <v>196</v>
      </c>
      <c r="F267" s="19" t="s">
        <v>124</v>
      </c>
      <c r="G267" s="19">
        <v>80300</v>
      </c>
      <c r="H267" s="19" t="s">
        <v>938</v>
      </c>
      <c r="I267" s="19">
        <v>489</v>
      </c>
      <c r="J267" s="19">
        <v>489</v>
      </c>
      <c r="K267" s="31">
        <v>489</v>
      </c>
      <c r="L267" s="30" t="s">
        <v>942</v>
      </c>
      <c r="M267" s="30"/>
      <c r="N267" s="30"/>
      <c r="O267" s="30" t="s">
        <v>89</v>
      </c>
      <c r="P267" s="30" t="s">
        <v>942</v>
      </c>
      <c r="Q267" s="32">
        <v>1</v>
      </c>
      <c r="R267" s="32">
        <v>1</v>
      </c>
      <c r="S267" s="33" t="s">
        <v>361</v>
      </c>
      <c r="T267" s="259">
        <v>1569.6176802207194</v>
      </c>
      <c r="U267" s="258">
        <f t="shared" si="14"/>
        <v>0</v>
      </c>
      <c r="V267" s="34" t="s">
        <v>363</v>
      </c>
      <c r="W267" s="162">
        <v>423.23885884765991</v>
      </c>
      <c r="X267" s="162" t="s">
        <v>363</v>
      </c>
      <c r="Y267" s="34" t="s">
        <v>363</v>
      </c>
      <c r="Z267" s="162" t="s">
        <v>363</v>
      </c>
      <c r="AA267" s="162">
        <v>1124.6556992308981</v>
      </c>
      <c r="AB267" s="162" t="s">
        <v>363</v>
      </c>
      <c r="AC267" s="34">
        <v>545.83399115547945</v>
      </c>
      <c r="AD267" s="162">
        <v>997.50789473684199</v>
      </c>
      <c r="AE267" s="162" t="s">
        <v>363</v>
      </c>
      <c r="AF267" s="162">
        <v>2124.8720021557529</v>
      </c>
      <c r="AG267" s="162" t="s">
        <v>363</v>
      </c>
      <c r="AH267" s="162">
        <v>1260.7954405480748</v>
      </c>
      <c r="AI267" s="162">
        <v>3285.6443214957667</v>
      </c>
      <c r="AJ267" s="162">
        <v>1519.5367561187688</v>
      </c>
      <c r="AK267" s="34" t="s">
        <v>363</v>
      </c>
      <c r="AL267" s="34" t="s">
        <v>363</v>
      </c>
      <c r="AM267" s="34" t="s">
        <v>363</v>
      </c>
      <c r="AN267" s="34" t="s">
        <v>363</v>
      </c>
      <c r="AO267" s="34" t="s">
        <v>363</v>
      </c>
      <c r="AP267" s="34" t="s">
        <v>363</v>
      </c>
      <c r="AQ267" s="34" t="s">
        <v>363</v>
      </c>
      <c r="AR267" s="147">
        <f t="shared" si="13"/>
        <v>1569.6176802207194</v>
      </c>
      <c r="AS267" s="147">
        <f t="shared" si="12"/>
        <v>0</v>
      </c>
    </row>
    <row r="268" spans="1:45" x14ac:dyDescent="0.45">
      <c r="A268" s="19">
        <v>692</v>
      </c>
      <c r="B268" s="19" t="s">
        <v>1448</v>
      </c>
      <c r="C268" s="240" t="s">
        <v>197</v>
      </c>
      <c r="D268" s="240" t="s">
        <v>197</v>
      </c>
      <c r="E268" s="19" t="s">
        <v>196</v>
      </c>
      <c r="F268" s="19" t="s">
        <v>124</v>
      </c>
      <c r="G268" s="19">
        <v>80300</v>
      </c>
      <c r="H268" s="19" t="s">
        <v>938</v>
      </c>
      <c r="I268" s="19">
        <v>489</v>
      </c>
      <c r="J268" s="19">
        <v>489</v>
      </c>
      <c r="K268" s="35"/>
      <c r="L268" s="36"/>
      <c r="M268" s="36"/>
      <c r="N268" s="36"/>
      <c r="O268" s="36"/>
      <c r="P268" s="36"/>
      <c r="Q268" s="37"/>
      <c r="R268" s="37"/>
      <c r="S268" s="33" t="s">
        <v>362</v>
      </c>
      <c r="T268" s="259">
        <v>26.952893445257065</v>
      </c>
      <c r="U268" s="258">
        <f t="shared" si="14"/>
        <v>0</v>
      </c>
      <c r="V268" s="34" t="s">
        <v>363</v>
      </c>
      <c r="W268" s="162" t="s">
        <v>363</v>
      </c>
      <c r="X268" s="162" t="s">
        <v>363</v>
      </c>
      <c r="Y268" s="34" t="s">
        <v>363</v>
      </c>
      <c r="Z268" s="162" t="s">
        <v>363</v>
      </c>
      <c r="AA268" s="162" t="s">
        <v>363</v>
      </c>
      <c r="AB268" s="162" t="s">
        <v>363</v>
      </c>
      <c r="AC268" s="34" t="s">
        <v>363</v>
      </c>
      <c r="AD268" s="162" t="s">
        <v>363</v>
      </c>
      <c r="AE268" s="162" t="s">
        <v>363</v>
      </c>
      <c r="AF268" s="162" t="s">
        <v>363</v>
      </c>
      <c r="AG268" s="162" t="s">
        <v>363</v>
      </c>
      <c r="AH268" s="162" t="s">
        <v>363</v>
      </c>
      <c r="AI268" s="162" t="s">
        <v>363</v>
      </c>
      <c r="AJ268" s="162" t="s">
        <v>363</v>
      </c>
      <c r="AK268" s="34" t="s">
        <v>363</v>
      </c>
      <c r="AL268" s="34" t="s">
        <v>363</v>
      </c>
      <c r="AM268" s="34" t="s">
        <v>363</v>
      </c>
      <c r="AN268" s="34" t="s">
        <v>363</v>
      </c>
      <c r="AO268" s="34" t="s">
        <v>363</v>
      </c>
      <c r="AP268" s="34" t="s">
        <v>363</v>
      </c>
      <c r="AQ268" s="34" t="s">
        <v>363</v>
      </c>
      <c r="AR268" s="147">
        <f t="shared" si="13"/>
        <v>26.952893445257065</v>
      </c>
      <c r="AS268" s="147">
        <f t="shared" si="12"/>
        <v>0</v>
      </c>
    </row>
    <row r="269" spans="1:45" x14ac:dyDescent="0.45">
      <c r="A269" s="19">
        <v>693</v>
      </c>
      <c r="B269" s="19" t="s">
        <v>1560</v>
      </c>
      <c r="C269" s="240" t="s">
        <v>197</v>
      </c>
      <c r="D269" s="240" t="s">
        <v>197</v>
      </c>
      <c r="E269" s="19" t="s">
        <v>196</v>
      </c>
      <c r="F269" s="19" t="s">
        <v>124</v>
      </c>
      <c r="G269" s="19">
        <v>80300</v>
      </c>
      <c r="H269" s="19" t="s">
        <v>938</v>
      </c>
      <c r="I269" s="19">
        <v>489</v>
      </c>
      <c r="J269" s="19">
        <v>489</v>
      </c>
      <c r="K269" s="38"/>
      <c r="L269" s="39"/>
      <c r="M269" s="39"/>
      <c r="N269" s="39"/>
      <c r="O269" s="39"/>
      <c r="P269" s="39"/>
      <c r="Q269" s="40"/>
      <c r="R269" s="40"/>
      <c r="S269" s="33" t="s">
        <v>364</v>
      </c>
      <c r="T269" s="259">
        <v>5.9271019329290038</v>
      </c>
      <c r="U269" s="258">
        <f t="shared" si="14"/>
        <v>0</v>
      </c>
      <c r="V269" s="34" t="s">
        <v>363</v>
      </c>
      <c r="W269" s="162">
        <v>22.531418981913106</v>
      </c>
      <c r="X269" s="162" t="s">
        <v>363</v>
      </c>
      <c r="Y269" s="34" t="s">
        <v>363</v>
      </c>
      <c r="Z269" s="162" t="s">
        <v>363</v>
      </c>
      <c r="AA269" s="162">
        <v>4.3085557680484463</v>
      </c>
      <c r="AB269" s="162" t="s">
        <v>363</v>
      </c>
      <c r="AC269" s="34">
        <v>10.611129963260721</v>
      </c>
      <c r="AD269" s="162" t="s">
        <v>363</v>
      </c>
      <c r="AE269" s="162" t="s">
        <v>363</v>
      </c>
      <c r="AF269" s="162" t="s">
        <v>363</v>
      </c>
      <c r="AG269" s="162" t="s">
        <v>363</v>
      </c>
      <c r="AH269" s="162">
        <v>0.3050435900499</v>
      </c>
      <c r="AI269" s="162">
        <v>3.2303873175943543E-5</v>
      </c>
      <c r="AJ269" s="162">
        <v>0.61554622743314513</v>
      </c>
      <c r="AK269" s="34" t="s">
        <v>363</v>
      </c>
      <c r="AL269" s="34" t="s">
        <v>363</v>
      </c>
      <c r="AM269" s="34" t="s">
        <v>363</v>
      </c>
      <c r="AN269" s="34" t="s">
        <v>363</v>
      </c>
      <c r="AO269" s="34" t="s">
        <v>363</v>
      </c>
      <c r="AP269" s="34" t="s">
        <v>363</v>
      </c>
      <c r="AQ269" s="34" t="s">
        <v>363</v>
      </c>
      <c r="AR269" s="147">
        <f t="shared" si="13"/>
        <v>5.9271019329290038</v>
      </c>
      <c r="AS269" s="147">
        <f t="shared" si="12"/>
        <v>0</v>
      </c>
    </row>
    <row r="270" spans="1:45" x14ac:dyDescent="0.45">
      <c r="A270" s="19">
        <v>694</v>
      </c>
      <c r="B270" s="19" t="s">
        <v>1334</v>
      </c>
      <c r="C270" s="19" t="s">
        <v>124</v>
      </c>
      <c r="D270" s="19" t="s">
        <v>124</v>
      </c>
      <c r="E270" s="19" t="s">
        <v>124</v>
      </c>
      <c r="F270" s="19" t="s">
        <v>124</v>
      </c>
      <c r="G270" s="19">
        <v>80510</v>
      </c>
      <c r="H270" s="19" t="s">
        <v>943</v>
      </c>
      <c r="I270" s="19">
        <v>490</v>
      </c>
      <c r="J270" s="19">
        <v>490</v>
      </c>
      <c r="K270" s="31">
        <v>490</v>
      </c>
      <c r="L270" s="30" t="s">
        <v>943</v>
      </c>
      <c r="M270" s="30" t="s">
        <v>944</v>
      </c>
      <c r="N270" s="30" t="s">
        <v>945</v>
      </c>
      <c r="O270" s="30" t="s">
        <v>198</v>
      </c>
      <c r="P270" s="30" t="s">
        <v>943</v>
      </c>
      <c r="Q270" s="32">
        <v>1</v>
      </c>
      <c r="R270" s="32">
        <v>1</v>
      </c>
      <c r="S270" s="33" t="s">
        <v>361</v>
      </c>
      <c r="T270" s="259">
        <v>400.91588389966569</v>
      </c>
      <c r="U270" s="258">
        <f t="shared" si="14"/>
        <v>632.65792299270743</v>
      </c>
      <c r="V270" s="34">
        <v>2856.0833366635029</v>
      </c>
      <c r="W270" s="162">
        <v>839.37863708839984</v>
      </c>
      <c r="X270" s="162">
        <v>376.97351935688852</v>
      </c>
      <c r="Y270" s="34">
        <v>85.588163946954452</v>
      </c>
      <c r="Z270" s="162">
        <v>1073.1218248400658</v>
      </c>
      <c r="AA270" s="162">
        <v>1036.1376285256724</v>
      </c>
      <c r="AB270" s="162">
        <v>632.65792299270743</v>
      </c>
      <c r="AC270" s="34">
        <v>1201.0784846723532</v>
      </c>
      <c r="AD270" s="162" t="s">
        <v>363</v>
      </c>
      <c r="AE270" s="162">
        <v>608.75984251968521</v>
      </c>
      <c r="AF270" s="162" t="s">
        <v>363</v>
      </c>
      <c r="AG270" s="162">
        <v>3758.9766751621128</v>
      </c>
      <c r="AH270" s="162" t="s">
        <v>363</v>
      </c>
      <c r="AI270" s="162">
        <v>1152.8195726780975</v>
      </c>
      <c r="AJ270" s="162" t="s">
        <v>363</v>
      </c>
      <c r="AK270" s="34">
        <v>1208.0583423367807</v>
      </c>
      <c r="AL270" s="34">
        <v>529.65800729647844</v>
      </c>
      <c r="AM270" s="34">
        <v>304.02373390518437</v>
      </c>
      <c r="AN270" s="34">
        <v>919.95797567883449</v>
      </c>
      <c r="AO270" s="34" t="s">
        <v>363</v>
      </c>
      <c r="AP270" s="34">
        <v>802.28211836545847</v>
      </c>
      <c r="AQ270" s="34">
        <v>249.95549056230894</v>
      </c>
      <c r="AR270" s="147">
        <f t="shared" si="13"/>
        <v>400.91588389966569</v>
      </c>
      <c r="AS270" s="147">
        <f t="shared" si="12"/>
        <v>632.65792299270743</v>
      </c>
    </row>
    <row r="271" spans="1:45" x14ac:dyDescent="0.45">
      <c r="A271" s="19">
        <v>695</v>
      </c>
      <c r="B271" s="19" t="s">
        <v>1449</v>
      </c>
      <c r="C271" s="19" t="s">
        <v>124</v>
      </c>
      <c r="D271" s="19" t="s">
        <v>124</v>
      </c>
      <c r="E271" s="19" t="s">
        <v>124</v>
      </c>
      <c r="F271" s="19" t="s">
        <v>124</v>
      </c>
      <c r="G271" s="19">
        <v>80510</v>
      </c>
      <c r="H271" s="19" t="s">
        <v>943</v>
      </c>
      <c r="I271" s="19">
        <v>490</v>
      </c>
      <c r="J271" s="19">
        <v>490</v>
      </c>
      <c r="K271" s="35"/>
      <c r="L271" s="36"/>
      <c r="M271" s="36"/>
      <c r="N271" s="36"/>
      <c r="O271" s="36"/>
      <c r="P271" s="36"/>
      <c r="Q271" s="37"/>
      <c r="R271" s="37"/>
      <c r="S271" s="33" t="s">
        <v>362</v>
      </c>
      <c r="T271" s="259">
        <v>109.5213418340492</v>
      </c>
      <c r="U271" s="258">
        <f t="shared" si="14"/>
        <v>0</v>
      </c>
      <c r="V271" s="34" t="s">
        <v>363</v>
      </c>
      <c r="W271" s="162">
        <v>0.70481962714248791</v>
      </c>
      <c r="X271" s="162">
        <v>2.3131054782133851</v>
      </c>
      <c r="Y271" s="34">
        <v>512.31327124333393</v>
      </c>
      <c r="Z271" s="162">
        <v>574.36843415869612</v>
      </c>
      <c r="AA271" s="162" t="s">
        <v>363</v>
      </c>
      <c r="AB271" s="162" t="s">
        <v>363</v>
      </c>
      <c r="AC271" s="34">
        <v>66.038959524580292</v>
      </c>
      <c r="AD271" s="162" t="s">
        <v>363</v>
      </c>
      <c r="AE271" s="162" t="s">
        <v>363</v>
      </c>
      <c r="AF271" s="162" t="s">
        <v>363</v>
      </c>
      <c r="AG271" s="162" t="s">
        <v>363</v>
      </c>
      <c r="AH271" s="162" t="s">
        <v>363</v>
      </c>
      <c r="AI271" s="162" t="s">
        <v>363</v>
      </c>
      <c r="AJ271" s="162" t="s">
        <v>363</v>
      </c>
      <c r="AK271" s="34" t="s">
        <v>363</v>
      </c>
      <c r="AL271" s="34">
        <v>33.899849973873231</v>
      </c>
      <c r="AM271" s="34">
        <v>255.48883655510704</v>
      </c>
      <c r="AN271" s="34">
        <v>43.914884389387872</v>
      </c>
      <c r="AO271" s="34" t="s">
        <v>363</v>
      </c>
      <c r="AP271" s="34">
        <v>2.5544079307616161</v>
      </c>
      <c r="AQ271" s="34">
        <v>161.11119503898823</v>
      </c>
      <c r="AR271" s="147">
        <f t="shared" si="13"/>
        <v>109.5213418340492</v>
      </c>
      <c r="AS271" s="147">
        <f t="shared" si="12"/>
        <v>0</v>
      </c>
    </row>
    <row r="272" spans="1:45" x14ac:dyDescent="0.45">
      <c r="A272" s="19">
        <v>696</v>
      </c>
      <c r="B272" s="19" t="s">
        <v>1561</v>
      </c>
      <c r="C272" s="19" t="s">
        <v>124</v>
      </c>
      <c r="D272" s="19" t="s">
        <v>124</v>
      </c>
      <c r="E272" s="19" t="s">
        <v>124</v>
      </c>
      <c r="F272" s="19" t="s">
        <v>124</v>
      </c>
      <c r="G272" s="19">
        <v>80510</v>
      </c>
      <c r="H272" s="19" t="s">
        <v>943</v>
      </c>
      <c r="I272" s="19">
        <v>490</v>
      </c>
      <c r="J272" s="19">
        <v>490</v>
      </c>
      <c r="K272" s="38"/>
      <c r="L272" s="39"/>
      <c r="M272" s="39"/>
      <c r="N272" s="39"/>
      <c r="O272" s="39"/>
      <c r="P272" s="39"/>
      <c r="Q272" s="40"/>
      <c r="R272" s="40"/>
      <c r="S272" s="33" t="s">
        <v>364</v>
      </c>
      <c r="T272" s="259">
        <v>49.257521091902674</v>
      </c>
      <c r="U272" s="258">
        <f t="shared" si="14"/>
        <v>64.845075613890103</v>
      </c>
      <c r="V272" s="34">
        <v>100.18572455980488</v>
      </c>
      <c r="W272" s="162">
        <v>56.812142722990544</v>
      </c>
      <c r="X272" s="162">
        <v>15.896768112351282</v>
      </c>
      <c r="Y272" s="34">
        <v>113.71056303926508</v>
      </c>
      <c r="Z272" s="162" t="s">
        <v>363</v>
      </c>
      <c r="AA272" s="162">
        <v>4.8514980833641879</v>
      </c>
      <c r="AB272" s="162">
        <v>64.845075613890103</v>
      </c>
      <c r="AC272" s="34">
        <v>22.389547981364114</v>
      </c>
      <c r="AD272" s="162" t="s">
        <v>363</v>
      </c>
      <c r="AE272" s="162">
        <v>23.509126700071583</v>
      </c>
      <c r="AF272" s="162" t="s">
        <v>363</v>
      </c>
      <c r="AG272" s="162">
        <v>182.72381198180472</v>
      </c>
      <c r="AH272" s="162" t="s">
        <v>363</v>
      </c>
      <c r="AI272" s="162">
        <v>1.2436790647070831E-3</v>
      </c>
      <c r="AJ272" s="162" t="s">
        <v>363</v>
      </c>
      <c r="AK272" s="34">
        <v>39.744713690384316</v>
      </c>
      <c r="AL272" s="34">
        <v>30.809485917073928</v>
      </c>
      <c r="AM272" s="34">
        <v>70.873204473362804</v>
      </c>
      <c r="AN272" s="34">
        <v>407.49500744791902</v>
      </c>
      <c r="AO272" s="34" t="s">
        <v>363</v>
      </c>
      <c r="AP272" s="34">
        <v>76.188093864725687</v>
      </c>
      <c r="AQ272" s="34">
        <v>26.93281584038861</v>
      </c>
      <c r="AR272" s="147">
        <f t="shared" si="13"/>
        <v>49.257521091902674</v>
      </c>
      <c r="AS272" s="147">
        <f t="shared" si="12"/>
        <v>64.845075613890103</v>
      </c>
    </row>
    <row r="273" spans="1:45" x14ac:dyDescent="0.45">
      <c r="A273" s="19">
        <v>703</v>
      </c>
      <c r="B273" s="19" t="s">
        <v>1335</v>
      </c>
      <c r="C273" s="19" t="s">
        <v>124</v>
      </c>
      <c r="D273" s="19" t="s">
        <v>124</v>
      </c>
      <c r="E273" s="19" t="s">
        <v>124</v>
      </c>
      <c r="F273" s="19" t="s">
        <v>124</v>
      </c>
      <c r="G273" s="19">
        <v>80520</v>
      </c>
      <c r="H273" s="19" t="s">
        <v>951</v>
      </c>
      <c r="I273" s="19">
        <v>495</v>
      </c>
      <c r="J273" s="19">
        <v>495</v>
      </c>
      <c r="K273" s="31">
        <v>495</v>
      </c>
      <c r="L273" s="30" t="s">
        <v>951</v>
      </c>
      <c r="M273" s="30" t="s">
        <v>952</v>
      </c>
      <c r="N273" s="49" t="s">
        <v>953</v>
      </c>
      <c r="O273" s="49" t="s">
        <v>954</v>
      </c>
      <c r="P273" s="30" t="s">
        <v>951</v>
      </c>
      <c r="Q273" s="32">
        <v>1</v>
      </c>
      <c r="R273" s="32">
        <v>1</v>
      </c>
      <c r="S273" s="33" t="s">
        <v>361</v>
      </c>
      <c r="T273" s="259">
        <v>478.90456246141173</v>
      </c>
      <c r="U273" s="258">
        <f t="shared" si="14"/>
        <v>0</v>
      </c>
      <c r="V273" s="34">
        <v>3441.7271693392477</v>
      </c>
      <c r="W273" s="162" t="s">
        <v>363</v>
      </c>
      <c r="X273" s="162">
        <v>491.04295858425053</v>
      </c>
      <c r="Y273" s="34">
        <v>107.17718005122762</v>
      </c>
      <c r="Z273" s="162">
        <v>1493.1195782596983</v>
      </c>
      <c r="AA273" s="162" t="s">
        <v>363</v>
      </c>
      <c r="AB273" s="162" t="s">
        <v>363</v>
      </c>
      <c r="AC273" s="34" t="s">
        <v>363</v>
      </c>
      <c r="AD273" s="162" t="s">
        <v>363</v>
      </c>
      <c r="AE273" s="162">
        <v>1147.885099499392</v>
      </c>
      <c r="AF273" s="162" t="s">
        <v>363</v>
      </c>
      <c r="AG273" s="162">
        <v>4623.4220757034282</v>
      </c>
      <c r="AH273" s="162" t="s">
        <v>363</v>
      </c>
      <c r="AI273" s="162" t="s">
        <v>363</v>
      </c>
      <c r="AJ273" s="162" t="s">
        <v>363</v>
      </c>
      <c r="AK273" s="34" t="s">
        <v>363</v>
      </c>
      <c r="AL273" s="34">
        <v>452.91756004816227</v>
      </c>
      <c r="AM273" s="34" t="s">
        <v>363</v>
      </c>
      <c r="AN273" s="34">
        <v>665.89689362396246</v>
      </c>
      <c r="AO273" s="34" t="s">
        <v>363</v>
      </c>
      <c r="AP273" s="34" t="s">
        <v>363</v>
      </c>
      <c r="AQ273" s="34">
        <v>261.66893233041259</v>
      </c>
      <c r="AR273" s="147">
        <f t="shared" si="13"/>
        <v>478.90456246141173</v>
      </c>
      <c r="AS273" s="147">
        <f t="shared" si="12"/>
        <v>0</v>
      </c>
    </row>
    <row r="274" spans="1:45" x14ac:dyDescent="0.45">
      <c r="A274" s="19">
        <v>704</v>
      </c>
      <c r="B274" s="19" t="s">
        <v>1450</v>
      </c>
      <c r="C274" s="19" t="s">
        <v>124</v>
      </c>
      <c r="D274" s="19" t="s">
        <v>124</v>
      </c>
      <c r="E274" s="19" t="s">
        <v>124</v>
      </c>
      <c r="F274" s="19" t="s">
        <v>124</v>
      </c>
      <c r="G274" s="19">
        <v>80520</v>
      </c>
      <c r="H274" s="19" t="s">
        <v>951</v>
      </c>
      <c r="I274" s="19">
        <v>495</v>
      </c>
      <c r="J274" s="19">
        <v>495</v>
      </c>
      <c r="K274" s="35"/>
      <c r="L274" s="36"/>
      <c r="M274" s="36"/>
      <c r="N274" s="56"/>
      <c r="O274" s="56"/>
      <c r="P274" s="36"/>
      <c r="Q274" s="37"/>
      <c r="R274" s="37"/>
      <c r="S274" s="33" t="s">
        <v>362</v>
      </c>
      <c r="T274" s="259">
        <v>117.7401924056585</v>
      </c>
      <c r="U274" s="258">
        <f t="shared" si="14"/>
        <v>0</v>
      </c>
      <c r="V274" s="34" t="s">
        <v>363</v>
      </c>
      <c r="W274" s="162" t="s">
        <v>363</v>
      </c>
      <c r="X274" s="162">
        <v>2.902841096412148</v>
      </c>
      <c r="Y274" s="34">
        <v>641.53997734688642</v>
      </c>
      <c r="Z274" s="162">
        <v>799.16067384744326</v>
      </c>
      <c r="AA274" s="162" t="s">
        <v>363</v>
      </c>
      <c r="AB274" s="162" t="s">
        <v>363</v>
      </c>
      <c r="AC274" s="34" t="s">
        <v>363</v>
      </c>
      <c r="AD274" s="162" t="s">
        <v>363</v>
      </c>
      <c r="AE274" s="162" t="s">
        <v>363</v>
      </c>
      <c r="AF274" s="162" t="s">
        <v>363</v>
      </c>
      <c r="AG274" s="162" t="s">
        <v>363</v>
      </c>
      <c r="AH274" s="162" t="s">
        <v>363</v>
      </c>
      <c r="AI274" s="162" t="s">
        <v>363</v>
      </c>
      <c r="AJ274" s="162" t="s">
        <v>363</v>
      </c>
      <c r="AK274" s="34" t="s">
        <v>363</v>
      </c>
      <c r="AL274" s="34">
        <v>28.838576356756111</v>
      </c>
      <c r="AM274" s="34" t="s">
        <v>363</v>
      </c>
      <c r="AN274" s="34">
        <v>31.787169565546829</v>
      </c>
      <c r="AO274" s="34" t="s">
        <v>363</v>
      </c>
      <c r="AP274" s="34" t="s">
        <v>363</v>
      </c>
      <c r="AQ274" s="34">
        <v>170.4861598604387</v>
      </c>
      <c r="AR274" s="147">
        <f t="shared" si="13"/>
        <v>117.7401924056585</v>
      </c>
      <c r="AS274" s="147">
        <f t="shared" si="12"/>
        <v>0</v>
      </c>
    </row>
    <row r="275" spans="1:45" x14ac:dyDescent="0.45">
      <c r="A275" s="19">
        <v>705</v>
      </c>
      <c r="B275" s="19" t="s">
        <v>1562</v>
      </c>
      <c r="C275" s="19" t="s">
        <v>124</v>
      </c>
      <c r="D275" s="19" t="s">
        <v>124</v>
      </c>
      <c r="E275" s="19" t="s">
        <v>124</v>
      </c>
      <c r="F275" s="19" t="s">
        <v>124</v>
      </c>
      <c r="G275" s="19">
        <v>80520</v>
      </c>
      <c r="H275" s="19" t="s">
        <v>951</v>
      </c>
      <c r="I275" s="19">
        <v>495</v>
      </c>
      <c r="J275" s="19">
        <v>495</v>
      </c>
      <c r="K275" s="38"/>
      <c r="L275" s="39"/>
      <c r="M275" s="39"/>
      <c r="N275" s="39"/>
      <c r="O275" s="39"/>
      <c r="P275" s="39"/>
      <c r="Q275" s="40"/>
      <c r="R275" s="40"/>
      <c r="S275" s="33" t="s">
        <v>364</v>
      </c>
      <c r="T275" s="259">
        <v>151.78274843668245</v>
      </c>
      <c r="U275" s="258">
        <f t="shared" si="14"/>
        <v>0</v>
      </c>
      <c r="V275" s="34">
        <v>120.81360400318437</v>
      </c>
      <c r="W275" s="162" t="s">
        <v>363</v>
      </c>
      <c r="X275" s="162">
        <v>21.462001635915271</v>
      </c>
      <c r="Y275" s="34">
        <v>142.3930879207432</v>
      </c>
      <c r="Z275" s="162" t="s">
        <v>363</v>
      </c>
      <c r="AA275" s="162" t="s">
        <v>363</v>
      </c>
      <c r="AB275" s="162" t="s">
        <v>363</v>
      </c>
      <c r="AC275" s="34" t="s">
        <v>363</v>
      </c>
      <c r="AD275" s="162" t="s">
        <v>363</v>
      </c>
      <c r="AE275" s="162">
        <v>44.329252534147571</v>
      </c>
      <c r="AF275" s="162" t="s">
        <v>363</v>
      </c>
      <c r="AG275" s="162">
        <v>224.74536203377934</v>
      </c>
      <c r="AH275" s="162" t="s">
        <v>363</v>
      </c>
      <c r="AI275" s="162" t="s">
        <v>363</v>
      </c>
      <c r="AJ275" s="162" t="s">
        <v>363</v>
      </c>
      <c r="AK275" s="34" t="s">
        <v>363</v>
      </c>
      <c r="AL275" s="34">
        <v>25.984918804377116</v>
      </c>
      <c r="AM275" s="34" t="s">
        <v>363</v>
      </c>
      <c r="AN275" s="34">
        <v>294.95888729547113</v>
      </c>
      <c r="AO275" s="34" t="s">
        <v>363</v>
      </c>
      <c r="AP275" s="34" t="s">
        <v>363</v>
      </c>
      <c r="AQ275" s="34">
        <v>28.82889124719933</v>
      </c>
      <c r="AR275" s="147">
        <f t="shared" si="13"/>
        <v>151.78274843668245</v>
      </c>
      <c r="AS275" s="147">
        <f t="shared" si="12"/>
        <v>0</v>
      </c>
    </row>
    <row r="276" spans="1:45" x14ac:dyDescent="0.45">
      <c r="A276" s="19">
        <v>706</v>
      </c>
      <c r="B276" s="19" t="s">
        <v>1336</v>
      </c>
      <c r="C276" s="19" t="s">
        <v>124</v>
      </c>
      <c r="D276" s="19" t="s">
        <v>124</v>
      </c>
      <c r="E276" s="19" t="s">
        <v>124</v>
      </c>
      <c r="F276" s="19" t="s">
        <v>124</v>
      </c>
      <c r="G276" s="19">
        <v>80550</v>
      </c>
      <c r="H276" s="26">
        <v>80550</v>
      </c>
      <c r="I276" s="19">
        <v>497</v>
      </c>
      <c r="J276" s="19">
        <v>497</v>
      </c>
      <c r="K276" s="31">
        <v>497</v>
      </c>
      <c r="L276" s="30" t="s">
        <v>955</v>
      </c>
      <c r="M276" s="30" t="s">
        <v>956</v>
      </c>
      <c r="N276" s="30" t="s">
        <v>957</v>
      </c>
      <c r="O276" s="49" t="s">
        <v>200</v>
      </c>
      <c r="P276" s="30" t="s">
        <v>955</v>
      </c>
      <c r="Q276" s="32">
        <v>1</v>
      </c>
      <c r="R276" s="32">
        <v>1</v>
      </c>
      <c r="S276" s="33" t="s">
        <v>361</v>
      </c>
      <c r="T276" s="259">
        <v>432.06705365228197</v>
      </c>
      <c r="U276" s="258">
        <f t="shared" si="14"/>
        <v>0</v>
      </c>
      <c r="V276" s="34">
        <v>2875.941013765731</v>
      </c>
      <c r="W276" s="162" t="s">
        <v>363</v>
      </c>
      <c r="X276" s="162">
        <v>511.35432442358837</v>
      </c>
      <c r="Y276" s="34">
        <v>82.45405310907222</v>
      </c>
      <c r="Z276" s="162">
        <v>1123.4444796745802</v>
      </c>
      <c r="AA276" s="162">
        <v>1272.5799999999997</v>
      </c>
      <c r="AB276" s="162" t="s">
        <v>363</v>
      </c>
      <c r="AC276" s="34">
        <v>1459.5837588930983</v>
      </c>
      <c r="AD276" s="162" t="s">
        <v>363</v>
      </c>
      <c r="AE276" s="162">
        <v>1113.0654881478504</v>
      </c>
      <c r="AF276" s="162" t="s">
        <v>363</v>
      </c>
      <c r="AG276" s="162">
        <v>756.73931502364394</v>
      </c>
      <c r="AH276" s="162" t="s">
        <v>363</v>
      </c>
      <c r="AI276" s="162">
        <v>1186.2267402875002</v>
      </c>
      <c r="AJ276" s="162" t="s">
        <v>363</v>
      </c>
      <c r="AK276" s="34" t="s">
        <v>363</v>
      </c>
      <c r="AL276" s="34">
        <v>233.63147148880913</v>
      </c>
      <c r="AM276" s="34">
        <v>241.85555174272011</v>
      </c>
      <c r="AN276" s="34">
        <v>539.74414542972625</v>
      </c>
      <c r="AO276" s="34" t="s">
        <v>363</v>
      </c>
      <c r="AP276" s="34">
        <v>798.6606327039301</v>
      </c>
      <c r="AQ276" s="34">
        <v>289.93162300236509</v>
      </c>
      <c r="AR276" s="147">
        <f t="shared" si="13"/>
        <v>432.06705365228197</v>
      </c>
      <c r="AS276" s="147">
        <f t="shared" si="12"/>
        <v>0</v>
      </c>
    </row>
    <row r="277" spans="1:45" x14ac:dyDescent="0.45">
      <c r="A277" s="19">
        <v>707</v>
      </c>
      <c r="B277" s="19" t="s">
        <v>1451</v>
      </c>
      <c r="C277" s="19" t="s">
        <v>124</v>
      </c>
      <c r="D277" s="19" t="s">
        <v>124</v>
      </c>
      <c r="E277" s="19" t="s">
        <v>124</v>
      </c>
      <c r="F277" s="19" t="s">
        <v>124</v>
      </c>
      <c r="G277" s="19">
        <v>80550</v>
      </c>
      <c r="H277" s="26">
        <v>80550</v>
      </c>
      <c r="I277" s="19">
        <v>497</v>
      </c>
      <c r="J277" s="19">
        <v>497</v>
      </c>
      <c r="K277" s="35"/>
      <c r="L277" s="36"/>
      <c r="M277" s="36"/>
      <c r="N277" s="36"/>
      <c r="O277" s="56"/>
      <c r="P277" s="36"/>
      <c r="Q277" s="37"/>
      <c r="R277" s="37"/>
      <c r="S277" s="33" t="s">
        <v>362</v>
      </c>
      <c r="T277" s="259">
        <v>151.52023558409627</v>
      </c>
      <c r="U277" s="258">
        <f t="shared" si="14"/>
        <v>0</v>
      </c>
      <c r="V277" s="34" t="s">
        <v>363</v>
      </c>
      <c r="W277" s="162" t="s">
        <v>363</v>
      </c>
      <c r="X277" s="162">
        <v>3.165681710737335</v>
      </c>
      <c r="Y277" s="34">
        <v>493.55332969276179</v>
      </c>
      <c r="Z277" s="162">
        <v>601.30109090440601</v>
      </c>
      <c r="AA277" s="162" t="s">
        <v>363</v>
      </c>
      <c r="AB277" s="162" t="s">
        <v>363</v>
      </c>
      <c r="AC277" s="34">
        <v>80.25208065413274</v>
      </c>
      <c r="AD277" s="162" t="s">
        <v>363</v>
      </c>
      <c r="AE277" s="162" t="s">
        <v>363</v>
      </c>
      <c r="AF277" s="162" t="s">
        <v>363</v>
      </c>
      <c r="AG277" s="162" t="s">
        <v>363</v>
      </c>
      <c r="AH277" s="162" t="s">
        <v>363</v>
      </c>
      <c r="AI277" s="162" t="s">
        <v>363</v>
      </c>
      <c r="AJ277" s="162" t="s">
        <v>363</v>
      </c>
      <c r="AK277" s="34" t="s">
        <v>363</v>
      </c>
      <c r="AL277" s="34">
        <v>17.149710573554113</v>
      </c>
      <c r="AM277" s="34">
        <v>204.24477312485212</v>
      </c>
      <c r="AN277" s="34">
        <v>25.765044261780069</v>
      </c>
      <c r="AO277" s="34" t="s">
        <v>363</v>
      </c>
      <c r="AP277" s="34">
        <v>4.9980593327882044E-5</v>
      </c>
      <c r="AQ277" s="34">
        <v>188.90086444718452</v>
      </c>
      <c r="AR277" s="147">
        <f t="shared" si="13"/>
        <v>151.52023558409627</v>
      </c>
      <c r="AS277" s="147">
        <f t="shared" si="12"/>
        <v>0</v>
      </c>
    </row>
    <row r="278" spans="1:45" x14ac:dyDescent="0.45">
      <c r="A278" s="19">
        <v>708</v>
      </c>
      <c r="B278" s="19" t="s">
        <v>1563</v>
      </c>
      <c r="C278" s="19" t="s">
        <v>124</v>
      </c>
      <c r="D278" s="19" t="s">
        <v>124</v>
      </c>
      <c r="E278" s="19" t="s">
        <v>124</v>
      </c>
      <c r="F278" s="19" t="s">
        <v>124</v>
      </c>
      <c r="G278" s="19">
        <v>80550</v>
      </c>
      <c r="H278" s="26">
        <v>80550</v>
      </c>
      <c r="I278" s="19">
        <v>497</v>
      </c>
      <c r="J278" s="19">
        <v>497</v>
      </c>
      <c r="K278" s="38"/>
      <c r="L278" s="39"/>
      <c r="M278" s="39"/>
      <c r="N278" s="39"/>
      <c r="O278" s="39"/>
      <c r="P278" s="39"/>
      <c r="Q278" s="40"/>
      <c r="R278" s="40"/>
      <c r="S278" s="33" t="s">
        <v>364</v>
      </c>
      <c r="T278" s="259">
        <v>58.378320501226568</v>
      </c>
      <c r="U278" s="258">
        <f t="shared" si="14"/>
        <v>0</v>
      </c>
      <c r="V278" s="34">
        <v>100.95352168897081</v>
      </c>
      <c r="W278" s="162" t="s">
        <v>363</v>
      </c>
      <c r="X278" s="162">
        <v>22.612146977665475</v>
      </c>
      <c r="Y278" s="34">
        <v>109.54706108656114</v>
      </c>
      <c r="Z278" s="162" t="s">
        <v>363</v>
      </c>
      <c r="AA278" s="162">
        <v>5.9583000000000013</v>
      </c>
      <c r="AB278" s="162" t="s">
        <v>363</v>
      </c>
      <c r="AC278" s="34">
        <v>27.208371977716023</v>
      </c>
      <c r="AD278" s="162" t="s">
        <v>363</v>
      </c>
      <c r="AE278" s="162">
        <v>42.984732824427482</v>
      </c>
      <c r="AF278" s="162" t="s">
        <v>363</v>
      </c>
      <c r="AG278" s="162">
        <v>36.785192508449086</v>
      </c>
      <c r="AH278" s="162" t="s">
        <v>363</v>
      </c>
      <c r="AI278" s="162">
        <v>1.2794813507374999E-3</v>
      </c>
      <c r="AJ278" s="162" t="s">
        <v>363</v>
      </c>
      <c r="AK278" s="34" t="s">
        <v>363</v>
      </c>
      <c r="AL278" s="34">
        <v>16.169700596424981</v>
      </c>
      <c r="AM278" s="34">
        <v>56.754570583994685</v>
      </c>
      <c r="AN278" s="34">
        <v>239.07958685594954</v>
      </c>
      <c r="AO278" s="34" t="s">
        <v>363</v>
      </c>
      <c r="AP278" s="34">
        <v>77.519671683428427</v>
      </c>
      <c r="AQ278" s="34">
        <v>31.942822519718391</v>
      </c>
      <c r="AR278" s="147">
        <f t="shared" si="13"/>
        <v>58.378320501226568</v>
      </c>
      <c r="AS278" s="147">
        <f t="shared" si="12"/>
        <v>0</v>
      </c>
    </row>
    <row r="279" spans="1:45" x14ac:dyDescent="0.45">
      <c r="A279" s="19">
        <v>709</v>
      </c>
      <c r="B279" s="19" t="s">
        <v>1337</v>
      </c>
      <c r="C279" s="19" t="s">
        <v>124</v>
      </c>
      <c r="D279" s="19" t="s">
        <v>124</v>
      </c>
      <c r="E279" s="19" t="s">
        <v>124</v>
      </c>
      <c r="F279" s="19" t="s">
        <v>124</v>
      </c>
      <c r="G279" s="19">
        <v>80540</v>
      </c>
      <c r="H279" s="19" t="s">
        <v>958</v>
      </c>
      <c r="I279" s="19">
        <v>507</v>
      </c>
      <c r="J279" s="19">
        <v>507</v>
      </c>
      <c r="K279" s="31">
        <v>507</v>
      </c>
      <c r="L279" s="30" t="s">
        <v>958</v>
      </c>
      <c r="M279" s="30" t="s">
        <v>959</v>
      </c>
      <c r="N279" s="30" t="s">
        <v>960</v>
      </c>
      <c r="O279" s="49" t="s">
        <v>201</v>
      </c>
      <c r="P279" s="30" t="s">
        <v>958</v>
      </c>
      <c r="Q279" s="32">
        <v>1</v>
      </c>
      <c r="R279" s="32">
        <v>1</v>
      </c>
      <c r="S279" s="33" t="s">
        <v>361</v>
      </c>
      <c r="T279" s="259">
        <v>367.45892035397543</v>
      </c>
      <c r="U279" s="258">
        <f t="shared" si="14"/>
        <v>0</v>
      </c>
      <c r="V279" s="34">
        <v>2260.8063105440187</v>
      </c>
      <c r="W279" s="162">
        <v>591.37674535871906</v>
      </c>
      <c r="X279" s="162">
        <v>426.90600747054896</v>
      </c>
      <c r="Y279" s="34">
        <v>115.614292954891</v>
      </c>
      <c r="Z279" s="162" t="s">
        <v>363</v>
      </c>
      <c r="AA279" s="162" t="s">
        <v>363</v>
      </c>
      <c r="AB279" s="162" t="s">
        <v>363</v>
      </c>
      <c r="AC279" s="34">
        <v>826.01797106777269</v>
      </c>
      <c r="AD279" s="162" t="s">
        <v>363</v>
      </c>
      <c r="AE279" s="162" t="s">
        <v>363</v>
      </c>
      <c r="AF279" s="162" t="s">
        <v>363</v>
      </c>
      <c r="AG279" s="162">
        <v>899.66291612423265</v>
      </c>
      <c r="AH279" s="162" t="s">
        <v>363</v>
      </c>
      <c r="AI279" s="162" t="s">
        <v>363</v>
      </c>
      <c r="AJ279" s="162" t="s">
        <v>363</v>
      </c>
      <c r="AK279" s="34">
        <v>783.77755840737075</v>
      </c>
      <c r="AL279" s="34">
        <v>422.74960993019107</v>
      </c>
      <c r="AM279" s="34" t="s">
        <v>363</v>
      </c>
      <c r="AN279" s="34">
        <v>738.03860829575467</v>
      </c>
      <c r="AO279" s="34" t="s">
        <v>363</v>
      </c>
      <c r="AP279" s="34">
        <v>348.130452747211</v>
      </c>
      <c r="AQ279" s="34">
        <v>212.99683245792008</v>
      </c>
      <c r="AR279" s="147">
        <f t="shared" si="13"/>
        <v>367.45892035397543</v>
      </c>
      <c r="AS279" s="147">
        <f t="shared" si="12"/>
        <v>0</v>
      </c>
    </row>
    <row r="280" spans="1:45" x14ac:dyDescent="0.45">
      <c r="A280" s="19">
        <v>710</v>
      </c>
      <c r="B280" s="19" t="s">
        <v>1452</v>
      </c>
      <c r="C280" s="19" t="s">
        <v>124</v>
      </c>
      <c r="D280" s="19" t="s">
        <v>124</v>
      </c>
      <c r="E280" s="19" t="s">
        <v>124</v>
      </c>
      <c r="F280" s="19" t="s">
        <v>124</v>
      </c>
      <c r="G280" s="19">
        <v>80540</v>
      </c>
      <c r="H280" s="19" t="s">
        <v>958</v>
      </c>
      <c r="I280" s="19">
        <v>507</v>
      </c>
      <c r="J280" s="19">
        <v>507</v>
      </c>
      <c r="K280" s="35"/>
      <c r="L280" s="36"/>
      <c r="M280" s="36"/>
      <c r="N280" s="36"/>
      <c r="O280" s="56"/>
      <c r="P280" s="36"/>
      <c r="Q280" s="37"/>
      <c r="R280" s="37"/>
      <c r="S280" s="33" t="s">
        <v>362</v>
      </c>
      <c r="T280" s="259">
        <v>85.145955783223727</v>
      </c>
      <c r="U280" s="258">
        <f t="shared" si="14"/>
        <v>0</v>
      </c>
      <c r="V280" s="34" t="s">
        <v>363</v>
      </c>
      <c r="W280" s="162">
        <v>0.49385232118737871</v>
      </c>
      <c r="X280" s="162">
        <v>2.7251553133353665</v>
      </c>
      <c r="Y280" s="34">
        <v>691.23162696401391</v>
      </c>
      <c r="Z280" s="162" t="s">
        <v>363</v>
      </c>
      <c r="AA280" s="162" t="s">
        <v>363</v>
      </c>
      <c r="AB280" s="162" t="s">
        <v>363</v>
      </c>
      <c r="AC280" s="34">
        <v>45.212950832393417</v>
      </c>
      <c r="AD280" s="162" t="s">
        <v>363</v>
      </c>
      <c r="AE280" s="162" t="s">
        <v>363</v>
      </c>
      <c r="AF280" s="162" t="s">
        <v>363</v>
      </c>
      <c r="AG280" s="162" t="s">
        <v>363</v>
      </c>
      <c r="AH280" s="162" t="s">
        <v>363</v>
      </c>
      <c r="AI280" s="162" t="s">
        <v>363</v>
      </c>
      <c r="AJ280" s="162" t="s">
        <v>363</v>
      </c>
      <c r="AK280" s="34" t="s">
        <v>363</v>
      </c>
      <c r="AL280" s="34">
        <v>27.875296821566678</v>
      </c>
      <c r="AM280" s="34" t="s">
        <v>363</v>
      </c>
      <c r="AN280" s="34">
        <v>34.619103390609922</v>
      </c>
      <c r="AO280" s="34" t="s">
        <v>363</v>
      </c>
      <c r="AP280" s="34" t="s">
        <v>363</v>
      </c>
      <c r="AQ280" s="34">
        <v>138.83957177605564</v>
      </c>
      <c r="AR280" s="147">
        <f t="shared" si="13"/>
        <v>85.145955783223727</v>
      </c>
      <c r="AS280" s="147">
        <f t="shared" si="12"/>
        <v>0</v>
      </c>
    </row>
    <row r="281" spans="1:45" x14ac:dyDescent="0.45">
      <c r="A281" s="19">
        <v>711</v>
      </c>
      <c r="B281" s="19" t="s">
        <v>1564</v>
      </c>
      <c r="C281" s="19" t="s">
        <v>124</v>
      </c>
      <c r="D281" s="19" t="s">
        <v>124</v>
      </c>
      <c r="E281" s="19" t="s">
        <v>124</v>
      </c>
      <c r="F281" s="19" t="s">
        <v>124</v>
      </c>
      <c r="G281" s="19">
        <v>80540</v>
      </c>
      <c r="H281" s="19" t="s">
        <v>958</v>
      </c>
      <c r="I281" s="19">
        <v>507</v>
      </c>
      <c r="J281" s="19">
        <v>507</v>
      </c>
      <c r="K281" s="38"/>
      <c r="L281" s="39"/>
      <c r="M281" s="39"/>
      <c r="N281" s="39"/>
      <c r="O281" s="39"/>
      <c r="P281" s="39"/>
      <c r="Q281" s="40"/>
      <c r="R281" s="40"/>
      <c r="S281" s="33" t="s">
        <v>364</v>
      </c>
      <c r="T281" s="259">
        <v>53.55329355730612</v>
      </c>
      <c r="U281" s="258">
        <f t="shared" si="14"/>
        <v>0</v>
      </c>
      <c r="V281" s="34">
        <v>79.408242978916007</v>
      </c>
      <c r="W281" s="162">
        <v>40.031763731160275</v>
      </c>
      <c r="X281" s="162">
        <v>19.557050117512969</v>
      </c>
      <c r="Y281" s="34">
        <v>153.43740496705522</v>
      </c>
      <c r="Z281" s="162" t="s">
        <v>363</v>
      </c>
      <c r="AA281" s="162" t="s">
        <v>363</v>
      </c>
      <c r="AB281" s="162" t="s">
        <v>363</v>
      </c>
      <c r="AC281" s="34">
        <v>15.406790220547506</v>
      </c>
      <c r="AD281" s="162" t="s">
        <v>363</v>
      </c>
      <c r="AE281" s="162" t="s">
        <v>363</v>
      </c>
      <c r="AF281" s="162" t="s">
        <v>363</v>
      </c>
      <c r="AG281" s="162">
        <v>43.741166077738512</v>
      </c>
      <c r="AH281" s="162" t="s">
        <v>363</v>
      </c>
      <c r="AI281" s="162" t="s">
        <v>363</v>
      </c>
      <c r="AJ281" s="162" t="s">
        <v>363</v>
      </c>
      <c r="AK281" s="34">
        <v>25.811780190852254</v>
      </c>
      <c r="AL281" s="34">
        <v>26.594726928269576</v>
      </c>
      <c r="AM281" s="34" t="s">
        <v>363</v>
      </c>
      <c r="AN281" s="34">
        <v>326.71535053335464</v>
      </c>
      <c r="AO281" s="34" t="s">
        <v>363</v>
      </c>
      <c r="AP281" s="34">
        <v>36.047378644465432</v>
      </c>
      <c r="AQ281" s="34">
        <v>23.475197022537433</v>
      </c>
      <c r="AR281" s="147">
        <f t="shared" si="13"/>
        <v>53.55329355730612</v>
      </c>
      <c r="AS281" s="147">
        <f t="shared" ref="AS281:AS344" si="15">IF(U281="",0,U281)</f>
        <v>0</v>
      </c>
    </row>
    <row r="282" spans="1:45" x14ac:dyDescent="0.45">
      <c r="A282" s="19">
        <v>715</v>
      </c>
      <c r="B282" s="19" t="s">
        <v>1338</v>
      </c>
      <c r="C282" s="19" t="s">
        <v>124</v>
      </c>
      <c r="D282" s="19" t="s">
        <v>124</v>
      </c>
      <c r="E282" s="19" t="s">
        <v>124</v>
      </c>
      <c r="F282" s="19" t="s">
        <v>124</v>
      </c>
      <c r="G282" s="19">
        <v>80590</v>
      </c>
      <c r="H282" s="19" t="s">
        <v>964</v>
      </c>
      <c r="I282" s="19">
        <v>512</v>
      </c>
      <c r="J282" s="19">
        <v>512</v>
      </c>
      <c r="K282" s="31">
        <v>512</v>
      </c>
      <c r="L282" s="30" t="s">
        <v>964</v>
      </c>
      <c r="M282" s="30" t="s">
        <v>965</v>
      </c>
      <c r="N282" s="30" t="s">
        <v>966</v>
      </c>
      <c r="O282" s="49" t="s">
        <v>967</v>
      </c>
      <c r="P282" s="30" t="s">
        <v>964</v>
      </c>
      <c r="Q282" s="32">
        <v>1</v>
      </c>
      <c r="R282" s="32">
        <v>1</v>
      </c>
      <c r="S282" s="33" t="s">
        <v>361</v>
      </c>
      <c r="T282" s="259">
        <v>1145.0592504103149</v>
      </c>
      <c r="U282" s="258">
        <f t="shared" si="14"/>
        <v>0</v>
      </c>
      <c r="V282" s="34" t="s">
        <v>363</v>
      </c>
      <c r="W282" s="162" t="s">
        <v>363</v>
      </c>
      <c r="X282" s="162" t="s">
        <v>363</v>
      </c>
      <c r="Y282" s="34">
        <v>103.87973827692676</v>
      </c>
      <c r="Z282" s="162">
        <v>1193.9934105106149</v>
      </c>
      <c r="AA282" s="162" t="s">
        <v>363</v>
      </c>
      <c r="AB282" s="162" t="s">
        <v>363</v>
      </c>
      <c r="AC282" s="34">
        <v>838.95276202984735</v>
      </c>
      <c r="AD282" s="162">
        <v>663.25732154947491</v>
      </c>
      <c r="AE282" s="162">
        <v>1002.3249632688219</v>
      </c>
      <c r="AF282" s="162">
        <v>1678.3144872739124</v>
      </c>
      <c r="AG282" s="162">
        <v>1022.7002161270235</v>
      </c>
      <c r="AH282" s="162" t="s">
        <v>363</v>
      </c>
      <c r="AI282" s="162">
        <v>1129.0308194224988</v>
      </c>
      <c r="AJ282" s="162" t="s">
        <v>363</v>
      </c>
      <c r="AK282" s="34" t="s">
        <v>363</v>
      </c>
      <c r="AL282" s="34" t="s">
        <v>363</v>
      </c>
      <c r="AM282" s="34" t="s">
        <v>363</v>
      </c>
      <c r="AN282" s="34">
        <v>447.02471288165111</v>
      </c>
      <c r="AO282" s="34" t="s">
        <v>363</v>
      </c>
      <c r="AP282" s="34">
        <v>529.6893967193663</v>
      </c>
      <c r="AQ282" s="34">
        <v>328.0618522446095</v>
      </c>
      <c r="AR282" s="147">
        <f t="shared" si="13"/>
        <v>1145.0592504103149</v>
      </c>
      <c r="AS282" s="147">
        <f t="shared" si="15"/>
        <v>0</v>
      </c>
    </row>
    <row r="283" spans="1:45" x14ac:dyDescent="0.45">
      <c r="A283" s="19">
        <v>716</v>
      </c>
      <c r="B283" s="19" t="s">
        <v>1453</v>
      </c>
      <c r="C283" s="19" t="s">
        <v>124</v>
      </c>
      <c r="D283" s="19" t="s">
        <v>124</v>
      </c>
      <c r="E283" s="19" t="s">
        <v>124</v>
      </c>
      <c r="F283" s="19" t="s">
        <v>124</v>
      </c>
      <c r="G283" s="19">
        <v>80590</v>
      </c>
      <c r="H283" s="19" t="s">
        <v>964</v>
      </c>
      <c r="I283" s="19">
        <v>512</v>
      </c>
      <c r="J283" s="19">
        <v>512</v>
      </c>
      <c r="K283" s="35"/>
      <c r="L283" s="36"/>
      <c r="M283" s="36"/>
      <c r="N283" s="36"/>
      <c r="O283" s="56"/>
      <c r="P283" s="36"/>
      <c r="Q283" s="37"/>
      <c r="R283" s="37"/>
      <c r="S283" s="33" t="s">
        <v>362</v>
      </c>
      <c r="T283" s="259">
        <v>62.254834277186887</v>
      </c>
      <c r="U283" s="258">
        <f t="shared" si="14"/>
        <v>0</v>
      </c>
      <c r="V283" s="34" t="s">
        <v>363</v>
      </c>
      <c r="W283" s="162" t="s">
        <v>363</v>
      </c>
      <c r="X283" s="162" t="s">
        <v>363</v>
      </c>
      <c r="Y283" s="34">
        <v>621.80476307867775</v>
      </c>
      <c r="Z283" s="162">
        <v>639.0590524178408</v>
      </c>
      <c r="AA283" s="162" t="s">
        <v>363</v>
      </c>
      <c r="AB283" s="162" t="s">
        <v>363</v>
      </c>
      <c r="AC283" s="34">
        <v>46.663327243439014</v>
      </c>
      <c r="AD283" s="162">
        <v>1.2636381278413213</v>
      </c>
      <c r="AE283" s="162" t="s">
        <v>363</v>
      </c>
      <c r="AF283" s="162">
        <v>1.2677787766004942</v>
      </c>
      <c r="AG283" s="162" t="s">
        <v>363</v>
      </c>
      <c r="AH283" s="162" t="s">
        <v>363</v>
      </c>
      <c r="AI283" s="162">
        <v>4.2492655980797885E-2</v>
      </c>
      <c r="AJ283" s="162" t="s">
        <v>363</v>
      </c>
      <c r="AK283" s="34" t="s">
        <v>363</v>
      </c>
      <c r="AL283" s="34" t="s">
        <v>363</v>
      </c>
      <c r="AM283" s="34" t="s">
        <v>363</v>
      </c>
      <c r="AN283" s="34">
        <v>21.498867161614001</v>
      </c>
      <c r="AO283" s="34" t="s">
        <v>363</v>
      </c>
      <c r="AP283" s="34" t="s">
        <v>363</v>
      </c>
      <c r="AQ283" s="34">
        <v>213.45953936106324</v>
      </c>
      <c r="AR283" s="147">
        <f t="shared" si="13"/>
        <v>62.254834277186887</v>
      </c>
      <c r="AS283" s="147">
        <f t="shared" si="15"/>
        <v>0</v>
      </c>
    </row>
    <row r="284" spans="1:45" x14ac:dyDescent="0.45">
      <c r="A284" s="19">
        <v>717</v>
      </c>
      <c r="B284" s="19" t="s">
        <v>1565</v>
      </c>
      <c r="C284" s="19" t="s">
        <v>124</v>
      </c>
      <c r="D284" s="19" t="s">
        <v>124</v>
      </c>
      <c r="E284" s="19" t="s">
        <v>124</v>
      </c>
      <c r="F284" s="19" t="s">
        <v>124</v>
      </c>
      <c r="G284" s="19">
        <v>80590</v>
      </c>
      <c r="H284" s="19" t="s">
        <v>964</v>
      </c>
      <c r="I284" s="19">
        <v>512</v>
      </c>
      <c r="J284" s="19">
        <v>512</v>
      </c>
      <c r="K284" s="38"/>
      <c r="L284" s="39"/>
      <c r="M284" s="39"/>
      <c r="N284" s="39"/>
      <c r="O284" s="39"/>
      <c r="P284" s="39"/>
      <c r="Q284" s="40"/>
      <c r="R284" s="40"/>
      <c r="S284" s="33" t="s">
        <v>364</v>
      </c>
      <c r="T284" s="259">
        <v>35.041291748014466</v>
      </c>
      <c r="U284" s="258">
        <f t="shared" si="14"/>
        <v>0</v>
      </c>
      <c r="V284" s="34" t="s">
        <v>363</v>
      </c>
      <c r="W284" s="162" t="s">
        <v>363</v>
      </c>
      <c r="X284" s="162" t="s">
        <v>363</v>
      </c>
      <c r="Y284" s="34">
        <v>138.0121051134231</v>
      </c>
      <c r="Z284" s="162" t="s">
        <v>363</v>
      </c>
      <c r="AA284" s="162" t="s">
        <v>363</v>
      </c>
      <c r="AB284" s="162" t="s">
        <v>363</v>
      </c>
      <c r="AC284" s="34">
        <v>15.830793196089518</v>
      </c>
      <c r="AD284" s="162" t="s">
        <v>363</v>
      </c>
      <c r="AE284" s="162">
        <v>38.707855618201648</v>
      </c>
      <c r="AF284" s="162" t="s">
        <v>363</v>
      </c>
      <c r="AG284" s="162">
        <v>49.713620547604378</v>
      </c>
      <c r="AH284" s="162" t="s">
        <v>363</v>
      </c>
      <c r="AI284" s="162">
        <v>1.1882881539545011E-3</v>
      </c>
      <c r="AJ284" s="162" t="s">
        <v>363</v>
      </c>
      <c r="AK284" s="34" t="s">
        <v>363</v>
      </c>
      <c r="AL284" s="34" t="s">
        <v>363</v>
      </c>
      <c r="AM284" s="34" t="s">
        <v>363</v>
      </c>
      <c r="AN284" s="34">
        <v>196.9640661955614</v>
      </c>
      <c r="AO284" s="34" t="s">
        <v>363</v>
      </c>
      <c r="AP284" s="34">
        <v>51.158823910295489</v>
      </c>
      <c r="AQ284" s="34">
        <v>36.076192257728337</v>
      </c>
      <c r="AR284" s="147">
        <f t="shared" si="13"/>
        <v>35.041291748014466</v>
      </c>
      <c r="AS284" s="147">
        <f t="shared" si="15"/>
        <v>0</v>
      </c>
    </row>
    <row r="285" spans="1:45" x14ac:dyDescent="0.45">
      <c r="A285" s="19">
        <v>730</v>
      </c>
      <c r="B285" s="19" t="s">
        <v>1339</v>
      </c>
      <c r="C285" s="19" t="s">
        <v>124</v>
      </c>
      <c r="D285" s="19" t="s">
        <v>124</v>
      </c>
      <c r="E285" s="19" t="s">
        <v>124</v>
      </c>
      <c r="F285" s="19" t="s">
        <v>124</v>
      </c>
      <c r="G285" s="19">
        <v>80810</v>
      </c>
      <c r="H285" s="19" t="s">
        <v>980</v>
      </c>
      <c r="I285" s="19">
        <v>515</v>
      </c>
      <c r="J285" s="19">
        <v>515</v>
      </c>
      <c r="K285" s="31">
        <v>515</v>
      </c>
      <c r="L285" s="30" t="s">
        <v>980</v>
      </c>
      <c r="M285" s="30" t="s">
        <v>981</v>
      </c>
      <c r="N285" s="30" t="s">
        <v>982</v>
      </c>
      <c r="O285" s="30" t="s">
        <v>203</v>
      </c>
      <c r="P285" s="30" t="s">
        <v>980</v>
      </c>
      <c r="Q285" s="32">
        <v>1</v>
      </c>
      <c r="R285" s="32">
        <v>1</v>
      </c>
      <c r="S285" s="33" t="s">
        <v>361</v>
      </c>
      <c r="T285" s="259">
        <v>561.34699085539876</v>
      </c>
      <c r="U285" s="258">
        <f t="shared" si="14"/>
        <v>0</v>
      </c>
      <c r="V285" s="34" t="s">
        <v>363</v>
      </c>
      <c r="W285" s="162" t="s">
        <v>363</v>
      </c>
      <c r="X285" s="162">
        <v>357.61716038911811</v>
      </c>
      <c r="Y285" s="34">
        <v>135.33733076225849</v>
      </c>
      <c r="Z285" s="162" t="s">
        <v>363</v>
      </c>
      <c r="AA285" s="162" t="s">
        <v>363</v>
      </c>
      <c r="AB285" s="162" t="s">
        <v>363</v>
      </c>
      <c r="AC285" s="34">
        <v>1150.3900508762013</v>
      </c>
      <c r="AD285" s="162" t="s">
        <v>363</v>
      </c>
      <c r="AE285" s="162">
        <v>1012.380793597866</v>
      </c>
      <c r="AF285" s="162" t="s">
        <v>363</v>
      </c>
      <c r="AG285" s="162" t="s">
        <v>363</v>
      </c>
      <c r="AH285" s="162" t="s">
        <v>363</v>
      </c>
      <c r="AI285" s="162" t="s">
        <v>363</v>
      </c>
      <c r="AJ285" s="162" t="s">
        <v>363</v>
      </c>
      <c r="AK285" s="34" t="s">
        <v>363</v>
      </c>
      <c r="AL285" s="34">
        <v>203.3526195989233</v>
      </c>
      <c r="AM285" s="34">
        <v>212.79267913872712</v>
      </c>
      <c r="AN285" s="34">
        <v>796.32907667676398</v>
      </c>
      <c r="AO285" s="34">
        <v>262.2254674826516</v>
      </c>
      <c r="AP285" s="34">
        <v>1381.2069646912071</v>
      </c>
      <c r="AQ285" s="34">
        <v>252.15437171211138</v>
      </c>
      <c r="AR285" s="147">
        <f t="shared" si="13"/>
        <v>561.34699085539876</v>
      </c>
      <c r="AS285" s="147">
        <f t="shared" si="15"/>
        <v>0</v>
      </c>
    </row>
    <row r="286" spans="1:45" x14ac:dyDescent="0.45">
      <c r="A286" s="19">
        <v>731</v>
      </c>
      <c r="B286" s="19" t="s">
        <v>1454</v>
      </c>
      <c r="C286" s="19" t="s">
        <v>124</v>
      </c>
      <c r="D286" s="19" t="s">
        <v>124</v>
      </c>
      <c r="E286" s="19" t="s">
        <v>124</v>
      </c>
      <c r="F286" s="19" t="s">
        <v>124</v>
      </c>
      <c r="G286" s="19">
        <v>80810</v>
      </c>
      <c r="H286" s="19" t="s">
        <v>980</v>
      </c>
      <c r="I286" s="19">
        <v>515</v>
      </c>
      <c r="J286" s="19">
        <v>515</v>
      </c>
      <c r="K286" s="35"/>
      <c r="L286" s="36"/>
      <c r="M286" s="36"/>
      <c r="N286" s="36"/>
      <c r="O286" s="36"/>
      <c r="P286" s="36"/>
      <c r="Q286" s="37"/>
      <c r="R286" s="37"/>
      <c r="S286" s="33" t="s">
        <v>362</v>
      </c>
      <c r="T286" s="259">
        <v>133.32075141625512</v>
      </c>
      <c r="U286" s="258">
        <f t="shared" si="14"/>
        <v>0</v>
      </c>
      <c r="V286" s="34" t="s">
        <v>363</v>
      </c>
      <c r="W286" s="162" t="s">
        <v>363</v>
      </c>
      <c r="X286" s="162">
        <v>0.12430172148807507</v>
      </c>
      <c r="Y286" s="34">
        <v>689.07312381538179</v>
      </c>
      <c r="Z286" s="162" t="s">
        <v>363</v>
      </c>
      <c r="AA286" s="162" t="s">
        <v>363</v>
      </c>
      <c r="AB286" s="162" t="s">
        <v>363</v>
      </c>
      <c r="AC286" s="34" t="s">
        <v>363</v>
      </c>
      <c r="AD286" s="162" t="s">
        <v>363</v>
      </c>
      <c r="AE286" s="162" t="s">
        <v>363</v>
      </c>
      <c r="AF286" s="162" t="s">
        <v>363</v>
      </c>
      <c r="AG286" s="162" t="s">
        <v>363</v>
      </c>
      <c r="AH286" s="162" t="s">
        <v>363</v>
      </c>
      <c r="AI286" s="162" t="s">
        <v>363</v>
      </c>
      <c r="AJ286" s="162" t="s">
        <v>363</v>
      </c>
      <c r="AK286" s="34" t="s">
        <v>363</v>
      </c>
      <c r="AL286" s="34">
        <v>171.02659689238882</v>
      </c>
      <c r="AM286" s="34">
        <v>93.520352863539728</v>
      </c>
      <c r="AN286" s="34">
        <v>29.746706091227985</v>
      </c>
      <c r="AO286" s="34">
        <v>1.8379652315169741</v>
      </c>
      <c r="AP286" s="34">
        <v>420.81202657430799</v>
      </c>
      <c r="AQ286" s="34">
        <v>200.12004700280249</v>
      </c>
      <c r="AR286" s="147">
        <f t="shared" si="13"/>
        <v>133.32075141625512</v>
      </c>
      <c r="AS286" s="147">
        <f t="shared" si="15"/>
        <v>0</v>
      </c>
    </row>
    <row r="287" spans="1:45" x14ac:dyDescent="0.45">
      <c r="A287" s="19">
        <v>732</v>
      </c>
      <c r="B287" s="19" t="s">
        <v>1566</v>
      </c>
      <c r="C287" s="19" t="s">
        <v>124</v>
      </c>
      <c r="D287" s="19" t="s">
        <v>124</v>
      </c>
      <c r="E287" s="19" t="s">
        <v>124</v>
      </c>
      <c r="F287" s="19" t="s">
        <v>124</v>
      </c>
      <c r="G287" s="19">
        <v>80810</v>
      </c>
      <c r="H287" s="19" t="s">
        <v>980</v>
      </c>
      <c r="I287" s="19">
        <v>515</v>
      </c>
      <c r="J287" s="19">
        <v>515</v>
      </c>
      <c r="K287" s="38"/>
      <c r="L287" s="39"/>
      <c r="M287" s="39"/>
      <c r="N287" s="39"/>
      <c r="O287" s="39"/>
      <c r="P287" s="39"/>
      <c r="Q287" s="40"/>
      <c r="R287" s="40"/>
      <c r="S287" s="33" t="s">
        <v>364</v>
      </c>
      <c r="T287" s="259">
        <v>126.94200407721722</v>
      </c>
      <c r="U287" s="258">
        <f t="shared" si="14"/>
        <v>0</v>
      </c>
      <c r="V287" s="34" t="s">
        <v>363</v>
      </c>
      <c r="W287" s="162" t="s">
        <v>363</v>
      </c>
      <c r="X287" s="162">
        <v>12.150854981959199</v>
      </c>
      <c r="Y287" s="34">
        <v>120.0357994362852</v>
      </c>
      <c r="Z287" s="162" t="s">
        <v>363</v>
      </c>
      <c r="AA287" s="162" t="s">
        <v>363</v>
      </c>
      <c r="AB287" s="162" t="s">
        <v>363</v>
      </c>
      <c r="AC287" s="34">
        <v>20.740022611644989</v>
      </c>
      <c r="AD287" s="162" t="s">
        <v>363</v>
      </c>
      <c r="AE287" s="162">
        <v>31.65498499499833</v>
      </c>
      <c r="AF287" s="162" t="s">
        <v>363</v>
      </c>
      <c r="AG287" s="162" t="s">
        <v>363</v>
      </c>
      <c r="AH287" s="162" t="s">
        <v>363</v>
      </c>
      <c r="AI287" s="162" t="s">
        <v>363</v>
      </c>
      <c r="AJ287" s="162" t="s">
        <v>363</v>
      </c>
      <c r="AK287" s="34" t="s">
        <v>363</v>
      </c>
      <c r="AL287" s="34">
        <v>18.34333397694736</v>
      </c>
      <c r="AM287" s="34">
        <v>35.628944271721281</v>
      </c>
      <c r="AN287" s="34">
        <v>284.14182377116231</v>
      </c>
      <c r="AO287" s="34" t="s">
        <v>363</v>
      </c>
      <c r="AP287" s="34">
        <v>122.99714662507355</v>
      </c>
      <c r="AQ287" s="34">
        <v>24.908640901023659</v>
      </c>
      <c r="AR287" s="147">
        <f t="shared" si="13"/>
        <v>126.94200407721722</v>
      </c>
      <c r="AS287" s="147">
        <f t="shared" si="15"/>
        <v>0</v>
      </c>
    </row>
    <row r="288" spans="1:45" x14ac:dyDescent="0.45">
      <c r="A288" s="19">
        <v>739</v>
      </c>
      <c r="B288" s="19" t="s">
        <v>1340</v>
      </c>
      <c r="C288" s="19" t="s">
        <v>124</v>
      </c>
      <c r="D288" s="19" t="s">
        <v>124</v>
      </c>
      <c r="E288" s="19" t="s">
        <v>124</v>
      </c>
      <c r="F288" s="19" t="s">
        <v>124</v>
      </c>
      <c r="G288" s="19">
        <v>80820</v>
      </c>
      <c r="H288" s="19" t="s">
        <v>989</v>
      </c>
      <c r="I288" s="19">
        <v>521</v>
      </c>
      <c r="J288" s="19">
        <v>521</v>
      </c>
      <c r="K288" s="31">
        <v>521</v>
      </c>
      <c r="L288" s="30" t="s">
        <v>989</v>
      </c>
      <c r="M288" s="30" t="s">
        <v>990</v>
      </c>
      <c r="N288" s="30" t="s">
        <v>991</v>
      </c>
      <c r="O288" s="30" t="s">
        <v>204</v>
      </c>
      <c r="P288" s="30" t="s">
        <v>989</v>
      </c>
      <c r="Q288" s="32">
        <v>1</v>
      </c>
      <c r="R288" s="32">
        <v>1</v>
      </c>
      <c r="S288" s="33" t="s">
        <v>361</v>
      </c>
      <c r="T288" s="259">
        <v>644.80488094519035</v>
      </c>
      <c r="U288" s="258">
        <f t="shared" si="14"/>
        <v>0</v>
      </c>
      <c r="V288" s="34" t="s">
        <v>363</v>
      </c>
      <c r="W288" s="162" t="s">
        <v>363</v>
      </c>
      <c r="X288" s="162">
        <v>1083.3768317793465</v>
      </c>
      <c r="Y288" s="34">
        <v>224.69006392835882</v>
      </c>
      <c r="Z288" s="162" t="s">
        <v>363</v>
      </c>
      <c r="AA288" s="162" t="s">
        <v>363</v>
      </c>
      <c r="AB288" s="162" t="s">
        <v>363</v>
      </c>
      <c r="AC288" s="34">
        <v>721.81843697155409</v>
      </c>
      <c r="AD288" s="162" t="s">
        <v>363</v>
      </c>
      <c r="AE288" s="162">
        <v>794.02073887866413</v>
      </c>
      <c r="AF288" s="162" t="s">
        <v>363</v>
      </c>
      <c r="AG288" s="162" t="s">
        <v>363</v>
      </c>
      <c r="AH288" s="162" t="s">
        <v>363</v>
      </c>
      <c r="AI288" s="162">
        <v>1273.2665991921897</v>
      </c>
      <c r="AJ288" s="162" t="s">
        <v>363</v>
      </c>
      <c r="AK288" s="34" t="s">
        <v>363</v>
      </c>
      <c r="AL288" s="34">
        <v>185.86297986003603</v>
      </c>
      <c r="AM288" s="34">
        <v>261.90342923441489</v>
      </c>
      <c r="AN288" s="34">
        <v>876.94791015345629</v>
      </c>
      <c r="AO288" s="34">
        <v>351.79162143479607</v>
      </c>
      <c r="AP288" s="34">
        <v>1044.6659398282204</v>
      </c>
      <c r="AQ288" s="34">
        <v>280.92619684940627</v>
      </c>
      <c r="AR288" s="147">
        <f t="shared" si="13"/>
        <v>644.80488094519035</v>
      </c>
      <c r="AS288" s="147">
        <f t="shared" si="15"/>
        <v>0</v>
      </c>
    </row>
    <row r="289" spans="1:45" x14ac:dyDescent="0.45">
      <c r="A289" s="19">
        <v>740</v>
      </c>
      <c r="B289" s="19" t="s">
        <v>1455</v>
      </c>
      <c r="C289" s="19" t="s">
        <v>124</v>
      </c>
      <c r="D289" s="19" t="s">
        <v>124</v>
      </c>
      <c r="E289" s="19" t="s">
        <v>124</v>
      </c>
      <c r="F289" s="19" t="s">
        <v>124</v>
      </c>
      <c r="G289" s="19">
        <v>80820</v>
      </c>
      <c r="H289" s="19" t="s">
        <v>989</v>
      </c>
      <c r="I289" s="19">
        <v>521</v>
      </c>
      <c r="J289" s="19">
        <v>521</v>
      </c>
      <c r="K289" s="35"/>
      <c r="L289" s="36"/>
      <c r="M289" s="36"/>
      <c r="N289" s="36"/>
      <c r="O289" s="36"/>
      <c r="P289" s="36"/>
      <c r="Q289" s="37"/>
      <c r="R289" s="37"/>
      <c r="S289" s="33" t="s">
        <v>362</v>
      </c>
      <c r="T289" s="259">
        <v>93.842772267934009</v>
      </c>
      <c r="U289" s="258">
        <f t="shared" si="14"/>
        <v>0</v>
      </c>
      <c r="V289" s="34" t="s">
        <v>363</v>
      </c>
      <c r="W289" s="162" t="s">
        <v>363</v>
      </c>
      <c r="X289" s="162" t="s">
        <v>363</v>
      </c>
      <c r="Y289" s="34">
        <v>1149.4008333980382</v>
      </c>
      <c r="Z289" s="162" t="s">
        <v>363</v>
      </c>
      <c r="AA289" s="162" t="s">
        <v>363</v>
      </c>
      <c r="AB289" s="162" t="s">
        <v>363</v>
      </c>
      <c r="AC289" s="34" t="s">
        <v>363</v>
      </c>
      <c r="AD289" s="162" t="s">
        <v>363</v>
      </c>
      <c r="AE289" s="162" t="s">
        <v>363</v>
      </c>
      <c r="AF289" s="162" t="s">
        <v>363</v>
      </c>
      <c r="AG289" s="162" t="s">
        <v>363</v>
      </c>
      <c r="AH289" s="162" t="s">
        <v>363</v>
      </c>
      <c r="AI289" s="162" t="s">
        <v>363</v>
      </c>
      <c r="AJ289" s="162" t="s">
        <v>363</v>
      </c>
      <c r="AK289" s="34" t="s">
        <v>363</v>
      </c>
      <c r="AL289" s="34">
        <v>169.04019855103402</v>
      </c>
      <c r="AM289" s="34">
        <v>161.26708916629033</v>
      </c>
      <c r="AN289" s="34">
        <v>27.837493478568994</v>
      </c>
      <c r="AO289" s="34">
        <v>2.4657306715903791</v>
      </c>
      <c r="AP289" s="34">
        <v>340.03911035451318</v>
      </c>
      <c r="AQ289" s="34">
        <v>222.95430335556946</v>
      </c>
      <c r="AR289" s="147">
        <f t="shared" si="13"/>
        <v>93.842772267934009</v>
      </c>
      <c r="AS289" s="147">
        <f t="shared" si="15"/>
        <v>0</v>
      </c>
    </row>
    <row r="290" spans="1:45" x14ac:dyDescent="0.45">
      <c r="A290" s="19">
        <v>741</v>
      </c>
      <c r="B290" s="19" t="s">
        <v>1567</v>
      </c>
      <c r="C290" s="19" t="s">
        <v>124</v>
      </c>
      <c r="D290" s="19" t="s">
        <v>124</v>
      </c>
      <c r="E290" s="19" t="s">
        <v>124</v>
      </c>
      <c r="F290" s="19" t="s">
        <v>124</v>
      </c>
      <c r="G290" s="19">
        <v>80820</v>
      </c>
      <c r="H290" s="19" t="s">
        <v>989</v>
      </c>
      <c r="I290" s="19">
        <v>521</v>
      </c>
      <c r="J290" s="19">
        <v>521</v>
      </c>
      <c r="K290" s="38"/>
      <c r="L290" s="39"/>
      <c r="M290" s="39"/>
      <c r="N290" s="39"/>
      <c r="O290" s="39"/>
      <c r="P290" s="39"/>
      <c r="Q290" s="40"/>
      <c r="R290" s="40"/>
      <c r="S290" s="33" t="s">
        <v>364</v>
      </c>
      <c r="T290" s="259">
        <v>183.42228296084343</v>
      </c>
      <c r="U290" s="258">
        <f t="shared" si="14"/>
        <v>0</v>
      </c>
      <c r="V290" s="34" t="s">
        <v>363</v>
      </c>
      <c r="W290" s="162" t="s">
        <v>363</v>
      </c>
      <c r="X290" s="162">
        <v>36.957835966276811</v>
      </c>
      <c r="Y290" s="34">
        <v>199.54525454874863</v>
      </c>
      <c r="Z290" s="162" t="s">
        <v>363</v>
      </c>
      <c r="AA290" s="162" t="s">
        <v>363</v>
      </c>
      <c r="AB290" s="162" t="s">
        <v>363</v>
      </c>
      <c r="AC290" s="34">
        <v>13.013430934546507</v>
      </c>
      <c r="AD290" s="162" t="s">
        <v>363</v>
      </c>
      <c r="AE290" s="162">
        <v>24.827310679175842</v>
      </c>
      <c r="AF290" s="162" t="s">
        <v>363</v>
      </c>
      <c r="AG290" s="162" t="s">
        <v>363</v>
      </c>
      <c r="AH290" s="162" t="s">
        <v>363</v>
      </c>
      <c r="AI290" s="162">
        <v>1.9317657155163239E-3</v>
      </c>
      <c r="AJ290" s="162" t="s">
        <v>363</v>
      </c>
      <c r="AK290" s="34" t="s">
        <v>363</v>
      </c>
      <c r="AL290" s="34">
        <v>17.263767615528899</v>
      </c>
      <c r="AM290" s="34">
        <v>44.679624618079984</v>
      </c>
      <c r="AN290" s="34">
        <v>308.28688577033256</v>
      </c>
      <c r="AO290" s="34" t="s">
        <v>363</v>
      </c>
      <c r="AP290" s="34">
        <v>91.034652345656752</v>
      </c>
      <c r="AQ290" s="34">
        <v>27.75078053543206</v>
      </c>
      <c r="AR290" s="147">
        <f t="shared" si="13"/>
        <v>183.42228296084343</v>
      </c>
      <c r="AS290" s="147">
        <f t="shared" si="15"/>
        <v>0</v>
      </c>
    </row>
    <row r="291" spans="1:45" x14ac:dyDescent="0.45">
      <c r="A291" s="19">
        <v>742</v>
      </c>
      <c r="B291" s="19" t="s">
        <v>1341</v>
      </c>
      <c r="C291" s="19" t="s">
        <v>124</v>
      </c>
      <c r="D291" s="19" t="s">
        <v>124</v>
      </c>
      <c r="E291" s="19" t="s">
        <v>124</v>
      </c>
      <c r="F291" s="19" t="s">
        <v>124</v>
      </c>
      <c r="G291" s="19">
        <v>80910</v>
      </c>
      <c r="H291" s="19" t="s">
        <v>992</v>
      </c>
      <c r="I291" s="19">
        <v>526</v>
      </c>
      <c r="J291" s="19">
        <v>526</v>
      </c>
      <c r="K291" s="31">
        <v>526</v>
      </c>
      <c r="L291" s="30" t="s">
        <v>992</v>
      </c>
      <c r="M291" s="30" t="s">
        <v>993</v>
      </c>
      <c r="N291" s="30" t="s">
        <v>994</v>
      </c>
      <c r="O291" s="30" t="s">
        <v>206</v>
      </c>
      <c r="P291" s="30" t="s">
        <v>992</v>
      </c>
      <c r="Q291" s="32">
        <v>1</v>
      </c>
      <c r="R291" s="32">
        <v>1</v>
      </c>
      <c r="S291" s="33" t="s">
        <v>361</v>
      </c>
      <c r="T291" s="259">
        <v>693.80335823198857</v>
      </c>
      <c r="U291" s="258">
        <f t="shared" si="14"/>
        <v>0</v>
      </c>
      <c r="V291" s="34" t="s">
        <v>363</v>
      </c>
      <c r="W291" s="162" t="s">
        <v>363</v>
      </c>
      <c r="X291" s="162" t="s">
        <v>363</v>
      </c>
      <c r="Y291" s="34">
        <v>198.15422089362332</v>
      </c>
      <c r="Z291" s="162" t="s">
        <v>363</v>
      </c>
      <c r="AA291" s="162" t="s">
        <v>363</v>
      </c>
      <c r="AB291" s="162" t="s">
        <v>363</v>
      </c>
      <c r="AC291" s="34">
        <v>1194.8742424242423</v>
      </c>
      <c r="AD291" s="162" t="s">
        <v>363</v>
      </c>
      <c r="AE291" s="162">
        <v>1535.7222222222222</v>
      </c>
      <c r="AF291" s="162" t="s">
        <v>363</v>
      </c>
      <c r="AG291" s="162" t="s">
        <v>363</v>
      </c>
      <c r="AH291" s="162" t="s">
        <v>363</v>
      </c>
      <c r="AI291" s="162" t="s">
        <v>363</v>
      </c>
      <c r="AJ291" s="162" t="s">
        <v>363</v>
      </c>
      <c r="AK291" s="34" t="s">
        <v>363</v>
      </c>
      <c r="AL291" s="34">
        <v>496.72365805168988</v>
      </c>
      <c r="AM291" s="34">
        <v>589.87146032597548</v>
      </c>
      <c r="AN291" s="34">
        <v>1367.4111326641962</v>
      </c>
      <c r="AO291" s="34" t="s">
        <v>363</v>
      </c>
      <c r="AP291" s="34">
        <v>2126.8574860451854</v>
      </c>
      <c r="AQ291" s="34">
        <v>494.88850906644262</v>
      </c>
      <c r="AR291" s="147">
        <f t="shared" si="13"/>
        <v>693.80335823198857</v>
      </c>
      <c r="AS291" s="147">
        <f t="shared" si="15"/>
        <v>0</v>
      </c>
    </row>
    <row r="292" spans="1:45" x14ac:dyDescent="0.45">
      <c r="A292" s="19">
        <v>743</v>
      </c>
      <c r="B292" s="19" t="s">
        <v>1456</v>
      </c>
      <c r="C292" s="19" t="s">
        <v>124</v>
      </c>
      <c r="D292" s="19" t="s">
        <v>124</v>
      </c>
      <c r="E292" s="19" t="s">
        <v>124</v>
      </c>
      <c r="F292" s="19" t="s">
        <v>124</v>
      </c>
      <c r="G292" s="19">
        <v>80910</v>
      </c>
      <c r="H292" s="19" t="s">
        <v>992</v>
      </c>
      <c r="I292" s="19">
        <v>526</v>
      </c>
      <c r="J292" s="19">
        <v>526</v>
      </c>
      <c r="K292" s="35"/>
      <c r="L292" s="36"/>
      <c r="M292" s="36"/>
      <c r="N292" s="36"/>
      <c r="O292" s="36"/>
      <c r="P292" s="36"/>
      <c r="Q292" s="37"/>
      <c r="R292" s="37"/>
      <c r="S292" s="33" t="s">
        <v>362</v>
      </c>
      <c r="T292" s="259">
        <v>501.56630714895761</v>
      </c>
      <c r="U292" s="258">
        <f t="shared" si="14"/>
        <v>0</v>
      </c>
      <c r="V292" s="34" t="s">
        <v>363</v>
      </c>
      <c r="W292" s="162" t="s">
        <v>363</v>
      </c>
      <c r="X292" s="162" t="s">
        <v>363</v>
      </c>
      <c r="Y292" s="34">
        <v>948.0635676354708</v>
      </c>
      <c r="Z292" s="162" t="s">
        <v>363</v>
      </c>
      <c r="AA292" s="162" t="s">
        <v>363</v>
      </c>
      <c r="AB292" s="162" t="s">
        <v>363</v>
      </c>
      <c r="AC292" s="34" t="s">
        <v>363</v>
      </c>
      <c r="AD292" s="162" t="s">
        <v>363</v>
      </c>
      <c r="AE292" s="162" t="s">
        <v>363</v>
      </c>
      <c r="AF292" s="162" t="s">
        <v>363</v>
      </c>
      <c r="AG292" s="162" t="s">
        <v>363</v>
      </c>
      <c r="AH292" s="162" t="s">
        <v>363</v>
      </c>
      <c r="AI292" s="162" t="s">
        <v>363</v>
      </c>
      <c r="AJ292" s="162" t="s">
        <v>363</v>
      </c>
      <c r="AK292" s="34" t="s">
        <v>363</v>
      </c>
      <c r="AL292" s="34">
        <v>394.87435387673963</v>
      </c>
      <c r="AM292" s="34">
        <v>219.63346400066823</v>
      </c>
      <c r="AN292" s="34">
        <v>34.784166552681711</v>
      </c>
      <c r="AO292" s="34" t="s">
        <v>363</v>
      </c>
      <c r="AP292" s="34">
        <v>614.93773857093743</v>
      </c>
      <c r="AQ292" s="34">
        <v>401.5050203088029</v>
      </c>
      <c r="AR292" s="147">
        <f t="shared" si="13"/>
        <v>501.56630714895761</v>
      </c>
      <c r="AS292" s="147">
        <f t="shared" si="15"/>
        <v>0</v>
      </c>
    </row>
    <row r="293" spans="1:45" x14ac:dyDescent="0.45">
      <c r="A293" s="19">
        <v>744</v>
      </c>
      <c r="B293" s="19" t="s">
        <v>1568</v>
      </c>
      <c r="C293" s="19" t="s">
        <v>124</v>
      </c>
      <c r="D293" s="19" t="s">
        <v>124</v>
      </c>
      <c r="E293" s="19" t="s">
        <v>124</v>
      </c>
      <c r="F293" s="19" t="s">
        <v>124</v>
      </c>
      <c r="G293" s="19">
        <v>80910</v>
      </c>
      <c r="H293" s="19" t="s">
        <v>992</v>
      </c>
      <c r="I293" s="19">
        <v>526</v>
      </c>
      <c r="J293" s="19">
        <v>526</v>
      </c>
      <c r="K293" s="38"/>
      <c r="L293" s="39"/>
      <c r="M293" s="39"/>
      <c r="N293" s="39"/>
      <c r="O293" s="39"/>
      <c r="P293" s="39"/>
      <c r="Q293" s="40"/>
      <c r="R293" s="40"/>
      <c r="S293" s="33" t="s">
        <v>364</v>
      </c>
      <c r="T293" s="259">
        <v>91.632685960480288</v>
      </c>
      <c r="U293" s="258">
        <f t="shared" si="14"/>
        <v>0</v>
      </c>
      <c r="V293" s="34" t="s">
        <v>363</v>
      </c>
      <c r="W293" s="162" t="s">
        <v>363</v>
      </c>
      <c r="X293" s="162" t="s">
        <v>363</v>
      </c>
      <c r="Y293" s="34">
        <v>177.59879234029268</v>
      </c>
      <c r="Z293" s="162" t="s">
        <v>363</v>
      </c>
      <c r="AA293" s="162" t="s">
        <v>363</v>
      </c>
      <c r="AB293" s="162" t="s">
        <v>363</v>
      </c>
      <c r="AC293" s="34">
        <v>22.024848484848491</v>
      </c>
      <c r="AD293" s="162" t="s">
        <v>363</v>
      </c>
      <c r="AE293" s="162">
        <v>49.653888888888879</v>
      </c>
      <c r="AF293" s="162" t="s">
        <v>363</v>
      </c>
      <c r="AG293" s="162" t="s">
        <v>363</v>
      </c>
      <c r="AH293" s="162" t="s">
        <v>363</v>
      </c>
      <c r="AI293" s="162" t="s">
        <v>363</v>
      </c>
      <c r="AJ293" s="162" t="s">
        <v>363</v>
      </c>
      <c r="AK293" s="34" t="s">
        <v>363</v>
      </c>
      <c r="AL293" s="34">
        <v>46.743538767395634</v>
      </c>
      <c r="AM293" s="34">
        <v>102.02691780519757</v>
      </c>
      <c r="AN293" s="34">
        <v>456.28315086357929</v>
      </c>
      <c r="AO293" s="34" t="s">
        <v>363</v>
      </c>
      <c r="AP293" s="34">
        <v>184.41028413716364</v>
      </c>
      <c r="AQ293" s="34">
        <v>56.02008124016649</v>
      </c>
      <c r="AR293" s="147">
        <f t="shared" si="13"/>
        <v>91.632685960480288</v>
      </c>
      <c r="AS293" s="147">
        <f t="shared" si="15"/>
        <v>0</v>
      </c>
    </row>
    <row r="294" spans="1:45" x14ac:dyDescent="0.45">
      <c r="A294" s="19">
        <v>748</v>
      </c>
      <c r="B294" s="19" t="s">
        <v>1342</v>
      </c>
      <c r="C294" s="19" t="s">
        <v>124</v>
      </c>
      <c r="D294" s="19" t="s">
        <v>124</v>
      </c>
      <c r="E294" s="19" t="s">
        <v>124</v>
      </c>
      <c r="F294" s="19" t="s">
        <v>124</v>
      </c>
      <c r="G294" s="19">
        <v>80920</v>
      </c>
      <c r="H294" s="19" t="s">
        <v>999</v>
      </c>
      <c r="I294" s="19">
        <v>530</v>
      </c>
      <c r="J294" s="19">
        <v>530</v>
      </c>
      <c r="K294" s="31">
        <v>530</v>
      </c>
      <c r="L294" s="30" t="s">
        <v>997</v>
      </c>
      <c r="M294" s="30"/>
      <c r="N294" s="30"/>
      <c r="O294" s="49" t="s">
        <v>998</v>
      </c>
      <c r="P294" s="30" t="s">
        <v>997</v>
      </c>
      <c r="Q294" s="32">
        <v>1</v>
      </c>
      <c r="R294" s="32">
        <v>1</v>
      </c>
      <c r="S294" s="33" t="s">
        <v>361</v>
      </c>
      <c r="T294" s="259">
        <v>1098.3348633057381</v>
      </c>
      <c r="U294" s="258">
        <f t="shared" si="14"/>
        <v>0</v>
      </c>
      <c r="V294" s="34" t="s">
        <v>363</v>
      </c>
      <c r="W294" s="162" t="s">
        <v>363</v>
      </c>
      <c r="X294" s="162" t="s">
        <v>363</v>
      </c>
      <c r="Y294" s="34" t="s">
        <v>363</v>
      </c>
      <c r="Z294" s="162" t="s">
        <v>363</v>
      </c>
      <c r="AA294" s="162" t="s">
        <v>363</v>
      </c>
      <c r="AB294" s="162" t="s">
        <v>363</v>
      </c>
      <c r="AC294" s="34" t="s">
        <v>363</v>
      </c>
      <c r="AD294" s="162" t="s">
        <v>363</v>
      </c>
      <c r="AE294" s="162" t="s">
        <v>363</v>
      </c>
      <c r="AF294" s="162" t="s">
        <v>363</v>
      </c>
      <c r="AG294" s="162" t="s">
        <v>363</v>
      </c>
      <c r="AH294" s="162" t="s">
        <v>363</v>
      </c>
      <c r="AI294" s="162" t="s">
        <v>363</v>
      </c>
      <c r="AJ294" s="162" t="s">
        <v>363</v>
      </c>
      <c r="AK294" s="34" t="s">
        <v>363</v>
      </c>
      <c r="AL294" s="34" t="s">
        <v>363</v>
      </c>
      <c r="AM294" s="34" t="s">
        <v>363</v>
      </c>
      <c r="AN294" s="34" t="s">
        <v>363</v>
      </c>
      <c r="AO294" s="34">
        <v>823.85504335899157</v>
      </c>
      <c r="AP294" s="34" t="s">
        <v>363</v>
      </c>
      <c r="AQ294" s="34" t="s">
        <v>363</v>
      </c>
      <c r="AR294" s="147">
        <f t="shared" si="13"/>
        <v>1098.3348633057381</v>
      </c>
      <c r="AS294" s="147">
        <f t="shared" si="15"/>
        <v>0</v>
      </c>
    </row>
    <row r="295" spans="1:45" x14ac:dyDescent="0.45">
      <c r="A295" s="19">
        <v>749</v>
      </c>
      <c r="B295" s="19" t="s">
        <v>1457</v>
      </c>
      <c r="C295" s="19" t="s">
        <v>124</v>
      </c>
      <c r="D295" s="19" t="s">
        <v>124</v>
      </c>
      <c r="E295" s="19" t="s">
        <v>124</v>
      </c>
      <c r="F295" s="19" t="s">
        <v>124</v>
      </c>
      <c r="G295" s="19">
        <v>80920</v>
      </c>
      <c r="H295" s="19" t="s">
        <v>999</v>
      </c>
      <c r="I295" s="19">
        <v>530</v>
      </c>
      <c r="J295" s="19">
        <v>530</v>
      </c>
      <c r="K295" s="35"/>
      <c r="L295" s="36"/>
      <c r="M295" s="36"/>
      <c r="N295" s="36"/>
      <c r="O295" s="56"/>
      <c r="P295" s="36"/>
      <c r="Q295" s="37"/>
      <c r="R295" s="37"/>
      <c r="S295" s="33" t="s">
        <v>362</v>
      </c>
      <c r="T295" s="259">
        <v>213.46741859111035</v>
      </c>
      <c r="U295" s="258">
        <f t="shared" si="14"/>
        <v>0</v>
      </c>
      <c r="V295" s="34" t="s">
        <v>363</v>
      </c>
      <c r="W295" s="162" t="s">
        <v>363</v>
      </c>
      <c r="X295" s="162" t="s">
        <v>363</v>
      </c>
      <c r="Y295" s="34" t="s">
        <v>363</v>
      </c>
      <c r="Z295" s="162" t="s">
        <v>363</v>
      </c>
      <c r="AA295" s="162" t="s">
        <v>363</v>
      </c>
      <c r="AB295" s="162" t="s">
        <v>363</v>
      </c>
      <c r="AC295" s="34" t="s">
        <v>363</v>
      </c>
      <c r="AD295" s="162" t="s">
        <v>363</v>
      </c>
      <c r="AE295" s="162" t="s">
        <v>363</v>
      </c>
      <c r="AF295" s="162" t="s">
        <v>363</v>
      </c>
      <c r="AG295" s="162" t="s">
        <v>363</v>
      </c>
      <c r="AH295" s="162" t="s">
        <v>363</v>
      </c>
      <c r="AI295" s="162" t="s">
        <v>363</v>
      </c>
      <c r="AJ295" s="162" t="s">
        <v>363</v>
      </c>
      <c r="AK295" s="34" t="s">
        <v>363</v>
      </c>
      <c r="AL295" s="34" t="s">
        <v>363</v>
      </c>
      <c r="AM295" s="34" t="s">
        <v>363</v>
      </c>
      <c r="AN295" s="34" t="s">
        <v>363</v>
      </c>
      <c r="AO295" s="34">
        <v>15.134115982492581</v>
      </c>
      <c r="AP295" s="34" t="s">
        <v>363</v>
      </c>
      <c r="AQ295" s="34" t="s">
        <v>363</v>
      </c>
      <c r="AR295" s="147">
        <f t="shared" si="13"/>
        <v>213.46741859111035</v>
      </c>
      <c r="AS295" s="147">
        <f t="shared" si="15"/>
        <v>0</v>
      </c>
    </row>
    <row r="296" spans="1:45" x14ac:dyDescent="0.45">
      <c r="A296" s="19">
        <v>750</v>
      </c>
      <c r="B296" s="19" t="s">
        <v>1569</v>
      </c>
      <c r="C296" s="19" t="s">
        <v>124</v>
      </c>
      <c r="D296" s="19" t="s">
        <v>124</v>
      </c>
      <c r="E296" s="19" t="s">
        <v>124</v>
      </c>
      <c r="F296" s="19" t="s">
        <v>124</v>
      </c>
      <c r="G296" s="19">
        <v>80920</v>
      </c>
      <c r="H296" s="19" t="s">
        <v>999</v>
      </c>
      <c r="I296" s="19">
        <v>530</v>
      </c>
      <c r="J296" s="19">
        <v>530</v>
      </c>
      <c r="K296" s="38"/>
      <c r="L296" s="39"/>
      <c r="M296" s="39"/>
      <c r="N296" s="39"/>
      <c r="O296" s="39"/>
      <c r="P296" s="39"/>
      <c r="Q296" s="40"/>
      <c r="R296" s="40"/>
      <c r="S296" s="33" t="s">
        <v>364</v>
      </c>
      <c r="T296" s="259">
        <v>98.778105831581854</v>
      </c>
      <c r="U296" s="258">
        <f t="shared" si="14"/>
        <v>0</v>
      </c>
      <c r="V296" s="34" t="s">
        <v>363</v>
      </c>
      <c r="W296" s="162" t="s">
        <v>363</v>
      </c>
      <c r="X296" s="162" t="s">
        <v>363</v>
      </c>
      <c r="Y296" s="34" t="s">
        <v>363</v>
      </c>
      <c r="Z296" s="162" t="s">
        <v>363</v>
      </c>
      <c r="AA296" s="162" t="s">
        <v>363</v>
      </c>
      <c r="AB296" s="162" t="s">
        <v>363</v>
      </c>
      <c r="AC296" s="34" t="s">
        <v>363</v>
      </c>
      <c r="AD296" s="162" t="s">
        <v>363</v>
      </c>
      <c r="AE296" s="162" t="s">
        <v>363</v>
      </c>
      <c r="AF296" s="162" t="s">
        <v>363</v>
      </c>
      <c r="AG296" s="162" t="s">
        <v>363</v>
      </c>
      <c r="AH296" s="162" t="s">
        <v>363</v>
      </c>
      <c r="AI296" s="162" t="s">
        <v>363</v>
      </c>
      <c r="AJ296" s="162" t="s">
        <v>363</v>
      </c>
      <c r="AK296" s="34" t="s">
        <v>363</v>
      </c>
      <c r="AL296" s="34" t="s">
        <v>363</v>
      </c>
      <c r="AM296" s="34" t="s">
        <v>363</v>
      </c>
      <c r="AN296" s="34" t="s">
        <v>363</v>
      </c>
      <c r="AO296" s="34" t="s">
        <v>363</v>
      </c>
      <c r="AP296" s="34" t="s">
        <v>363</v>
      </c>
      <c r="AQ296" s="34" t="s">
        <v>363</v>
      </c>
      <c r="AR296" s="147">
        <f t="shared" si="13"/>
        <v>98.778105831581854</v>
      </c>
      <c r="AS296" s="147">
        <f t="shared" si="15"/>
        <v>0</v>
      </c>
    </row>
    <row r="297" spans="1:45" x14ac:dyDescent="0.45">
      <c r="A297" s="19">
        <v>751</v>
      </c>
      <c r="B297" s="19" t="s">
        <v>1342</v>
      </c>
      <c r="C297" s="19" t="s">
        <v>124</v>
      </c>
      <c r="D297" s="19" t="s">
        <v>124</v>
      </c>
      <c r="E297" s="19" t="s">
        <v>124</v>
      </c>
      <c r="F297" s="19" t="s">
        <v>124</v>
      </c>
      <c r="G297" s="19">
        <v>80920</v>
      </c>
      <c r="H297" s="19" t="s">
        <v>999</v>
      </c>
      <c r="I297" s="19">
        <v>531</v>
      </c>
      <c r="J297" s="19">
        <v>531</v>
      </c>
      <c r="K297" s="31">
        <v>531</v>
      </c>
      <c r="L297" s="30" t="s">
        <v>999</v>
      </c>
      <c r="M297" s="30" t="s">
        <v>993</v>
      </c>
      <c r="N297" s="30" t="s">
        <v>1000</v>
      </c>
      <c r="O297" s="30" t="s">
        <v>208</v>
      </c>
      <c r="P297" s="30" t="s">
        <v>999</v>
      </c>
      <c r="Q297" s="32">
        <v>1</v>
      </c>
      <c r="R297" s="32">
        <v>1</v>
      </c>
      <c r="S297" s="33" t="s">
        <v>361</v>
      </c>
      <c r="T297" s="259">
        <v>960.95040171250582</v>
      </c>
      <c r="U297" s="258">
        <f t="shared" si="14"/>
        <v>0</v>
      </c>
      <c r="V297" s="34" t="s">
        <v>363</v>
      </c>
      <c r="W297" s="162" t="s">
        <v>363</v>
      </c>
      <c r="X297" s="162" t="s">
        <v>363</v>
      </c>
      <c r="Y297" s="34" t="s">
        <v>363</v>
      </c>
      <c r="Z297" s="162" t="s">
        <v>363</v>
      </c>
      <c r="AA297" s="162" t="s">
        <v>363</v>
      </c>
      <c r="AB297" s="162" t="s">
        <v>363</v>
      </c>
      <c r="AC297" s="34" t="s">
        <v>363</v>
      </c>
      <c r="AD297" s="162" t="s">
        <v>363</v>
      </c>
      <c r="AE297" s="162" t="s">
        <v>363</v>
      </c>
      <c r="AF297" s="162" t="s">
        <v>363</v>
      </c>
      <c r="AG297" s="162" t="s">
        <v>363</v>
      </c>
      <c r="AH297" s="162" t="s">
        <v>363</v>
      </c>
      <c r="AI297" s="162" t="s">
        <v>363</v>
      </c>
      <c r="AJ297" s="162" t="s">
        <v>363</v>
      </c>
      <c r="AK297" s="34" t="s">
        <v>363</v>
      </c>
      <c r="AL297" s="34">
        <v>1031.0812895264539</v>
      </c>
      <c r="AM297" s="34">
        <v>1327.498599243592</v>
      </c>
      <c r="AN297" s="34">
        <v>1637.7895393188655</v>
      </c>
      <c r="AO297" s="34">
        <v>1506.1890413217595</v>
      </c>
      <c r="AP297" s="34">
        <v>2027.597337517625</v>
      </c>
      <c r="AQ297" s="34">
        <v>1989.6019247594049</v>
      </c>
      <c r="AR297" s="147">
        <f t="shared" si="13"/>
        <v>960.95040171250582</v>
      </c>
      <c r="AS297" s="147">
        <f t="shared" si="15"/>
        <v>0</v>
      </c>
    </row>
    <row r="298" spans="1:45" x14ac:dyDescent="0.45">
      <c r="A298" s="19">
        <v>752</v>
      </c>
      <c r="B298" s="19" t="s">
        <v>1457</v>
      </c>
      <c r="C298" s="19" t="s">
        <v>124</v>
      </c>
      <c r="D298" s="19" t="s">
        <v>124</v>
      </c>
      <c r="E298" s="19" t="s">
        <v>124</v>
      </c>
      <c r="F298" s="19" t="s">
        <v>124</v>
      </c>
      <c r="G298" s="19">
        <v>80920</v>
      </c>
      <c r="H298" s="19" t="s">
        <v>999</v>
      </c>
      <c r="I298" s="19">
        <v>531</v>
      </c>
      <c r="J298" s="19">
        <v>531</v>
      </c>
      <c r="K298" s="35"/>
      <c r="L298" s="36"/>
      <c r="M298" s="36"/>
      <c r="N298" s="36"/>
      <c r="O298" s="36"/>
      <c r="P298" s="36"/>
      <c r="Q298" s="37"/>
      <c r="R298" s="37"/>
      <c r="S298" s="33" t="s">
        <v>362</v>
      </c>
      <c r="T298" s="259">
        <v>531.08653013449464</v>
      </c>
      <c r="U298" s="258">
        <f t="shared" si="14"/>
        <v>0</v>
      </c>
      <c r="V298" s="34" t="s">
        <v>363</v>
      </c>
      <c r="W298" s="162" t="s">
        <v>363</v>
      </c>
      <c r="X298" s="162" t="s">
        <v>363</v>
      </c>
      <c r="Y298" s="34" t="s">
        <v>363</v>
      </c>
      <c r="Z298" s="162" t="s">
        <v>363</v>
      </c>
      <c r="AA298" s="162" t="s">
        <v>363</v>
      </c>
      <c r="AB298" s="162" t="s">
        <v>363</v>
      </c>
      <c r="AC298" s="34" t="s">
        <v>363</v>
      </c>
      <c r="AD298" s="162" t="s">
        <v>363</v>
      </c>
      <c r="AE298" s="162" t="s">
        <v>363</v>
      </c>
      <c r="AF298" s="162" t="s">
        <v>363</v>
      </c>
      <c r="AG298" s="162" t="s">
        <v>363</v>
      </c>
      <c r="AH298" s="162" t="s">
        <v>363</v>
      </c>
      <c r="AI298" s="162" t="s">
        <v>363</v>
      </c>
      <c r="AJ298" s="162" t="s">
        <v>363</v>
      </c>
      <c r="AK298" s="34" t="s">
        <v>363</v>
      </c>
      <c r="AL298" s="34">
        <v>811.37590621625816</v>
      </c>
      <c r="AM298" s="34">
        <v>583.42379885137984</v>
      </c>
      <c r="AN298" s="34">
        <v>51.58191324122825</v>
      </c>
      <c r="AO298" s="34">
        <v>10.556983322501676</v>
      </c>
      <c r="AP298" s="34">
        <v>660.1394753498796</v>
      </c>
      <c r="AQ298" s="34">
        <v>1808.9282589676291</v>
      </c>
      <c r="AR298" s="147">
        <f t="shared" si="13"/>
        <v>531.08653013449464</v>
      </c>
      <c r="AS298" s="147">
        <f t="shared" si="15"/>
        <v>0</v>
      </c>
    </row>
    <row r="299" spans="1:45" x14ac:dyDescent="0.45">
      <c r="A299" s="19">
        <v>753</v>
      </c>
      <c r="B299" s="19" t="s">
        <v>1569</v>
      </c>
      <c r="C299" s="19" t="s">
        <v>124</v>
      </c>
      <c r="D299" s="19" t="s">
        <v>124</v>
      </c>
      <c r="E299" s="19" t="s">
        <v>124</v>
      </c>
      <c r="F299" s="19" t="s">
        <v>124</v>
      </c>
      <c r="G299" s="19">
        <v>80920</v>
      </c>
      <c r="H299" s="19" t="s">
        <v>999</v>
      </c>
      <c r="I299" s="19">
        <v>531</v>
      </c>
      <c r="J299" s="19">
        <v>531</v>
      </c>
      <c r="K299" s="38"/>
      <c r="L299" s="39"/>
      <c r="M299" s="39"/>
      <c r="N299" s="39"/>
      <c r="O299" s="39"/>
      <c r="P299" s="39"/>
      <c r="Q299" s="40"/>
      <c r="R299" s="40"/>
      <c r="S299" s="33" t="s">
        <v>364</v>
      </c>
      <c r="T299" s="259">
        <v>111.55463371161109</v>
      </c>
      <c r="U299" s="258">
        <f t="shared" si="14"/>
        <v>0</v>
      </c>
      <c r="V299" s="34" t="s">
        <v>363</v>
      </c>
      <c r="W299" s="162" t="s">
        <v>363</v>
      </c>
      <c r="X299" s="162" t="s">
        <v>363</v>
      </c>
      <c r="Y299" s="34" t="s">
        <v>363</v>
      </c>
      <c r="Z299" s="162" t="s">
        <v>363</v>
      </c>
      <c r="AA299" s="162" t="s">
        <v>363</v>
      </c>
      <c r="AB299" s="162" t="s">
        <v>363</v>
      </c>
      <c r="AC299" s="34" t="s">
        <v>363</v>
      </c>
      <c r="AD299" s="162" t="s">
        <v>363</v>
      </c>
      <c r="AE299" s="162" t="s">
        <v>363</v>
      </c>
      <c r="AF299" s="162" t="s">
        <v>363</v>
      </c>
      <c r="AG299" s="162" t="s">
        <v>363</v>
      </c>
      <c r="AH299" s="162" t="s">
        <v>363</v>
      </c>
      <c r="AI299" s="162" t="s">
        <v>363</v>
      </c>
      <c r="AJ299" s="162" t="s">
        <v>363</v>
      </c>
      <c r="AK299" s="34" t="s">
        <v>363</v>
      </c>
      <c r="AL299" s="34">
        <v>92.976245565324717</v>
      </c>
      <c r="AM299" s="34">
        <v>222.27027594901244</v>
      </c>
      <c r="AN299" s="34">
        <v>571.96505545917626</v>
      </c>
      <c r="AO299" s="34" t="s">
        <v>363</v>
      </c>
      <c r="AP299" s="34">
        <v>176.86737029755008</v>
      </c>
      <c r="AQ299" s="34">
        <v>219.78390201224846</v>
      </c>
      <c r="AR299" s="147">
        <f t="shared" si="13"/>
        <v>111.55463371161109</v>
      </c>
      <c r="AS299" s="147">
        <f t="shared" si="15"/>
        <v>0</v>
      </c>
    </row>
    <row r="300" spans="1:45" x14ac:dyDescent="0.45">
      <c r="A300" s="19">
        <v>757</v>
      </c>
      <c r="B300" s="19" t="s">
        <v>1343</v>
      </c>
      <c r="C300" s="19" t="s">
        <v>124</v>
      </c>
      <c r="D300" s="19" t="s">
        <v>124</v>
      </c>
      <c r="E300" s="19" t="s">
        <v>124</v>
      </c>
      <c r="F300" s="19" t="s">
        <v>124</v>
      </c>
      <c r="G300" s="19">
        <v>80930</v>
      </c>
      <c r="H300" s="19" t="s">
        <v>1004</v>
      </c>
      <c r="I300" s="19">
        <v>534</v>
      </c>
      <c r="J300" s="19">
        <v>534</v>
      </c>
      <c r="K300" s="31">
        <v>534</v>
      </c>
      <c r="L300" s="30" t="s">
        <v>1004</v>
      </c>
      <c r="M300" s="30" t="s">
        <v>993</v>
      </c>
      <c r="N300" s="49" t="s">
        <v>1005</v>
      </c>
      <c r="O300" s="49" t="s">
        <v>209</v>
      </c>
      <c r="P300" s="30" t="s">
        <v>1004</v>
      </c>
      <c r="Q300" s="32">
        <v>1</v>
      </c>
      <c r="R300" s="32">
        <v>1</v>
      </c>
      <c r="S300" s="33" t="s">
        <v>361</v>
      </c>
      <c r="T300" s="259">
        <v>582.55473160157374</v>
      </c>
      <c r="U300" s="258">
        <f t="shared" si="14"/>
        <v>0</v>
      </c>
      <c r="V300" s="34" t="s">
        <v>363</v>
      </c>
      <c r="W300" s="162" t="s">
        <v>363</v>
      </c>
      <c r="X300" s="162">
        <v>1126.6401545100878</v>
      </c>
      <c r="Y300" s="34">
        <v>249.2766730931254</v>
      </c>
      <c r="Z300" s="162">
        <v>1796.267765185698</v>
      </c>
      <c r="AA300" s="162" t="s">
        <v>363</v>
      </c>
      <c r="AB300" s="162" t="s">
        <v>363</v>
      </c>
      <c r="AC300" s="34">
        <v>1059.6332116788321</v>
      </c>
      <c r="AD300" s="162" t="s">
        <v>363</v>
      </c>
      <c r="AE300" s="162">
        <v>1292.5267572134942</v>
      </c>
      <c r="AF300" s="162" t="s">
        <v>363</v>
      </c>
      <c r="AG300" s="162" t="s">
        <v>363</v>
      </c>
      <c r="AH300" s="162" t="s">
        <v>363</v>
      </c>
      <c r="AI300" s="162" t="s">
        <v>363</v>
      </c>
      <c r="AJ300" s="162" t="s">
        <v>363</v>
      </c>
      <c r="AK300" s="34" t="s">
        <v>363</v>
      </c>
      <c r="AL300" s="34">
        <v>503.41462788170105</v>
      </c>
      <c r="AM300" s="34">
        <v>422.50323875909305</v>
      </c>
      <c r="AN300" s="34">
        <v>826.03651731793059</v>
      </c>
      <c r="AO300" s="34" t="s">
        <v>363</v>
      </c>
      <c r="AP300" s="34">
        <v>1196.7781582945861</v>
      </c>
      <c r="AQ300" s="34">
        <v>512.00985287046069</v>
      </c>
      <c r="AR300" s="147">
        <f t="shared" si="13"/>
        <v>582.55473160157374</v>
      </c>
      <c r="AS300" s="147">
        <f t="shared" si="15"/>
        <v>0</v>
      </c>
    </row>
    <row r="301" spans="1:45" x14ac:dyDescent="0.45">
      <c r="A301" s="19">
        <v>758</v>
      </c>
      <c r="B301" s="19" t="s">
        <v>1458</v>
      </c>
      <c r="C301" s="19" t="s">
        <v>124</v>
      </c>
      <c r="D301" s="19" t="s">
        <v>124</v>
      </c>
      <c r="E301" s="19" t="s">
        <v>124</v>
      </c>
      <c r="F301" s="19" t="s">
        <v>124</v>
      </c>
      <c r="G301" s="19">
        <v>80930</v>
      </c>
      <c r="H301" s="19" t="s">
        <v>1004</v>
      </c>
      <c r="I301" s="19">
        <v>534</v>
      </c>
      <c r="J301" s="19">
        <v>534</v>
      </c>
      <c r="K301" s="35"/>
      <c r="L301" s="36"/>
      <c r="M301" s="36"/>
      <c r="N301" s="56"/>
      <c r="O301" s="56"/>
      <c r="P301" s="36"/>
      <c r="Q301" s="37"/>
      <c r="R301" s="37"/>
      <c r="S301" s="33" t="s">
        <v>362</v>
      </c>
      <c r="T301" s="259">
        <v>187.86023078889892</v>
      </c>
      <c r="U301" s="258">
        <f t="shared" si="14"/>
        <v>0</v>
      </c>
      <c r="V301" s="34" t="s">
        <v>363</v>
      </c>
      <c r="W301" s="162" t="s">
        <v>363</v>
      </c>
      <c r="X301" s="162" t="s">
        <v>363</v>
      </c>
      <c r="Y301" s="34">
        <v>1192.6636676764135</v>
      </c>
      <c r="Z301" s="162">
        <v>46.210684264821381</v>
      </c>
      <c r="AA301" s="162" t="s">
        <v>363</v>
      </c>
      <c r="AB301" s="162" t="s">
        <v>363</v>
      </c>
      <c r="AC301" s="34" t="s">
        <v>363</v>
      </c>
      <c r="AD301" s="162" t="s">
        <v>363</v>
      </c>
      <c r="AE301" s="162" t="s">
        <v>363</v>
      </c>
      <c r="AF301" s="162" t="s">
        <v>363</v>
      </c>
      <c r="AG301" s="162" t="s">
        <v>363</v>
      </c>
      <c r="AH301" s="162" t="s">
        <v>363</v>
      </c>
      <c r="AI301" s="162" t="s">
        <v>363</v>
      </c>
      <c r="AJ301" s="162" t="s">
        <v>363</v>
      </c>
      <c r="AK301" s="34" t="s">
        <v>363</v>
      </c>
      <c r="AL301" s="34">
        <v>400.98923819884237</v>
      </c>
      <c r="AM301" s="34">
        <v>157.31647021623453</v>
      </c>
      <c r="AN301" s="34">
        <v>21.01145449906954</v>
      </c>
      <c r="AO301" s="34" t="s">
        <v>363</v>
      </c>
      <c r="AP301" s="34">
        <v>343.14375973282739</v>
      </c>
      <c r="AQ301" s="34">
        <v>460.38570872172158</v>
      </c>
      <c r="AR301" s="147">
        <f t="shared" si="13"/>
        <v>187.86023078889892</v>
      </c>
      <c r="AS301" s="147">
        <f t="shared" si="15"/>
        <v>0</v>
      </c>
    </row>
    <row r="302" spans="1:45" x14ac:dyDescent="0.45">
      <c r="A302" s="19">
        <v>759</v>
      </c>
      <c r="B302" s="19" t="s">
        <v>1570</v>
      </c>
      <c r="C302" s="19" t="s">
        <v>124</v>
      </c>
      <c r="D302" s="19" t="s">
        <v>124</v>
      </c>
      <c r="E302" s="19" t="s">
        <v>124</v>
      </c>
      <c r="F302" s="19" t="s">
        <v>124</v>
      </c>
      <c r="G302" s="19">
        <v>80930</v>
      </c>
      <c r="H302" s="19" t="s">
        <v>1004</v>
      </c>
      <c r="I302" s="19">
        <v>534</v>
      </c>
      <c r="J302" s="19">
        <v>534</v>
      </c>
      <c r="K302" s="38"/>
      <c r="L302" s="39"/>
      <c r="M302" s="39"/>
      <c r="N302" s="39"/>
      <c r="O302" s="39"/>
      <c r="P302" s="39"/>
      <c r="Q302" s="40"/>
      <c r="R302" s="40"/>
      <c r="S302" s="33" t="s">
        <v>364</v>
      </c>
      <c r="T302" s="259">
        <v>139.22327704882701</v>
      </c>
      <c r="U302" s="258">
        <f t="shared" si="14"/>
        <v>0</v>
      </c>
      <c r="V302" s="34" t="s">
        <v>363</v>
      </c>
      <c r="W302" s="162" t="s">
        <v>363</v>
      </c>
      <c r="X302" s="162">
        <v>42.80612975350401</v>
      </c>
      <c r="Y302" s="34">
        <v>223.41891537333527</v>
      </c>
      <c r="Z302" s="162">
        <v>1.3931023718920625E-3</v>
      </c>
      <c r="AA302" s="162" t="s">
        <v>363</v>
      </c>
      <c r="AB302" s="162" t="s">
        <v>363</v>
      </c>
      <c r="AC302" s="34">
        <v>19.53193430656934</v>
      </c>
      <c r="AD302" s="162" t="s">
        <v>363</v>
      </c>
      <c r="AE302" s="162">
        <v>41.790824309945535</v>
      </c>
      <c r="AF302" s="162" t="s">
        <v>363</v>
      </c>
      <c r="AG302" s="162" t="s">
        <v>363</v>
      </c>
      <c r="AH302" s="162" t="s">
        <v>363</v>
      </c>
      <c r="AI302" s="162" t="s">
        <v>363</v>
      </c>
      <c r="AJ302" s="162" t="s">
        <v>363</v>
      </c>
      <c r="AK302" s="34" t="s">
        <v>363</v>
      </c>
      <c r="AL302" s="34">
        <v>47.389788136786557</v>
      </c>
      <c r="AM302" s="34">
        <v>73.078249023174507</v>
      </c>
      <c r="AN302" s="34">
        <v>275.65311702911737</v>
      </c>
      <c r="AO302" s="34" t="s">
        <v>363</v>
      </c>
      <c r="AP302" s="34">
        <v>103.78248842902785</v>
      </c>
      <c r="AQ302" s="34">
        <v>57.317615625623354</v>
      </c>
      <c r="AR302" s="147">
        <f t="shared" si="13"/>
        <v>139.22327704882701</v>
      </c>
      <c r="AS302" s="147">
        <f t="shared" si="15"/>
        <v>0</v>
      </c>
    </row>
    <row r="303" spans="1:45" x14ac:dyDescent="0.45">
      <c r="A303" s="19">
        <v>760</v>
      </c>
      <c r="B303" s="19" t="s">
        <v>1344</v>
      </c>
      <c r="C303" s="19" t="s">
        <v>124</v>
      </c>
      <c r="D303" s="19" t="s">
        <v>124</v>
      </c>
      <c r="E303" s="19" t="s">
        <v>124</v>
      </c>
      <c r="F303" s="19" t="s">
        <v>124</v>
      </c>
      <c r="G303" s="19">
        <v>80940</v>
      </c>
      <c r="H303" s="19" t="s">
        <v>1006</v>
      </c>
      <c r="I303" s="19">
        <v>536</v>
      </c>
      <c r="J303" s="19">
        <v>536</v>
      </c>
      <c r="K303" s="31">
        <v>536</v>
      </c>
      <c r="L303" s="30" t="s">
        <v>1006</v>
      </c>
      <c r="M303" s="30" t="s">
        <v>993</v>
      </c>
      <c r="N303" s="30" t="s">
        <v>1007</v>
      </c>
      <c r="O303" s="49" t="s">
        <v>210</v>
      </c>
      <c r="P303" s="30" t="s">
        <v>1006</v>
      </c>
      <c r="Q303" s="32">
        <v>1</v>
      </c>
      <c r="R303" s="32">
        <v>1</v>
      </c>
      <c r="S303" s="33" t="s">
        <v>361</v>
      </c>
      <c r="T303" s="259">
        <v>1570.4332218950733</v>
      </c>
      <c r="U303" s="258">
        <f t="shared" si="14"/>
        <v>0</v>
      </c>
      <c r="V303" s="34" t="s">
        <v>363</v>
      </c>
      <c r="W303" s="162" t="s">
        <v>363</v>
      </c>
      <c r="X303" s="162" t="s">
        <v>363</v>
      </c>
      <c r="Y303" s="34">
        <v>186.8142573795356</v>
      </c>
      <c r="Z303" s="162" t="s">
        <v>363</v>
      </c>
      <c r="AA303" s="162" t="s">
        <v>363</v>
      </c>
      <c r="AB303" s="162" t="s">
        <v>363</v>
      </c>
      <c r="AC303" s="34">
        <v>983.17355406783383</v>
      </c>
      <c r="AD303" s="162" t="s">
        <v>363</v>
      </c>
      <c r="AE303" s="162">
        <v>1246.3047808764941</v>
      </c>
      <c r="AF303" s="162" t="s">
        <v>363</v>
      </c>
      <c r="AG303" s="162" t="s">
        <v>363</v>
      </c>
      <c r="AH303" s="162" t="s">
        <v>363</v>
      </c>
      <c r="AI303" s="162" t="s">
        <v>363</v>
      </c>
      <c r="AJ303" s="162" t="s">
        <v>363</v>
      </c>
      <c r="AK303" s="34" t="s">
        <v>363</v>
      </c>
      <c r="AL303" s="34">
        <v>724.67624502198782</v>
      </c>
      <c r="AM303" s="34">
        <v>427.72111419113196</v>
      </c>
      <c r="AN303" s="34">
        <v>2357.7456288000685</v>
      </c>
      <c r="AO303" s="34">
        <v>727.80531121891624</v>
      </c>
      <c r="AP303" s="34">
        <v>1428.2451282986033</v>
      </c>
      <c r="AQ303" s="34">
        <v>661.74614164677894</v>
      </c>
      <c r="AR303" s="147">
        <f t="shared" si="13"/>
        <v>1570.4332218950733</v>
      </c>
      <c r="AS303" s="147">
        <f t="shared" si="15"/>
        <v>0</v>
      </c>
    </row>
    <row r="304" spans="1:45" x14ac:dyDescent="0.45">
      <c r="A304" s="19">
        <v>761</v>
      </c>
      <c r="B304" s="19" t="s">
        <v>1459</v>
      </c>
      <c r="C304" s="19" t="s">
        <v>124</v>
      </c>
      <c r="D304" s="19" t="s">
        <v>124</v>
      </c>
      <c r="E304" s="19" t="s">
        <v>124</v>
      </c>
      <c r="F304" s="19" t="s">
        <v>124</v>
      </c>
      <c r="G304" s="19">
        <v>80940</v>
      </c>
      <c r="H304" s="19" t="s">
        <v>1006</v>
      </c>
      <c r="I304" s="19">
        <v>536</v>
      </c>
      <c r="J304" s="19">
        <v>536</v>
      </c>
      <c r="K304" s="35"/>
      <c r="L304" s="36"/>
      <c r="M304" s="36"/>
      <c r="N304" s="36"/>
      <c r="O304" s="56"/>
      <c r="P304" s="36"/>
      <c r="Q304" s="37"/>
      <c r="R304" s="37"/>
      <c r="S304" s="33" t="s">
        <v>362</v>
      </c>
      <c r="T304" s="259">
        <v>187.82123389338105</v>
      </c>
      <c r="U304" s="258">
        <f t="shared" si="14"/>
        <v>0</v>
      </c>
      <c r="V304" s="34" t="s">
        <v>363</v>
      </c>
      <c r="W304" s="162" t="s">
        <v>363</v>
      </c>
      <c r="X304" s="162" t="s">
        <v>363</v>
      </c>
      <c r="Y304" s="34">
        <v>955.64694901411747</v>
      </c>
      <c r="Z304" s="162" t="s">
        <v>363</v>
      </c>
      <c r="AA304" s="162" t="s">
        <v>363</v>
      </c>
      <c r="AB304" s="162" t="s">
        <v>363</v>
      </c>
      <c r="AC304" s="34" t="s">
        <v>363</v>
      </c>
      <c r="AD304" s="162" t="s">
        <v>363</v>
      </c>
      <c r="AE304" s="162" t="s">
        <v>363</v>
      </c>
      <c r="AF304" s="162" t="s">
        <v>363</v>
      </c>
      <c r="AG304" s="162" t="s">
        <v>363</v>
      </c>
      <c r="AH304" s="162" t="s">
        <v>363</v>
      </c>
      <c r="AI304" s="162" t="s">
        <v>363</v>
      </c>
      <c r="AJ304" s="162" t="s">
        <v>363</v>
      </c>
      <c r="AK304" s="34" t="s">
        <v>363</v>
      </c>
      <c r="AL304" s="34">
        <v>659.24699019049103</v>
      </c>
      <c r="AM304" s="34">
        <v>187.97985850143917</v>
      </c>
      <c r="AN304" s="34">
        <v>74.195720458533913</v>
      </c>
      <c r="AO304" s="34">
        <v>5.101267092935359</v>
      </c>
      <c r="AP304" s="34">
        <v>464.99103981831797</v>
      </c>
      <c r="AQ304" s="34">
        <v>716.94377086077395</v>
      </c>
      <c r="AR304" s="147">
        <f t="shared" si="13"/>
        <v>187.82123389338105</v>
      </c>
      <c r="AS304" s="147">
        <f t="shared" si="15"/>
        <v>0</v>
      </c>
    </row>
    <row r="305" spans="1:45" x14ac:dyDescent="0.45">
      <c r="A305" s="19">
        <v>762</v>
      </c>
      <c r="B305" s="19" t="s">
        <v>1571</v>
      </c>
      <c r="C305" s="19" t="s">
        <v>124</v>
      </c>
      <c r="D305" s="19" t="s">
        <v>124</v>
      </c>
      <c r="E305" s="19" t="s">
        <v>124</v>
      </c>
      <c r="F305" s="19" t="s">
        <v>124</v>
      </c>
      <c r="G305" s="19">
        <v>80940</v>
      </c>
      <c r="H305" s="19" t="s">
        <v>1006</v>
      </c>
      <c r="I305" s="19">
        <v>536</v>
      </c>
      <c r="J305" s="19">
        <v>536</v>
      </c>
      <c r="K305" s="38"/>
      <c r="L305" s="39"/>
      <c r="M305" s="39"/>
      <c r="N305" s="39"/>
      <c r="O305" s="39"/>
      <c r="P305" s="39"/>
      <c r="Q305" s="40"/>
      <c r="R305" s="40"/>
      <c r="S305" s="33" t="s">
        <v>364</v>
      </c>
      <c r="T305" s="259">
        <v>421.5015266156102</v>
      </c>
      <c r="U305" s="258">
        <f t="shared" si="14"/>
        <v>0</v>
      </c>
      <c r="V305" s="34" t="s">
        <v>363</v>
      </c>
      <c r="W305" s="162" t="s">
        <v>363</v>
      </c>
      <c r="X305" s="162" t="s">
        <v>363</v>
      </c>
      <c r="Y305" s="34">
        <v>165.90771205226926</v>
      </c>
      <c r="Z305" s="162" t="s">
        <v>363</v>
      </c>
      <c r="AA305" s="162" t="s">
        <v>363</v>
      </c>
      <c r="AB305" s="162" t="s">
        <v>363</v>
      </c>
      <c r="AC305" s="34">
        <v>17.725322509047786</v>
      </c>
      <c r="AD305" s="162" t="s">
        <v>363</v>
      </c>
      <c r="AE305" s="162">
        <v>38.969322709163336</v>
      </c>
      <c r="AF305" s="162" t="s">
        <v>363</v>
      </c>
      <c r="AG305" s="162" t="s">
        <v>363</v>
      </c>
      <c r="AH305" s="162" t="s">
        <v>363</v>
      </c>
      <c r="AI305" s="162" t="s">
        <v>363</v>
      </c>
      <c r="AJ305" s="162" t="s">
        <v>363</v>
      </c>
      <c r="AK305" s="34" t="s">
        <v>363</v>
      </c>
      <c r="AL305" s="34">
        <v>67.231993397522118</v>
      </c>
      <c r="AM305" s="34">
        <v>71.615691789595147</v>
      </c>
      <c r="AN305" s="34">
        <v>823.40246610857332</v>
      </c>
      <c r="AO305" s="34" t="s">
        <v>363</v>
      </c>
      <c r="AP305" s="34">
        <v>124.48038043702601</v>
      </c>
      <c r="AQ305" s="34">
        <v>75.428549429187044</v>
      </c>
      <c r="AR305" s="147">
        <f t="shared" si="13"/>
        <v>421.5015266156102</v>
      </c>
      <c r="AS305" s="147">
        <f t="shared" si="15"/>
        <v>0</v>
      </c>
    </row>
    <row r="306" spans="1:45" x14ac:dyDescent="0.45">
      <c r="A306" s="19">
        <v>766</v>
      </c>
      <c r="B306" s="19" t="s">
        <v>1345</v>
      </c>
      <c r="C306" s="19" t="s">
        <v>124</v>
      </c>
      <c r="D306" s="19" t="s">
        <v>124</v>
      </c>
      <c r="E306" s="19" t="s">
        <v>124</v>
      </c>
      <c r="F306" s="19" t="s">
        <v>124</v>
      </c>
      <c r="G306" s="19">
        <v>81090</v>
      </c>
      <c r="H306" s="19" t="s">
        <v>1096</v>
      </c>
      <c r="I306" s="19">
        <v>541</v>
      </c>
      <c r="J306" s="19">
        <v>541</v>
      </c>
      <c r="K306" s="31">
        <v>541</v>
      </c>
      <c r="L306" s="30" t="s">
        <v>1010</v>
      </c>
      <c r="M306" s="30"/>
      <c r="N306" s="30"/>
      <c r="O306" s="49" t="s">
        <v>1011</v>
      </c>
      <c r="P306" s="30" t="s">
        <v>1010</v>
      </c>
      <c r="Q306" s="32">
        <v>1</v>
      </c>
      <c r="R306" s="32">
        <v>1</v>
      </c>
      <c r="S306" s="33" t="s">
        <v>361</v>
      </c>
      <c r="T306" s="259">
        <v>867.50378494082156</v>
      </c>
      <c r="U306" s="258">
        <f t="shared" si="14"/>
        <v>0</v>
      </c>
      <c r="V306" s="34" t="s">
        <v>363</v>
      </c>
      <c r="W306" s="162" t="s">
        <v>363</v>
      </c>
      <c r="X306" s="162" t="s">
        <v>363</v>
      </c>
      <c r="Y306" s="34">
        <v>317.79451120275871</v>
      </c>
      <c r="Z306" s="162" t="s">
        <v>363</v>
      </c>
      <c r="AA306" s="162" t="s">
        <v>363</v>
      </c>
      <c r="AB306" s="162" t="s">
        <v>363</v>
      </c>
      <c r="AC306" s="34" t="s">
        <v>363</v>
      </c>
      <c r="AD306" s="162" t="s">
        <v>363</v>
      </c>
      <c r="AE306" s="162" t="s">
        <v>363</v>
      </c>
      <c r="AF306" s="162" t="s">
        <v>363</v>
      </c>
      <c r="AG306" s="162" t="s">
        <v>363</v>
      </c>
      <c r="AH306" s="162" t="s">
        <v>363</v>
      </c>
      <c r="AI306" s="162" t="s">
        <v>363</v>
      </c>
      <c r="AJ306" s="162" t="s">
        <v>363</v>
      </c>
      <c r="AK306" s="34" t="s">
        <v>363</v>
      </c>
      <c r="AL306" s="34" t="s">
        <v>363</v>
      </c>
      <c r="AM306" s="34" t="s">
        <v>363</v>
      </c>
      <c r="AN306" s="34">
        <v>897.80974709293559</v>
      </c>
      <c r="AO306" s="34" t="s">
        <v>363</v>
      </c>
      <c r="AP306" s="34">
        <v>1259.4223372564213</v>
      </c>
      <c r="AQ306" s="34" t="s">
        <v>363</v>
      </c>
      <c r="AR306" s="147">
        <f t="shared" si="13"/>
        <v>867.50378494082156</v>
      </c>
      <c r="AS306" s="147">
        <f t="shared" si="15"/>
        <v>0</v>
      </c>
    </row>
    <row r="307" spans="1:45" x14ac:dyDescent="0.45">
      <c r="A307" s="19">
        <v>767</v>
      </c>
      <c r="B307" s="19" t="s">
        <v>1460</v>
      </c>
      <c r="C307" s="19" t="s">
        <v>124</v>
      </c>
      <c r="D307" s="19" t="s">
        <v>124</v>
      </c>
      <c r="E307" s="19" t="s">
        <v>124</v>
      </c>
      <c r="F307" s="19" t="s">
        <v>124</v>
      </c>
      <c r="G307" s="19">
        <v>81090</v>
      </c>
      <c r="H307" s="19" t="s">
        <v>1096</v>
      </c>
      <c r="I307" s="19">
        <v>541</v>
      </c>
      <c r="J307" s="19">
        <v>541</v>
      </c>
      <c r="K307" s="35"/>
      <c r="L307" s="36"/>
      <c r="M307" s="36"/>
      <c r="N307" s="36"/>
      <c r="O307" s="56"/>
      <c r="P307" s="36"/>
      <c r="Q307" s="37"/>
      <c r="R307" s="37"/>
      <c r="S307" s="33" t="s">
        <v>362</v>
      </c>
      <c r="T307" s="259">
        <v>1048.9863274412153</v>
      </c>
      <c r="U307" s="258">
        <f t="shared" si="14"/>
        <v>0</v>
      </c>
      <c r="V307" s="34" t="s">
        <v>363</v>
      </c>
      <c r="W307" s="162" t="s">
        <v>363</v>
      </c>
      <c r="X307" s="162" t="s">
        <v>363</v>
      </c>
      <c r="Y307" s="34">
        <v>1520.4868732859061</v>
      </c>
      <c r="Z307" s="162" t="s">
        <v>363</v>
      </c>
      <c r="AA307" s="162" t="s">
        <v>363</v>
      </c>
      <c r="AB307" s="162" t="s">
        <v>363</v>
      </c>
      <c r="AC307" s="34" t="s">
        <v>363</v>
      </c>
      <c r="AD307" s="162" t="s">
        <v>363</v>
      </c>
      <c r="AE307" s="162" t="s">
        <v>363</v>
      </c>
      <c r="AF307" s="162" t="s">
        <v>363</v>
      </c>
      <c r="AG307" s="162" t="s">
        <v>363</v>
      </c>
      <c r="AH307" s="162" t="s">
        <v>363</v>
      </c>
      <c r="AI307" s="162" t="s">
        <v>363</v>
      </c>
      <c r="AJ307" s="162" t="s">
        <v>363</v>
      </c>
      <c r="AK307" s="34" t="s">
        <v>363</v>
      </c>
      <c r="AL307" s="34" t="s">
        <v>363</v>
      </c>
      <c r="AM307" s="34" t="s">
        <v>363</v>
      </c>
      <c r="AN307" s="34">
        <v>22.834218006645838</v>
      </c>
      <c r="AO307" s="34" t="s">
        <v>363</v>
      </c>
      <c r="AP307" s="34">
        <v>360.99377846659212</v>
      </c>
      <c r="AQ307" s="34" t="s">
        <v>363</v>
      </c>
      <c r="AR307" s="147">
        <f t="shared" si="13"/>
        <v>1048.9863274412153</v>
      </c>
      <c r="AS307" s="147">
        <f t="shared" si="15"/>
        <v>0</v>
      </c>
    </row>
    <row r="308" spans="1:45" x14ac:dyDescent="0.45">
      <c r="A308" s="19">
        <v>768</v>
      </c>
      <c r="B308" s="19" t="s">
        <v>1572</v>
      </c>
      <c r="C308" s="19" t="s">
        <v>124</v>
      </c>
      <c r="D308" s="19" t="s">
        <v>124</v>
      </c>
      <c r="E308" s="19" t="s">
        <v>124</v>
      </c>
      <c r="F308" s="19" t="s">
        <v>124</v>
      </c>
      <c r="G308" s="19">
        <v>81090</v>
      </c>
      <c r="H308" s="19" t="s">
        <v>1096</v>
      </c>
      <c r="I308" s="19">
        <v>541</v>
      </c>
      <c r="J308" s="19">
        <v>541</v>
      </c>
      <c r="K308" s="38"/>
      <c r="L308" s="39"/>
      <c r="M308" s="39"/>
      <c r="N308" s="39"/>
      <c r="O308" s="39"/>
      <c r="P308" s="39"/>
      <c r="Q308" s="40"/>
      <c r="R308" s="40"/>
      <c r="S308" s="33" t="s">
        <v>364</v>
      </c>
      <c r="T308" s="259">
        <v>135.98994609781838</v>
      </c>
      <c r="U308" s="258">
        <f t="shared" si="14"/>
        <v>0</v>
      </c>
      <c r="V308" s="34" t="s">
        <v>363</v>
      </c>
      <c r="W308" s="162" t="s">
        <v>363</v>
      </c>
      <c r="X308" s="162" t="s">
        <v>363</v>
      </c>
      <c r="Y308" s="34">
        <v>284.82855353014634</v>
      </c>
      <c r="Z308" s="162" t="s">
        <v>363</v>
      </c>
      <c r="AA308" s="162" t="s">
        <v>363</v>
      </c>
      <c r="AB308" s="162" t="s">
        <v>363</v>
      </c>
      <c r="AC308" s="34" t="s">
        <v>363</v>
      </c>
      <c r="AD308" s="162" t="s">
        <v>363</v>
      </c>
      <c r="AE308" s="162" t="s">
        <v>363</v>
      </c>
      <c r="AF308" s="162" t="s">
        <v>363</v>
      </c>
      <c r="AG308" s="162" t="s">
        <v>363</v>
      </c>
      <c r="AH308" s="162" t="s">
        <v>363</v>
      </c>
      <c r="AI308" s="162" t="s">
        <v>363</v>
      </c>
      <c r="AJ308" s="162" t="s">
        <v>363</v>
      </c>
      <c r="AK308" s="34" t="s">
        <v>363</v>
      </c>
      <c r="AL308" s="34" t="s">
        <v>363</v>
      </c>
      <c r="AM308" s="34" t="s">
        <v>363</v>
      </c>
      <c r="AN308" s="34">
        <v>299.54751189064092</v>
      </c>
      <c r="AO308" s="34" t="s">
        <v>363</v>
      </c>
      <c r="AP308" s="34">
        <v>109.20401057479049</v>
      </c>
      <c r="AQ308" s="34" t="s">
        <v>363</v>
      </c>
      <c r="AR308" s="147">
        <f t="shared" si="13"/>
        <v>135.98994609781838</v>
      </c>
      <c r="AS308" s="147">
        <f t="shared" si="15"/>
        <v>0</v>
      </c>
    </row>
    <row r="309" spans="1:45" x14ac:dyDescent="0.45">
      <c r="A309" s="19">
        <v>775</v>
      </c>
      <c r="B309" s="19" t="s">
        <v>1346</v>
      </c>
      <c r="C309" s="19" t="s">
        <v>124</v>
      </c>
      <c r="D309" s="19" t="s">
        <v>124</v>
      </c>
      <c r="E309" s="19" t="s">
        <v>124</v>
      </c>
      <c r="F309" s="19" t="s">
        <v>124</v>
      </c>
      <c r="G309" s="19">
        <v>81010</v>
      </c>
      <c r="H309" s="19" t="s">
        <v>1017</v>
      </c>
      <c r="I309" s="19">
        <v>544</v>
      </c>
      <c r="J309" s="19">
        <v>544</v>
      </c>
      <c r="K309" s="31">
        <v>544</v>
      </c>
      <c r="L309" s="30" t="s">
        <v>1017</v>
      </c>
      <c r="M309" s="30" t="s">
        <v>1018</v>
      </c>
      <c r="N309" s="30" t="s">
        <v>1019</v>
      </c>
      <c r="O309" s="49" t="s">
        <v>213</v>
      </c>
      <c r="P309" s="30" t="s">
        <v>1017</v>
      </c>
      <c r="Q309" s="32">
        <v>1</v>
      </c>
      <c r="R309" s="32">
        <v>1</v>
      </c>
      <c r="S309" s="33" t="s">
        <v>361</v>
      </c>
      <c r="T309" s="259">
        <v>200.97515043090982</v>
      </c>
      <c r="U309" s="258">
        <f t="shared" si="14"/>
        <v>0</v>
      </c>
      <c r="V309" s="34" t="s">
        <v>363</v>
      </c>
      <c r="W309" s="162" t="s">
        <v>363</v>
      </c>
      <c r="X309" s="162">
        <v>521.97932326504508</v>
      </c>
      <c r="Y309" s="34">
        <v>21.07118297103343</v>
      </c>
      <c r="Z309" s="162" t="s">
        <v>363</v>
      </c>
      <c r="AA309" s="162" t="s">
        <v>363</v>
      </c>
      <c r="AB309" s="162" t="s">
        <v>363</v>
      </c>
      <c r="AC309" s="34">
        <v>335.78319108974085</v>
      </c>
      <c r="AD309" s="162" t="s">
        <v>363</v>
      </c>
      <c r="AE309" s="162" t="s">
        <v>363</v>
      </c>
      <c r="AF309" s="162" t="s">
        <v>363</v>
      </c>
      <c r="AG309" s="162">
        <v>472.18619797902397</v>
      </c>
      <c r="AH309" s="162" t="s">
        <v>363</v>
      </c>
      <c r="AI309" s="162" t="s">
        <v>363</v>
      </c>
      <c r="AJ309" s="162" t="s">
        <v>363</v>
      </c>
      <c r="AK309" s="34" t="s">
        <v>363</v>
      </c>
      <c r="AL309" s="34">
        <v>353.25315839873275</v>
      </c>
      <c r="AM309" s="34">
        <v>93.821108711343271</v>
      </c>
      <c r="AN309" s="34">
        <v>353.88519508982858</v>
      </c>
      <c r="AO309" s="34">
        <v>517.4533555909411</v>
      </c>
      <c r="AP309" s="34" t="s">
        <v>363</v>
      </c>
      <c r="AQ309" s="34">
        <v>289.80847935101048</v>
      </c>
      <c r="AR309" s="147">
        <f t="shared" si="13"/>
        <v>200.97515043090982</v>
      </c>
      <c r="AS309" s="147">
        <f t="shared" si="15"/>
        <v>0</v>
      </c>
    </row>
    <row r="310" spans="1:45" x14ac:dyDescent="0.45">
      <c r="A310" s="19">
        <v>776</v>
      </c>
      <c r="B310" s="19" t="s">
        <v>1461</v>
      </c>
      <c r="C310" s="19" t="s">
        <v>124</v>
      </c>
      <c r="D310" s="19" t="s">
        <v>124</v>
      </c>
      <c r="E310" s="19" t="s">
        <v>124</v>
      </c>
      <c r="F310" s="19" t="s">
        <v>124</v>
      </c>
      <c r="G310" s="19">
        <v>81010</v>
      </c>
      <c r="H310" s="19" t="s">
        <v>1017</v>
      </c>
      <c r="I310" s="19">
        <v>544</v>
      </c>
      <c r="J310" s="19">
        <v>544</v>
      </c>
      <c r="K310" s="35"/>
      <c r="L310" s="36"/>
      <c r="M310" s="36"/>
      <c r="N310" s="36"/>
      <c r="O310" s="56"/>
      <c r="P310" s="36"/>
      <c r="Q310" s="37"/>
      <c r="R310" s="37"/>
      <c r="S310" s="33" t="s">
        <v>362</v>
      </c>
      <c r="T310" s="259">
        <v>109.39546695391043</v>
      </c>
      <c r="U310" s="258">
        <f t="shared" si="14"/>
        <v>0</v>
      </c>
      <c r="V310" s="34" t="s">
        <v>363</v>
      </c>
      <c r="W310" s="162" t="s">
        <v>363</v>
      </c>
      <c r="X310" s="162">
        <v>357.17099812435208</v>
      </c>
      <c r="Y310" s="34">
        <v>296.00923760556998</v>
      </c>
      <c r="Z310" s="162" t="s">
        <v>363</v>
      </c>
      <c r="AA310" s="162" t="s">
        <v>363</v>
      </c>
      <c r="AB310" s="162" t="s">
        <v>363</v>
      </c>
      <c r="AC310" s="34">
        <v>356.10099034469238</v>
      </c>
      <c r="AD310" s="162" t="s">
        <v>363</v>
      </c>
      <c r="AE310" s="162" t="s">
        <v>363</v>
      </c>
      <c r="AF310" s="162" t="s">
        <v>363</v>
      </c>
      <c r="AG310" s="162">
        <v>28.399885062975919</v>
      </c>
      <c r="AH310" s="162" t="s">
        <v>363</v>
      </c>
      <c r="AI310" s="162" t="s">
        <v>363</v>
      </c>
      <c r="AJ310" s="162" t="s">
        <v>363</v>
      </c>
      <c r="AK310" s="34" t="s">
        <v>363</v>
      </c>
      <c r="AL310" s="34">
        <v>237.43610827412104</v>
      </c>
      <c r="AM310" s="34">
        <v>143.23753847757681</v>
      </c>
      <c r="AN310" s="34">
        <v>84.671435865492555</v>
      </c>
      <c r="AO310" s="34">
        <v>89.646773362389951</v>
      </c>
      <c r="AP310" s="34" t="s">
        <v>363</v>
      </c>
      <c r="AQ310" s="34">
        <v>430.53873488223547</v>
      </c>
      <c r="AR310" s="147">
        <f t="shared" si="13"/>
        <v>109.39546695391043</v>
      </c>
      <c r="AS310" s="147">
        <f t="shared" si="15"/>
        <v>0</v>
      </c>
    </row>
    <row r="311" spans="1:45" x14ac:dyDescent="0.45">
      <c r="A311" s="19">
        <v>777</v>
      </c>
      <c r="B311" s="19" t="s">
        <v>1573</v>
      </c>
      <c r="C311" s="19" t="s">
        <v>124</v>
      </c>
      <c r="D311" s="19" t="s">
        <v>124</v>
      </c>
      <c r="E311" s="19" t="s">
        <v>124</v>
      </c>
      <c r="F311" s="19" t="s">
        <v>124</v>
      </c>
      <c r="G311" s="19">
        <v>81010</v>
      </c>
      <c r="H311" s="19" t="s">
        <v>1017</v>
      </c>
      <c r="I311" s="19">
        <v>544</v>
      </c>
      <c r="J311" s="19">
        <v>544</v>
      </c>
      <c r="K311" s="38"/>
      <c r="L311" s="39"/>
      <c r="M311" s="39"/>
      <c r="N311" s="39"/>
      <c r="O311" s="39"/>
      <c r="P311" s="39"/>
      <c r="Q311" s="40"/>
      <c r="R311" s="40"/>
      <c r="S311" s="33" t="s">
        <v>364</v>
      </c>
      <c r="T311" s="259">
        <v>36.608443658122212</v>
      </c>
      <c r="U311" s="258">
        <f t="shared" si="14"/>
        <v>0</v>
      </c>
      <c r="V311" s="34" t="s">
        <v>363</v>
      </c>
      <c r="W311" s="162" t="s">
        <v>363</v>
      </c>
      <c r="X311" s="162">
        <v>46.57221375084459</v>
      </c>
      <c r="Y311" s="34">
        <v>88.801262250476114</v>
      </c>
      <c r="Z311" s="162" t="s">
        <v>363</v>
      </c>
      <c r="AA311" s="162" t="s">
        <v>363</v>
      </c>
      <c r="AB311" s="162" t="s">
        <v>363</v>
      </c>
      <c r="AC311" s="34">
        <v>12.065764000095671</v>
      </c>
      <c r="AD311" s="162" t="s">
        <v>363</v>
      </c>
      <c r="AE311" s="162" t="s">
        <v>363</v>
      </c>
      <c r="AF311" s="162" t="s">
        <v>363</v>
      </c>
      <c r="AG311" s="162">
        <v>33.796561467362672</v>
      </c>
      <c r="AH311" s="162" t="s">
        <v>363</v>
      </c>
      <c r="AI311" s="162" t="s">
        <v>363</v>
      </c>
      <c r="AJ311" s="162" t="s">
        <v>363</v>
      </c>
      <c r="AK311" s="34" t="s">
        <v>363</v>
      </c>
      <c r="AL311" s="34">
        <v>48.770789292429491</v>
      </c>
      <c r="AM311" s="34">
        <v>41.083220293414541</v>
      </c>
      <c r="AN311" s="34">
        <v>219.97807873269187</v>
      </c>
      <c r="AO311" s="34" t="s">
        <v>363</v>
      </c>
      <c r="AP311" s="34" t="s">
        <v>363</v>
      </c>
      <c r="AQ311" s="34">
        <v>80.521822516694314</v>
      </c>
      <c r="AR311" s="147">
        <f t="shared" si="13"/>
        <v>36.608443658122212</v>
      </c>
      <c r="AS311" s="147">
        <f t="shared" si="15"/>
        <v>0</v>
      </c>
    </row>
    <row r="312" spans="1:45" x14ac:dyDescent="0.45">
      <c r="A312" s="19">
        <v>784</v>
      </c>
      <c r="B312" s="19" t="s">
        <v>1347</v>
      </c>
      <c r="C312" s="19" t="s">
        <v>124</v>
      </c>
      <c r="D312" s="19" t="s">
        <v>124</v>
      </c>
      <c r="E312" s="19" t="s">
        <v>124</v>
      </c>
      <c r="F312" s="19" t="s">
        <v>124</v>
      </c>
      <c r="G312" s="19">
        <v>81020</v>
      </c>
      <c r="H312" s="19" t="s">
        <v>1025</v>
      </c>
      <c r="I312" s="19">
        <v>547</v>
      </c>
      <c r="J312" s="19">
        <v>547</v>
      </c>
      <c r="K312" s="31">
        <v>547</v>
      </c>
      <c r="L312" s="30" t="s">
        <v>1025</v>
      </c>
      <c r="M312" s="30" t="s">
        <v>1018</v>
      </c>
      <c r="N312" s="49" t="s">
        <v>1026</v>
      </c>
      <c r="O312" s="49" t="s">
        <v>214</v>
      </c>
      <c r="P312" s="30" t="s">
        <v>1025</v>
      </c>
      <c r="Q312" s="32">
        <v>1</v>
      </c>
      <c r="R312" s="32">
        <v>1</v>
      </c>
      <c r="S312" s="33" t="s">
        <v>361</v>
      </c>
      <c r="T312" s="259">
        <v>292.58703643275192</v>
      </c>
      <c r="U312" s="258">
        <f t="shared" si="14"/>
        <v>0</v>
      </c>
      <c r="V312" s="34" t="s">
        <v>363</v>
      </c>
      <c r="W312" s="162" t="s">
        <v>363</v>
      </c>
      <c r="X312" s="162" t="s">
        <v>363</v>
      </c>
      <c r="Y312" s="34" t="s">
        <v>363</v>
      </c>
      <c r="Z312" s="162" t="s">
        <v>363</v>
      </c>
      <c r="AA312" s="162" t="s">
        <v>363</v>
      </c>
      <c r="AB312" s="162" t="s">
        <v>363</v>
      </c>
      <c r="AC312" s="34" t="s">
        <v>363</v>
      </c>
      <c r="AD312" s="162" t="s">
        <v>363</v>
      </c>
      <c r="AE312" s="162" t="s">
        <v>363</v>
      </c>
      <c r="AF312" s="162" t="s">
        <v>363</v>
      </c>
      <c r="AG312" s="162" t="s">
        <v>363</v>
      </c>
      <c r="AH312" s="162" t="s">
        <v>363</v>
      </c>
      <c r="AI312" s="162" t="s">
        <v>363</v>
      </c>
      <c r="AJ312" s="162" t="s">
        <v>363</v>
      </c>
      <c r="AK312" s="34" t="s">
        <v>363</v>
      </c>
      <c r="AL312" s="34" t="s">
        <v>363</v>
      </c>
      <c r="AM312" s="34" t="s">
        <v>363</v>
      </c>
      <c r="AN312" s="34" t="s">
        <v>363</v>
      </c>
      <c r="AO312" s="34">
        <v>460.69506686308699</v>
      </c>
      <c r="AP312" s="34" t="s">
        <v>363</v>
      </c>
      <c r="AQ312" s="34" t="s">
        <v>363</v>
      </c>
      <c r="AR312" s="147">
        <f t="shared" si="13"/>
        <v>292.58703643275192</v>
      </c>
      <c r="AS312" s="147">
        <f t="shared" si="15"/>
        <v>0</v>
      </c>
    </row>
    <row r="313" spans="1:45" x14ac:dyDescent="0.45">
      <c r="A313" s="19">
        <v>785</v>
      </c>
      <c r="B313" s="19" t="s">
        <v>1462</v>
      </c>
      <c r="C313" s="19" t="s">
        <v>124</v>
      </c>
      <c r="D313" s="19" t="s">
        <v>124</v>
      </c>
      <c r="E313" s="19" t="s">
        <v>124</v>
      </c>
      <c r="F313" s="19" t="s">
        <v>124</v>
      </c>
      <c r="G313" s="19">
        <v>81020</v>
      </c>
      <c r="H313" s="19" t="s">
        <v>1025</v>
      </c>
      <c r="I313" s="19">
        <v>547</v>
      </c>
      <c r="J313" s="19">
        <v>547</v>
      </c>
      <c r="K313" s="35"/>
      <c r="L313" s="36"/>
      <c r="M313" s="36"/>
      <c r="N313" s="56"/>
      <c r="O313" s="56"/>
      <c r="P313" s="36"/>
      <c r="Q313" s="37"/>
      <c r="R313" s="37"/>
      <c r="S313" s="33" t="s">
        <v>362</v>
      </c>
      <c r="T313" s="259">
        <v>52.884753288242607</v>
      </c>
      <c r="U313" s="258">
        <f t="shared" si="14"/>
        <v>0</v>
      </c>
      <c r="V313" s="34" t="s">
        <v>363</v>
      </c>
      <c r="W313" s="162" t="s">
        <v>363</v>
      </c>
      <c r="X313" s="162" t="s">
        <v>363</v>
      </c>
      <c r="Y313" s="34" t="s">
        <v>363</v>
      </c>
      <c r="Z313" s="162" t="s">
        <v>363</v>
      </c>
      <c r="AA313" s="162" t="s">
        <v>363</v>
      </c>
      <c r="AB313" s="162" t="s">
        <v>363</v>
      </c>
      <c r="AC313" s="34" t="s">
        <v>363</v>
      </c>
      <c r="AD313" s="162" t="s">
        <v>363</v>
      </c>
      <c r="AE313" s="162" t="s">
        <v>363</v>
      </c>
      <c r="AF313" s="162" t="s">
        <v>363</v>
      </c>
      <c r="AG313" s="162" t="s">
        <v>363</v>
      </c>
      <c r="AH313" s="162" t="s">
        <v>363</v>
      </c>
      <c r="AI313" s="162" t="s">
        <v>363</v>
      </c>
      <c r="AJ313" s="162" t="s">
        <v>363</v>
      </c>
      <c r="AK313" s="34" t="s">
        <v>363</v>
      </c>
      <c r="AL313" s="34" t="s">
        <v>363</v>
      </c>
      <c r="AM313" s="34" t="s">
        <v>363</v>
      </c>
      <c r="AN313" s="34" t="s">
        <v>363</v>
      </c>
      <c r="AO313" s="34">
        <v>29.782038979826179</v>
      </c>
      <c r="AP313" s="34" t="s">
        <v>363</v>
      </c>
      <c r="AQ313" s="34" t="s">
        <v>363</v>
      </c>
      <c r="AR313" s="147">
        <f t="shared" si="13"/>
        <v>52.884753288242607</v>
      </c>
      <c r="AS313" s="147">
        <f t="shared" si="15"/>
        <v>0</v>
      </c>
    </row>
    <row r="314" spans="1:45" x14ac:dyDescent="0.45">
      <c r="A314" s="19">
        <v>786</v>
      </c>
      <c r="B314" s="19" t="s">
        <v>1574</v>
      </c>
      <c r="C314" s="19" t="s">
        <v>124</v>
      </c>
      <c r="D314" s="19" t="s">
        <v>124</v>
      </c>
      <c r="E314" s="19" t="s">
        <v>124</v>
      </c>
      <c r="F314" s="19" t="s">
        <v>124</v>
      </c>
      <c r="G314" s="19">
        <v>81020</v>
      </c>
      <c r="H314" s="19" t="s">
        <v>1025</v>
      </c>
      <c r="I314" s="19">
        <v>547</v>
      </c>
      <c r="J314" s="19">
        <v>547</v>
      </c>
      <c r="K314" s="38"/>
      <c r="L314" s="39"/>
      <c r="M314" s="39"/>
      <c r="N314" s="39"/>
      <c r="O314" s="39"/>
      <c r="P314" s="39"/>
      <c r="Q314" s="40"/>
      <c r="R314" s="40"/>
      <c r="S314" s="33" t="s">
        <v>364</v>
      </c>
      <c r="T314" s="259">
        <v>67.326052040109474</v>
      </c>
      <c r="U314" s="258">
        <f t="shared" si="14"/>
        <v>0</v>
      </c>
      <c r="V314" s="34" t="s">
        <v>363</v>
      </c>
      <c r="W314" s="162" t="s">
        <v>363</v>
      </c>
      <c r="X314" s="162" t="s">
        <v>363</v>
      </c>
      <c r="Y314" s="34" t="s">
        <v>363</v>
      </c>
      <c r="Z314" s="162" t="s">
        <v>363</v>
      </c>
      <c r="AA314" s="162" t="s">
        <v>363</v>
      </c>
      <c r="AB314" s="162" t="s">
        <v>363</v>
      </c>
      <c r="AC314" s="34" t="s">
        <v>363</v>
      </c>
      <c r="AD314" s="162" t="s">
        <v>363</v>
      </c>
      <c r="AE314" s="162" t="s">
        <v>363</v>
      </c>
      <c r="AF314" s="162" t="s">
        <v>363</v>
      </c>
      <c r="AG314" s="162" t="s">
        <v>363</v>
      </c>
      <c r="AH314" s="162" t="s">
        <v>363</v>
      </c>
      <c r="AI314" s="162" t="s">
        <v>363</v>
      </c>
      <c r="AJ314" s="162" t="s">
        <v>363</v>
      </c>
      <c r="AK314" s="34" t="s">
        <v>363</v>
      </c>
      <c r="AL314" s="34" t="s">
        <v>363</v>
      </c>
      <c r="AM314" s="34" t="s">
        <v>363</v>
      </c>
      <c r="AN314" s="34" t="s">
        <v>363</v>
      </c>
      <c r="AO314" s="34" t="s">
        <v>363</v>
      </c>
      <c r="AP314" s="34" t="s">
        <v>363</v>
      </c>
      <c r="AQ314" s="34" t="s">
        <v>363</v>
      </c>
      <c r="AR314" s="147">
        <f t="shared" si="13"/>
        <v>67.326052040109474</v>
      </c>
      <c r="AS314" s="147">
        <f t="shared" si="15"/>
        <v>0</v>
      </c>
    </row>
    <row r="315" spans="1:45" x14ac:dyDescent="0.45">
      <c r="A315" s="19">
        <v>790</v>
      </c>
      <c r="B315" s="19" t="s">
        <v>1348</v>
      </c>
      <c r="C315" s="19" t="s">
        <v>124</v>
      </c>
      <c r="D315" s="19" t="s">
        <v>124</v>
      </c>
      <c r="E315" s="19" t="s">
        <v>124</v>
      </c>
      <c r="F315" s="19" t="s">
        <v>124</v>
      </c>
      <c r="G315" s="19">
        <v>81030</v>
      </c>
      <c r="H315" s="19" t="s">
        <v>1031</v>
      </c>
      <c r="I315" s="19">
        <v>549</v>
      </c>
      <c r="J315" s="19">
        <v>549</v>
      </c>
      <c r="K315" s="31">
        <v>549</v>
      </c>
      <c r="L315" s="30" t="s">
        <v>1030</v>
      </c>
      <c r="M315" s="30"/>
      <c r="N315" s="30"/>
      <c r="O315" s="49" t="s">
        <v>215</v>
      </c>
      <c r="P315" s="30" t="s">
        <v>1030</v>
      </c>
      <c r="Q315" s="32">
        <v>1</v>
      </c>
      <c r="R315" s="32">
        <v>1</v>
      </c>
      <c r="S315" s="33" t="s">
        <v>361</v>
      </c>
      <c r="T315" s="259">
        <v>486.97130502756028</v>
      </c>
      <c r="U315" s="258">
        <f t="shared" si="14"/>
        <v>0</v>
      </c>
      <c r="V315" s="34" t="s">
        <v>363</v>
      </c>
      <c r="W315" s="162" t="s">
        <v>363</v>
      </c>
      <c r="X315" s="162" t="s">
        <v>363</v>
      </c>
      <c r="Y315" s="34" t="s">
        <v>363</v>
      </c>
      <c r="Z315" s="162" t="s">
        <v>363</v>
      </c>
      <c r="AA315" s="162" t="s">
        <v>363</v>
      </c>
      <c r="AB315" s="162" t="s">
        <v>363</v>
      </c>
      <c r="AC315" s="34" t="s">
        <v>363</v>
      </c>
      <c r="AD315" s="162" t="s">
        <v>363</v>
      </c>
      <c r="AE315" s="162" t="s">
        <v>363</v>
      </c>
      <c r="AF315" s="162" t="s">
        <v>363</v>
      </c>
      <c r="AG315" s="162" t="s">
        <v>363</v>
      </c>
      <c r="AH315" s="162" t="s">
        <v>363</v>
      </c>
      <c r="AI315" s="162" t="s">
        <v>363</v>
      </c>
      <c r="AJ315" s="162" t="s">
        <v>363</v>
      </c>
      <c r="AK315" s="34" t="s">
        <v>363</v>
      </c>
      <c r="AL315" s="34" t="s">
        <v>363</v>
      </c>
      <c r="AM315" s="34" t="s">
        <v>363</v>
      </c>
      <c r="AN315" s="34" t="s">
        <v>363</v>
      </c>
      <c r="AO315" s="34">
        <v>297.81009241716993</v>
      </c>
      <c r="AP315" s="34" t="s">
        <v>363</v>
      </c>
      <c r="AQ315" s="34" t="s">
        <v>363</v>
      </c>
      <c r="AR315" s="147">
        <f t="shared" si="13"/>
        <v>486.97130502756028</v>
      </c>
      <c r="AS315" s="147">
        <f t="shared" si="15"/>
        <v>0</v>
      </c>
    </row>
    <row r="316" spans="1:45" x14ac:dyDescent="0.45">
      <c r="A316" s="19">
        <v>791</v>
      </c>
      <c r="B316" s="19" t="s">
        <v>1463</v>
      </c>
      <c r="C316" s="19" t="s">
        <v>124</v>
      </c>
      <c r="D316" s="19" t="s">
        <v>124</v>
      </c>
      <c r="E316" s="19" t="s">
        <v>124</v>
      </c>
      <c r="F316" s="19" t="s">
        <v>124</v>
      </c>
      <c r="G316" s="19">
        <v>81030</v>
      </c>
      <c r="H316" s="19" t="s">
        <v>1031</v>
      </c>
      <c r="I316" s="19">
        <v>549</v>
      </c>
      <c r="J316" s="19">
        <v>549</v>
      </c>
      <c r="K316" s="35"/>
      <c r="L316" s="36"/>
      <c r="M316" s="36"/>
      <c r="N316" s="36"/>
      <c r="O316" s="56"/>
      <c r="P316" s="36"/>
      <c r="Q316" s="37"/>
      <c r="R316" s="37"/>
      <c r="S316" s="33" t="s">
        <v>362</v>
      </c>
      <c r="T316" s="259">
        <v>8.4740087034410418</v>
      </c>
      <c r="U316" s="258">
        <f t="shared" si="14"/>
        <v>0</v>
      </c>
      <c r="V316" s="34" t="s">
        <v>363</v>
      </c>
      <c r="W316" s="162" t="s">
        <v>363</v>
      </c>
      <c r="X316" s="162" t="s">
        <v>363</v>
      </c>
      <c r="Y316" s="34" t="s">
        <v>363</v>
      </c>
      <c r="Z316" s="162" t="s">
        <v>363</v>
      </c>
      <c r="AA316" s="162" t="s">
        <v>363</v>
      </c>
      <c r="AB316" s="162" t="s">
        <v>363</v>
      </c>
      <c r="AC316" s="34" t="s">
        <v>363</v>
      </c>
      <c r="AD316" s="162" t="s">
        <v>363</v>
      </c>
      <c r="AE316" s="162" t="s">
        <v>363</v>
      </c>
      <c r="AF316" s="162" t="s">
        <v>363</v>
      </c>
      <c r="AG316" s="162" t="s">
        <v>363</v>
      </c>
      <c r="AH316" s="162" t="s">
        <v>363</v>
      </c>
      <c r="AI316" s="162" t="s">
        <v>363</v>
      </c>
      <c r="AJ316" s="162" t="s">
        <v>363</v>
      </c>
      <c r="AK316" s="34" t="s">
        <v>363</v>
      </c>
      <c r="AL316" s="34" t="s">
        <v>363</v>
      </c>
      <c r="AM316" s="34" t="s">
        <v>363</v>
      </c>
      <c r="AN316" s="34" t="s">
        <v>363</v>
      </c>
      <c r="AO316" s="34">
        <v>1.062177534237545</v>
      </c>
      <c r="AP316" s="34" t="s">
        <v>363</v>
      </c>
      <c r="AQ316" s="34" t="s">
        <v>363</v>
      </c>
      <c r="AR316" s="147">
        <f t="shared" si="13"/>
        <v>8.4740087034410418</v>
      </c>
      <c r="AS316" s="147">
        <f t="shared" si="15"/>
        <v>0</v>
      </c>
    </row>
    <row r="317" spans="1:45" x14ac:dyDescent="0.45">
      <c r="A317" s="19">
        <v>792</v>
      </c>
      <c r="B317" s="19" t="s">
        <v>1575</v>
      </c>
      <c r="C317" s="19" t="s">
        <v>124</v>
      </c>
      <c r="D317" s="19" t="s">
        <v>124</v>
      </c>
      <c r="E317" s="19" t="s">
        <v>124</v>
      </c>
      <c r="F317" s="19" t="s">
        <v>124</v>
      </c>
      <c r="G317" s="19">
        <v>81030</v>
      </c>
      <c r="H317" s="19" t="s">
        <v>1031</v>
      </c>
      <c r="I317" s="19">
        <v>549</v>
      </c>
      <c r="J317" s="19">
        <v>549</v>
      </c>
      <c r="K317" s="38"/>
      <c r="L317" s="39"/>
      <c r="M317" s="39"/>
      <c r="N317" s="39"/>
      <c r="O317" s="39"/>
      <c r="P317" s="39"/>
      <c r="Q317" s="40"/>
      <c r="R317" s="40"/>
      <c r="S317" s="33" t="s">
        <v>364</v>
      </c>
      <c r="T317" s="259">
        <v>30.792550239080956</v>
      </c>
      <c r="U317" s="258">
        <f t="shared" si="14"/>
        <v>0</v>
      </c>
      <c r="V317" s="34" t="s">
        <v>363</v>
      </c>
      <c r="W317" s="162" t="s">
        <v>363</v>
      </c>
      <c r="X317" s="162" t="s">
        <v>363</v>
      </c>
      <c r="Y317" s="34" t="s">
        <v>363</v>
      </c>
      <c r="Z317" s="162" t="s">
        <v>363</v>
      </c>
      <c r="AA317" s="162" t="s">
        <v>363</v>
      </c>
      <c r="AB317" s="162" t="s">
        <v>363</v>
      </c>
      <c r="AC317" s="34" t="s">
        <v>363</v>
      </c>
      <c r="AD317" s="162" t="s">
        <v>363</v>
      </c>
      <c r="AE317" s="162" t="s">
        <v>363</v>
      </c>
      <c r="AF317" s="162" t="s">
        <v>363</v>
      </c>
      <c r="AG317" s="162" t="s">
        <v>363</v>
      </c>
      <c r="AH317" s="162" t="s">
        <v>363</v>
      </c>
      <c r="AI317" s="162" t="s">
        <v>363</v>
      </c>
      <c r="AJ317" s="162" t="s">
        <v>363</v>
      </c>
      <c r="AK317" s="34" t="s">
        <v>363</v>
      </c>
      <c r="AL317" s="34" t="s">
        <v>363</v>
      </c>
      <c r="AM317" s="34" t="s">
        <v>363</v>
      </c>
      <c r="AN317" s="34" t="s">
        <v>363</v>
      </c>
      <c r="AO317" s="34" t="s">
        <v>363</v>
      </c>
      <c r="AP317" s="34" t="s">
        <v>363</v>
      </c>
      <c r="AQ317" s="34" t="s">
        <v>363</v>
      </c>
      <c r="AR317" s="147">
        <f t="shared" si="13"/>
        <v>30.792550239080956</v>
      </c>
      <c r="AS317" s="147">
        <f t="shared" si="15"/>
        <v>0</v>
      </c>
    </row>
    <row r="318" spans="1:45" x14ac:dyDescent="0.45">
      <c r="A318" s="19">
        <v>796</v>
      </c>
      <c r="B318" s="19" t="s">
        <v>1348</v>
      </c>
      <c r="C318" s="19" t="s">
        <v>124</v>
      </c>
      <c r="D318" s="19" t="s">
        <v>124</v>
      </c>
      <c r="E318" s="19" t="s">
        <v>124</v>
      </c>
      <c r="F318" s="19" t="s">
        <v>124</v>
      </c>
      <c r="G318" s="19">
        <v>81030</v>
      </c>
      <c r="H318" s="19" t="s">
        <v>1031</v>
      </c>
      <c r="I318" s="19">
        <v>550</v>
      </c>
      <c r="J318" s="19">
        <v>550</v>
      </c>
      <c r="K318" s="31">
        <v>550</v>
      </c>
      <c r="L318" s="30" t="s">
        <v>1033</v>
      </c>
      <c r="M318" s="30"/>
      <c r="N318" s="30"/>
      <c r="O318" s="30" t="s">
        <v>216</v>
      </c>
      <c r="P318" s="30" t="s">
        <v>1033</v>
      </c>
      <c r="Q318" s="32">
        <v>1</v>
      </c>
      <c r="R318" s="32">
        <v>1</v>
      </c>
      <c r="S318" s="33" t="s">
        <v>361</v>
      </c>
      <c r="T318" s="259">
        <v>457.07215907503468</v>
      </c>
      <c r="U318" s="258">
        <f t="shared" si="14"/>
        <v>0</v>
      </c>
      <c r="V318" s="34" t="s">
        <v>363</v>
      </c>
      <c r="W318" s="162" t="s">
        <v>363</v>
      </c>
      <c r="X318" s="162" t="s">
        <v>363</v>
      </c>
      <c r="Y318" s="34" t="s">
        <v>363</v>
      </c>
      <c r="Z318" s="162" t="s">
        <v>363</v>
      </c>
      <c r="AA318" s="162" t="s">
        <v>363</v>
      </c>
      <c r="AB318" s="162" t="s">
        <v>363</v>
      </c>
      <c r="AC318" s="34" t="s">
        <v>363</v>
      </c>
      <c r="AD318" s="162" t="s">
        <v>363</v>
      </c>
      <c r="AE318" s="162" t="s">
        <v>363</v>
      </c>
      <c r="AF318" s="162" t="s">
        <v>363</v>
      </c>
      <c r="AG318" s="162" t="s">
        <v>363</v>
      </c>
      <c r="AH318" s="162" t="s">
        <v>363</v>
      </c>
      <c r="AI318" s="162" t="s">
        <v>363</v>
      </c>
      <c r="AJ318" s="162" t="s">
        <v>363</v>
      </c>
      <c r="AK318" s="34" t="s">
        <v>363</v>
      </c>
      <c r="AL318" s="34" t="s">
        <v>363</v>
      </c>
      <c r="AM318" s="34" t="s">
        <v>363</v>
      </c>
      <c r="AN318" s="34" t="s">
        <v>363</v>
      </c>
      <c r="AO318" s="34">
        <v>510.7143422211787</v>
      </c>
      <c r="AP318" s="34" t="s">
        <v>363</v>
      </c>
      <c r="AQ318" s="34" t="s">
        <v>363</v>
      </c>
      <c r="AR318" s="147">
        <f t="shared" si="13"/>
        <v>457.07215907503468</v>
      </c>
      <c r="AS318" s="147">
        <f t="shared" si="15"/>
        <v>0</v>
      </c>
    </row>
    <row r="319" spans="1:45" x14ac:dyDescent="0.45">
      <c r="A319" s="19">
        <v>797</v>
      </c>
      <c r="B319" s="19" t="s">
        <v>1463</v>
      </c>
      <c r="C319" s="19" t="s">
        <v>124</v>
      </c>
      <c r="D319" s="19" t="s">
        <v>124</v>
      </c>
      <c r="E319" s="19" t="s">
        <v>124</v>
      </c>
      <c r="F319" s="19" t="s">
        <v>124</v>
      </c>
      <c r="G319" s="19">
        <v>81030</v>
      </c>
      <c r="H319" s="19" t="s">
        <v>1031</v>
      </c>
      <c r="I319" s="19">
        <v>550</v>
      </c>
      <c r="J319" s="19">
        <v>550</v>
      </c>
      <c r="K319" s="35"/>
      <c r="L319" s="36"/>
      <c r="M319" s="36"/>
      <c r="N319" s="36"/>
      <c r="O319" s="36"/>
      <c r="P319" s="36"/>
      <c r="Q319" s="37"/>
      <c r="R319" s="37"/>
      <c r="S319" s="33" t="s">
        <v>362</v>
      </c>
      <c r="T319" s="259">
        <v>19.195441243437831</v>
      </c>
      <c r="U319" s="258">
        <f t="shared" si="14"/>
        <v>0</v>
      </c>
      <c r="V319" s="34" t="s">
        <v>363</v>
      </c>
      <c r="W319" s="162" t="s">
        <v>363</v>
      </c>
      <c r="X319" s="162" t="s">
        <v>363</v>
      </c>
      <c r="Y319" s="34" t="s">
        <v>363</v>
      </c>
      <c r="Z319" s="162" t="s">
        <v>363</v>
      </c>
      <c r="AA319" s="162" t="s">
        <v>363</v>
      </c>
      <c r="AB319" s="162" t="s">
        <v>363</v>
      </c>
      <c r="AC319" s="34" t="s">
        <v>363</v>
      </c>
      <c r="AD319" s="162" t="s">
        <v>363</v>
      </c>
      <c r="AE319" s="162" t="s">
        <v>363</v>
      </c>
      <c r="AF319" s="162" t="s">
        <v>363</v>
      </c>
      <c r="AG319" s="162" t="s">
        <v>363</v>
      </c>
      <c r="AH319" s="162" t="s">
        <v>363</v>
      </c>
      <c r="AI319" s="162" t="s">
        <v>363</v>
      </c>
      <c r="AJ319" s="162" t="s">
        <v>363</v>
      </c>
      <c r="AK319" s="34" t="s">
        <v>363</v>
      </c>
      <c r="AL319" s="34" t="s">
        <v>363</v>
      </c>
      <c r="AM319" s="34" t="s">
        <v>363</v>
      </c>
      <c r="AN319" s="34" t="s">
        <v>363</v>
      </c>
      <c r="AO319" s="34">
        <v>5.4884457796171411</v>
      </c>
      <c r="AP319" s="34" t="s">
        <v>363</v>
      </c>
      <c r="AQ319" s="34" t="s">
        <v>363</v>
      </c>
      <c r="AR319" s="147">
        <f t="shared" si="13"/>
        <v>19.195441243437831</v>
      </c>
      <c r="AS319" s="147">
        <f t="shared" si="15"/>
        <v>0</v>
      </c>
    </row>
    <row r="320" spans="1:45" x14ac:dyDescent="0.45">
      <c r="A320" s="19">
        <v>798</v>
      </c>
      <c r="B320" s="19" t="s">
        <v>1575</v>
      </c>
      <c r="C320" s="19" t="s">
        <v>124</v>
      </c>
      <c r="D320" s="19" t="s">
        <v>124</v>
      </c>
      <c r="E320" s="19" t="s">
        <v>124</v>
      </c>
      <c r="F320" s="19" t="s">
        <v>124</v>
      </c>
      <c r="G320" s="19">
        <v>81030</v>
      </c>
      <c r="H320" s="19" t="s">
        <v>1031</v>
      </c>
      <c r="I320" s="19">
        <v>550</v>
      </c>
      <c r="J320" s="19">
        <v>550</v>
      </c>
      <c r="K320" s="38"/>
      <c r="L320" s="39"/>
      <c r="M320" s="39"/>
      <c r="N320" s="39"/>
      <c r="O320" s="39"/>
      <c r="P320" s="39"/>
      <c r="Q320" s="40"/>
      <c r="R320" s="40"/>
      <c r="S320" s="33" t="s">
        <v>364</v>
      </c>
      <c r="T320" s="259">
        <v>22.687943360661333</v>
      </c>
      <c r="U320" s="258">
        <f t="shared" si="14"/>
        <v>0</v>
      </c>
      <c r="V320" s="34" t="s">
        <v>363</v>
      </c>
      <c r="W320" s="162" t="s">
        <v>363</v>
      </c>
      <c r="X320" s="162" t="s">
        <v>363</v>
      </c>
      <c r="Y320" s="34" t="s">
        <v>363</v>
      </c>
      <c r="Z320" s="162" t="s">
        <v>363</v>
      </c>
      <c r="AA320" s="162" t="s">
        <v>363</v>
      </c>
      <c r="AB320" s="162" t="s">
        <v>363</v>
      </c>
      <c r="AC320" s="34" t="s">
        <v>363</v>
      </c>
      <c r="AD320" s="162" t="s">
        <v>363</v>
      </c>
      <c r="AE320" s="162" t="s">
        <v>363</v>
      </c>
      <c r="AF320" s="162" t="s">
        <v>363</v>
      </c>
      <c r="AG320" s="162" t="s">
        <v>363</v>
      </c>
      <c r="AH320" s="162" t="s">
        <v>363</v>
      </c>
      <c r="AI320" s="162" t="s">
        <v>363</v>
      </c>
      <c r="AJ320" s="162" t="s">
        <v>363</v>
      </c>
      <c r="AK320" s="34" t="s">
        <v>363</v>
      </c>
      <c r="AL320" s="34" t="s">
        <v>363</v>
      </c>
      <c r="AM320" s="34" t="s">
        <v>363</v>
      </c>
      <c r="AN320" s="34" t="s">
        <v>363</v>
      </c>
      <c r="AO320" s="34" t="s">
        <v>363</v>
      </c>
      <c r="AP320" s="34" t="s">
        <v>363</v>
      </c>
      <c r="AQ320" s="34" t="s">
        <v>363</v>
      </c>
      <c r="AR320" s="147">
        <f t="shared" si="13"/>
        <v>22.687943360661333</v>
      </c>
      <c r="AS320" s="147">
        <f t="shared" si="15"/>
        <v>0</v>
      </c>
    </row>
    <row r="321" spans="1:45" x14ac:dyDescent="0.45">
      <c r="A321" s="19">
        <v>799</v>
      </c>
      <c r="B321" s="19" t="s">
        <v>1349</v>
      </c>
      <c r="C321" s="19" t="s">
        <v>124</v>
      </c>
      <c r="D321" s="19" t="s">
        <v>124</v>
      </c>
      <c r="E321" s="19" t="s">
        <v>124</v>
      </c>
      <c r="F321" s="19" t="s">
        <v>124</v>
      </c>
      <c r="G321" s="19">
        <v>81040</v>
      </c>
      <c r="H321" s="19" t="s">
        <v>1035</v>
      </c>
      <c r="I321" s="19">
        <v>552</v>
      </c>
      <c r="J321" s="19">
        <v>552</v>
      </c>
      <c r="K321" s="31">
        <v>552</v>
      </c>
      <c r="L321" s="30" t="s">
        <v>1034</v>
      </c>
      <c r="M321" s="30"/>
      <c r="N321" s="30"/>
      <c r="O321" s="30" t="s">
        <v>217</v>
      </c>
      <c r="P321" s="30" t="s">
        <v>1034</v>
      </c>
      <c r="Q321" s="32">
        <v>1</v>
      </c>
      <c r="R321" s="32">
        <v>1</v>
      </c>
      <c r="S321" s="33" t="s">
        <v>361</v>
      </c>
      <c r="T321" s="259">
        <v>341.45307603670892</v>
      </c>
      <c r="U321" s="258">
        <f t="shared" si="14"/>
        <v>0</v>
      </c>
      <c r="V321" s="34" t="s">
        <v>363</v>
      </c>
      <c r="W321" s="162" t="s">
        <v>363</v>
      </c>
      <c r="X321" s="162" t="s">
        <v>363</v>
      </c>
      <c r="Y321" s="34" t="s">
        <v>363</v>
      </c>
      <c r="Z321" s="162" t="s">
        <v>363</v>
      </c>
      <c r="AA321" s="162" t="s">
        <v>363</v>
      </c>
      <c r="AB321" s="162" t="s">
        <v>363</v>
      </c>
      <c r="AC321" s="34" t="s">
        <v>363</v>
      </c>
      <c r="AD321" s="162" t="s">
        <v>363</v>
      </c>
      <c r="AE321" s="162" t="s">
        <v>363</v>
      </c>
      <c r="AF321" s="162" t="s">
        <v>363</v>
      </c>
      <c r="AG321" s="162" t="s">
        <v>363</v>
      </c>
      <c r="AH321" s="162" t="s">
        <v>363</v>
      </c>
      <c r="AI321" s="162" t="s">
        <v>363</v>
      </c>
      <c r="AJ321" s="162" t="s">
        <v>363</v>
      </c>
      <c r="AK321" s="34" t="s">
        <v>363</v>
      </c>
      <c r="AL321" s="34" t="s">
        <v>363</v>
      </c>
      <c r="AM321" s="34" t="s">
        <v>363</v>
      </c>
      <c r="AN321" s="34" t="s">
        <v>363</v>
      </c>
      <c r="AO321" s="34" t="s">
        <v>363</v>
      </c>
      <c r="AP321" s="34" t="s">
        <v>363</v>
      </c>
      <c r="AQ321" s="34" t="s">
        <v>363</v>
      </c>
      <c r="AR321" s="147">
        <f t="shared" si="13"/>
        <v>341.45307603670892</v>
      </c>
      <c r="AS321" s="147">
        <f t="shared" si="15"/>
        <v>0</v>
      </c>
    </row>
    <row r="322" spans="1:45" x14ac:dyDescent="0.45">
      <c r="A322" s="19">
        <v>800</v>
      </c>
      <c r="B322" s="19" t="s">
        <v>1464</v>
      </c>
      <c r="C322" s="19" t="s">
        <v>124</v>
      </c>
      <c r="D322" s="19" t="s">
        <v>124</v>
      </c>
      <c r="E322" s="19" t="s">
        <v>124</v>
      </c>
      <c r="F322" s="19" t="s">
        <v>124</v>
      </c>
      <c r="G322" s="19">
        <v>81040</v>
      </c>
      <c r="H322" s="19" t="s">
        <v>1035</v>
      </c>
      <c r="I322" s="19">
        <v>552</v>
      </c>
      <c r="J322" s="19">
        <v>552</v>
      </c>
      <c r="K322" s="35"/>
      <c r="L322" s="36"/>
      <c r="M322" s="36"/>
      <c r="N322" s="36"/>
      <c r="O322" s="36"/>
      <c r="P322" s="36"/>
      <c r="Q322" s="37"/>
      <c r="R322" s="37"/>
      <c r="S322" s="33" t="s">
        <v>362</v>
      </c>
      <c r="T322" s="259">
        <v>333.77060547586046</v>
      </c>
      <c r="U322" s="258">
        <f t="shared" si="14"/>
        <v>0</v>
      </c>
      <c r="V322" s="34" t="s">
        <v>363</v>
      </c>
      <c r="W322" s="162" t="s">
        <v>363</v>
      </c>
      <c r="X322" s="162" t="s">
        <v>363</v>
      </c>
      <c r="Y322" s="34" t="s">
        <v>363</v>
      </c>
      <c r="Z322" s="162" t="s">
        <v>363</v>
      </c>
      <c r="AA322" s="162" t="s">
        <v>363</v>
      </c>
      <c r="AB322" s="162" t="s">
        <v>363</v>
      </c>
      <c r="AC322" s="34" t="s">
        <v>363</v>
      </c>
      <c r="AD322" s="162" t="s">
        <v>363</v>
      </c>
      <c r="AE322" s="162" t="s">
        <v>363</v>
      </c>
      <c r="AF322" s="162" t="s">
        <v>363</v>
      </c>
      <c r="AG322" s="162" t="s">
        <v>363</v>
      </c>
      <c r="AH322" s="162" t="s">
        <v>363</v>
      </c>
      <c r="AI322" s="162" t="s">
        <v>363</v>
      </c>
      <c r="AJ322" s="162" t="s">
        <v>363</v>
      </c>
      <c r="AK322" s="34" t="s">
        <v>363</v>
      </c>
      <c r="AL322" s="34" t="s">
        <v>363</v>
      </c>
      <c r="AM322" s="34" t="s">
        <v>363</v>
      </c>
      <c r="AN322" s="34" t="s">
        <v>363</v>
      </c>
      <c r="AO322" s="34" t="s">
        <v>363</v>
      </c>
      <c r="AP322" s="34" t="s">
        <v>363</v>
      </c>
      <c r="AQ322" s="34" t="s">
        <v>363</v>
      </c>
      <c r="AR322" s="147">
        <f t="shared" si="13"/>
        <v>333.77060547586046</v>
      </c>
      <c r="AS322" s="147">
        <f t="shared" si="15"/>
        <v>0</v>
      </c>
    </row>
    <row r="323" spans="1:45" x14ac:dyDescent="0.45">
      <c r="A323" s="19">
        <v>801</v>
      </c>
      <c r="B323" s="19" t="s">
        <v>1576</v>
      </c>
      <c r="C323" s="19" t="s">
        <v>124</v>
      </c>
      <c r="D323" s="19" t="s">
        <v>124</v>
      </c>
      <c r="E323" s="19" t="s">
        <v>124</v>
      </c>
      <c r="F323" s="19" t="s">
        <v>124</v>
      </c>
      <c r="G323" s="19">
        <v>81040</v>
      </c>
      <c r="H323" s="19" t="s">
        <v>1035</v>
      </c>
      <c r="I323" s="19">
        <v>552</v>
      </c>
      <c r="J323" s="19">
        <v>552</v>
      </c>
      <c r="K323" s="38"/>
      <c r="L323" s="39"/>
      <c r="M323" s="39"/>
      <c r="N323" s="39"/>
      <c r="O323" s="39"/>
      <c r="P323" s="39"/>
      <c r="Q323" s="40"/>
      <c r="R323" s="40"/>
      <c r="S323" s="33" t="s">
        <v>364</v>
      </c>
      <c r="T323" s="259">
        <v>170.13998777410907</v>
      </c>
      <c r="U323" s="258">
        <f t="shared" si="14"/>
        <v>0</v>
      </c>
      <c r="V323" s="34" t="s">
        <v>363</v>
      </c>
      <c r="W323" s="162" t="s">
        <v>363</v>
      </c>
      <c r="X323" s="162" t="s">
        <v>363</v>
      </c>
      <c r="Y323" s="34" t="s">
        <v>363</v>
      </c>
      <c r="Z323" s="162" t="s">
        <v>363</v>
      </c>
      <c r="AA323" s="162" t="s">
        <v>363</v>
      </c>
      <c r="AB323" s="162" t="s">
        <v>363</v>
      </c>
      <c r="AC323" s="34" t="s">
        <v>363</v>
      </c>
      <c r="AD323" s="162" t="s">
        <v>363</v>
      </c>
      <c r="AE323" s="162" t="s">
        <v>363</v>
      </c>
      <c r="AF323" s="162" t="s">
        <v>363</v>
      </c>
      <c r="AG323" s="162" t="s">
        <v>363</v>
      </c>
      <c r="AH323" s="162" t="s">
        <v>363</v>
      </c>
      <c r="AI323" s="162" t="s">
        <v>363</v>
      </c>
      <c r="AJ323" s="162" t="s">
        <v>363</v>
      </c>
      <c r="AK323" s="34" t="s">
        <v>363</v>
      </c>
      <c r="AL323" s="34" t="s">
        <v>363</v>
      </c>
      <c r="AM323" s="34" t="s">
        <v>363</v>
      </c>
      <c r="AN323" s="34" t="s">
        <v>363</v>
      </c>
      <c r="AO323" s="34" t="s">
        <v>363</v>
      </c>
      <c r="AP323" s="34" t="s">
        <v>363</v>
      </c>
      <c r="AQ323" s="34" t="s">
        <v>363</v>
      </c>
      <c r="AR323" s="147">
        <f t="shared" si="13"/>
        <v>170.13998777410907</v>
      </c>
      <c r="AS323" s="147">
        <f t="shared" si="15"/>
        <v>0</v>
      </c>
    </row>
    <row r="324" spans="1:45" x14ac:dyDescent="0.45">
      <c r="A324" s="19">
        <v>802</v>
      </c>
      <c r="B324" s="19" t="s">
        <v>1349</v>
      </c>
      <c r="C324" s="19" t="s">
        <v>124</v>
      </c>
      <c r="D324" s="19" t="s">
        <v>124</v>
      </c>
      <c r="E324" s="19" t="s">
        <v>124</v>
      </c>
      <c r="F324" s="19" t="s">
        <v>124</v>
      </c>
      <c r="G324" s="19">
        <v>81040</v>
      </c>
      <c r="H324" s="19" t="s">
        <v>1035</v>
      </c>
      <c r="I324" s="19">
        <v>554</v>
      </c>
      <c r="J324" s="19">
        <v>554</v>
      </c>
      <c r="K324" s="31">
        <v>554</v>
      </c>
      <c r="L324" s="30" t="s">
        <v>1035</v>
      </c>
      <c r="M324" s="30" t="s">
        <v>1018</v>
      </c>
      <c r="N324" s="49" t="s">
        <v>1036</v>
      </c>
      <c r="O324" s="49" t="s">
        <v>218</v>
      </c>
      <c r="P324" s="30" t="s">
        <v>1035</v>
      </c>
      <c r="Q324" s="32">
        <v>1</v>
      </c>
      <c r="R324" s="32">
        <v>1</v>
      </c>
      <c r="S324" s="33" t="s">
        <v>361</v>
      </c>
      <c r="T324" s="259">
        <v>90.929484179337109</v>
      </c>
      <c r="U324" s="258">
        <f t="shared" si="14"/>
        <v>0</v>
      </c>
      <c r="V324" s="34" t="s">
        <v>363</v>
      </c>
      <c r="W324" s="162" t="s">
        <v>363</v>
      </c>
      <c r="X324" s="162" t="s">
        <v>363</v>
      </c>
      <c r="Y324" s="34" t="s">
        <v>363</v>
      </c>
      <c r="Z324" s="162" t="s">
        <v>363</v>
      </c>
      <c r="AA324" s="162" t="s">
        <v>363</v>
      </c>
      <c r="AB324" s="162" t="s">
        <v>363</v>
      </c>
      <c r="AC324" s="34" t="s">
        <v>363</v>
      </c>
      <c r="AD324" s="162" t="s">
        <v>363</v>
      </c>
      <c r="AE324" s="162" t="s">
        <v>363</v>
      </c>
      <c r="AF324" s="162" t="s">
        <v>363</v>
      </c>
      <c r="AG324" s="162" t="s">
        <v>363</v>
      </c>
      <c r="AH324" s="162" t="s">
        <v>363</v>
      </c>
      <c r="AI324" s="162" t="s">
        <v>363</v>
      </c>
      <c r="AJ324" s="162" t="s">
        <v>363</v>
      </c>
      <c r="AK324" s="34" t="s">
        <v>363</v>
      </c>
      <c r="AL324" s="34" t="s">
        <v>363</v>
      </c>
      <c r="AM324" s="34" t="s">
        <v>363</v>
      </c>
      <c r="AN324" s="34" t="s">
        <v>363</v>
      </c>
      <c r="AO324" s="34" t="s">
        <v>363</v>
      </c>
      <c r="AP324" s="34" t="s">
        <v>363</v>
      </c>
      <c r="AQ324" s="34" t="s">
        <v>363</v>
      </c>
      <c r="AR324" s="147">
        <f t="shared" si="13"/>
        <v>90.929484179337109</v>
      </c>
      <c r="AS324" s="147">
        <f t="shared" si="15"/>
        <v>0</v>
      </c>
    </row>
    <row r="325" spans="1:45" x14ac:dyDescent="0.45">
      <c r="A325" s="19">
        <v>803</v>
      </c>
      <c r="B325" s="19" t="s">
        <v>1464</v>
      </c>
      <c r="C325" s="19" t="s">
        <v>124</v>
      </c>
      <c r="D325" s="19" t="s">
        <v>124</v>
      </c>
      <c r="E325" s="19" t="s">
        <v>124</v>
      </c>
      <c r="F325" s="19" t="s">
        <v>124</v>
      </c>
      <c r="G325" s="19">
        <v>81040</v>
      </c>
      <c r="H325" s="19" t="s">
        <v>1035</v>
      </c>
      <c r="I325" s="19">
        <v>554</v>
      </c>
      <c r="J325" s="19">
        <v>554</v>
      </c>
      <c r="K325" s="35"/>
      <c r="L325" s="36"/>
      <c r="M325" s="36"/>
      <c r="N325" s="56"/>
      <c r="O325" s="56"/>
      <c r="P325" s="36"/>
      <c r="Q325" s="37"/>
      <c r="R325" s="37"/>
      <c r="S325" s="33" t="s">
        <v>362</v>
      </c>
      <c r="T325" s="259">
        <v>107.72478703010238</v>
      </c>
      <c r="U325" s="258">
        <f t="shared" si="14"/>
        <v>0</v>
      </c>
      <c r="V325" s="34" t="s">
        <v>363</v>
      </c>
      <c r="W325" s="162" t="s">
        <v>363</v>
      </c>
      <c r="X325" s="162" t="s">
        <v>363</v>
      </c>
      <c r="Y325" s="34" t="s">
        <v>363</v>
      </c>
      <c r="Z325" s="162" t="s">
        <v>363</v>
      </c>
      <c r="AA325" s="162" t="s">
        <v>363</v>
      </c>
      <c r="AB325" s="162" t="s">
        <v>363</v>
      </c>
      <c r="AC325" s="34" t="s">
        <v>363</v>
      </c>
      <c r="AD325" s="162" t="s">
        <v>363</v>
      </c>
      <c r="AE325" s="162" t="s">
        <v>363</v>
      </c>
      <c r="AF325" s="162" t="s">
        <v>363</v>
      </c>
      <c r="AG325" s="162" t="s">
        <v>363</v>
      </c>
      <c r="AH325" s="162" t="s">
        <v>363</v>
      </c>
      <c r="AI325" s="162" t="s">
        <v>363</v>
      </c>
      <c r="AJ325" s="162" t="s">
        <v>363</v>
      </c>
      <c r="AK325" s="34" t="s">
        <v>363</v>
      </c>
      <c r="AL325" s="34" t="s">
        <v>363</v>
      </c>
      <c r="AM325" s="34" t="s">
        <v>363</v>
      </c>
      <c r="AN325" s="34" t="s">
        <v>363</v>
      </c>
      <c r="AO325" s="34" t="s">
        <v>363</v>
      </c>
      <c r="AP325" s="34" t="s">
        <v>363</v>
      </c>
      <c r="AQ325" s="34" t="s">
        <v>363</v>
      </c>
      <c r="AR325" s="147">
        <f t="shared" si="13"/>
        <v>107.72478703010238</v>
      </c>
      <c r="AS325" s="147">
        <f t="shared" si="15"/>
        <v>0</v>
      </c>
    </row>
    <row r="326" spans="1:45" x14ac:dyDescent="0.45">
      <c r="A326" s="19">
        <v>804</v>
      </c>
      <c r="B326" s="19" t="s">
        <v>1576</v>
      </c>
      <c r="C326" s="19" t="s">
        <v>124</v>
      </c>
      <c r="D326" s="19" t="s">
        <v>124</v>
      </c>
      <c r="E326" s="19" t="s">
        <v>124</v>
      </c>
      <c r="F326" s="19" t="s">
        <v>124</v>
      </c>
      <c r="G326" s="19">
        <v>81040</v>
      </c>
      <c r="H326" s="19" t="s">
        <v>1035</v>
      </c>
      <c r="I326" s="19">
        <v>554</v>
      </c>
      <c r="J326" s="19">
        <v>554</v>
      </c>
      <c r="K326" s="38"/>
      <c r="L326" s="39"/>
      <c r="M326" s="39"/>
      <c r="N326" s="39"/>
      <c r="O326" s="39"/>
      <c r="P326" s="39"/>
      <c r="Q326" s="40"/>
      <c r="R326" s="40"/>
      <c r="S326" s="33" t="s">
        <v>364</v>
      </c>
      <c r="T326" s="259">
        <v>76.923583422686846</v>
      </c>
      <c r="U326" s="258">
        <f t="shared" si="14"/>
        <v>0</v>
      </c>
      <c r="V326" s="34" t="s">
        <v>363</v>
      </c>
      <c r="W326" s="162" t="s">
        <v>363</v>
      </c>
      <c r="X326" s="162" t="s">
        <v>363</v>
      </c>
      <c r="Y326" s="34" t="s">
        <v>363</v>
      </c>
      <c r="Z326" s="162" t="s">
        <v>363</v>
      </c>
      <c r="AA326" s="162" t="s">
        <v>363</v>
      </c>
      <c r="AB326" s="162" t="s">
        <v>363</v>
      </c>
      <c r="AC326" s="34" t="s">
        <v>363</v>
      </c>
      <c r="AD326" s="162" t="s">
        <v>363</v>
      </c>
      <c r="AE326" s="162" t="s">
        <v>363</v>
      </c>
      <c r="AF326" s="162" t="s">
        <v>363</v>
      </c>
      <c r="AG326" s="162" t="s">
        <v>363</v>
      </c>
      <c r="AH326" s="162" t="s">
        <v>363</v>
      </c>
      <c r="AI326" s="162" t="s">
        <v>363</v>
      </c>
      <c r="AJ326" s="162" t="s">
        <v>363</v>
      </c>
      <c r="AK326" s="34" t="s">
        <v>363</v>
      </c>
      <c r="AL326" s="34" t="s">
        <v>363</v>
      </c>
      <c r="AM326" s="34" t="s">
        <v>363</v>
      </c>
      <c r="AN326" s="34" t="s">
        <v>363</v>
      </c>
      <c r="AO326" s="34" t="s">
        <v>363</v>
      </c>
      <c r="AP326" s="34" t="s">
        <v>363</v>
      </c>
      <c r="AQ326" s="34" t="s">
        <v>363</v>
      </c>
      <c r="AR326" s="147">
        <f t="shared" si="13"/>
        <v>76.923583422686846</v>
      </c>
      <c r="AS326" s="147">
        <f t="shared" si="15"/>
        <v>0</v>
      </c>
    </row>
    <row r="327" spans="1:45" x14ac:dyDescent="0.45">
      <c r="A327" s="19">
        <v>805</v>
      </c>
      <c r="B327" s="19" t="s">
        <v>1349</v>
      </c>
      <c r="C327" s="19" t="s">
        <v>124</v>
      </c>
      <c r="D327" s="19" t="s">
        <v>124</v>
      </c>
      <c r="E327" s="19" t="s">
        <v>124</v>
      </c>
      <c r="F327" s="19" t="s">
        <v>124</v>
      </c>
      <c r="G327" s="19">
        <v>81040</v>
      </c>
      <c r="H327" s="19" t="s">
        <v>1035</v>
      </c>
      <c r="I327" s="19">
        <v>558</v>
      </c>
      <c r="J327" s="19">
        <v>558</v>
      </c>
      <c r="K327" s="31">
        <v>558</v>
      </c>
      <c r="L327" s="30" t="s">
        <v>1037</v>
      </c>
      <c r="M327" s="30"/>
      <c r="N327" s="30"/>
      <c r="O327" s="49" t="s">
        <v>1038</v>
      </c>
      <c r="P327" s="30" t="s">
        <v>1037</v>
      </c>
      <c r="Q327" s="32">
        <v>1</v>
      </c>
      <c r="R327" s="32">
        <v>1</v>
      </c>
      <c r="S327" s="33" t="s">
        <v>361</v>
      </c>
      <c r="T327" s="259">
        <v>200.06181866200964</v>
      </c>
      <c r="U327" s="258">
        <f t="shared" si="14"/>
        <v>0</v>
      </c>
      <c r="V327" s="34">
        <v>864.34237154114112</v>
      </c>
      <c r="W327" s="162" t="s">
        <v>363</v>
      </c>
      <c r="X327" s="162" t="s">
        <v>363</v>
      </c>
      <c r="Y327" s="34">
        <v>79.366381865524602</v>
      </c>
      <c r="Z327" s="162" t="s">
        <v>363</v>
      </c>
      <c r="AA327" s="162" t="s">
        <v>363</v>
      </c>
      <c r="AB327" s="162" t="s">
        <v>363</v>
      </c>
      <c r="AC327" s="34">
        <v>812.39644970414156</v>
      </c>
      <c r="AD327" s="162" t="s">
        <v>363</v>
      </c>
      <c r="AE327" s="162" t="s">
        <v>363</v>
      </c>
      <c r="AF327" s="162" t="s">
        <v>363</v>
      </c>
      <c r="AG327" s="162" t="s">
        <v>363</v>
      </c>
      <c r="AH327" s="162" t="s">
        <v>363</v>
      </c>
      <c r="AI327" s="162" t="s">
        <v>363</v>
      </c>
      <c r="AJ327" s="162" t="s">
        <v>363</v>
      </c>
      <c r="AK327" s="34">
        <v>289.17772108843536</v>
      </c>
      <c r="AL327" s="34" t="s">
        <v>363</v>
      </c>
      <c r="AM327" s="34" t="s">
        <v>363</v>
      </c>
      <c r="AN327" s="34">
        <v>207.14646683300927</v>
      </c>
      <c r="AO327" s="34" t="s">
        <v>363</v>
      </c>
      <c r="AP327" s="34">
        <v>262.1360318803965</v>
      </c>
      <c r="AQ327" s="34">
        <v>246.16320754716975</v>
      </c>
      <c r="AR327" s="147">
        <f t="shared" si="13"/>
        <v>200.06181866200964</v>
      </c>
      <c r="AS327" s="147">
        <f t="shared" si="15"/>
        <v>0</v>
      </c>
    </row>
    <row r="328" spans="1:45" x14ac:dyDescent="0.45">
      <c r="A328" s="19">
        <v>806</v>
      </c>
      <c r="B328" s="19" t="s">
        <v>1464</v>
      </c>
      <c r="C328" s="19" t="s">
        <v>124</v>
      </c>
      <c r="D328" s="19" t="s">
        <v>124</v>
      </c>
      <c r="E328" s="19" t="s">
        <v>124</v>
      </c>
      <c r="F328" s="19" t="s">
        <v>124</v>
      </c>
      <c r="G328" s="19">
        <v>81040</v>
      </c>
      <c r="H328" s="19" t="s">
        <v>1035</v>
      </c>
      <c r="I328" s="19">
        <v>558</v>
      </c>
      <c r="J328" s="19">
        <v>558</v>
      </c>
      <c r="K328" s="35"/>
      <c r="L328" s="36"/>
      <c r="M328" s="36"/>
      <c r="N328" s="36"/>
      <c r="O328" s="56"/>
      <c r="P328" s="36"/>
      <c r="Q328" s="37"/>
      <c r="R328" s="37"/>
      <c r="S328" s="33" t="s">
        <v>362</v>
      </c>
      <c r="T328" s="259">
        <v>175.47375070519189</v>
      </c>
      <c r="U328" s="258">
        <f t="shared" si="14"/>
        <v>0</v>
      </c>
      <c r="V328" s="34">
        <v>9.8877359429951975E-3</v>
      </c>
      <c r="W328" s="162" t="s">
        <v>363</v>
      </c>
      <c r="X328" s="162" t="s">
        <v>363</v>
      </c>
      <c r="Y328" s="34">
        <v>752.63699819597571</v>
      </c>
      <c r="Z328" s="162" t="s">
        <v>363</v>
      </c>
      <c r="AA328" s="162" t="s">
        <v>363</v>
      </c>
      <c r="AB328" s="162" t="s">
        <v>363</v>
      </c>
      <c r="AC328" s="34" t="s">
        <v>363</v>
      </c>
      <c r="AD328" s="162" t="s">
        <v>363</v>
      </c>
      <c r="AE328" s="162" t="s">
        <v>363</v>
      </c>
      <c r="AF328" s="162" t="s">
        <v>363</v>
      </c>
      <c r="AG328" s="162" t="s">
        <v>363</v>
      </c>
      <c r="AH328" s="162" t="s">
        <v>363</v>
      </c>
      <c r="AI328" s="162" t="s">
        <v>363</v>
      </c>
      <c r="AJ328" s="162" t="s">
        <v>363</v>
      </c>
      <c r="AK328" s="34" t="s">
        <v>363</v>
      </c>
      <c r="AL328" s="34" t="s">
        <v>363</v>
      </c>
      <c r="AM328" s="34" t="s">
        <v>363</v>
      </c>
      <c r="AN328" s="34">
        <v>20.331066232593216</v>
      </c>
      <c r="AO328" s="34" t="s">
        <v>363</v>
      </c>
      <c r="AP328" s="34">
        <v>383.56881706634994</v>
      </c>
      <c r="AQ328" s="34">
        <v>229.99528301886784</v>
      </c>
      <c r="AR328" s="147">
        <f t="shared" si="13"/>
        <v>175.47375070519189</v>
      </c>
      <c r="AS328" s="147">
        <f t="shared" si="15"/>
        <v>0</v>
      </c>
    </row>
    <row r="329" spans="1:45" x14ac:dyDescent="0.45">
      <c r="A329" s="19">
        <v>807</v>
      </c>
      <c r="B329" s="19" t="s">
        <v>1576</v>
      </c>
      <c r="C329" s="19" t="s">
        <v>124</v>
      </c>
      <c r="D329" s="19" t="s">
        <v>124</v>
      </c>
      <c r="E329" s="19" t="s">
        <v>124</v>
      </c>
      <c r="F329" s="19" t="s">
        <v>124</v>
      </c>
      <c r="G329" s="19">
        <v>81040</v>
      </c>
      <c r="H329" s="19" t="s">
        <v>1035</v>
      </c>
      <c r="I329" s="19">
        <v>558</v>
      </c>
      <c r="J329" s="19">
        <v>558</v>
      </c>
      <c r="K329" s="38"/>
      <c r="L329" s="39"/>
      <c r="M329" s="39"/>
      <c r="N329" s="39"/>
      <c r="O329" s="39"/>
      <c r="P329" s="39"/>
      <c r="Q329" s="40"/>
      <c r="R329" s="40"/>
      <c r="S329" s="33" t="s">
        <v>364</v>
      </c>
      <c r="T329" s="259">
        <v>74.01587766106249</v>
      </c>
      <c r="U329" s="258">
        <f t="shared" si="14"/>
        <v>0</v>
      </c>
      <c r="V329" s="34">
        <v>80.496433518678828</v>
      </c>
      <c r="W329" s="162" t="s">
        <v>363</v>
      </c>
      <c r="X329" s="162" t="s">
        <v>363</v>
      </c>
      <c r="Y329" s="34">
        <v>374.47324048019527</v>
      </c>
      <c r="Z329" s="162" t="s">
        <v>363</v>
      </c>
      <c r="AA329" s="162" t="s">
        <v>363</v>
      </c>
      <c r="AB329" s="162" t="s">
        <v>363</v>
      </c>
      <c r="AC329" s="34">
        <v>44.631183431952671</v>
      </c>
      <c r="AD329" s="162" t="s">
        <v>363</v>
      </c>
      <c r="AE329" s="162" t="s">
        <v>363</v>
      </c>
      <c r="AF329" s="162" t="s">
        <v>363</v>
      </c>
      <c r="AG329" s="162" t="s">
        <v>363</v>
      </c>
      <c r="AH329" s="162" t="s">
        <v>363</v>
      </c>
      <c r="AI329" s="162" t="s">
        <v>363</v>
      </c>
      <c r="AJ329" s="162" t="s">
        <v>363</v>
      </c>
      <c r="AK329" s="34">
        <v>31.127721088435365</v>
      </c>
      <c r="AL329" s="34" t="s">
        <v>363</v>
      </c>
      <c r="AM329" s="34" t="s">
        <v>363</v>
      </c>
      <c r="AN329" s="34">
        <v>308.14433235672078</v>
      </c>
      <c r="AO329" s="34" t="s">
        <v>363</v>
      </c>
      <c r="AP329" s="34">
        <v>152.99421605495448</v>
      </c>
      <c r="AQ329" s="34">
        <v>110.63773584905664</v>
      </c>
      <c r="AR329" s="147">
        <f t="shared" ref="AR329:AR392" si="16">IF(T329="",0,T329)</f>
        <v>74.01587766106249</v>
      </c>
      <c r="AS329" s="147">
        <f t="shared" si="15"/>
        <v>0</v>
      </c>
    </row>
    <row r="330" spans="1:45" x14ac:dyDescent="0.45">
      <c r="A330" s="19">
        <v>808</v>
      </c>
      <c r="B330" s="19" t="s">
        <v>1350</v>
      </c>
      <c r="C330" s="19" t="s">
        <v>124</v>
      </c>
      <c r="D330" s="19" t="s">
        <v>124</v>
      </c>
      <c r="E330" s="19" t="s">
        <v>124</v>
      </c>
      <c r="F330" s="19" t="s">
        <v>124</v>
      </c>
      <c r="G330" s="19">
        <v>80610</v>
      </c>
      <c r="H330" s="19" t="s">
        <v>1039</v>
      </c>
      <c r="I330" s="19">
        <v>560</v>
      </c>
      <c r="J330" s="19">
        <v>560</v>
      </c>
      <c r="K330" s="31">
        <v>560</v>
      </c>
      <c r="L330" s="30" t="s">
        <v>1039</v>
      </c>
      <c r="M330" s="30" t="s">
        <v>1040</v>
      </c>
      <c r="N330" s="30" t="s">
        <v>1041</v>
      </c>
      <c r="O330" s="30" t="s">
        <v>220</v>
      </c>
      <c r="P330" s="30" t="s">
        <v>1039</v>
      </c>
      <c r="Q330" s="32">
        <v>1</v>
      </c>
      <c r="R330" s="32">
        <v>1</v>
      </c>
      <c r="S330" s="33" t="s">
        <v>361</v>
      </c>
      <c r="T330" s="259">
        <v>424.89256152330228</v>
      </c>
      <c r="U330" s="258">
        <f t="shared" ref="U330:U393" si="17">IF(_xlfn.XLOOKUP($U$5,$V$5:$AQ$5,$V330:$AQ330)="",0,_xlfn.XLOOKUP($U$5,$V$5:$AQ$5,$V330:$AQ330))</f>
        <v>0</v>
      </c>
      <c r="V330" s="34" t="s">
        <v>363</v>
      </c>
      <c r="W330" s="162" t="s">
        <v>363</v>
      </c>
      <c r="X330" s="162">
        <v>297.11269366657899</v>
      </c>
      <c r="Y330" s="34">
        <v>111.29110268387028</v>
      </c>
      <c r="Z330" s="162">
        <v>1640.6983002291965</v>
      </c>
      <c r="AA330" s="162" t="s">
        <v>363</v>
      </c>
      <c r="AB330" s="162" t="s">
        <v>363</v>
      </c>
      <c r="AC330" s="34" t="s">
        <v>363</v>
      </c>
      <c r="AD330" s="162" t="s">
        <v>363</v>
      </c>
      <c r="AE330" s="162" t="s">
        <v>363</v>
      </c>
      <c r="AF330" s="162" t="s">
        <v>363</v>
      </c>
      <c r="AG330" s="162">
        <v>9760.0314757230008</v>
      </c>
      <c r="AH330" s="162" t="s">
        <v>363</v>
      </c>
      <c r="AI330" s="162">
        <v>569.80609431175742</v>
      </c>
      <c r="AJ330" s="162" t="s">
        <v>363</v>
      </c>
      <c r="AK330" s="34">
        <v>480.76656930343171</v>
      </c>
      <c r="AL330" s="34">
        <v>170.26893939299219</v>
      </c>
      <c r="AM330" s="34">
        <v>208.64621538090128</v>
      </c>
      <c r="AN330" s="34">
        <v>356.9855639598419</v>
      </c>
      <c r="AO330" s="34" t="s">
        <v>363</v>
      </c>
      <c r="AP330" s="34">
        <v>299.81278946678168</v>
      </c>
      <c r="AQ330" s="34">
        <v>217.34880568320065</v>
      </c>
      <c r="AR330" s="147">
        <f t="shared" si="16"/>
        <v>424.89256152330228</v>
      </c>
      <c r="AS330" s="147">
        <f t="shared" si="15"/>
        <v>0</v>
      </c>
    </row>
    <row r="331" spans="1:45" x14ac:dyDescent="0.45">
      <c r="A331" s="19">
        <v>809</v>
      </c>
      <c r="B331" s="19" t="s">
        <v>1465</v>
      </c>
      <c r="C331" s="19" t="s">
        <v>124</v>
      </c>
      <c r="D331" s="19" t="s">
        <v>124</v>
      </c>
      <c r="E331" s="19" t="s">
        <v>124</v>
      </c>
      <c r="F331" s="19" t="s">
        <v>124</v>
      </c>
      <c r="G331" s="19">
        <v>80610</v>
      </c>
      <c r="H331" s="19" t="s">
        <v>1039</v>
      </c>
      <c r="I331" s="19">
        <v>560</v>
      </c>
      <c r="J331" s="19">
        <v>560</v>
      </c>
      <c r="K331" s="35"/>
      <c r="L331" s="36"/>
      <c r="M331" s="36"/>
      <c r="N331" s="36"/>
      <c r="O331" s="36"/>
      <c r="P331" s="36"/>
      <c r="Q331" s="37"/>
      <c r="R331" s="37"/>
      <c r="S331" s="33" t="s">
        <v>362</v>
      </c>
      <c r="T331" s="259">
        <v>96.624490873843811</v>
      </c>
      <c r="U331" s="258">
        <f t="shared" si="17"/>
        <v>0</v>
      </c>
      <c r="V331" s="34" t="s">
        <v>363</v>
      </c>
      <c r="W331" s="162" t="s">
        <v>363</v>
      </c>
      <c r="X331" s="162">
        <v>31.770160979452115</v>
      </c>
      <c r="Y331" s="34" t="s">
        <v>363</v>
      </c>
      <c r="Z331" s="162" t="s">
        <v>363</v>
      </c>
      <c r="AA331" s="162" t="s">
        <v>363</v>
      </c>
      <c r="AB331" s="162" t="s">
        <v>363</v>
      </c>
      <c r="AC331" s="34" t="s">
        <v>363</v>
      </c>
      <c r="AD331" s="162" t="s">
        <v>363</v>
      </c>
      <c r="AE331" s="162" t="s">
        <v>363</v>
      </c>
      <c r="AF331" s="162" t="s">
        <v>363</v>
      </c>
      <c r="AG331" s="162" t="s">
        <v>363</v>
      </c>
      <c r="AH331" s="162" t="s">
        <v>363</v>
      </c>
      <c r="AI331" s="162" t="s">
        <v>363</v>
      </c>
      <c r="AJ331" s="162" t="s">
        <v>363</v>
      </c>
      <c r="AK331" s="34">
        <v>0.15246404144045272</v>
      </c>
      <c r="AL331" s="34">
        <v>247.11589685962275</v>
      </c>
      <c r="AM331" s="34">
        <v>3.4223786021491365</v>
      </c>
      <c r="AN331" s="34">
        <v>9.9957598857803222E-3</v>
      </c>
      <c r="AO331" s="34" t="s">
        <v>363</v>
      </c>
      <c r="AP331" s="34" t="s">
        <v>363</v>
      </c>
      <c r="AQ331" s="34">
        <v>156.75107518769823</v>
      </c>
      <c r="AR331" s="147">
        <f t="shared" si="16"/>
        <v>96.624490873843811</v>
      </c>
      <c r="AS331" s="147">
        <f t="shared" si="15"/>
        <v>0</v>
      </c>
    </row>
    <row r="332" spans="1:45" x14ac:dyDescent="0.45">
      <c r="A332" s="19">
        <v>810</v>
      </c>
      <c r="B332" s="19" t="s">
        <v>1577</v>
      </c>
      <c r="C332" s="19" t="s">
        <v>124</v>
      </c>
      <c r="D332" s="19" t="s">
        <v>124</v>
      </c>
      <c r="E332" s="19" t="s">
        <v>124</v>
      </c>
      <c r="F332" s="19" t="s">
        <v>124</v>
      </c>
      <c r="G332" s="19">
        <v>80610</v>
      </c>
      <c r="H332" s="19" t="s">
        <v>1039</v>
      </c>
      <c r="I332" s="19">
        <v>560</v>
      </c>
      <c r="J332" s="19">
        <v>560</v>
      </c>
      <c r="K332" s="38"/>
      <c r="L332" s="39"/>
      <c r="M332" s="39"/>
      <c r="N332" s="39"/>
      <c r="O332" s="39"/>
      <c r="P332" s="39"/>
      <c r="Q332" s="40"/>
      <c r="R332" s="40"/>
      <c r="S332" s="33" t="s">
        <v>364</v>
      </c>
      <c r="T332" s="259">
        <v>86.699116879603551</v>
      </c>
      <c r="U332" s="258">
        <f t="shared" si="17"/>
        <v>0</v>
      </c>
      <c r="V332" s="34" t="s">
        <v>363</v>
      </c>
      <c r="W332" s="162" t="s">
        <v>363</v>
      </c>
      <c r="X332" s="162">
        <v>23.44106270912469</v>
      </c>
      <c r="Y332" s="34">
        <v>116.70434022338699</v>
      </c>
      <c r="Z332" s="162" t="s">
        <v>363</v>
      </c>
      <c r="AA332" s="162" t="s">
        <v>363</v>
      </c>
      <c r="AB332" s="162" t="s">
        <v>363</v>
      </c>
      <c r="AC332" s="34" t="s">
        <v>363</v>
      </c>
      <c r="AD332" s="162" t="s">
        <v>363</v>
      </c>
      <c r="AE332" s="162" t="s">
        <v>363</v>
      </c>
      <c r="AF332" s="162" t="s">
        <v>363</v>
      </c>
      <c r="AG332" s="162">
        <v>657.25465283043013</v>
      </c>
      <c r="AH332" s="162" t="s">
        <v>363</v>
      </c>
      <c r="AI332" s="162" t="s">
        <v>363</v>
      </c>
      <c r="AJ332" s="162" t="s">
        <v>363</v>
      </c>
      <c r="AK332" s="34">
        <v>23.061541850220262</v>
      </c>
      <c r="AL332" s="34">
        <v>39.314251524832173</v>
      </c>
      <c r="AM332" s="34">
        <v>90.417465361849153</v>
      </c>
      <c r="AN332" s="34">
        <v>205.5246432316917</v>
      </c>
      <c r="AO332" s="34" t="s">
        <v>363</v>
      </c>
      <c r="AP332" s="34">
        <v>29.17609802853714</v>
      </c>
      <c r="AQ332" s="34">
        <v>48.256032058231327</v>
      </c>
      <c r="AR332" s="147">
        <f t="shared" si="16"/>
        <v>86.699116879603551</v>
      </c>
      <c r="AS332" s="147">
        <f t="shared" si="15"/>
        <v>0</v>
      </c>
    </row>
    <row r="333" spans="1:45" x14ac:dyDescent="0.45">
      <c r="A333" s="19">
        <v>841</v>
      </c>
      <c r="B333" s="19" t="s">
        <v>1351</v>
      </c>
      <c r="C333" s="19" t="s">
        <v>124</v>
      </c>
      <c r="D333" s="19" t="s">
        <v>124</v>
      </c>
      <c r="E333" s="19" t="s">
        <v>124</v>
      </c>
      <c r="F333" s="19" t="s">
        <v>124</v>
      </c>
      <c r="G333" s="19">
        <v>80711</v>
      </c>
      <c r="H333" s="19" t="s">
        <v>1070</v>
      </c>
      <c r="I333" s="19">
        <v>567</v>
      </c>
      <c r="J333" s="19">
        <v>567</v>
      </c>
      <c r="K333" s="31">
        <v>567</v>
      </c>
      <c r="L333" s="30" t="s">
        <v>1070</v>
      </c>
      <c r="M333" s="30"/>
      <c r="N333" s="30"/>
      <c r="O333" s="49" t="s">
        <v>221</v>
      </c>
      <c r="P333" s="30" t="s">
        <v>1070</v>
      </c>
      <c r="Q333" s="32">
        <v>1</v>
      </c>
      <c r="R333" s="32">
        <v>1</v>
      </c>
      <c r="S333" s="33" t="s">
        <v>361</v>
      </c>
      <c r="T333" s="259">
        <v>149.99276363221679</v>
      </c>
      <c r="U333" s="258">
        <f t="shared" si="17"/>
        <v>466.34043014804359</v>
      </c>
      <c r="V333" s="34" t="s">
        <v>363</v>
      </c>
      <c r="W333" s="162">
        <v>244.53280542986428</v>
      </c>
      <c r="X333" s="162">
        <v>286.43835490147575</v>
      </c>
      <c r="Y333" s="34">
        <v>60.534724287921733</v>
      </c>
      <c r="Z333" s="162" t="s">
        <v>363</v>
      </c>
      <c r="AA333" s="162" t="s">
        <v>363</v>
      </c>
      <c r="AB333" s="162">
        <v>466.34043014804359</v>
      </c>
      <c r="AC333" s="34">
        <v>297.06101801329652</v>
      </c>
      <c r="AD333" s="162" t="s">
        <v>363</v>
      </c>
      <c r="AE333" s="162" t="s">
        <v>363</v>
      </c>
      <c r="AF333" s="162" t="s">
        <v>363</v>
      </c>
      <c r="AG333" s="162">
        <v>250.91229193341874</v>
      </c>
      <c r="AH333" s="162" t="s">
        <v>363</v>
      </c>
      <c r="AI333" s="162">
        <v>371.21067728190178</v>
      </c>
      <c r="AJ333" s="162" t="s">
        <v>363</v>
      </c>
      <c r="AK333" s="34">
        <v>291.29374789408456</v>
      </c>
      <c r="AL333" s="34">
        <v>316.67784417711187</v>
      </c>
      <c r="AM333" s="34">
        <v>154.43506136507327</v>
      </c>
      <c r="AN333" s="34">
        <v>137.87854899918759</v>
      </c>
      <c r="AO333" s="34" t="s">
        <v>363</v>
      </c>
      <c r="AP333" s="34">
        <v>368.37499589891036</v>
      </c>
      <c r="AQ333" s="34">
        <v>268.27644582723286</v>
      </c>
      <c r="AR333" s="147">
        <f t="shared" si="16"/>
        <v>149.99276363221679</v>
      </c>
      <c r="AS333" s="147">
        <f t="shared" si="15"/>
        <v>466.34043014804359</v>
      </c>
    </row>
    <row r="334" spans="1:45" x14ac:dyDescent="0.45">
      <c r="A334" s="19">
        <v>842</v>
      </c>
      <c r="B334" s="19" t="s">
        <v>1466</v>
      </c>
      <c r="C334" s="19" t="s">
        <v>124</v>
      </c>
      <c r="D334" s="19" t="s">
        <v>124</v>
      </c>
      <c r="E334" s="19" t="s">
        <v>124</v>
      </c>
      <c r="F334" s="19" t="s">
        <v>124</v>
      </c>
      <c r="G334" s="19">
        <v>80711</v>
      </c>
      <c r="H334" s="19" t="s">
        <v>1070</v>
      </c>
      <c r="I334" s="19">
        <v>567</v>
      </c>
      <c r="J334" s="19">
        <v>567</v>
      </c>
      <c r="K334" s="35"/>
      <c r="L334" s="36"/>
      <c r="M334" s="36"/>
      <c r="N334" s="36"/>
      <c r="O334" s="56"/>
      <c r="P334" s="36"/>
      <c r="Q334" s="37"/>
      <c r="R334" s="37"/>
      <c r="S334" s="33" t="s">
        <v>362</v>
      </c>
      <c r="T334" s="259">
        <v>24.90473272757313</v>
      </c>
      <c r="U334" s="258">
        <f t="shared" si="17"/>
        <v>0</v>
      </c>
      <c r="V334" s="34" t="s">
        <v>363</v>
      </c>
      <c r="W334" s="162" t="s">
        <v>363</v>
      </c>
      <c r="X334" s="162">
        <v>2.3353600682212847</v>
      </c>
      <c r="Y334" s="34">
        <v>99.102818639719814</v>
      </c>
      <c r="Z334" s="162" t="s">
        <v>363</v>
      </c>
      <c r="AA334" s="162" t="s">
        <v>363</v>
      </c>
      <c r="AB334" s="162" t="s">
        <v>363</v>
      </c>
      <c r="AC334" s="34" t="s">
        <v>363</v>
      </c>
      <c r="AD334" s="162" t="s">
        <v>363</v>
      </c>
      <c r="AE334" s="162" t="s">
        <v>363</v>
      </c>
      <c r="AF334" s="162" t="s">
        <v>363</v>
      </c>
      <c r="AG334" s="162" t="s">
        <v>363</v>
      </c>
      <c r="AH334" s="162" t="s">
        <v>363</v>
      </c>
      <c r="AI334" s="162" t="s">
        <v>363</v>
      </c>
      <c r="AJ334" s="162" t="s">
        <v>363</v>
      </c>
      <c r="AK334" s="34" t="s">
        <v>363</v>
      </c>
      <c r="AL334" s="34">
        <v>144.18316241232577</v>
      </c>
      <c r="AM334" s="34">
        <v>210.91977372289313</v>
      </c>
      <c r="AN334" s="34">
        <v>3.6972755892581701</v>
      </c>
      <c r="AO334" s="34" t="s">
        <v>363</v>
      </c>
      <c r="AP334" s="34">
        <v>37.220804906236268</v>
      </c>
      <c r="AQ334" s="34">
        <v>155.04781295754029</v>
      </c>
      <c r="AR334" s="147">
        <f t="shared" si="16"/>
        <v>24.90473272757313</v>
      </c>
      <c r="AS334" s="147">
        <f t="shared" si="15"/>
        <v>0</v>
      </c>
    </row>
    <row r="335" spans="1:45" x14ac:dyDescent="0.45">
      <c r="A335" s="19">
        <v>843</v>
      </c>
      <c r="B335" s="19" t="s">
        <v>1578</v>
      </c>
      <c r="C335" s="19" t="s">
        <v>124</v>
      </c>
      <c r="D335" s="19" t="s">
        <v>124</v>
      </c>
      <c r="E335" s="19" t="s">
        <v>124</v>
      </c>
      <c r="F335" s="19" t="s">
        <v>124</v>
      </c>
      <c r="G335" s="19">
        <v>80711</v>
      </c>
      <c r="H335" s="19" t="s">
        <v>1070</v>
      </c>
      <c r="I335" s="19">
        <v>567</v>
      </c>
      <c r="J335" s="19">
        <v>567</v>
      </c>
      <c r="K335" s="38"/>
      <c r="L335" s="39"/>
      <c r="M335" s="39"/>
      <c r="N335" s="39"/>
      <c r="O335" s="39"/>
      <c r="P335" s="39"/>
      <c r="Q335" s="40"/>
      <c r="R335" s="40"/>
      <c r="S335" s="33" t="s">
        <v>364</v>
      </c>
      <c r="T335" s="259">
        <v>63.420240135706429</v>
      </c>
      <c r="U335" s="258">
        <f t="shared" si="17"/>
        <v>99.222644559251478</v>
      </c>
      <c r="V335" s="34" t="s">
        <v>363</v>
      </c>
      <c r="W335" s="162">
        <v>37.090497737556554</v>
      </c>
      <c r="X335" s="162">
        <v>25.99704307141976</v>
      </c>
      <c r="Y335" s="34">
        <v>86.714522053177745</v>
      </c>
      <c r="Z335" s="162" t="s">
        <v>363</v>
      </c>
      <c r="AA335" s="162" t="s">
        <v>363</v>
      </c>
      <c r="AB335" s="162">
        <v>99.222644559251478</v>
      </c>
      <c r="AC335" s="34">
        <v>14.042637059345216</v>
      </c>
      <c r="AD335" s="162" t="s">
        <v>363</v>
      </c>
      <c r="AE335" s="162" t="s">
        <v>363</v>
      </c>
      <c r="AF335" s="162" t="s">
        <v>363</v>
      </c>
      <c r="AG335" s="162">
        <v>29.212347951344437</v>
      </c>
      <c r="AH335" s="162" t="s">
        <v>363</v>
      </c>
      <c r="AI335" s="162" t="s">
        <v>363</v>
      </c>
      <c r="AJ335" s="162" t="s">
        <v>363</v>
      </c>
      <c r="AK335" s="34">
        <v>21.286584465434686</v>
      </c>
      <c r="AL335" s="34">
        <v>33.870483187252511</v>
      </c>
      <c r="AM335" s="34">
        <v>63.699383490139219</v>
      </c>
      <c r="AN335" s="34">
        <v>79.637850376114372</v>
      </c>
      <c r="AO335" s="34" t="s">
        <v>363</v>
      </c>
      <c r="AP335" s="34">
        <v>54.352101818836807</v>
      </c>
      <c r="AQ335" s="34">
        <v>48.483940336749633</v>
      </c>
      <c r="AR335" s="147">
        <f t="shared" si="16"/>
        <v>63.420240135706429</v>
      </c>
      <c r="AS335" s="147">
        <f t="shared" si="15"/>
        <v>99.222644559251478</v>
      </c>
    </row>
    <row r="336" spans="1:45" x14ac:dyDescent="0.45">
      <c r="A336" s="19">
        <v>844</v>
      </c>
      <c r="B336" s="19" t="s">
        <v>1352</v>
      </c>
      <c r="C336" s="19" t="s">
        <v>124</v>
      </c>
      <c r="D336" s="19" t="s">
        <v>124</v>
      </c>
      <c r="E336" s="19" t="s">
        <v>124</v>
      </c>
      <c r="F336" s="19" t="s">
        <v>124</v>
      </c>
      <c r="G336" s="19">
        <v>80719</v>
      </c>
      <c r="H336" s="19" t="s">
        <v>1071</v>
      </c>
      <c r="I336" s="19">
        <v>568</v>
      </c>
      <c r="J336" s="19">
        <v>568</v>
      </c>
      <c r="K336" s="31">
        <v>568</v>
      </c>
      <c r="L336" s="30" t="s">
        <v>1071</v>
      </c>
      <c r="M336" s="30"/>
      <c r="N336" s="30"/>
      <c r="O336" s="49" t="s">
        <v>1072</v>
      </c>
      <c r="P336" s="30" t="s">
        <v>1071</v>
      </c>
      <c r="Q336" s="32">
        <v>1</v>
      </c>
      <c r="R336" s="32">
        <v>1</v>
      </c>
      <c r="S336" s="33" t="s">
        <v>361</v>
      </c>
      <c r="T336" s="259">
        <v>125.147743706971</v>
      </c>
      <c r="U336" s="258">
        <f t="shared" si="17"/>
        <v>205.15884718174948</v>
      </c>
      <c r="V336" s="34">
        <v>324.87904282316526</v>
      </c>
      <c r="W336" s="162">
        <v>332.12209944751373</v>
      </c>
      <c r="X336" s="162">
        <v>208.37275475311472</v>
      </c>
      <c r="Y336" s="34">
        <v>40.157412836490913</v>
      </c>
      <c r="Z336" s="162" t="s">
        <v>363</v>
      </c>
      <c r="AA336" s="162" t="s">
        <v>363</v>
      </c>
      <c r="AB336" s="162">
        <v>205.15884718174948</v>
      </c>
      <c r="AC336" s="34" t="s">
        <v>363</v>
      </c>
      <c r="AD336" s="162" t="s">
        <v>363</v>
      </c>
      <c r="AE336" s="162" t="s">
        <v>363</v>
      </c>
      <c r="AF336" s="162" t="s">
        <v>363</v>
      </c>
      <c r="AG336" s="162">
        <v>324.12757508892213</v>
      </c>
      <c r="AH336" s="162" t="s">
        <v>363</v>
      </c>
      <c r="AI336" s="162" t="s">
        <v>363</v>
      </c>
      <c r="AJ336" s="162" t="s">
        <v>363</v>
      </c>
      <c r="AK336" s="34" t="s">
        <v>363</v>
      </c>
      <c r="AL336" s="34">
        <v>188.33925945385607</v>
      </c>
      <c r="AM336" s="34">
        <v>94.99690248966985</v>
      </c>
      <c r="AN336" s="34">
        <v>124.36984155672111</v>
      </c>
      <c r="AO336" s="34" t="s">
        <v>363</v>
      </c>
      <c r="AP336" s="34">
        <v>177.02807252603165</v>
      </c>
      <c r="AQ336" s="34">
        <v>246.69369499414933</v>
      </c>
      <c r="AR336" s="147">
        <f t="shared" si="16"/>
        <v>125.147743706971</v>
      </c>
      <c r="AS336" s="147">
        <f t="shared" si="15"/>
        <v>205.15884718174948</v>
      </c>
    </row>
    <row r="337" spans="1:45" x14ac:dyDescent="0.45">
      <c r="A337" s="19">
        <v>845</v>
      </c>
      <c r="B337" s="19" t="s">
        <v>1467</v>
      </c>
      <c r="C337" s="19" t="s">
        <v>124</v>
      </c>
      <c r="D337" s="19" t="s">
        <v>124</v>
      </c>
      <c r="E337" s="19" t="s">
        <v>124</v>
      </c>
      <c r="F337" s="19" t="s">
        <v>124</v>
      </c>
      <c r="G337" s="19">
        <v>80719</v>
      </c>
      <c r="H337" s="19" t="s">
        <v>1071</v>
      </c>
      <c r="I337" s="19">
        <v>568</v>
      </c>
      <c r="J337" s="19">
        <v>568</v>
      </c>
      <c r="K337" s="35"/>
      <c r="L337" s="36"/>
      <c r="M337" s="36"/>
      <c r="N337" s="36"/>
      <c r="O337" s="56"/>
      <c r="P337" s="36"/>
      <c r="Q337" s="37"/>
      <c r="R337" s="37"/>
      <c r="S337" s="33" t="s">
        <v>362</v>
      </c>
      <c r="T337" s="259">
        <v>29.167359072972509</v>
      </c>
      <c r="U337" s="258">
        <f t="shared" si="17"/>
        <v>6.7698523514210596</v>
      </c>
      <c r="V337" s="34">
        <v>1.0277185514608605E-2</v>
      </c>
      <c r="W337" s="162" t="s">
        <v>363</v>
      </c>
      <c r="X337" s="162">
        <v>5.0032091423019169</v>
      </c>
      <c r="Y337" s="34">
        <v>174.74573616367192</v>
      </c>
      <c r="Z337" s="162" t="s">
        <v>363</v>
      </c>
      <c r="AA337" s="162" t="s">
        <v>363</v>
      </c>
      <c r="AB337" s="162">
        <v>6.7698523514210596</v>
      </c>
      <c r="AC337" s="34" t="s">
        <v>363</v>
      </c>
      <c r="AD337" s="162" t="s">
        <v>363</v>
      </c>
      <c r="AE337" s="162" t="s">
        <v>363</v>
      </c>
      <c r="AF337" s="162" t="s">
        <v>363</v>
      </c>
      <c r="AG337" s="162">
        <v>0.36906161565989393</v>
      </c>
      <c r="AH337" s="162" t="s">
        <v>363</v>
      </c>
      <c r="AI337" s="162" t="s">
        <v>363</v>
      </c>
      <c r="AJ337" s="162" t="s">
        <v>363</v>
      </c>
      <c r="AK337" s="34" t="s">
        <v>363</v>
      </c>
      <c r="AL337" s="34">
        <v>22.685551638574925</v>
      </c>
      <c r="AM337" s="34">
        <v>173.23120071481611</v>
      </c>
      <c r="AN337" s="34">
        <v>2.1987458616646514</v>
      </c>
      <c r="AO337" s="34" t="s">
        <v>363</v>
      </c>
      <c r="AP337" s="34">
        <v>2.7421769938463041</v>
      </c>
      <c r="AQ337" s="34">
        <v>113.68924244472497</v>
      </c>
      <c r="AR337" s="147">
        <f t="shared" si="16"/>
        <v>29.167359072972509</v>
      </c>
      <c r="AS337" s="147">
        <f t="shared" si="15"/>
        <v>6.7698523514210596</v>
      </c>
    </row>
    <row r="338" spans="1:45" x14ac:dyDescent="0.45">
      <c r="A338" s="19">
        <v>846</v>
      </c>
      <c r="B338" s="19" t="s">
        <v>1579</v>
      </c>
      <c r="C338" s="19" t="s">
        <v>124</v>
      </c>
      <c r="D338" s="19" t="s">
        <v>124</v>
      </c>
      <c r="E338" s="19" t="s">
        <v>124</v>
      </c>
      <c r="F338" s="19" t="s">
        <v>124</v>
      </c>
      <c r="G338" s="19">
        <v>80719</v>
      </c>
      <c r="H338" s="19" t="s">
        <v>1071</v>
      </c>
      <c r="I338" s="19">
        <v>568</v>
      </c>
      <c r="J338" s="19">
        <v>568</v>
      </c>
      <c r="K338" s="38"/>
      <c r="L338" s="39"/>
      <c r="M338" s="39"/>
      <c r="N338" s="39"/>
      <c r="O338" s="39"/>
      <c r="P338" s="39"/>
      <c r="Q338" s="40"/>
      <c r="R338" s="40"/>
      <c r="S338" s="33" t="s">
        <v>364</v>
      </c>
      <c r="T338" s="259">
        <v>66.911224364606412</v>
      </c>
      <c r="U338" s="258">
        <f t="shared" si="17"/>
        <v>65.146030820510589</v>
      </c>
      <c r="V338" s="34">
        <v>34.096506298762108</v>
      </c>
      <c r="W338" s="162">
        <v>59.283425414364622</v>
      </c>
      <c r="X338" s="162">
        <v>23.561431159924499</v>
      </c>
      <c r="Y338" s="34">
        <v>96.674738156714412</v>
      </c>
      <c r="Z338" s="162" t="s">
        <v>363</v>
      </c>
      <c r="AA338" s="162" t="s">
        <v>363</v>
      </c>
      <c r="AB338" s="162">
        <v>65.146030820510589</v>
      </c>
      <c r="AC338" s="34" t="s">
        <v>363</v>
      </c>
      <c r="AD338" s="162" t="s">
        <v>363</v>
      </c>
      <c r="AE338" s="162" t="s">
        <v>363</v>
      </c>
      <c r="AF338" s="162" t="s">
        <v>363</v>
      </c>
      <c r="AG338" s="162">
        <v>44.499799677511277</v>
      </c>
      <c r="AH338" s="162" t="s">
        <v>363</v>
      </c>
      <c r="AI338" s="162" t="s">
        <v>363</v>
      </c>
      <c r="AJ338" s="162" t="s">
        <v>363</v>
      </c>
      <c r="AK338" s="34" t="s">
        <v>363</v>
      </c>
      <c r="AL338" s="34">
        <v>30.0309725979929</v>
      </c>
      <c r="AM338" s="34">
        <v>70.321741986845765</v>
      </c>
      <c r="AN338" s="34">
        <v>101.57834522786347</v>
      </c>
      <c r="AO338" s="34" t="s">
        <v>363</v>
      </c>
      <c r="AP338" s="34">
        <v>33.93743290230249</v>
      </c>
      <c r="AQ338" s="34">
        <v>56.838975128435351</v>
      </c>
      <c r="AR338" s="147">
        <f t="shared" si="16"/>
        <v>66.911224364606412</v>
      </c>
      <c r="AS338" s="147">
        <f t="shared" si="15"/>
        <v>65.146030820510589</v>
      </c>
    </row>
    <row r="339" spans="1:45" x14ac:dyDescent="0.45">
      <c r="A339" s="19">
        <v>847</v>
      </c>
      <c r="B339" s="19" t="s">
        <v>1353</v>
      </c>
      <c r="C339" s="19" t="s">
        <v>124</v>
      </c>
      <c r="D339" s="19" t="s">
        <v>124</v>
      </c>
      <c r="E339" s="19" t="s">
        <v>124</v>
      </c>
      <c r="F339" s="19" t="s">
        <v>124</v>
      </c>
      <c r="G339" s="19">
        <v>80420</v>
      </c>
      <c r="H339" s="19" t="s">
        <v>1073</v>
      </c>
      <c r="I339" s="19">
        <v>569</v>
      </c>
      <c r="J339" s="19">
        <v>569</v>
      </c>
      <c r="K339" s="31">
        <v>569</v>
      </c>
      <c r="L339" s="30" t="s">
        <v>1073</v>
      </c>
      <c r="M339" s="30" t="s">
        <v>1074</v>
      </c>
      <c r="N339" s="30" t="s">
        <v>1075</v>
      </c>
      <c r="O339" s="30" t="s">
        <v>223</v>
      </c>
      <c r="P339" s="30" t="s">
        <v>1073</v>
      </c>
      <c r="Q339" s="32">
        <v>1</v>
      </c>
      <c r="R339" s="32">
        <v>1</v>
      </c>
      <c r="S339" s="33" t="s">
        <v>361</v>
      </c>
      <c r="T339" s="259">
        <v>1504.4892847738618</v>
      </c>
      <c r="U339" s="258">
        <f t="shared" si="17"/>
        <v>0</v>
      </c>
      <c r="V339" s="34" t="s">
        <v>363</v>
      </c>
      <c r="W339" s="162" t="s">
        <v>363</v>
      </c>
      <c r="X339" s="162">
        <v>1160.4412736609927</v>
      </c>
      <c r="Y339" s="34">
        <v>232.69509593495025</v>
      </c>
      <c r="Z339" s="162" t="s">
        <v>363</v>
      </c>
      <c r="AA339" s="162" t="s">
        <v>363</v>
      </c>
      <c r="AB339" s="162" t="s">
        <v>363</v>
      </c>
      <c r="AC339" s="34" t="s">
        <v>363</v>
      </c>
      <c r="AD339" s="162" t="s">
        <v>363</v>
      </c>
      <c r="AE339" s="162" t="s">
        <v>363</v>
      </c>
      <c r="AF339" s="162" t="s">
        <v>363</v>
      </c>
      <c r="AG339" s="162" t="s">
        <v>363</v>
      </c>
      <c r="AH339" s="162" t="s">
        <v>363</v>
      </c>
      <c r="AI339" s="162" t="s">
        <v>363</v>
      </c>
      <c r="AJ339" s="162" t="s">
        <v>363</v>
      </c>
      <c r="AK339" s="34" t="s">
        <v>363</v>
      </c>
      <c r="AL339" s="34">
        <v>2291.9084338591524</v>
      </c>
      <c r="AM339" s="34" t="s">
        <v>363</v>
      </c>
      <c r="AN339" s="34">
        <v>1665.0583872345821</v>
      </c>
      <c r="AO339" s="34" t="s">
        <v>363</v>
      </c>
      <c r="AP339" s="34">
        <v>1860.9541043390977</v>
      </c>
      <c r="AQ339" s="34">
        <v>2326.7272112421829</v>
      </c>
      <c r="AR339" s="147">
        <f t="shared" si="16"/>
        <v>1504.4892847738618</v>
      </c>
      <c r="AS339" s="147">
        <f t="shared" si="15"/>
        <v>0</v>
      </c>
    </row>
    <row r="340" spans="1:45" x14ac:dyDescent="0.45">
      <c r="A340" s="19">
        <v>848</v>
      </c>
      <c r="B340" s="19" t="s">
        <v>1468</v>
      </c>
      <c r="C340" s="19" t="s">
        <v>124</v>
      </c>
      <c r="D340" s="19" t="s">
        <v>124</v>
      </c>
      <c r="E340" s="19" t="s">
        <v>124</v>
      </c>
      <c r="F340" s="19" t="s">
        <v>124</v>
      </c>
      <c r="G340" s="19">
        <v>80420</v>
      </c>
      <c r="H340" s="19" t="s">
        <v>1073</v>
      </c>
      <c r="I340" s="19">
        <v>569</v>
      </c>
      <c r="J340" s="19">
        <v>569</v>
      </c>
      <c r="K340" s="35"/>
      <c r="L340" s="36"/>
      <c r="M340" s="36"/>
      <c r="N340" s="36"/>
      <c r="O340" s="36"/>
      <c r="P340" s="36"/>
      <c r="Q340" s="37"/>
      <c r="R340" s="37"/>
      <c r="S340" s="33" t="s">
        <v>362</v>
      </c>
      <c r="T340" s="259">
        <v>1544.2296463089176</v>
      </c>
      <c r="U340" s="258">
        <f t="shared" si="17"/>
        <v>0</v>
      </c>
      <c r="V340" s="34" t="s">
        <v>363</v>
      </c>
      <c r="W340" s="162" t="s">
        <v>363</v>
      </c>
      <c r="X340" s="162">
        <v>3.713803545643759</v>
      </c>
      <c r="Y340" s="34">
        <v>1392.8626176314103</v>
      </c>
      <c r="Z340" s="162" t="s">
        <v>363</v>
      </c>
      <c r="AA340" s="162" t="s">
        <v>363</v>
      </c>
      <c r="AB340" s="162" t="s">
        <v>363</v>
      </c>
      <c r="AC340" s="34" t="s">
        <v>363</v>
      </c>
      <c r="AD340" s="162" t="s">
        <v>363</v>
      </c>
      <c r="AE340" s="162" t="s">
        <v>363</v>
      </c>
      <c r="AF340" s="162" t="s">
        <v>363</v>
      </c>
      <c r="AG340" s="162" t="s">
        <v>363</v>
      </c>
      <c r="AH340" s="162" t="s">
        <v>363</v>
      </c>
      <c r="AI340" s="162" t="s">
        <v>363</v>
      </c>
      <c r="AJ340" s="162" t="s">
        <v>363</v>
      </c>
      <c r="AK340" s="34" t="s">
        <v>363</v>
      </c>
      <c r="AL340" s="34">
        <v>165.74765716934274</v>
      </c>
      <c r="AM340" s="34" t="s">
        <v>363</v>
      </c>
      <c r="AN340" s="34">
        <v>74.372791941522507</v>
      </c>
      <c r="AO340" s="34" t="s">
        <v>363</v>
      </c>
      <c r="AP340" s="34">
        <v>4.3407900882983039</v>
      </c>
      <c r="AQ340" s="34">
        <v>1515.9421527800846</v>
      </c>
      <c r="AR340" s="147">
        <f t="shared" si="16"/>
        <v>1544.2296463089176</v>
      </c>
      <c r="AS340" s="147">
        <f t="shared" si="15"/>
        <v>0</v>
      </c>
    </row>
    <row r="341" spans="1:45" x14ac:dyDescent="0.45">
      <c r="A341" s="19">
        <v>849</v>
      </c>
      <c r="B341" s="19" t="s">
        <v>1580</v>
      </c>
      <c r="C341" s="19" t="s">
        <v>124</v>
      </c>
      <c r="D341" s="19" t="s">
        <v>124</v>
      </c>
      <c r="E341" s="19" t="s">
        <v>124</v>
      </c>
      <c r="F341" s="19" t="s">
        <v>124</v>
      </c>
      <c r="G341" s="19">
        <v>80420</v>
      </c>
      <c r="H341" s="19" t="s">
        <v>1073</v>
      </c>
      <c r="I341" s="19">
        <v>569</v>
      </c>
      <c r="J341" s="19">
        <v>569</v>
      </c>
      <c r="K341" s="38"/>
      <c r="L341" s="39"/>
      <c r="M341" s="39"/>
      <c r="N341" s="39"/>
      <c r="O341" s="39"/>
      <c r="P341" s="39"/>
      <c r="Q341" s="40"/>
      <c r="R341" s="40"/>
      <c r="S341" s="33" t="s">
        <v>364</v>
      </c>
      <c r="T341" s="259">
        <v>227.00260731518458</v>
      </c>
      <c r="U341" s="258">
        <f t="shared" si="17"/>
        <v>0</v>
      </c>
      <c r="V341" s="34" t="s">
        <v>363</v>
      </c>
      <c r="W341" s="162" t="s">
        <v>363</v>
      </c>
      <c r="X341" s="162">
        <v>47.468830408528724</v>
      </c>
      <c r="Y341" s="34">
        <v>309.15357251908159</v>
      </c>
      <c r="Z341" s="162" t="s">
        <v>363</v>
      </c>
      <c r="AA341" s="162" t="s">
        <v>363</v>
      </c>
      <c r="AB341" s="162" t="s">
        <v>363</v>
      </c>
      <c r="AC341" s="34" t="s">
        <v>363</v>
      </c>
      <c r="AD341" s="162" t="s">
        <v>363</v>
      </c>
      <c r="AE341" s="162" t="s">
        <v>363</v>
      </c>
      <c r="AF341" s="162" t="s">
        <v>363</v>
      </c>
      <c r="AG341" s="162" t="s">
        <v>363</v>
      </c>
      <c r="AH341" s="162" t="s">
        <v>363</v>
      </c>
      <c r="AI341" s="162" t="s">
        <v>363</v>
      </c>
      <c r="AJ341" s="162" t="s">
        <v>363</v>
      </c>
      <c r="AK341" s="34" t="s">
        <v>363</v>
      </c>
      <c r="AL341" s="34">
        <v>138.40480648934869</v>
      </c>
      <c r="AM341" s="34" t="s">
        <v>363</v>
      </c>
      <c r="AN341" s="34">
        <v>668.12301896420058</v>
      </c>
      <c r="AO341" s="34" t="s">
        <v>363</v>
      </c>
      <c r="AP341" s="34">
        <v>192.92857818514545</v>
      </c>
      <c r="AQ341" s="34">
        <v>256.342188875467</v>
      </c>
      <c r="AR341" s="147">
        <f t="shared" si="16"/>
        <v>227.00260731518458</v>
      </c>
      <c r="AS341" s="147">
        <f t="shared" si="15"/>
        <v>0</v>
      </c>
    </row>
    <row r="342" spans="1:45" x14ac:dyDescent="0.45">
      <c r="A342" s="19">
        <v>850</v>
      </c>
      <c r="B342" s="19" t="s">
        <v>1354</v>
      </c>
      <c r="C342" s="19" t="s">
        <v>124</v>
      </c>
      <c r="D342" s="19" t="s">
        <v>124</v>
      </c>
      <c r="E342" s="19" t="s">
        <v>124</v>
      </c>
      <c r="F342" s="19" t="s">
        <v>124</v>
      </c>
      <c r="G342" s="19">
        <v>80450</v>
      </c>
      <c r="H342" s="19" t="s">
        <v>1076</v>
      </c>
      <c r="I342" s="19">
        <v>571</v>
      </c>
      <c r="J342" s="19">
        <v>571</v>
      </c>
      <c r="K342" s="31">
        <v>571</v>
      </c>
      <c r="L342" s="30" t="s">
        <v>1076</v>
      </c>
      <c r="M342" s="30" t="s">
        <v>1077</v>
      </c>
      <c r="N342" s="49" t="s">
        <v>1078</v>
      </c>
      <c r="O342" s="49" t="s">
        <v>224</v>
      </c>
      <c r="P342" s="30" t="s">
        <v>1076</v>
      </c>
      <c r="Q342" s="32">
        <v>1</v>
      </c>
      <c r="R342" s="32">
        <v>1</v>
      </c>
      <c r="S342" s="33" t="s">
        <v>361</v>
      </c>
      <c r="T342" s="259">
        <v>1313.9389680294946</v>
      </c>
      <c r="U342" s="258">
        <f t="shared" si="17"/>
        <v>2367.6793016511165</v>
      </c>
      <c r="V342" s="34">
        <v>2761.1566193421409</v>
      </c>
      <c r="W342" s="162">
        <v>4338.1768504719321</v>
      </c>
      <c r="X342" s="162">
        <v>794.36728240454954</v>
      </c>
      <c r="Y342" s="34">
        <v>226.1211999672073</v>
      </c>
      <c r="Z342" s="162">
        <v>632.87342943136377</v>
      </c>
      <c r="AA342" s="162">
        <v>1198.1009708737865</v>
      </c>
      <c r="AB342" s="162">
        <v>2367.6793016511165</v>
      </c>
      <c r="AC342" s="34">
        <v>909.78654073615905</v>
      </c>
      <c r="AD342" s="162">
        <v>786.4966128816028</v>
      </c>
      <c r="AE342" s="162">
        <v>1293.4448649807009</v>
      </c>
      <c r="AF342" s="162">
        <v>1678.5731857318572</v>
      </c>
      <c r="AG342" s="162">
        <v>1889.8255930264806</v>
      </c>
      <c r="AH342" s="162" t="s">
        <v>363</v>
      </c>
      <c r="AI342" s="162">
        <v>679.23313028800283</v>
      </c>
      <c r="AJ342" s="162" t="s">
        <v>363</v>
      </c>
      <c r="AK342" s="34">
        <v>2269.5953898067328</v>
      </c>
      <c r="AL342" s="34">
        <v>763.60006519894637</v>
      </c>
      <c r="AM342" s="34" t="s">
        <v>363</v>
      </c>
      <c r="AN342" s="34">
        <v>1058.6942760322322</v>
      </c>
      <c r="AO342" s="34" t="s">
        <v>363</v>
      </c>
      <c r="AP342" s="34">
        <v>1238.7664355634058</v>
      </c>
      <c r="AQ342" s="34">
        <v>506.92405063291125</v>
      </c>
      <c r="AR342" s="147">
        <f t="shared" si="16"/>
        <v>1313.9389680294946</v>
      </c>
      <c r="AS342" s="147">
        <f t="shared" si="15"/>
        <v>2367.6793016511165</v>
      </c>
    </row>
    <row r="343" spans="1:45" x14ac:dyDescent="0.45">
      <c r="A343" s="19">
        <v>851</v>
      </c>
      <c r="B343" s="19" t="s">
        <v>1469</v>
      </c>
      <c r="C343" s="19" t="s">
        <v>124</v>
      </c>
      <c r="D343" s="19" t="s">
        <v>124</v>
      </c>
      <c r="E343" s="19" t="s">
        <v>124</v>
      </c>
      <c r="F343" s="19" t="s">
        <v>124</v>
      </c>
      <c r="G343" s="19">
        <v>80450</v>
      </c>
      <c r="H343" s="19" t="s">
        <v>1076</v>
      </c>
      <c r="I343" s="19">
        <v>571</v>
      </c>
      <c r="J343" s="19">
        <v>571</v>
      </c>
      <c r="K343" s="35"/>
      <c r="L343" s="36"/>
      <c r="M343" s="36"/>
      <c r="N343" s="56"/>
      <c r="O343" s="56"/>
      <c r="P343" s="36"/>
      <c r="Q343" s="37"/>
      <c r="R343" s="37"/>
      <c r="S343" s="33" t="s">
        <v>362</v>
      </c>
      <c r="T343" s="259">
        <v>361.86806409939413</v>
      </c>
      <c r="U343" s="258">
        <f t="shared" si="17"/>
        <v>0</v>
      </c>
      <c r="V343" s="34" t="s">
        <v>363</v>
      </c>
      <c r="W343" s="162" t="s">
        <v>363</v>
      </c>
      <c r="X343" s="162">
        <v>102.15410216201626</v>
      </c>
      <c r="Y343" s="34">
        <v>1741.1817434428001</v>
      </c>
      <c r="Z343" s="162">
        <v>30.415238448314948</v>
      </c>
      <c r="AA343" s="162" t="s">
        <v>363</v>
      </c>
      <c r="AB343" s="162" t="s">
        <v>363</v>
      </c>
      <c r="AC343" s="34" t="s">
        <v>363</v>
      </c>
      <c r="AD343" s="162" t="s">
        <v>363</v>
      </c>
      <c r="AE343" s="162" t="s">
        <v>363</v>
      </c>
      <c r="AF343" s="162" t="s">
        <v>363</v>
      </c>
      <c r="AG343" s="162" t="s">
        <v>363</v>
      </c>
      <c r="AH343" s="162" t="s">
        <v>363</v>
      </c>
      <c r="AI343" s="162" t="s">
        <v>363</v>
      </c>
      <c r="AJ343" s="162" t="s">
        <v>363</v>
      </c>
      <c r="AK343" s="34" t="s">
        <v>363</v>
      </c>
      <c r="AL343" s="34">
        <v>825.54459141180496</v>
      </c>
      <c r="AM343" s="34" t="s">
        <v>363</v>
      </c>
      <c r="AN343" s="34">
        <v>49.713024435330638</v>
      </c>
      <c r="AO343" s="34" t="s">
        <v>363</v>
      </c>
      <c r="AP343" s="34">
        <v>570.77375099889298</v>
      </c>
      <c r="AQ343" s="34">
        <v>696.87763713080165</v>
      </c>
      <c r="AR343" s="147">
        <f t="shared" si="16"/>
        <v>361.86806409939413</v>
      </c>
      <c r="AS343" s="147">
        <f t="shared" si="15"/>
        <v>0</v>
      </c>
    </row>
    <row r="344" spans="1:45" x14ac:dyDescent="0.45">
      <c r="A344" s="19">
        <v>852</v>
      </c>
      <c r="B344" s="19" t="s">
        <v>1581</v>
      </c>
      <c r="C344" s="19" t="s">
        <v>124</v>
      </c>
      <c r="D344" s="19" t="s">
        <v>124</v>
      </c>
      <c r="E344" s="19" t="s">
        <v>124</v>
      </c>
      <c r="F344" s="19" t="s">
        <v>124</v>
      </c>
      <c r="G344" s="19">
        <v>80450</v>
      </c>
      <c r="H344" s="19" t="s">
        <v>1076</v>
      </c>
      <c r="I344" s="19">
        <v>571</v>
      </c>
      <c r="J344" s="19">
        <v>571</v>
      </c>
      <c r="K344" s="38"/>
      <c r="L344" s="39"/>
      <c r="M344" s="39"/>
      <c r="N344" s="39"/>
      <c r="O344" s="39"/>
      <c r="P344" s="39"/>
      <c r="Q344" s="40"/>
      <c r="R344" s="40"/>
      <c r="S344" s="33" t="s">
        <v>364</v>
      </c>
      <c r="T344" s="259">
        <v>124.41473734377045</v>
      </c>
      <c r="U344" s="258">
        <f t="shared" si="17"/>
        <v>178.26353281538894</v>
      </c>
      <c r="V344" s="34">
        <v>70.020999027503422</v>
      </c>
      <c r="W344" s="162">
        <v>218.21137605563828</v>
      </c>
      <c r="X344" s="162">
        <v>36.53374108283613</v>
      </c>
      <c r="Y344" s="34">
        <v>239.47201555230939</v>
      </c>
      <c r="Z344" s="162">
        <v>1.1073417027433283E-3</v>
      </c>
      <c r="AA344" s="162">
        <v>4.3319417475728157</v>
      </c>
      <c r="AB344" s="162">
        <v>178.26353281538894</v>
      </c>
      <c r="AC344" s="34">
        <v>16.242084873154656</v>
      </c>
      <c r="AD344" s="162" t="s">
        <v>363</v>
      </c>
      <c r="AE344" s="162">
        <v>39.680651756053479</v>
      </c>
      <c r="AF344" s="162" t="s">
        <v>363</v>
      </c>
      <c r="AG344" s="162">
        <v>66.214210625580407</v>
      </c>
      <c r="AH344" s="162" t="s">
        <v>363</v>
      </c>
      <c r="AI344" s="162">
        <v>9.3501116010440599E-4</v>
      </c>
      <c r="AJ344" s="162" t="s">
        <v>363</v>
      </c>
      <c r="AK344" s="34">
        <v>53.992960450650195</v>
      </c>
      <c r="AL344" s="34">
        <v>56.274818045327358</v>
      </c>
      <c r="AM344" s="34" t="s">
        <v>363</v>
      </c>
      <c r="AN344" s="34">
        <v>316.33871345021112</v>
      </c>
      <c r="AO344" s="34" t="s">
        <v>363</v>
      </c>
      <c r="AP344" s="34">
        <v>99.903314090416472</v>
      </c>
      <c r="AQ344" s="34">
        <v>53.390084388185635</v>
      </c>
      <c r="AR344" s="147">
        <f t="shared" si="16"/>
        <v>124.41473734377045</v>
      </c>
      <c r="AS344" s="147">
        <f t="shared" si="15"/>
        <v>178.26353281538894</v>
      </c>
    </row>
    <row r="345" spans="1:45" x14ac:dyDescent="0.45">
      <c r="A345" s="19">
        <v>853</v>
      </c>
      <c r="B345" s="19" t="s">
        <v>1355</v>
      </c>
      <c r="C345" s="19" t="s">
        <v>124</v>
      </c>
      <c r="D345" s="19" t="s">
        <v>124</v>
      </c>
      <c r="E345" s="19" t="s">
        <v>124</v>
      </c>
      <c r="F345" s="19" t="s">
        <v>124</v>
      </c>
      <c r="G345" s="19">
        <v>80440</v>
      </c>
      <c r="H345" s="19" t="s">
        <v>1079</v>
      </c>
      <c r="I345" s="19">
        <v>572</v>
      </c>
      <c r="J345" s="19">
        <v>572</v>
      </c>
      <c r="K345" s="31">
        <v>572</v>
      </c>
      <c r="L345" s="30" t="s">
        <v>1079</v>
      </c>
      <c r="M345" s="30" t="s">
        <v>1077</v>
      </c>
      <c r="N345" s="30" t="s">
        <v>1080</v>
      </c>
      <c r="O345" s="30" t="s">
        <v>225</v>
      </c>
      <c r="P345" s="30" t="s">
        <v>1079</v>
      </c>
      <c r="Q345" s="32">
        <v>1</v>
      </c>
      <c r="R345" s="32">
        <v>1</v>
      </c>
      <c r="S345" s="33" t="s">
        <v>361</v>
      </c>
      <c r="T345" s="259">
        <v>849.16396833296051</v>
      </c>
      <c r="U345" s="258">
        <f t="shared" si="17"/>
        <v>948.65790383233593</v>
      </c>
      <c r="V345" s="34" t="s">
        <v>363</v>
      </c>
      <c r="W345" s="162" t="s">
        <v>363</v>
      </c>
      <c r="X345" s="162">
        <v>825.56986884219725</v>
      </c>
      <c r="Y345" s="34" t="s">
        <v>363</v>
      </c>
      <c r="Z345" s="162">
        <v>1016.8719115594928</v>
      </c>
      <c r="AA345" s="162">
        <v>1727.2538461538459</v>
      </c>
      <c r="AB345" s="162">
        <v>948.65790383233593</v>
      </c>
      <c r="AC345" s="34">
        <v>543.96889147579577</v>
      </c>
      <c r="AD345" s="162" t="s">
        <v>363</v>
      </c>
      <c r="AE345" s="162" t="s">
        <v>363</v>
      </c>
      <c r="AF345" s="162" t="s">
        <v>363</v>
      </c>
      <c r="AG345" s="162">
        <v>1481.6658066242378</v>
      </c>
      <c r="AH345" s="162" t="s">
        <v>363</v>
      </c>
      <c r="AI345" s="162" t="s">
        <v>363</v>
      </c>
      <c r="AJ345" s="162" t="s">
        <v>363</v>
      </c>
      <c r="AK345" s="34" t="s">
        <v>363</v>
      </c>
      <c r="AL345" s="34">
        <v>994.66800476997287</v>
      </c>
      <c r="AM345" s="34">
        <v>807.1418326107854</v>
      </c>
      <c r="AN345" s="34">
        <v>750.41802710459194</v>
      </c>
      <c r="AO345" s="34" t="s">
        <v>363</v>
      </c>
      <c r="AP345" s="34" t="s">
        <v>363</v>
      </c>
      <c r="AQ345" s="34">
        <v>996.42472152353571</v>
      </c>
      <c r="AR345" s="147">
        <f t="shared" si="16"/>
        <v>849.16396833296051</v>
      </c>
      <c r="AS345" s="147">
        <f t="shared" ref="AS345:AS408" si="18">IF(U345="",0,U345)</f>
        <v>948.65790383233593</v>
      </c>
    </row>
    <row r="346" spans="1:45" x14ac:dyDescent="0.45">
      <c r="A346" s="19">
        <v>854</v>
      </c>
      <c r="B346" s="19" t="s">
        <v>1470</v>
      </c>
      <c r="C346" s="19" t="s">
        <v>124</v>
      </c>
      <c r="D346" s="19" t="s">
        <v>124</v>
      </c>
      <c r="E346" s="19" t="s">
        <v>124</v>
      </c>
      <c r="F346" s="19" t="s">
        <v>124</v>
      </c>
      <c r="G346" s="19">
        <v>80440</v>
      </c>
      <c r="H346" s="19" t="s">
        <v>1079</v>
      </c>
      <c r="I346" s="19">
        <v>572</v>
      </c>
      <c r="J346" s="19">
        <v>572</v>
      </c>
      <c r="K346" s="35"/>
      <c r="L346" s="36"/>
      <c r="M346" s="36"/>
      <c r="N346" s="36"/>
      <c r="O346" s="36"/>
      <c r="P346" s="36"/>
      <c r="Q346" s="37"/>
      <c r="R346" s="37"/>
      <c r="S346" s="33" t="s">
        <v>362</v>
      </c>
      <c r="T346" s="259">
        <v>237.36722853917701</v>
      </c>
      <c r="U346" s="258">
        <f t="shared" si="17"/>
        <v>0</v>
      </c>
      <c r="V346" s="34" t="s">
        <v>363</v>
      </c>
      <c r="W346" s="162" t="s">
        <v>363</v>
      </c>
      <c r="X346" s="162">
        <v>51.152295175219152</v>
      </c>
      <c r="Y346" s="34" t="s">
        <v>363</v>
      </c>
      <c r="Z346" s="162">
        <v>13.629430247043818</v>
      </c>
      <c r="AA346" s="162" t="s">
        <v>363</v>
      </c>
      <c r="AB346" s="162" t="s">
        <v>363</v>
      </c>
      <c r="AC346" s="34">
        <v>8.3994201475832728</v>
      </c>
      <c r="AD346" s="162" t="s">
        <v>363</v>
      </c>
      <c r="AE346" s="162" t="s">
        <v>363</v>
      </c>
      <c r="AF346" s="162" t="s">
        <v>363</v>
      </c>
      <c r="AG346" s="162" t="s">
        <v>363</v>
      </c>
      <c r="AH346" s="162" t="s">
        <v>363</v>
      </c>
      <c r="AI346" s="162" t="s">
        <v>363</v>
      </c>
      <c r="AJ346" s="162" t="s">
        <v>363</v>
      </c>
      <c r="AK346" s="34" t="s">
        <v>363</v>
      </c>
      <c r="AL346" s="34">
        <v>320.52219280386146</v>
      </c>
      <c r="AM346" s="34">
        <v>807.70219944766529</v>
      </c>
      <c r="AN346" s="34">
        <v>30.678804366309027</v>
      </c>
      <c r="AO346" s="34" t="s">
        <v>363</v>
      </c>
      <c r="AP346" s="34" t="s">
        <v>363</v>
      </c>
      <c r="AQ346" s="34">
        <v>758.95077254761065</v>
      </c>
      <c r="AR346" s="147">
        <f t="shared" si="16"/>
        <v>237.36722853917701</v>
      </c>
      <c r="AS346" s="147">
        <f t="shared" si="18"/>
        <v>0</v>
      </c>
    </row>
    <row r="347" spans="1:45" x14ac:dyDescent="0.45">
      <c r="A347" s="19">
        <v>855</v>
      </c>
      <c r="B347" s="19" t="s">
        <v>1582</v>
      </c>
      <c r="C347" s="19" t="s">
        <v>124</v>
      </c>
      <c r="D347" s="19" t="s">
        <v>124</v>
      </c>
      <c r="E347" s="19" t="s">
        <v>124</v>
      </c>
      <c r="F347" s="19" t="s">
        <v>124</v>
      </c>
      <c r="G347" s="19">
        <v>80440</v>
      </c>
      <c r="H347" s="19" t="s">
        <v>1079</v>
      </c>
      <c r="I347" s="19">
        <v>572</v>
      </c>
      <c r="J347" s="19">
        <v>572</v>
      </c>
      <c r="K347" s="38"/>
      <c r="L347" s="39"/>
      <c r="M347" s="39"/>
      <c r="N347" s="39"/>
      <c r="O347" s="39"/>
      <c r="P347" s="39"/>
      <c r="Q347" s="40"/>
      <c r="R347" s="40"/>
      <c r="S347" s="33" t="s">
        <v>364</v>
      </c>
      <c r="T347" s="259">
        <v>86.962772667877346</v>
      </c>
      <c r="U347" s="258">
        <f t="shared" si="17"/>
        <v>88.425621364232953</v>
      </c>
      <c r="V347" s="34" t="s">
        <v>363</v>
      </c>
      <c r="W347" s="162" t="s">
        <v>363</v>
      </c>
      <c r="X347" s="162">
        <v>35.49981252275559</v>
      </c>
      <c r="Y347" s="34" t="s">
        <v>363</v>
      </c>
      <c r="Z347" s="162">
        <v>7.1212309733878574E-4</v>
      </c>
      <c r="AA347" s="162">
        <v>7.3687384615384595</v>
      </c>
      <c r="AB347" s="162">
        <v>88.425621364232953</v>
      </c>
      <c r="AC347" s="34">
        <v>10.477262841983441</v>
      </c>
      <c r="AD347" s="162" t="s">
        <v>363</v>
      </c>
      <c r="AE347" s="162" t="s">
        <v>363</v>
      </c>
      <c r="AF347" s="162" t="s">
        <v>363</v>
      </c>
      <c r="AG347" s="162">
        <v>63.096534984614792</v>
      </c>
      <c r="AH347" s="162" t="s">
        <v>363</v>
      </c>
      <c r="AI347" s="162" t="s">
        <v>363</v>
      </c>
      <c r="AJ347" s="162" t="s">
        <v>363</v>
      </c>
      <c r="AK347" s="34" t="s">
        <v>363</v>
      </c>
      <c r="AL347" s="34">
        <v>72.651790610334601</v>
      </c>
      <c r="AM347" s="34">
        <v>202.87391533847835</v>
      </c>
      <c r="AN347" s="34">
        <v>266.79701938124418</v>
      </c>
      <c r="AO347" s="34" t="s">
        <v>363</v>
      </c>
      <c r="AP347" s="34" t="s">
        <v>363</v>
      </c>
      <c r="AQ347" s="34">
        <v>109.40172475745598</v>
      </c>
      <c r="AR347" s="147">
        <f t="shared" si="16"/>
        <v>86.962772667877346</v>
      </c>
      <c r="AS347" s="147">
        <f t="shared" si="18"/>
        <v>88.425621364232953</v>
      </c>
    </row>
    <row r="348" spans="1:45" x14ac:dyDescent="0.45">
      <c r="A348" s="19">
        <v>856</v>
      </c>
      <c r="B348" s="19" t="s">
        <v>1356</v>
      </c>
      <c r="C348" s="19" t="s">
        <v>124</v>
      </c>
      <c r="D348" s="19" t="s">
        <v>124</v>
      </c>
      <c r="E348" s="19" t="s">
        <v>124</v>
      </c>
      <c r="F348" s="19" t="s">
        <v>124</v>
      </c>
      <c r="G348" s="19">
        <v>80430</v>
      </c>
      <c r="H348" s="19" t="s">
        <v>1081</v>
      </c>
      <c r="I348" s="19">
        <v>574</v>
      </c>
      <c r="J348" s="19">
        <v>574</v>
      </c>
      <c r="K348" s="31">
        <v>574</v>
      </c>
      <c r="L348" s="30" t="s">
        <v>1081</v>
      </c>
      <c r="M348" s="30" t="s">
        <v>1082</v>
      </c>
      <c r="N348" s="30" t="s">
        <v>1083</v>
      </c>
      <c r="O348" s="30" t="s">
        <v>226</v>
      </c>
      <c r="P348" s="30" t="s">
        <v>1081</v>
      </c>
      <c r="Q348" s="32">
        <v>1</v>
      </c>
      <c r="R348" s="32">
        <v>1</v>
      </c>
      <c r="S348" s="33" t="s">
        <v>361</v>
      </c>
      <c r="T348" s="259">
        <v>214.97129310018872</v>
      </c>
      <c r="U348" s="258">
        <f t="shared" si="17"/>
        <v>110.30640531825885</v>
      </c>
      <c r="V348" s="34">
        <v>399.86948214159429</v>
      </c>
      <c r="W348" s="162">
        <v>441.77780539801529</v>
      </c>
      <c r="X348" s="162">
        <v>145.6030710838854</v>
      </c>
      <c r="Y348" s="34" t="s">
        <v>363</v>
      </c>
      <c r="Z348" s="162">
        <v>9583.5994588439207</v>
      </c>
      <c r="AA348" s="162">
        <v>711.09642857142865</v>
      </c>
      <c r="AB348" s="162">
        <v>110.30640531825885</v>
      </c>
      <c r="AC348" s="34">
        <v>100.19580255306796</v>
      </c>
      <c r="AD348" s="162" t="s">
        <v>363</v>
      </c>
      <c r="AE348" s="162">
        <v>280.8295015633621</v>
      </c>
      <c r="AF348" s="162">
        <v>556.07202750611555</v>
      </c>
      <c r="AG348" s="162">
        <v>142.22303702303012</v>
      </c>
      <c r="AH348" s="162" t="s">
        <v>363</v>
      </c>
      <c r="AI348" s="162">
        <v>444.62254581477856</v>
      </c>
      <c r="AJ348" s="162">
        <v>518.97125986892252</v>
      </c>
      <c r="AK348" s="34">
        <v>499.66157930478153</v>
      </c>
      <c r="AL348" s="34">
        <v>267.97148927995607</v>
      </c>
      <c r="AM348" s="34" t="s">
        <v>363</v>
      </c>
      <c r="AN348" s="34">
        <v>154.74839616601108</v>
      </c>
      <c r="AO348" s="34" t="s">
        <v>363</v>
      </c>
      <c r="AP348" s="34">
        <v>289.02784000577668</v>
      </c>
      <c r="AQ348" s="34">
        <v>238.89785344390111</v>
      </c>
      <c r="AR348" s="147">
        <f t="shared" si="16"/>
        <v>214.97129310018872</v>
      </c>
      <c r="AS348" s="147">
        <f t="shared" si="18"/>
        <v>110.30640531825885</v>
      </c>
    </row>
    <row r="349" spans="1:45" x14ac:dyDescent="0.45">
      <c r="A349" s="19">
        <v>857</v>
      </c>
      <c r="B349" s="19" t="s">
        <v>1471</v>
      </c>
      <c r="C349" s="19" t="s">
        <v>124</v>
      </c>
      <c r="D349" s="19" t="s">
        <v>124</v>
      </c>
      <c r="E349" s="19" t="s">
        <v>124</v>
      </c>
      <c r="F349" s="19" t="s">
        <v>124</v>
      </c>
      <c r="G349" s="19">
        <v>80430</v>
      </c>
      <c r="H349" s="19" t="s">
        <v>1081</v>
      </c>
      <c r="I349" s="19">
        <v>574</v>
      </c>
      <c r="J349" s="19">
        <v>574</v>
      </c>
      <c r="K349" s="35"/>
      <c r="L349" s="36"/>
      <c r="M349" s="36"/>
      <c r="N349" s="36"/>
      <c r="O349" s="36"/>
      <c r="P349" s="36"/>
      <c r="Q349" s="37"/>
      <c r="R349" s="37"/>
      <c r="S349" s="33" t="s">
        <v>362</v>
      </c>
      <c r="T349" s="259">
        <v>8.9229643986578093</v>
      </c>
      <c r="U349" s="258">
        <f t="shared" si="17"/>
        <v>0</v>
      </c>
      <c r="V349" s="34" t="s">
        <v>363</v>
      </c>
      <c r="W349" s="162">
        <v>3.6401197059528467</v>
      </c>
      <c r="X349" s="162">
        <v>3.4313487061566743</v>
      </c>
      <c r="Y349" s="34" t="s">
        <v>363</v>
      </c>
      <c r="Z349" s="162">
        <v>88.998678633844904</v>
      </c>
      <c r="AA349" s="162" t="s">
        <v>363</v>
      </c>
      <c r="AB349" s="162" t="s">
        <v>363</v>
      </c>
      <c r="AC349" s="34">
        <v>0.72104810843405487</v>
      </c>
      <c r="AD349" s="162" t="s">
        <v>363</v>
      </c>
      <c r="AE349" s="162" t="s">
        <v>363</v>
      </c>
      <c r="AF349" s="162">
        <v>4.3817633953732669</v>
      </c>
      <c r="AG349" s="162" t="s">
        <v>363</v>
      </c>
      <c r="AH349" s="162" t="s">
        <v>363</v>
      </c>
      <c r="AI349" s="162">
        <v>5.2841809375902988</v>
      </c>
      <c r="AJ349" s="162" t="s">
        <v>363</v>
      </c>
      <c r="AK349" s="34">
        <v>3.6082611199991614</v>
      </c>
      <c r="AL349" s="34">
        <v>6.2549568398711406</v>
      </c>
      <c r="AM349" s="34" t="s">
        <v>363</v>
      </c>
      <c r="AN349" s="34">
        <v>3.1881346617276414</v>
      </c>
      <c r="AO349" s="34" t="s">
        <v>363</v>
      </c>
      <c r="AP349" s="34">
        <v>30.693729991279412</v>
      </c>
      <c r="AQ349" s="34">
        <v>94.295572754668115</v>
      </c>
      <c r="AR349" s="147">
        <f t="shared" si="16"/>
        <v>8.9229643986578093</v>
      </c>
      <c r="AS349" s="147">
        <f t="shared" si="18"/>
        <v>0</v>
      </c>
    </row>
    <row r="350" spans="1:45" x14ac:dyDescent="0.45">
      <c r="A350" s="19">
        <v>858</v>
      </c>
      <c r="B350" s="19" t="s">
        <v>1583</v>
      </c>
      <c r="C350" s="19" t="s">
        <v>124</v>
      </c>
      <c r="D350" s="19" t="s">
        <v>124</v>
      </c>
      <c r="E350" s="19" t="s">
        <v>124</v>
      </c>
      <c r="F350" s="19" t="s">
        <v>124</v>
      </c>
      <c r="G350" s="19">
        <v>80430</v>
      </c>
      <c r="H350" s="19" t="s">
        <v>1081</v>
      </c>
      <c r="I350" s="19">
        <v>574</v>
      </c>
      <c r="J350" s="19">
        <v>574</v>
      </c>
      <c r="K350" s="38"/>
      <c r="L350" s="39"/>
      <c r="M350" s="39"/>
      <c r="N350" s="39"/>
      <c r="O350" s="39"/>
      <c r="P350" s="39"/>
      <c r="Q350" s="40"/>
      <c r="R350" s="40"/>
      <c r="S350" s="33" t="s">
        <v>364</v>
      </c>
      <c r="T350" s="259">
        <v>30.67605769054564</v>
      </c>
      <c r="U350" s="258">
        <f t="shared" si="17"/>
        <v>20.25538459896978</v>
      </c>
      <c r="V350" s="34">
        <v>26.13792639980668</v>
      </c>
      <c r="W350" s="162">
        <v>55.214128241491132</v>
      </c>
      <c r="X350" s="162">
        <v>10.511123420290435</v>
      </c>
      <c r="Y350" s="34" t="s">
        <v>363</v>
      </c>
      <c r="Z350" s="162">
        <v>1.6183146424359555E-4</v>
      </c>
      <c r="AA350" s="162">
        <v>6.0397380952380963</v>
      </c>
      <c r="AB350" s="162">
        <v>20.25538459896978</v>
      </c>
      <c r="AC350" s="34">
        <v>2.9490443108238762</v>
      </c>
      <c r="AD350" s="162" t="s">
        <v>363</v>
      </c>
      <c r="AE350" s="162">
        <v>19.979400404634905</v>
      </c>
      <c r="AF350" s="162" t="s">
        <v>363</v>
      </c>
      <c r="AG350" s="162">
        <v>12.486334723253846</v>
      </c>
      <c r="AH350" s="162" t="s">
        <v>363</v>
      </c>
      <c r="AI350" s="162">
        <v>8.3361578319475374E-4</v>
      </c>
      <c r="AJ350" s="162">
        <v>0.39963780643194635</v>
      </c>
      <c r="AK350" s="34">
        <v>30.381657161301739</v>
      </c>
      <c r="AL350" s="34">
        <v>23.904609315727399</v>
      </c>
      <c r="AM350" s="34" t="s">
        <v>363</v>
      </c>
      <c r="AN350" s="34">
        <v>113.97082518316323</v>
      </c>
      <c r="AO350" s="34" t="s">
        <v>363</v>
      </c>
      <c r="AP350" s="34">
        <v>47.553832618593844</v>
      </c>
      <c r="AQ350" s="34">
        <v>41.741007971836595</v>
      </c>
      <c r="AR350" s="147">
        <f t="shared" si="16"/>
        <v>30.67605769054564</v>
      </c>
      <c r="AS350" s="147">
        <f t="shared" si="18"/>
        <v>20.25538459896978</v>
      </c>
    </row>
    <row r="351" spans="1:45" x14ac:dyDescent="0.45">
      <c r="A351" s="19">
        <v>862</v>
      </c>
      <c r="B351" s="19" t="s">
        <v>1357</v>
      </c>
      <c r="C351" s="19" t="s">
        <v>124</v>
      </c>
      <c r="D351" s="19" t="s">
        <v>124</v>
      </c>
      <c r="E351" s="19" t="s">
        <v>124</v>
      </c>
      <c r="F351" s="19" t="s">
        <v>124</v>
      </c>
      <c r="G351" s="19">
        <v>80410</v>
      </c>
      <c r="H351" s="19" t="s">
        <v>1087</v>
      </c>
      <c r="I351" s="19">
        <v>577</v>
      </c>
      <c r="J351" s="19">
        <v>577</v>
      </c>
      <c r="K351" s="31">
        <v>577</v>
      </c>
      <c r="L351" s="30" t="s">
        <v>1087</v>
      </c>
      <c r="M351" s="30" t="s">
        <v>1088</v>
      </c>
      <c r="N351" s="30" t="s">
        <v>1089</v>
      </c>
      <c r="O351" s="30" t="s">
        <v>227</v>
      </c>
      <c r="P351" s="30" t="s">
        <v>1087</v>
      </c>
      <c r="Q351" s="32">
        <v>1</v>
      </c>
      <c r="R351" s="32">
        <v>1</v>
      </c>
      <c r="S351" s="33" t="s">
        <v>361</v>
      </c>
      <c r="T351" s="259">
        <v>929.70250015085992</v>
      </c>
      <c r="U351" s="258">
        <f t="shared" si="17"/>
        <v>0</v>
      </c>
      <c r="V351" s="34" t="s">
        <v>363</v>
      </c>
      <c r="W351" s="162" t="s">
        <v>363</v>
      </c>
      <c r="X351" s="162" t="s">
        <v>363</v>
      </c>
      <c r="Y351" s="34">
        <v>92.353404855587243</v>
      </c>
      <c r="Z351" s="162" t="s">
        <v>363</v>
      </c>
      <c r="AA351" s="162" t="s">
        <v>363</v>
      </c>
      <c r="AB351" s="162" t="s">
        <v>363</v>
      </c>
      <c r="AC351" s="34">
        <v>2560.5158501440919</v>
      </c>
      <c r="AD351" s="162" t="s">
        <v>363</v>
      </c>
      <c r="AE351" s="162" t="s">
        <v>363</v>
      </c>
      <c r="AF351" s="162" t="s">
        <v>363</v>
      </c>
      <c r="AG351" s="162" t="s">
        <v>363</v>
      </c>
      <c r="AH351" s="162" t="s">
        <v>363</v>
      </c>
      <c r="AI351" s="162" t="s">
        <v>363</v>
      </c>
      <c r="AJ351" s="162" t="s">
        <v>363</v>
      </c>
      <c r="AK351" s="34" t="s">
        <v>363</v>
      </c>
      <c r="AL351" s="34" t="s">
        <v>363</v>
      </c>
      <c r="AM351" s="34" t="s">
        <v>363</v>
      </c>
      <c r="AN351" s="34">
        <v>503.26789481284646</v>
      </c>
      <c r="AO351" s="34" t="s">
        <v>363</v>
      </c>
      <c r="AP351" s="34" t="s">
        <v>363</v>
      </c>
      <c r="AQ351" s="34" t="s">
        <v>363</v>
      </c>
      <c r="AR351" s="147">
        <f t="shared" si="16"/>
        <v>929.70250015085992</v>
      </c>
      <c r="AS351" s="147">
        <f t="shared" si="18"/>
        <v>0</v>
      </c>
    </row>
    <row r="352" spans="1:45" x14ac:dyDescent="0.45">
      <c r="A352" s="19">
        <v>863</v>
      </c>
      <c r="B352" s="19" t="s">
        <v>1472</v>
      </c>
      <c r="C352" s="19" t="s">
        <v>124</v>
      </c>
      <c r="D352" s="19" t="s">
        <v>124</v>
      </c>
      <c r="E352" s="19" t="s">
        <v>124</v>
      </c>
      <c r="F352" s="19" t="s">
        <v>124</v>
      </c>
      <c r="G352" s="19">
        <v>80410</v>
      </c>
      <c r="H352" s="19" t="s">
        <v>1087</v>
      </c>
      <c r="I352" s="19">
        <v>577</v>
      </c>
      <c r="J352" s="19">
        <v>577</v>
      </c>
      <c r="K352" s="35"/>
      <c r="L352" s="36"/>
      <c r="M352" s="36"/>
      <c r="N352" s="36"/>
      <c r="O352" s="36"/>
      <c r="P352" s="36"/>
      <c r="Q352" s="37"/>
      <c r="R352" s="37"/>
      <c r="S352" s="33" t="s">
        <v>362</v>
      </c>
      <c r="T352" s="259">
        <v>1249.8224337851266</v>
      </c>
      <c r="U352" s="258">
        <f t="shared" si="17"/>
        <v>0</v>
      </c>
      <c r="V352" s="34" t="s">
        <v>363</v>
      </c>
      <c r="W352" s="162" t="s">
        <v>363</v>
      </c>
      <c r="X352" s="162" t="s">
        <v>363</v>
      </c>
      <c r="Y352" s="34" t="s">
        <v>363</v>
      </c>
      <c r="Z352" s="162" t="s">
        <v>363</v>
      </c>
      <c r="AA352" s="162" t="s">
        <v>363</v>
      </c>
      <c r="AB352" s="162" t="s">
        <v>363</v>
      </c>
      <c r="AC352" s="34" t="s">
        <v>363</v>
      </c>
      <c r="AD352" s="162" t="s">
        <v>363</v>
      </c>
      <c r="AE352" s="162" t="s">
        <v>363</v>
      </c>
      <c r="AF352" s="162" t="s">
        <v>363</v>
      </c>
      <c r="AG352" s="162" t="s">
        <v>363</v>
      </c>
      <c r="AH352" s="162" t="s">
        <v>363</v>
      </c>
      <c r="AI352" s="162" t="s">
        <v>363</v>
      </c>
      <c r="AJ352" s="162" t="s">
        <v>363</v>
      </c>
      <c r="AK352" s="34" t="s">
        <v>363</v>
      </c>
      <c r="AL352" s="34" t="s">
        <v>363</v>
      </c>
      <c r="AM352" s="34" t="s">
        <v>363</v>
      </c>
      <c r="AN352" s="34" t="s">
        <v>363</v>
      </c>
      <c r="AO352" s="34" t="s">
        <v>363</v>
      </c>
      <c r="AP352" s="34" t="s">
        <v>363</v>
      </c>
      <c r="AQ352" s="34" t="s">
        <v>363</v>
      </c>
      <c r="AR352" s="147">
        <f t="shared" si="16"/>
        <v>1249.8224337851266</v>
      </c>
      <c r="AS352" s="147">
        <f t="shared" si="18"/>
        <v>0</v>
      </c>
    </row>
    <row r="353" spans="1:45" x14ac:dyDescent="0.45">
      <c r="A353" s="19">
        <v>864</v>
      </c>
      <c r="B353" s="19" t="s">
        <v>1584</v>
      </c>
      <c r="C353" s="19" t="s">
        <v>124</v>
      </c>
      <c r="D353" s="19" t="s">
        <v>124</v>
      </c>
      <c r="E353" s="19" t="s">
        <v>124</v>
      </c>
      <c r="F353" s="19" t="s">
        <v>124</v>
      </c>
      <c r="G353" s="19">
        <v>80410</v>
      </c>
      <c r="H353" s="19" t="s">
        <v>1087</v>
      </c>
      <c r="I353" s="19">
        <v>577</v>
      </c>
      <c r="J353" s="19">
        <v>577</v>
      </c>
      <c r="K353" s="38"/>
      <c r="L353" s="39"/>
      <c r="M353" s="39"/>
      <c r="N353" s="39"/>
      <c r="O353" s="39"/>
      <c r="P353" s="39"/>
      <c r="Q353" s="40"/>
      <c r="R353" s="40"/>
      <c r="S353" s="33" t="s">
        <v>364</v>
      </c>
      <c r="T353" s="259">
        <v>97.647054852123787</v>
      </c>
      <c r="U353" s="258">
        <f t="shared" si="17"/>
        <v>0</v>
      </c>
      <c r="V353" s="34" t="s">
        <v>363</v>
      </c>
      <c r="W353" s="162" t="s">
        <v>363</v>
      </c>
      <c r="X353" s="162" t="s">
        <v>363</v>
      </c>
      <c r="Y353" s="34">
        <v>69.426132091287016</v>
      </c>
      <c r="Z353" s="162" t="s">
        <v>363</v>
      </c>
      <c r="AA353" s="162" t="s">
        <v>363</v>
      </c>
      <c r="AB353" s="162" t="s">
        <v>363</v>
      </c>
      <c r="AC353" s="34">
        <v>41.252737752161387</v>
      </c>
      <c r="AD353" s="162" t="s">
        <v>363</v>
      </c>
      <c r="AE353" s="162" t="s">
        <v>363</v>
      </c>
      <c r="AF353" s="162" t="s">
        <v>363</v>
      </c>
      <c r="AG353" s="162" t="s">
        <v>363</v>
      </c>
      <c r="AH353" s="162" t="s">
        <v>363</v>
      </c>
      <c r="AI353" s="162" t="s">
        <v>363</v>
      </c>
      <c r="AJ353" s="162" t="s">
        <v>363</v>
      </c>
      <c r="AK353" s="34" t="s">
        <v>363</v>
      </c>
      <c r="AL353" s="34" t="s">
        <v>363</v>
      </c>
      <c r="AM353" s="34" t="s">
        <v>363</v>
      </c>
      <c r="AN353" s="34">
        <v>146.00082029805912</v>
      </c>
      <c r="AO353" s="34" t="s">
        <v>363</v>
      </c>
      <c r="AP353" s="34" t="s">
        <v>363</v>
      </c>
      <c r="AQ353" s="34" t="s">
        <v>363</v>
      </c>
      <c r="AR353" s="147">
        <f t="shared" si="16"/>
        <v>97.647054852123787</v>
      </c>
      <c r="AS353" s="147">
        <f t="shared" si="18"/>
        <v>0</v>
      </c>
    </row>
    <row r="354" spans="1:45" x14ac:dyDescent="0.45">
      <c r="A354" s="19">
        <v>865</v>
      </c>
      <c r="B354" s="19" t="s">
        <v>1345</v>
      </c>
      <c r="C354" s="19" t="s">
        <v>124</v>
      </c>
      <c r="D354" s="19" t="s">
        <v>124</v>
      </c>
      <c r="E354" s="19" t="s">
        <v>124</v>
      </c>
      <c r="F354" s="19" t="s">
        <v>124</v>
      </c>
      <c r="G354" s="19">
        <v>81090</v>
      </c>
      <c r="H354" s="19" t="s">
        <v>1096</v>
      </c>
      <c r="I354" s="19">
        <v>591</v>
      </c>
      <c r="J354" s="19">
        <v>591</v>
      </c>
      <c r="K354" s="31">
        <v>591</v>
      </c>
      <c r="L354" s="30" t="s">
        <v>1090</v>
      </c>
      <c r="M354" s="30"/>
      <c r="N354" s="30"/>
      <c r="O354" s="49" t="s">
        <v>229</v>
      </c>
      <c r="P354" s="30" t="s">
        <v>1090</v>
      </c>
      <c r="Q354" s="32">
        <v>1</v>
      </c>
      <c r="R354" s="32">
        <v>1</v>
      </c>
      <c r="S354" s="33" t="s">
        <v>361</v>
      </c>
      <c r="T354" s="259">
        <v>3637.8370005642737</v>
      </c>
      <c r="U354" s="258">
        <f t="shared" si="17"/>
        <v>0</v>
      </c>
      <c r="V354" s="34" t="s">
        <v>363</v>
      </c>
      <c r="W354" s="162" t="s">
        <v>363</v>
      </c>
      <c r="X354" s="162">
        <v>3786.6908490482538</v>
      </c>
      <c r="Y354" s="34" t="s">
        <v>363</v>
      </c>
      <c r="Z354" s="162" t="s">
        <v>363</v>
      </c>
      <c r="AA354" s="162" t="s">
        <v>363</v>
      </c>
      <c r="AB354" s="162" t="s">
        <v>363</v>
      </c>
      <c r="AC354" s="34" t="s">
        <v>363</v>
      </c>
      <c r="AD354" s="162" t="s">
        <v>363</v>
      </c>
      <c r="AE354" s="162" t="s">
        <v>363</v>
      </c>
      <c r="AF354" s="162" t="s">
        <v>363</v>
      </c>
      <c r="AG354" s="162" t="s">
        <v>363</v>
      </c>
      <c r="AH354" s="162" t="s">
        <v>363</v>
      </c>
      <c r="AI354" s="162" t="s">
        <v>363</v>
      </c>
      <c r="AJ354" s="162" t="s">
        <v>363</v>
      </c>
      <c r="AK354" s="34" t="s">
        <v>363</v>
      </c>
      <c r="AL354" s="34" t="s">
        <v>363</v>
      </c>
      <c r="AM354" s="34" t="s">
        <v>363</v>
      </c>
      <c r="AN354" s="34" t="s">
        <v>363</v>
      </c>
      <c r="AO354" s="34" t="s">
        <v>363</v>
      </c>
      <c r="AP354" s="34" t="s">
        <v>363</v>
      </c>
      <c r="AQ354" s="34" t="s">
        <v>363</v>
      </c>
      <c r="AR354" s="147">
        <f t="shared" si="16"/>
        <v>3637.8370005642737</v>
      </c>
      <c r="AS354" s="147">
        <f t="shared" si="18"/>
        <v>0</v>
      </c>
    </row>
    <row r="355" spans="1:45" x14ac:dyDescent="0.45">
      <c r="A355" s="19">
        <v>866</v>
      </c>
      <c r="B355" s="19" t="s">
        <v>1460</v>
      </c>
      <c r="C355" s="19" t="s">
        <v>124</v>
      </c>
      <c r="D355" s="19" t="s">
        <v>124</v>
      </c>
      <c r="E355" s="19" t="s">
        <v>124</v>
      </c>
      <c r="F355" s="19" t="s">
        <v>124</v>
      </c>
      <c r="G355" s="19">
        <v>81090</v>
      </c>
      <c r="H355" s="19" t="s">
        <v>1096</v>
      </c>
      <c r="I355" s="19">
        <v>591</v>
      </c>
      <c r="J355" s="19">
        <v>591</v>
      </c>
      <c r="K355" s="35"/>
      <c r="L355" s="36"/>
      <c r="M355" s="36"/>
      <c r="N355" s="36"/>
      <c r="O355" s="56"/>
      <c r="P355" s="36"/>
      <c r="Q355" s="37"/>
      <c r="R355" s="37"/>
      <c r="S355" s="33" t="s">
        <v>362</v>
      </c>
      <c r="T355" s="259">
        <v>33.900945773233893</v>
      </c>
      <c r="U355" s="258">
        <f t="shared" si="17"/>
        <v>0</v>
      </c>
      <c r="V355" s="34" t="s">
        <v>363</v>
      </c>
      <c r="W355" s="162" t="s">
        <v>363</v>
      </c>
      <c r="X355" s="162" t="s">
        <v>363</v>
      </c>
      <c r="Y355" s="34" t="s">
        <v>363</v>
      </c>
      <c r="Z355" s="162" t="s">
        <v>363</v>
      </c>
      <c r="AA355" s="162" t="s">
        <v>363</v>
      </c>
      <c r="AB355" s="162" t="s">
        <v>363</v>
      </c>
      <c r="AC355" s="34" t="s">
        <v>363</v>
      </c>
      <c r="AD355" s="162" t="s">
        <v>363</v>
      </c>
      <c r="AE355" s="162" t="s">
        <v>363</v>
      </c>
      <c r="AF355" s="162" t="s">
        <v>363</v>
      </c>
      <c r="AG355" s="162" t="s">
        <v>363</v>
      </c>
      <c r="AH355" s="162" t="s">
        <v>363</v>
      </c>
      <c r="AI355" s="162" t="s">
        <v>363</v>
      </c>
      <c r="AJ355" s="162" t="s">
        <v>363</v>
      </c>
      <c r="AK355" s="34" t="s">
        <v>363</v>
      </c>
      <c r="AL355" s="34" t="s">
        <v>363</v>
      </c>
      <c r="AM355" s="34" t="s">
        <v>363</v>
      </c>
      <c r="AN355" s="34" t="s">
        <v>363</v>
      </c>
      <c r="AO355" s="34" t="s">
        <v>363</v>
      </c>
      <c r="AP355" s="34" t="s">
        <v>363</v>
      </c>
      <c r="AQ355" s="34" t="s">
        <v>363</v>
      </c>
      <c r="AR355" s="147">
        <f t="shared" si="16"/>
        <v>33.900945773233893</v>
      </c>
      <c r="AS355" s="147">
        <f t="shared" si="18"/>
        <v>0</v>
      </c>
    </row>
    <row r="356" spans="1:45" x14ac:dyDescent="0.45">
      <c r="A356" s="19">
        <v>867</v>
      </c>
      <c r="B356" s="19" t="s">
        <v>1572</v>
      </c>
      <c r="C356" s="19" t="s">
        <v>124</v>
      </c>
      <c r="D356" s="19" t="s">
        <v>124</v>
      </c>
      <c r="E356" s="19" t="s">
        <v>124</v>
      </c>
      <c r="F356" s="19" t="s">
        <v>124</v>
      </c>
      <c r="G356" s="19">
        <v>81090</v>
      </c>
      <c r="H356" s="19" t="s">
        <v>1096</v>
      </c>
      <c r="I356" s="19">
        <v>591</v>
      </c>
      <c r="J356" s="19">
        <v>591</v>
      </c>
      <c r="K356" s="38"/>
      <c r="L356" s="39"/>
      <c r="M356" s="39"/>
      <c r="N356" s="39"/>
      <c r="O356" s="39"/>
      <c r="P356" s="39"/>
      <c r="Q356" s="40"/>
      <c r="R356" s="40"/>
      <c r="S356" s="33" t="s">
        <v>364</v>
      </c>
      <c r="T356" s="259">
        <v>120.88585441181975</v>
      </c>
      <c r="U356" s="258">
        <f t="shared" si="17"/>
        <v>0</v>
      </c>
      <c r="V356" s="34" t="s">
        <v>363</v>
      </c>
      <c r="W356" s="162" t="s">
        <v>363</v>
      </c>
      <c r="X356" s="162">
        <v>134.42723895804406</v>
      </c>
      <c r="Y356" s="34" t="s">
        <v>363</v>
      </c>
      <c r="Z356" s="162" t="s">
        <v>363</v>
      </c>
      <c r="AA356" s="162" t="s">
        <v>363</v>
      </c>
      <c r="AB356" s="162" t="s">
        <v>363</v>
      </c>
      <c r="AC356" s="34" t="s">
        <v>363</v>
      </c>
      <c r="AD356" s="162" t="s">
        <v>363</v>
      </c>
      <c r="AE356" s="162" t="s">
        <v>363</v>
      </c>
      <c r="AF356" s="162" t="s">
        <v>363</v>
      </c>
      <c r="AG356" s="162" t="s">
        <v>363</v>
      </c>
      <c r="AH356" s="162" t="s">
        <v>363</v>
      </c>
      <c r="AI356" s="162" t="s">
        <v>363</v>
      </c>
      <c r="AJ356" s="162" t="s">
        <v>363</v>
      </c>
      <c r="AK356" s="34" t="s">
        <v>363</v>
      </c>
      <c r="AL356" s="34" t="s">
        <v>363</v>
      </c>
      <c r="AM356" s="34" t="s">
        <v>363</v>
      </c>
      <c r="AN356" s="34" t="s">
        <v>363</v>
      </c>
      <c r="AO356" s="34" t="s">
        <v>363</v>
      </c>
      <c r="AP356" s="34" t="s">
        <v>363</v>
      </c>
      <c r="AQ356" s="34" t="s">
        <v>363</v>
      </c>
      <c r="AR356" s="147">
        <f t="shared" si="16"/>
        <v>120.88585441181975</v>
      </c>
      <c r="AS356" s="147">
        <f t="shared" si="18"/>
        <v>0</v>
      </c>
    </row>
    <row r="357" spans="1:45" x14ac:dyDescent="0.45">
      <c r="A357" s="19">
        <v>868</v>
      </c>
      <c r="B357" s="19" t="s">
        <v>1358</v>
      </c>
      <c r="C357" s="19" t="s">
        <v>124</v>
      </c>
      <c r="D357" s="19" t="s">
        <v>124</v>
      </c>
      <c r="E357" s="19" t="s">
        <v>124</v>
      </c>
      <c r="F357" s="19" t="s">
        <v>124</v>
      </c>
      <c r="G357" s="19">
        <v>81050</v>
      </c>
      <c r="H357" s="19" t="s">
        <v>1091</v>
      </c>
      <c r="I357" s="19">
        <v>592</v>
      </c>
      <c r="J357" s="19">
        <v>592</v>
      </c>
      <c r="K357" s="31">
        <v>592</v>
      </c>
      <c r="L357" s="30" t="s">
        <v>1091</v>
      </c>
      <c r="M357" s="30"/>
      <c r="N357" s="30"/>
      <c r="O357" s="30" t="s">
        <v>230</v>
      </c>
      <c r="P357" s="30" t="s">
        <v>1091</v>
      </c>
      <c r="Q357" s="32">
        <v>1</v>
      </c>
      <c r="R357" s="32">
        <v>1</v>
      </c>
      <c r="S357" s="33" t="s">
        <v>361</v>
      </c>
      <c r="T357" s="259">
        <v>306.71341158438815</v>
      </c>
      <c r="U357" s="258">
        <f t="shared" si="17"/>
        <v>0</v>
      </c>
      <c r="V357" s="34" t="s">
        <v>363</v>
      </c>
      <c r="W357" s="162" t="s">
        <v>363</v>
      </c>
      <c r="X357" s="162" t="s">
        <v>363</v>
      </c>
      <c r="Y357" s="34" t="s">
        <v>363</v>
      </c>
      <c r="Z357" s="162" t="s">
        <v>363</v>
      </c>
      <c r="AA357" s="162" t="s">
        <v>363</v>
      </c>
      <c r="AB357" s="162" t="s">
        <v>363</v>
      </c>
      <c r="AC357" s="34" t="s">
        <v>363</v>
      </c>
      <c r="AD357" s="162" t="s">
        <v>363</v>
      </c>
      <c r="AE357" s="162" t="s">
        <v>363</v>
      </c>
      <c r="AF357" s="162" t="s">
        <v>363</v>
      </c>
      <c r="AG357" s="162" t="s">
        <v>363</v>
      </c>
      <c r="AH357" s="162" t="s">
        <v>363</v>
      </c>
      <c r="AI357" s="162" t="s">
        <v>363</v>
      </c>
      <c r="AJ357" s="162" t="s">
        <v>363</v>
      </c>
      <c r="AK357" s="34" t="s">
        <v>363</v>
      </c>
      <c r="AL357" s="34" t="s">
        <v>363</v>
      </c>
      <c r="AM357" s="34">
        <v>246.78716349960411</v>
      </c>
      <c r="AN357" s="34" t="s">
        <v>363</v>
      </c>
      <c r="AO357" s="34" t="s">
        <v>363</v>
      </c>
      <c r="AP357" s="34" t="s">
        <v>363</v>
      </c>
      <c r="AQ357" s="34" t="s">
        <v>363</v>
      </c>
      <c r="AR357" s="147">
        <f t="shared" si="16"/>
        <v>306.71341158438815</v>
      </c>
      <c r="AS357" s="147">
        <f t="shared" si="18"/>
        <v>0</v>
      </c>
    </row>
    <row r="358" spans="1:45" x14ac:dyDescent="0.45">
      <c r="A358" s="19">
        <v>869</v>
      </c>
      <c r="B358" s="19" t="s">
        <v>1473</v>
      </c>
      <c r="C358" s="19" t="s">
        <v>124</v>
      </c>
      <c r="D358" s="19" t="s">
        <v>124</v>
      </c>
      <c r="E358" s="19" t="s">
        <v>124</v>
      </c>
      <c r="F358" s="19" t="s">
        <v>124</v>
      </c>
      <c r="G358" s="19">
        <v>81050</v>
      </c>
      <c r="H358" s="19" t="s">
        <v>1091</v>
      </c>
      <c r="I358" s="19">
        <v>592</v>
      </c>
      <c r="J358" s="19">
        <v>592</v>
      </c>
      <c r="K358" s="35"/>
      <c r="L358" s="36"/>
      <c r="M358" s="36"/>
      <c r="N358" s="36"/>
      <c r="O358" s="36"/>
      <c r="P358" s="36"/>
      <c r="Q358" s="37"/>
      <c r="R358" s="37"/>
      <c r="S358" s="33" t="s">
        <v>362</v>
      </c>
      <c r="T358" s="259">
        <v>168.48733928241896</v>
      </c>
      <c r="U358" s="258">
        <f t="shared" si="17"/>
        <v>0</v>
      </c>
      <c r="V358" s="34" t="s">
        <v>363</v>
      </c>
      <c r="W358" s="162" t="s">
        <v>363</v>
      </c>
      <c r="X358" s="162" t="s">
        <v>363</v>
      </c>
      <c r="Y358" s="34" t="s">
        <v>363</v>
      </c>
      <c r="Z358" s="162" t="s">
        <v>363</v>
      </c>
      <c r="AA358" s="162" t="s">
        <v>363</v>
      </c>
      <c r="AB358" s="162" t="s">
        <v>363</v>
      </c>
      <c r="AC358" s="34" t="s">
        <v>363</v>
      </c>
      <c r="AD358" s="162" t="s">
        <v>363</v>
      </c>
      <c r="AE358" s="162" t="s">
        <v>363</v>
      </c>
      <c r="AF358" s="162" t="s">
        <v>363</v>
      </c>
      <c r="AG358" s="162" t="s">
        <v>363</v>
      </c>
      <c r="AH358" s="162" t="s">
        <v>363</v>
      </c>
      <c r="AI358" s="162" t="s">
        <v>363</v>
      </c>
      <c r="AJ358" s="162" t="s">
        <v>363</v>
      </c>
      <c r="AK358" s="34" t="s">
        <v>363</v>
      </c>
      <c r="AL358" s="34" t="s">
        <v>363</v>
      </c>
      <c r="AM358" s="34">
        <v>396.76242082343629</v>
      </c>
      <c r="AN358" s="34" t="s">
        <v>363</v>
      </c>
      <c r="AO358" s="34" t="s">
        <v>363</v>
      </c>
      <c r="AP358" s="34" t="s">
        <v>363</v>
      </c>
      <c r="AQ358" s="34" t="s">
        <v>363</v>
      </c>
      <c r="AR358" s="147">
        <f t="shared" si="16"/>
        <v>168.48733928241896</v>
      </c>
      <c r="AS358" s="147">
        <f t="shared" si="18"/>
        <v>0</v>
      </c>
    </row>
    <row r="359" spans="1:45" x14ac:dyDescent="0.45">
      <c r="A359" s="19">
        <v>870</v>
      </c>
      <c r="B359" s="19" t="s">
        <v>1585</v>
      </c>
      <c r="C359" s="19" t="s">
        <v>124</v>
      </c>
      <c r="D359" s="19" t="s">
        <v>124</v>
      </c>
      <c r="E359" s="19" t="s">
        <v>124</v>
      </c>
      <c r="F359" s="19" t="s">
        <v>124</v>
      </c>
      <c r="G359" s="19">
        <v>81050</v>
      </c>
      <c r="H359" s="19" t="s">
        <v>1091</v>
      </c>
      <c r="I359" s="19">
        <v>592</v>
      </c>
      <c r="J359" s="19">
        <v>592</v>
      </c>
      <c r="K359" s="38"/>
      <c r="L359" s="39"/>
      <c r="M359" s="39"/>
      <c r="N359" s="39"/>
      <c r="O359" s="39"/>
      <c r="P359" s="39"/>
      <c r="Q359" s="40"/>
      <c r="R359" s="40"/>
      <c r="S359" s="33" t="s">
        <v>364</v>
      </c>
      <c r="T359" s="259">
        <v>38.496833898806962</v>
      </c>
      <c r="U359" s="258">
        <f t="shared" si="17"/>
        <v>0</v>
      </c>
      <c r="V359" s="34" t="s">
        <v>363</v>
      </c>
      <c r="W359" s="162" t="s">
        <v>363</v>
      </c>
      <c r="X359" s="162" t="s">
        <v>363</v>
      </c>
      <c r="Y359" s="34" t="s">
        <v>363</v>
      </c>
      <c r="Z359" s="162" t="s">
        <v>363</v>
      </c>
      <c r="AA359" s="162" t="s">
        <v>363</v>
      </c>
      <c r="AB359" s="162" t="s">
        <v>363</v>
      </c>
      <c r="AC359" s="34" t="s">
        <v>363</v>
      </c>
      <c r="AD359" s="162" t="s">
        <v>363</v>
      </c>
      <c r="AE359" s="162" t="s">
        <v>363</v>
      </c>
      <c r="AF359" s="162" t="s">
        <v>363</v>
      </c>
      <c r="AG359" s="162" t="s">
        <v>363</v>
      </c>
      <c r="AH359" s="162" t="s">
        <v>363</v>
      </c>
      <c r="AI359" s="162" t="s">
        <v>363</v>
      </c>
      <c r="AJ359" s="162" t="s">
        <v>363</v>
      </c>
      <c r="AK359" s="34" t="s">
        <v>363</v>
      </c>
      <c r="AL359" s="34" t="s">
        <v>363</v>
      </c>
      <c r="AM359" s="34">
        <v>64.648777711797294</v>
      </c>
      <c r="AN359" s="34" t="s">
        <v>363</v>
      </c>
      <c r="AO359" s="34" t="s">
        <v>363</v>
      </c>
      <c r="AP359" s="34" t="s">
        <v>363</v>
      </c>
      <c r="AQ359" s="34" t="s">
        <v>363</v>
      </c>
      <c r="AR359" s="147">
        <f t="shared" si="16"/>
        <v>38.496833898806962</v>
      </c>
      <c r="AS359" s="147">
        <f t="shared" si="18"/>
        <v>0</v>
      </c>
    </row>
    <row r="360" spans="1:45" x14ac:dyDescent="0.45">
      <c r="A360" s="19">
        <v>871</v>
      </c>
      <c r="B360" s="19" t="s">
        <v>1359</v>
      </c>
      <c r="C360" s="19" t="s">
        <v>124</v>
      </c>
      <c r="D360" s="19" t="s">
        <v>124</v>
      </c>
      <c r="E360" s="19" t="s">
        <v>124</v>
      </c>
      <c r="F360" s="19" t="s">
        <v>124</v>
      </c>
      <c r="G360" s="19">
        <v>80720</v>
      </c>
      <c r="H360" s="19" t="s">
        <v>1092</v>
      </c>
      <c r="I360" s="19">
        <v>600</v>
      </c>
      <c r="J360" s="19">
        <v>600</v>
      </c>
      <c r="K360" s="31">
        <v>600</v>
      </c>
      <c r="L360" s="30" t="s">
        <v>1092</v>
      </c>
      <c r="M360" s="30" t="s">
        <v>1093</v>
      </c>
      <c r="N360" s="30" t="s">
        <v>1094</v>
      </c>
      <c r="O360" s="30" t="s">
        <v>231</v>
      </c>
      <c r="P360" s="30" t="s">
        <v>1092</v>
      </c>
      <c r="Q360" s="32">
        <v>1</v>
      </c>
      <c r="R360" s="32">
        <v>1</v>
      </c>
      <c r="S360" s="33" t="s">
        <v>361</v>
      </c>
      <c r="T360" s="259">
        <v>399.0703340015445</v>
      </c>
      <c r="U360" s="258">
        <f t="shared" si="17"/>
        <v>215.98471293911629</v>
      </c>
      <c r="V360" s="34">
        <v>1328.9561266553435</v>
      </c>
      <c r="W360" s="162">
        <v>246.74855872633606</v>
      </c>
      <c r="X360" s="162">
        <v>211.38941406983758</v>
      </c>
      <c r="Y360" s="34" t="s">
        <v>363</v>
      </c>
      <c r="Z360" s="162">
        <v>402.07101657063811</v>
      </c>
      <c r="AA360" s="162">
        <v>1263.429090909091</v>
      </c>
      <c r="AB360" s="162">
        <v>215.98471293911629</v>
      </c>
      <c r="AC360" s="34">
        <v>666.06327753862661</v>
      </c>
      <c r="AD360" s="162" t="s">
        <v>363</v>
      </c>
      <c r="AE360" s="162">
        <v>568.58473226320291</v>
      </c>
      <c r="AF360" s="162">
        <v>987.38471504590768</v>
      </c>
      <c r="AG360" s="162">
        <v>808.7503331342723</v>
      </c>
      <c r="AH360" s="162" t="s">
        <v>363</v>
      </c>
      <c r="AI360" s="162" t="s">
        <v>363</v>
      </c>
      <c r="AJ360" s="162" t="s">
        <v>363</v>
      </c>
      <c r="AK360" s="34" t="s">
        <v>363</v>
      </c>
      <c r="AL360" s="34">
        <v>518.52816451916942</v>
      </c>
      <c r="AM360" s="34">
        <v>244.84737497470061</v>
      </c>
      <c r="AN360" s="34">
        <v>238.45388395296794</v>
      </c>
      <c r="AO360" s="34" t="s">
        <v>363</v>
      </c>
      <c r="AP360" s="34">
        <v>293.47855050521662</v>
      </c>
      <c r="AQ360" s="34">
        <v>572.91037735849068</v>
      </c>
      <c r="AR360" s="147">
        <f t="shared" si="16"/>
        <v>399.0703340015445</v>
      </c>
      <c r="AS360" s="147">
        <f t="shared" si="18"/>
        <v>215.98471293911629</v>
      </c>
    </row>
    <row r="361" spans="1:45" x14ac:dyDescent="0.45">
      <c r="A361" s="19">
        <v>872</v>
      </c>
      <c r="B361" s="19" t="s">
        <v>1474</v>
      </c>
      <c r="C361" s="19" t="s">
        <v>124</v>
      </c>
      <c r="D361" s="19" t="s">
        <v>124</v>
      </c>
      <c r="E361" s="19" t="s">
        <v>124</v>
      </c>
      <c r="F361" s="19" t="s">
        <v>124</v>
      </c>
      <c r="G361" s="19">
        <v>80720</v>
      </c>
      <c r="H361" s="19" t="s">
        <v>1092</v>
      </c>
      <c r="I361" s="19">
        <v>600</v>
      </c>
      <c r="J361" s="19">
        <v>600</v>
      </c>
      <c r="K361" s="35"/>
      <c r="L361" s="36"/>
      <c r="M361" s="36"/>
      <c r="N361" s="36"/>
      <c r="O361" s="36"/>
      <c r="P361" s="36"/>
      <c r="Q361" s="37"/>
      <c r="R361" s="37"/>
      <c r="S361" s="33" t="s">
        <v>362</v>
      </c>
      <c r="T361" s="259">
        <v>39.502485358875397</v>
      </c>
      <c r="U361" s="258">
        <f t="shared" si="17"/>
        <v>0</v>
      </c>
      <c r="V361" s="34" t="s">
        <v>363</v>
      </c>
      <c r="W361" s="162">
        <v>2.0341021087930122</v>
      </c>
      <c r="X361" s="162">
        <v>17.11822555980169</v>
      </c>
      <c r="Y361" s="34" t="s">
        <v>363</v>
      </c>
      <c r="Z361" s="162">
        <v>5.3889681447787421</v>
      </c>
      <c r="AA361" s="162" t="s">
        <v>363</v>
      </c>
      <c r="AB361" s="162" t="s">
        <v>363</v>
      </c>
      <c r="AC361" s="34">
        <v>10.284294936874341</v>
      </c>
      <c r="AD361" s="162" t="s">
        <v>363</v>
      </c>
      <c r="AE361" s="162" t="s">
        <v>363</v>
      </c>
      <c r="AF361" s="162">
        <v>6.6299661091308328</v>
      </c>
      <c r="AG361" s="162" t="s">
        <v>363</v>
      </c>
      <c r="AH361" s="162" t="s">
        <v>363</v>
      </c>
      <c r="AI361" s="162" t="s">
        <v>363</v>
      </c>
      <c r="AJ361" s="162" t="s">
        <v>363</v>
      </c>
      <c r="AK361" s="34" t="s">
        <v>363</v>
      </c>
      <c r="AL361" s="34">
        <v>108.30699875133864</v>
      </c>
      <c r="AM361" s="34">
        <v>245.01402283109513</v>
      </c>
      <c r="AN361" s="34">
        <v>9.7484238868357362</v>
      </c>
      <c r="AO361" s="34" t="s">
        <v>363</v>
      </c>
      <c r="AP361" s="34">
        <v>44.679210581576648</v>
      </c>
      <c r="AQ361" s="34">
        <v>497.127358490566</v>
      </c>
      <c r="AR361" s="147">
        <f t="shared" si="16"/>
        <v>39.502485358875397</v>
      </c>
      <c r="AS361" s="147">
        <f t="shared" si="18"/>
        <v>0</v>
      </c>
    </row>
    <row r="362" spans="1:45" x14ac:dyDescent="0.45">
      <c r="A362" s="19">
        <v>873</v>
      </c>
      <c r="B362" s="19" t="s">
        <v>1586</v>
      </c>
      <c r="C362" s="19" t="s">
        <v>124</v>
      </c>
      <c r="D362" s="19" t="s">
        <v>124</v>
      </c>
      <c r="E362" s="19" t="s">
        <v>124</v>
      </c>
      <c r="F362" s="19" t="s">
        <v>124</v>
      </c>
      <c r="G362" s="19">
        <v>80720</v>
      </c>
      <c r="H362" s="19" t="s">
        <v>1092</v>
      </c>
      <c r="I362" s="19">
        <v>600</v>
      </c>
      <c r="J362" s="19">
        <v>600</v>
      </c>
      <c r="K362" s="38"/>
      <c r="L362" s="39"/>
      <c r="M362" s="39"/>
      <c r="N362" s="39"/>
      <c r="O362" s="39"/>
      <c r="P362" s="39"/>
      <c r="Q362" s="40"/>
      <c r="R362" s="40"/>
      <c r="S362" s="33" t="s">
        <v>364</v>
      </c>
      <c r="T362" s="259">
        <v>21.015162298926015</v>
      </c>
      <c r="U362" s="258">
        <f t="shared" si="17"/>
        <v>20.129527298147316</v>
      </c>
      <c r="V362" s="34">
        <v>41.198067380843341</v>
      </c>
      <c r="W362" s="162">
        <v>14.652138028660083</v>
      </c>
      <c r="X362" s="162">
        <v>9.4006005502628671</v>
      </c>
      <c r="Y362" s="34" t="s">
        <v>363</v>
      </c>
      <c r="Z362" s="162">
        <v>8.6161997796268587E-4</v>
      </c>
      <c r="AA362" s="162">
        <v>5.6282545454545447</v>
      </c>
      <c r="AB362" s="162">
        <v>20.129527298147316</v>
      </c>
      <c r="AC362" s="34">
        <v>12.828940249953137</v>
      </c>
      <c r="AD362" s="162" t="s">
        <v>363</v>
      </c>
      <c r="AE362" s="162">
        <v>20.153841440999869</v>
      </c>
      <c r="AF362" s="162" t="s">
        <v>363</v>
      </c>
      <c r="AG362" s="162">
        <v>34.440491949545745</v>
      </c>
      <c r="AH362" s="162" t="s">
        <v>363</v>
      </c>
      <c r="AI362" s="162" t="s">
        <v>363</v>
      </c>
      <c r="AJ362" s="162" t="s">
        <v>363</v>
      </c>
      <c r="AK362" s="34" t="s">
        <v>363</v>
      </c>
      <c r="AL362" s="34">
        <v>35.077248271499826</v>
      </c>
      <c r="AM362" s="34">
        <v>61.542075250359247</v>
      </c>
      <c r="AN362" s="34">
        <v>84.775632946951347</v>
      </c>
      <c r="AO362" s="34" t="s">
        <v>363</v>
      </c>
      <c r="AP362" s="34">
        <v>25.472146412636853</v>
      </c>
      <c r="AQ362" s="34">
        <v>73.850943396226427</v>
      </c>
      <c r="AR362" s="147">
        <f t="shared" si="16"/>
        <v>21.015162298926015</v>
      </c>
      <c r="AS362" s="147">
        <f t="shared" si="18"/>
        <v>20.129527298147316</v>
      </c>
    </row>
    <row r="363" spans="1:45" x14ac:dyDescent="0.45">
      <c r="A363" s="19">
        <v>874</v>
      </c>
      <c r="B363" s="19" t="s">
        <v>1354</v>
      </c>
      <c r="C363" s="19" t="s">
        <v>124</v>
      </c>
      <c r="D363" s="19" t="s">
        <v>124</v>
      </c>
      <c r="E363" s="19" t="s">
        <v>124</v>
      </c>
      <c r="F363" s="19" t="s">
        <v>124</v>
      </c>
      <c r="G363" s="19">
        <v>80450</v>
      </c>
      <c r="H363" s="19" t="s">
        <v>1076</v>
      </c>
      <c r="I363" s="19">
        <v>603</v>
      </c>
      <c r="J363" s="19">
        <v>603</v>
      </c>
      <c r="K363" s="31">
        <v>603</v>
      </c>
      <c r="L363" s="30" t="s">
        <v>1095</v>
      </c>
      <c r="M363" s="30"/>
      <c r="N363" s="30"/>
      <c r="O363" s="49" t="s">
        <v>232</v>
      </c>
      <c r="P363" s="30" t="s">
        <v>1095</v>
      </c>
      <c r="Q363" s="32">
        <v>1</v>
      </c>
      <c r="R363" s="32">
        <v>1</v>
      </c>
      <c r="S363" s="33" t="s">
        <v>361</v>
      </c>
      <c r="T363" s="259">
        <v>1455.3963049379308</v>
      </c>
      <c r="U363" s="258">
        <f t="shared" si="17"/>
        <v>1324.18941001547</v>
      </c>
      <c r="V363" s="34">
        <v>1145.8778898942126</v>
      </c>
      <c r="W363" s="162" t="s">
        <v>363</v>
      </c>
      <c r="X363" s="162">
        <v>911.79305694726338</v>
      </c>
      <c r="Y363" s="34">
        <v>266.23306382718209</v>
      </c>
      <c r="Z363" s="162">
        <v>1327.2727464276577</v>
      </c>
      <c r="AA363" s="162" t="s">
        <v>363</v>
      </c>
      <c r="AB363" s="162">
        <v>1324.18941001547</v>
      </c>
      <c r="AC363" s="34">
        <v>885.59182819823184</v>
      </c>
      <c r="AD363" s="162">
        <v>1459.5638216467482</v>
      </c>
      <c r="AE363" s="162" t="s">
        <v>363</v>
      </c>
      <c r="AF363" s="162" t="s">
        <v>363</v>
      </c>
      <c r="AG363" s="162">
        <v>1456.1549953528215</v>
      </c>
      <c r="AH363" s="162">
        <v>728.14546599496225</v>
      </c>
      <c r="AI363" s="162">
        <v>2646.1960021949553</v>
      </c>
      <c r="AJ363" s="162" t="s">
        <v>363</v>
      </c>
      <c r="AK363" s="34" t="s">
        <v>363</v>
      </c>
      <c r="AL363" s="34" t="s">
        <v>363</v>
      </c>
      <c r="AM363" s="34" t="s">
        <v>363</v>
      </c>
      <c r="AN363" s="34">
        <v>2224.8660241477201</v>
      </c>
      <c r="AO363" s="34" t="s">
        <v>363</v>
      </c>
      <c r="AP363" s="34">
        <v>897.78274682335871</v>
      </c>
      <c r="AQ363" s="34" t="s">
        <v>363</v>
      </c>
      <c r="AR363" s="147">
        <f t="shared" si="16"/>
        <v>1455.3963049379308</v>
      </c>
      <c r="AS363" s="147">
        <f t="shared" si="18"/>
        <v>1324.18941001547</v>
      </c>
    </row>
    <row r="364" spans="1:45" x14ac:dyDescent="0.45">
      <c r="A364" s="19">
        <v>875</v>
      </c>
      <c r="B364" s="19" t="s">
        <v>1469</v>
      </c>
      <c r="C364" s="19" t="s">
        <v>124</v>
      </c>
      <c r="D364" s="19" t="s">
        <v>124</v>
      </c>
      <c r="E364" s="19" t="s">
        <v>124</v>
      </c>
      <c r="F364" s="19" t="s">
        <v>124</v>
      </c>
      <c r="G364" s="19">
        <v>80450</v>
      </c>
      <c r="H364" s="19" t="s">
        <v>1076</v>
      </c>
      <c r="I364" s="19">
        <v>603</v>
      </c>
      <c r="J364" s="19">
        <v>603</v>
      </c>
      <c r="K364" s="35"/>
      <c r="L364" s="36"/>
      <c r="M364" s="36"/>
      <c r="N364" s="36"/>
      <c r="O364" s="56"/>
      <c r="P364" s="36"/>
      <c r="Q364" s="37"/>
      <c r="R364" s="37"/>
      <c r="S364" s="33" t="s">
        <v>362</v>
      </c>
      <c r="T364" s="259">
        <v>200.26023267153045</v>
      </c>
      <c r="U364" s="258">
        <f t="shared" si="17"/>
        <v>0</v>
      </c>
      <c r="V364" s="34" t="s">
        <v>363</v>
      </c>
      <c r="W364" s="162" t="s">
        <v>363</v>
      </c>
      <c r="X364" s="162" t="s">
        <v>363</v>
      </c>
      <c r="Y364" s="34">
        <v>2050.0622556066187</v>
      </c>
      <c r="Z364" s="162">
        <v>63.802321802988118</v>
      </c>
      <c r="AA364" s="162" t="s">
        <v>363</v>
      </c>
      <c r="AB364" s="162" t="s">
        <v>363</v>
      </c>
      <c r="AC364" s="34" t="s">
        <v>363</v>
      </c>
      <c r="AD364" s="162" t="s">
        <v>363</v>
      </c>
      <c r="AE364" s="162" t="s">
        <v>363</v>
      </c>
      <c r="AF364" s="162" t="s">
        <v>363</v>
      </c>
      <c r="AG364" s="162" t="s">
        <v>363</v>
      </c>
      <c r="AH364" s="162" t="s">
        <v>363</v>
      </c>
      <c r="AI364" s="162" t="s">
        <v>363</v>
      </c>
      <c r="AJ364" s="162" t="s">
        <v>363</v>
      </c>
      <c r="AK364" s="34" t="s">
        <v>363</v>
      </c>
      <c r="AL364" s="34" t="s">
        <v>363</v>
      </c>
      <c r="AM364" s="34" t="s">
        <v>363</v>
      </c>
      <c r="AN364" s="34">
        <v>104.51497856015075</v>
      </c>
      <c r="AO364" s="34" t="s">
        <v>363</v>
      </c>
      <c r="AP364" s="34">
        <v>418.37360188370599</v>
      </c>
      <c r="AQ364" s="34" t="s">
        <v>363</v>
      </c>
      <c r="AR364" s="147">
        <f t="shared" si="16"/>
        <v>200.26023267153045</v>
      </c>
      <c r="AS364" s="147">
        <f t="shared" si="18"/>
        <v>0</v>
      </c>
    </row>
    <row r="365" spans="1:45" x14ac:dyDescent="0.45">
      <c r="A365" s="19">
        <v>876</v>
      </c>
      <c r="B365" s="19" t="s">
        <v>1581</v>
      </c>
      <c r="C365" s="19" t="s">
        <v>124</v>
      </c>
      <c r="D365" s="19" t="s">
        <v>124</v>
      </c>
      <c r="E365" s="19" t="s">
        <v>124</v>
      </c>
      <c r="F365" s="19" t="s">
        <v>124</v>
      </c>
      <c r="G365" s="19">
        <v>80450</v>
      </c>
      <c r="H365" s="19" t="s">
        <v>1076</v>
      </c>
      <c r="I365" s="19">
        <v>603</v>
      </c>
      <c r="J365" s="19">
        <v>603</v>
      </c>
      <c r="K365" s="38"/>
      <c r="L365" s="39"/>
      <c r="M365" s="39"/>
      <c r="N365" s="39"/>
      <c r="O365" s="39"/>
      <c r="P365" s="39"/>
      <c r="Q365" s="40"/>
      <c r="R365" s="40"/>
      <c r="S365" s="33" t="s">
        <v>364</v>
      </c>
      <c r="T365" s="259">
        <v>171.89722573057804</v>
      </c>
      <c r="U365" s="258">
        <f t="shared" si="17"/>
        <v>99.698504217347732</v>
      </c>
      <c r="V365" s="34">
        <v>29.042269724480271</v>
      </c>
      <c r="W365" s="162" t="s">
        <v>363</v>
      </c>
      <c r="X365" s="162">
        <v>37.744626280533147</v>
      </c>
      <c r="Y365" s="34">
        <v>281.95346824696429</v>
      </c>
      <c r="Z365" s="162">
        <v>1.0592485755309973E-3</v>
      </c>
      <c r="AA365" s="162" t="s">
        <v>363</v>
      </c>
      <c r="AB365" s="162">
        <v>99.698504217347732</v>
      </c>
      <c r="AC365" s="34">
        <v>15.809524788892901</v>
      </c>
      <c r="AD365" s="162" t="s">
        <v>363</v>
      </c>
      <c r="AE365" s="162" t="s">
        <v>363</v>
      </c>
      <c r="AF365" s="162" t="s">
        <v>363</v>
      </c>
      <c r="AG365" s="162">
        <v>51.019622999160951</v>
      </c>
      <c r="AH365" s="162">
        <v>0.16333858102434928</v>
      </c>
      <c r="AI365" s="162">
        <v>8.6847540220195724E-4</v>
      </c>
      <c r="AJ365" s="162" t="s">
        <v>363</v>
      </c>
      <c r="AK365" s="34" t="s">
        <v>363</v>
      </c>
      <c r="AL365" s="34" t="s">
        <v>363</v>
      </c>
      <c r="AM365" s="34" t="s">
        <v>363</v>
      </c>
      <c r="AN365" s="34">
        <v>664.80600144222672</v>
      </c>
      <c r="AO365" s="34" t="s">
        <v>363</v>
      </c>
      <c r="AP365" s="34">
        <v>73.674397742905199</v>
      </c>
      <c r="AQ365" s="34" t="s">
        <v>363</v>
      </c>
      <c r="AR365" s="147">
        <f t="shared" si="16"/>
        <v>171.89722573057804</v>
      </c>
      <c r="AS365" s="147">
        <f t="shared" si="18"/>
        <v>99.698504217347732</v>
      </c>
    </row>
    <row r="366" spans="1:45" x14ac:dyDescent="0.45">
      <c r="A366" s="19">
        <v>877</v>
      </c>
      <c r="B366" s="19" t="s">
        <v>1345</v>
      </c>
      <c r="C366" s="19" t="s">
        <v>124</v>
      </c>
      <c r="D366" s="19" t="s">
        <v>124</v>
      </c>
      <c r="E366" s="19" t="s">
        <v>124</v>
      </c>
      <c r="F366" s="19" t="s">
        <v>124</v>
      </c>
      <c r="G366" s="19">
        <v>81090</v>
      </c>
      <c r="H366" s="19" t="s">
        <v>1096</v>
      </c>
      <c r="I366" s="19">
        <v>619</v>
      </c>
      <c r="J366" s="19">
        <v>619</v>
      </c>
      <c r="K366" s="31">
        <v>619</v>
      </c>
      <c r="L366" s="30" t="s">
        <v>1096</v>
      </c>
      <c r="M366" s="30" t="s">
        <v>1097</v>
      </c>
      <c r="N366" s="30" t="s">
        <v>1098</v>
      </c>
      <c r="O366" s="49" t="s">
        <v>1099</v>
      </c>
      <c r="P366" s="30" t="s">
        <v>1096</v>
      </c>
      <c r="Q366" s="32">
        <v>1</v>
      </c>
      <c r="R366" s="32">
        <v>1</v>
      </c>
      <c r="S366" s="33" t="s">
        <v>361</v>
      </c>
      <c r="T366" s="259">
        <v>1198.5868727635957</v>
      </c>
      <c r="U366" s="258">
        <f t="shared" si="17"/>
        <v>1035.4155952712822</v>
      </c>
      <c r="V366" s="34">
        <v>2513.0512055304353</v>
      </c>
      <c r="W366" s="162">
        <v>2333.9110429447851</v>
      </c>
      <c r="X366" s="162" t="s">
        <v>363</v>
      </c>
      <c r="Y366" s="34">
        <v>211.17496017524749</v>
      </c>
      <c r="Z366" s="162">
        <v>610.3103241079184</v>
      </c>
      <c r="AA366" s="162">
        <v>2718.6083333333327</v>
      </c>
      <c r="AB366" s="162">
        <v>1035.4155952712822</v>
      </c>
      <c r="AC366" s="34">
        <v>704.76920057299662</v>
      </c>
      <c r="AD366" s="162">
        <v>791.76694772284247</v>
      </c>
      <c r="AE366" s="162">
        <v>1067.7156790659894</v>
      </c>
      <c r="AF366" s="162">
        <v>1455.3246196700234</v>
      </c>
      <c r="AG366" s="162">
        <v>1512.5443195501412</v>
      </c>
      <c r="AH366" s="162">
        <v>1291.8397913856429</v>
      </c>
      <c r="AI366" s="162">
        <v>962.15755892806783</v>
      </c>
      <c r="AJ366" s="162">
        <v>1315.4463636116286</v>
      </c>
      <c r="AK366" s="34">
        <v>920.00519480519483</v>
      </c>
      <c r="AL366" s="34" t="s">
        <v>363</v>
      </c>
      <c r="AM366" s="34">
        <v>1095.5714285714284</v>
      </c>
      <c r="AN366" s="34">
        <v>2859.7582054598179</v>
      </c>
      <c r="AO366" s="34" t="s">
        <v>363</v>
      </c>
      <c r="AP366" s="34">
        <v>932.59535112784624</v>
      </c>
      <c r="AQ366" s="34">
        <v>604.37732535694249</v>
      </c>
      <c r="AR366" s="147">
        <f t="shared" si="16"/>
        <v>1198.5868727635957</v>
      </c>
      <c r="AS366" s="147">
        <f t="shared" si="18"/>
        <v>1035.4155952712822</v>
      </c>
    </row>
    <row r="367" spans="1:45" x14ac:dyDescent="0.45">
      <c r="A367" s="19">
        <v>878</v>
      </c>
      <c r="B367" s="19" t="s">
        <v>1460</v>
      </c>
      <c r="C367" s="19" t="s">
        <v>124</v>
      </c>
      <c r="D367" s="19" t="s">
        <v>124</v>
      </c>
      <c r="E367" s="19" t="s">
        <v>124</v>
      </c>
      <c r="F367" s="19" t="s">
        <v>124</v>
      </c>
      <c r="G367" s="19">
        <v>81090</v>
      </c>
      <c r="H367" s="19" t="s">
        <v>1096</v>
      </c>
      <c r="I367" s="19">
        <v>619</v>
      </c>
      <c r="J367" s="19">
        <v>619</v>
      </c>
      <c r="K367" s="35"/>
      <c r="L367" s="36"/>
      <c r="M367" s="36"/>
      <c r="N367" s="36"/>
      <c r="O367" s="56"/>
      <c r="P367" s="36"/>
      <c r="Q367" s="37"/>
      <c r="R367" s="37"/>
      <c r="S367" s="33" t="s">
        <v>362</v>
      </c>
      <c r="T367" s="259">
        <v>201.44574948312746</v>
      </c>
      <c r="U367" s="258">
        <f t="shared" si="17"/>
        <v>0</v>
      </c>
      <c r="V367" s="34" t="s">
        <v>363</v>
      </c>
      <c r="W367" s="162" t="s">
        <v>363</v>
      </c>
      <c r="X367" s="162" t="s">
        <v>363</v>
      </c>
      <c r="Y367" s="34">
        <v>1080.2640725193714</v>
      </c>
      <c r="Z367" s="162">
        <v>18.247822869816947</v>
      </c>
      <c r="AA367" s="162" t="s">
        <v>363</v>
      </c>
      <c r="AB367" s="162" t="s">
        <v>363</v>
      </c>
      <c r="AC367" s="34" t="s">
        <v>363</v>
      </c>
      <c r="AD367" s="162" t="s">
        <v>363</v>
      </c>
      <c r="AE367" s="162" t="s">
        <v>363</v>
      </c>
      <c r="AF367" s="162" t="s">
        <v>363</v>
      </c>
      <c r="AG367" s="162" t="s">
        <v>363</v>
      </c>
      <c r="AH367" s="162" t="s">
        <v>363</v>
      </c>
      <c r="AI367" s="162" t="s">
        <v>363</v>
      </c>
      <c r="AJ367" s="162" t="s">
        <v>363</v>
      </c>
      <c r="AK367" s="34" t="s">
        <v>363</v>
      </c>
      <c r="AL367" s="34" t="s">
        <v>363</v>
      </c>
      <c r="AM367" s="34">
        <v>481.49523809523805</v>
      </c>
      <c r="AN367" s="34">
        <v>90.477300676970387</v>
      </c>
      <c r="AO367" s="34" t="s">
        <v>363</v>
      </c>
      <c r="AP367" s="34">
        <v>303.68968102833651</v>
      </c>
      <c r="AQ367" s="34">
        <v>603.32717150945041</v>
      </c>
      <c r="AR367" s="147">
        <f t="shared" si="16"/>
        <v>201.44574948312746</v>
      </c>
      <c r="AS367" s="147">
        <f t="shared" si="18"/>
        <v>0</v>
      </c>
    </row>
    <row r="368" spans="1:45" x14ac:dyDescent="0.45">
      <c r="A368" s="19">
        <v>879</v>
      </c>
      <c r="B368" s="19" t="s">
        <v>1572</v>
      </c>
      <c r="C368" s="19" t="s">
        <v>124</v>
      </c>
      <c r="D368" s="19" t="s">
        <v>124</v>
      </c>
      <c r="E368" s="19" t="s">
        <v>124</v>
      </c>
      <c r="F368" s="19" t="s">
        <v>124</v>
      </c>
      <c r="G368" s="19">
        <v>81090</v>
      </c>
      <c r="H368" s="19" t="s">
        <v>1096</v>
      </c>
      <c r="I368" s="19">
        <v>619</v>
      </c>
      <c r="J368" s="19">
        <v>619</v>
      </c>
      <c r="K368" s="38"/>
      <c r="L368" s="39"/>
      <c r="M368" s="39"/>
      <c r="N368" s="39"/>
      <c r="O368" s="39"/>
      <c r="P368" s="39"/>
      <c r="Q368" s="40"/>
      <c r="R368" s="40"/>
      <c r="S368" s="33" t="s">
        <v>364</v>
      </c>
      <c r="T368" s="259">
        <v>112.12404592938614</v>
      </c>
      <c r="U368" s="258">
        <f t="shared" si="17"/>
        <v>91.803261085975919</v>
      </c>
      <c r="V368" s="34">
        <v>69.783192439216279</v>
      </c>
      <c r="W368" s="162">
        <v>129.14846625766876</v>
      </c>
      <c r="X368" s="162" t="s">
        <v>363</v>
      </c>
      <c r="Y368" s="34">
        <v>187.542381318991</v>
      </c>
      <c r="Z368" s="162">
        <v>9.0702803223859259E-4</v>
      </c>
      <c r="AA368" s="162">
        <v>10.475833333333334</v>
      </c>
      <c r="AB368" s="162">
        <v>91.803261085975919</v>
      </c>
      <c r="AC368" s="34">
        <v>12.697334671589656</v>
      </c>
      <c r="AD368" s="162" t="s">
        <v>363</v>
      </c>
      <c r="AE368" s="162">
        <v>33.385225158772599</v>
      </c>
      <c r="AF368" s="162" t="s">
        <v>363</v>
      </c>
      <c r="AG368" s="162">
        <v>60.158041430248922</v>
      </c>
      <c r="AH368" s="162">
        <v>0.32604893883138564</v>
      </c>
      <c r="AI368" s="162">
        <v>1.5463816908255512E-3</v>
      </c>
      <c r="AJ368" s="162">
        <v>0.50107629720968894</v>
      </c>
      <c r="AK368" s="34">
        <v>24.04638961038961</v>
      </c>
      <c r="AL368" s="34" t="s">
        <v>363</v>
      </c>
      <c r="AM368" s="34">
        <v>183.43761904761902</v>
      </c>
      <c r="AN368" s="34">
        <v>998.61377805322104</v>
      </c>
      <c r="AO368" s="34" t="s">
        <v>363</v>
      </c>
      <c r="AP368" s="34">
        <v>81.270695748270185</v>
      </c>
      <c r="AQ368" s="34">
        <v>65.975933092340043</v>
      </c>
      <c r="AR368" s="147">
        <f t="shared" si="16"/>
        <v>112.12404592938614</v>
      </c>
      <c r="AS368" s="147">
        <f t="shared" si="18"/>
        <v>91.803261085975919</v>
      </c>
    </row>
    <row r="369" spans="1:45" x14ac:dyDescent="0.45">
      <c r="A369" s="19">
        <v>883</v>
      </c>
      <c r="B369" s="19" t="s">
        <v>1360</v>
      </c>
      <c r="C369" s="19" t="s">
        <v>235</v>
      </c>
      <c r="D369" s="19" t="s">
        <v>235</v>
      </c>
      <c r="E369" s="19" t="s">
        <v>235</v>
      </c>
      <c r="F369" s="19" t="s">
        <v>235</v>
      </c>
      <c r="G369" s="19">
        <v>90111</v>
      </c>
      <c r="H369" s="19" t="s">
        <v>1102</v>
      </c>
      <c r="I369" s="19">
        <v>656</v>
      </c>
      <c r="J369" s="19">
        <v>656</v>
      </c>
      <c r="K369" s="31">
        <v>656</v>
      </c>
      <c r="L369" s="30" t="s">
        <v>1102</v>
      </c>
      <c r="M369" s="30" t="s">
        <v>1103</v>
      </c>
      <c r="N369" s="49" t="s">
        <v>1104</v>
      </c>
      <c r="O369" s="49" t="s">
        <v>234</v>
      </c>
      <c r="P369" s="30" t="s">
        <v>1102</v>
      </c>
      <c r="Q369" s="32">
        <v>1</v>
      </c>
      <c r="R369" s="32">
        <v>1</v>
      </c>
      <c r="S369" s="33" t="s">
        <v>361</v>
      </c>
      <c r="T369" s="259">
        <v>15248.520094295925</v>
      </c>
      <c r="U369" s="258">
        <f t="shared" si="17"/>
        <v>28256.901775063739</v>
      </c>
      <c r="V369" s="34" t="s">
        <v>363</v>
      </c>
      <c r="W369" s="162">
        <v>2273.1254612546122</v>
      </c>
      <c r="X369" s="162">
        <v>10750.420825763582</v>
      </c>
      <c r="Y369" s="34" t="s">
        <v>363</v>
      </c>
      <c r="Z369" s="162">
        <v>10488.066927226768</v>
      </c>
      <c r="AA369" s="162">
        <v>35368.470411704016</v>
      </c>
      <c r="AB369" s="162">
        <v>28256.901775063739</v>
      </c>
      <c r="AC369" s="34">
        <v>22221.908198241345</v>
      </c>
      <c r="AD369" s="162">
        <v>7312.9090483334812</v>
      </c>
      <c r="AE369" s="162">
        <v>45059.064327485372</v>
      </c>
      <c r="AF369" s="162">
        <v>8330.7433380084149</v>
      </c>
      <c r="AG369" s="162">
        <v>15685.19518326168</v>
      </c>
      <c r="AH369" s="162">
        <v>12341.479915610287</v>
      </c>
      <c r="AI369" s="162">
        <v>18042.859091393871</v>
      </c>
      <c r="AJ369" s="162">
        <v>12197.61519472175</v>
      </c>
      <c r="AK369" s="34">
        <v>6260.0857544591827</v>
      </c>
      <c r="AL369" s="34" t="s">
        <v>363</v>
      </c>
      <c r="AM369" s="34" t="s">
        <v>363</v>
      </c>
      <c r="AN369" s="34">
        <v>5384.075862881904</v>
      </c>
      <c r="AO369" s="34" t="s">
        <v>363</v>
      </c>
      <c r="AP369" s="34">
        <v>12638.456420492348</v>
      </c>
      <c r="AQ369" s="34" t="s">
        <v>363</v>
      </c>
      <c r="AR369" s="147">
        <f t="shared" si="16"/>
        <v>15248.520094295925</v>
      </c>
      <c r="AS369" s="147">
        <f t="shared" si="18"/>
        <v>28256.901775063739</v>
      </c>
    </row>
    <row r="370" spans="1:45" x14ac:dyDescent="0.45">
      <c r="A370" s="19">
        <v>884</v>
      </c>
      <c r="B370" s="19" t="s">
        <v>1475</v>
      </c>
      <c r="C370" s="19" t="s">
        <v>235</v>
      </c>
      <c r="D370" s="19" t="s">
        <v>235</v>
      </c>
      <c r="E370" s="19" t="s">
        <v>235</v>
      </c>
      <c r="F370" s="19" t="s">
        <v>235</v>
      </c>
      <c r="G370" s="19">
        <v>90111</v>
      </c>
      <c r="H370" s="19" t="s">
        <v>1102</v>
      </c>
      <c r="I370" s="19">
        <v>656</v>
      </c>
      <c r="J370" s="19">
        <v>656</v>
      </c>
      <c r="K370" s="35"/>
      <c r="L370" s="36"/>
      <c r="M370" s="36"/>
      <c r="N370" s="56"/>
      <c r="O370" s="56"/>
      <c r="P370" s="36"/>
      <c r="Q370" s="37"/>
      <c r="R370" s="37"/>
      <c r="S370" s="33" t="s">
        <v>362</v>
      </c>
      <c r="T370" s="259">
        <v>116.47985293983218</v>
      </c>
      <c r="U370" s="258">
        <f t="shared" si="17"/>
        <v>0</v>
      </c>
      <c r="V370" s="34" t="s">
        <v>363</v>
      </c>
      <c r="W370" s="162" t="s">
        <v>363</v>
      </c>
      <c r="X370" s="162">
        <v>181.45263808401279</v>
      </c>
      <c r="Y370" s="34" t="s">
        <v>363</v>
      </c>
      <c r="Z370" s="162">
        <v>66.252239713271621</v>
      </c>
      <c r="AA370" s="162" t="s">
        <v>363</v>
      </c>
      <c r="AB370" s="162" t="s">
        <v>363</v>
      </c>
      <c r="AC370" s="34">
        <v>801.84610375946261</v>
      </c>
      <c r="AD370" s="162">
        <v>6484.2289112136059</v>
      </c>
      <c r="AE370" s="162" t="s">
        <v>363</v>
      </c>
      <c r="AF370" s="162" t="s">
        <v>363</v>
      </c>
      <c r="AG370" s="162" t="s">
        <v>363</v>
      </c>
      <c r="AH370" s="162">
        <v>0.88887761528883413</v>
      </c>
      <c r="AI370" s="162">
        <v>0.81558796386286181</v>
      </c>
      <c r="AJ370" s="162" t="s">
        <v>363</v>
      </c>
      <c r="AK370" s="34" t="s">
        <v>363</v>
      </c>
      <c r="AL370" s="34" t="s">
        <v>363</v>
      </c>
      <c r="AM370" s="34" t="s">
        <v>363</v>
      </c>
      <c r="AN370" s="34" t="s">
        <v>363</v>
      </c>
      <c r="AO370" s="34" t="s">
        <v>363</v>
      </c>
      <c r="AP370" s="34" t="s">
        <v>363</v>
      </c>
      <c r="AQ370" s="34" t="s">
        <v>363</v>
      </c>
      <c r="AR370" s="147">
        <f t="shared" si="16"/>
        <v>116.47985293983218</v>
      </c>
      <c r="AS370" s="147">
        <f t="shared" si="18"/>
        <v>0</v>
      </c>
    </row>
    <row r="371" spans="1:45" x14ac:dyDescent="0.45">
      <c r="A371" s="19">
        <v>885</v>
      </c>
      <c r="B371" s="19" t="s">
        <v>1587</v>
      </c>
      <c r="C371" s="19" t="s">
        <v>235</v>
      </c>
      <c r="D371" s="19" t="s">
        <v>235</v>
      </c>
      <c r="E371" s="19" t="s">
        <v>235</v>
      </c>
      <c r="F371" s="19" t="s">
        <v>235</v>
      </c>
      <c r="G371" s="19">
        <v>90111</v>
      </c>
      <c r="H371" s="19" t="s">
        <v>1102</v>
      </c>
      <c r="I371" s="19">
        <v>656</v>
      </c>
      <c r="J371" s="19">
        <v>656</v>
      </c>
      <c r="K371" s="38"/>
      <c r="L371" s="39"/>
      <c r="M371" s="39"/>
      <c r="N371" s="39"/>
      <c r="O371" s="39"/>
      <c r="P371" s="39"/>
      <c r="Q371" s="40"/>
      <c r="R371" s="40"/>
      <c r="S371" s="33" t="s">
        <v>364</v>
      </c>
      <c r="T371" s="259">
        <v>531.67333846255087</v>
      </c>
      <c r="U371" s="258">
        <f t="shared" si="17"/>
        <v>753.20467189005365</v>
      </c>
      <c r="V371" s="34" t="s">
        <v>363</v>
      </c>
      <c r="W371" s="162">
        <v>435.90405904059037</v>
      </c>
      <c r="X371" s="162">
        <v>262.71896698368033</v>
      </c>
      <c r="Y371" s="34" t="s">
        <v>363</v>
      </c>
      <c r="Z371" s="162">
        <v>21.781117033744412</v>
      </c>
      <c r="AA371" s="162">
        <v>23.165619431679637</v>
      </c>
      <c r="AB371" s="162">
        <v>753.20467189005365</v>
      </c>
      <c r="AC371" s="34">
        <v>549.18134049877233</v>
      </c>
      <c r="AD371" s="162">
        <v>958.73156034726105</v>
      </c>
      <c r="AE371" s="162">
        <v>801.1111111111112</v>
      </c>
      <c r="AF371" s="162">
        <v>6.2597194950911641</v>
      </c>
      <c r="AG371" s="162">
        <v>814.05555545726872</v>
      </c>
      <c r="AH371" s="162">
        <v>1.7732983036017644</v>
      </c>
      <c r="AI371" s="162">
        <v>38.088185452200008</v>
      </c>
      <c r="AJ371" s="162">
        <v>4.367431496042923</v>
      </c>
      <c r="AK371" s="34">
        <v>276.16088506883267</v>
      </c>
      <c r="AL371" s="34" t="s">
        <v>363</v>
      </c>
      <c r="AM371" s="34" t="s">
        <v>363</v>
      </c>
      <c r="AN371" s="34">
        <v>959.83675269753905</v>
      </c>
      <c r="AO371" s="34" t="s">
        <v>363</v>
      </c>
      <c r="AP371" s="34">
        <v>674.90685296074514</v>
      </c>
      <c r="AQ371" s="34" t="s">
        <v>363</v>
      </c>
      <c r="AR371" s="147">
        <f t="shared" si="16"/>
        <v>531.67333846255087</v>
      </c>
      <c r="AS371" s="147">
        <f t="shared" si="18"/>
        <v>753.20467189005365</v>
      </c>
    </row>
    <row r="372" spans="1:45" x14ac:dyDescent="0.45">
      <c r="A372" s="19">
        <v>895</v>
      </c>
      <c r="B372" s="19" t="s">
        <v>1361</v>
      </c>
      <c r="C372" s="19" t="s">
        <v>237</v>
      </c>
      <c r="D372" s="19" t="s">
        <v>237</v>
      </c>
      <c r="E372" s="19" t="s">
        <v>237</v>
      </c>
      <c r="F372" s="19" t="s">
        <v>237</v>
      </c>
      <c r="G372" s="19">
        <v>180100</v>
      </c>
      <c r="H372" s="19" t="s">
        <v>1113</v>
      </c>
      <c r="I372" s="19">
        <v>661</v>
      </c>
      <c r="J372" s="19">
        <v>661</v>
      </c>
      <c r="K372" s="31">
        <v>661</v>
      </c>
      <c r="L372" s="30" t="s">
        <v>1113</v>
      </c>
      <c r="M372" s="30" t="s">
        <v>1114</v>
      </c>
      <c r="N372" s="49" t="s">
        <v>1115</v>
      </c>
      <c r="O372" s="49" t="s">
        <v>1116</v>
      </c>
      <c r="P372" s="30" t="s">
        <v>1113</v>
      </c>
      <c r="Q372" s="32">
        <v>1</v>
      </c>
      <c r="R372" s="32">
        <v>1</v>
      </c>
      <c r="S372" s="33" t="s">
        <v>361</v>
      </c>
      <c r="T372" s="259">
        <v>19744.668669373859</v>
      </c>
      <c r="U372" s="258">
        <f t="shared" si="17"/>
        <v>19987.838424959264</v>
      </c>
      <c r="V372" s="34" t="s">
        <v>363</v>
      </c>
      <c r="W372" s="162">
        <v>45645.012919896661</v>
      </c>
      <c r="X372" s="162">
        <v>30246.630476755618</v>
      </c>
      <c r="Y372" s="34" t="s">
        <v>363</v>
      </c>
      <c r="Z372" s="162" t="s">
        <v>363</v>
      </c>
      <c r="AA372" s="162">
        <v>26316.666941123094</v>
      </c>
      <c r="AB372" s="162">
        <v>19987.838424959264</v>
      </c>
      <c r="AC372" s="34" t="s">
        <v>363</v>
      </c>
      <c r="AD372" s="162" t="s">
        <v>363</v>
      </c>
      <c r="AE372" s="162" t="s">
        <v>363</v>
      </c>
      <c r="AF372" s="162">
        <v>22736.427159743882</v>
      </c>
      <c r="AG372" s="162" t="s">
        <v>363</v>
      </c>
      <c r="AH372" s="162" t="s">
        <v>363</v>
      </c>
      <c r="AI372" s="162">
        <v>9995.7929288544237</v>
      </c>
      <c r="AJ372" s="162">
        <v>31443.957057598149</v>
      </c>
      <c r="AK372" s="34" t="s">
        <v>363</v>
      </c>
      <c r="AL372" s="34" t="s">
        <v>363</v>
      </c>
      <c r="AM372" s="34" t="s">
        <v>363</v>
      </c>
      <c r="AN372" s="34" t="s">
        <v>363</v>
      </c>
      <c r="AO372" s="34" t="s">
        <v>363</v>
      </c>
      <c r="AP372" s="34">
        <v>23726.05375153034</v>
      </c>
      <c r="AQ372" s="34" t="s">
        <v>363</v>
      </c>
      <c r="AR372" s="147">
        <f t="shared" si="16"/>
        <v>19744.668669373859</v>
      </c>
      <c r="AS372" s="147">
        <f t="shared" si="18"/>
        <v>19987.838424959264</v>
      </c>
    </row>
    <row r="373" spans="1:45" x14ac:dyDescent="0.45">
      <c r="A373" s="19">
        <v>896</v>
      </c>
      <c r="B373" s="19" t="s">
        <v>1476</v>
      </c>
      <c r="C373" s="19" t="s">
        <v>237</v>
      </c>
      <c r="D373" s="19" t="s">
        <v>237</v>
      </c>
      <c r="E373" s="19" t="s">
        <v>237</v>
      </c>
      <c r="F373" s="19" t="s">
        <v>237</v>
      </c>
      <c r="G373" s="19">
        <v>180100</v>
      </c>
      <c r="H373" s="19" t="s">
        <v>1113</v>
      </c>
      <c r="I373" s="19">
        <v>661</v>
      </c>
      <c r="J373" s="19">
        <v>661</v>
      </c>
      <c r="K373" s="35"/>
      <c r="L373" s="36"/>
      <c r="M373" s="36"/>
      <c r="N373" s="56"/>
      <c r="O373" s="56"/>
      <c r="P373" s="36"/>
      <c r="Q373" s="37"/>
      <c r="R373" s="37"/>
      <c r="S373" s="33" t="s">
        <v>362</v>
      </c>
      <c r="T373" s="259">
        <v>3.972254083418012</v>
      </c>
      <c r="U373" s="258">
        <f t="shared" si="17"/>
        <v>0</v>
      </c>
      <c r="V373" s="34" t="s">
        <v>363</v>
      </c>
      <c r="W373" s="162" t="s">
        <v>363</v>
      </c>
      <c r="X373" s="162">
        <v>54.209116379053903</v>
      </c>
      <c r="Y373" s="34" t="s">
        <v>363</v>
      </c>
      <c r="Z373" s="162" t="s">
        <v>363</v>
      </c>
      <c r="AA373" s="162" t="s">
        <v>363</v>
      </c>
      <c r="AB373" s="162" t="s">
        <v>363</v>
      </c>
      <c r="AC373" s="34" t="s">
        <v>363</v>
      </c>
      <c r="AD373" s="162" t="s">
        <v>363</v>
      </c>
      <c r="AE373" s="162" t="s">
        <v>363</v>
      </c>
      <c r="AF373" s="162">
        <v>5.1715247934516997</v>
      </c>
      <c r="AG373" s="162" t="s">
        <v>363</v>
      </c>
      <c r="AH373" s="162" t="s">
        <v>363</v>
      </c>
      <c r="AI373" s="162" t="s">
        <v>363</v>
      </c>
      <c r="AJ373" s="162" t="s">
        <v>363</v>
      </c>
      <c r="AK373" s="34" t="s">
        <v>363</v>
      </c>
      <c r="AL373" s="34" t="s">
        <v>363</v>
      </c>
      <c r="AM373" s="34" t="s">
        <v>363</v>
      </c>
      <c r="AN373" s="34" t="s">
        <v>363</v>
      </c>
      <c r="AO373" s="34" t="s">
        <v>363</v>
      </c>
      <c r="AP373" s="34" t="s">
        <v>363</v>
      </c>
      <c r="AQ373" s="34" t="s">
        <v>363</v>
      </c>
      <c r="AR373" s="147">
        <f t="shared" si="16"/>
        <v>3.972254083418012</v>
      </c>
      <c r="AS373" s="147">
        <f t="shared" si="18"/>
        <v>0</v>
      </c>
    </row>
    <row r="374" spans="1:45" x14ac:dyDescent="0.45">
      <c r="A374" s="19">
        <v>897</v>
      </c>
      <c r="B374" s="19" t="s">
        <v>1588</v>
      </c>
      <c r="C374" s="19" t="s">
        <v>237</v>
      </c>
      <c r="D374" s="19" t="s">
        <v>237</v>
      </c>
      <c r="E374" s="19" t="s">
        <v>237</v>
      </c>
      <c r="F374" s="19" t="s">
        <v>237</v>
      </c>
      <c r="G374" s="19">
        <v>180100</v>
      </c>
      <c r="H374" s="19" t="s">
        <v>1113</v>
      </c>
      <c r="I374" s="19">
        <v>661</v>
      </c>
      <c r="J374" s="19">
        <v>661</v>
      </c>
      <c r="K374" s="38"/>
      <c r="L374" s="39"/>
      <c r="M374" s="39"/>
      <c r="N374" s="39"/>
      <c r="O374" s="39"/>
      <c r="P374" s="39"/>
      <c r="Q374" s="40"/>
      <c r="R374" s="40"/>
      <c r="S374" s="33" t="s">
        <v>364</v>
      </c>
      <c r="T374" s="259">
        <v>179.15514855168593</v>
      </c>
      <c r="U374" s="258">
        <f t="shared" si="17"/>
        <v>550.44576663324881</v>
      </c>
      <c r="V374" s="34" t="s">
        <v>363</v>
      </c>
      <c r="W374" s="162">
        <v>9031.5762273901782</v>
      </c>
      <c r="X374" s="162">
        <v>688.91292116893635</v>
      </c>
      <c r="Y374" s="34" t="s">
        <v>363</v>
      </c>
      <c r="Z374" s="162" t="s">
        <v>363</v>
      </c>
      <c r="AA374" s="162">
        <v>19.75507219225252</v>
      </c>
      <c r="AB374" s="162">
        <v>550.44576663324881</v>
      </c>
      <c r="AC374" s="34" t="s">
        <v>363</v>
      </c>
      <c r="AD374" s="162" t="s">
        <v>363</v>
      </c>
      <c r="AE374" s="162" t="s">
        <v>363</v>
      </c>
      <c r="AF374" s="162">
        <v>18.5304920983606</v>
      </c>
      <c r="AG374" s="162" t="s">
        <v>363</v>
      </c>
      <c r="AH374" s="162" t="s">
        <v>363</v>
      </c>
      <c r="AI374" s="162" t="s">
        <v>363</v>
      </c>
      <c r="AJ374" s="162">
        <v>12.172015498334966</v>
      </c>
      <c r="AK374" s="34" t="s">
        <v>363</v>
      </c>
      <c r="AL374" s="34" t="s">
        <v>363</v>
      </c>
      <c r="AM374" s="34" t="s">
        <v>363</v>
      </c>
      <c r="AN374" s="34" t="s">
        <v>363</v>
      </c>
      <c r="AO374" s="34" t="s">
        <v>363</v>
      </c>
      <c r="AP374" s="34">
        <v>1515.1343788258614</v>
      </c>
      <c r="AQ374" s="34" t="s">
        <v>363</v>
      </c>
      <c r="AR374" s="147">
        <f t="shared" si="16"/>
        <v>179.15514855168593</v>
      </c>
      <c r="AS374" s="147">
        <f t="shared" si="18"/>
        <v>550.44576663324881</v>
      </c>
    </row>
    <row r="375" spans="1:45" x14ac:dyDescent="0.45">
      <c r="A375" s="19">
        <v>919</v>
      </c>
      <c r="B375" s="19" t="s">
        <v>1362</v>
      </c>
      <c r="C375" s="19" t="s">
        <v>239</v>
      </c>
      <c r="D375" s="19" t="s">
        <v>239</v>
      </c>
      <c r="E375" s="217" t="s">
        <v>239</v>
      </c>
      <c r="F375" s="217" t="s">
        <v>239</v>
      </c>
      <c r="G375" s="19">
        <v>90210</v>
      </c>
      <c r="H375" s="26">
        <v>90210</v>
      </c>
      <c r="I375" s="19">
        <v>667</v>
      </c>
      <c r="J375" s="19">
        <v>667</v>
      </c>
      <c r="K375" s="31">
        <v>667</v>
      </c>
      <c r="L375" s="30" t="s">
        <v>1138</v>
      </c>
      <c r="M375" s="30"/>
      <c r="N375" s="30"/>
      <c r="O375" s="30" t="s">
        <v>238</v>
      </c>
      <c r="P375" s="30" t="s">
        <v>1138</v>
      </c>
      <c r="Q375" s="32">
        <v>1</v>
      </c>
      <c r="R375" s="32">
        <v>1</v>
      </c>
      <c r="S375" s="33" t="s">
        <v>361</v>
      </c>
      <c r="T375" s="259">
        <v>7231.9220859995221</v>
      </c>
      <c r="U375" s="258">
        <f t="shared" si="17"/>
        <v>11171.618862121613</v>
      </c>
      <c r="V375" s="34">
        <v>10997.204654909288</v>
      </c>
      <c r="W375" s="162" t="s">
        <v>363</v>
      </c>
      <c r="X375" s="162">
        <v>7070.7161603500963</v>
      </c>
      <c r="Y375" s="34" t="s">
        <v>363</v>
      </c>
      <c r="Z375" s="162">
        <v>10031.242826911024</v>
      </c>
      <c r="AA375" s="162" t="s">
        <v>363</v>
      </c>
      <c r="AB375" s="162">
        <v>11171.618862121613</v>
      </c>
      <c r="AC375" s="34">
        <v>4061.1158868753992</v>
      </c>
      <c r="AD375" s="162">
        <v>4641.6836316526969</v>
      </c>
      <c r="AE375" s="162">
        <v>14655.088981503308</v>
      </c>
      <c r="AF375" s="162" t="s">
        <v>363</v>
      </c>
      <c r="AG375" s="162" t="s">
        <v>363</v>
      </c>
      <c r="AH375" s="162">
        <v>7270.9802553785157</v>
      </c>
      <c r="AI375" s="162">
        <v>5571.5609684613746</v>
      </c>
      <c r="AJ375" s="162">
        <v>5841.9778569404625</v>
      </c>
      <c r="AK375" s="34">
        <v>12490.391520238267</v>
      </c>
      <c r="AL375" s="34">
        <v>7640.5717508464531</v>
      </c>
      <c r="AM375" s="34" t="s">
        <v>363</v>
      </c>
      <c r="AN375" s="34">
        <v>9276.7862104044234</v>
      </c>
      <c r="AO375" s="34" t="s">
        <v>363</v>
      </c>
      <c r="AP375" s="34">
        <v>4778.4940613378003</v>
      </c>
      <c r="AQ375" s="34">
        <v>3244.1346473110061</v>
      </c>
      <c r="AR375" s="147">
        <f t="shared" si="16"/>
        <v>7231.9220859995221</v>
      </c>
      <c r="AS375" s="147">
        <f t="shared" si="18"/>
        <v>11171.618862121613</v>
      </c>
    </row>
    <row r="376" spans="1:45" x14ac:dyDescent="0.45">
      <c r="A376" s="19">
        <v>920</v>
      </c>
      <c r="B376" s="19" t="s">
        <v>1477</v>
      </c>
      <c r="C376" s="19" t="s">
        <v>239</v>
      </c>
      <c r="D376" s="19" t="s">
        <v>239</v>
      </c>
      <c r="E376" s="217" t="s">
        <v>239</v>
      </c>
      <c r="F376" s="217" t="s">
        <v>239</v>
      </c>
      <c r="G376" s="19">
        <v>90210</v>
      </c>
      <c r="H376" s="26">
        <v>90210</v>
      </c>
      <c r="I376" s="19">
        <v>667</v>
      </c>
      <c r="J376" s="19">
        <v>667</v>
      </c>
      <c r="K376" s="35"/>
      <c r="L376" s="36"/>
      <c r="M376" s="36"/>
      <c r="N376" s="36"/>
      <c r="O376" s="36"/>
      <c r="P376" s="36"/>
      <c r="Q376" s="37"/>
      <c r="R376" s="37"/>
      <c r="S376" s="33" t="s">
        <v>362</v>
      </c>
      <c r="T376" s="259">
        <v>898.26052521438226</v>
      </c>
      <c r="U376" s="258">
        <f t="shared" si="17"/>
        <v>0</v>
      </c>
      <c r="V376" s="34" t="s">
        <v>363</v>
      </c>
      <c r="W376" s="162" t="s">
        <v>363</v>
      </c>
      <c r="X376" s="162">
        <v>223.24013515472799</v>
      </c>
      <c r="Y376" s="34" t="s">
        <v>363</v>
      </c>
      <c r="Z376" s="162">
        <v>247.62042166224873</v>
      </c>
      <c r="AA376" s="162" t="s">
        <v>363</v>
      </c>
      <c r="AB376" s="162" t="s">
        <v>363</v>
      </c>
      <c r="AC376" s="34">
        <v>3.6358111300680669</v>
      </c>
      <c r="AD376" s="162">
        <v>3967.7603574544592</v>
      </c>
      <c r="AE376" s="162" t="s">
        <v>363</v>
      </c>
      <c r="AF376" s="162" t="s">
        <v>363</v>
      </c>
      <c r="AG376" s="162" t="s">
        <v>363</v>
      </c>
      <c r="AH376" s="162" t="s">
        <v>363</v>
      </c>
      <c r="AI376" s="162">
        <v>223.11594253422803</v>
      </c>
      <c r="AJ376" s="162" t="s">
        <v>363</v>
      </c>
      <c r="AK376" s="34">
        <v>190.67090814535669</v>
      </c>
      <c r="AL376" s="34">
        <v>1222.4533940097863</v>
      </c>
      <c r="AM376" s="34" t="s">
        <v>363</v>
      </c>
      <c r="AN376" s="34">
        <v>797.80190470707635</v>
      </c>
      <c r="AO376" s="34" t="s">
        <v>363</v>
      </c>
      <c r="AP376" s="34">
        <v>1332.4813293756283</v>
      </c>
      <c r="AQ376" s="34">
        <v>1314.8534385404068</v>
      </c>
      <c r="AR376" s="147">
        <f t="shared" si="16"/>
        <v>898.26052521438226</v>
      </c>
      <c r="AS376" s="147">
        <f t="shared" si="18"/>
        <v>0</v>
      </c>
    </row>
    <row r="377" spans="1:45" x14ac:dyDescent="0.45">
      <c r="A377" s="19">
        <v>921</v>
      </c>
      <c r="B377" s="19" t="s">
        <v>1589</v>
      </c>
      <c r="C377" s="19" t="s">
        <v>239</v>
      </c>
      <c r="D377" s="19" t="s">
        <v>239</v>
      </c>
      <c r="E377" s="217" t="s">
        <v>239</v>
      </c>
      <c r="F377" s="217" t="s">
        <v>239</v>
      </c>
      <c r="G377" s="19">
        <v>90210</v>
      </c>
      <c r="H377" s="26">
        <v>90210</v>
      </c>
      <c r="I377" s="19">
        <v>667</v>
      </c>
      <c r="J377" s="19">
        <v>667</v>
      </c>
      <c r="K377" s="38"/>
      <c r="L377" s="39"/>
      <c r="M377" s="39"/>
      <c r="N377" s="39"/>
      <c r="O377" s="39"/>
      <c r="P377" s="39"/>
      <c r="Q377" s="40"/>
      <c r="R377" s="40"/>
      <c r="S377" s="33" t="s">
        <v>364</v>
      </c>
      <c r="T377" s="259">
        <v>725.57161203935516</v>
      </c>
      <c r="U377" s="258">
        <f t="shared" si="17"/>
        <v>256.51451531416194</v>
      </c>
      <c r="V377" s="34">
        <v>112.79618724062459</v>
      </c>
      <c r="W377" s="162" t="s">
        <v>363</v>
      </c>
      <c r="X377" s="162">
        <v>110.23193427118032</v>
      </c>
      <c r="Y377" s="34" t="s">
        <v>363</v>
      </c>
      <c r="Z377" s="162">
        <v>6.7615775064237982E-3</v>
      </c>
      <c r="AA377" s="162" t="s">
        <v>363</v>
      </c>
      <c r="AB377" s="162">
        <v>256.51451531416194</v>
      </c>
      <c r="AC377" s="34">
        <v>89.070963358716284</v>
      </c>
      <c r="AD377" s="162" t="s">
        <v>363</v>
      </c>
      <c r="AE377" s="162">
        <v>235.72986271054933</v>
      </c>
      <c r="AF377" s="162" t="s">
        <v>363</v>
      </c>
      <c r="AG377" s="162" t="s">
        <v>363</v>
      </c>
      <c r="AH377" s="162">
        <v>0.96513853561432883</v>
      </c>
      <c r="AI377" s="162">
        <v>107.81942655266771</v>
      </c>
      <c r="AJ377" s="162">
        <v>1.9607177901269264</v>
      </c>
      <c r="AK377" s="34">
        <v>484.75890958530476</v>
      </c>
      <c r="AL377" s="34">
        <v>246.11146982102824</v>
      </c>
      <c r="AM377" s="34" t="s">
        <v>363</v>
      </c>
      <c r="AN377" s="34">
        <v>1495.9252568318968</v>
      </c>
      <c r="AO377" s="34" t="s">
        <v>363</v>
      </c>
      <c r="AP377" s="34">
        <v>360.33219097900889</v>
      </c>
      <c r="AQ377" s="34">
        <v>1040.1859561265642</v>
      </c>
      <c r="AR377" s="147">
        <f t="shared" si="16"/>
        <v>725.57161203935516</v>
      </c>
      <c r="AS377" s="147">
        <f t="shared" si="18"/>
        <v>256.51451531416194</v>
      </c>
    </row>
    <row r="378" spans="1:45" x14ac:dyDescent="0.45">
      <c r="A378" s="19">
        <v>934</v>
      </c>
      <c r="B378" s="19" t="s">
        <v>1363</v>
      </c>
      <c r="C378" s="26" t="s">
        <v>243</v>
      </c>
      <c r="D378" s="26" t="s">
        <v>243</v>
      </c>
      <c r="E378" s="26" t="s">
        <v>243</v>
      </c>
      <c r="F378" s="26" t="s">
        <v>243</v>
      </c>
      <c r="G378" s="19">
        <v>121010</v>
      </c>
      <c r="H378" s="19" t="s">
        <v>1151</v>
      </c>
      <c r="I378" s="19">
        <v>677</v>
      </c>
      <c r="J378" s="19">
        <v>677</v>
      </c>
      <c r="K378" s="31">
        <v>677</v>
      </c>
      <c r="L378" s="30" t="s">
        <v>1151</v>
      </c>
      <c r="M378" s="30" t="s">
        <v>1152</v>
      </c>
      <c r="N378" s="49" t="s">
        <v>1153</v>
      </c>
      <c r="O378" s="30" t="s">
        <v>242</v>
      </c>
      <c r="P378" s="30" t="s">
        <v>1151</v>
      </c>
      <c r="Q378" s="32">
        <v>1</v>
      </c>
      <c r="R378" s="32">
        <v>1</v>
      </c>
      <c r="S378" s="33" t="s">
        <v>361</v>
      </c>
      <c r="T378" s="259">
        <v>2382.0592857256215</v>
      </c>
      <c r="U378" s="258">
        <f t="shared" si="17"/>
        <v>0</v>
      </c>
      <c r="V378" s="34" t="s">
        <v>363</v>
      </c>
      <c r="W378" s="162" t="s">
        <v>363</v>
      </c>
      <c r="X378" s="162" t="s">
        <v>363</v>
      </c>
      <c r="Y378" s="34" t="s">
        <v>363</v>
      </c>
      <c r="Z378" s="162">
        <v>4018.3542068467004</v>
      </c>
      <c r="AA378" s="162" t="s">
        <v>363</v>
      </c>
      <c r="AB378" s="162" t="s">
        <v>363</v>
      </c>
      <c r="AC378" s="34" t="s">
        <v>363</v>
      </c>
      <c r="AD378" s="162" t="s">
        <v>363</v>
      </c>
      <c r="AE378" s="162" t="s">
        <v>363</v>
      </c>
      <c r="AF378" s="162" t="s">
        <v>363</v>
      </c>
      <c r="AG378" s="162" t="s">
        <v>363</v>
      </c>
      <c r="AH378" s="162" t="s">
        <v>363</v>
      </c>
      <c r="AI378" s="162" t="s">
        <v>363</v>
      </c>
      <c r="AJ378" s="162" t="s">
        <v>363</v>
      </c>
      <c r="AK378" s="34" t="s">
        <v>363</v>
      </c>
      <c r="AL378" s="34">
        <v>3902.1702217736638</v>
      </c>
      <c r="AM378" s="34" t="s">
        <v>363</v>
      </c>
      <c r="AN378" s="34">
        <v>1894.2804855179436</v>
      </c>
      <c r="AO378" s="34" t="s">
        <v>363</v>
      </c>
      <c r="AP378" s="34" t="s">
        <v>363</v>
      </c>
      <c r="AQ378" s="34">
        <v>4503.0612309621383</v>
      </c>
      <c r="AR378" s="147">
        <f t="shared" si="16"/>
        <v>2382.0592857256215</v>
      </c>
      <c r="AS378" s="147">
        <f t="shared" si="18"/>
        <v>0</v>
      </c>
    </row>
    <row r="379" spans="1:45" x14ac:dyDescent="0.45">
      <c r="A379" s="19">
        <v>935</v>
      </c>
      <c r="B379" s="19" t="s">
        <v>1478</v>
      </c>
      <c r="C379" s="26" t="s">
        <v>243</v>
      </c>
      <c r="D379" s="26" t="s">
        <v>243</v>
      </c>
      <c r="E379" s="26" t="s">
        <v>243</v>
      </c>
      <c r="F379" s="26" t="s">
        <v>243</v>
      </c>
      <c r="G379" s="19">
        <v>121010</v>
      </c>
      <c r="H379" s="19" t="s">
        <v>1151</v>
      </c>
      <c r="I379" s="19">
        <v>677</v>
      </c>
      <c r="J379" s="19">
        <v>677</v>
      </c>
      <c r="K379" s="35"/>
      <c r="L379" s="36"/>
      <c r="M379" s="36"/>
      <c r="N379" s="56"/>
      <c r="O379" s="36"/>
      <c r="P379" s="36"/>
      <c r="Q379" s="37"/>
      <c r="R379" s="37"/>
      <c r="S379" s="33" t="s">
        <v>362</v>
      </c>
      <c r="T379" s="259">
        <v>269.23192263695188</v>
      </c>
      <c r="U379" s="258">
        <f t="shared" si="17"/>
        <v>0</v>
      </c>
      <c r="V379" s="34" t="s">
        <v>363</v>
      </c>
      <c r="W379" s="162" t="s">
        <v>363</v>
      </c>
      <c r="X379" s="162" t="s">
        <v>363</v>
      </c>
      <c r="Y379" s="34" t="s">
        <v>363</v>
      </c>
      <c r="Z379" s="162">
        <v>32.457139789989185</v>
      </c>
      <c r="AA379" s="162" t="s">
        <v>363</v>
      </c>
      <c r="AB379" s="162" t="s">
        <v>363</v>
      </c>
      <c r="AC379" s="34" t="s">
        <v>363</v>
      </c>
      <c r="AD379" s="162" t="s">
        <v>363</v>
      </c>
      <c r="AE379" s="162" t="s">
        <v>363</v>
      </c>
      <c r="AF379" s="162" t="s">
        <v>363</v>
      </c>
      <c r="AG379" s="162" t="s">
        <v>363</v>
      </c>
      <c r="AH379" s="162" t="s">
        <v>363</v>
      </c>
      <c r="AI379" s="162" t="s">
        <v>363</v>
      </c>
      <c r="AJ379" s="162" t="s">
        <v>363</v>
      </c>
      <c r="AK379" s="34" t="s">
        <v>363</v>
      </c>
      <c r="AL379" s="34">
        <v>492.4545247333977</v>
      </c>
      <c r="AM379" s="34" t="s">
        <v>363</v>
      </c>
      <c r="AN379" s="34">
        <v>36.541697232254911</v>
      </c>
      <c r="AO379" s="34" t="s">
        <v>363</v>
      </c>
      <c r="AP379" s="34" t="s">
        <v>363</v>
      </c>
      <c r="AQ379" s="34">
        <v>3015.8048521482669</v>
      </c>
      <c r="AR379" s="147">
        <f t="shared" si="16"/>
        <v>269.23192263695188</v>
      </c>
      <c r="AS379" s="147">
        <f t="shared" si="18"/>
        <v>0</v>
      </c>
    </row>
    <row r="380" spans="1:45" x14ac:dyDescent="0.45">
      <c r="A380" s="19">
        <v>936</v>
      </c>
      <c r="B380" s="19" t="s">
        <v>1590</v>
      </c>
      <c r="C380" s="26" t="s">
        <v>243</v>
      </c>
      <c r="D380" s="26" t="s">
        <v>243</v>
      </c>
      <c r="E380" s="26" t="s">
        <v>243</v>
      </c>
      <c r="F380" s="26" t="s">
        <v>243</v>
      </c>
      <c r="G380" s="19">
        <v>121010</v>
      </c>
      <c r="H380" s="19" t="s">
        <v>1151</v>
      </c>
      <c r="I380" s="19">
        <v>677</v>
      </c>
      <c r="J380" s="19">
        <v>677</v>
      </c>
      <c r="K380" s="38"/>
      <c r="L380" s="39"/>
      <c r="M380" s="39"/>
      <c r="N380" s="39"/>
      <c r="O380" s="39"/>
      <c r="P380" s="39"/>
      <c r="Q380" s="40"/>
      <c r="R380" s="40"/>
      <c r="S380" s="33" t="s">
        <v>364</v>
      </c>
      <c r="T380" s="259">
        <v>1413.5415120319153</v>
      </c>
      <c r="U380" s="258">
        <f t="shared" si="17"/>
        <v>0</v>
      </c>
      <c r="V380" s="34" t="s">
        <v>363</v>
      </c>
      <c r="W380" s="162" t="s">
        <v>363</v>
      </c>
      <c r="X380" s="162" t="s">
        <v>363</v>
      </c>
      <c r="Y380" s="34" t="s">
        <v>363</v>
      </c>
      <c r="Z380" s="162" t="s">
        <v>363</v>
      </c>
      <c r="AA380" s="162" t="s">
        <v>363</v>
      </c>
      <c r="AB380" s="162" t="s">
        <v>363</v>
      </c>
      <c r="AC380" s="34" t="s">
        <v>363</v>
      </c>
      <c r="AD380" s="162" t="s">
        <v>363</v>
      </c>
      <c r="AE380" s="162" t="s">
        <v>363</v>
      </c>
      <c r="AF380" s="162" t="s">
        <v>363</v>
      </c>
      <c r="AG380" s="162" t="s">
        <v>363</v>
      </c>
      <c r="AH380" s="162" t="s">
        <v>363</v>
      </c>
      <c r="AI380" s="162" t="s">
        <v>363</v>
      </c>
      <c r="AJ380" s="162" t="s">
        <v>363</v>
      </c>
      <c r="AK380" s="34" t="s">
        <v>363</v>
      </c>
      <c r="AL380" s="34">
        <v>359.19621335924035</v>
      </c>
      <c r="AM380" s="34" t="s">
        <v>363</v>
      </c>
      <c r="AN380" s="34">
        <v>514.09231110799294</v>
      </c>
      <c r="AO380" s="34" t="s">
        <v>363</v>
      </c>
      <c r="AP380" s="34" t="s">
        <v>363</v>
      </c>
      <c r="AQ380" s="34">
        <v>2548.2219998752994</v>
      </c>
      <c r="AR380" s="147">
        <f t="shared" si="16"/>
        <v>1413.5415120319153</v>
      </c>
      <c r="AS380" s="147">
        <f t="shared" si="18"/>
        <v>0</v>
      </c>
    </row>
    <row r="381" spans="1:45" x14ac:dyDescent="0.45">
      <c r="A381" s="19">
        <v>943</v>
      </c>
      <c r="B381" s="19" t="s">
        <v>1364</v>
      </c>
      <c r="C381" s="26" t="s">
        <v>168</v>
      </c>
      <c r="D381" s="26" t="s">
        <v>168</v>
      </c>
      <c r="E381" s="26" t="s">
        <v>168</v>
      </c>
      <c r="F381" s="26" t="s">
        <v>168</v>
      </c>
      <c r="G381" s="19">
        <v>90411</v>
      </c>
      <c r="H381" s="19" t="s">
        <v>1159</v>
      </c>
      <c r="I381" s="19">
        <v>687</v>
      </c>
      <c r="J381" s="19">
        <v>687</v>
      </c>
      <c r="K381" s="31">
        <v>687</v>
      </c>
      <c r="L381" s="30" t="s">
        <v>1159</v>
      </c>
      <c r="M381" s="30" t="s">
        <v>1160</v>
      </c>
      <c r="N381" s="49" t="s">
        <v>1161</v>
      </c>
      <c r="O381" s="49" t="s">
        <v>1162</v>
      </c>
      <c r="P381" s="30" t="s">
        <v>1159</v>
      </c>
      <c r="Q381" s="32">
        <v>1</v>
      </c>
      <c r="R381" s="32">
        <v>1</v>
      </c>
      <c r="S381" s="33" t="s">
        <v>361</v>
      </c>
      <c r="T381" s="259">
        <v>6540.2563419566586</v>
      </c>
      <c r="U381" s="258">
        <f t="shared" si="17"/>
        <v>6316.5431246330145</v>
      </c>
      <c r="V381" s="34" t="s">
        <v>363</v>
      </c>
      <c r="W381" s="162" t="s">
        <v>363</v>
      </c>
      <c r="X381" s="162">
        <v>1653.1978311116341</v>
      </c>
      <c r="Y381" s="34" t="s">
        <v>363</v>
      </c>
      <c r="Z381" s="162">
        <v>9921.0762546573133</v>
      </c>
      <c r="AA381" s="162">
        <v>5733.6702357829281</v>
      </c>
      <c r="AB381" s="162">
        <v>6316.5431246330145</v>
      </c>
      <c r="AC381" s="34">
        <v>4778.8143893047172</v>
      </c>
      <c r="AD381" s="162">
        <v>4957.1586089531002</v>
      </c>
      <c r="AE381" s="162" t="s">
        <v>363</v>
      </c>
      <c r="AF381" s="162" t="s">
        <v>363</v>
      </c>
      <c r="AG381" s="162">
        <v>309.89717802599904</v>
      </c>
      <c r="AH381" s="162" t="s">
        <v>363</v>
      </c>
      <c r="AI381" s="162">
        <v>11453.537700335342</v>
      </c>
      <c r="AJ381" s="162">
        <v>4478.5032029478316</v>
      </c>
      <c r="AK381" s="34">
        <v>2596.0448748381068</v>
      </c>
      <c r="AL381" s="34" t="s">
        <v>363</v>
      </c>
      <c r="AM381" s="34" t="s">
        <v>363</v>
      </c>
      <c r="AN381" s="34">
        <v>2596.4309531351696</v>
      </c>
      <c r="AO381" s="34" t="s">
        <v>363</v>
      </c>
      <c r="AP381" s="34">
        <v>17833.237650459669</v>
      </c>
      <c r="AQ381" s="34" t="s">
        <v>363</v>
      </c>
      <c r="AR381" s="147">
        <f t="shared" si="16"/>
        <v>6540.2563419566586</v>
      </c>
      <c r="AS381" s="147">
        <f t="shared" si="18"/>
        <v>6316.5431246330145</v>
      </c>
    </row>
    <row r="382" spans="1:45" x14ac:dyDescent="0.45">
      <c r="A382" s="19">
        <v>944</v>
      </c>
      <c r="B382" s="19" t="s">
        <v>1479</v>
      </c>
      <c r="C382" s="26" t="s">
        <v>168</v>
      </c>
      <c r="D382" s="26" t="s">
        <v>168</v>
      </c>
      <c r="E382" s="26" t="s">
        <v>168</v>
      </c>
      <c r="F382" s="26" t="s">
        <v>168</v>
      </c>
      <c r="G382" s="19">
        <v>90411</v>
      </c>
      <c r="H382" s="19" t="s">
        <v>1159</v>
      </c>
      <c r="I382" s="19">
        <v>687</v>
      </c>
      <c r="J382" s="19">
        <v>687</v>
      </c>
      <c r="K382" s="35"/>
      <c r="L382" s="36"/>
      <c r="M382" s="36"/>
      <c r="N382" s="56"/>
      <c r="O382" s="56"/>
      <c r="P382" s="36"/>
      <c r="Q382" s="37"/>
      <c r="R382" s="37"/>
      <c r="S382" s="33" t="s">
        <v>362</v>
      </c>
      <c r="T382" s="259">
        <v>467.21098958354168</v>
      </c>
      <c r="U382" s="258">
        <f t="shared" si="17"/>
        <v>407.33291685455561</v>
      </c>
      <c r="V382" s="34" t="s">
        <v>363</v>
      </c>
      <c r="W382" s="162" t="s">
        <v>363</v>
      </c>
      <c r="X382" s="162">
        <v>95.880077177152657</v>
      </c>
      <c r="Y382" s="34" t="s">
        <v>363</v>
      </c>
      <c r="Z382" s="162">
        <v>113.13736317916847</v>
      </c>
      <c r="AA382" s="162">
        <v>13.845642600417296</v>
      </c>
      <c r="AB382" s="162">
        <v>407.33291685455561</v>
      </c>
      <c r="AC382" s="34">
        <v>188.57469633164501</v>
      </c>
      <c r="AD382" s="162">
        <v>30.402050966749744</v>
      </c>
      <c r="AE382" s="162" t="s">
        <v>363</v>
      </c>
      <c r="AF382" s="162" t="s">
        <v>363</v>
      </c>
      <c r="AG382" s="162">
        <v>2.4525673567041153</v>
      </c>
      <c r="AH382" s="162" t="s">
        <v>363</v>
      </c>
      <c r="AI382" s="162">
        <v>150.30561284311145</v>
      </c>
      <c r="AJ382" s="162">
        <v>0.93819786517141901</v>
      </c>
      <c r="AK382" s="34">
        <v>56.386487255804425</v>
      </c>
      <c r="AL382" s="34" t="s">
        <v>363</v>
      </c>
      <c r="AM382" s="34" t="s">
        <v>363</v>
      </c>
      <c r="AN382" s="34">
        <v>96.102480155514968</v>
      </c>
      <c r="AO382" s="34" t="s">
        <v>363</v>
      </c>
      <c r="AP382" s="34">
        <v>707.0057688902275</v>
      </c>
      <c r="AQ382" s="34" t="s">
        <v>363</v>
      </c>
      <c r="AR382" s="147">
        <f t="shared" si="16"/>
        <v>467.21098958354168</v>
      </c>
      <c r="AS382" s="147">
        <f t="shared" si="18"/>
        <v>407.33291685455561</v>
      </c>
    </row>
    <row r="383" spans="1:45" x14ac:dyDescent="0.45">
      <c r="A383" s="19">
        <v>945</v>
      </c>
      <c r="B383" s="19" t="s">
        <v>1591</v>
      </c>
      <c r="C383" s="26" t="s">
        <v>168</v>
      </c>
      <c r="D383" s="26" t="s">
        <v>168</v>
      </c>
      <c r="E383" s="26" t="s">
        <v>168</v>
      </c>
      <c r="F383" s="26" t="s">
        <v>168</v>
      </c>
      <c r="G383" s="19">
        <v>90411</v>
      </c>
      <c r="H383" s="19" t="s">
        <v>1159</v>
      </c>
      <c r="I383" s="19">
        <v>687</v>
      </c>
      <c r="J383" s="19">
        <v>687</v>
      </c>
      <c r="K383" s="38"/>
      <c r="L383" s="39"/>
      <c r="M383" s="39"/>
      <c r="N383" s="39"/>
      <c r="O383" s="39"/>
      <c r="P383" s="39"/>
      <c r="Q383" s="40"/>
      <c r="R383" s="40"/>
      <c r="S383" s="33" t="s">
        <v>364</v>
      </c>
      <c r="T383" s="259">
        <v>604.02263408576403</v>
      </c>
      <c r="U383" s="258">
        <f t="shared" si="17"/>
        <v>532.97714804953534</v>
      </c>
      <c r="V383" s="34" t="s">
        <v>363</v>
      </c>
      <c r="W383" s="162" t="s">
        <v>363</v>
      </c>
      <c r="X383" s="162">
        <v>92.831877515515714</v>
      </c>
      <c r="Y383" s="34" t="s">
        <v>363</v>
      </c>
      <c r="Z383" s="162">
        <v>1.4988947414053205E-5</v>
      </c>
      <c r="AA383" s="162">
        <v>9.7595871252497091</v>
      </c>
      <c r="AB383" s="162">
        <v>532.97714804953534</v>
      </c>
      <c r="AC383" s="34">
        <v>0.19552764295581143</v>
      </c>
      <c r="AD383" s="162" t="s">
        <v>363</v>
      </c>
      <c r="AE383" s="162" t="s">
        <v>363</v>
      </c>
      <c r="AF383" s="162" t="s">
        <v>363</v>
      </c>
      <c r="AG383" s="162">
        <v>43.172869418181506</v>
      </c>
      <c r="AH383" s="162" t="s">
        <v>363</v>
      </c>
      <c r="AI383" s="162" t="s">
        <v>363</v>
      </c>
      <c r="AJ383" s="162">
        <v>4.365548270291808</v>
      </c>
      <c r="AK383" s="34">
        <v>261.48524525464023</v>
      </c>
      <c r="AL383" s="34" t="s">
        <v>363</v>
      </c>
      <c r="AM383" s="34" t="s">
        <v>363</v>
      </c>
      <c r="AN383" s="34">
        <v>851.89188608031179</v>
      </c>
      <c r="AO383" s="34" t="s">
        <v>363</v>
      </c>
      <c r="AP383" s="34">
        <v>1880.4375308211488</v>
      </c>
      <c r="AQ383" s="34" t="s">
        <v>363</v>
      </c>
      <c r="AR383" s="147">
        <f t="shared" si="16"/>
        <v>604.02263408576403</v>
      </c>
      <c r="AS383" s="147">
        <f t="shared" si="18"/>
        <v>532.97714804953534</v>
      </c>
    </row>
    <row r="384" spans="1:45" x14ac:dyDescent="0.45">
      <c r="A384" s="19">
        <v>949</v>
      </c>
      <c r="B384" s="19" t="s">
        <v>1365</v>
      </c>
      <c r="C384" s="244" t="s">
        <v>168</v>
      </c>
      <c r="D384" s="244" t="s">
        <v>168</v>
      </c>
      <c r="E384" s="244" t="s">
        <v>168</v>
      </c>
      <c r="F384" s="244" t="s">
        <v>168</v>
      </c>
      <c r="G384" s="19">
        <v>90420</v>
      </c>
      <c r="H384" s="19" t="s">
        <v>1166</v>
      </c>
      <c r="I384" s="19">
        <v>689</v>
      </c>
      <c r="J384" s="19">
        <v>689</v>
      </c>
      <c r="K384" s="31">
        <v>689</v>
      </c>
      <c r="L384" s="30" t="s">
        <v>1166</v>
      </c>
      <c r="M384" s="30" t="s">
        <v>1167</v>
      </c>
      <c r="N384" s="49" t="s">
        <v>1168</v>
      </c>
      <c r="O384" s="49" t="s">
        <v>245</v>
      </c>
      <c r="P384" s="30" t="s">
        <v>1166</v>
      </c>
      <c r="Q384" s="32">
        <v>1</v>
      </c>
      <c r="R384" s="32">
        <v>1</v>
      </c>
      <c r="S384" s="33" t="s">
        <v>361</v>
      </c>
      <c r="T384" s="259">
        <v>5869.0297935220106</v>
      </c>
      <c r="U384" s="258">
        <f t="shared" si="17"/>
        <v>0</v>
      </c>
      <c r="V384" s="34">
        <v>11555.47898018575</v>
      </c>
      <c r="W384" s="162" t="s">
        <v>363</v>
      </c>
      <c r="X384" s="162" t="s">
        <v>363</v>
      </c>
      <c r="Y384" s="34">
        <v>499.40836236933791</v>
      </c>
      <c r="Z384" s="162">
        <v>20385.511347319767</v>
      </c>
      <c r="AA384" s="162">
        <v>2588.8805069402533</v>
      </c>
      <c r="AB384" s="162" t="s">
        <v>363</v>
      </c>
      <c r="AC384" s="34">
        <v>7394.1606037348729</v>
      </c>
      <c r="AD384" s="162">
        <v>11645.860762279126</v>
      </c>
      <c r="AE384" s="162">
        <v>11490.876350540217</v>
      </c>
      <c r="AF384" s="162">
        <v>5613.1229874547134</v>
      </c>
      <c r="AG384" s="162" t="s">
        <v>363</v>
      </c>
      <c r="AH384" s="162" t="s">
        <v>363</v>
      </c>
      <c r="AI384" s="162">
        <v>5890.6604189490572</v>
      </c>
      <c r="AJ384" s="162">
        <v>9167.3297276203011</v>
      </c>
      <c r="AK384" s="34">
        <v>6708.4887632706832</v>
      </c>
      <c r="AL384" s="34">
        <v>6337.6006711575474</v>
      </c>
      <c r="AM384" s="34" t="s">
        <v>363</v>
      </c>
      <c r="AN384" s="34">
        <v>1024.5456931377489</v>
      </c>
      <c r="AO384" s="34" t="s">
        <v>363</v>
      </c>
      <c r="AP384" s="34">
        <v>5859.195349172217</v>
      </c>
      <c r="AQ384" s="34">
        <v>4060.9278158746715</v>
      </c>
      <c r="AR384" s="147">
        <f t="shared" si="16"/>
        <v>5869.0297935220106</v>
      </c>
      <c r="AS384" s="147">
        <f t="shared" si="18"/>
        <v>0</v>
      </c>
    </row>
    <row r="385" spans="1:45" x14ac:dyDescent="0.45">
      <c r="A385" s="19">
        <v>950</v>
      </c>
      <c r="B385" s="19" t="s">
        <v>1480</v>
      </c>
      <c r="C385" s="244" t="s">
        <v>168</v>
      </c>
      <c r="D385" s="244" t="s">
        <v>168</v>
      </c>
      <c r="E385" s="244" t="s">
        <v>168</v>
      </c>
      <c r="F385" s="244" t="s">
        <v>168</v>
      </c>
      <c r="G385" s="19">
        <v>90420</v>
      </c>
      <c r="H385" s="19" t="s">
        <v>1166</v>
      </c>
      <c r="I385" s="19">
        <v>689</v>
      </c>
      <c r="J385" s="19">
        <v>689</v>
      </c>
      <c r="K385" s="35"/>
      <c r="L385" s="36"/>
      <c r="M385" s="36"/>
      <c r="N385" s="56"/>
      <c r="O385" s="56"/>
      <c r="P385" s="36"/>
      <c r="Q385" s="37"/>
      <c r="R385" s="37"/>
      <c r="S385" s="33" t="s">
        <v>362</v>
      </c>
      <c r="T385" s="259">
        <v>1125.3198910295471</v>
      </c>
      <c r="U385" s="258">
        <f t="shared" si="17"/>
        <v>0</v>
      </c>
      <c r="V385" s="34" t="s">
        <v>363</v>
      </c>
      <c r="W385" s="162" t="s">
        <v>363</v>
      </c>
      <c r="X385" s="162" t="s">
        <v>363</v>
      </c>
      <c r="Y385" s="34">
        <v>4963.1637630662026</v>
      </c>
      <c r="Z385" s="162">
        <v>454.57601754638006</v>
      </c>
      <c r="AA385" s="162" t="s">
        <v>363</v>
      </c>
      <c r="AB385" s="162" t="s">
        <v>363</v>
      </c>
      <c r="AC385" s="34">
        <v>215.52586625495616</v>
      </c>
      <c r="AD385" s="162">
        <v>3649.7314843625545</v>
      </c>
      <c r="AE385" s="162" t="s">
        <v>363</v>
      </c>
      <c r="AF385" s="162">
        <v>61.409100135146524</v>
      </c>
      <c r="AG385" s="162" t="s">
        <v>363</v>
      </c>
      <c r="AH385" s="162" t="s">
        <v>363</v>
      </c>
      <c r="AI385" s="162">
        <v>222.00895875854383</v>
      </c>
      <c r="AJ385" s="162" t="s">
        <v>363</v>
      </c>
      <c r="AK385" s="34">
        <v>95.733497600074003</v>
      </c>
      <c r="AL385" s="34">
        <v>3045.928535245811</v>
      </c>
      <c r="AM385" s="34" t="s">
        <v>363</v>
      </c>
      <c r="AN385" s="34">
        <v>81.24149206239386</v>
      </c>
      <c r="AO385" s="34" t="s">
        <v>363</v>
      </c>
      <c r="AP385" s="34">
        <v>1498.3612722372429</v>
      </c>
      <c r="AQ385" s="34">
        <v>6066.8231701151508</v>
      </c>
      <c r="AR385" s="147">
        <f t="shared" si="16"/>
        <v>1125.3198910295471</v>
      </c>
      <c r="AS385" s="147">
        <f t="shared" si="18"/>
        <v>0</v>
      </c>
    </row>
    <row r="386" spans="1:45" x14ac:dyDescent="0.45">
      <c r="A386" s="19">
        <v>951</v>
      </c>
      <c r="B386" s="19" t="s">
        <v>1607</v>
      </c>
      <c r="C386" s="244" t="s">
        <v>168</v>
      </c>
      <c r="D386" s="244" t="s">
        <v>168</v>
      </c>
      <c r="E386" s="244" t="s">
        <v>168</v>
      </c>
      <c r="F386" s="244" t="s">
        <v>168</v>
      </c>
      <c r="G386" s="19">
        <v>90420</v>
      </c>
      <c r="H386" s="19" t="s">
        <v>1166</v>
      </c>
      <c r="I386" s="19">
        <v>689</v>
      </c>
      <c r="J386" s="19">
        <v>689</v>
      </c>
      <c r="K386" s="38"/>
      <c r="L386" s="39"/>
      <c r="M386" s="39"/>
      <c r="N386" s="39"/>
      <c r="O386" s="39"/>
      <c r="P386" s="39"/>
      <c r="Q386" s="40"/>
      <c r="R386" s="40"/>
      <c r="S386" s="33" t="s">
        <v>364</v>
      </c>
      <c r="T386" s="259">
        <v>371.05635351847076</v>
      </c>
      <c r="U386" s="258">
        <f t="shared" si="17"/>
        <v>0</v>
      </c>
      <c r="V386" s="34">
        <v>141.40165602265691</v>
      </c>
      <c r="W386" s="162" t="s">
        <v>363</v>
      </c>
      <c r="X386" s="162" t="s">
        <v>363</v>
      </c>
      <c r="Y386" s="34">
        <v>862.11846689895469</v>
      </c>
      <c r="Z386" s="162">
        <v>8.9068017627080427E-6</v>
      </c>
      <c r="AA386" s="162">
        <v>1.9039076644538329</v>
      </c>
      <c r="AB386" s="162" t="s">
        <v>363</v>
      </c>
      <c r="AC386" s="34">
        <v>0.12262373046427637</v>
      </c>
      <c r="AD386" s="162" t="s">
        <v>363</v>
      </c>
      <c r="AE386" s="162">
        <v>218.45558223289316</v>
      </c>
      <c r="AF386" s="162">
        <v>5.3071646347781485</v>
      </c>
      <c r="AG386" s="162" t="s">
        <v>363</v>
      </c>
      <c r="AH386" s="162" t="s">
        <v>363</v>
      </c>
      <c r="AI386" s="162" t="s">
        <v>363</v>
      </c>
      <c r="AJ386" s="162">
        <v>3.5088342316413965</v>
      </c>
      <c r="AK386" s="34">
        <v>304.91214811253474</v>
      </c>
      <c r="AL386" s="34">
        <v>408.14103113689021</v>
      </c>
      <c r="AM386" s="34" t="s">
        <v>363</v>
      </c>
      <c r="AN386" s="34">
        <v>195.34905682658166</v>
      </c>
      <c r="AO386" s="34" t="s">
        <v>363</v>
      </c>
      <c r="AP386" s="34">
        <v>505.84904517792677</v>
      </c>
      <c r="AQ386" s="34">
        <v>1460.0994886459755</v>
      </c>
      <c r="AR386" s="147">
        <f t="shared" si="16"/>
        <v>371.05635351847076</v>
      </c>
      <c r="AS386" s="147">
        <f t="shared" si="18"/>
        <v>0</v>
      </c>
    </row>
    <row r="387" spans="1:45" x14ac:dyDescent="0.45">
      <c r="A387" s="19">
        <v>952</v>
      </c>
      <c r="B387" s="19" t="s">
        <v>1366</v>
      </c>
      <c r="C387" s="26" t="s">
        <v>243</v>
      </c>
      <c r="D387" s="26" t="s">
        <v>243</v>
      </c>
      <c r="E387" s="26" t="s">
        <v>243</v>
      </c>
      <c r="F387" s="26" t="s">
        <v>243</v>
      </c>
      <c r="G387" s="19">
        <v>90500</v>
      </c>
      <c r="H387" s="19" t="s">
        <v>1169</v>
      </c>
      <c r="I387" s="19">
        <v>692</v>
      </c>
      <c r="J387" s="19">
        <v>692</v>
      </c>
      <c r="K387" s="31">
        <v>692</v>
      </c>
      <c r="L387" s="30" t="s">
        <v>1169</v>
      </c>
      <c r="M387" s="30" t="s">
        <v>1170</v>
      </c>
      <c r="N387" s="30" t="s">
        <v>1171</v>
      </c>
      <c r="O387" s="30" t="s">
        <v>246</v>
      </c>
      <c r="P387" s="30" t="s">
        <v>1169</v>
      </c>
      <c r="Q387" s="32">
        <v>1</v>
      </c>
      <c r="R387" s="32">
        <v>1</v>
      </c>
      <c r="S387" s="33" t="s">
        <v>361</v>
      </c>
      <c r="T387" s="259">
        <v>86391.860139207201</v>
      </c>
      <c r="U387" s="258">
        <f t="shared" si="17"/>
        <v>48592.093552493723</v>
      </c>
      <c r="V387" s="34" t="s">
        <v>363</v>
      </c>
      <c r="W387" s="162" t="s">
        <v>363</v>
      </c>
      <c r="X387" s="162" t="s">
        <v>363</v>
      </c>
      <c r="Y387" s="34" t="s">
        <v>363</v>
      </c>
      <c r="Z387" s="162" t="s">
        <v>363</v>
      </c>
      <c r="AA387" s="162" t="s">
        <v>363</v>
      </c>
      <c r="AB387" s="162">
        <v>48592.093552493723</v>
      </c>
      <c r="AC387" s="34">
        <v>35248.00749954801</v>
      </c>
      <c r="AD387" s="162">
        <v>30905.357142857145</v>
      </c>
      <c r="AE387" s="162" t="s">
        <v>363</v>
      </c>
      <c r="AF387" s="162" t="s">
        <v>363</v>
      </c>
      <c r="AG387" s="162" t="s">
        <v>363</v>
      </c>
      <c r="AH387" s="162" t="s">
        <v>363</v>
      </c>
      <c r="AI387" s="162" t="s">
        <v>363</v>
      </c>
      <c r="AJ387" s="162">
        <v>16181.671292544066</v>
      </c>
      <c r="AK387" s="34" t="s">
        <v>363</v>
      </c>
      <c r="AL387" s="34" t="s">
        <v>363</v>
      </c>
      <c r="AM387" s="34" t="s">
        <v>363</v>
      </c>
      <c r="AN387" s="34">
        <v>10840.909090909088</v>
      </c>
      <c r="AO387" s="34" t="s">
        <v>363</v>
      </c>
      <c r="AP387" s="34" t="s">
        <v>363</v>
      </c>
      <c r="AQ387" s="34" t="s">
        <v>363</v>
      </c>
      <c r="AR387" s="147">
        <f t="shared" si="16"/>
        <v>86391.860139207201</v>
      </c>
      <c r="AS387" s="147">
        <f t="shared" si="18"/>
        <v>48592.093552493723</v>
      </c>
    </row>
    <row r="388" spans="1:45" x14ac:dyDescent="0.45">
      <c r="A388" s="19">
        <v>953</v>
      </c>
      <c r="B388" s="19" t="s">
        <v>1481</v>
      </c>
      <c r="C388" s="26" t="s">
        <v>243</v>
      </c>
      <c r="D388" s="26" t="s">
        <v>243</v>
      </c>
      <c r="E388" s="26" t="s">
        <v>243</v>
      </c>
      <c r="F388" s="26" t="s">
        <v>243</v>
      </c>
      <c r="G388" s="19">
        <v>90500</v>
      </c>
      <c r="H388" s="19" t="s">
        <v>1169</v>
      </c>
      <c r="I388" s="19">
        <v>692</v>
      </c>
      <c r="J388" s="19">
        <v>692</v>
      </c>
      <c r="K388" s="35"/>
      <c r="L388" s="36"/>
      <c r="M388" s="36"/>
      <c r="N388" s="36"/>
      <c r="O388" s="36"/>
      <c r="P388" s="36"/>
      <c r="Q388" s="37"/>
      <c r="R388" s="37"/>
      <c r="S388" s="33" t="s">
        <v>362</v>
      </c>
      <c r="T388" s="259">
        <v>39048.088372570695</v>
      </c>
      <c r="U388" s="258">
        <f t="shared" si="17"/>
        <v>8722.9701564841216</v>
      </c>
      <c r="V388" s="34" t="s">
        <v>363</v>
      </c>
      <c r="W388" s="162" t="s">
        <v>363</v>
      </c>
      <c r="X388" s="162" t="s">
        <v>363</v>
      </c>
      <c r="Y388" s="34" t="s">
        <v>363</v>
      </c>
      <c r="Z388" s="162" t="s">
        <v>363</v>
      </c>
      <c r="AA388" s="162" t="s">
        <v>363</v>
      </c>
      <c r="AB388" s="162">
        <v>8722.9701564841216</v>
      </c>
      <c r="AC388" s="34">
        <v>26298.744061567497</v>
      </c>
      <c r="AD388" s="162">
        <v>31267.142857142862</v>
      </c>
      <c r="AE388" s="162" t="s">
        <v>363</v>
      </c>
      <c r="AF388" s="162" t="s">
        <v>363</v>
      </c>
      <c r="AG388" s="162" t="s">
        <v>363</v>
      </c>
      <c r="AH388" s="162" t="s">
        <v>363</v>
      </c>
      <c r="AI388" s="162" t="s">
        <v>363</v>
      </c>
      <c r="AJ388" s="162">
        <v>9760.9967808160491</v>
      </c>
      <c r="AK388" s="34" t="s">
        <v>363</v>
      </c>
      <c r="AL388" s="34" t="s">
        <v>363</v>
      </c>
      <c r="AM388" s="34" t="s">
        <v>363</v>
      </c>
      <c r="AN388" s="34">
        <v>6335.1983471074363</v>
      </c>
      <c r="AO388" s="34" t="s">
        <v>363</v>
      </c>
      <c r="AP388" s="34" t="s">
        <v>363</v>
      </c>
      <c r="AQ388" s="34" t="s">
        <v>363</v>
      </c>
      <c r="AR388" s="147">
        <f t="shared" si="16"/>
        <v>39048.088372570695</v>
      </c>
      <c r="AS388" s="147">
        <f t="shared" si="18"/>
        <v>8722.9701564841216</v>
      </c>
    </row>
    <row r="389" spans="1:45" x14ac:dyDescent="0.45">
      <c r="A389" s="19">
        <v>954</v>
      </c>
      <c r="B389" s="19" t="s">
        <v>1608</v>
      </c>
      <c r="C389" s="26" t="s">
        <v>243</v>
      </c>
      <c r="D389" s="26" t="s">
        <v>243</v>
      </c>
      <c r="E389" s="26" t="s">
        <v>243</v>
      </c>
      <c r="F389" s="26" t="s">
        <v>243</v>
      </c>
      <c r="G389" s="19">
        <v>90500</v>
      </c>
      <c r="H389" s="19" t="s">
        <v>1169</v>
      </c>
      <c r="I389" s="19">
        <v>692</v>
      </c>
      <c r="J389" s="19">
        <v>692</v>
      </c>
      <c r="K389" s="38"/>
      <c r="L389" s="39"/>
      <c r="M389" s="39"/>
      <c r="N389" s="39"/>
      <c r="O389" s="39"/>
      <c r="P389" s="39"/>
      <c r="Q389" s="40"/>
      <c r="R389" s="40"/>
      <c r="S389" s="33" t="s">
        <v>364</v>
      </c>
      <c r="T389" s="259">
        <v>1064.8622580456986</v>
      </c>
      <c r="U389" s="258">
        <f t="shared" si="17"/>
        <v>1303.7639557022635</v>
      </c>
      <c r="V389" s="34" t="s">
        <v>363</v>
      </c>
      <c r="W389" s="162" t="s">
        <v>363</v>
      </c>
      <c r="X389" s="162" t="s">
        <v>363</v>
      </c>
      <c r="Y389" s="34" t="s">
        <v>363</v>
      </c>
      <c r="Z389" s="162" t="s">
        <v>363</v>
      </c>
      <c r="AA389" s="162" t="s">
        <v>363</v>
      </c>
      <c r="AB389" s="162">
        <v>1303.7639557022635</v>
      </c>
      <c r="AC389" s="34">
        <v>0.63666984378717761</v>
      </c>
      <c r="AD389" s="162" t="s">
        <v>363</v>
      </c>
      <c r="AE389" s="162" t="s">
        <v>363</v>
      </c>
      <c r="AF389" s="162" t="s">
        <v>363</v>
      </c>
      <c r="AG389" s="162" t="s">
        <v>363</v>
      </c>
      <c r="AH389" s="162" t="s">
        <v>363</v>
      </c>
      <c r="AI389" s="162" t="s">
        <v>363</v>
      </c>
      <c r="AJ389" s="162">
        <v>6.3907115497658369</v>
      </c>
      <c r="AK389" s="34" t="s">
        <v>363</v>
      </c>
      <c r="AL389" s="34" t="s">
        <v>363</v>
      </c>
      <c r="AM389" s="34" t="s">
        <v>363</v>
      </c>
      <c r="AN389" s="34">
        <v>1936.8595041322315</v>
      </c>
      <c r="AO389" s="34" t="s">
        <v>363</v>
      </c>
      <c r="AP389" s="34" t="s">
        <v>363</v>
      </c>
      <c r="AQ389" s="34" t="s">
        <v>363</v>
      </c>
      <c r="AR389" s="147">
        <f t="shared" si="16"/>
        <v>1064.8622580456986</v>
      </c>
      <c r="AS389" s="147">
        <f t="shared" si="18"/>
        <v>1303.7639557022635</v>
      </c>
    </row>
    <row r="390" spans="1:45" x14ac:dyDescent="0.45">
      <c r="A390" s="19">
        <v>955</v>
      </c>
      <c r="B390" s="19" t="s">
        <v>1367</v>
      </c>
      <c r="C390" s="26" t="s">
        <v>243</v>
      </c>
      <c r="D390" s="26" t="s">
        <v>243</v>
      </c>
      <c r="E390" s="26" t="s">
        <v>243</v>
      </c>
      <c r="F390" s="26" t="s">
        <v>243</v>
      </c>
      <c r="G390" s="19">
        <v>90610</v>
      </c>
      <c r="H390" s="19" t="s">
        <v>1172</v>
      </c>
      <c r="I390" s="19">
        <v>693</v>
      </c>
      <c r="J390" s="19">
        <v>693</v>
      </c>
      <c r="K390" s="31">
        <v>693</v>
      </c>
      <c r="L390" s="30" t="s">
        <v>1172</v>
      </c>
      <c r="M390" s="30" t="s">
        <v>1173</v>
      </c>
      <c r="N390" s="49" t="s">
        <v>1174</v>
      </c>
      <c r="O390" s="49" t="s">
        <v>247</v>
      </c>
      <c r="P390" s="30" t="s">
        <v>1172</v>
      </c>
      <c r="Q390" s="32">
        <v>1</v>
      </c>
      <c r="R390" s="32">
        <v>1</v>
      </c>
      <c r="S390" s="33" t="s">
        <v>361</v>
      </c>
      <c r="T390" s="259">
        <v>14853.222365230093</v>
      </c>
      <c r="U390" s="258">
        <f t="shared" si="17"/>
        <v>16406.680403426963</v>
      </c>
      <c r="V390" s="34" t="s">
        <v>363</v>
      </c>
      <c r="W390" s="162" t="s">
        <v>363</v>
      </c>
      <c r="X390" s="162" t="s">
        <v>363</v>
      </c>
      <c r="Y390" s="34" t="s">
        <v>363</v>
      </c>
      <c r="Z390" s="162" t="s">
        <v>363</v>
      </c>
      <c r="AA390" s="162" t="s">
        <v>363</v>
      </c>
      <c r="AB390" s="162">
        <v>16406.680403426963</v>
      </c>
      <c r="AC390" s="34" t="s">
        <v>363</v>
      </c>
      <c r="AD390" s="162" t="s">
        <v>363</v>
      </c>
      <c r="AE390" s="162" t="s">
        <v>363</v>
      </c>
      <c r="AF390" s="162" t="s">
        <v>363</v>
      </c>
      <c r="AG390" s="162" t="s">
        <v>363</v>
      </c>
      <c r="AH390" s="162" t="s">
        <v>363</v>
      </c>
      <c r="AI390" s="162" t="s">
        <v>363</v>
      </c>
      <c r="AJ390" s="162" t="s">
        <v>363</v>
      </c>
      <c r="AK390" s="34">
        <v>23979.293955021574</v>
      </c>
      <c r="AL390" s="34" t="s">
        <v>363</v>
      </c>
      <c r="AM390" s="34" t="s">
        <v>363</v>
      </c>
      <c r="AN390" s="34">
        <v>7566.7943805874829</v>
      </c>
      <c r="AO390" s="34" t="s">
        <v>363</v>
      </c>
      <c r="AP390" s="34" t="s">
        <v>363</v>
      </c>
      <c r="AQ390" s="34" t="s">
        <v>363</v>
      </c>
      <c r="AR390" s="147">
        <f t="shared" si="16"/>
        <v>14853.222365230093</v>
      </c>
      <c r="AS390" s="147">
        <f t="shared" si="18"/>
        <v>16406.680403426963</v>
      </c>
    </row>
    <row r="391" spans="1:45" x14ac:dyDescent="0.45">
      <c r="A391" s="19">
        <v>956</v>
      </c>
      <c r="B391" s="19" t="s">
        <v>1482</v>
      </c>
      <c r="C391" s="26" t="s">
        <v>243</v>
      </c>
      <c r="D391" s="26" t="s">
        <v>243</v>
      </c>
      <c r="E391" s="26" t="s">
        <v>243</v>
      </c>
      <c r="F391" s="26" t="s">
        <v>243</v>
      </c>
      <c r="G391" s="19">
        <v>90610</v>
      </c>
      <c r="H391" s="19" t="s">
        <v>1172</v>
      </c>
      <c r="I391" s="19">
        <v>693</v>
      </c>
      <c r="J391" s="19">
        <v>693</v>
      </c>
      <c r="K391" s="35"/>
      <c r="L391" s="36"/>
      <c r="M391" s="36"/>
      <c r="N391" s="56"/>
      <c r="O391" s="56"/>
      <c r="P391" s="36"/>
      <c r="Q391" s="37"/>
      <c r="R391" s="37"/>
      <c r="S391" s="33" t="s">
        <v>362</v>
      </c>
      <c r="T391" s="259">
        <v>40.991656716016465</v>
      </c>
      <c r="U391" s="258">
        <f t="shared" si="17"/>
        <v>0</v>
      </c>
      <c r="V391" s="34" t="s">
        <v>363</v>
      </c>
      <c r="W391" s="162" t="s">
        <v>363</v>
      </c>
      <c r="X391" s="162" t="s">
        <v>363</v>
      </c>
      <c r="Y391" s="34" t="s">
        <v>363</v>
      </c>
      <c r="Z391" s="162" t="s">
        <v>363</v>
      </c>
      <c r="AA391" s="162" t="s">
        <v>363</v>
      </c>
      <c r="AB391" s="162" t="s">
        <v>363</v>
      </c>
      <c r="AC391" s="34" t="s">
        <v>363</v>
      </c>
      <c r="AD391" s="162" t="s">
        <v>363</v>
      </c>
      <c r="AE391" s="162" t="s">
        <v>363</v>
      </c>
      <c r="AF391" s="162" t="s">
        <v>363</v>
      </c>
      <c r="AG391" s="162" t="s">
        <v>363</v>
      </c>
      <c r="AH391" s="162" t="s">
        <v>363</v>
      </c>
      <c r="AI391" s="162" t="s">
        <v>363</v>
      </c>
      <c r="AJ391" s="162" t="s">
        <v>363</v>
      </c>
      <c r="AK391" s="34">
        <v>595.74445784161639</v>
      </c>
      <c r="AL391" s="34" t="s">
        <v>363</v>
      </c>
      <c r="AM391" s="34" t="s">
        <v>363</v>
      </c>
      <c r="AN391" s="34" t="s">
        <v>363</v>
      </c>
      <c r="AO391" s="34" t="s">
        <v>363</v>
      </c>
      <c r="AP391" s="34" t="s">
        <v>363</v>
      </c>
      <c r="AQ391" s="34" t="s">
        <v>363</v>
      </c>
      <c r="AR391" s="147">
        <f t="shared" si="16"/>
        <v>40.991656716016465</v>
      </c>
      <c r="AS391" s="147">
        <f t="shared" si="18"/>
        <v>0</v>
      </c>
    </row>
    <row r="392" spans="1:45" x14ac:dyDescent="0.45">
      <c r="A392" s="19">
        <v>957</v>
      </c>
      <c r="B392" s="19" t="s">
        <v>1609</v>
      </c>
      <c r="C392" s="26" t="s">
        <v>243</v>
      </c>
      <c r="D392" s="26" t="s">
        <v>243</v>
      </c>
      <c r="E392" s="26" t="s">
        <v>243</v>
      </c>
      <c r="F392" s="26" t="s">
        <v>243</v>
      </c>
      <c r="G392" s="19">
        <v>90610</v>
      </c>
      <c r="H392" s="19" t="s">
        <v>1172</v>
      </c>
      <c r="I392" s="19">
        <v>693</v>
      </c>
      <c r="J392" s="19">
        <v>693</v>
      </c>
      <c r="K392" s="38"/>
      <c r="L392" s="39"/>
      <c r="M392" s="39"/>
      <c r="N392" s="39"/>
      <c r="O392" s="39"/>
      <c r="P392" s="39"/>
      <c r="Q392" s="40"/>
      <c r="R392" s="40"/>
      <c r="S392" s="33" t="s">
        <v>364</v>
      </c>
      <c r="T392" s="259">
        <v>631.79475944443266</v>
      </c>
      <c r="U392" s="258">
        <f t="shared" si="17"/>
        <v>436.93546353329344</v>
      </c>
      <c r="V392" s="34" t="s">
        <v>363</v>
      </c>
      <c r="W392" s="162" t="s">
        <v>363</v>
      </c>
      <c r="X392" s="162" t="s">
        <v>363</v>
      </c>
      <c r="Y392" s="34" t="s">
        <v>363</v>
      </c>
      <c r="Z392" s="162" t="s">
        <v>363</v>
      </c>
      <c r="AA392" s="162" t="s">
        <v>363</v>
      </c>
      <c r="AB392" s="162">
        <v>436.93546353329344</v>
      </c>
      <c r="AC392" s="34" t="s">
        <v>363</v>
      </c>
      <c r="AD392" s="162" t="s">
        <v>363</v>
      </c>
      <c r="AE392" s="162" t="s">
        <v>363</v>
      </c>
      <c r="AF392" s="162" t="s">
        <v>363</v>
      </c>
      <c r="AG392" s="162" t="s">
        <v>363</v>
      </c>
      <c r="AH392" s="162" t="s">
        <v>363</v>
      </c>
      <c r="AI392" s="162" t="s">
        <v>363</v>
      </c>
      <c r="AJ392" s="162" t="s">
        <v>363</v>
      </c>
      <c r="AK392" s="34">
        <v>1321.0181932344753</v>
      </c>
      <c r="AL392" s="34" t="s">
        <v>363</v>
      </c>
      <c r="AM392" s="34" t="s">
        <v>363</v>
      </c>
      <c r="AN392" s="34">
        <v>1043.7649790584726</v>
      </c>
      <c r="AO392" s="34" t="s">
        <v>363</v>
      </c>
      <c r="AP392" s="34" t="s">
        <v>363</v>
      </c>
      <c r="AQ392" s="34" t="s">
        <v>363</v>
      </c>
      <c r="AR392" s="147">
        <f t="shared" si="16"/>
        <v>631.79475944443266</v>
      </c>
      <c r="AS392" s="147">
        <f t="shared" si="18"/>
        <v>436.93546353329344</v>
      </c>
    </row>
    <row r="393" spans="1:45" x14ac:dyDescent="0.45">
      <c r="A393" s="19">
        <v>961</v>
      </c>
      <c r="B393" s="19" t="s">
        <v>1368</v>
      </c>
      <c r="C393" s="19" t="s">
        <v>243</v>
      </c>
      <c r="D393" s="19" t="s">
        <v>243</v>
      </c>
      <c r="E393" s="19" t="s">
        <v>243</v>
      </c>
      <c r="F393" s="19" t="s">
        <v>243</v>
      </c>
      <c r="G393" s="19">
        <v>90700</v>
      </c>
      <c r="H393" s="19" t="s">
        <v>1178</v>
      </c>
      <c r="I393" s="19">
        <v>698</v>
      </c>
      <c r="J393" s="19">
        <v>698</v>
      </c>
      <c r="K393" s="31">
        <v>698</v>
      </c>
      <c r="L393" s="30" t="s">
        <v>1178</v>
      </c>
      <c r="M393" s="30" t="s">
        <v>1179</v>
      </c>
      <c r="N393" s="30" t="s">
        <v>1180</v>
      </c>
      <c r="O393" s="30" t="s">
        <v>248</v>
      </c>
      <c r="P393" s="30" t="s">
        <v>1178</v>
      </c>
      <c r="Q393" s="32">
        <v>1</v>
      </c>
      <c r="R393" s="32">
        <v>1</v>
      </c>
      <c r="S393" s="33" t="s">
        <v>361</v>
      </c>
      <c r="T393" s="259">
        <v>59833.579325050319</v>
      </c>
      <c r="U393" s="258">
        <f t="shared" si="17"/>
        <v>69008.281895212611</v>
      </c>
      <c r="V393" s="34" t="s">
        <v>363</v>
      </c>
      <c r="W393" s="162" t="s">
        <v>363</v>
      </c>
      <c r="X393" s="162" t="s">
        <v>363</v>
      </c>
      <c r="Y393" s="34" t="s">
        <v>363</v>
      </c>
      <c r="Z393" s="162" t="s">
        <v>363</v>
      </c>
      <c r="AA393" s="162" t="s">
        <v>363</v>
      </c>
      <c r="AB393" s="162">
        <v>69008.281895212611</v>
      </c>
      <c r="AC393" s="34">
        <v>28953.23529411765</v>
      </c>
      <c r="AD393" s="162" t="s">
        <v>363</v>
      </c>
      <c r="AE393" s="162" t="s">
        <v>363</v>
      </c>
      <c r="AF393" s="162" t="s">
        <v>363</v>
      </c>
      <c r="AG393" s="162" t="s">
        <v>363</v>
      </c>
      <c r="AH393" s="162" t="s">
        <v>363</v>
      </c>
      <c r="AI393" s="162">
        <v>17750.291070664825</v>
      </c>
      <c r="AJ393" s="162" t="s">
        <v>363</v>
      </c>
      <c r="AK393" s="34" t="s">
        <v>363</v>
      </c>
      <c r="AL393" s="34" t="s">
        <v>363</v>
      </c>
      <c r="AM393" s="34" t="s">
        <v>363</v>
      </c>
      <c r="AN393" s="34">
        <v>9939.2857142857138</v>
      </c>
      <c r="AO393" s="34" t="s">
        <v>363</v>
      </c>
      <c r="AP393" s="34" t="s">
        <v>363</v>
      </c>
      <c r="AQ393" s="34" t="s">
        <v>363</v>
      </c>
      <c r="AR393" s="147">
        <f t="shared" ref="AR393:AR443" si="19">IF(T393="",0,T393)</f>
        <v>59833.579325050319</v>
      </c>
      <c r="AS393" s="147">
        <f t="shared" si="18"/>
        <v>69008.281895212611</v>
      </c>
    </row>
    <row r="394" spans="1:45" x14ac:dyDescent="0.45">
      <c r="A394" s="19">
        <v>962</v>
      </c>
      <c r="B394" s="19" t="s">
        <v>1483</v>
      </c>
      <c r="C394" s="19" t="s">
        <v>243</v>
      </c>
      <c r="D394" s="19" t="s">
        <v>243</v>
      </c>
      <c r="E394" s="19" t="s">
        <v>243</v>
      </c>
      <c r="F394" s="19" t="s">
        <v>243</v>
      </c>
      <c r="G394" s="19">
        <v>90700</v>
      </c>
      <c r="H394" s="19" t="s">
        <v>1178</v>
      </c>
      <c r="I394" s="19">
        <v>698</v>
      </c>
      <c r="J394" s="19">
        <v>698</v>
      </c>
      <c r="K394" s="35"/>
      <c r="L394" s="36"/>
      <c r="M394" s="36"/>
      <c r="N394" s="36"/>
      <c r="O394" s="36"/>
      <c r="P394" s="36"/>
      <c r="Q394" s="37"/>
      <c r="R394" s="37"/>
      <c r="S394" s="33" t="s">
        <v>362</v>
      </c>
      <c r="T394" s="259">
        <v>30.293110629901083</v>
      </c>
      <c r="U394" s="258">
        <f t="shared" ref="U394:U443" si="20">IF(_xlfn.XLOOKUP($U$5,$V$5:$AQ$5,$V394:$AQ394)="",0,_xlfn.XLOOKUP($U$5,$V$5:$AQ$5,$V394:$AQ394))</f>
        <v>0</v>
      </c>
      <c r="V394" s="34" t="s">
        <v>363</v>
      </c>
      <c r="W394" s="162" t="s">
        <v>363</v>
      </c>
      <c r="X394" s="162" t="s">
        <v>363</v>
      </c>
      <c r="Y394" s="34" t="s">
        <v>363</v>
      </c>
      <c r="Z394" s="162" t="s">
        <v>363</v>
      </c>
      <c r="AA394" s="162" t="s">
        <v>363</v>
      </c>
      <c r="AB394" s="162" t="s">
        <v>363</v>
      </c>
      <c r="AC394" s="34">
        <v>545.29906440363436</v>
      </c>
      <c r="AD394" s="162" t="s">
        <v>363</v>
      </c>
      <c r="AE394" s="162" t="s">
        <v>363</v>
      </c>
      <c r="AF394" s="162" t="s">
        <v>363</v>
      </c>
      <c r="AG394" s="162" t="s">
        <v>363</v>
      </c>
      <c r="AH394" s="162" t="s">
        <v>363</v>
      </c>
      <c r="AI394" s="162">
        <v>333.26497301281103</v>
      </c>
      <c r="AJ394" s="162" t="s">
        <v>363</v>
      </c>
      <c r="AK394" s="34" t="s">
        <v>363</v>
      </c>
      <c r="AL394" s="34" t="s">
        <v>363</v>
      </c>
      <c r="AM394" s="34" t="s">
        <v>363</v>
      </c>
      <c r="AN394" s="34" t="s">
        <v>363</v>
      </c>
      <c r="AO394" s="34" t="s">
        <v>363</v>
      </c>
      <c r="AP394" s="34" t="s">
        <v>363</v>
      </c>
      <c r="AQ394" s="34" t="s">
        <v>363</v>
      </c>
      <c r="AR394" s="147">
        <f t="shared" si="19"/>
        <v>30.293110629901083</v>
      </c>
      <c r="AS394" s="147">
        <f t="shared" si="18"/>
        <v>0</v>
      </c>
    </row>
    <row r="395" spans="1:45" x14ac:dyDescent="0.45">
      <c r="A395" s="19">
        <v>963</v>
      </c>
      <c r="B395" s="19" t="s">
        <v>1592</v>
      </c>
      <c r="C395" s="19" t="s">
        <v>243</v>
      </c>
      <c r="D395" s="19" t="s">
        <v>243</v>
      </c>
      <c r="E395" s="19" t="s">
        <v>243</v>
      </c>
      <c r="F395" s="19" t="s">
        <v>243</v>
      </c>
      <c r="G395" s="19">
        <v>90700</v>
      </c>
      <c r="H395" s="19" t="s">
        <v>1178</v>
      </c>
      <c r="I395" s="19">
        <v>698</v>
      </c>
      <c r="J395" s="19">
        <v>698</v>
      </c>
      <c r="K395" s="38"/>
      <c r="L395" s="39"/>
      <c r="M395" s="39"/>
      <c r="N395" s="39"/>
      <c r="O395" s="39"/>
      <c r="P395" s="39"/>
      <c r="Q395" s="40"/>
      <c r="R395" s="40"/>
      <c r="S395" s="33" t="s">
        <v>364</v>
      </c>
      <c r="T395" s="259">
        <v>1341.2355453437006</v>
      </c>
      <c r="U395" s="258">
        <f t="shared" si="20"/>
        <v>1837.7980734739517</v>
      </c>
      <c r="V395" s="34" t="s">
        <v>363</v>
      </c>
      <c r="W395" s="162" t="s">
        <v>363</v>
      </c>
      <c r="X395" s="162" t="s">
        <v>363</v>
      </c>
      <c r="Y395" s="34" t="s">
        <v>363</v>
      </c>
      <c r="Z395" s="162" t="s">
        <v>363</v>
      </c>
      <c r="AA395" s="162" t="s">
        <v>363</v>
      </c>
      <c r="AB395" s="162">
        <v>1837.7980734739517</v>
      </c>
      <c r="AC395" s="34">
        <v>0.34621284114892037</v>
      </c>
      <c r="AD395" s="162" t="s">
        <v>363</v>
      </c>
      <c r="AE395" s="162" t="s">
        <v>363</v>
      </c>
      <c r="AF395" s="162" t="s">
        <v>363</v>
      </c>
      <c r="AG395" s="162" t="s">
        <v>363</v>
      </c>
      <c r="AH395" s="162" t="s">
        <v>363</v>
      </c>
      <c r="AI395" s="162" t="s">
        <v>363</v>
      </c>
      <c r="AJ395" s="162" t="s">
        <v>363</v>
      </c>
      <c r="AK395" s="34" t="s">
        <v>363</v>
      </c>
      <c r="AL395" s="34" t="s">
        <v>363</v>
      </c>
      <c r="AM395" s="34" t="s">
        <v>363</v>
      </c>
      <c r="AN395" s="34">
        <v>1371.0268607328203</v>
      </c>
      <c r="AO395" s="34" t="s">
        <v>363</v>
      </c>
      <c r="AP395" s="34" t="s">
        <v>363</v>
      </c>
      <c r="AQ395" s="34" t="s">
        <v>363</v>
      </c>
      <c r="AR395" s="147">
        <f t="shared" si="19"/>
        <v>1341.2355453437006</v>
      </c>
      <c r="AS395" s="147">
        <f t="shared" si="18"/>
        <v>1837.7980734739517</v>
      </c>
    </row>
    <row r="396" spans="1:45" x14ac:dyDescent="0.45">
      <c r="A396" s="19">
        <v>964</v>
      </c>
      <c r="B396" s="19" t="s">
        <v>1369</v>
      </c>
      <c r="C396" s="19" t="s">
        <v>243</v>
      </c>
      <c r="D396" s="19" t="s">
        <v>243</v>
      </c>
      <c r="E396" s="19" t="s">
        <v>243</v>
      </c>
      <c r="F396" s="19" t="s">
        <v>243</v>
      </c>
      <c r="G396" s="19">
        <v>90810</v>
      </c>
      <c r="H396" s="26">
        <v>90810</v>
      </c>
      <c r="I396" s="19">
        <v>702</v>
      </c>
      <c r="J396" s="19">
        <v>702</v>
      </c>
      <c r="K396" s="31">
        <v>702</v>
      </c>
      <c r="L396" s="30" t="s">
        <v>1181</v>
      </c>
      <c r="M396" s="30" t="s">
        <v>1182</v>
      </c>
      <c r="N396" s="30" t="s">
        <v>1183</v>
      </c>
      <c r="O396" s="49" t="s">
        <v>249</v>
      </c>
      <c r="P396" s="30" t="s">
        <v>1181</v>
      </c>
      <c r="Q396" s="32">
        <v>1</v>
      </c>
      <c r="R396" s="32">
        <v>1</v>
      </c>
      <c r="S396" s="33" t="s">
        <v>361</v>
      </c>
      <c r="T396" s="259">
        <v>30682.594944124583</v>
      </c>
      <c r="U396" s="258">
        <f t="shared" si="20"/>
        <v>29941.753237326368</v>
      </c>
      <c r="V396" s="34" t="s">
        <v>363</v>
      </c>
      <c r="W396" s="162" t="s">
        <v>363</v>
      </c>
      <c r="X396" s="162" t="s">
        <v>363</v>
      </c>
      <c r="Y396" s="34" t="s">
        <v>363</v>
      </c>
      <c r="Z396" s="162">
        <v>26041.710991264685</v>
      </c>
      <c r="AA396" s="162" t="s">
        <v>363</v>
      </c>
      <c r="AB396" s="162">
        <v>29941.753237326368</v>
      </c>
      <c r="AC396" s="34">
        <v>20863.756560520578</v>
      </c>
      <c r="AD396" s="162">
        <v>19852.151730761256</v>
      </c>
      <c r="AE396" s="162">
        <v>19752.953526439404</v>
      </c>
      <c r="AF396" s="162" t="s">
        <v>363</v>
      </c>
      <c r="AG396" s="162" t="s">
        <v>363</v>
      </c>
      <c r="AH396" s="162" t="s">
        <v>363</v>
      </c>
      <c r="AI396" s="162">
        <v>24039.088258393738</v>
      </c>
      <c r="AJ396" s="162" t="s">
        <v>363</v>
      </c>
      <c r="AK396" s="34" t="s">
        <v>363</v>
      </c>
      <c r="AL396" s="34" t="s">
        <v>363</v>
      </c>
      <c r="AM396" s="34" t="s">
        <v>363</v>
      </c>
      <c r="AN396" s="34" t="s">
        <v>363</v>
      </c>
      <c r="AO396" s="34" t="s">
        <v>363</v>
      </c>
      <c r="AP396" s="34">
        <v>47075.272376281035</v>
      </c>
      <c r="AQ396" s="34" t="s">
        <v>363</v>
      </c>
      <c r="AR396" s="147">
        <f t="shared" si="19"/>
        <v>30682.594944124583</v>
      </c>
      <c r="AS396" s="147">
        <f t="shared" si="18"/>
        <v>29941.753237326368</v>
      </c>
    </row>
    <row r="397" spans="1:45" x14ac:dyDescent="0.45">
      <c r="A397" s="19">
        <v>965</v>
      </c>
      <c r="B397" s="19" t="s">
        <v>1484</v>
      </c>
      <c r="C397" s="19" t="s">
        <v>243</v>
      </c>
      <c r="D397" s="19" t="s">
        <v>243</v>
      </c>
      <c r="E397" s="19" t="s">
        <v>243</v>
      </c>
      <c r="F397" s="19" t="s">
        <v>243</v>
      </c>
      <c r="G397" s="19">
        <v>90810</v>
      </c>
      <c r="H397" s="26">
        <v>90810</v>
      </c>
      <c r="I397" s="19">
        <v>702</v>
      </c>
      <c r="J397" s="19">
        <v>702</v>
      </c>
      <c r="K397" s="35"/>
      <c r="L397" s="36"/>
      <c r="M397" s="36"/>
      <c r="N397" s="36"/>
      <c r="O397" s="56"/>
      <c r="P397" s="36"/>
      <c r="Q397" s="37"/>
      <c r="R397" s="37"/>
      <c r="S397" s="33" t="s">
        <v>362</v>
      </c>
      <c r="T397" s="259">
        <v>2623.1231307780017</v>
      </c>
      <c r="U397" s="258">
        <f t="shared" si="20"/>
        <v>0</v>
      </c>
      <c r="V397" s="34" t="s">
        <v>363</v>
      </c>
      <c r="W397" s="162" t="s">
        <v>363</v>
      </c>
      <c r="X397" s="162" t="s">
        <v>363</v>
      </c>
      <c r="Y397" s="34" t="s">
        <v>363</v>
      </c>
      <c r="Z397" s="162">
        <v>621.78258637724923</v>
      </c>
      <c r="AA397" s="162" t="s">
        <v>363</v>
      </c>
      <c r="AB397" s="162" t="s">
        <v>363</v>
      </c>
      <c r="AC397" s="34">
        <v>657.37506969948402</v>
      </c>
      <c r="AD397" s="162">
        <v>6402.3893177978416</v>
      </c>
      <c r="AE397" s="162" t="s">
        <v>363</v>
      </c>
      <c r="AF397" s="162" t="s">
        <v>363</v>
      </c>
      <c r="AG397" s="162" t="s">
        <v>363</v>
      </c>
      <c r="AH397" s="162" t="s">
        <v>363</v>
      </c>
      <c r="AI397" s="162">
        <v>939.91435676692072</v>
      </c>
      <c r="AJ397" s="162" t="s">
        <v>363</v>
      </c>
      <c r="AK397" s="34" t="s">
        <v>363</v>
      </c>
      <c r="AL397" s="34" t="s">
        <v>363</v>
      </c>
      <c r="AM397" s="34" t="s">
        <v>363</v>
      </c>
      <c r="AN397" s="34" t="s">
        <v>363</v>
      </c>
      <c r="AO397" s="34" t="s">
        <v>363</v>
      </c>
      <c r="AP397" s="34">
        <v>13111.566737912468</v>
      </c>
      <c r="AQ397" s="34" t="s">
        <v>363</v>
      </c>
      <c r="AR397" s="147">
        <f t="shared" si="19"/>
        <v>2623.1231307780017</v>
      </c>
      <c r="AS397" s="147">
        <f t="shared" si="18"/>
        <v>0</v>
      </c>
    </row>
    <row r="398" spans="1:45" x14ac:dyDescent="0.45">
      <c r="A398" s="19">
        <v>966</v>
      </c>
      <c r="B398" s="19" t="s">
        <v>1593</v>
      </c>
      <c r="C398" s="19" t="s">
        <v>243</v>
      </c>
      <c r="D398" s="19" t="s">
        <v>243</v>
      </c>
      <c r="E398" s="19" t="s">
        <v>243</v>
      </c>
      <c r="F398" s="19" t="s">
        <v>243</v>
      </c>
      <c r="G398" s="19">
        <v>90810</v>
      </c>
      <c r="H398" s="26">
        <v>90810</v>
      </c>
      <c r="I398" s="19">
        <v>702</v>
      </c>
      <c r="J398" s="19">
        <v>702</v>
      </c>
      <c r="K398" s="38"/>
      <c r="L398" s="39"/>
      <c r="M398" s="39"/>
      <c r="N398" s="39"/>
      <c r="O398" s="39"/>
      <c r="P398" s="39"/>
      <c r="Q398" s="40"/>
      <c r="R398" s="40"/>
      <c r="S398" s="33" t="s">
        <v>364</v>
      </c>
      <c r="T398" s="259">
        <v>1013.5783723147945</v>
      </c>
      <c r="U398" s="258">
        <f t="shared" si="20"/>
        <v>797.13081891983359</v>
      </c>
      <c r="V398" s="34" t="s">
        <v>363</v>
      </c>
      <c r="W398" s="162" t="s">
        <v>363</v>
      </c>
      <c r="X398" s="162" t="s">
        <v>363</v>
      </c>
      <c r="Y398" s="34" t="s">
        <v>363</v>
      </c>
      <c r="Z398" s="162">
        <v>2.5980818921884107E-5</v>
      </c>
      <c r="AA398" s="162" t="s">
        <v>363</v>
      </c>
      <c r="AB398" s="162">
        <v>797.13081891983359</v>
      </c>
      <c r="AC398" s="34">
        <v>0.34459469739225745</v>
      </c>
      <c r="AD398" s="162" t="s">
        <v>363</v>
      </c>
      <c r="AE398" s="162">
        <v>375.54177638602243</v>
      </c>
      <c r="AF398" s="162" t="s">
        <v>363</v>
      </c>
      <c r="AG398" s="162" t="s">
        <v>363</v>
      </c>
      <c r="AH398" s="162" t="s">
        <v>363</v>
      </c>
      <c r="AI398" s="162" t="s">
        <v>363</v>
      </c>
      <c r="AJ398" s="162" t="s">
        <v>363</v>
      </c>
      <c r="AK398" s="34" t="s">
        <v>363</v>
      </c>
      <c r="AL398" s="34" t="s">
        <v>363</v>
      </c>
      <c r="AM398" s="34" t="s">
        <v>363</v>
      </c>
      <c r="AN398" s="34" t="s">
        <v>363</v>
      </c>
      <c r="AO398" s="34" t="s">
        <v>363</v>
      </c>
      <c r="AP398" s="34">
        <v>4111.2842808696405</v>
      </c>
      <c r="AQ398" s="34" t="s">
        <v>363</v>
      </c>
      <c r="AR398" s="147">
        <f t="shared" si="19"/>
        <v>1013.5783723147945</v>
      </c>
      <c r="AS398" s="147">
        <f t="shared" si="18"/>
        <v>797.13081891983359</v>
      </c>
    </row>
    <row r="399" spans="1:45" x14ac:dyDescent="0.45">
      <c r="A399" s="19">
        <v>967</v>
      </c>
      <c r="B399" s="19" t="s">
        <v>1370</v>
      </c>
      <c r="C399" s="19" t="s">
        <v>243</v>
      </c>
      <c r="D399" s="19" t="s">
        <v>243</v>
      </c>
      <c r="E399" s="19" t="s">
        <v>243</v>
      </c>
      <c r="F399" s="19" t="s">
        <v>243</v>
      </c>
      <c r="G399" s="19">
        <v>90910</v>
      </c>
      <c r="H399" s="19" t="s">
        <v>1184</v>
      </c>
      <c r="I399" s="19">
        <v>711</v>
      </c>
      <c r="J399" s="19">
        <v>711</v>
      </c>
      <c r="K399" s="31">
        <v>711</v>
      </c>
      <c r="L399" s="30" t="s">
        <v>1184</v>
      </c>
      <c r="M399" s="30" t="s">
        <v>1185</v>
      </c>
      <c r="N399" s="49" t="s">
        <v>1186</v>
      </c>
      <c r="O399" s="49" t="s">
        <v>1187</v>
      </c>
      <c r="P399" s="30" t="s">
        <v>1184</v>
      </c>
      <c r="Q399" s="32">
        <v>1</v>
      </c>
      <c r="R399" s="32">
        <v>1</v>
      </c>
      <c r="S399" s="33" t="s">
        <v>361</v>
      </c>
      <c r="T399" s="259">
        <v>5369.4582695877534</v>
      </c>
      <c r="U399" s="258">
        <f t="shared" si="20"/>
        <v>0</v>
      </c>
      <c r="V399" s="34" t="s">
        <v>363</v>
      </c>
      <c r="W399" s="162" t="s">
        <v>363</v>
      </c>
      <c r="X399" s="162" t="s">
        <v>363</v>
      </c>
      <c r="Y399" s="34">
        <v>796.34010629061822</v>
      </c>
      <c r="Z399" s="162">
        <v>6354.7984796672226</v>
      </c>
      <c r="AA399" s="162" t="s">
        <v>363</v>
      </c>
      <c r="AB399" s="162" t="s">
        <v>363</v>
      </c>
      <c r="AC399" s="34">
        <v>5646.1298244683403</v>
      </c>
      <c r="AD399" s="162">
        <v>7875.2352100598855</v>
      </c>
      <c r="AE399" s="162" t="s">
        <v>363</v>
      </c>
      <c r="AF399" s="162" t="s">
        <v>363</v>
      </c>
      <c r="AG399" s="162" t="s">
        <v>363</v>
      </c>
      <c r="AH399" s="162" t="s">
        <v>363</v>
      </c>
      <c r="AI399" s="162">
        <v>6827.4981958305143</v>
      </c>
      <c r="AJ399" s="162" t="s">
        <v>363</v>
      </c>
      <c r="AK399" s="34">
        <v>6193.2920265786252</v>
      </c>
      <c r="AL399" s="34">
        <v>5033.7181337479678</v>
      </c>
      <c r="AM399" s="34" t="s">
        <v>363</v>
      </c>
      <c r="AN399" s="34">
        <v>3731.5998692179551</v>
      </c>
      <c r="AO399" s="34">
        <v>4940.1798418600483</v>
      </c>
      <c r="AP399" s="34">
        <v>12626.888089357366</v>
      </c>
      <c r="AQ399" s="34" t="s">
        <v>363</v>
      </c>
      <c r="AR399" s="147">
        <f t="shared" si="19"/>
        <v>5369.4582695877534</v>
      </c>
      <c r="AS399" s="147">
        <f t="shared" si="18"/>
        <v>0</v>
      </c>
    </row>
    <row r="400" spans="1:45" x14ac:dyDescent="0.45">
      <c r="A400" s="19">
        <v>968</v>
      </c>
      <c r="B400" s="19" t="s">
        <v>1485</v>
      </c>
      <c r="C400" s="19" t="s">
        <v>243</v>
      </c>
      <c r="D400" s="19" t="s">
        <v>243</v>
      </c>
      <c r="E400" s="19" t="s">
        <v>243</v>
      </c>
      <c r="F400" s="19" t="s">
        <v>243</v>
      </c>
      <c r="G400" s="19">
        <v>90910</v>
      </c>
      <c r="H400" s="19" t="s">
        <v>1184</v>
      </c>
      <c r="I400" s="19">
        <v>711</v>
      </c>
      <c r="J400" s="19">
        <v>711</v>
      </c>
      <c r="K400" s="35"/>
      <c r="L400" s="36"/>
      <c r="M400" s="36"/>
      <c r="N400" s="56"/>
      <c r="O400" s="56"/>
      <c r="P400" s="36"/>
      <c r="Q400" s="37"/>
      <c r="R400" s="37"/>
      <c r="S400" s="33" t="s">
        <v>362</v>
      </c>
      <c r="T400" s="259">
        <v>1865.114766104236</v>
      </c>
      <c r="U400" s="258">
        <f t="shared" si="20"/>
        <v>0</v>
      </c>
      <c r="V400" s="34" t="s">
        <v>363</v>
      </c>
      <c r="W400" s="162" t="s">
        <v>363</v>
      </c>
      <c r="X400" s="162" t="s">
        <v>363</v>
      </c>
      <c r="Y400" s="34">
        <v>7606.9057827192046</v>
      </c>
      <c r="Z400" s="162">
        <v>72.367436074897071</v>
      </c>
      <c r="AA400" s="162" t="s">
        <v>363</v>
      </c>
      <c r="AB400" s="162" t="s">
        <v>363</v>
      </c>
      <c r="AC400" s="34">
        <v>222.81530325514336</v>
      </c>
      <c r="AD400" s="162">
        <v>48.564714310096122</v>
      </c>
      <c r="AE400" s="162" t="s">
        <v>363</v>
      </c>
      <c r="AF400" s="162" t="s">
        <v>363</v>
      </c>
      <c r="AG400" s="162" t="s">
        <v>363</v>
      </c>
      <c r="AH400" s="162" t="s">
        <v>363</v>
      </c>
      <c r="AI400" s="162">
        <v>89.641240336189057</v>
      </c>
      <c r="AJ400" s="162" t="s">
        <v>363</v>
      </c>
      <c r="AK400" s="34">
        <v>134.81931815399631</v>
      </c>
      <c r="AL400" s="34">
        <v>1010.5562574074637</v>
      </c>
      <c r="AM400" s="34" t="s">
        <v>363</v>
      </c>
      <c r="AN400" s="34">
        <v>138.20176017675939</v>
      </c>
      <c r="AO400" s="34">
        <v>34.240475102984242</v>
      </c>
      <c r="AP400" s="34">
        <v>467.0015147407064</v>
      </c>
      <c r="AQ400" s="34" t="s">
        <v>363</v>
      </c>
      <c r="AR400" s="147">
        <f t="shared" si="19"/>
        <v>1865.114766104236</v>
      </c>
      <c r="AS400" s="147">
        <f t="shared" si="18"/>
        <v>0</v>
      </c>
    </row>
    <row r="401" spans="1:45" x14ac:dyDescent="0.45">
      <c r="A401" s="19">
        <v>969</v>
      </c>
      <c r="B401" s="19" t="s">
        <v>1594</v>
      </c>
      <c r="C401" s="19" t="s">
        <v>243</v>
      </c>
      <c r="D401" s="19" t="s">
        <v>243</v>
      </c>
      <c r="E401" s="19" t="s">
        <v>243</v>
      </c>
      <c r="F401" s="19" t="s">
        <v>243</v>
      </c>
      <c r="G401" s="19">
        <v>90910</v>
      </c>
      <c r="H401" s="19" t="s">
        <v>1184</v>
      </c>
      <c r="I401" s="19">
        <v>711</v>
      </c>
      <c r="J401" s="19">
        <v>711</v>
      </c>
      <c r="K401" s="38"/>
      <c r="L401" s="39"/>
      <c r="M401" s="39"/>
      <c r="N401" s="39"/>
      <c r="O401" s="39"/>
      <c r="P401" s="39"/>
      <c r="Q401" s="40"/>
      <c r="R401" s="40"/>
      <c r="S401" s="33" t="s">
        <v>364</v>
      </c>
      <c r="T401" s="259">
        <v>1045.6836295921755</v>
      </c>
      <c r="U401" s="258">
        <f t="shared" si="20"/>
        <v>0</v>
      </c>
      <c r="V401" s="34" t="s">
        <v>363</v>
      </c>
      <c r="W401" s="162" t="s">
        <v>363</v>
      </c>
      <c r="X401" s="162" t="s">
        <v>363</v>
      </c>
      <c r="Y401" s="34">
        <v>3210.1228783725774</v>
      </c>
      <c r="Z401" s="162">
        <v>1.7869791027310797E-5</v>
      </c>
      <c r="AA401" s="162" t="s">
        <v>363</v>
      </c>
      <c r="AB401" s="162" t="s">
        <v>363</v>
      </c>
      <c r="AC401" s="34">
        <v>0.22957505844250298</v>
      </c>
      <c r="AD401" s="162" t="s">
        <v>363</v>
      </c>
      <c r="AE401" s="162" t="s">
        <v>363</v>
      </c>
      <c r="AF401" s="162" t="s">
        <v>363</v>
      </c>
      <c r="AG401" s="162" t="s">
        <v>363</v>
      </c>
      <c r="AH401" s="162" t="s">
        <v>363</v>
      </c>
      <c r="AI401" s="162" t="s">
        <v>363</v>
      </c>
      <c r="AJ401" s="162" t="s">
        <v>363</v>
      </c>
      <c r="AK401" s="34">
        <v>623.87996945750103</v>
      </c>
      <c r="AL401" s="34">
        <v>553.76861130131397</v>
      </c>
      <c r="AM401" s="34" t="s">
        <v>363</v>
      </c>
      <c r="AN401" s="34">
        <v>1223.975572116746</v>
      </c>
      <c r="AO401" s="34" t="s">
        <v>363</v>
      </c>
      <c r="AP401" s="34">
        <v>1759.585483431453</v>
      </c>
      <c r="AQ401" s="34" t="s">
        <v>363</v>
      </c>
      <c r="AR401" s="147">
        <f t="shared" si="19"/>
        <v>1045.6836295921755</v>
      </c>
      <c r="AS401" s="147">
        <f t="shared" si="18"/>
        <v>0</v>
      </c>
    </row>
    <row r="402" spans="1:45" x14ac:dyDescent="0.45">
      <c r="A402" s="19">
        <v>973</v>
      </c>
      <c r="B402" s="19" t="s">
        <v>1371</v>
      </c>
      <c r="C402" s="26" t="s">
        <v>168</v>
      </c>
      <c r="D402" s="26" t="s">
        <v>168</v>
      </c>
      <c r="E402" s="26" t="s">
        <v>168</v>
      </c>
      <c r="F402" s="26" t="s">
        <v>168</v>
      </c>
      <c r="G402" s="19">
        <v>91010</v>
      </c>
      <c r="H402" s="19" t="s">
        <v>1190</v>
      </c>
      <c r="I402" s="19">
        <v>720</v>
      </c>
      <c r="J402" s="19">
        <v>720</v>
      </c>
      <c r="K402" s="31">
        <v>720</v>
      </c>
      <c r="L402" s="30" t="s">
        <v>1190</v>
      </c>
      <c r="M402" s="30" t="s">
        <v>1191</v>
      </c>
      <c r="N402" s="30" t="s">
        <v>251</v>
      </c>
      <c r="O402" s="30" t="s">
        <v>251</v>
      </c>
      <c r="P402" s="30" t="s">
        <v>1190</v>
      </c>
      <c r="Q402" s="32">
        <v>1</v>
      </c>
      <c r="R402" s="32">
        <v>1</v>
      </c>
      <c r="S402" s="33" t="s">
        <v>361</v>
      </c>
      <c r="T402" s="259">
        <v>1525.090020716169</v>
      </c>
      <c r="U402" s="258">
        <f t="shared" si="20"/>
        <v>582.53241319356857</v>
      </c>
      <c r="V402" s="34">
        <v>726.99926394975773</v>
      </c>
      <c r="W402" s="162" t="s">
        <v>363</v>
      </c>
      <c r="X402" s="162" t="s">
        <v>363</v>
      </c>
      <c r="Y402" s="34" t="s">
        <v>363</v>
      </c>
      <c r="Z402" s="162">
        <v>1308.5162758343799</v>
      </c>
      <c r="AA402" s="162">
        <v>3924.6289069509367</v>
      </c>
      <c r="AB402" s="162">
        <v>582.53241319356857</v>
      </c>
      <c r="AC402" s="34">
        <v>1022.9361468795796</v>
      </c>
      <c r="AD402" s="162" t="s">
        <v>363</v>
      </c>
      <c r="AE402" s="162">
        <v>403.62380082279009</v>
      </c>
      <c r="AF402" s="162">
        <v>7670.329955738559</v>
      </c>
      <c r="AG402" s="162">
        <v>802.69598828410574</v>
      </c>
      <c r="AH402" s="162" t="s">
        <v>363</v>
      </c>
      <c r="AI402" s="162">
        <v>1597.4941050225743</v>
      </c>
      <c r="AJ402" s="162">
        <v>1413.0610061926182</v>
      </c>
      <c r="AK402" s="34" t="s">
        <v>363</v>
      </c>
      <c r="AL402" s="34" t="s">
        <v>363</v>
      </c>
      <c r="AM402" s="34" t="s">
        <v>363</v>
      </c>
      <c r="AN402" s="34">
        <v>335.75850535869461</v>
      </c>
      <c r="AO402" s="34" t="s">
        <v>363</v>
      </c>
      <c r="AP402" s="34">
        <v>1439.6741478067181</v>
      </c>
      <c r="AQ402" s="34" t="s">
        <v>363</v>
      </c>
      <c r="AR402" s="147">
        <f t="shared" si="19"/>
        <v>1525.090020716169</v>
      </c>
      <c r="AS402" s="147">
        <f t="shared" si="18"/>
        <v>582.53241319356857</v>
      </c>
    </row>
    <row r="403" spans="1:45" x14ac:dyDescent="0.45">
      <c r="A403" s="19">
        <v>974</v>
      </c>
      <c r="B403" s="19" t="s">
        <v>1486</v>
      </c>
      <c r="C403" s="26" t="s">
        <v>168</v>
      </c>
      <c r="D403" s="26" t="s">
        <v>168</v>
      </c>
      <c r="E403" s="26" t="s">
        <v>168</v>
      </c>
      <c r="F403" s="26" t="s">
        <v>168</v>
      </c>
      <c r="G403" s="19">
        <v>91010</v>
      </c>
      <c r="H403" s="19" t="s">
        <v>1190</v>
      </c>
      <c r="I403" s="19">
        <v>720</v>
      </c>
      <c r="J403" s="19">
        <v>720</v>
      </c>
      <c r="K403" s="35"/>
      <c r="L403" s="36"/>
      <c r="M403" s="36"/>
      <c r="N403" s="36"/>
      <c r="O403" s="36"/>
      <c r="P403" s="36"/>
      <c r="Q403" s="37"/>
      <c r="R403" s="37"/>
      <c r="S403" s="33" t="s">
        <v>362</v>
      </c>
      <c r="T403" s="259">
        <v>39.562660473114832</v>
      </c>
      <c r="U403" s="258">
        <f t="shared" si="20"/>
        <v>39.599543035203844</v>
      </c>
      <c r="V403" s="34">
        <v>5.7688507663721849</v>
      </c>
      <c r="W403" s="162" t="s">
        <v>363</v>
      </c>
      <c r="X403" s="162" t="s">
        <v>363</v>
      </c>
      <c r="Y403" s="34" t="s">
        <v>363</v>
      </c>
      <c r="Z403" s="162">
        <v>16.906688275164118</v>
      </c>
      <c r="AA403" s="162">
        <v>10.161665701125632</v>
      </c>
      <c r="AB403" s="162">
        <v>39.599543035203844</v>
      </c>
      <c r="AC403" s="34">
        <v>50.084719733687002</v>
      </c>
      <c r="AD403" s="162" t="s">
        <v>363</v>
      </c>
      <c r="AE403" s="162">
        <v>41.907621258613624</v>
      </c>
      <c r="AF403" s="162">
        <v>23.391737845807075</v>
      </c>
      <c r="AG403" s="162">
        <v>5.8813884957499258</v>
      </c>
      <c r="AH403" s="162" t="s">
        <v>363</v>
      </c>
      <c r="AI403" s="162">
        <v>21.101971148277606</v>
      </c>
      <c r="AJ403" s="162" t="s">
        <v>363</v>
      </c>
      <c r="AK403" s="34" t="s">
        <v>363</v>
      </c>
      <c r="AL403" s="34" t="s">
        <v>363</v>
      </c>
      <c r="AM403" s="34" t="s">
        <v>363</v>
      </c>
      <c r="AN403" s="34">
        <v>14.228634044370068</v>
      </c>
      <c r="AO403" s="34" t="s">
        <v>363</v>
      </c>
      <c r="AP403" s="34">
        <v>61.388714717615635</v>
      </c>
      <c r="AQ403" s="34" t="s">
        <v>363</v>
      </c>
      <c r="AR403" s="147">
        <f t="shared" si="19"/>
        <v>39.562660473114832</v>
      </c>
      <c r="AS403" s="147">
        <f t="shared" si="18"/>
        <v>39.599543035203844</v>
      </c>
    </row>
    <row r="404" spans="1:45" x14ac:dyDescent="0.45">
      <c r="A404" s="19">
        <v>975</v>
      </c>
      <c r="B404" s="19" t="s">
        <v>1595</v>
      </c>
      <c r="C404" s="26" t="s">
        <v>168</v>
      </c>
      <c r="D404" s="26" t="s">
        <v>168</v>
      </c>
      <c r="E404" s="26" t="s">
        <v>168</v>
      </c>
      <c r="F404" s="26" t="s">
        <v>168</v>
      </c>
      <c r="G404" s="19">
        <v>91010</v>
      </c>
      <c r="H404" s="19" t="s">
        <v>1190</v>
      </c>
      <c r="I404" s="19">
        <v>720</v>
      </c>
      <c r="J404" s="19">
        <v>720</v>
      </c>
      <c r="K404" s="38"/>
      <c r="L404" s="39"/>
      <c r="M404" s="39"/>
      <c r="N404" s="39"/>
      <c r="O404" s="39"/>
      <c r="P404" s="39"/>
      <c r="Q404" s="40"/>
      <c r="R404" s="40"/>
      <c r="S404" s="33" t="s">
        <v>364</v>
      </c>
      <c r="T404" s="259">
        <v>91.875003949137621</v>
      </c>
      <c r="U404" s="258">
        <f t="shared" si="20"/>
        <v>45.721362973473489</v>
      </c>
      <c r="V404" s="34">
        <v>21.527711163595832</v>
      </c>
      <c r="W404" s="162" t="s">
        <v>363</v>
      </c>
      <c r="X404" s="162" t="s">
        <v>363</v>
      </c>
      <c r="Y404" s="34" t="s">
        <v>363</v>
      </c>
      <c r="Z404" s="162">
        <v>4.0990712567240126E-6</v>
      </c>
      <c r="AA404" s="162">
        <v>6.0472328814299212</v>
      </c>
      <c r="AB404" s="162">
        <v>45.721362973473489</v>
      </c>
      <c r="AC404" s="34">
        <v>4.5781289239789504E-2</v>
      </c>
      <c r="AD404" s="162" t="s">
        <v>363</v>
      </c>
      <c r="AE404" s="162">
        <v>16.68597906602999</v>
      </c>
      <c r="AF404" s="162">
        <v>12.338880272314672</v>
      </c>
      <c r="AG404" s="162">
        <v>98.90444436450089</v>
      </c>
      <c r="AH404" s="162" t="s">
        <v>363</v>
      </c>
      <c r="AI404" s="162" t="s">
        <v>363</v>
      </c>
      <c r="AJ404" s="162">
        <v>1.3029971833452352</v>
      </c>
      <c r="AK404" s="34" t="s">
        <v>363</v>
      </c>
      <c r="AL404" s="34" t="s">
        <v>363</v>
      </c>
      <c r="AM404" s="34" t="s">
        <v>363</v>
      </c>
      <c r="AN404" s="34">
        <v>108.43227102241742</v>
      </c>
      <c r="AO404" s="34" t="s">
        <v>363</v>
      </c>
      <c r="AP404" s="34">
        <v>174.79844522852116</v>
      </c>
      <c r="AQ404" s="34" t="s">
        <v>363</v>
      </c>
      <c r="AR404" s="147">
        <f t="shared" si="19"/>
        <v>91.875003949137621</v>
      </c>
      <c r="AS404" s="147">
        <f t="shared" si="18"/>
        <v>45.721362973473489</v>
      </c>
    </row>
    <row r="405" spans="1:45" x14ac:dyDescent="0.45">
      <c r="A405" s="19">
        <v>985</v>
      </c>
      <c r="B405" s="19" t="s">
        <v>1372</v>
      </c>
      <c r="C405" s="19" t="s">
        <v>243</v>
      </c>
      <c r="D405" s="19" t="s">
        <v>243</v>
      </c>
      <c r="E405" s="19" t="s">
        <v>243</v>
      </c>
      <c r="F405" s="19" t="s">
        <v>243</v>
      </c>
      <c r="G405" s="19">
        <v>91099</v>
      </c>
      <c r="H405" s="19" t="s">
        <v>1199</v>
      </c>
      <c r="I405" s="19">
        <v>723</v>
      </c>
      <c r="J405" s="19">
        <v>723</v>
      </c>
      <c r="K405" s="31">
        <v>723</v>
      </c>
      <c r="L405" s="30" t="s">
        <v>1199</v>
      </c>
      <c r="M405" s="30" t="s">
        <v>1193</v>
      </c>
      <c r="N405" s="30" t="s">
        <v>1200</v>
      </c>
      <c r="O405" s="49" t="s">
        <v>252</v>
      </c>
      <c r="P405" s="30" t="s">
        <v>1199</v>
      </c>
      <c r="Q405" s="32">
        <v>1</v>
      </c>
      <c r="R405" s="32">
        <v>1</v>
      </c>
      <c r="S405" s="33" t="s">
        <v>361</v>
      </c>
      <c r="T405" s="259">
        <v>2734.9162164762797</v>
      </c>
      <c r="U405" s="258">
        <f t="shared" si="20"/>
        <v>4799.2909067848486</v>
      </c>
      <c r="V405" s="34">
        <v>1815.2773859881229</v>
      </c>
      <c r="W405" s="162" t="s">
        <v>363</v>
      </c>
      <c r="X405" s="162" t="s">
        <v>363</v>
      </c>
      <c r="Y405" s="34" t="s">
        <v>363</v>
      </c>
      <c r="Z405" s="162">
        <v>9124.0272241929815</v>
      </c>
      <c r="AA405" s="162" t="s">
        <v>363</v>
      </c>
      <c r="AB405" s="162">
        <v>4799.2909067848486</v>
      </c>
      <c r="AC405" s="34">
        <v>4169.8040438548305</v>
      </c>
      <c r="AD405" s="162">
        <v>6734.3019471415955</v>
      </c>
      <c r="AE405" s="162">
        <v>595.62635088503828</v>
      </c>
      <c r="AF405" s="162">
        <v>3523.7489102397726</v>
      </c>
      <c r="AG405" s="162" t="s">
        <v>363</v>
      </c>
      <c r="AH405" s="162">
        <v>4493.1984204500441</v>
      </c>
      <c r="AI405" s="162" t="s">
        <v>363</v>
      </c>
      <c r="AJ405" s="162" t="s">
        <v>363</v>
      </c>
      <c r="AK405" s="34" t="s">
        <v>363</v>
      </c>
      <c r="AL405" s="34">
        <v>4261.6668410375241</v>
      </c>
      <c r="AM405" s="34" t="s">
        <v>363</v>
      </c>
      <c r="AN405" s="34">
        <v>1293.3848357509021</v>
      </c>
      <c r="AO405" s="34" t="s">
        <v>363</v>
      </c>
      <c r="AP405" s="34">
        <v>3114.9243528385059</v>
      </c>
      <c r="AQ405" s="34" t="s">
        <v>363</v>
      </c>
      <c r="AR405" s="147">
        <f t="shared" si="19"/>
        <v>2734.9162164762797</v>
      </c>
      <c r="AS405" s="147">
        <f t="shared" si="18"/>
        <v>4799.2909067848486</v>
      </c>
    </row>
    <row r="406" spans="1:45" x14ac:dyDescent="0.45">
      <c r="A406" s="19">
        <v>986</v>
      </c>
      <c r="B406" s="19" t="s">
        <v>1487</v>
      </c>
      <c r="C406" s="19" t="s">
        <v>243</v>
      </c>
      <c r="D406" s="19" t="s">
        <v>243</v>
      </c>
      <c r="E406" s="19" t="s">
        <v>243</v>
      </c>
      <c r="F406" s="19" t="s">
        <v>243</v>
      </c>
      <c r="G406" s="19">
        <v>91099</v>
      </c>
      <c r="H406" s="19" t="s">
        <v>1199</v>
      </c>
      <c r="I406" s="19">
        <v>723</v>
      </c>
      <c r="J406" s="19">
        <v>723</v>
      </c>
      <c r="K406" s="35"/>
      <c r="L406" s="36"/>
      <c r="M406" s="36"/>
      <c r="N406" s="36"/>
      <c r="O406" s="56"/>
      <c r="P406" s="36"/>
      <c r="Q406" s="37"/>
      <c r="R406" s="37"/>
      <c r="S406" s="33" t="s">
        <v>362</v>
      </c>
      <c r="T406" s="259">
        <v>242.2600194990228</v>
      </c>
      <c r="U406" s="258">
        <f t="shared" si="20"/>
        <v>326.34126593401697</v>
      </c>
      <c r="V406" s="34">
        <v>14.548090824746934</v>
      </c>
      <c r="W406" s="162" t="s">
        <v>363</v>
      </c>
      <c r="X406" s="162" t="s">
        <v>363</v>
      </c>
      <c r="Y406" s="34" t="s">
        <v>363</v>
      </c>
      <c r="Z406" s="162">
        <v>94.689691384968313</v>
      </c>
      <c r="AA406" s="162" t="s">
        <v>363</v>
      </c>
      <c r="AB406" s="162">
        <v>326.34126593401697</v>
      </c>
      <c r="AC406" s="34">
        <v>205.02297471247502</v>
      </c>
      <c r="AD406" s="162">
        <v>45.932414187643033</v>
      </c>
      <c r="AE406" s="162">
        <v>61.847601967030656</v>
      </c>
      <c r="AF406" s="162">
        <v>10.742015587033945</v>
      </c>
      <c r="AG406" s="162" t="s">
        <v>363</v>
      </c>
      <c r="AH406" s="162">
        <v>14.729835984693686</v>
      </c>
      <c r="AI406" s="162" t="s">
        <v>363</v>
      </c>
      <c r="AJ406" s="162" t="s">
        <v>363</v>
      </c>
      <c r="AK406" s="34" t="s">
        <v>363</v>
      </c>
      <c r="AL406" s="34">
        <v>934.69392856926527</v>
      </c>
      <c r="AM406" s="34" t="s">
        <v>363</v>
      </c>
      <c r="AN406" s="34">
        <v>54.819690362207425</v>
      </c>
      <c r="AO406" s="34" t="s">
        <v>363</v>
      </c>
      <c r="AP406" s="34">
        <v>132.01537203613785</v>
      </c>
      <c r="AQ406" s="34" t="s">
        <v>363</v>
      </c>
      <c r="AR406" s="147">
        <f t="shared" si="19"/>
        <v>242.2600194990228</v>
      </c>
      <c r="AS406" s="147">
        <f t="shared" si="18"/>
        <v>326.34126593401697</v>
      </c>
    </row>
    <row r="407" spans="1:45" x14ac:dyDescent="0.45">
      <c r="A407" s="19">
        <v>987</v>
      </c>
      <c r="B407" s="19" t="s">
        <v>1596</v>
      </c>
      <c r="C407" s="19" t="s">
        <v>243</v>
      </c>
      <c r="D407" s="19" t="s">
        <v>243</v>
      </c>
      <c r="E407" s="19" t="s">
        <v>243</v>
      </c>
      <c r="F407" s="19" t="s">
        <v>243</v>
      </c>
      <c r="G407" s="19">
        <v>91099</v>
      </c>
      <c r="H407" s="19" t="s">
        <v>1199</v>
      </c>
      <c r="I407" s="19">
        <v>723</v>
      </c>
      <c r="J407" s="19">
        <v>723</v>
      </c>
      <c r="K407" s="38"/>
      <c r="L407" s="39"/>
      <c r="M407" s="39"/>
      <c r="N407" s="39"/>
      <c r="O407" s="39"/>
      <c r="P407" s="39"/>
      <c r="Q407" s="40"/>
      <c r="R407" s="40"/>
      <c r="S407" s="33" t="s">
        <v>364</v>
      </c>
      <c r="T407" s="259">
        <v>390.26259415548725</v>
      </c>
      <c r="U407" s="258">
        <f t="shared" si="20"/>
        <v>376.74662001746822</v>
      </c>
      <c r="V407" s="34">
        <v>53.742940235194176</v>
      </c>
      <c r="W407" s="162" t="s">
        <v>363</v>
      </c>
      <c r="X407" s="162" t="s">
        <v>363</v>
      </c>
      <c r="Y407" s="34" t="s">
        <v>363</v>
      </c>
      <c r="Z407" s="162">
        <v>3.647701499793071E-5</v>
      </c>
      <c r="AA407" s="162" t="s">
        <v>363</v>
      </c>
      <c r="AB407" s="162">
        <v>376.74662001746822</v>
      </c>
      <c r="AC407" s="34">
        <v>0.18494410271536454</v>
      </c>
      <c r="AD407" s="162" t="s">
        <v>363</v>
      </c>
      <c r="AE407" s="162">
        <v>24.625454983651792</v>
      </c>
      <c r="AF407" s="162">
        <v>5.6684749191080206</v>
      </c>
      <c r="AG407" s="162" t="s">
        <v>363</v>
      </c>
      <c r="AH407" s="162">
        <v>1.5135462694302062</v>
      </c>
      <c r="AI407" s="162" t="s">
        <v>363</v>
      </c>
      <c r="AJ407" s="162" t="s">
        <v>363</v>
      </c>
      <c r="AK407" s="34" t="s">
        <v>363</v>
      </c>
      <c r="AL407" s="34">
        <v>454.69946771601082</v>
      </c>
      <c r="AM407" s="34" t="s">
        <v>363</v>
      </c>
      <c r="AN407" s="34">
        <v>417.65068259294941</v>
      </c>
      <c r="AO407" s="34" t="s">
        <v>363</v>
      </c>
      <c r="AP407" s="34">
        <v>417.60211630464261</v>
      </c>
      <c r="AQ407" s="34" t="s">
        <v>363</v>
      </c>
      <c r="AR407" s="147">
        <f t="shared" si="19"/>
        <v>390.26259415548725</v>
      </c>
      <c r="AS407" s="147">
        <f t="shared" si="18"/>
        <v>376.74662001746822</v>
      </c>
    </row>
    <row r="408" spans="1:45" x14ac:dyDescent="0.45">
      <c r="A408" s="19">
        <v>988</v>
      </c>
      <c r="B408" s="19" t="s">
        <v>1305</v>
      </c>
      <c r="C408" s="26" t="s">
        <v>243</v>
      </c>
      <c r="D408" s="26" t="s">
        <v>243</v>
      </c>
      <c r="E408" s="26" t="s">
        <v>243</v>
      </c>
      <c r="F408" s="26" t="s">
        <v>243</v>
      </c>
      <c r="G408" s="19">
        <v>70990</v>
      </c>
      <c r="H408" s="19" t="s">
        <v>923</v>
      </c>
      <c r="I408" s="19">
        <v>748</v>
      </c>
      <c r="J408" s="19">
        <v>748</v>
      </c>
      <c r="K408" s="31">
        <v>748</v>
      </c>
      <c r="L408" s="30" t="s">
        <v>1201</v>
      </c>
      <c r="M408" s="30"/>
      <c r="N408" s="30"/>
      <c r="O408" s="30" t="s">
        <v>253</v>
      </c>
      <c r="P408" s="30" t="s">
        <v>1201</v>
      </c>
      <c r="Q408" s="32">
        <v>1</v>
      </c>
      <c r="R408" s="32">
        <v>1</v>
      </c>
      <c r="S408" s="33" t="s">
        <v>361</v>
      </c>
      <c r="T408" s="259">
        <v>206.19683766548854</v>
      </c>
      <c r="U408" s="258">
        <f t="shared" si="20"/>
        <v>0</v>
      </c>
      <c r="V408" s="34" t="s">
        <v>363</v>
      </c>
      <c r="W408" s="162" t="s">
        <v>363</v>
      </c>
      <c r="X408" s="162" t="s">
        <v>363</v>
      </c>
      <c r="Y408" s="34" t="s">
        <v>363</v>
      </c>
      <c r="Z408" s="162" t="s">
        <v>363</v>
      </c>
      <c r="AA408" s="162" t="s">
        <v>363</v>
      </c>
      <c r="AB408" s="162" t="s">
        <v>363</v>
      </c>
      <c r="AC408" s="34" t="s">
        <v>363</v>
      </c>
      <c r="AD408" s="162" t="s">
        <v>363</v>
      </c>
      <c r="AE408" s="162" t="s">
        <v>363</v>
      </c>
      <c r="AF408" s="162" t="s">
        <v>363</v>
      </c>
      <c r="AG408" s="162" t="s">
        <v>363</v>
      </c>
      <c r="AH408" s="162" t="s">
        <v>363</v>
      </c>
      <c r="AI408" s="162" t="s">
        <v>363</v>
      </c>
      <c r="AJ408" s="162" t="s">
        <v>363</v>
      </c>
      <c r="AK408" s="34" t="s">
        <v>363</v>
      </c>
      <c r="AL408" s="34" t="s">
        <v>363</v>
      </c>
      <c r="AM408" s="34" t="s">
        <v>363</v>
      </c>
      <c r="AN408" s="34" t="s">
        <v>363</v>
      </c>
      <c r="AO408" s="34" t="s">
        <v>363</v>
      </c>
      <c r="AP408" s="34" t="s">
        <v>363</v>
      </c>
      <c r="AQ408" s="34" t="s">
        <v>363</v>
      </c>
      <c r="AR408" s="147">
        <f t="shared" si="19"/>
        <v>206.19683766548854</v>
      </c>
      <c r="AS408" s="147">
        <f t="shared" si="18"/>
        <v>0</v>
      </c>
    </row>
    <row r="409" spans="1:45" x14ac:dyDescent="0.45">
      <c r="A409" s="19">
        <v>989</v>
      </c>
      <c r="B409" s="19" t="s">
        <v>1420</v>
      </c>
      <c r="C409" s="26" t="s">
        <v>243</v>
      </c>
      <c r="D409" s="26" t="s">
        <v>243</v>
      </c>
      <c r="E409" s="26" t="s">
        <v>243</v>
      </c>
      <c r="F409" s="26" t="s">
        <v>243</v>
      </c>
      <c r="G409" s="19">
        <v>70990</v>
      </c>
      <c r="H409" s="19" t="s">
        <v>923</v>
      </c>
      <c r="I409" s="19">
        <v>748</v>
      </c>
      <c r="J409" s="19">
        <v>748</v>
      </c>
      <c r="K409" s="35"/>
      <c r="L409" s="36"/>
      <c r="M409" s="36"/>
      <c r="N409" s="36"/>
      <c r="O409" s="36"/>
      <c r="P409" s="36"/>
      <c r="Q409" s="37"/>
      <c r="R409" s="37"/>
      <c r="S409" s="33" t="s">
        <v>362</v>
      </c>
      <c r="T409" s="259">
        <v>62.878129592150408</v>
      </c>
      <c r="U409" s="258">
        <f t="shared" si="20"/>
        <v>0</v>
      </c>
      <c r="V409" s="34" t="s">
        <v>363</v>
      </c>
      <c r="W409" s="162" t="s">
        <v>363</v>
      </c>
      <c r="X409" s="162" t="s">
        <v>363</v>
      </c>
      <c r="Y409" s="34" t="s">
        <v>363</v>
      </c>
      <c r="Z409" s="162" t="s">
        <v>363</v>
      </c>
      <c r="AA409" s="162" t="s">
        <v>363</v>
      </c>
      <c r="AB409" s="162" t="s">
        <v>363</v>
      </c>
      <c r="AC409" s="34" t="s">
        <v>363</v>
      </c>
      <c r="AD409" s="162" t="s">
        <v>363</v>
      </c>
      <c r="AE409" s="162" t="s">
        <v>363</v>
      </c>
      <c r="AF409" s="162" t="s">
        <v>363</v>
      </c>
      <c r="AG409" s="162" t="s">
        <v>363</v>
      </c>
      <c r="AH409" s="162" t="s">
        <v>363</v>
      </c>
      <c r="AI409" s="162" t="s">
        <v>363</v>
      </c>
      <c r="AJ409" s="162" t="s">
        <v>363</v>
      </c>
      <c r="AK409" s="34" t="s">
        <v>363</v>
      </c>
      <c r="AL409" s="34" t="s">
        <v>363</v>
      </c>
      <c r="AM409" s="34" t="s">
        <v>363</v>
      </c>
      <c r="AN409" s="34" t="s">
        <v>363</v>
      </c>
      <c r="AO409" s="34" t="s">
        <v>363</v>
      </c>
      <c r="AP409" s="34" t="s">
        <v>363</v>
      </c>
      <c r="AQ409" s="34" t="s">
        <v>363</v>
      </c>
      <c r="AR409" s="147">
        <f t="shared" si="19"/>
        <v>62.878129592150408</v>
      </c>
      <c r="AS409" s="147">
        <f t="shared" ref="AS409:AS442" si="21">IF(U409="",0,U409)</f>
        <v>0</v>
      </c>
    </row>
    <row r="410" spans="1:45" x14ac:dyDescent="0.45">
      <c r="A410" s="19">
        <v>990</v>
      </c>
      <c r="B410" s="19" t="s">
        <v>1533</v>
      </c>
      <c r="C410" s="26" t="s">
        <v>243</v>
      </c>
      <c r="D410" s="26" t="s">
        <v>243</v>
      </c>
      <c r="E410" s="26" t="s">
        <v>243</v>
      </c>
      <c r="F410" s="26" t="s">
        <v>243</v>
      </c>
      <c r="G410" s="19">
        <v>70990</v>
      </c>
      <c r="H410" s="19" t="s">
        <v>923</v>
      </c>
      <c r="I410" s="19">
        <v>748</v>
      </c>
      <c r="J410" s="19">
        <v>748</v>
      </c>
      <c r="K410" s="38"/>
      <c r="L410" s="39"/>
      <c r="M410" s="39"/>
      <c r="N410" s="39"/>
      <c r="O410" s="39"/>
      <c r="P410" s="39"/>
      <c r="Q410" s="40"/>
      <c r="R410" s="40"/>
      <c r="S410" s="33" t="s">
        <v>364</v>
      </c>
      <c r="T410" s="259">
        <v>18.850162423578489</v>
      </c>
      <c r="U410" s="258">
        <f t="shared" si="20"/>
        <v>0</v>
      </c>
      <c r="V410" s="34" t="s">
        <v>363</v>
      </c>
      <c r="W410" s="162" t="s">
        <v>363</v>
      </c>
      <c r="X410" s="162" t="s">
        <v>363</v>
      </c>
      <c r="Y410" s="34" t="s">
        <v>363</v>
      </c>
      <c r="Z410" s="162" t="s">
        <v>363</v>
      </c>
      <c r="AA410" s="162" t="s">
        <v>363</v>
      </c>
      <c r="AB410" s="162" t="s">
        <v>363</v>
      </c>
      <c r="AC410" s="34" t="s">
        <v>363</v>
      </c>
      <c r="AD410" s="162" t="s">
        <v>363</v>
      </c>
      <c r="AE410" s="162" t="s">
        <v>363</v>
      </c>
      <c r="AF410" s="162" t="s">
        <v>363</v>
      </c>
      <c r="AG410" s="162" t="s">
        <v>363</v>
      </c>
      <c r="AH410" s="162" t="s">
        <v>363</v>
      </c>
      <c r="AI410" s="162" t="s">
        <v>363</v>
      </c>
      <c r="AJ410" s="162" t="s">
        <v>363</v>
      </c>
      <c r="AK410" s="34" t="s">
        <v>363</v>
      </c>
      <c r="AL410" s="34" t="s">
        <v>363</v>
      </c>
      <c r="AM410" s="34" t="s">
        <v>363</v>
      </c>
      <c r="AN410" s="34" t="s">
        <v>363</v>
      </c>
      <c r="AO410" s="34" t="s">
        <v>363</v>
      </c>
      <c r="AP410" s="34" t="s">
        <v>363</v>
      </c>
      <c r="AQ410" s="34" t="s">
        <v>363</v>
      </c>
      <c r="AR410" s="147">
        <f t="shared" si="19"/>
        <v>18.850162423578489</v>
      </c>
      <c r="AS410" s="147">
        <f t="shared" si="21"/>
        <v>0</v>
      </c>
    </row>
    <row r="411" spans="1:45" x14ac:dyDescent="0.45">
      <c r="A411" s="19">
        <v>991</v>
      </c>
      <c r="B411" s="19" t="s">
        <v>1373</v>
      </c>
      <c r="C411" s="19" t="s">
        <v>162</v>
      </c>
      <c r="D411" s="19" t="s">
        <v>162</v>
      </c>
      <c r="E411" s="19" t="s">
        <v>162</v>
      </c>
      <c r="F411" s="19" t="s">
        <v>162</v>
      </c>
      <c r="G411" s="19">
        <v>530110</v>
      </c>
      <c r="H411" s="19" t="s">
        <v>1202</v>
      </c>
      <c r="I411" s="19">
        <v>773</v>
      </c>
      <c r="J411" s="19">
        <v>773</v>
      </c>
      <c r="K411" s="31">
        <v>773</v>
      </c>
      <c r="L411" s="30" t="s">
        <v>1202</v>
      </c>
      <c r="M411" s="30" t="s">
        <v>1203</v>
      </c>
      <c r="N411" s="30" t="s">
        <v>1204</v>
      </c>
      <c r="O411" s="49" t="s">
        <v>255</v>
      </c>
      <c r="P411" s="30" t="s">
        <v>1202</v>
      </c>
      <c r="Q411" s="32">
        <v>1</v>
      </c>
      <c r="R411" s="32">
        <v>1</v>
      </c>
      <c r="S411" s="33" t="s">
        <v>361</v>
      </c>
      <c r="T411" s="259">
        <v>2637.4300811469207</v>
      </c>
      <c r="U411" s="258">
        <f t="shared" si="20"/>
        <v>0</v>
      </c>
      <c r="V411" s="34" t="s">
        <v>363</v>
      </c>
      <c r="W411" s="162" t="s">
        <v>363</v>
      </c>
      <c r="X411" s="162" t="s">
        <v>363</v>
      </c>
      <c r="Y411" s="34">
        <v>1311.6483591399867</v>
      </c>
      <c r="Z411" s="162" t="s">
        <v>363</v>
      </c>
      <c r="AA411" s="162" t="s">
        <v>363</v>
      </c>
      <c r="AB411" s="162" t="s">
        <v>363</v>
      </c>
      <c r="AC411" s="34" t="s">
        <v>363</v>
      </c>
      <c r="AD411" s="162" t="s">
        <v>363</v>
      </c>
      <c r="AE411" s="162" t="s">
        <v>363</v>
      </c>
      <c r="AF411" s="162" t="s">
        <v>363</v>
      </c>
      <c r="AG411" s="162" t="s">
        <v>363</v>
      </c>
      <c r="AH411" s="162" t="s">
        <v>363</v>
      </c>
      <c r="AI411" s="162" t="s">
        <v>363</v>
      </c>
      <c r="AJ411" s="162" t="s">
        <v>363</v>
      </c>
      <c r="AK411" s="34" t="s">
        <v>363</v>
      </c>
      <c r="AL411" s="34">
        <v>8154.4602861634776</v>
      </c>
      <c r="AM411" s="34">
        <v>2465.8354130709781</v>
      </c>
      <c r="AN411" s="34">
        <v>1242.5836357658829</v>
      </c>
      <c r="AO411" s="34" t="s">
        <v>363</v>
      </c>
      <c r="AP411" s="34" t="s">
        <v>363</v>
      </c>
      <c r="AQ411" s="34" t="s">
        <v>363</v>
      </c>
      <c r="AR411" s="147">
        <f t="shared" si="19"/>
        <v>2637.4300811469207</v>
      </c>
      <c r="AS411" s="147">
        <f t="shared" si="21"/>
        <v>0</v>
      </c>
    </row>
    <row r="412" spans="1:45" x14ac:dyDescent="0.45">
      <c r="A412" s="19">
        <v>992</v>
      </c>
      <c r="B412" s="19" t="s">
        <v>1488</v>
      </c>
      <c r="C412" s="19" t="s">
        <v>162</v>
      </c>
      <c r="D412" s="19" t="s">
        <v>162</v>
      </c>
      <c r="E412" s="19" t="s">
        <v>162</v>
      </c>
      <c r="F412" s="19" t="s">
        <v>162</v>
      </c>
      <c r="G412" s="19">
        <v>530110</v>
      </c>
      <c r="H412" s="19" t="s">
        <v>1202</v>
      </c>
      <c r="I412" s="19">
        <v>773</v>
      </c>
      <c r="J412" s="19">
        <v>773</v>
      </c>
      <c r="K412" s="35"/>
      <c r="L412" s="36"/>
      <c r="M412" s="36"/>
      <c r="N412" s="36"/>
      <c r="O412" s="56"/>
      <c r="P412" s="36"/>
      <c r="Q412" s="37"/>
      <c r="R412" s="37"/>
      <c r="S412" s="33" t="s">
        <v>362</v>
      </c>
      <c r="T412" s="259">
        <v>443.04222401071303</v>
      </c>
      <c r="U412" s="258">
        <f t="shared" si="20"/>
        <v>0</v>
      </c>
      <c r="V412" s="34" t="s">
        <v>363</v>
      </c>
      <c r="W412" s="162" t="s">
        <v>363</v>
      </c>
      <c r="X412" s="162" t="s">
        <v>363</v>
      </c>
      <c r="Y412" s="34">
        <v>10886.004755127953</v>
      </c>
      <c r="Z412" s="162" t="s">
        <v>363</v>
      </c>
      <c r="AA412" s="162" t="s">
        <v>363</v>
      </c>
      <c r="AB412" s="162" t="s">
        <v>363</v>
      </c>
      <c r="AC412" s="34" t="s">
        <v>363</v>
      </c>
      <c r="AD412" s="162" t="s">
        <v>363</v>
      </c>
      <c r="AE412" s="162" t="s">
        <v>363</v>
      </c>
      <c r="AF412" s="162" t="s">
        <v>363</v>
      </c>
      <c r="AG412" s="162" t="s">
        <v>363</v>
      </c>
      <c r="AH412" s="162" t="s">
        <v>363</v>
      </c>
      <c r="AI412" s="162" t="s">
        <v>363</v>
      </c>
      <c r="AJ412" s="162" t="s">
        <v>363</v>
      </c>
      <c r="AK412" s="34" t="s">
        <v>363</v>
      </c>
      <c r="AL412" s="34">
        <v>1151.3217512759531</v>
      </c>
      <c r="AM412" s="34">
        <v>4611.2677091655978</v>
      </c>
      <c r="AN412" s="34">
        <v>24.562991058077415</v>
      </c>
      <c r="AO412" s="34" t="s">
        <v>363</v>
      </c>
      <c r="AP412" s="34" t="s">
        <v>363</v>
      </c>
      <c r="AQ412" s="34" t="s">
        <v>363</v>
      </c>
      <c r="AR412" s="147">
        <f t="shared" si="19"/>
        <v>443.04222401071303</v>
      </c>
      <c r="AS412" s="147">
        <f t="shared" si="21"/>
        <v>0</v>
      </c>
    </row>
    <row r="413" spans="1:45" x14ac:dyDescent="0.45">
      <c r="A413" s="19">
        <v>993</v>
      </c>
      <c r="B413" s="19" t="s">
        <v>1597</v>
      </c>
      <c r="C413" s="19" t="s">
        <v>162</v>
      </c>
      <c r="D413" s="19" t="s">
        <v>162</v>
      </c>
      <c r="E413" s="19" t="s">
        <v>162</v>
      </c>
      <c r="F413" s="19" t="s">
        <v>162</v>
      </c>
      <c r="G413" s="19">
        <v>530110</v>
      </c>
      <c r="H413" s="19" t="s">
        <v>1202</v>
      </c>
      <c r="I413" s="19">
        <v>773</v>
      </c>
      <c r="J413" s="19">
        <v>773</v>
      </c>
      <c r="K413" s="38"/>
      <c r="L413" s="39"/>
      <c r="M413" s="39"/>
      <c r="N413" s="39"/>
      <c r="O413" s="39"/>
      <c r="P413" s="39"/>
      <c r="Q413" s="40"/>
      <c r="R413" s="40"/>
      <c r="S413" s="33" t="s">
        <v>364</v>
      </c>
      <c r="T413" s="259">
        <v>400.86419323340431</v>
      </c>
      <c r="U413" s="258">
        <f t="shared" si="20"/>
        <v>0</v>
      </c>
      <c r="V413" s="34" t="s">
        <v>363</v>
      </c>
      <c r="W413" s="162" t="s">
        <v>363</v>
      </c>
      <c r="X413" s="162" t="s">
        <v>363</v>
      </c>
      <c r="Y413" s="34">
        <v>2876.1024994247823</v>
      </c>
      <c r="Z413" s="162" t="s">
        <v>363</v>
      </c>
      <c r="AA413" s="162" t="s">
        <v>363</v>
      </c>
      <c r="AB413" s="162" t="s">
        <v>363</v>
      </c>
      <c r="AC413" s="34" t="s">
        <v>363</v>
      </c>
      <c r="AD413" s="162" t="s">
        <v>363</v>
      </c>
      <c r="AE413" s="162" t="s">
        <v>363</v>
      </c>
      <c r="AF413" s="162" t="s">
        <v>363</v>
      </c>
      <c r="AG413" s="162" t="s">
        <v>363</v>
      </c>
      <c r="AH413" s="162" t="s">
        <v>363</v>
      </c>
      <c r="AI413" s="162" t="s">
        <v>363</v>
      </c>
      <c r="AJ413" s="162" t="s">
        <v>363</v>
      </c>
      <c r="AK413" s="34" t="s">
        <v>363</v>
      </c>
      <c r="AL413" s="34">
        <v>598.53088845422701</v>
      </c>
      <c r="AM413" s="34">
        <v>5462.7292650784148</v>
      </c>
      <c r="AN413" s="34">
        <v>345.87282817864633</v>
      </c>
      <c r="AO413" s="34" t="s">
        <v>363</v>
      </c>
      <c r="AP413" s="34" t="s">
        <v>363</v>
      </c>
      <c r="AQ413" s="34" t="s">
        <v>363</v>
      </c>
      <c r="AR413" s="147">
        <f t="shared" si="19"/>
        <v>400.86419323340431</v>
      </c>
      <c r="AS413" s="147">
        <f t="shared" si="21"/>
        <v>0</v>
      </c>
    </row>
    <row r="414" spans="1:45" x14ac:dyDescent="0.45">
      <c r="A414" s="19">
        <v>1003</v>
      </c>
      <c r="B414" s="19" t="s">
        <v>1374</v>
      </c>
      <c r="C414" s="19" t="s">
        <v>162</v>
      </c>
      <c r="D414" s="19" t="s">
        <v>162</v>
      </c>
      <c r="E414" s="19" t="s">
        <v>162</v>
      </c>
      <c r="F414" s="19" t="s">
        <v>162</v>
      </c>
      <c r="G414" s="19">
        <v>530210</v>
      </c>
      <c r="H414" s="19" t="s">
        <v>1213</v>
      </c>
      <c r="I414" s="19">
        <v>777</v>
      </c>
      <c r="J414" s="19">
        <v>777</v>
      </c>
      <c r="K414" s="31">
        <v>777</v>
      </c>
      <c r="L414" s="30" t="s">
        <v>1213</v>
      </c>
      <c r="M414" s="30" t="s">
        <v>1214</v>
      </c>
      <c r="N414" s="49" t="s">
        <v>1215</v>
      </c>
      <c r="O414" s="49" t="s">
        <v>1216</v>
      </c>
      <c r="P414" s="30" t="s">
        <v>1213</v>
      </c>
      <c r="Q414" s="32">
        <v>1</v>
      </c>
      <c r="R414" s="32">
        <v>1</v>
      </c>
      <c r="S414" s="33" t="s">
        <v>361</v>
      </c>
      <c r="T414" s="259">
        <v>1823.5197418090652</v>
      </c>
      <c r="U414" s="258">
        <f t="shared" si="20"/>
        <v>0</v>
      </c>
      <c r="V414" s="34" t="s">
        <v>363</v>
      </c>
      <c r="W414" s="162" t="s">
        <v>363</v>
      </c>
      <c r="X414" s="162" t="s">
        <v>363</v>
      </c>
      <c r="Y414" s="34" t="s">
        <v>363</v>
      </c>
      <c r="Z414" s="162" t="s">
        <v>363</v>
      </c>
      <c r="AA414" s="162" t="s">
        <v>363</v>
      </c>
      <c r="AB414" s="162" t="s">
        <v>363</v>
      </c>
      <c r="AC414" s="34" t="s">
        <v>363</v>
      </c>
      <c r="AD414" s="162" t="s">
        <v>363</v>
      </c>
      <c r="AE414" s="162" t="s">
        <v>363</v>
      </c>
      <c r="AF414" s="162" t="s">
        <v>363</v>
      </c>
      <c r="AG414" s="162" t="s">
        <v>363</v>
      </c>
      <c r="AH414" s="162" t="s">
        <v>363</v>
      </c>
      <c r="AI414" s="162" t="s">
        <v>363</v>
      </c>
      <c r="AJ414" s="162" t="s">
        <v>363</v>
      </c>
      <c r="AK414" s="34" t="s">
        <v>363</v>
      </c>
      <c r="AL414" s="34" t="s">
        <v>363</v>
      </c>
      <c r="AM414" s="34">
        <v>1034.9327657927831</v>
      </c>
      <c r="AN414" s="34">
        <v>1530.4737518668433</v>
      </c>
      <c r="AO414" s="34" t="s">
        <v>363</v>
      </c>
      <c r="AP414" s="34" t="s">
        <v>363</v>
      </c>
      <c r="AQ414" s="34" t="s">
        <v>363</v>
      </c>
      <c r="AR414" s="147">
        <f t="shared" si="19"/>
        <v>1823.5197418090652</v>
      </c>
      <c r="AS414" s="147">
        <f t="shared" si="21"/>
        <v>0</v>
      </c>
    </row>
    <row r="415" spans="1:45" x14ac:dyDescent="0.45">
      <c r="A415" s="19">
        <v>1004</v>
      </c>
      <c r="B415" s="19" t="s">
        <v>1489</v>
      </c>
      <c r="C415" s="19" t="s">
        <v>162</v>
      </c>
      <c r="D415" s="19" t="s">
        <v>162</v>
      </c>
      <c r="E415" s="19" t="s">
        <v>162</v>
      </c>
      <c r="F415" s="19" t="s">
        <v>162</v>
      </c>
      <c r="G415" s="19">
        <v>530210</v>
      </c>
      <c r="H415" s="19" t="s">
        <v>1213</v>
      </c>
      <c r="I415" s="19">
        <v>777</v>
      </c>
      <c r="J415" s="19">
        <v>777</v>
      </c>
      <c r="K415" s="35"/>
      <c r="L415" s="36"/>
      <c r="M415" s="36"/>
      <c r="N415" s="56"/>
      <c r="O415" s="56"/>
      <c r="P415" s="36"/>
      <c r="Q415" s="37"/>
      <c r="R415" s="37"/>
      <c r="S415" s="33" t="s">
        <v>362</v>
      </c>
      <c r="T415" s="259">
        <v>0</v>
      </c>
      <c r="U415" s="258">
        <f t="shared" si="20"/>
        <v>0</v>
      </c>
      <c r="V415" s="34" t="s">
        <v>363</v>
      </c>
      <c r="W415" s="162" t="s">
        <v>363</v>
      </c>
      <c r="X415" s="162" t="s">
        <v>363</v>
      </c>
      <c r="Y415" s="34" t="s">
        <v>363</v>
      </c>
      <c r="Z415" s="162" t="s">
        <v>363</v>
      </c>
      <c r="AA415" s="162" t="s">
        <v>363</v>
      </c>
      <c r="AB415" s="162" t="s">
        <v>363</v>
      </c>
      <c r="AC415" s="34" t="s">
        <v>363</v>
      </c>
      <c r="AD415" s="162" t="s">
        <v>363</v>
      </c>
      <c r="AE415" s="162" t="s">
        <v>363</v>
      </c>
      <c r="AF415" s="162" t="s">
        <v>363</v>
      </c>
      <c r="AG415" s="162" t="s">
        <v>363</v>
      </c>
      <c r="AH415" s="162" t="s">
        <v>363</v>
      </c>
      <c r="AI415" s="162" t="s">
        <v>363</v>
      </c>
      <c r="AJ415" s="162" t="s">
        <v>363</v>
      </c>
      <c r="AK415" s="34" t="s">
        <v>363</v>
      </c>
      <c r="AL415" s="34" t="s">
        <v>363</v>
      </c>
      <c r="AM415" s="34" t="s">
        <v>363</v>
      </c>
      <c r="AN415" s="34" t="s">
        <v>363</v>
      </c>
      <c r="AO415" s="34" t="s">
        <v>363</v>
      </c>
      <c r="AP415" s="34" t="s">
        <v>363</v>
      </c>
      <c r="AQ415" s="34" t="s">
        <v>363</v>
      </c>
      <c r="AR415" s="147">
        <f t="shared" si="19"/>
        <v>0</v>
      </c>
      <c r="AS415" s="147">
        <f t="shared" si="21"/>
        <v>0</v>
      </c>
    </row>
    <row r="416" spans="1:45" x14ac:dyDescent="0.45">
      <c r="A416" s="19">
        <v>1005</v>
      </c>
      <c r="B416" s="19" t="s">
        <v>1598</v>
      </c>
      <c r="C416" s="19" t="s">
        <v>162</v>
      </c>
      <c r="D416" s="19" t="s">
        <v>162</v>
      </c>
      <c r="E416" s="19" t="s">
        <v>162</v>
      </c>
      <c r="F416" s="19" t="s">
        <v>162</v>
      </c>
      <c r="G416" s="19">
        <v>530210</v>
      </c>
      <c r="H416" s="19" t="s">
        <v>1213</v>
      </c>
      <c r="I416" s="19">
        <v>777</v>
      </c>
      <c r="J416" s="19">
        <v>777</v>
      </c>
      <c r="K416" s="38"/>
      <c r="L416" s="39"/>
      <c r="M416" s="39"/>
      <c r="N416" s="39"/>
      <c r="O416" s="39"/>
      <c r="P416" s="39"/>
      <c r="Q416" s="40"/>
      <c r="R416" s="40"/>
      <c r="S416" s="33" t="s">
        <v>364</v>
      </c>
      <c r="T416" s="259">
        <v>623.62009388255717</v>
      </c>
      <c r="U416" s="258">
        <f t="shared" si="20"/>
        <v>0</v>
      </c>
      <c r="V416" s="34" t="s">
        <v>363</v>
      </c>
      <c r="W416" s="162" t="s">
        <v>363</v>
      </c>
      <c r="X416" s="162" t="s">
        <v>363</v>
      </c>
      <c r="Y416" s="34" t="s">
        <v>363</v>
      </c>
      <c r="Z416" s="162" t="s">
        <v>363</v>
      </c>
      <c r="AA416" s="162" t="s">
        <v>363</v>
      </c>
      <c r="AB416" s="162" t="s">
        <v>363</v>
      </c>
      <c r="AC416" s="34" t="s">
        <v>363</v>
      </c>
      <c r="AD416" s="162" t="s">
        <v>363</v>
      </c>
      <c r="AE416" s="162" t="s">
        <v>363</v>
      </c>
      <c r="AF416" s="162" t="s">
        <v>363</v>
      </c>
      <c r="AG416" s="162" t="s">
        <v>363</v>
      </c>
      <c r="AH416" s="162" t="s">
        <v>363</v>
      </c>
      <c r="AI416" s="162" t="s">
        <v>363</v>
      </c>
      <c r="AJ416" s="162" t="s">
        <v>363</v>
      </c>
      <c r="AK416" s="34" t="s">
        <v>363</v>
      </c>
      <c r="AL416" s="34" t="s">
        <v>363</v>
      </c>
      <c r="AM416" s="34">
        <v>5736.0795521585806</v>
      </c>
      <c r="AN416" s="34">
        <v>606.30263648654477</v>
      </c>
      <c r="AO416" s="34" t="s">
        <v>363</v>
      </c>
      <c r="AP416" s="34" t="s">
        <v>363</v>
      </c>
      <c r="AQ416" s="34" t="s">
        <v>363</v>
      </c>
      <c r="AR416" s="147">
        <f t="shared" si="19"/>
        <v>623.62009388255717</v>
      </c>
      <c r="AS416" s="147">
        <f t="shared" si="21"/>
        <v>0</v>
      </c>
    </row>
    <row r="417" spans="1:45" x14ac:dyDescent="0.45">
      <c r="A417" s="19">
        <v>1009</v>
      </c>
      <c r="B417" s="19" t="s">
        <v>1375</v>
      </c>
      <c r="C417" s="19" t="s">
        <v>162</v>
      </c>
      <c r="D417" s="19" t="s">
        <v>162</v>
      </c>
      <c r="E417" s="19" t="s">
        <v>162</v>
      </c>
      <c r="F417" s="19" t="s">
        <v>162</v>
      </c>
      <c r="G417" s="19">
        <v>530310</v>
      </c>
      <c r="H417" s="19" t="s">
        <v>1220</v>
      </c>
      <c r="I417" s="19">
        <v>780</v>
      </c>
      <c r="J417" s="19">
        <v>780</v>
      </c>
      <c r="K417" s="31">
        <v>780</v>
      </c>
      <c r="L417" s="30" t="s">
        <v>1220</v>
      </c>
      <c r="M417" s="30" t="s">
        <v>1221</v>
      </c>
      <c r="N417" s="49" t="s">
        <v>1222</v>
      </c>
      <c r="O417" s="30" t="s">
        <v>257</v>
      </c>
      <c r="P417" s="30" t="s">
        <v>1220</v>
      </c>
      <c r="Q417" s="32">
        <v>1</v>
      </c>
      <c r="R417" s="32">
        <v>1</v>
      </c>
      <c r="S417" s="33" t="s">
        <v>361</v>
      </c>
      <c r="T417" s="259">
        <v>2355.8345892126226</v>
      </c>
      <c r="U417" s="258">
        <f t="shared" si="20"/>
        <v>0</v>
      </c>
      <c r="V417" s="34">
        <v>2196.2617240371146</v>
      </c>
      <c r="W417" s="162" t="s">
        <v>363</v>
      </c>
      <c r="X417" s="162">
        <v>2953.7147497584315</v>
      </c>
      <c r="Y417" s="34">
        <v>254.16151512831357</v>
      </c>
      <c r="Z417" s="162" t="s">
        <v>363</v>
      </c>
      <c r="AA417" s="162" t="s">
        <v>363</v>
      </c>
      <c r="AB417" s="162" t="s">
        <v>363</v>
      </c>
      <c r="AC417" s="34" t="s">
        <v>363</v>
      </c>
      <c r="AD417" s="162" t="s">
        <v>363</v>
      </c>
      <c r="AE417" s="162">
        <v>4318.8972046158651</v>
      </c>
      <c r="AF417" s="162" t="s">
        <v>363</v>
      </c>
      <c r="AG417" s="162" t="s">
        <v>363</v>
      </c>
      <c r="AH417" s="162" t="s">
        <v>363</v>
      </c>
      <c r="AI417" s="162" t="s">
        <v>363</v>
      </c>
      <c r="AJ417" s="162" t="s">
        <v>363</v>
      </c>
      <c r="AK417" s="34">
        <v>2446.8441261811149</v>
      </c>
      <c r="AL417" s="34" t="s">
        <v>363</v>
      </c>
      <c r="AM417" s="34" t="s">
        <v>363</v>
      </c>
      <c r="AN417" s="34">
        <v>2324.1837762350192</v>
      </c>
      <c r="AO417" s="34" t="s">
        <v>363</v>
      </c>
      <c r="AP417" s="34">
        <v>2352.2741182602663</v>
      </c>
      <c r="AQ417" s="34" t="s">
        <v>363</v>
      </c>
      <c r="AR417" s="147">
        <f t="shared" si="19"/>
        <v>2355.8345892126226</v>
      </c>
      <c r="AS417" s="147">
        <f t="shared" si="21"/>
        <v>0</v>
      </c>
    </row>
    <row r="418" spans="1:45" x14ac:dyDescent="0.45">
      <c r="A418" s="19">
        <v>1010</v>
      </c>
      <c r="B418" s="19" t="s">
        <v>1490</v>
      </c>
      <c r="C418" s="19" t="s">
        <v>162</v>
      </c>
      <c r="D418" s="19" t="s">
        <v>162</v>
      </c>
      <c r="E418" s="19" t="s">
        <v>162</v>
      </c>
      <c r="F418" s="19" t="s">
        <v>162</v>
      </c>
      <c r="G418" s="19">
        <v>530310</v>
      </c>
      <c r="H418" s="19" t="s">
        <v>1220</v>
      </c>
      <c r="I418" s="19">
        <v>780</v>
      </c>
      <c r="J418" s="19">
        <v>780</v>
      </c>
      <c r="K418" s="35"/>
      <c r="L418" s="36"/>
      <c r="M418" s="36"/>
      <c r="N418" s="56"/>
      <c r="O418" s="36"/>
      <c r="P418" s="36"/>
      <c r="Q418" s="37"/>
      <c r="R418" s="37"/>
      <c r="S418" s="33" t="s">
        <v>362</v>
      </c>
      <c r="T418" s="259">
        <v>32.850549673952187</v>
      </c>
      <c r="U418" s="258">
        <f t="shared" si="20"/>
        <v>0</v>
      </c>
      <c r="V418" s="34">
        <v>14.649550342102824</v>
      </c>
      <c r="W418" s="162" t="s">
        <v>363</v>
      </c>
      <c r="X418" s="162" t="s">
        <v>363</v>
      </c>
      <c r="Y418" s="34">
        <v>2950.8682389950077</v>
      </c>
      <c r="Z418" s="162" t="s">
        <v>363</v>
      </c>
      <c r="AA418" s="162" t="s">
        <v>363</v>
      </c>
      <c r="AB418" s="162" t="s">
        <v>363</v>
      </c>
      <c r="AC418" s="34" t="s">
        <v>363</v>
      </c>
      <c r="AD418" s="162" t="s">
        <v>363</v>
      </c>
      <c r="AE418" s="162">
        <v>195.17855824437169</v>
      </c>
      <c r="AF418" s="162" t="s">
        <v>363</v>
      </c>
      <c r="AG418" s="162" t="s">
        <v>363</v>
      </c>
      <c r="AH418" s="162" t="s">
        <v>363</v>
      </c>
      <c r="AI418" s="162" t="s">
        <v>363</v>
      </c>
      <c r="AJ418" s="162" t="s">
        <v>363</v>
      </c>
      <c r="AK418" s="34">
        <v>3.1414325895812403</v>
      </c>
      <c r="AL418" s="34" t="s">
        <v>363</v>
      </c>
      <c r="AM418" s="34" t="s">
        <v>363</v>
      </c>
      <c r="AN418" s="34">
        <v>21.099301850452552</v>
      </c>
      <c r="AO418" s="34" t="s">
        <v>363</v>
      </c>
      <c r="AP418" s="34">
        <v>33.348875196883874</v>
      </c>
      <c r="AQ418" s="34" t="s">
        <v>363</v>
      </c>
      <c r="AR418" s="147">
        <f t="shared" si="19"/>
        <v>32.850549673952187</v>
      </c>
      <c r="AS418" s="147">
        <f t="shared" si="21"/>
        <v>0</v>
      </c>
    </row>
    <row r="419" spans="1:45" x14ac:dyDescent="0.45">
      <c r="A419" s="19">
        <v>1011</v>
      </c>
      <c r="B419" s="19" t="s">
        <v>1599</v>
      </c>
      <c r="C419" s="19" t="s">
        <v>162</v>
      </c>
      <c r="D419" s="19" t="s">
        <v>162</v>
      </c>
      <c r="E419" s="19" t="s">
        <v>162</v>
      </c>
      <c r="F419" s="19" t="s">
        <v>162</v>
      </c>
      <c r="G419" s="19">
        <v>530310</v>
      </c>
      <c r="H419" s="19" t="s">
        <v>1220</v>
      </c>
      <c r="I419" s="19">
        <v>780</v>
      </c>
      <c r="J419" s="19">
        <v>780</v>
      </c>
      <c r="K419" s="38"/>
      <c r="L419" s="39"/>
      <c r="M419" s="39"/>
      <c r="N419" s="39"/>
      <c r="O419" s="39"/>
      <c r="P419" s="39"/>
      <c r="Q419" s="40"/>
      <c r="R419" s="40"/>
      <c r="S419" s="33" t="s">
        <v>364</v>
      </c>
      <c r="T419" s="259">
        <v>216.72798365518261</v>
      </c>
      <c r="U419" s="258">
        <f t="shared" si="20"/>
        <v>0</v>
      </c>
      <c r="V419" s="34">
        <v>66.420705634314018</v>
      </c>
      <c r="W419" s="162" t="s">
        <v>363</v>
      </c>
      <c r="X419" s="162">
        <v>141.28162685244141</v>
      </c>
      <c r="Y419" s="34">
        <v>1168.7536631119278</v>
      </c>
      <c r="Z419" s="162" t="s">
        <v>363</v>
      </c>
      <c r="AA419" s="162" t="s">
        <v>363</v>
      </c>
      <c r="AB419" s="162" t="s">
        <v>363</v>
      </c>
      <c r="AC419" s="34" t="s">
        <v>363</v>
      </c>
      <c r="AD419" s="162" t="s">
        <v>363</v>
      </c>
      <c r="AE419" s="162">
        <v>130.73783744405947</v>
      </c>
      <c r="AF419" s="162" t="s">
        <v>363</v>
      </c>
      <c r="AG419" s="162" t="s">
        <v>363</v>
      </c>
      <c r="AH419" s="162" t="s">
        <v>363</v>
      </c>
      <c r="AI419" s="162" t="s">
        <v>363</v>
      </c>
      <c r="AJ419" s="162" t="s">
        <v>363</v>
      </c>
      <c r="AK419" s="34">
        <v>218.78229068128505</v>
      </c>
      <c r="AL419" s="34" t="s">
        <v>363</v>
      </c>
      <c r="AM419" s="34" t="s">
        <v>363</v>
      </c>
      <c r="AN419" s="34">
        <v>518.15844563098028</v>
      </c>
      <c r="AO419" s="34" t="s">
        <v>363</v>
      </c>
      <c r="AP419" s="34">
        <v>276.42108009900301</v>
      </c>
      <c r="AQ419" s="34" t="s">
        <v>363</v>
      </c>
      <c r="AR419" s="147">
        <f t="shared" si="19"/>
        <v>216.72798365518261</v>
      </c>
      <c r="AS419" s="147">
        <f t="shared" si="21"/>
        <v>0</v>
      </c>
    </row>
    <row r="420" spans="1:45" x14ac:dyDescent="0.45">
      <c r="A420" s="19">
        <v>1015</v>
      </c>
      <c r="B420" s="19" t="s">
        <v>1376</v>
      </c>
      <c r="C420" s="19" t="s">
        <v>162</v>
      </c>
      <c r="D420" s="19" t="s">
        <v>162</v>
      </c>
      <c r="E420" s="19" t="s">
        <v>162</v>
      </c>
      <c r="F420" s="19" t="s">
        <v>162</v>
      </c>
      <c r="G420" s="19">
        <v>530390</v>
      </c>
      <c r="H420" s="26">
        <v>530390</v>
      </c>
      <c r="I420" s="19">
        <v>782</v>
      </c>
      <c r="J420" s="19">
        <v>782</v>
      </c>
      <c r="K420" s="31">
        <v>782</v>
      </c>
      <c r="L420" s="30" t="s">
        <v>1226</v>
      </c>
      <c r="M420" s="30"/>
      <c r="N420" s="30"/>
      <c r="O420" s="49" t="s">
        <v>1227</v>
      </c>
      <c r="P420" s="30" t="s">
        <v>1226</v>
      </c>
      <c r="Q420" s="32">
        <v>1</v>
      </c>
      <c r="R420" s="32">
        <v>1</v>
      </c>
      <c r="S420" s="33" t="s">
        <v>361</v>
      </c>
      <c r="T420" s="259">
        <v>3492.2975158435343</v>
      </c>
      <c r="U420" s="258">
        <f t="shared" si="20"/>
        <v>4725.2871704416993</v>
      </c>
      <c r="V420" s="34">
        <v>2792.546232468781</v>
      </c>
      <c r="W420" s="162" t="s">
        <v>363</v>
      </c>
      <c r="X420" s="162">
        <v>2843.8613883084049</v>
      </c>
      <c r="Y420" s="34" t="s">
        <v>363</v>
      </c>
      <c r="Z420" s="162">
        <v>9038.9446147274884</v>
      </c>
      <c r="AA420" s="162" t="s">
        <v>363</v>
      </c>
      <c r="AB420" s="162">
        <v>4725.2871704416993</v>
      </c>
      <c r="AC420" s="34" t="s">
        <v>363</v>
      </c>
      <c r="AD420" s="162" t="s">
        <v>363</v>
      </c>
      <c r="AE420" s="162" t="s">
        <v>363</v>
      </c>
      <c r="AF420" s="162">
        <v>5338.772591457926</v>
      </c>
      <c r="AG420" s="162" t="s">
        <v>363</v>
      </c>
      <c r="AH420" s="162" t="s">
        <v>363</v>
      </c>
      <c r="AI420" s="162" t="s">
        <v>363</v>
      </c>
      <c r="AJ420" s="162" t="s">
        <v>363</v>
      </c>
      <c r="AK420" s="34" t="s">
        <v>363</v>
      </c>
      <c r="AL420" s="34" t="s">
        <v>363</v>
      </c>
      <c r="AM420" s="34">
        <v>1354.3178116816778</v>
      </c>
      <c r="AN420" s="34">
        <v>1416.98063239254</v>
      </c>
      <c r="AO420" s="34" t="s">
        <v>363</v>
      </c>
      <c r="AP420" s="34">
        <v>4690.2291134290454</v>
      </c>
      <c r="AQ420" s="34">
        <v>3538.7658259601949</v>
      </c>
      <c r="AR420" s="147">
        <f t="shared" si="19"/>
        <v>3492.2975158435343</v>
      </c>
      <c r="AS420" s="147">
        <f t="shared" si="21"/>
        <v>4725.2871704416993</v>
      </c>
    </row>
    <row r="421" spans="1:45" x14ac:dyDescent="0.45">
      <c r="A421" s="19">
        <v>1016</v>
      </c>
      <c r="B421" s="19" t="s">
        <v>1491</v>
      </c>
      <c r="C421" s="19" t="s">
        <v>162</v>
      </c>
      <c r="D421" s="19" t="s">
        <v>162</v>
      </c>
      <c r="E421" s="19" t="s">
        <v>162</v>
      </c>
      <c r="F421" s="19" t="s">
        <v>162</v>
      </c>
      <c r="G421" s="19">
        <v>530390</v>
      </c>
      <c r="H421" s="26">
        <v>530390</v>
      </c>
      <c r="I421" s="19">
        <v>782</v>
      </c>
      <c r="J421" s="19">
        <v>782</v>
      </c>
      <c r="K421" s="35"/>
      <c r="L421" s="36"/>
      <c r="M421" s="36"/>
      <c r="N421" s="36"/>
      <c r="O421" s="56"/>
      <c r="P421" s="36"/>
      <c r="Q421" s="37"/>
      <c r="R421" s="37"/>
      <c r="S421" s="33" t="s">
        <v>362</v>
      </c>
      <c r="T421" s="259">
        <v>200.2285198429914</v>
      </c>
      <c r="U421" s="258">
        <f t="shared" si="20"/>
        <v>148.59658891403311</v>
      </c>
      <c r="V421" s="34">
        <v>19.666804177191054</v>
      </c>
      <c r="W421" s="162" t="s">
        <v>363</v>
      </c>
      <c r="X421" s="162" t="s">
        <v>363</v>
      </c>
      <c r="Y421" s="34" t="s">
        <v>363</v>
      </c>
      <c r="Z421" s="162">
        <v>68.929817679266094</v>
      </c>
      <c r="AA421" s="162" t="s">
        <v>363</v>
      </c>
      <c r="AB421" s="162">
        <v>148.59658891403311</v>
      </c>
      <c r="AC421" s="34" t="s">
        <v>363</v>
      </c>
      <c r="AD421" s="162" t="s">
        <v>363</v>
      </c>
      <c r="AE421" s="162" t="s">
        <v>363</v>
      </c>
      <c r="AF421" s="162">
        <v>8.0544863388025298</v>
      </c>
      <c r="AG421" s="162" t="s">
        <v>363</v>
      </c>
      <c r="AH421" s="162" t="s">
        <v>363</v>
      </c>
      <c r="AI421" s="162" t="s">
        <v>363</v>
      </c>
      <c r="AJ421" s="162" t="s">
        <v>363</v>
      </c>
      <c r="AK421" s="34" t="s">
        <v>363</v>
      </c>
      <c r="AL421" s="34" t="s">
        <v>363</v>
      </c>
      <c r="AM421" s="34">
        <v>4241.2747137916713</v>
      </c>
      <c r="AN421" s="34">
        <v>12.863767632603585</v>
      </c>
      <c r="AO421" s="34" t="s">
        <v>363</v>
      </c>
      <c r="AP421" s="34">
        <v>89.595286555661986</v>
      </c>
      <c r="AQ421" s="34">
        <v>1535.7863212985799</v>
      </c>
      <c r="AR421" s="147">
        <f t="shared" si="19"/>
        <v>200.2285198429914</v>
      </c>
      <c r="AS421" s="147">
        <f t="shared" si="21"/>
        <v>148.59658891403311</v>
      </c>
    </row>
    <row r="422" spans="1:45" x14ac:dyDescent="0.45">
      <c r="A422" s="19">
        <v>1017</v>
      </c>
      <c r="B422" s="19" t="s">
        <v>1600</v>
      </c>
      <c r="C422" s="19" t="s">
        <v>162</v>
      </c>
      <c r="D422" s="19" t="s">
        <v>162</v>
      </c>
      <c r="E422" s="19" t="s">
        <v>162</v>
      </c>
      <c r="F422" s="19" t="s">
        <v>162</v>
      </c>
      <c r="G422" s="19">
        <v>530390</v>
      </c>
      <c r="H422" s="26">
        <v>530390</v>
      </c>
      <c r="I422" s="19">
        <v>782</v>
      </c>
      <c r="J422" s="19">
        <v>782</v>
      </c>
      <c r="K422" s="38"/>
      <c r="L422" s="39"/>
      <c r="M422" s="39"/>
      <c r="N422" s="39"/>
      <c r="O422" s="39"/>
      <c r="P422" s="39"/>
      <c r="Q422" s="40"/>
      <c r="R422" s="40"/>
      <c r="S422" s="33" t="s">
        <v>364</v>
      </c>
      <c r="T422" s="259">
        <v>500.28437435397223</v>
      </c>
      <c r="U422" s="258">
        <f t="shared" si="20"/>
        <v>305.75580959660084</v>
      </c>
      <c r="V422" s="34">
        <v>82.674759430791511</v>
      </c>
      <c r="W422" s="162" t="s">
        <v>363</v>
      </c>
      <c r="X422" s="162">
        <v>139.54197281236128</v>
      </c>
      <c r="Y422" s="34" t="s">
        <v>363</v>
      </c>
      <c r="Z422" s="162" t="s">
        <v>363</v>
      </c>
      <c r="AA422" s="162" t="s">
        <v>363</v>
      </c>
      <c r="AB422" s="162">
        <v>305.75580959660084</v>
      </c>
      <c r="AC422" s="34" t="s">
        <v>363</v>
      </c>
      <c r="AD422" s="162" t="s">
        <v>363</v>
      </c>
      <c r="AE422" s="162" t="s">
        <v>363</v>
      </c>
      <c r="AF422" s="162">
        <v>8.0095830835051949</v>
      </c>
      <c r="AG422" s="162" t="s">
        <v>363</v>
      </c>
      <c r="AH422" s="162" t="s">
        <v>363</v>
      </c>
      <c r="AI422" s="162" t="s">
        <v>363</v>
      </c>
      <c r="AJ422" s="162" t="s">
        <v>363</v>
      </c>
      <c r="AK422" s="34" t="s">
        <v>363</v>
      </c>
      <c r="AL422" s="34" t="s">
        <v>363</v>
      </c>
      <c r="AM422" s="34">
        <v>5502.0608724720087</v>
      </c>
      <c r="AN422" s="34">
        <v>315.90181504308146</v>
      </c>
      <c r="AO422" s="34" t="s">
        <v>363</v>
      </c>
      <c r="AP422" s="34">
        <v>514.78917390065124</v>
      </c>
      <c r="AQ422" s="34">
        <v>2051.661553649863</v>
      </c>
      <c r="AR422" s="147">
        <f t="shared" si="19"/>
        <v>500.28437435397223</v>
      </c>
      <c r="AS422" s="147">
        <f t="shared" si="21"/>
        <v>305.75580959660084</v>
      </c>
    </row>
    <row r="423" spans="1:45" x14ac:dyDescent="0.45">
      <c r="A423" s="19">
        <v>1018</v>
      </c>
      <c r="B423" s="19" t="s">
        <v>1377</v>
      </c>
      <c r="C423" s="19" t="s">
        <v>162</v>
      </c>
      <c r="D423" s="19" t="s">
        <v>162</v>
      </c>
      <c r="E423" s="19" t="s">
        <v>162</v>
      </c>
      <c r="F423" s="19" t="s">
        <v>162</v>
      </c>
      <c r="G423" s="19">
        <v>530590</v>
      </c>
      <c r="H423" s="19" t="s">
        <v>1378</v>
      </c>
      <c r="I423" s="19">
        <v>788</v>
      </c>
      <c r="J423" s="19">
        <v>788</v>
      </c>
      <c r="K423" s="31">
        <v>788</v>
      </c>
      <c r="L423" s="30" t="s">
        <v>1228</v>
      </c>
      <c r="M423" s="30"/>
      <c r="N423" s="49" t="s">
        <v>1229</v>
      </c>
      <c r="O423" s="30" t="s">
        <v>259</v>
      </c>
      <c r="P423" s="30" t="s">
        <v>1228</v>
      </c>
      <c r="Q423" s="32">
        <v>1</v>
      </c>
      <c r="R423" s="32">
        <v>1</v>
      </c>
      <c r="S423" s="33" t="s">
        <v>361</v>
      </c>
      <c r="T423" s="259">
        <v>3711.714134324206</v>
      </c>
      <c r="U423" s="258">
        <f t="shared" si="20"/>
        <v>0</v>
      </c>
      <c r="V423" s="34" t="s">
        <v>363</v>
      </c>
      <c r="W423" s="162" t="s">
        <v>363</v>
      </c>
      <c r="X423" s="162">
        <v>3881.8345747637577</v>
      </c>
      <c r="Y423" s="34" t="s">
        <v>363</v>
      </c>
      <c r="Z423" s="162" t="s">
        <v>363</v>
      </c>
      <c r="AA423" s="162" t="s">
        <v>363</v>
      </c>
      <c r="AB423" s="162" t="s">
        <v>363</v>
      </c>
      <c r="AC423" s="34" t="s">
        <v>363</v>
      </c>
      <c r="AD423" s="162" t="s">
        <v>363</v>
      </c>
      <c r="AE423" s="162" t="s">
        <v>363</v>
      </c>
      <c r="AF423" s="162" t="s">
        <v>363</v>
      </c>
      <c r="AG423" s="162">
        <v>14790.890322580646</v>
      </c>
      <c r="AH423" s="162" t="s">
        <v>363</v>
      </c>
      <c r="AI423" s="162" t="s">
        <v>363</v>
      </c>
      <c r="AJ423" s="162" t="s">
        <v>363</v>
      </c>
      <c r="AK423" s="34" t="s">
        <v>363</v>
      </c>
      <c r="AL423" s="34" t="s">
        <v>363</v>
      </c>
      <c r="AM423" s="34" t="s">
        <v>363</v>
      </c>
      <c r="AN423" s="34">
        <v>3619.9789700334918</v>
      </c>
      <c r="AO423" s="34" t="s">
        <v>363</v>
      </c>
      <c r="AP423" s="34" t="s">
        <v>363</v>
      </c>
      <c r="AQ423" s="34" t="s">
        <v>363</v>
      </c>
      <c r="AR423" s="147">
        <f t="shared" si="19"/>
        <v>3711.714134324206</v>
      </c>
      <c r="AS423" s="147">
        <f t="shared" si="21"/>
        <v>0</v>
      </c>
    </row>
    <row r="424" spans="1:45" x14ac:dyDescent="0.45">
      <c r="A424" s="19">
        <v>1019</v>
      </c>
      <c r="B424" s="19" t="s">
        <v>1492</v>
      </c>
      <c r="C424" s="19" t="s">
        <v>162</v>
      </c>
      <c r="D424" s="19" t="s">
        <v>162</v>
      </c>
      <c r="E424" s="19" t="s">
        <v>162</v>
      </c>
      <c r="F424" s="19" t="s">
        <v>162</v>
      </c>
      <c r="G424" s="19">
        <v>530590</v>
      </c>
      <c r="H424" s="19" t="s">
        <v>1378</v>
      </c>
      <c r="I424" s="19">
        <v>788</v>
      </c>
      <c r="J424" s="19">
        <v>788</v>
      </c>
      <c r="K424" s="35"/>
      <c r="L424" s="36"/>
      <c r="M424" s="36"/>
      <c r="N424" s="56"/>
      <c r="O424" s="36"/>
      <c r="P424" s="36"/>
      <c r="Q424" s="37"/>
      <c r="R424" s="37"/>
      <c r="S424" s="33" t="s">
        <v>362</v>
      </c>
      <c r="T424" s="259">
        <v>200.74577214889973</v>
      </c>
      <c r="U424" s="258">
        <f t="shared" si="20"/>
        <v>0</v>
      </c>
      <c r="V424" s="34" t="s">
        <v>363</v>
      </c>
      <c r="W424" s="162" t="s">
        <v>363</v>
      </c>
      <c r="X424" s="162" t="s">
        <v>363</v>
      </c>
      <c r="Y424" s="34" t="s">
        <v>363</v>
      </c>
      <c r="Z424" s="162" t="s">
        <v>363</v>
      </c>
      <c r="AA424" s="162" t="s">
        <v>363</v>
      </c>
      <c r="AB424" s="162" t="s">
        <v>363</v>
      </c>
      <c r="AC424" s="34" t="s">
        <v>363</v>
      </c>
      <c r="AD424" s="162" t="s">
        <v>363</v>
      </c>
      <c r="AE424" s="162" t="s">
        <v>363</v>
      </c>
      <c r="AF424" s="162" t="s">
        <v>363</v>
      </c>
      <c r="AG424" s="162" t="s">
        <v>363</v>
      </c>
      <c r="AH424" s="162" t="s">
        <v>363</v>
      </c>
      <c r="AI424" s="162" t="s">
        <v>363</v>
      </c>
      <c r="AJ424" s="162" t="s">
        <v>363</v>
      </c>
      <c r="AK424" s="34" t="s">
        <v>363</v>
      </c>
      <c r="AL424" s="34" t="s">
        <v>363</v>
      </c>
      <c r="AM424" s="34" t="s">
        <v>363</v>
      </c>
      <c r="AN424" s="34">
        <v>205.94094797578236</v>
      </c>
      <c r="AO424" s="34" t="s">
        <v>363</v>
      </c>
      <c r="AP424" s="34" t="s">
        <v>363</v>
      </c>
      <c r="AQ424" s="34" t="s">
        <v>363</v>
      </c>
      <c r="AR424" s="147">
        <f t="shared" si="19"/>
        <v>200.74577214889973</v>
      </c>
      <c r="AS424" s="147">
        <f t="shared" si="21"/>
        <v>0</v>
      </c>
    </row>
    <row r="425" spans="1:45" x14ac:dyDescent="0.45">
      <c r="A425" s="19">
        <v>1020</v>
      </c>
      <c r="B425" s="19" t="s">
        <v>1601</v>
      </c>
      <c r="C425" s="19" t="s">
        <v>162</v>
      </c>
      <c r="D425" s="19" t="s">
        <v>162</v>
      </c>
      <c r="E425" s="19" t="s">
        <v>162</v>
      </c>
      <c r="F425" s="19" t="s">
        <v>162</v>
      </c>
      <c r="G425" s="19">
        <v>530590</v>
      </c>
      <c r="H425" s="19" t="s">
        <v>1378</v>
      </c>
      <c r="I425" s="19">
        <v>788</v>
      </c>
      <c r="J425" s="19">
        <v>788</v>
      </c>
      <c r="K425" s="38"/>
      <c r="L425" s="39"/>
      <c r="M425" s="39"/>
      <c r="N425" s="39"/>
      <c r="O425" s="39"/>
      <c r="P425" s="39"/>
      <c r="Q425" s="40"/>
      <c r="R425" s="40"/>
      <c r="S425" s="33" t="s">
        <v>364</v>
      </c>
      <c r="T425" s="259">
        <v>594.88690939488049</v>
      </c>
      <c r="U425" s="258">
        <f t="shared" si="20"/>
        <v>0</v>
      </c>
      <c r="V425" s="34" t="s">
        <v>363</v>
      </c>
      <c r="W425" s="162" t="s">
        <v>363</v>
      </c>
      <c r="X425" s="162">
        <v>103.76251685776508</v>
      </c>
      <c r="Y425" s="34" t="s">
        <v>363</v>
      </c>
      <c r="Z425" s="162" t="s">
        <v>363</v>
      </c>
      <c r="AA425" s="162" t="s">
        <v>363</v>
      </c>
      <c r="AB425" s="162" t="s">
        <v>363</v>
      </c>
      <c r="AC425" s="34" t="s">
        <v>363</v>
      </c>
      <c r="AD425" s="162" t="s">
        <v>363</v>
      </c>
      <c r="AE425" s="162" t="s">
        <v>363</v>
      </c>
      <c r="AF425" s="162" t="s">
        <v>363</v>
      </c>
      <c r="AG425" s="162">
        <v>1086.2368619586314</v>
      </c>
      <c r="AH425" s="162" t="s">
        <v>363</v>
      </c>
      <c r="AI425" s="162" t="s">
        <v>363</v>
      </c>
      <c r="AJ425" s="162" t="s">
        <v>363</v>
      </c>
      <c r="AK425" s="34" t="s">
        <v>363</v>
      </c>
      <c r="AL425" s="34" t="s">
        <v>363</v>
      </c>
      <c r="AM425" s="34" t="s">
        <v>363</v>
      </c>
      <c r="AN425" s="34">
        <v>600.40200657203945</v>
      </c>
      <c r="AO425" s="34" t="s">
        <v>363</v>
      </c>
      <c r="AP425" s="34" t="s">
        <v>363</v>
      </c>
      <c r="AQ425" s="34" t="s">
        <v>363</v>
      </c>
      <c r="AR425" s="147">
        <f t="shared" si="19"/>
        <v>594.88690939488049</v>
      </c>
      <c r="AS425" s="147">
        <f t="shared" si="21"/>
        <v>0</v>
      </c>
    </row>
    <row r="426" spans="1:45" x14ac:dyDescent="0.45">
      <c r="A426" s="19">
        <v>1021</v>
      </c>
      <c r="B426" s="19" t="s">
        <v>1379</v>
      </c>
      <c r="C426" s="19" t="s">
        <v>162</v>
      </c>
      <c r="D426" s="19" t="s">
        <v>162</v>
      </c>
      <c r="E426" s="19" t="s">
        <v>162</v>
      </c>
      <c r="F426" s="19" t="s">
        <v>162</v>
      </c>
      <c r="G426" s="19">
        <v>530410</v>
      </c>
      <c r="H426" s="26">
        <v>530410</v>
      </c>
      <c r="I426" s="19">
        <v>789</v>
      </c>
      <c r="J426" s="19">
        <v>789</v>
      </c>
      <c r="K426" s="31">
        <v>789</v>
      </c>
      <c r="L426" s="30" t="s">
        <v>1230</v>
      </c>
      <c r="M426" s="30"/>
      <c r="N426" s="30"/>
      <c r="O426" s="30" t="s">
        <v>260</v>
      </c>
      <c r="P426" s="30" t="s">
        <v>1230</v>
      </c>
      <c r="Q426" s="32">
        <v>1</v>
      </c>
      <c r="R426" s="32">
        <v>1</v>
      </c>
      <c r="S426" s="33" t="s">
        <v>361</v>
      </c>
      <c r="T426" s="259">
        <v>6111.6591835295021</v>
      </c>
      <c r="U426" s="258">
        <f t="shared" si="20"/>
        <v>5715.7666666666673</v>
      </c>
      <c r="V426" s="34" t="s">
        <v>363</v>
      </c>
      <c r="W426" s="162" t="s">
        <v>363</v>
      </c>
      <c r="X426" s="162">
        <v>5979.3649533515081</v>
      </c>
      <c r="Y426" s="34" t="s">
        <v>363</v>
      </c>
      <c r="Z426" s="162">
        <v>9760.3680337665792</v>
      </c>
      <c r="AA426" s="162" t="s">
        <v>363</v>
      </c>
      <c r="AB426" s="162">
        <v>5715.7666666666673</v>
      </c>
      <c r="AC426" s="34">
        <v>5835.4891604158356</v>
      </c>
      <c r="AD426" s="162">
        <v>19639.66642590546</v>
      </c>
      <c r="AE426" s="162" t="s">
        <v>363</v>
      </c>
      <c r="AF426" s="162" t="s">
        <v>363</v>
      </c>
      <c r="AG426" s="162" t="s">
        <v>363</v>
      </c>
      <c r="AH426" s="162" t="s">
        <v>363</v>
      </c>
      <c r="AI426" s="162">
        <v>8537.0477555651178</v>
      </c>
      <c r="AJ426" s="162" t="s">
        <v>363</v>
      </c>
      <c r="AK426" s="34" t="s">
        <v>363</v>
      </c>
      <c r="AL426" s="34" t="s">
        <v>363</v>
      </c>
      <c r="AM426" s="34" t="s">
        <v>363</v>
      </c>
      <c r="AN426" s="34">
        <v>1483.9674412307584</v>
      </c>
      <c r="AO426" s="34" t="s">
        <v>363</v>
      </c>
      <c r="AP426" s="34" t="s">
        <v>363</v>
      </c>
      <c r="AQ426" s="34">
        <v>6498.9019607843138</v>
      </c>
      <c r="AR426" s="147">
        <f t="shared" si="19"/>
        <v>6111.6591835295021</v>
      </c>
      <c r="AS426" s="147">
        <f t="shared" si="21"/>
        <v>5715.7666666666673</v>
      </c>
    </row>
    <row r="427" spans="1:45" x14ac:dyDescent="0.45">
      <c r="A427" s="19">
        <v>1022</v>
      </c>
      <c r="B427" s="19" t="s">
        <v>1493</v>
      </c>
      <c r="C427" s="19" t="s">
        <v>162</v>
      </c>
      <c r="D427" s="19" t="s">
        <v>162</v>
      </c>
      <c r="E427" s="19" t="s">
        <v>162</v>
      </c>
      <c r="F427" s="19" t="s">
        <v>162</v>
      </c>
      <c r="G427" s="19">
        <v>530410</v>
      </c>
      <c r="H427" s="26">
        <v>530410</v>
      </c>
      <c r="I427" s="19">
        <v>789</v>
      </c>
      <c r="J427" s="19">
        <v>789</v>
      </c>
      <c r="K427" s="35"/>
      <c r="L427" s="36"/>
      <c r="M427" s="36"/>
      <c r="N427" s="36"/>
      <c r="O427" s="36"/>
      <c r="P427" s="36"/>
      <c r="Q427" s="37"/>
      <c r="R427" s="37"/>
      <c r="S427" s="33" t="s">
        <v>362</v>
      </c>
      <c r="T427" s="259">
        <v>707.85517005017823</v>
      </c>
      <c r="U427" s="258">
        <f t="shared" si="20"/>
        <v>0</v>
      </c>
      <c r="V427" s="34" t="s">
        <v>363</v>
      </c>
      <c r="W427" s="162" t="s">
        <v>363</v>
      </c>
      <c r="X427" s="162">
        <v>797.59578409642518</v>
      </c>
      <c r="Y427" s="34" t="s">
        <v>363</v>
      </c>
      <c r="Z427" s="162">
        <v>77.197237637588188</v>
      </c>
      <c r="AA427" s="162" t="s">
        <v>363</v>
      </c>
      <c r="AB427" s="162" t="s">
        <v>363</v>
      </c>
      <c r="AC427" s="34">
        <v>62.871571806227244</v>
      </c>
      <c r="AD427" s="162">
        <v>4670.3927151726284</v>
      </c>
      <c r="AE427" s="162" t="s">
        <v>363</v>
      </c>
      <c r="AF427" s="162" t="s">
        <v>363</v>
      </c>
      <c r="AG427" s="162" t="s">
        <v>363</v>
      </c>
      <c r="AH427" s="162" t="s">
        <v>363</v>
      </c>
      <c r="AI427" s="162">
        <v>232.05503045877623</v>
      </c>
      <c r="AJ427" s="162" t="s">
        <v>363</v>
      </c>
      <c r="AK427" s="34" t="s">
        <v>363</v>
      </c>
      <c r="AL427" s="34" t="s">
        <v>363</v>
      </c>
      <c r="AM427" s="34" t="s">
        <v>363</v>
      </c>
      <c r="AN427" s="34">
        <v>34.088079302612108</v>
      </c>
      <c r="AO427" s="34" t="s">
        <v>363</v>
      </c>
      <c r="AP427" s="34" t="s">
        <v>363</v>
      </c>
      <c r="AQ427" s="34">
        <v>3794.407843137255</v>
      </c>
      <c r="AR427" s="147">
        <f t="shared" si="19"/>
        <v>707.85517005017823</v>
      </c>
      <c r="AS427" s="147">
        <f t="shared" si="21"/>
        <v>0</v>
      </c>
    </row>
    <row r="428" spans="1:45" x14ac:dyDescent="0.45">
      <c r="A428" s="19">
        <v>1023</v>
      </c>
      <c r="B428" s="19" t="s">
        <v>1602</v>
      </c>
      <c r="C428" s="19" t="s">
        <v>162</v>
      </c>
      <c r="D428" s="19" t="s">
        <v>162</v>
      </c>
      <c r="E428" s="19" t="s">
        <v>162</v>
      </c>
      <c r="F428" s="19" t="s">
        <v>162</v>
      </c>
      <c r="G428" s="19">
        <v>530410</v>
      </c>
      <c r="H428" s="26">
        <v>530410</v>
      </c>
      <c r="I428" s="19">
        <v>789</v>
      </c>
      <c r="J428" s="19">
        <v>789</v>
      </c>
      <c r="K428" s="38"/>
      <c r="L428" s="39"/>
      <c r="M428" s="39"/>
      <c r="N428" s="39"/>
      <c r="O428" s="39"/>
      <c r="P428" s="39"/>
      <c r="Q428" s="40"/>
      <c r="R428" s="40"/>
      <c r="S428" s="33" t="s">
        <v>364</v>
      </c>
      <c r="T428" s="259">
        <v>221.83412849297758</v>
      </c>
      <c r="U428" s="258">
        <f t="shared" si="20"/>
        <v>236.59566666666657</v>
      </c>
      <c r="V428" s="34" t="s">
        <v>363</v>
      </c>
      <c r="W428" s="162" t="s">
        <v>363</v>
      </c>
      <c r="X428" s="162">
        <v>247.44581917932089</v>
      </c>
      <c r="Y428" s="34" t="s">
        <v>363</v>
      </c>
      <c r="Z428" s="162">
        <v>6.6068775109526336E-6</v>
      </c>
      <c r="AA428" s="162" t="s">
        <v>363</v>
      </c>
      <c r="AB428" s="162">
        <v>236.59566666666657</v>
      </c>
      <c r="AC428" s="34">
        <v>0.10507003572250403</v>
      </c>
      <c r="AD428" s="162" t="s">
        <v>363</v>
      </c>
      <c r="AE428" s="162" t="s">
        <v>363</v>
      </c>
      <c r="AF428" s="162" t="s">
        <v>363</v>
      </c>
      <c r="AG428" s="162" t="s">
        <v>363</v>
      </c>
      <c r="AH428" s="162" t="s">
        <v>363</v>
      </c>
      <c r="AI428" s="162">
        <v>1.1580989073910241E-3</v>
      </c>
      <c r="AJ428" s="162" t="s">
        <v>363</v>
      </c>
      <c r="AK428" s="34" t="s">
        <v>363</v>
      </c>
      <c r="AL428" s="34" t="s">
        <v>363</v>
      </c>
      <c r="AM428" s="34" t="s">
        <v>363</v>
      </c>
      <c r="AN428" s="34">
        <v>328.21340838143726</v>
      </c>
      <c r="AO428" s="34" t="s">
        <v>363</v>
      </c>
      <c r="AP428" s="34" t="s">
        <v>363</v>
      </c>
      <c r="AQ428" s="34">
        <v>2843.1568627450984</v>
      </c>
      <c r="AR428" s="147">
        <f t="shared" si="19"/>
        <v>221.83412849297758</v>
      </c>
      <c r="AS428" s="147">
        <f t="shared" si="21"/>
        <v>236.59566666666657</v>
      </c>
    </row>
    <row r="429" spans="1:45" x14ac:dyDescent="0.45">
      <c r="A429" s="19">
        <v>1030</v>
      </c>
      <c r="B429" s="19" t="s">
        <v>1379</v>
      </c>
      <c r="C429" s="19" t="s">
        <v>162</v>
      </c>
      <c r="D429" s="19" t="s">
        <v>162</v>
      </c>
      <c r="E429" s="19" t="s">
        <v>162</v>
      </c>
      <c r="F429" s="19" t="s">
        <v>162</v>
      </c>
      <c r="G429" s="19">
        <v>530410</v>
      </c>
      <c r="H429" s="26">
        <v>530410</v>
      </c>
      <c r="I429" s="19">
        <v>800</v>
      </c>
      <c r="J429" s="19">
        <v>800</v>
      </c>
      <c r="K429" s="31">
        <v>800</v>
      </c>
      <c r="L429" s="30" t="s">
        <v>1237</v>
      </c>
      <c r="M429" s="30"/>
      <c r="N429" s="30"/>
      <c r="O429" s="49" t="s">
        <v>1238</v>
      </c>
      <c r="P429" s="30" t="s">
        <v>1237</v>
      </c>
      <c r="Q429" s="32">
        <v>1</v>
      </c>
      <c r="R429" s="32">
        <v>1</v>
      </c>
      <c r="S429" s="33" t="s">
        <v>361</v>
      </c>
      <c r="T429" s="259">
        <v>6434.2499745560917</v>
      </c>
      <c r="U429" s="258">
        <f t="shared" si="20"/>
        <v>0</v>
      </c>
      <c r="V429" s="34" t="s">
        <v>363</v>
      </c>
      <c r="W429" s="162" t="s">
        <v>363</v>
      </c>
      <c r="X429" s="162" t="s">
        <v>363</v>
      </c>
      <c r="Y429" s="34" t="s">
        <v>363</v>
      </c>
      <c r="Z429" s="162" t="s">
        <v>363</v>
      </c>
      <c r="AA429" s="162" t="s">
        <v>363</v>
      </c>
      <c r="AB429" s="162" t="s">
        <v>363</v>
      </c>
      <c r="AC429" s="34" t="s">
        <v>363</v>
      </c>
      <c r="AD429" s="162" t="s">
        <v>363</v>
      </c>
      <c r="AE429" s="162" t="s">
        <v>363</v>
      </c>
      <c r="AF429" s="162" t="s">
        <v>363</v>
      </c>
      <c r="AG429" s="162">
        <v>6246.2500000000009</v>
      </c>
      <c r="AH429" s="162" t="s">
        <v>363</v>
      </c>
      <c r="AI429" s="162" t="s">
        <v>363</v>
      </c>
      <c r="AJ429" s="162" t="s">
        <v>363</v>
      </c>
      <c r="AK429" s="34" t="s">
        <v>363</v>
      </c>
      <c r="AL429" s="34" t="s">
        <v>363</v>
      </c>
      <c r="AM429" s="34" t="s">
        <v>363</v>
      </c>
      <c r="AN429" s="34" t="s">
        <v>363</v>
      </c>
      <c r="AO429" s="34" t="s">
        <v>363</v>
      </c>
      <c r="AP429" s="34" t="s">
        <v>363</v>
      </c>
      <c r="AQ429" s="34" t="s">
        <v>363</v>
      </c>
      <c r="AR429" s="147">
        <f t="shared" si="19"/>
        <v>6434.2499745560917</v>
      </c>
      <c r="AS429" s="147">
        <f t="shared" si="21"/>
        <v>0</v>
      </c>
    </row>
    <row r="430" spans="1:45" x14ac:dyDescent="0.45">
      <c r="A430" s="19">
        <v>1031</v>
      </c>
      <c r="B430" s="19" t="s">
        <v>1493</v>
      </c>
      <c r="C430" s="19" t="s">
        <v>162</v>
      </c>
      <c r="D430" s="19" t="s">
        <v>162</v>
      </c>
      <c r="E430" s="19" t="s">
        <v>162</v>
      </c>
      <c r="F430" s="19" t="s">
        <v>162</v>
      </c>
      <c r="G430" s="19">
        <v>530410</v>
      </c>
      <c r="H430" s="26">
        <v>530410</v>
      </c>
      <c r="I430" s="19">
        <v>800</v>
      </c>
      <c r="J430" s="19">
        <v>800</v>
      </c>
      <c r="K430" s="35"/>
      <c r="L430" s="36"/>
      <c r="M430" s="36"/>
      <c r="N430" s="36"/>
      <c r="O430" s="56"/>
      <c r="P430" s="36"/>
      <c r="Q430" s="37"/>
      <c r="R430" s="37"/>
      <c r="S430" s="33" t="s">
        <v>362</v>
      </c>
      <c r="T430" s="259">
        <v>9.4095997809927443</v>
      </c>
      <c r="U430" s="258">
        <f t="shared" si="20"/>
        <v>0</v>
      </c>
      <c r="V430" s="34" t="s">
        <v>363</v>
      </c>
      <c r="W430" s="162" t="s">
        <v>363</v>
      </c>
      <c r="X430" s="162" t="s">
        <v>363</v>
      </c>
      <c r="Y430" s="34" t="s">
        <v>363</v>
      </c>
      <c r="Z430" s="162" t="s">
        <v>363</v>
      </c>
      <c r="AA430" s="162" t="s">
        <v>363</v>
      </c>
      <c r="AB430" s="162" t="s">
        <v>363</v>
      </c>
      <c r="AC430" s="34" t="s">
        <v>363</v>
      </c>
      <c r="AD430" s="162" t="s">
        <v>363</v>
      </c>
      <c r="AE430" s="162" t="s">
        <v>363</v>
      </c>
      <c r="AF430" s="162" t="s">
        <v>363</v>
      </c>
      <c r="AG430" s="162" t="s">
        <v>363</v>
      </c>
      <c r="AH430" s="162" t="s">
        <v>363</v>
      </c>
      <c r="AI430" s="162" t="s">
        <v>363</v>
      </c>
      <c r="AJ430" s="162" t="s">
        <v>363</v>
      </c>
      <c r="AK430" s="34" t="s">
        <v>363</v>
      </c>
      <c r="AL430" s="34" t="s">
        <v>363</v>
      </c>
      <c r="AM430" s="34" t="s">
        <v>363</v>
      </c>
      <c r="AN430" s="34" t="s">
        <v>363</v>
      </c>
      <c r="AO430" s="34" t="s">
        <v>363</v>
      </c>
      <c r="AP430" s="34" t="s">
        <v>363</v>
      </c>
      <c r="AQ430" s="34" t="s">
        <v>363</v>
      </c>
      <c r="AR430" s="147">
        <f t="shared" si="19"/>
        <v>9.4095997809927443</v>
      </c>
      <c r="AS430" s="147">
        <f t="shared" si="21"/>
        <v>0</v>
      </c>
    </row>
    <row r="431" spans="1:45" x14ac:dyDescent="0.45">
      <c r="A431" s="19">
        <v>1032</v>
      </c>
      <c r="B431" s="19" t="s">
        <v>1602</v>
      </c>
      <c r="C431" s="19" t="s">
        <v>162</v>
      </c>
      <c r="D431" s="19" t="s">
        <v>162</v>
      </c>
      <c r="E431" s="19" t="s">
        <v>162</v>
      </c>
      <c r="F431" s="19" t="s">
        <v>162</v>
      </c>
      <c r="G431" s="19">
        <v>530410</v>
      </c>
      <c r="H431" s="26">
        <v>530410</v>
      </c>
      <c r="I431" s="19">
        <v>800</v>
      </c>
      <c r="J431" s="19">
        <v>800</v>
      </c>
      <c r="K431" s="38"/>
      <c r="L431" s="39"/>
      <c r="M431" s="39"/>
      <c r="N431" s="39"/>
      <c r="O431" s="39"/>
      <c r="P431" s="39"/>
      <c r="Q431" s="40"/>
      <c r="R431" s="40"/>
      <c r="S431" s="33" t="s">
        <v>364</v>
      </c>
      <c r="T431" s="259">
        <v>105.55777423095304</v>
      </c>
      <c r="U431" s="258">
        <f t="shared" si="20"/>
        <v>0</v>
      </c>
      <c r="V431" s="34" t="s">
        <v>363</v>
      </c>
      <c r="W431" s="162" t="s">
        <v>363</v>
      </c>
      <c r="X431" s="162" t="s">
        <v>363</v>
      </c>
      <c r="Y431" s="34" t="s">
        <v>363</v>
      </c>
      <c r="Z431" s="162" t="s">
        <v>363</v>
      </c>
      <c r="AA431" s="162" t="s">
        <v>363</v>
      </c>
      <c r="AB431" s="162" t="s">
        <v>363</v>
      </c>
      <c r="AC431" s="34" t="s">
        <v>363</v>
      </c>
      <c r="AD431" s="162" t="s">
        <v>363</v>
      </c>
      <c r="AE431" s="162" t="s">
        <v>363</v>
      </c>
      <c r="AF431" s="162" t="s">
        <v>363</v>
      </c>
      <c r="AG431" s="162">
        <v>619.95495319150541</v>
      </c>
      <c r="AH431" s="162" t="s">
        <v>363</v>
      </c>
      <c r="AI431" s="162" t="s">
        <v>363</v>
      </c>
      <c r="AJ431" s="162" t="s">
        <v>363</v>
      </c>
      <c r="AK431" s="34" t="s">
        <v>363</v>
      </c>
      <c r="AL431" s="34" t="s">
        <v>363</v>
      </c>
      <c r="AM431" s="34" t="s">
        <v>363</v>
      </c>
      <c r="AN431" s="34" t="s">
        <v>363</v>
      </c>
      <c r="AO431" s="34" t="s">
        <v>363</v>
      </c>
      <c r="AP431" s="34" t="s">
        <v>363</v>
      </c>
      <c r="AQ431" s="34" t="s">
        <v>363</v>
      </c>
      <c r="AR431" s="147">
        <f t="shared" si="19"/>
        <v>105.55777423095304</v>
      </c>
      <c r="AS431" s="147">
        <f t="shared" si="21"/>
        <v>0</v>
      </c>
    </row>
    <row r="432" spans="1:45" x14ac:dyDescent="0.45">
      <c r="A432" s="19">
        <v>1033</v>
      </c>
      <c r="B432" s="19" t="s">
        <v>1380</v>
      </c>
      <c r="C432" s="19" t="s">
        <v>162</v>
      </c>
      <c r="D432" s="19" t="s">
        <v>162</v>
      </c>
      <c r="E432" s="19" t="s">
        <v>162</v>
      </c>
      <c r="F432" s="19" t="s">
        <v>162</v>
      </c>
      <c r="G432" s="19">
        <v>530521</v>
      </c>
      <c r="H432" s="19" t="s">
        <v>1239</v>
      </c>
      <c r="I432" s="19">
        <v>809</v>
      </c>
      <c r="J432" s="19">
        <v>809</v>
      </c>
      <c r="K432" s="31">
        <v>809</v>
      </c>
      <c r="L432" s="30" t="s">
        <v>1239</v>
      </c>
      <c r="M432" s="30" t="s">
        <v>1240</v>
      </c>
      <c r="N432" s="30" t="s">
        <v>1241</v>
      </c>
      <c r="O432" s="49" t="s">
        <v>1242</v>
      </c>
      <c r="P432" s="30" t="s">
        <v>1239</v>
      </c>
      <c r="Q432" s="32">
        <v>1</v>
      </c>
      <c r="R432" s="32">
        <v>1</v>
      </c>
      <c r="S432" s="33" t="s">
        <v>361</v>
      </c>
      <c r="T432" s="259">
        <v>19376.311385815337</v>
      </c>
      <c r="U432" s="258">
        <f t="shared" si="20"/>
        <v>15917.466666666665</v>
      </c>
      <c r="V432" s="34" t="s">
        <v>363</v>
      </c>
      <c r="W432" s="162" t="s">
        <v>363</v>
      </c>
      <c r="X432" s="162" t="s">
        <v>363</v>
      </c>
      <c r="Y432" s="34" t="s">
        <v>363</v>
      </c>
      <c r="Z432" s="162" t="s">
        <v>363</v>
      </c>
      <c r="AA432" s="162" t="s">
        <v>363</v>
      </c>
      <c r="AB432" s="162">
        <v>15917.466666666665</v>
      </c>
      <c r="AC432" s="34" t="s">
        <v>363</v>
      </c>
      <c r="AD432" s="162" t="s">
        <v>363</v>
      </c>
      <c r="AE432" s="162" t="s">
        <v>363</v>
      </c>
      <c r="AF432" s="162" t="s">
        <v>363</v>
      </c>
      <c r="AG432" s="162">
        <v>24789.773387364818</v>
      </c>
      <c r="AH432" s="162" t="s">
        <v>363</v>
      </c>
      <c r="AI432" s="162" t="s">
        <v>363</v>
      </c>
      <c r="AJ432" s="162" t="s">
        <v>363</v>
      </c>
      <c r="AK432" s="34" t="s">
        <v>363</v>
      </c>
      <c r="AL432" s="34" t="s">
        <v>363</v>
      </c>
      <c r="AM432" s="34" t="s">
        <v>363</v>
      </c>
      <c r="AN432" s="34" t="s">
        <v>363</v>
      </c>
      <c r="AO432" s="34" t="s">
        <v>363</v>
      </c>
      <c r="AP432" s="34" t="s">
        <v>363</v>
      </c>
      <c r="AQ432" s="34" t="s">
        <v>363</v>
      </c>
      <c r="AR432" s="147">
        <f t="shared" si="19"/>
        <v>19376.311385815337</v>
      </c>
      <c r="AS432" s="147">
        <f t="shared" si="21"/>
        <v>15917.466666666665</v>
      </c>
    </row>
    <row r="433" spans="1:45" x14ac:dyDescent="0.45">
      <c r="A433" s="19">
        <v>1034</v>
      </c>
      <c r="B433" s="19" t="s">
        <v>1494</v>
      </c>
      <c r="C433" s="19" t="s">
        <v>162</v>
      </c>
      <c r="D433" s="19" t="s">
        <v>162</v>
      </c>
      <c r="E433" s="19" t="s">
        <v>162</v>
      </c>
      <c r="F433" s="19" t="s">
        <v>162</v>
      </c>
      <c r="G433" s="19">
        <v>530521</v>
      </c>
      <c r="H433" s="19" t="s">
        <v>1239</v>
      </c>
      <c r="I433" s="19">
        <v>809</v>
      </c>
      <c r="J433" s="19">
        <v>809</v>
      </c>
      <c r="K433" s="35"/>
      <c r="L433" s="36"/>
      <c r="M433" s="36"/>
      <c r="N433" s="36"/>
      <c r="O433" s="56"/>
      <c r="P433" s="36"/>
      <c r="Q433" s="37"/>
      <c r="R433" s="37"/>
      <c r="S433" s="33" t="s">
        <v>362</v>
      </c>
      <c r="T433" s="259">
        <v>245.77942255921917</v>
      </c>
      <c r="U433" s="258">
        <f t="shared" si="20"/>
        <v>0</v>
      </c>
      <c r="V433" s="34" t="s">
        <v>363</v>
      </c>
      <c r="W433" s="162" t="s">
        <v>363</v>
      </c>
      <c r="X433" s="162" t="s">
        <v>363</v>
      </c>
      <c r="Y433" s="34" t="s">
        <v>363</v>
      </c>
      <c r="Z433" s="162" t="s">
        <v>363</v>
      </c>
      <c r="AA433" s="162" t="s">
        <v>363</v>
      </c>
      <c r="AB433" s="162" t="s">
        <v>363</v>
      </c>
      <c r="AC433" s="34" t="s">
        <v>363</v>
      </c>
      <c r="AD433" s="162" t="s">
        <v>363</v>
      </c>
      <c r="AE433" s="162" t="s">
        <v>363</v>
      </c>
      <c r="AF433" s="162" t="s">
        <v>363</v>
      </c>
      <c r="AG433" s="162" t="s">
        <v>363</v>
      </c>
      <c r="AH433" s="162" t="s">
        <v>363</v>
      </c>
      <c r="AI433" s="162" t="s">
        <v>363</v>
      </c>
      <c r="AJ433" s="162" t="s">
        <v>363</v>
      </c>
      <c r="AK433" s="34" t="s">
        <v>363</v>
      </c>
      <c r="AL433" s="34" t="s">
        <v>363</v>
      </c>
      <c r="AM433" s="34" t="s">
        <v>363</v>
      </c>
      <c r="AN433" s="34" t="s">
        <v>363</v>
      </c>
      <c r="AO433" s="34" t="s">
        <v>363</v>
      </c>
      <c r="AP433" s="34" t="s">
        <v>363</v>
      </c>
      <c r="AQ433" s="34" t="s">
        <v>363</v>
      </c>
      <c r="AR433" s="147">
        <f t="shared" si="19"/>
        <v>245.77942255921917</v>
      </c>
      <c r="AS433" s="147">
        <f t="shared" si="21"/>
        <v>0</v>
      </c>
    </row>
    <row r="434" spans="1:45" x14ac:dyDescent="0.45">
      <c r="A434" s="19">
        <v>1035</v>
      </c>
      <c r="B434" s="19" t="s">
        <v>1603</v>
      </c>
      <c r="C434" s="19" t="s">
        <v>162</v>
      </c>
      <c r="D434" s="19" t="s">
        <v>162</v>
      </c>
      <c r="E434" s="19" t="s">
        <v>162</v>
      </c>
      <c r="F434" s="19" t="s">
        <v>162</v>
      </c>
      <c r="G434" s="19">
        <v>530521</v>
      </c>
      <c r="H434" s="19" t="s">
        <v>1239</v>
      </c>
      <c r="I434" s="19">
        <v>809</v>
      </c>
      <c r="J434" s="19">
        <v>809</v>
      </c>
      <c r="K434" s="38"/>
      <c r="L434" s="39"/>
      <c r="M434" s="39"/>
      <c r="N434" s="39"/>
      <c r="O434" s="39"/>
      <c r="P434" s="39"/>
      <c r="Q434" s="40"/>
      <c r="R434" s="40"/>
      <c r="S434" s="33" t="s">
        <v>364</v>
      </c>
      <c r="T434" s="259">
        <v>766.19644643125673</v>
      </c>
      <c r="U434" s="258">
        <f t="shared" si="20"/>
        <v>372.83116175061332</v>
      </c>
      <c r="V434" s="34" t="s">
        <v>363</v>
      </c>
      <c r="W434" s="162" t="s">
        <v>363</v>
      </c>
      <c r="X434" s="162" t="s">
        <v>363</v>
      </c>
      <c r="Y434" s="34" t="s">
        <v>363</v>
      </c>
      <c r="Z434" s="162" t="s">
        <v>363</v>
      </c>
      <c r="AA434" s="162" t="s">
        <v>363</v>
      </c>
      <c r="AB434" s="162">
        <v>372.83116175061332</v>
      </c>
      <c r="AC434" s="34" t="s">
        <v>363</v>
      </c>
      <c r="AD434" s="162" t="s">
        <v>363</v>
      </c>
      <c r="AE434" s="162" t="s">
        <v>363</v>
      </c>
      <c r="AF434" s="162" t="s">
        <v>363</v>
      </c>
      <c r="AG434" s="162">
        <v>1065.4951902572327</v>
      </c>
      <c r="AH434" s="162" t="s">
        <v>363</v>
      </c>
      <c r="AI434" s="162" t="s">
        <v>363</v>
      </c>
      <c r="AJ434" s="162" t="s">
        <v>363</v>
      </c>
      <c r="AK434" s="34" t="s">
        <v>363</v>
      </c>
      <c r="AL434" s="34" t="s">
        <v>363</v>
      </c>
      <c r="AM434" s="34" t="s">
        <v>363</v>
      </c>
      <c r="AN434" s="34" t="s">
        <v>363</v>
      </c>
      <c r="AO434" s="34" t="s">
        <v>363</v>
      </c>
      <c r="AP434" s="34" t="s">
        <v>363</v>
      </c>
      <c r="AQ434" s="34" t="s">
        <v>363</v>
      </c>
      <c r="AR434" s="147">
        <f t="shared" si="19"/>
        <v>766.19644643125673</v>
      </c>
      <c r="AS434" s="147">
        <f t="shared" si="21"/>
        <v>372.83116175061332</v>
      </c>
    </row>
    <row r="435" spans="1:45" x14ac:dyDescent="0.45">
      <c r="A435" s="19">
        <v>1039</v>
      </c>
      <c r="B435" s="19" t="s">
        <v>1377</v>
      </c>
      <c r="C435" s="19" t="s">
        <v>162</v>
      </c>
      <c r="D435" s="19" t="s">
        <v>162</v>
      </c>
      <c r="E435" s="19" t="s">
        <v>162</v>
      </c>
      <c r="F435" s="19" t="s">
        <v>162</v>
      </c>
      <c r="G435" s="19">
        <v>530590</v>
      </c>
      <c r="H435" s="19" t="s">
        <v>1378</v>
      </c>
      <c r="I435" s="19">
        <v>821</v>
      </c>
      <c r="J435" s="19">
        <v>821</v>
      </c>
      <c r="K435" s="31">
        <v>821</v>
      </c>
      <c r="L435" s="30" t="s">
        <v>1246</v>
      </c>
      <c r="M435" s="30"/>
      <c r="N435" s="30"/>
      <c r="O435" s="49" t="s">
        <v>1247</v>
      </c>
      <c r="P435" s="30" t="s">
        <v>1246</v>
      </c>
      <c r="Q435" s="32">
        <v>1</v>
      </c>
      <c r="R435" s="32">
        <v>1</v>
      </c>
      <c r="S435" s="33" t="s">
        <v>361</v>
      </c>
      <c r="T435" s="259">
        <v>5796.4070090612568</v>
      </c>
      <c r="U435" s="258">
        <f t="shared" si="20"/>
        <v>0</v>
      </c>
      <c r="V435" s="34">
        <v>19269.627662469138</v>
      </c>
      <c r="W435" s="162" t="s">
        <v>363</v>
      </c>
      <c r="X435" s="162" t="s">
        <v>363</v>
      </c>
      <c r="Y435" s="34" t="s">
        <v>363</v>
      </c>
      <c r="Z435" s="162">
        <v>68714.198864374426</v>
      </c>
      <c r="AA435" s="162" t="s">
        <v>363</v>
      </c>
      <c r="AB435" s="162" t="s">
        <v>363</v>
      </c>
      <c r="AC435" s="34" t="s">
        <v>363</v>
      </c>
      <c r="AD435" s="162" t="s">
        <v>363</v>
      </c>
      <c r="AE435" s="162" t="s">
        <v>363</v>
      </c>
      <c r="AF435" s="162" t="s">
        <v>363</v>
      </c>
      <c r="AG435" s="162">
        <v>4244.562735987216</v>
      </c>
      <c r="AH435" s="162" t="s">
        <v>363</v>
      </c>
      <c r="AI435" s="162" t="s">
        <v>363</v>
      </c>
      <c r="AJ435" s="162" t="s">
        <v>363</v>
      </c>
      <c r="AK435" s="34">
        <v>1017.5814095650981</v>
      </c>
      <c r="AL435" s="34">
        <v>6120.3319554965601</v>
      </c>
      <c r="AM435" s="34" t="s">
        <v>363</v>
      </c>
      <c r="AN435" s="34">
        <v>353.33646408050748</v>
      </c>
      <c r="AO435" s="34" t="s">
        <v>363</v>
      </c>
      <c r="AP435" s="34" t="s">
        <v>363</v>
      </c>
      <c r="AQ435" s="34">
        <v>3316.5989599108821</v>
      </c>
      <c r="AR435" s="147">
        <f t="shared" si="19"/>
        <v>5796.4070090612568</v>
      </c>
      <c r="AS435" s="147">
        <f t="shared" si="21"/>
        <v>0</v>
      </c>
    </row>
    <row r="436" spans="1:45" x14ac:dyDescent="0.45">
      <c r="A436" s="19">
        <v>1040</v>
      </c>
      <c r="B436" s="19" t="s">
        <v>1492</v>
      </c>
      <c r="C436" s="19" t="s">
        <v>162</v>
      </c>
      <c r="D436" s="19" t="s">
        <v>162</v>
      </c>
      <c r="E436" s="19" t="s">
        <v>162</v>
      </c>
      <c r="F436" s="19" t="s">
        <v>162</v>
      </c>
      <c r="G436" s="19">
        <v>530590</v>
      </c>
      <c r="H436" s="19" t="s">
        <v>1378</v>
      </c>
      <c r="I436" s="19">
        <v>821</v>
      </c>
      <c r="J436" s="19">
        <v>821</v>
      </c>
      <c r="K436" s="35"/>
      <c r="L436" s="36"/>
      <c r="M436" s="36"/>
      <c r="N436" s="36"/>
      <c r="O436" s="56"/>
      <c r="P436" s="36"/>
      <c r="Q436" s="37"/>
      <c r="R436" s="37"/>
      <c r="S436" s="33" t="s">
        <v>362</v>
      </c>
      <c r="T436" s="259">
        <v>141.74578950392029</v>
      </c>
      <c r="U436" s="258">
        <f t="shared" si="20"/>
        <v>0</v>
      </c>
      <c r="V436" s="34">
        <v>296.85563180794247</v>
      </c>
      <c r="W436" s="162" t="s">
        <v>363</v>
      </c>
      <c r="X436" s="162" t="s">
        <v>363</v>
      </c>
      <c r="Y436" s="34" t="s">
        <v>363</v>
      </c>
      <c r="Z436" s="162">
        <v>1374.9041228835301</v>
      </c>
      <c r="AA436" s="162" t="s">
        <v>363</v>
      </c>
      <c r="AB436" s="162" t="s">
        <v>363</v>
      </c>
      <c r="AC436" s="34" t="s">
        <v>363</v>
      </c>
      <c r="AD436" s="162" t="s">
        <v>363</v>
      </c>
      <c r="AE436" s="162" t="s">
        <v>363</v>
      </c>
      <c r="AF436" s="162" t="s">
        <v>363</v>
      </c>
      <c r="AG436" s="162">
        <v>5.4389800197414795</v>
      </c>
      <c r="AH436" s="162" t="s">
        <v>363</v>
      </c>
      <c r="AI436" s="162" t="s">
        <v>363</v>
      </c>
      <c r="AJ436" s="162" t="s">
        <v>363</v>
      </c>
      <c r="AK436" s="34">
        <v>0.37427280333562107</v>
      </c>
      <c r="AL436" s="34">
        <v>766.57265131563827</v>
      </c>
      <c r="AM436" s="34" t="s">
        <v>363</v>
      </c>
      <c r="AN436" s="34">
        <v>5.7657533376091452</v>
      </c>
      <c r="AO436" s="34" t="s">
        <v>363</v>
      </c>
      <c r="AP436" s="34" t="s">
        <v>363</v>
      </c>
      <c r="AQ436" s="34">
        <v>2608.1353780232203</v>
      </c>
      <c r="AR436" s="147">
        <f t="shared" si="19"/>
        <v>141.74578950392029</v>
      </c>
      <c r="AS436" s="147">
        <f t="shared" si="21"/>
        <v>0</v>
      </c>
    </row>
    <row r="437" spans="1:45" x14ac:dyDescent="0.45">
      <c r="A437" s="19">
        <v>1041</v>
      </c>
      <c r="B437" s="19" t="s">
        <v>1601</v>
      </c>
      <c r="C437" s="19" t="s">
        <v>162</v>
      </c>
      <c r="D437" s="19" t="s">
        <v>162</v>
      </c>
      <c r="E437" s="19" t="s">
        <v>162</v>
      </c>
      <c r="F437" s="19" t="s">
        <v>162</v>
      </c>
      <c r="G437" s="19">
        <v>530590</v>
      </c>
      <c r="H437" s="19" t="s">
        <v>1378</v>
      </c>
      <c r="I437" s="19">
        <v>821</v>
      </c>
      <c r="J437" s="19">
        <v>821</v>
      </c>
      <c r="K437" s="38"/>
      <c r="L437" s="39"/>
      <c r="M437" s="39"/>
      <c r="N437" s="39"/>
      <c r="O437" s="39"/>
      <c r="P437" s="39"/>
      <c r="Q437" s="40"/>
      <c r="R437" s="40"/>
      <c r="S437" s="33" t="s">
        <v>364</v>
      </c>
      <c r="T437" s="259">
        <v>269.95805158621721</v>
      </c>
      <c r="U437" s="258">
        <f t="shared" si="20"/>
        <v>0</v>
      </c>
      <c r="V437" s="34">
        <v>495.21811976801428</v>
      </c>
      <c r="W437" s="162" t="s">
        <v>363</v>
      </c>
      <c r="X437" s="162" t="s">
        <v>363</v>
      </c>
      <c r="Y437" s="34" t="s">
        <v>363</v>
      </c>
      <c r="Z437" s="162" t="s">
        <v>363</v>
      </c>
      <c r="AA437" s="162" t="s">
        <v>363</v>
      </c>
      <c r="AB437" s="162" t="s">
        <v>363</v>
      </c>
      <c r="AC437" s="34" t="s">
        <v>363</v>
      </c>
      <c r="AD437" s="162" t="s">
        <v>363</v>
      </c>
      <c r="AE437" s="162" t="s">
        <v>363</v>
      </c>
      <c r="AF437" s="162" t="s">
        <v>363</v>
      </c>
      <c r="AG437" s="162">
        <v>367.8676574003145</v>
      </c>
      <c r="AH437" s="162" t="s">
        <v>363</v>
      </c>
      <c r="AI437" s="162" t="s">
        <v>363</v>
      </c>
      <c r="AJ437" s="162" t="s">
        <v>363</v>
      </c>
      <c r="AK437" s="34">
        <v>68.266753572217866</v>
      </c>
      <c r="AL437" s="34">
        <v>422.13746795151877</v>
      </c>
      <c r="AM437" s="34" t="s">
        <v>363</v>
      </c>
      <c r="AN437" s="34">
        <v>93.51261733517623</v>
      </c>
      <c r="AO437" s="34" t="s">
        <v>363</v>
      </c>
      <c r="AP437" s="34" t="s">
        <v>363</v>
      </c>
      <c r="AQ437" s="34">
        <v>1664.1324251709134</v>
      </c>
      <c r="AR437" s="147">
        <f t="shared" si="19"/>
        <v>269.95805158621721</v>
      </c>
      <c r="AS437" s="147">
        <f t="shared" si="21"/>
        <v>0</v>
      </c>
    </row>
    <row r="438" spans="1:45" x14ac:dyDescent="0.45">
      <c r="A438" s="19">
        <v>1048</v>
      </c>
      <c r="B438" s="19" t="s">
        <v>1381</v>
      </c>
      <c r="C438" s="19" t="s">
        <v>265</v>
      </c>
      <c r="D438" s="19" t="s">
        <v>265</v>
      </c>
      <c r="E438" s="19" t="s">
        <v>265</v>
      </c>
      <c r="F438" s="19" t="s">
        <v>265</v>
      </c>
      <c r="G438" s="19">
        <v>240110</v>
      </c>
      <c r="H438" s="19" t="s">
        <v>1254</v>
      </c>
      <c r="I438" s="19">
        <v>826</v>
      </c>
      <c r="J438" s="19">
        <v>826</v>
      </c>
      <c r="K438" s="31">
        <v>826</v>
      </c>
      <c r="L438" s="30" t="s">
        <v>1254</v>
      </c>
      <c r="M438" s="30" t="s">
        <v>1255</v>
      </c>
      <c r="N438" s="49" t="s">
        <v>1256</v>
      </c>
      <c r="O438" s="49" t="s">
        <v>264</v>
      </c>
      <c r="P438" s="30" t="s">
        <v>1254</v>
      </c>
      <c r="Q438" s="32">
        <v>1</v>
      </c>
      <c r="R438" s="32">
        <v>1</v>
      </c>
      <c r="S438" s="33" t="s">
        <v>361</v>
      </c>
      <c r="T438" s="259">
        <v>2020.5631873233851</v>
      </c>
      <c r="U438" s="258">
        <f t="shared" si="20"/>
        <v>5779.6528315896676</v>
      </c>
      <c r="V438" s="34">
        <v>2249.4832433643701</v>
      </c>
      <c r="W438" s="162" t="s">
        <v>363</v>
      </c>
      <c r="X438" s="162">
        <v>2088.9840333360626</v>
      </c>
      <c r="Y438" s="34" t="s">
        <v>363</v>
      </c>
      <c r="Z438" s="162">
        <v>3159.6280805641268</v>
      </c>
      <c r="AA438" s="162">
        <v>5720.4303797468347</v>
      </c>
      <c r="AB438" s="162">
        <v>5779.6528315896676</v>
      </c>
      <c r="AC438" s="34">
        <v>2098.1168944830724</v>
      </c>
      <c r="AD438" s="162">
        <v>3501.0002315431329</v>
      </c>
      <c r="AE438" s="162">
        <v>5155.6888928990356</v>
      </c>
      <c r="AF438" s="162">
        <v>1535.9037037037037</v>
      </c>
      <c r="AG438" s="162">
        <v>2528.3281827546507</v>
      </c>
      <c r="AH438" s="162">
        <v>1300.7162252999096</v>
      </c>
      <c r="AI438" s="162">
        <v>3967.6230524156458</v>
      </c>
      <c r="AJ438" s="162">
        <v>1694.2517016521388</v>
      </c>
      <c r="AK438" s="34">
        <v>1990.4380601573896</v>
      </c>
      <c r="AL438" s="34">
        <v>880.65733207295955</v>
      </c>
      <c r="AM438" s="34">
        <v>473.60554940128532</v>
      </c>
      <c r="AN438" s="34">
        <v>2007.0061942570089</v>
      </c>
      <c r="AO438" s="34" t="s">
        <v>363</v>
      </c>
      <c r="AP438" s="34">
        <v>3108.4179839160979</v>
      </c>
      <c r="AQ438" s="34">
        <v>487.61442441054095</v>
      </c>
      <c r="AR438" s="147">
        <f t="shared" si="19"/>
        <v>2020.5631873233851</v>
      </c>
      <c r="AS438" s="147">
        <f t="shared" si="21"/>
        <v>5779.6528315896676</v>
      </c>
    </row>
    <row r="439" spans="1:45" x14ac:dyDescent="0.45">
      <c r="A439" s="19">
        <v>1049</v>
      </c>
      <c r="B439" s="19" t="s">
        <v>1495</v>
      </c>
      <c r="C439" s="19" t="s">
        <v>265</v>
      </c>
      <c r="D439" s="19" t="s">
        <v>265</v>
      </c>
      <c r="E439" s="19" t="s">
        <v>265</v>
      </c>
      <c r="F439" s="19" t="s">
        <v>265</v>
      </c>
      <c r="G439" s="19">
        <v>240110</v>
      </c>
      <c r="H439" s="19" t="s">
        <v>1254</v>
      </c>
      <c r="I439" s="19">
        <v>826</v>
      </c>
      <c r="J439" s="19">
        <v>826</v>
      </c>
      <c r="K439" s="35"/>
      <c r="L439" s="36"/>
      <c r="M439" s="36"/>
      <c r="N439" s="56"/>
      <c r="O439" s="56"/>
      <c r="P439" s="36"/>
      <c r="Q439" s="37"/>
      <c r="R439" s="37"/>
      <c r="S439" s="33" t="s">
        <v>362</v>
      </c>
      <c r="T439" s="259">
        <v>204.90039031787364</v>
      </c>
      <c r="U439" s="258">
        <f t="shared" si="20"/>
        <v>0</v>
      </c>
      <c r="V439" s="34" t="s">
        <v>363</v>
      </c>
      <c r="W439" s="162" t="s">
        <v>363</v>
      </c>
      <c r="X439" s="162">
        <v>5.1989131072184938</v>
      </c>
      <c r="Y439" s="34" t="s">
        <v>363</v>
      </c>
      <c r="Z439" s="162">
        <v>2637.4619243132242</v>
      </c>
      <c r="AA439" s="162" t="s">
        <v>363</v>
      </c>
      <c r="AB439" s="162" t="s">
        <v>363</v>
      </c>
      <c r="AC439" s="34" t="s">
        <v>363</v>
      </c>
      <c r="AD439" s="162" t="s">
        <v>363</v>
      </c>
      <c r="AE439" s="162" t="s">
        <v>363</v>
      </c>
      <c r="AF439" s="162" t="s">
        <v>363</v>
      </c>
      <c r="AG439" s="162" t="s">
        <v>363</v>
      </c>
      <c r="AH439" s="162" t="s">
        <v>363</v>
      </c>
      <c r="AI439" s="162" t="s">
        <v>363</v>
      </c>
      <c r="AJ439" s="162" t="s">
        <v>363</v>
      </c>
      <c r="AK439" s="34" t="s">
        <v>363</v>
      </c>
      <c r="AL439" s="34">
        <v>377.57237869088596</v>
      </c>
      <c r="AM439" s="34" t="s">
        <v>363</v>
      </c>
      <c r="AN439" s="34">
        <v>253.0177510618681</v>
      </c>
      <c r="AO439" s="34" t="s">
        <v>363</v>
      </c>
      <c r="AP439" s="34">
        <v>324.92760355536558</v>
      </c>
      <c r="AQ439" s="34">
        <v>712.11511789181679</v>
      </c>
      <c r="AR439" s="147">
        <f t="shared" si="19"/>
        <v>204.90039031787364</v>
      </c>
      <c r="AS439" s="147">
        <f t="shared" si="21"/>
        <v>0</v>
      </c>
    </row>
    <row r="440" spans="1:45" x14ac:dyDescent="0.45">
      <c r="A440" s="19">
        <v>1050</v>
      </c>
      <c r="B440" s="19" t="s">
        <v>1604</v>
      </c>
      <c r="C440" s="19" t="s">
        <v>265</v>
      </c>
      <c r="D440" s="19" t="s">
        <v>265</v>
      </c>
      <c r="E440" s="19" t="s">
        <v>265</v>
      </c>
      <c r="F440" s="19" t="s">
        <v>265</v>
      </c>
      <c r="G440" s="19">
        <v>240110</v>
      </c>
      <c r="H440" s="19" t="s">
        <v>1254</v>
      </c>
      <c r="I440" s="19">
        <v>826</v>
      </c>
      <c r="J440" s="19">
        <v>826</v>
      </c>
      <c r="K440" s="38"/>
      <c r="L440" s="39"/>
      <c r="M440" s="39"/>
      <c r="N440" s="39"/>
      <c r="O440" s="39"/>
      <c r="P440" s="39"/>
      <c r="Q440" s="40"/>
      <c r="R440" s="40"/>
      <c r="S440" s="33" t="s">
        <v>364</v>
      </c>
      <c r="T440" s="259">
        <v>699.87754114477048</v>
      </c>
      <c r="U440" s="258">
        <f t="shared" si="20"/>
        <v>474.08197309967107</v>
      </c>
      <c r="V440" s="34">
        <v>108.11820583318293</v>
      </c>
      <c r="W440" s="162" t="s">
        <v>363</v>
      </c>
      <c r="X440" s="162">
        <v>123.67654429711953</v>
      </c>
      <c r="Y440" s="34" t="s">
        <v>363</v>
      </c>
      <c r="Z440" s="162">
        <v>8.7055409537753763E-4</v>
      </c>
      <c r="AA440" s="162">
        <v>14.768810126582276</v>
      </c>
      <c r="AB440" s="162">
        <v>474.08197309967107</v>
      </c>
      <c r="AC440" s="34">
        <v>46.759409085539779</v>
      </c>
      <c r="AD440" s="162">
        <v>444.1147700937122</v>
      </c>
      <c r="AE440" s="162">
        <v>192.92632861138679</v>
      </c>
      <c r="AF440" s="162">
        <v>13.582111111111111</v>
      </c>
      <c r="AG440" s="162">
        <v>531.3765795496389</v>
      </c>
      <c r="AH440" s="162">
        <v>0.9075804279557117</v>
      </c>
      <c r="AI440" s="162">
        <v>403.49749593277795</v>
      </c>
      <c r="AJ440" s="162">
        <v>1.9039176262948627</v>
      </c>
      <c r="AK440" s="34">
        <v>407.9766021717889</v>
      </c>
      <c r="AL440" s="34">
        <v>249.9779701102369</v>
      </c>
      <c r="AM440" s="34">
        <v>1782.5035494438716</v>
      </c>
      <c r="AN440" s="34">
        <v>610.81870858967284</v>
      </c>
      <c r="AO440" s="34" t="s">
        <v>363</v>
      </c>
      <c r="AP440" s="34">
        <v>413.2858012223835</v>
      </c>
      <c r="AQ440" s="34">
        <v>1003.5852981969487</v>
      </c>
      <c r="AR440" s="147">
        <f t="shared" si="19"/>
        <v>699.87754114477048</v>
      </c>
      <c r="AS440" s="147">
        <f t="shared" si="21"/>
        <v>474.08197309967107</v>
      </c>
    </row>
    <row r="441" spans="1:45" x14ac:dyDescent="0.45">
      <c r="A441" s="19">
        <v>1057</v>
      </c>
      <c r="B441" s="19" t="s">
        <v>1382</v>
      </c>
      <c r="C441" s="26" t="s">
        <v>267</v>
      </c>
      <c r="D441" s="26" t="s">
        <v>267</v>
      </c>
      <c r="E441" s="26" t="s">
        <v>267</v>
      </c>
      <c r="F441" s="26" t="s">
        <v>243</v>
      </c>
      <c r="G441" s="19">
        <v>400110</v>
      </c>
      <c r="H441" s="19" t="s">
        <v>1263</v>
      </c>
      <c r="I441" s="19">
        <v>836</v>
      </c>
      <c r="J441" s="19">
        <v>836</v>
      </c>
      <c r="K441" s="31">
        <v>836</v>
      </c>
      <c r="L441" s="30" t="s">
        <v>1263</v>
      </c>
      <c r="M441" s="30"/>
      <c r="N441" s="30"/>
      <c r="O441" s="49" t="s">
        <v>1264</v>
      </c>
      <c r="P441" s="30" t="s">
        <v>1263</v>
      </c>
      <c r="Q441" s="32">
        <v>1</v>
      </c>
      <c r="R441" s="32">
        <v>1</v>
      </c>
      <c r="S441" s="33" t="s">
        <v>361</v>
      </c>
      <c r="T441" s="259">
        <v>12963.92673023426</v>
      </c>
      <c r="U441" s="258">
        <f t="shared" si="20"/>
        <v>20713.623599862553</v>
      </c>
      <c r="V441" s="34">
        <v>106905.47664827446</v>
      </c>
      <c r="W441" s="162" t="s">
        <v>363</v>
      </c>
      <c r="X441" s="162">
        <v>10686.013425251105</v>
      </c>
      <c r="Y441" s="34" t="s">
        <v>363</v>
      </c>
      <c r="Z441" s="162" t="s">
        <v>363</v>
      </c>
      <c r="AA441" s="162">
        <v>16049.522673031026</v>
      </c>
      <c r="AB441" s="162">
        <v>20713.623599862553</v>
      </c>
      <c r="AC441" s="34" t="s">
        <v>363</v>
      </c>
      <c r="AD441" s="162" t="s">
        <v>363</v>
      </c>
      <c r="AE441" s="162" t="s">
        <v>363</v>
      </c>
      <c r="AF441" s="162">
        <v>27099.626287820684</v>
      </c>
      <c r="AG441" s="162">
        <v>8570.9092444227608</v>
      </c>
      <c r="AH441" s="162" t="s">
        <v>363</v>
      </c>
      <c r="AI441" s="162" t="s">
        <v>363</v>
      </c>
      <c r="AJ441" s="162" t="s">
        <v>363</v>
      </c>
      <c r="AK441" s="34">
        <v>14776.277783368516</v>
      </c>
      <c r="AL441" s="34" t="s">
        <v>363</v>
      </c>
      <c r="AM441" s="34" t="s">
        <v>363</v>
      </c>
      <c r="AN441" s="34">
        <v>5971.2030916913945</v>
      </c>
      <c r="AO441" s="34" t="s">
        <v>363</v>
      </c>
      <c r="AP441" s="34">
        <v>7177.3264151996045</v>
      </c>
      <c r="AQ441" s="34" t="s">
        <v>363</v>
      </c>
      <c r="AR441" s="147">
        <f t="shared" si="19"/>
        <v>12963.92673023426</v>
      </c>
      <c r="AS441" s="147">
        <f t="shared" si="21"/>
        <v>20713.623599862553</v>
      </c>
    </row>
    <row r="442" spans="1:45" x14ac:dyDescent="0.45">
      <c r="A442" s="19">
        <v>1058</v>
      </c>
      <c r="B442" s="19" t="s">
        <v>1496</v>
      </c>
      <c r="C442" s="26" t="s">
        <v>267</v>
      </c>
      <c r="D442" s="26" t="s">
        <v>267</v>
      </c>
      <c r="E442" s="26" t="s">
        <v>267</v>
      </c>
      <c r="F442" s="26" t="s">
        <v>243</v>
      </c>
      <c r="G442" s="19">
        <v>400110</v>
      </c>
      <c r="H442" s="19" t="s">
        <v>1263</v>
      </c>
      <c r="I442" s="19">
        <v>836</v>
      </c>
      <c r="J442" s="19">
        <v>836</v>
      </c>
      <c r="K442" s="35"/>
      <c r="L442" s="36"/>
      <c r="M442" s="36"/>
      <c r="N442" s="36"/>
      <c r="O442" s="56"/>
      <c r="P442" s="36"/>
      <c r="Q442" s="37"/>
      <c r="R442" s="37"/>
      <c r="S442" s="33" t="s">
        <v>362</v>
      </c>
      <c r="T442" s="259">
        <v>361.36251145926872</v>
      </c>
      <c r="U442" s="258">
        <f t="shared" si="20"/>
        <v>0</v>
      </c>
      <c r="V442" s="34" t="s">
        <v>363</v>
      </c>
      <c r="W442" s="162" t="s">
        <v>363</v>
      </c>
      <c r="X442" s="162">
        <v>875.46452514782368</v>
      </c>
      <c r="Y442" s="34" t="s">
        <v>363</v>
      </c>
      <c r="Z442" s="162" t="s">
        <v>363</v>
      </c>
      <c r="AA442" s="162" t="s">
        <v>363</v>
      </c>
      <c r="AB442" s="162" t="s">
        <v>363</v>
      </c>
      <c r="AC442" s="34" t="s">
        <v>363</v>
      </c>
      <c r="AD442" s="162" t="s">
        <v>363</v>
      </c>
      <c r="AE442" s="162" t="s">
        <v>363</v>
      </c>
      <c r="AF442" s="162">
        <v>55.769108784156742</v>
      </c>
      <c r="AG442" s="162" t="s">
        <v>363</v>
      </c>
      <c r="AH442" s="162" t="s">
        <v>363</v>
      </c>
      <c r="AI442" s="162" t="s">
        <v>363</v>
      </c>
      <c r="AJ442" s="162" t="s">
        <v>363</v>
      </c>
      <c r="AK442" s="34">
        <v>160.03560415749959</v>
      </c>
      <c r="AL442" s="34" t="s">
        <v>363</v>
      </c>
      <c r="AM442" s="34" t="s">
        <v>363</v>
      </c>
      <c r="AN442" s="34">
        <v>358.81258896467494</v>
      </c>
      <c r="AO442" s="34" t="s">
        <v>363</v>
      </c>
      <c r="AP442" s="34">
        <v>835.68902115550679</v>
      </c>
      <c r="AQ442" s="34" t="s">
        <v>363</v>
      </c>
      <c r="AR442" s="147">
        <f t="shared" si="19"/>
        <v>361.36251145926872</v>
      </c>
      <c r="AS442" s="147">
        <f t="shared" si="21"/>
        <v>0</v>
      </c>
    </row>
    <row r="443" spans="1:45" x14ac:dyDescent="0.45">
      <c r="A443" s="19">
        <v>1059</v>
      </c>
      <c r="B443" s="19" t="s">
        <v>1610</v>
      </c>
      <c r="C443" s="26" t="s">
        <v>267</v>
      </c>
      <c r="D443" s="26" t="s">
        <v>267</v>
      </c>
      <c r="E443" s="26" t="s">
        <v>267</v>
      </c>
      <c r="F443" s="26" t="s">
        <v>243</v>
      </c>
      <c r="G443" s="19">
        <v>400110</v>
      </c>
      <c r="H443" s="19" t="s">
        <v>1263</v>
      </c>
      <c r="I443" s="19">
        <v>836</v>
      </c>
      <c r="J443" s="19">
        <v>836</v>
      </c>
      <c r="K443" s="43"/>
      <c r="L443" s="44"/>
      <c r="M443" s="44"/>
      <c r="N443" s="44"/>
      <c r="O443" s="44"/>
      <c r="P443" s="44"/>
      <c r="Q443" s="45"/>
      <c r="R443" s="45"/>
      <c r="S443" s="46" t="s">
        <v>364</v>
      </c>
      <c r="T443" s="260">
        <v>422.36052696069606</v>
      </c>
      <c r="U443" s="258">
        <f t="shared" si="20"/>
        <v>529.67817539828911</v>
      </c>
      <c r="V443" s="47">
        <v>1208.1597391514877</v>
      </c>
      <c r="W443" s="163" t="s">
        <v>363</v>
      </c>
      <c r="X443" s="163">
        <v>231.32677626362525</v>
      </c>
      <c r="Y443" s="47" t="s">
        <v>363</v>
      </c>
      <c r="Z443" s="163" t="s">
        <v>363</v>
      </c>
      <c r="AA443" s="163">
        <v>10.829355608591881</v>
      </c>
      <c r="AB443" s="163">
        <v>529.67817539828911</v>
      </c>
      <c r="AC443" s="47" t="s">
        <v>363</v>
      </c>
      <c r="AD443" s="163" t="s">
        <v>363</v>
      </c>
      <c r="AE443" s="163" t="s">
        <v>363</v>
      </c>
      <c r="AF443" s="163">
        <v>18.544175678841665</v>
      </c>
      <c r="AG443" s="163">
        <v>429.93859879542936</v>
      </c>
      <c r="AH443" s="163" t="s">
        <v>363</v>
      </c>
      <c r="AI443" s="163" t="s">
        <v>363</v>
      </c>
      <c r="AJ443" s="163" t="s">
        <v>363</v>
      </c>
      <c r="AK443" s="47">
        <v>631.26181932211728</v>
      </c>
      <c r="AL443" s="47" t="s">
        <v>363</v>
      </c>
      <c r="AM443" s="47" t="s">
        <v>363</v>
      </c>
      <c r="AN443" s="47">
        <v>1015.6105913218753</v>
      </c>
      <c r="AO443" s="47" t="s">
        <v>363</v>
      </c>
      <c r="AP443" s="47">
        <v>366.89731053528374</v>
      </c>
      <c r="AQ443" s="47" t="s">
        <v>363</v>
      </c>
      <c r="AR443" s="147">
        <f t="shared" si="19"/>
        <v>422.36052696069606</v>
      </c>
    </row>
  </sheetData>
  <autoFilter ref="S1:S443" xr:uid="{09B5ED75-D474-49FD-BBD9-BD68D2B315BA}"/>
  <dataValidations count="1">
    <dataValidation type="list" allowBlank="1" showInputMessage="1" showErrorMessage="1" sqref="U5" xr:uid="{F8D6BCEA-F057-4E91-81BC-08088291CD7A}">
      <formula1>$V$5:$AQ$5</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33AEA-FBD4-4A64-969F-723804C7430B}">
  <sheetPr codeName="Sheet5">
    <tabColor theme="3" tint="0.749992370372631"/>
  </sheetPr>
  <dimension ref="A1:CT64"/>
  <sheetViews>
    <sheetView topLeftCell="F1" zoomScale="130" zoomScaleNormal="130" zoomScaleSheetLayoutView="100" workbookViewId="0">
      <selection activeCell="W2" sqref="W2"/>
    </sheetView>
  </sheetViews>
  <sheetFormatPr defaultColWidth="0" defaultRowHeight="14.25" zeroHeight="1" x14ac:dyDescent="0.45"/>
  <cols>
    <col min="1" max="5" width="9" customWidth="1"/>
    <col min="6" max="6" width="7.3984375" customWidth="1"/>
    <col min="7" max="22" width="9" customWidth="1"/>
    <col min="23" max="23" width="7.73046875" style="62" customWidth="1"/>
    <col min="24" max="70" width="7.73046875" style="19" customWidth="1"/>
    <col min="71" max="83" width="9" customWidth="1"/>
    <col min="84" max="90" width="9" hidden="1" customWidth="1"/>
    <col min="91" max="91" width="9.3984375" hidden="1" customWidth="1"/>
    <col min="92" max="93" width="9" hidden="1" customWidth="1"/>
    <col min="94" max="94" width="9.3984375" hidden="1" customWidth="1"/>
    <col min="95" max="96" width="9" hidden="1" customWidth="1"/>
    <col min="97" max="98" width="9.3984375" hidden="1" customWidth="1"/>
    <col min="99" max="16384" width="9" hidden="1"/>
  </cols>
  <sheetData>
    <row r="1" spans="1:79" ht="19.899999999999999" x14ac:dyDescent="0.45">
      <c r="A1" s="19"/>
      <c r="B1" s="19"/>
      <c r="C1" s="19"/>
      <c r="D1" s="19"/>
      <c r="E1" s="19"/>
      <c r="F1" s="19"/>
      <c r="G1" s="19"/>
      <c r="H1" s="19"/>
      <c r="I1" s="19"/>
      <c r="J1" s="83" t="s">
        <v>1628</v>
      </c>
      <c r="K1" s="19"/>
      <c r="L1" s="19"/>
      <c r="M1" s="19"/>
      <c r="N1" s="19"/>
      <c r="O1" s="19"/>
      <c r="P1" s="19"/>
      <c r="Q1" s="19"/>
      <c r="R1" s="19"/>
      <c r="S1" s="19"/>
      <c r="T1" s="19"/>
      <c r="U1" s="19"/>
      <c r="V1" s="84"/>
      <c r="W1" s="255" t="s">
        <v>2786</v>
      </c>
    </row>
    <row r="2" spans="1:79" x14ac:dyDescent="0.45">
      <c r="A2" s="19"/>
      <c r="B2" s="19"/>
      <c r="C2" s="19"/>
      <c r="D2" s="19"/>
      <c r="E2" s="19"/>
      <c r="F2" s="19"/>
      <c r="G2" s="19"/>
      <c r="H2" s="19"/>
      <c r="I2" s="19"/>
      <c r="J2" s="19"/>
      <c r="K2" s="19"/>
      <c r="L2" s="19"/>
      <c r="M2" s="19"/>
      <c r="N2" s="19"/>
      <c r="O2" s="19"/>
      <c r="P2" s="19"/>
      <c r="Q2" s="19"/>
      <c r="R2" s="85" t="s">
        <v>1629</v>
      </c>
      <c r="S2" s="85"/>
      <c r="T2" s="85"/>
      <c r="U2" s="85"/>
      <c r="V2" s="86" t="s">
        <v>1630</v>
      </c>
      <c r="W2" s="334" t="str">
        <f>Notes!$B$4</f>
        <v>IDN</v>
      </c>
      <c r="X2" s="283" t="s">
        <v>2131</v>
      </c>
      <c r="Y2" s="283" t="s">
        <v>2131</v>
      </c>
      <c r="Z2" s="283" t="s">
        <v>2131</v>
      </c>
      <c r="AA2" s="283" t="s">
        <v>2131</v>
      </c>
      <c r="AB2" s="283" t="s">
        <v>2144</v>
      </c>
      <c r="AC2" s="283" t="s">
        <v>2144</v>
      </c>
      <c r="AD2" s="283" t="s">
        <v>2144</v>
      </c>
      <c r="AE2" s="283" t="s">
        <v>2144</v>
      </c>
      <c r="AF2" s="282" t="s">
        <v>2132</v>
      </c>
      <c r="AG2" s="282" t="s">
        <v>2132</v>
      </c>
      <c r="AH2" s="282" t="s">
        <v>2132</v>
      </c>
      <c r="AI2" s="282" t="s">
        <v>2132</v>
      </c>
      <c r="AJ2" s="283" t="s">
        <v>2133</v>
      </c>
      <c r="AK2" s="283" t="s">
        <v>2133</v>
      </c>
      <c r="AL2" s="283" t="s">
        <v>2133</v>
      </c>
      <c r="AM2" s="283" t="s">
        <v>2133</v>
      </c>
      <c r="AN2" s="283" t="s">
        <v>2141</v>
      </c>
      <c r="AO2" s="283" t="s">
        <v>2141</v>
      </c>
      <c r="AP2" s="283" t="s">
        <v>2141</v>
      </c>
      <c r="AQ2" s="283" t="s">
        <v>2141</v>
      </c>
      <c r="AR2" s="283" t="s">
        <v>2145</v>
      </c>
      <c r="AS2" s="283" t="s">
        <v>2145</v>
      </c>
      <c r="AT2" s="283" t="s">
        <v>2145</v>
      </c>
      <c r="AU2" s="283" t="s">
        <v>2145</v>
      </c>
      <c r="AV2" s="283" t="s">
        <v>2135</v>
      </c>
      <c r="AW2" s="283" t="s">
        <v>2135</v>
      </c>
      <c r="AX2" s="283" t="s">
        <v>2135</v>
      </c>
      <c r="AY2" s="283" t="s">
        <v>2135</v>
      </c>
      <c r="AZ2" s="283" t="s">
        <v>2136</v>
      </c>
      <c r="BA2" s="283" t="s">
        <v>2136</v>
      </c>
      <c r="BB2" s="283" t="s">
        <v>2136</v>
      </c>
      <c r="BC2" s="283" t="s">
        <v>2136</v>
      </c>
      <c r="BD2" s="283" t="s">
        <v>2137</v>
      </c>
      <c r="BE2" s="283" t="s">
        <v>2137</v>
      </c>
      <c r="BF2" s="283" t="s">
        <v>2137</v>
      </c>
      <c r="BG2" s="283" t="s">
        <v>2137</v>
      </c>
      <c r="BH2" s="283" t="s">
        <v>2138</v>
      </c>
      <c r="BI2" s="283" t="s">
        <v>2138</v>
      </c>
      <c r="BJ2" s="283" t="s">
        <v>2138</v>
      </c>
      <c r="BK2" s="283" t="s">
        <v>2138</v>
      </c>
      <c r="BL2" s="283" t="s">
        <v>2139</v>
      </c>
      <c r="BM2" s="283" t="s">
        <v>2139</v>
      </c>
      <c r="BN2" s="283" t="s">
        <v>2139</v>
      </c>
      <c r="BO2" s="283" t="s">
        <v>2139</v>
      </c>
      <c r="BP2" s="283" t="s">
        <v>2089</v>
      </c>
      <c r="BQ2" s="283" t="s">
        <v>2089</v>
      </c>
      <c r="BR2" s="283" t="s">
        <v>2089</v>
      </c>
      <c r="BS2" s="283" t="s">
        <v>2089</v>
      </c>
      <c r="BT2" s="283" t="s">
        <v>2146</v>
      </c>
      <c r="BU2" s="283" t="s">
        <v>2146</v>
      </c>
      <c r="BV2" s="283" t="s">
        <v>2146</v>
      </c>
      <c r="BW2" s="283" t="s">
        <v>2146</v>
      </c>
      <c r="BX2" s="283" t="s">
        <v>2147</v>
      </c>
      <c r="BY2" s="283" t="s">
        <v>2147</v>
      </c>
      <c r="BZ2" s="283" t="s">
        <v>2147</v>
      </c>
      <c r="CA2" s="283" t="s">
        <v>2147</v>
      </c>
    </row>
    <row r="3" spans="1:79" ht="20.25" x14ac:dyDescent="0.45">
      <c r="A3" s="87"/>
      <c r="B3" s="87"/>
      <c r="C3" s="87"/>
      <c r="D3" s="87"/>
      <c r="E3" s="87"/>
      <c r="F3" s="87"/>
      <c r="G3" s="87"/>
      <c r="H3" s="87"/>
      <c r="I3" s="87"/>
      <c r="J3" s="88" t="s">
        <v>1631</v>
      </c>
      <c r="K3" s="89" t="s">
        <v>1632</v>
      </c>
      <c r="L3" s="90" t="s">
        <v>1633</v>
      </c>
      <c r="M3" s="90" t="s">
        <v>1634</v>
      </c>
      <c r="N3" s="89" t="s">
        <v>1635</v>
      </c>
      <c r="O3" s="89" t="s">
        <v>1636</v>
      </c>
      <c r="P3" s="91" t="s">
        <v>1637</v>
      </c>
      <c r="Q3" s="91" t="s">
        <v>1638</v>
      </c>
      <c r="R3" s="91" t="s">
        <v>1639</v>
      </c>
      <c r="S3" s="92" t="s">
        <v>1640</v>
      </c>
      <c r="T3" s="93"/>
      <c r="U3" s="93"/>
      <c r="V3" s="93"/>
      <c r="W3" s="293" t="str">
        <f>_xlfn.XLOOKUP(W2,Notes!$A$57:$A$263,Notes!$B$57:$B$263)</f>
        <v>Indonesia</v>
      </c>
      <c r="X3" s="285" t="s">
        <v>2117</v>
      </c>
      <c r="Y3" s="285" t="s">
        <v>2117</v>
      </c>
      <c r="Z3" s="285" t="s">
        <v>2117</v>
      </c>
      <c r="AA3" s="285" t="s">
        <v>2117</v>
      </c>
      <c r="AB3" s="285" t="s">
        <v>2143</v>
      </c>
      <c r="AC3" s="285" t="s">
        <v>2143</v>
      </c>
      <c r="AD3" s="285" t="s">
        <v>2143</v>
      </c>
      <c r="AE3" s="285" t="s">
        <v>2143</v>
      </c>
      <c r="AF3" s="93" t="s">
        <v>2118</v>
      </c>
      <c r="AG3" s="93" t="s">
        <v>2118</v>
      </c>
      <c r="AH3" s="93" t="s">
        <v>2118</v>
      </c>
      <c r="AI3" s="93" t="s">
        <v>2118</v>
      </c>
      <c r="AJ3" s="285" t="s">
        <v>2119</v>
      </c>
      <c r="AK3" s="285" t="s">
        <v>2119</v>
      </c>
      <c r="AL3" s="285" t="s">
        <v>2119</v>
      </c>
      <c r="AM3" s="285" t="s">
        <v>2119</v>
      </c>
      <c r="AN3" s="285" t="s">
        <v>2120</v>
      </c>
      <c r="AO3" s="285" t="s">
        <v>2120</v>
      </c>
      <c r="AP3" s="285" t="s">
        <v>2120</v>
      </c>
      <c r="AQ3" s="285" t="s">
        <v>2120</v>
      </c>
      <c r="AR3" s="285" t="s">
        <v>2121</v>
      </c>
      <c r="AS3" s="285" t="s">
        <v>2121</v>
      </c>
      <c r="AT3" s="285" t="s">
        <v>2121</v>
      </c>
      <c r="AU3" s="285" t="s">
        <v>2121</v>
      </c>
      <c r="AV3" s="285" t="s">
        <v>2122</v>
      </c>
      <c r="AW3" s="285" t="s">
        <v>2122</v>
      </c>
      <c r="AX3" s="285" t="s">
        <v>2122</v>
      </c>
      <c r="AY3" s="285" t="s">
        <v>2122</v>
      </c>
      <c r="AZ3" s="285" t="s">
        <v>2123</v>
      </c>
      <c r="BA3" s="285" t="s">
        <v>2123</v>
      </c>
      <c r="BB3" s="285" t="s">
        <v>2123</v>
      </c>
      <c r="BC3" s="285" t="s">
        <v>2123</v>
      </c>
      <c r="BD3" s="285" t="s">
        <v>2124</v>
      </c>
      <c r="BE3" s="285" t="s">
        <v>2124</v>
      </c>
      <c r="BF3" s="285" t="s">
        <v>2124</v>
      </c>
      <c r="BG3" s="285" t="s">
        <v>2124</v>
      </c>
      <c r="BH3" s="285" t="s">
        <v>2125</v>
      </c>
      <c r="BI3" s="285" t="s">
        <v>2125</v>
      </c>
      <c r="BJ3" s="285" t="s">
        <v>2125</v>
      </c>
      <c r="BK3" s="285" t="s">
        <v>2125</v>
      </c>
      <c r="BL3" s="285" t="s">
        <v>2126</v>
      </c>
      <c r="BM3" s="285" t="s">
        <v>2126</v>
      </c>
      <c r="BN3" s="285" t="s">
        <v>2126</v>
      </c>
      <c r="BO3" s="285" t="s">
        <v>2126</v>
      </c>
      <c r="BP3" s="285" t="s">
        <v>344</v>
      </c>
      <c r="BQ3" s="285" t="s">
        <v>344</v>
      </c>
      <c r="BR3" s="285" t="s">
        <v>344</v>
      </c>
      <c r="BS3" s="285" t="s">
        <v>344</v>
      </c>
      <c r="BT3" s="285" t="s">
        <v>2615</v>
      </c>
      <c r="BU3" s="285" t="s">
        <v>2615</v>
      </c>
      <c r="BV3" s="285" t="s">
        <v>2615</v>
      </c>
      <c r="BW3" s="285" t="s">
        <v>2615</v>
      </c>
      <c r="BX3" s="285" t="s">
        <v>2127</v>
      </c>
      <c r="BY3" s="285" t="s">
        <v>2127</v>
      </c>
      <c r="BZ3" s="285" t="s">
        <v>2127</v>
      </c>
      <c r="CA3" s="285" t="s">
        <v>2127</v>
      </c>
    </row>
    <row r="4" spans="1:79" ht="20.25" x14ac:dyDescent="0.45">
      <c r="A4" s="19"/>
      <c r="B4" s="26" t="s">
        <v>345</v>
      </c>
      <c r="C4" s="26" t="s">
        <v>12</v>
      </c>
      <c r="D4" s="26" t="s">
        <v>7</v>
      </c>
      <c r="E4" s="26" t="s">
        <v>13</v>
      </c>
      <c r="F4" s="26"/>
      <c r="G4" s="26" t="s">
        <v>1641</v>
      </c>
      <c r="H4" s="26" t="s">
        <v>346</v>
      </c>
      <c r="I4" s="26" t="s">
        <v>347</v>
      </c>
      <c r="J4" s="94"/>
      <c r="K4" s="95"/>
      <c r="L4" s="95"/>
      <c r="M4" s="95"/>
      <c r="N4" s="95"/>
      <c r="O4" s="95"/>
      <c r="P4" s="95"/>
      <c r="Q4" s="95"/>
      <c r="R4" s="96" t="s">
        <v>1642</v>
      </c>
      <c r="S4" s="97" t="s">
        <v>1643</v>
      </c>
      <c r="T4" s="97" t="s">
        <v>1644</v>
      </c>
      <c r="U4" s="97" t="s">
        <v>1645</v>
      </c>
      <c r="V4" s="97" t="s">
        <v>1646</v>
      </c>
      <c r="W4" s="294" t="s">
        <v>1646</v>
      </c>
      <c r="X4" s="96" t="s">
        <v>1643</v>
      </c>
      <c r="Y4" s="96" t="s">
        <v>1644</v>
      </c>
      <c r="Z4" s="96" t="s">
        <v>1645</v>
      </c>
      <c r="AA4" s="96" t="s">
        <v>1646</v>
      </c>
      <c r="AB4" s="96" t="s">
        <v>1643</v>
      </c>
      <c r="AC4" s="96" t="s">
        <v>1644</v>
      </c>
      <c r="AD4" s="96" t="s">
        <v>1645</v>
      </c>
      <c r="AE4" s="96" t="s">
        <v>1646</v>
      </c>
      <c r="AF4" s="98" t="s">
        <v>1643</v>
      </c>
      <c r="AG4" s="98" t="s">
        <v>1644</v>
      </c>
      <c r="AH4" s="98" t="s">
        <v>1645</v>
      </c>
      <c r="AI4" s="98" t="s">
        <v>1646</v>
      </c>
      <c r="AJ4" s="96" t="s">
        <v>1643</v>
      </c>
      <c r="AK4" s="96" t="s">
        <v>1644</v>
      </c>
      <c r="AL4" s="96" t="s">
        <v>1645</v>
      </c>
      <c r="AM4" s="96" t="s">
        <v>1646</v>
      </c>
      <c r="AN4" s="96" t="s">
        <v>1643</v>
      </c>
      <c r="AO4" s="96" t="s">
        <v>1644</v>
      </c>
      <c r="AP4" s="96" t="s">
        <v>1645</v>
      </c>
      <c r="AQ4" s="96" t="s">
        <v>1646</v>
      </c>
      <c r="AR4" s="96" t="s">
        <v>1643</v>
      </c>
      <c r="AS4" s="96" t="s">
        <v>1644</v>
      </c>
      <c r="AT4" s="96" t="s">
        <v>1645</v>
      </c>
      <c r="AU4" s="96" t="s">
        <v>1646</v>
      </c>
      <c r="AV4" s="96" t="s">
        <v>1643</v>
      </c>
      <c r="AW4" s="96" t="s">
        <v>1644</v>
      </c>
      <c r="AX4" s="96" t="s">
        <v>1645</v>
      </c>
      <c r="AY4" s="96" t="s">
        <v>1646</v>
      </c>
      <c r="AZ4" s="96" t="s">
        <v>1643</v>
      </c>
      <c r="BA4" s="96" t="s">
        <v>1644</v>
      </c>
      <c r="BB4" s="96" t="s">
        <v>1645</v>
      </c>
      <c r="BC4" s="96" t="s">
        <v>1646</v>
      </c>
      <c r="BD4" s="96" t="s">
        <v>1643</v>
      </c>
      <c r="BE4" s="96" t="s">
        <v>1644</v>
      </c>
      <c r="BF4" s="96" t="s">
        <v>1645</v>
      </c>
      <c r="BG4" s="96" t="s">
        <v>1646</v>
      </c>
      <c r="BH4" s="96" t="s">
        <v>1643</v>
      </c>
      <c r="BI4" s="96" t="s">
        <v>1644</v>
      </c>
      <c r="BJ4" s="96" t="s">
        <v>1645</v>
      </c>
      <c r="BK4" s="96" t="s">
        <v>1646</v>
      </c>
      <c r="BL4" s="96" t="s">
        <v>1643</v>
      </c>
      <c r="BM4" s="96" t="s">
        <v>1644</v>
      </c>
      <c r="BN4" s="96" t="s">
        <v>1645</v>
      </c>
      <c r="BO4" s="96" t="s">
        <v>1646</v>
      </c>
      <c r="BP4" s="96" t="s">
        <v>1643</v>
      </c>
      <c r="BQ4" s="96" t="s">
        <v>1644</v>
      </c>
      <c r="BR4" s="96" t="s">
        <v>1645</v>
      </c>
      <c r="BS4" s="96" t="s">
        <v>1646</v>
      </c>
      <c r="BT4" s="96" t="s">
        <v>1643</v>
      </c>
      <c r="BU4" s="96" t="s">
        <v>1644</v>
      </c>
      <c r="BV4" s="96" t="s">
        <v>1645</v>
      </c>
      <c r="BW4" s="96" t="s">
        <v>1646</v>
      </c>
      <c r="BX4" s="96" t="s">
        <v>1643</v>
      </c>
      <c r="BY4" s="96" t="s">
        <v>1644</v>
      </c>
      <c r="BZ4" s="96" t="s">
        <v>1645</v>
      </c>
      <c r="CA4" s="96" t="s">
        <v>1646</v>
      </c>
    </row>
    <row r="5" spans="1:79" x14ac:dyDescent="0.45">
      <c r="A5" s="19">
        <v>1</v>
      </c>
      <c r="B5" s="19" t="s">
        <v>2037</v>
      </c>
      <c r="C5" s="19" t="s">
        <v>282</v>
      </c>
      <c r="D5" s="19" t="s">
        <v>282</v>
      </c>
      <c r="E5" s="19" t="s">
        <v>282</v>
      </c>
      <c r="F5" s="101"/>
      <c r="G5" s="19">
        <v>101</v>
      </c>
      <c r="H5" s="19">
        <v>10111</v>
      </c>
      <c r="I5" s="19" t="s">
        <v>1647</v>
      </c>
      <c r="J5" s="99" t="s">
        <v>1647</v>
      </c>
      <c r="K5" s="100" t="s">
        <v>1648</v>
      </c>
      <c r="L5" s="101" t="s">
        <v>1649</v>
      </c>
      <c r="M5" s="102" t="s">
        <v>277</v>
      </c>
      <c r="N5" s="102" t="s">
        <v>1647</v>
      </c>
      <c r="O5" s="103" t="s">
        <v>1648</v>
      </c>
      <c r="P5" s="104">
        <v>1</v>
      </c>
      <c r="Q5" s="104">
        <v>1</v>
      </c>
      <c r="R5" s="105" t="s">
        <v>361</v>
      </c>
      <c r="S5" s="106">
        <v>40316.934337816892</v>
      </c>
      <c r="T5" s="106">
        <v>34717.294525171696</v>
      </c>
      <c r="U5" s="106">
        <v>33336.722216593589</v>
      </c>
      <c r="V5" s="106">
        <v>37179.151571287897</v>
      </c>
      <c r="W5" s="295" cm="1">
        <f t="array" ref="W5">_xlfn.XLOOKUP($W$2&amp;$W$4,$X$2:$CA$2&amp;$X$4:$CA$4,$X5:$CA5)</f>
        <v>42819.048584517674</v>
      </c>
      <c r="X5" s="161">
        <v>0</v>
      </c>
      <c r="Y5" s="161">
        <v>0</v>
      </c>
      <c r="Z5" s="161">
        <v>0</v>
      </c>
      <c r="AA5" s="161">
        <v>0</v>
      </c>
      <c r="AB5" s="161">
        <v>0</v>
      </c>
      <c r="AC5" s="161">
        <v>49343.418841595187</v>
      </c>
      <c r="AD5" s="161">
        <v>0</v>
      </c>
      <c r="AE5" s="161">
        <v>49343.418841595187</v>
      </c>
      <c r="AF5" s="161">
        <v>0</v>
      </c>
      <c r="AG5" s="161">
        <v>33457.845512379186</v>
      </c>
      <c r="AH5" s="161">
        <v>0</v>
      </c>
      <c r="AI5" s="161">
        <v>33457.845512379186</v>
      </c>
      <c r="AJ5" s="161">
        <v>64967.485675803502</v>
      </c>
      <c r="AK5" s="161">
        <v>0</v>
      </c>
      <c r="AL5" s="161">
        <v>0</v>
      </c>
      <c r="AM5" s="161">
        <v>64967.485675803502</v>
      </c>
      <c r="AN5" s="161">
        <v>41923.233285131326</v>
      </c>
      <c r="AO5" s="161">
        <v>0</v>
      </c>
      <c r="AP5" s="161">
        <v>0</v>
      </c>
      <c r="AQ5" s="161">
        <v>41923.233285131326</v>
      </c>
      <c r="AR5" s="161">
        <v>42819.048584517674</v>
      </c>
      <c r="AS5" s="161">
        <v>0</v>
      </c>
      <c r="AT5" s="161">
        <v>0</v>
      </c>
      <c r="AU5" s="161">
        <v>42819.048584517674</v>
      </c>
      <c r="AV5" s="161">
        <v>55882.892121105629</v>
      </c>
      <c r="AW5" s="161">
        <v>0</v>
      </c>
      <c r="AX5" s="161">
        <v>0</v>
      </c>
      <c r="AY5" s="161">
        <v>55882.892121105629</v>
      </c>
      <c r="AZ5" s="161">
        <v>40530.933671924431</v>
      </c>
      <c r="BA5" s="161">
        <v>0</v>
      </c>
      <c r="BB5" s="161">
        <v>0</v>
      </c>
      <c r="BC5" s="161">
        <v>40530.933671924431</v>
      </c>
      <c r="BD5" s="161">
        <v>0</v>
      </c>
      <c r="BE5" s="161">
        <v>0</v>
      </c>
      <c r="BF5" s="161">
        <v>0</v>
      </c>
      <c r="BG5" s="161">
        <v>0</v>
      </c>
      <c r="BH5" s="161">
        <v>52126.026226301452</v>
      </c>
      <c r="BI5" s="161">
        <v>0</v>
      </c>
      <c r="BJ5" s="161">
        <v>0</v>
      </c>
      <c r="BK5" s="161">
        <v>52126.026226301452</v>
      </c>
      <c r="BL5" s="161">
        <v>44394.850449039703</v>
      </c>
      <c r="BM5" s="161">
        <v>0</v>
      </c>
      <c r="BN5" s="161">
        <v>0</v>
      </c>
      <c r="BO5" s="161">
        <v>44394.850449039703</v>
      </c>
      <c r="BP5" s="161">
        <v>0</v>
      </c>
      <c r="BQ5" s="161">
        <v>0</v>
      </c>
      <c r="BR5" s="161">
        <v>0</v>
      </c>
      <c r="BS5" s="161">
        <v>0</v>
      </c>
      <c r="BT5" s="161">
        <v>45778.894091346818</v>
      </c>
      <c r="BU5" s="161">
        <v>0</v>
      </c>
      <c r="BV5" s="161">
        <v>0</v>
      </c>
      <c r="BW5" s="161">
        <v>45778.894091346818</v>
      </c>
      <c r="BX5" s="161">
        <v>30956.082407265258</v>
      </c>
      <c r="BY5" s="161">
        <v>0</v>
      </c>
      <c r="BZ5" s="161">
        <v>0</v>
      </c>
      <c r="CA5" s="161">
        <v>30956.082407265258</v>
      </c>
    </row>
    <row r="6" spans="1:79" x14ac:dyDescent="0.45">
      <c r="A6" s="19">
        <v>2</v>
      </c>
      <c r="B6" s="19" t="s">
        <v>2049</v>
      </c>
      <c r="C6" s="19" t="s">
        <v>282</v>
      </c>
      <c r="D6" s="19" t="s">
        <v>282</v>
      </c>
      <c r="E6" s="19" t="s">
        <v>282</v>
      </c>
      <c r="F6" s="101"/>
      <c r="G6" s="19">
        <v>101</v>
      </c>
      <c r="H6" s="19">
        <v>10111</v>
      </c>
      <c r="I6" s="19" t="s">
        <v>1647</v>
      </c>
      <c r="J6" s="99"/>
      <c r="K6" s="100"/>
      <c r="L6" s="101"/>
      <c r="M6" s="102"/>
      <c r="N6" s="102"/>
      <c r="O6" s="103"/>
      <c r="P6" s="104"/>
      <c r="Q6" s="104"/>
      <c r="R6" s="107" t="s">
        <v>362</v>
      </c>
      <c r="S6" s="108">
        <v>1469.9489612025102</v>
      </c>
      <c r="T6" s="108">
        <v>3534.1289319831317</v>
      </c>
      <c r="U6" s="108">
        <v>2182.5889129301463</v>
      </c>
      <c r="V6" s="108">
        <v>2461.907248595905</v>
      </c>
      <c r="W6" s="295" cm="1">
        <f t="array" ref="W6">_xlfn.XLOOKUP($W$2&amp;$W$4,$X$2:$CA$2&amp;$X$4:$CA$4,$X6:$CA6)</f>
        <v>704.99209320968441</v>
      </c>
      <c r="X6" s="162">
        <v>0</v>
      </c>
      <c r="Y6" s="162">
        <v>0</v>
      </c>
      <c r="Z6" s="162">
        <v>0</v>
      </c>
      <c r="AA6" s="162">
        <v>0</v>
      </c>
      <c r="AB6" s="162">
        <v>0</v>
      </c>
      <c r="AC6" s="162">
        <v>1249.0147617494506</v>
      </c>
      <c r="AD6" s="162">
        <v>0</v>
      </c>
      <c r="AE6" s="162">
        <v>1249.0147617494506</v>
      </c>
      <c r="AF6" s="162">
        <v>0</v>
      </c>
      <c r="AG6" s="162">
        <v>4076.8770334956016</v>
      </c>
      <c r="AH6" s="162">
        <v>0</v>
      </c>
      <c r="AI6" s="162">
        <v>4076.8770334956016</v>
      </c>
      <c r="AJ6" s="162">
        <v>725.49651203220571</v>
      </c>
      <c r="AK6" s="162">
        <v>0</v>
      </c>
      <c r="AL6" s="162">
        <v>0</v>
      </c>
      <c r="AM6" s="162">
        <v>725.49651203220571</v>
      </c>
      <c r="AN6" s="162">
        <v>591.65160421702558</v>
      </c>
      <c r="AO6" s="162">
        <v>0</v>
      </c>
      <c r="AP6" s="162">
        <v>0</v>
      </c>
      <c r="AQ6" s="162">
        <v>591.65160421702558</v>
      </c>
      <c r="AR6" s="162">
        <v>704.99209320968441</v>
      </c>
      <c r="AS6" s="162">
        <v>0</v>
      </c>
      <c r="AT6" s="162">
        <v>0</v>
      </c>
      <c r="AU6" s="162">
        <v>704.99209320968441</v>
      </c>
      <c r="AV6" s="162">
        <v>923.89092072733445</v>
      </c>
      <c r="AW6" s="162">
        <v>0</v>
      </c>
      <c r="AX6" s="162">
        <v>0</v>
      </c>
      <c r="AY6" s="162">
        <v>923.89092072733445</v>
      </c>
      <c r="AZ6" s="162">
        <v>4462.6902197440704</v>
      </c>
      <c r="BA6" s="162">
        <v>0</v>
      </c>
      <c r="BB6" s="162">
        <v>0</v>
      </c>
      <c r="BC6" s="162">
        <v>4462.6902197440704</v>
      </c>
      <c r="BD6" s="162">
        <v>0</v>
      </c>
      <c r="BE6" s="162">
        <v>0</v>
      </c>
      <c r="BF6" s="162">
        <v>0</v>
      </c>
      <c r="BG6" s="162">
        <v>0</v>
      </c>
      <c r="BH6" s="162">
        <v>754.54385568293139</v>
      </c>
      <c r="BI6" s="162">
        <v>0</v>
      </c>
      <c r="BJ6" s="162">
        <v>0</v>
      </c>
      <c r="BK6" s="162">
        <v>754.54385568293139</v>
      </c>
      <c r="BL6" s="162">
        <v>961.94286504836657</v>
      </c>
      <c r="BM6" s="162">
        <v>0</v>
      </c>
      <c r="BN6" s="162">
        <v>0</v>
      </c>
      <c r="BO6" s="162">
        <v>961.94286504836657</v>
      </c>
      <c r="BP6" s="162">
        <v>0</v>
      </c>
      <c r="BQ6" s="162">
        <v>0</v>
      </c>
      <c r="BR6" s="162">
        <v>0</v>
      </c>
      <c r="BS6" s="162">
        <v>0</v>
      </c>
      <c r="BT6" s="162">
        <v>684.84811997301927</v>
      </c>
      <c r="BU6" s="162">
        <v>0</v>
      </c>
      <c r="BV6" s="162">
        <v>0</v>
      </c>
      <c r="BW6" s="162">
        <v>684.84811997301927</v>
      </c>
      <c r="BX6" s="162">
        <v>781.22000010463751</v>
      </c>
      <c r="BY6" s="162">
        <v>0</v>
      </c>
      <c r="BZ6" s="162">
        <v>0</v>
      </c>
      <c r="CA6" s="162">
        <v>781.22000010463751</v>
      </c>
    </row>
    <row r="7" spans="1:79" x14ac:dyDescent="0.45">
      <c r="A7" s="19">
        <v>3</v>
      </c>
      <c r="B7" s="19" t="s">
        <v>2050</v>
      </c>
      <c r="C7" s="19" t="s">
        <v>282</v>
      </c>
      <c r="D7" s="19" t="s">
        <v>282</v>
      </c>
      <c r="E7" s="19" t="s">
        <v>282</v>
      </c>
      <c r="F7" s="111"/>
      <c r="G7" s="19">
        <v>101</v>
      </c>
      <c r="H7" s="19">
        <v>10111</v>
      </c>
      <c r="I7" s="19" t="s">
        <v>1647</v>
      </c>
      <c r="J7" s="109"/>
      <c r="K7" s="110"/>
      <c r="L7" s="111"/>
      <c r="M7" s="112"/>
      <c r="N7" s="112"/>
      <c r="O7" s="113"/>
      <c r="P7" s="114"/>
      <c r="Q7" s="114"/>
      <c r="R7" s="107" t="s">
        <v>364</v>
      </c>
      <c r="S7" s="108">
        <v>675.13851060609409</v>
      </c>
      <c r="T7" s="108">
        <v>1179.4270379187356</v>
      </c>
      <c r="U7" s="108">
        <v>1468.6002086189824</v>
      </c>
      <c r="V7" s="108">
        <v>970.93168449616724</v>
      </c>
      <c r="W7" s="295" cm="1">
        <f t="array" ref="W7">_xlfn.XLOOKUP($W$2&amp;$W$4,$X$2:$CA$2&amp;$X$4:$CA$4,$X7:$CA7)</f>
        <v>354.18268401968623</v>
      </c>
      <c r="X7" s="162">
        <v>0</v>
      </c>
      <c r="Y7" s="162">
        <v>0</v>
      </c>
      <c r="Z7" s="162">
        <v>0</v>
      </c>
      <c r="AA7" s="162">
        <v>0</v>
      </c>
      <c r="AB7" s="162">
        <v>0</v>
      </c>
      <c r="AC7" s="162">
        <v>2321.8307825143111</v>
      </c>
      <c r="AD7" s="162">
        <v>0</v>
      </c>
      <c r="AE7" s="162">
        <v>2321.8307825143111</v>
      </c>
      <c r="AF7" s="162">
        <v>0</v>
      </c>
      <c r="AG7" s="162">
        <v>3833.5090326943459</v>
      </c>
      <c r="AH7" s="162">
        <v>0</v>
      </c>
      <c r="AI7" s="162">
        <v>3833.5090326943459</v>
      </c>
      <c r="AJ7" s="162">
        <v>183.69461880081377</v>
      </c>
      <c r="AK7" s="162">
        <v>0</v>
      </c>
      <c r="AL7" s="162">
        <v>0</v>
      </c>
      <c r="AM7" s="162">
        <v>183.69461880081377</v>
      </c>
      <c r="AN7" s="162">
        <v>370.53251020100453</v>
      </c>
      <c r="AO7" s="162">
        <v>0</v>
      </c>
      <c r="AP7" s="162">
        <v>0</v>
      </c>
      <c r="AQ7" s="162">
        <v>370.53251020100453</v>
      </c>
      <c r="AR7" s="162">
        <v>354.18268401968623</v>
      </c>
      <c r="AS7" s="162">
        <v>0</v>
      </c>
      <c r="AT7" s="162">
        <v>0</v>
      </c>
      <c r="AU7" s="162">
        <v>354.18268401968623</v>
      </c>
      <c r="AV7" s="162">
        <v>121.52733459797565</v>
      </c>
      <c r="AW7" s="162">
        <v>0</v>
      </c>
      <c r="AX7" s="162">
        <v>0</v>
      </c>
      <c r="AY7" s="162">
        <v>121.52733459797565</v>
      </c>
      <c r="AZ7" s="162">
        <v>254.86812141241495</v>
      </c>
      <c r="BA7" s="162">
        <v>0</v>
      </c>
      <c r="BB7" s="162">
        <v>0</v>
      </c>
      <c r="BC7" s="162">
        <v>254.86812141241495</v>
      </c>
      <c r="BD7" s="162">
        <v>0</v>
      </c>
      <c r="BE7" s="162">
        <v>0</v>
      </c>
      <c r="BF7" s="162">
        <v>0</v>
      </c>
      <c r="BG7" s="162">
        <v>0</v>
      </c>
      <c r="BH7" s="162">
        <v>220.34059243778535</v>
      </c>
      <c r="BI7" s="162">
        <v>0</v>
      </c>
      <c r="BJ7" s="162">
        <v>0</v>
      </c>
      <c r="BK7" s="162">
        <v>220.34059243778535</v>
      </c>
      <c r="BL7" s="162">
        <v>704.36198582116594</v>
      </c>
      <c r="BM7" s="162">
        <v>0</v>
      </c>
      <c r="BN7" s="162">
        <v>0</v>
      </c>
      <c r="BO7" s="162">
        <v>704.36198582116594</v>
      </c>
      <c r="BP7" s="162">
        <v>0</v>
      </c>
      <c r="BQ7" s="162">
        <v>0</v>
      </c>
      <c r="BR7" s="162">
        <v>0</v>
      </c>
      <c r="BS7" s="162">
        <v>0</v>
      </c>
      <c r="BT7" s="162">
        <v>103.85670030594656</v>
      </c>
      <c r="BU7" s="162">
        <v>0</v>
      </c>
      <c r="BV7" s="162">
        <v>0</v>
      </c>
      <c r="BW7" s="162">
        <v>103.85670030594656</v>
      </c>
      <c r="BX7" s="162">
        <v>119.97741843983394</v>
      </c>
      <c r="BY7" s="162">
        <v>0</v>
      </c>
      <c r="BZ7" s="162">
        <v>0</v>
      </c>
      <c r="CA7" s="162">
        <v>119.97741843983394</v>
      </c>
    </row>
    <row r="8" spans="1:79" x14ac:dyDescent="0.45">
      <c r="A8" s="19">
        <v>4</v>
      </c>
      <c r="B8" s="19" t="s">
        <v>2038</v>
      </c>
      <c r="C8" s="19" t="s">
        <v>282</v>
      </c>
      <c r="D8" s="19" t="s">
        <v>282</v>
      </c>
      <c r="E8" s="19" t="s">
        <v>282</v>
      </c>
      <c r="F8" s="117"/>
      <c r="G8" s="19">
        <v>101</v>
      </c>
      <c r="H8" s="19">
        <v>10119</v>
      </c>
      <c r="I8" s="19" t="s">
        <v>1650</v>
      </c>
      <c r="J8" s="115" t="s">
        <v>1650</v>
      </c>
      <c r="K8" s="116" t="s">
        <v>1651</v>
      </c>
      <c r="L8" s="117" t="s">
        <v>1652</v>
      </c>
      <c r="M8" s="118"/>
      <c r="N8" s="118" t="s">
        <v>1647</v>
      </c>
      <c r="O8" s="118"/>
      <c r="P8" s="104">
        <v>1</v>
      </c>
      <c r="Q8" s="104">
        <v>1</v>
      </c>
      <c r="R8" s="107" t="s">
        <v>361</v>
      </c>
      <c r="S8" s="108">
        <v>40316.934337816892</v>
      </c>
      <c r="T8" s="108">
        <v>34717.294525171696</v>
      </c>
      <c r="U8" s="108">
        <v>33336.722216593589</v>
      </c>
      <c r="V8" s="108">
        <v>37179.151571287897</v>
      </c>
      <c r="W8" s="295" cm="1">
        <f t="array" ref="W8">_xlfn.XLOOKUP($W$2&amp;$W$4,$X$2:$CA$2&amp;$X$4:$CA$4,$X8:$CA8)</f>
        <v>42819.048584517674</v>
      </c>
      <c r="X8" s="162">
        <v>0</v>
      </c>
      <c r="Y8" s="162">
        <v>0</v>
      </c>
      <c r="Z8" s="162">
        <v>0</v>
      </c>
      <c r="AA8" s="162">
        <v>0</v>
      </c>
      <c r="AB8" s="162">
        <v>0</v>
      </c>
      <c r="AC8" s="162">
        <v>49343.418841595187</v>
      </c>
      <c r="AD8" s="162">
        <v>0</v>
      </c>
      <c r="AE8" s="162">
        <v>49343.418841595187</v>
      </c>
      <c r="AF8" s="162">
        <v>0</v>
      </c>
      <c r="AG8" s="162">
        <v>33457.845512379186</v>
      </c>
      <c r="AH8" s="162">
        <v>0</v>
      </c>
      <c r="AI8" s="162">
        <v>33457.845512379186</v>
      </c>
      <c r="AJ8" s="162">
        <v>64967.485675803502</v>
      </c>
      <c r="AK8" s="162">
        <v>0</v>
      </c>
      <c r="AL8" s="162">
        <v>0</v>
      </c>
      <c r="AM8" s="162">
        <v>64967.485675803502</v>
      </c>
      <c r="AN8" s="162">
        <v>41923.233285131326</v>
      </c>
      <c r="AO8" s="162">
        <v>0</v>
      </c>
      <c r="AP8" s="162">
        <v>0</v>
      </c>
      <c r="AQ8" s="162">
        <v>41923.233285131326</v>
      </c>
      <c r="AR8" s="162">
        <v>42819.048584517674</v>
      </c>
      <c r="AS8" s="162">
        <v>0</v>
      </c>
      <c r="AT8" s="162">
        <v>0</v>
      </c>
      <c r="AU8" s="162">
        <v>42819.048584517674</v>
      </c>
      <c r="AV8" s="162">
        <v>55882.892121105629</v>
      </c>
      <c r="AW8" s="162">
        <v>0</v>
      </c>
      <c r="AX8" s="162">
        <v>0</v>
      </c>
      <c r="AY8" s="162">
        <v>55882.892121105629</v>
      </c>
      <c r="AZ8" s="162">
        <v>40530.933671924431</v>
      </c>
      <c r="BA8" s="162">
        <v>0</v>
      </c>
      <c r="BB8" s="162">
        <v>0</v>
      </c>
      <c r="BC8" s="162">
        <v>40530.933671924431</v>
      </c>
      <c r="BD8" s="162">
        <v>0</v>
      </c>
      <c r="BE8" s="162">
        <v>0</v>
      </c>
      <c r="BF8" s="162">
        <v>0</v>
      </c>
      <c r="BG8" s="162">
        <v>0</v>
      </c>
      <c r="BH8" s="162">
        <v>52126.026226301452</v>
      </c>
      <c r="BI8" s="162">
        <v>0</v>
      </c>
      <c r="BJ8" s="162">
        <v>0</v>
      </c>
      <c r="BK8" s="162">
        <v>52126.026226301452</v>
      </c>
      <c r="BL8" s="162">
        <v>44394.850449039703</v>
      </c>
      <c r="BM8" s="162">
        <v>0</v>
      </c>
      <c r="BN8" s="162">
        <v>0</v>
      </c>
      <c r="BO8" s="162">
        <v>44394.850449039703</v>
      </c>
      <c r="BP8" s="162">
        <v>0</v>
      </c>
      <c r="BQ8" s="162">
        <v>0</v>
      </c>
      <c r="BR8" s="162">
        <v>0</v>
      </c>
      <c r="BS8" s="162">
        <v>0</v>
      </c>
      <c r="BT8" s="162">
        <v>45778.894091346818</v>
      </c>
      <c r="BU8" s="162">
        <v>0</v>
      </c>
      <c r="BV8" s="162">
        <v>0</v>
      </c>
      <c r="BW8" s="162">
        <v>45778.894091346818</v>
      </c>
      <c r="BX8" s="162">
        <v>30956.082407265258</v>
      </c>
      <c r="BY8" s="162">
        <v>0</v>
      </c>
      <c r="BZ8" s="162">
        <v>0</v>
      </c>
      <c r="CA8" s="162">
        <v>30956.082407265258</v>
      </c>
    </row>
    <row r="9" spans="1:79" x14ac:dyDescent="0.45">
      <c r="A9" s="19">
        <v>5</v>
      </c>
      <c r="B9" s="19" t="s">
        <v>2051</v>
      </c>
      <c r="C9" s="19" t="s">
        <v>282</v>
      </c>
      <c r="D9" s="19" t="s">
        <v>282</v>
      </c>
      <c r="E9" s="19" t="s">
        <v>282</v>
      </c>
      <c r="F9" s="101"/>
      <c r="G9" s="19">
        <v>101</v>
      </c>
      <c r="H9" s="19">
        <v>10119</v>
      </c>
      <c r="I9" s="19" t="s">
        <v>1650</v>
      </c>
      <c r="J9" s="99"/>
      <c r="K9" s="100"/>
      <c r="L9" s="101"/>
      <c r="M9" s="102"/>
      <c r="N9" s="102"/>
      <c r="O9" s="102"/>
      <c r="P9" s="104"/>
      <c r="Q9" s="104"/>
      <c r="R9" s="107" t="s">
        <v>362</v>
      </c>
      <c r="S9" s="108">
        <v>1469.9489612025102</v>
      </c>
      <c r="T9" s="108">
        <v>3534.1289319831317</v>
      </c>
      <c r="U9" s="108">
        <v>2182.5889129301463</v>
      </c>
      <c r="V9" s="108">
        <v>2461.907248595905</v>
      </c>
      <c r="W9" s="295" cm="1">
        <f t="array" ref="W9">_xlfn.XLOOKUP($W$2&amp;$W$4,$X$2:$CA$2&amp;$X$4:$CA$4,$X9:$CA9)</f>
        <v>704.99209320968441</v>
      </c>
      <c r="X9" s="162">
        <v>0</v>
      </c>
      <c r="Y9" s="162">
        <v>0</v>
      </c>
      <c r="Z9" s="162">
        <v>0</v>
      </c>
      <c r="AA9" s="162">
        <v>0</v>
      </c>
      <c r="AB9" s="162">
        <v>0</v>
      </c>
      <c r="AC9" s="162">
        <v>1249.0147617494506</v>
      </c>
      <c r="AD9" s="162">
        <v>0</v>
      </c>
      <c r="AE9" s="162">
        <v>1249.0147617494506</v>
      </c>
      <c r="AF9" s="162">
        <v>0</v>
      </c>
      <c r="AG9" s="162">
        <v>4076.8770334956016</v>
      </c>
      <c r="AH9" s="162">
        <v>0</v>
      </c>
      <c r="AI9" s="162">
        <v>4076.8770334956016</v>
      </c>
      <c r="AJ9" s="162">
        <v>725.49651203220571</v>
      </c>
      <c r="AK9" s="162">
        <v>0</v>
      </c>
      <c r="AL9" s="162">
        <v>0</v>
      </c>
      <c r="AM9" s="162">
        <v>725.49651203220571</v>
      </c>
      <c r="AN9" s="162">
        <v>591.65160421702558</v>
      </c>
      <c r="AO9" s="162">
        <v>0</v>
      </c>
      <c r="AP9" s="162">
        <v>0</v>
      </c>
      <c r="AQ9" s="162">
        <v>591.65160421702558</v>
      </c>
      <c r="AR9" s="162">
        <v>704.99209320968441</v>
      </c>
      <c r="AS9" s="162">
        <v>0</v>
      </c>
      <c r="AT9" s="162">
        <v>0</v>
      </c>
      <c r="AU9" s="162">
        <v>704.99209320968441</v>
      </c>
      <c r="AV9" s="162">
        <v>923.89092072733445</v>
      </c>
      <c r="AW9" s="162">
        <v>0</v>
      </c>
      <c r="AX9" s="162">
        <v>0</v>
      </c>
      <c r="AY9" s="162">
        <v>923.89092072733445</v>
      </c>
      <c r="AZ9" s="162">
        <v>4462.6902197440704</v>
      </c>
      <c r="BA9" s="162">
        <v>0</v>
      </c>
      <c r="BB9" s="162">
        <v>0</v>
      </c>
      <c r="BC9" s="162">
        <v>4462.6902197440704</v>
      </c>
      <c r="BD9" s="162">
        <v>0</v>
      </c>
      <c r="BE9" s="162">
        <v>0</v>
      </c>
      <c r="BF9" s="162">
        <v>0</v>
      </c>
      <c r="BG9" s="162">
        <v>0</v>
      </c>
      <c r="BH9" s="162">
        <v>754.54385568293139</v>
      </c>
      <c r="BI9" s="162">
        <v>0</v>
      </c>
      <c r="BJ9" s="162">
        <v>0</v>
      </c>
      <c r="BK9" s="162">
        <v>754.54385568293139</v>
      </c>
      <c r="BL9" s="162">
        <v>961.94286504836657</v>
      </c>
      <c r="BM9" s="162">
        <v>0</v>
      </c>
      <c r="BN9" s="162">
        <v>0</v>
      </c>
      <c r="BO9" s="162">
        <v>961.94286504836657</v>
      </c>
      <c r="BP9" s="162">
        <v>0</v>
      </c>
      <c r="BQ9" s="162">
        <v>0</v>
      </c>
      <c r="BR9" s="162">
        <v>0</v>
      </c>
      <c r="BS9" s="162">
        <v>0</v>
      </c>
      <c r="BT9" s="162">
        <v>684.84811997301927</v>
      </c>
      <c r="BU9" s="162">
        <v>0</v>
      </c>
      <c r="BV9" s="162">
        <v>0</v>
      </c>
      <c r="BW9" s="162">
        <v>684.84811997301927</v>
      </c>
      <c r="BX9" s="162">
        <v>781.22000010463751</v>
      </c>
      <c r="BY9" s="162">
        <v>0</v>
      </c>
      <c r="BZ9" s="162">
        <v>0</v>
      </c>
      <c r="CA9" s="162">
        <v>781.22000010463751</v>
      </c>
    </row>
    <row r="10" spans="1:79" x14ac:dyDescent="0.45">
      <c r="A10" s="19">
        <v>6</v>
      </c>
      <c r="B10" s="19" t="s">
        <v>2052</v>
      </c>
      <c r="C10" s="19" t="s">
        <v>282</v>
      </c>
      <c r="D10" s="19" t="s">
        <v>282</v>
      </c>
      <c r="E10" s="19" t="s">
        <v>282</v>
      </c>
      <c r="F10" s="111"/>
      <c r="G10" s="19">
        <v>101</v>
      </c>
      <c r="H10" s="19">
        <v>10119</v>
      </c>
      <c r="I10" s="19" t="s">
        <v>1650</v>
      </c>
      <c r="J10" s="109"/>
      <c r="K10" s="110"/>
      <c r="L10" s="111"/>
      <c r="M10" s="112"/>
      <c r="N10" s="112"/>
      <c r="O10" s="112"/>
      <c r="P10" s="114"/>
      <c r="Q10" s="114"/>
      <c r="R10" s="107" t="s">
        <v>364</v>
      </c>
      <c r="S10" s="108">
        <v>675.13851060609409</v>
      </c>
      <c r="T10" s="108">
        <v>1179.4270379187356</v>
      </c>
      <c r="U10" s="108">
        <v>1468.6002086189824</v>
      </c>
      <c r="V10" s="108">
        <v>970.93168449616724</v>
      </c>
      <c r="W10" s="295" cm="1">
        <f t="array" ref="W10">_xlfn.XLOOKUP($W$2&amp;$W$4,$X$2:$CA$2&amp;$X$4:$CA$4,$X10:$CA10)</f>
        <v>354.18268401968623</v>
      </c>
      <c r="X10" s="162">
        <v>0</v>
      </c>
      <c r="Y10" s="162">
        <v>0</v>
      </c>
      <c r="Z10" s="162">
        <v>0</v>
      </c>
      <c r="AA10" s="162">
        <v>0</v>
      </c>
      <c r="AB10" s="162">
        <v>0</v>
      </c>
      <c r="AC10" s="162">
        <v>2321.8307825143111</v>
      </c>
      <c r="AD10" s="162">
        <v>0</v>
      </c>
      <c r="AE10" s="162">
        <v>2321.8307825143111</v>
      </c>
      <c r="AF10" s="162">
        <v>0</v>
      </c>
      <c r="AG10" s="162">
        <v>3833.5090326943459</v>
      </c>
      <c r="AH10" s="162">
        <v>0</v>
      </c>
      <c r="AI10" s="162">
        <v>3833.5090326943459</v>
      </c>
      <c r="AJ10" s="162">
        <v>183.69461880081377</v>
      </c>
      <c r="AK10" s="162">
        <v>0</v>
      </c>
      <c r="AL10" s="162">
        <v>0</v>
      </c>
      <c r="AM10" s="162">
        <v>183.69461880081377</v>
      </c>
      <c r="AN10" s="162">
        <v>370.53251020100453</v>
      </c>
      <c r="AO10" s="162">
        <v>0</v>
      </c>
      <c r="AP10" s="162">
        <v>0</v>
      </c>
      <c r="AQ10" s="162">
        <v>370.53251020100453</v>
      </c>
      <c r="AR10" s="162">
        <v>354.18268401968623</v>
      </c>
      <c r="AS10" s="162">
        <v>0</v>
      </c>
      <c r="AT10" s="162">
        <v>0</v>
      </c>
      <c r="AU10" s="162">
        <v>354.18268401968623</v>
      </c>
      <c r="AV10" s="162">
        <v>121.52733459797565</v>
      </c>
      <c r="AW10" s="162">
        <v>0</v>
      </c>
      <c r="AX10" s="162">
        <v>0</v>
      </c>
      <c r="AY10" s="162">
        <v>121.52733459797565</v>
      </c>
      <c r="AZ10" s="162">
        <v>254.86812141241495</v>
      </c>
      <c r="BA10" s="162">
        <v>0</v>
      </c>
      <c r="BB10" s="162">
        <v>0</v>
      </c>
      <c r="BC10" s="162">
        <v>254.86812141241495</v>
      </c>
      <c r="BD10" s="162">
        <v>0</v>
      </c>
      <c r="BE10" s="162">
        <v>0</v>
      </c>
      <c r="BF10" s="162">
        <v>0</v>
      </c>
      <c r="BG10" s="162">
        <v>0</v>
      </c>
      <c r="BH10" s="162">
        <v>220.34059243778535</v>
      </c>
      <c r="BI10" s="162">
        <v>0</v>
      </c>
      <c r="BJ10" s="162">
        <v>0</v>
      </c>
      <c r="BK10" s="162">
        <v>220.34059243778535</v>
      </c>
      <c r="BL10" s="162">
        <v>704.36198582116594</v>
      </c>
      <c r="BM10" s="162">
        <v>0</v>
      </c>
      <c r="BN10" s="162">
        <v>0</v>
      </c>
      <c r="BO10" s="162">
        <v>704.36198582116594</v>
      </c>
      <c r="BP10" s="162">
        <v>0</v>
      </c>
      <c r="BQ10" s="162">
        <v>0</v>
      </c>
      <c r="BR10" s="162">
        <v>0</v>
      </c>
      <c r="BS10" s="162">
        <v>0</v>
      </c>
      <c r="BT10" s="162">
        <v>103.85670030594656</v>
      </c>
      <c r="BU10" s="162">
        <v>0</v>
      </c>
      <c r="BV10" s="162">
        <v>0</v>
      </c>
      <c r="BW10" s="162">
        <v>103.85670030594656</v>
      </c>
      <c r="BX10" s="162">
        <v>119.97741843983394</v>
      </c>
      <c r="BY10" s="162">
        <v>0</v>
      </c>
      <c r="BZ10" s="162">
        <v>0</v>
      </c>
      <c r="CA10" s="162">
        <v>119.97741843983394</v>
      </c>
    </row>
    <row r="11" spans="1:79" x14ac:dyDescent="0.45">
      <c r="A11" s="19">
        <v>7</v>
      </c>
      <c r="B11" s="19" t="s">
        <v>2039</v>
      </c>
      <c r="C11" s="19" t="s">
        <v>282</v>
      </c>
      <c r="D11" s="19" t="s">
        <v>282</v>
      </c>
      <c r="E11" s="19" t="s">
        <v>282</v>
      </c>
      <c r="F11" s="117"/>
      <c r="G11" s="19">
        <v>101</v>
      </c>
      <c r="H11" s="19">
        <v>10120</v>
      </c>
      <c r="I11" s="19" t="s">
        <v>1653</v>
      </c>
      <c r="J11" s="115" t="s">
        <v>1653</v>
      </c>
      <c r="K11" s="116" t="s">
        <v>1654</v>
      </c>
      <c r="L11" s="117" t="s">
        <v>1655</v>
      </c>
      <c r="M11" s="118" t="s">
        <v>1656</v>
      </c>
      <c r="N11" s="118" t="s">
        <v>1647</v>
      </c>
      <c r="O11" s="119" t="s">
        <v>1648</v>
      </c>
      <c r="P11" s="104">
        <v>1</v>
      </c>
      <c r="Q11" s="104">
        <v>1</v>
      </c>
      <c r="R11" s="107" t="s">
        <v>361</v>
      </c>
      <c r="S11" s="108">
        <v>40316.934337816892</v>
      </c>
      <c r="T11" s="108">
        <v>34717.294525171696</v>
      </c>
      <c r="U11" s="108">
        <v>33336.722216593589</v>
      </c>
      <c r="V11" s="108">
        <v>37179.151571287897</v>
      </c>
      <c r="W11" s="295" cm="1">
        <f t="array" ref="W11">_xlfn.XLOOKUP($W$2&amp;$W$4,$X$2:$CA$2&amp;$X$4:$CA$4,$X11:$CA11)</f>
        <v>42819.048584517674</v>
      </c>
      <c r="X11" s="162">
        <v>0</v>
      </c>
      <c r="Y11" s="162">
        <v>0</v>
      </c>
      <c r="Z11" s="162">
        <v>0</v>
      </c>
      <c r="AA11" s="162">
        <v>0</v>
      </c>
      <c r="AB11" s="162">
        <v>0</v>
      </c>
      <c r="AC11" s="162">
        <v>49343.418841595187</v>
      </c>
      <c r="AD11" s="162">
        <v>0</v>
      </c>
      <c r="AE11" s="162">
        <v>49343.418841595187</v>
      </c>
      <c r="AF11" s="162">
        <v>0</v>
      </c>
      <c r="AG11" s="162">
        <v>33457.845512379186</v>
      </c>
      <c r="AH11" s="162">
        <v>0</v>
      </c>
      <c r="AI11" s="162">
        <v>33457.845512379186</v>
      </c>
      <c r="AJ11" s="162">
        <v>64967.485675803502</v>
      </c>
      <c r="AK11" s="162">
        <v>0</v>
      </c>
      <c r="AL11" s="162">
        <v>0</v>
      </c>
      <c r="AM11" s="162">
        <v>64967.485675803502</v>
      </c>
      <c r="AN11" s="162">
        <v>41923.233285131326</v>
      </c>
      <c r="AO11" s="162">
        <v>0</v>
      </c>
      <c r="AP11" s="162">
        <v>0</v>
      </c>
      <c r="AQ11" s="162">
        <v>41923.233285131326</v>
      </c>
      <c r="AR11" s="162">
        <v>42819.048584517674</v>
      </c>
      <c r="AS11" s="162">
        <v>0</v>
      </c>
      <c r="AT11" s="162">
        <v>0</v>
      </c>
      <c r="AU11" s="162">
        <v>42819.048584517674</v>
      </c>
      <c r="AV11" s="162">
        <v>55882.892121105629</v>
      </c>
      <c r="AW11" s="162">
        <v>0</v>
      </c>
      <c r="AX11" s="162">
        <v>0</v>
      </c>
      <c r="AY11" s="162">
        <v>55882.892121105629</v>
      </c>
      <c r="AZ11" s="162">
        <v>40530.933671924431</v>
      </c>
      <c r="BA11" s="162">
        <v>0</v>
      </c>
      <c r="BB11" s="162">
        <v>0</v>
      </c>
      <c r="BC11" s="162">
        <v>40530.933671924431</v>
      </c>
      <c r="BD11" s="162">
        <v>0</v>
      </c>
      <c r="BE11" s="162">
        <v>0</v>
      </c>
      <c r="BF11" s="162">
        <v>0</v>
      </c>
      <c r="BG11" s="162">
        <v>0</v>
      </c>
      <c r="BH11" s="162">
        <v>52126.026226301452</v>
      </c>
      <c r="BI11" s="162">
        <v>0</v>
      </c>
      <c r="BJ11" s="162">
        <v>0</v>
      </c>
      <c r="BK11" s="162">
        <v>52126.026226301452</v>
      </c>
      <c r="BL11" s="162">
        <v>44394.850449039703</v>
      </c>
      <c r="BM11" s="162">
        <v>0</v>
      </c>
      <c r="BN11" s="162">
        <v>0</v>
      </c>
      <c r="BO11" s="162">
        <v>44394.850449039703</v>
      </c>
      <c r="BP11" s="162">
        <v>0</v>
      </c>
      <c r="BQ11" s="162">
        <v>0</v>
      </c>
      <c r="BR11" s="162">
        <v>0</v>
      </c>
      <c r="BS11" s="162">
        <v>0</v>
      </c>
      <c r="BT11" s="162">
        <v>45778.894091346818</v>
      </c>
      <c r="BU11" s="162">
        <v>0</v>
      </c>
      <c r="BV11" s="162">
        <v>0</v>
      </c>
      <c r="BW11" s="162">
        <v>45778.894091346818</v>
      </c>
      <c r="BX11" s="162">
        <v>30956.082407265258</v>
      </c>
      <c r="BY11" s="162">
        <v>0</v>
      </c>
      <c r="BZ11" s="162">
        <v>0</v>
      </c>
      <c r="CA11" s="162">
        <v>30956.082407265258</v>
      </c>
    </row>
    <row r="12" spans="1:79" x14ac:dyDescent="0.45">
      <c r="A12" s="19">
        <v>8</v>
      </c>
      <c r="B12" s="19" t="s">
        <v>2053</v>
      </c>
      <c r="C12" s="19" t="s">
        <v>282</v>
      </c>
      <c r="D12" s="19" t="s">
        <v>282</v>
      </c>
      <c r="E12" s="19" t="s">
        <v>282</v>
      </c>
      <c r="F12" s="101"/>
      <c r="G12" s="19">
        <v>101</v>
      </c>
      <c r="H12" s="19">
        <v>10120</v>
      </c>
      <c r="I12" s="19" t="s">
        <v>1653</v>
      </c>
      <c r="J12" s="99"/>
      <c r="K12" s="100"/>
      <c r="L12" s="101"/>
      <c r="M12" s="102"/>
      <c r="N12" s="102"/>
      <c r="O12" s="103"/>
      <c r="P12" s="104"/>
      <c r="Q12" s="104"/>
      <c r="R12" s="107" t="s">
        <v>362</v>
      </c>
      <c r="S12" s="108">
        <v>1469.9489612025102</v>
      </c>
      <c r="T12" s="108">
        <v>3534.1289319831317</v>
      </c>
      <c r="U12" s="108">
        <v>2182.5889129301463</v>
      </c>
      <c r="V12" s="108">
        <v>2461.907248595905</v>
      </c>
      <c r="W12" s="295" cm="1">
        <f t="array" ref="W12">_xlfn.XLOOKUP($W$2&amp;$W$4,$X$2:$CA$2&amp;$X$4:$CA$4,$X12:$CA12)</f>
        <v>704.99209320968441</v>
      </c>
      <c r="X12" s="162">
        <v>0</v>
      </c>
      <c r="Y12" s="162">
        <v>0</v>
      </c>
      <c r="Z12" s="162">
        <v>0</v>
      </c>
      <c r="AA12" s="162">
        <v>0</v>
      </c>
      <c r="AB12" s="162">
        <v>0</v>
      </c>
      <c r="AC12" s="162">
        <v>1249.0147617494506</v>
      </c>
      <c r="AD12" s="162">
        <v>0</v>
      </c>
      <c r="AE12" s="162">
        <v>1249.0147617494506</v>
      </c>
      <c r="AF12" s="162">
        <v>0</v>
      </c>
      <c r="AG12" s="162">
        <v>4076.8770334956016</v>
      </c>
      <c r="AH12" s="162">
        <v>0</v>
      </c>
      <c r="AI12" s="162">
        <v>4076.8770334956016</v>
      </c>
      <c r="AJ12" s="162">
        <v>725.49651203220571</v>
      </c>
      <c r="AK12" s="162">
        <v>0</v>
      </c>
      <c r="AL12" s="162">
        <v>0</v>
      </c>
      <c r="AM12" s="162">
        <v>725.49651203220571</v>
      </c>
      <c r="AN12" s="162">
        <v>591.65160421702558</v>
      </c>
      <c r="AO12" s="162">
        <v>0</v>
      </c>
      <c r="AP12" s="162">
        <v>0</v>
      </c>
      <c r="AQ12" s="162">
        <v>591.65160421702558</v>
      </c>
      <c r="AR12" s="162">
        <v>704.99209320968441</v>
      </c>
      <c r="AS12" s="162">
        <v>0</v>
      </c>
      <c r="AT12" s="162">
        <v>0</v>
      </c>
      <c r="AU12" s="162">
        <v>704.99209320968441</v>
      </c>
      <c r="AV12" s="162">
        <v>923.89092072733445</v>
      </c>
      <c r="AW12" s="162">
        <v>0</v>
      </c>
      <c r="AX12" s="162">
        <v>0</v>
      </c>
      <c r="AY12" s="162">
        <v>923.89092072733445</v>
      </c>
      <c r="AZ12" s="162">
        <v>4462.6902197440704</v>
      </c>
      <c r="BA12" s="162">
        <v>0</v>
      </c>
      <c r="BB12" s="162">
        <v>0</v>
      </c>
      <c r="BC12" s="162">
        <v>4462.6902197440704</v>
      </c>
      <c r="BD12" s="162">
        <v>0</v>
      </c>
      <c r="BE12" s="162">
        <v>0</v>
      </c>
      <c r="BF12" s="162">
        <v>0</v>
      </c>
      <c r="BG12" s="162">
        <v>0</v>
      </c>
      <c r="BH12" s="162">
        <v>754.54385568293139</v>
      </c>
      <c r="BI12" s="162">
        <v>0</v>
      </c>
      <c r="BJ12" s="162">
        <v>0</v>
      </c>
      <c r="BK12" s="162">
        <v>754.54385568293139</v>
      </c>
      <c r="BL12" s="162">
        <v>961.94286504836657</v>
      </c>
      <c r="BM12" s="162">
        <v>0</v>
      </c>
      <c r="BN12" s="162">
        <v>0</v>
      </c>
      <c r="BO12" s="162">
        <v>961.94286504836657</v>
      </c>
      <c r="BP12" s="162">
        <v>0</v>
      </c>
      <c r="BQ12" s="162">
        <v>0</v>
      </c>
      <c r="BR12" s="162">
        <v>0</v>
      </c>
      <c r="BS12" s="162">
        <v>0</v>
      </c>
      <c r="BT12" s="162">
        <v>684.84811997301927</v>
      </c>
      <c r="BU12" s="162">
        <v>0</v>
      </c>
      <c r="BV12" s="162">
        <v>0</v>
      </c>
      <c r="BW12" s="162">
        <v>684.84811997301927</v>
      </c>
      <c r="BX12" s="162">
        <v>781.22000010463751</v>
      </c>
      <c r="BY12" s="162">
        <v>0</v>
      </c>
      <c r="BZ12" s="162">
        <v>0</v>
      </c>
      <c r="CA12" s="162">
        <v>781.22000010463751</v>
      </c>
    </row>
    <row r="13" spans="1:79" x14ac:dyDescent="0.45">
      <c r="A13" s="19">
        <v>9</v>
      </c>
      <c r="B13" s="19" t="s">
        <v>2054</v>
      </c>
      <c r="C13" s="19" t="s">
        <v>282</v>
      </c>
      <c r="D13" s="19" t="s">
        <v>282</v>
      </c>
      <c r="E13" s="19" t="s">
        <v>282</v>
      </c>
      <c r="F13" s="111"/>
      <c r="G13" s="19">
        <v>101</v>
      </c>
      <c r="H13" s="19">
        <v>10120</v>
      </c>
      <c r="I13" s="19" t="s">
        <v>1653</v>
      </c>
      <c r="J13" s="109"/>
      <c r="K13" s="110"/>
      <c r="L13" s="111"/>
      <c r="M13" s="112"/>
      <c r="N13" s="112"/>
      <c r="O13" s="113"/>
      <c r="P13" s="114"/>
      <c r="Q13" s="114"/>
      <c r="R13" s="107" t="s">
        <v>364</v>
      </c>
      <c r="S13" s="108">
        <v>675.13851060609409</v>
      </c>
      <c r="T13" s="108">
        <v>1179.4270379187356</v>
      </c>
      <c r="U13" s="108">
        <v>1468.6002086189824</v>
      </c>
      <c r="V13" s="108">
        <v>970.93168449616724</v>
      </c>
      <c r="W13" s="295" cm="1">
        <f t="array" ref="W13">_xlfn.XLOOKUP($W$2&amp;$W$4,$X$2:$CA$2&amp;$X$4:$CA$4,$X13:$CA13)</f>
        <v>354.18268401968623</v>
      </c>
      <c r="X13" s="162">
        <v>0</v>
      </c>
      <c r="Y13" s="162">
        <v>0</v>
      </c>
      <c r="Z13" s="162">
        <v>0</v>
      </c>
      <c r="AA13" s="162">
        <v>0</v>
      </c>
      <c r="AB13" s="162">
        <v>0</v>
      </c>
      <c r="AC13" s="162">
        <v>2321.8307825143111</v>
      </c>
      <c r="AD13" s="162">
        <v>0</v>
      </c>
      <c r="AE13" s="162">
        <v>2321.8307825143111</v>
      </c>
      <c r="AF13" s="162">
        <v>0</v>
      </c>
      <c r="AG13" s="162">
        <v>3833.5090326943459</v>
      </c>
      <c r="AH13" s="162">
        <v>0</v>
      </c>
      <c r="AI13" s="162">
        <v>3833.5090326943459</v>
      </c>
      <c r="AJ13" s="162">
        <v>183.69461880081377</v>
      </c>
      <c r="AK13" s="162">
        <v>0</v>
      </c>
      <c r="AL13" s="162">
        <v>0</v>
      </c>
      <c r="AM13" s="162">
        <v>183.69461880081377</v>
      </c>
      <c r="AN13" s="162">
        <v>370.53251020100453</v>
      </c>
      <c r="AO13" s="162">
        <v>0</v>
      </c>
      <c r="AP13" s="162">
        <v>0</v>
      </c>
      <c r="AQ13" s="162">
        <v>370.53251020100453</v>
      </c>
      <c r="AR13" s="162">
        <v>354.18268401968623</v>
      </c>
      <c r="AS13" s="162">
        <v>0</v>
      </c>
      <c r="AT13" s="162">
        <v>0</v>
      </c>
      <c r="AU13" s="162">
        <v>354.18268401968623</v>
      </c>
      <c r="AV13" s="162">
        <v>121.52733459797565</v>
      </c>
      <c r="AW13" s="162">
        <v>0</v>
      </c>
      <c r="AX13" s="162">
        <v>0</v>
      </c>
      <c r="AY13" s="162">
        <v>121.52733459797565</v>
      </c>
      <c r="AZ13" s="162">
        <v>254.86812141241495</v>
      </c>
      <c r="BA13" s="162">
        <v>0</v>
      </c>
      <c r="BB13" s="162">
        <v>0</v>
      </c>
      <c r="BC13" s="162">
        <v>254.86812141241495</v>
      </c>
      <c r="BD13" s="162">
        <v>0</v>
      </c>
      <c r="BE13" s="162">
        <v>0</v>
      </c>
      <c r="BF13" s="162">
        <v>0</v>
      </c>
      <c r="BG13" s="162">
        <v>0</v>
      </c>
      <c r="BH13" s="162">
        <v>220.34059243778535</v>
      </c>
      <c r="BI13" s="162">
        <v>0</v>
      </c>
      <c r="BJ13" s="162">
        <v>0</v>
      </c>
      <c r="BK13" s="162">
        <v>220.34059243778535</v>
      </c>
      <c r="BL13" s="162">
        <v>704.36198582116594</v>
      </c>
      <c r="BM13" s="162">
        <v>0</v>
      </c>
      <c r="BN13" s="162">
        <v>0</v>
      </c>
      <c r="BO13" s="162">
        <v>704.36198582116594</v>
      </c>
      <c r="BP13" s="162">
        <v>0</v>
      </c>
      <c r="BQ13" s="162">
        <v>0</v>
      </c>
      <c r="BR13" s="162">
        <v>0</v>
      </c>
      <c r="BS13" s="162">
        <v>0</v>
      </c>
      <c r="BT13" s="162">
        <v>103.85670030594656</v>
      </c>
      <c r="BU13" s="162">
        <v>0</v>
      </c>
      <c r="BV13" s="162">
        <v>0</v>
      </c>
      <c r="BW13" s="162">
        <v>103.85670030594656</v>
      </c>
      <c r="BX13" s="162">
        <v>119.97741843983394</v>
      </c>
      <c r="BY13" s="162">
        <v>0</v>
      </c>
      <c r="BZ13" s="162">
        <v>0</v>
      </c>
      <c r="CA13" s="162">
        <v>119.97741843983394</v>
      </c>
    </row>
    <row r="14" spans="1:79" x14ac:dyDescent="0.45">
      <c r="A14" s="19">
        <v>10</v>
      </c>
      <c r="B14" s="19" t="s">
        <v>2040</v>
      </c>
      <c r="C14" s="19" t="s">
        <v>270</v>
      </c>
      <c r="D14" s="19" t="s">
        <v>270</v>
      </c>
      <c r="E14" s="19" t="s">
        <v>270</v>
      </c>
      <c r="F14" s="117"/>
      <c r="G14" s="19">
        <v>102</v>
      </c>
      <c r="H14" s="19">
        <v>10210</v>
      </c>
      <c r="I14" s="19" t="s">
        <v>1657</v>
      </c>
      <c r="J14" s="115" t="s">
        <v>1657</v>
      </c>
      <c r="K14" s="116" t="s">
        <v>1658</v>
      </c>
      <c r="L14" s="117" t="s">
        <v>1659</v>
      </c>
      <c r="M14" s="120" t="s">
        <v>1660</v>
      </c>
      <c r="N14" s="118" t="s">
        <v>1657</v>
      </c>
      <c r="O14" s="119" t="s">
        <v>1658</v>
      </c>
      <c r="P14" s="104">
        <v>1</v>
      </c>
      <c r="Q14" s="104">
        <v>1</v>
      </c>
      <c r="R14" s="107" t="s">
        <v>361</v>
      </c>
      <c r="S14" s="108">
        <v>9197.0495273690995</v>
      </c>
      <c r="T14" s="108">
        <v>7347.6213295392517</v>
      </c>
      <c r="U14" s="108">
        <v>4173.9108415050978</v>
      </c>
      <c r="V14" s="108">
        <v>7002.0555365531363</v>
      </c>
      <c r="W14" s="295" cm="1">
        <f t="array" ref="W14">_xlfn.XLOOKUP($W$2&amp;$W$4,$X$2:$CA$2&amp;$X$4:$CA$4,$X14:$CA14)</f>
        <v>7615.8506273959565</v>
      </c>
      <c r="X14" s="162">
        <v>10821.523951171181</v>
      </c>
      <c r="Y14" s="162">
        <v>6177.2556319247633</v>
      </c>
      <c r="Z14" s="162">
        <v>1675.8578289342017</v>
      </c>
      <c r="AA14" s="162">
        <v>6117.3848352289051</v>
      </c>
      <c r="AB14" s="162">
        <v>10039.622932988887</v>
      </c>
      <c r="AC14" s="162">
        <v>8717.2018419009601</v>
      </c>
      <c r="AD14" s="162">
        <v>3563.0354260711028</v>
      </c>
      <c r="AE14" s="162">
        <v>8114.8173637023647</v>
      </c>
      <c r="AF14" s="162">
        <v>17473.868027956698</v>
      </c>
      <c r="AG14" s="162">
        <v>4518.5941810394379</v>
      </c>
      <c r="AH14" s="162">
        <v>3982.3393643775357</v>
      </c>
      <c r="AI14" s="162">
        <v>4793.7094668876216</v>
      </c>
      <c r="AJ14" s="162">
        <v>38064.490526315531</v>
      </c>
      <c r="AK14" s="162">
        <v>10656.30058203189</v>
      </c>
      <c r="AL14" s="162">
        <v>3062.9647185382587</v>
      </c>
      <c r="AM14" s="162">
        <v>12810.847572517871</v>
      </c>
      <c r="AN14" s="162">
        <v>23680.675200385569</v>
      </c>
      <c r="AO14" s="162">
        <v>11363.028731429587</v>
      </c>
      <c r="AP14" s="162">
        <v>2956.2735980910547</v>
      </c>
      <c r="AQ14" s="162">
        <v>15012.772494214267</v>
      </c>
      <c r="AR14" s="162">
        <v>26454.799200425674</v>
      </c>
      <c r="AS14" s="162">
        <v>10897.769948288076</v>
      </c>
      <c r="AT14" s="162">
        <v>4422.7697024156605</v>
      </c>
      <c r="AU14" s="162">
        <v>7615.8506273959565</v>
      </c>
      <c r="AV14" s="162">
        <v>23138.722163068534</v>
      </c>
      <c r="AW14" s="162">
        <v>6487.4465308002909</v>
      </c>
      <c r="AX14" s="162">
        <v>1925.636767505418</v>
      </c>
      <c r="AY14" s="162">
        <v>10170.855579983572</v>
      </c>
      <c r="AZ14" s="162">
        <v>21386.873279050003</v>
      </c>
      <c r="BA14" s="162">
        <v>7074.6781703161014</v>
      </c>
      <c r="BB14" s="162">
        <v>3447.2845112726363</v>
      </c>
      <c r="BC14" s="162">
        <v>7650.1403329561463</v>
      </c>
      <c r="BD14" s="162">
        <v>23157.330219550095</v>
      </c>
      <c r="BE14" s="162">
        <v>14349.904362726624</v>
      </c>
      <c r="BF14" s="162">
        <v>10372.190191264855</v>
      </c>
      <c r="BG14" s="162">
        <v>12454.533181555964</v>
      </c>
      <c r="BH14" s="162">
        <v>9855.6525205667913</v>
      </c>
      <c r="BI14" s="162">
        <v>7011.4556616068048</v>
      </c>
      <c r="BJ14" s="162">
        <v>2984.7719319926964</v>
      </c>
      <c r="BK14" s="162">
        <v>7233.5553051055304</v>
      </c>
      <c r="BL14" s="162">
        <v>22821.318125062357</v>
      </c>
      <c r="BM14" s="162">
        <v>9339.1358008788047</v>
      </c>
      <c r="BN14" s="162">
        <v>4549.7275222235421</v>
      </c>
      <c r="BO14" s="162">
        <v>8288.893530624604</v>
      </c>
      <c r="BP14" s="162">
        <v>0</v>
      </c>
      <c r="BQ14" s="162">
        <v>9114.6304749751107</v>
      </c>
      <c r="BR14" s="162">
        <v>5444.4016830729315</v>
      </c>
      <c r="BS14" s="162">
        <v>8988.7598444186497</v>
      </c>
      <c r="BT14" s="162">
        <v>29790.073008776657</v>
      </c>
      <c r="BU14" s="162">
        <v>8373.6386354802271</v>
      </c>
      <c r="BV14" s="162">
        <v>2619.751054991129</v>
      </c>
      <c r="BW14" s="162">
        <v>11292.127480508385</v>
      </c>
      <c r="BX14" s="162">
        <v>17440.997328718156</v>
      </c>
      <c r="BY14" s="162">
        <v>6360.1390513537453</v>
      </c>
      <c r="BZ14" s="162">
        <v>4071.0500955542325</v>
      </c>
      <c r="CA14" s="162">
        <v>7038.0722912283336</v>
      </c>
    </row>
    <row r="15" spans="1:79" x14ac:dyDescent="0.45">
      <c r="A15" s="19">
        <v>11</v>
      </c>
      <c r="B15" s="19" t="s">
        <v>2055</v>
      </c>
      <c r="C15" s="19" t="s">
        <v>270</v>
      </c>
      <c r="D15" s="19" t="s">
        <v>270</v>
      </c>
      <c r="E15" s="19" t="s">
        <v>270</v>
      </c>
      <c r="F15" s="101"/>
      <c r="G15" s="19">
        <v>102</v>
      </c>
      <c r="H15" s="19">
        <v>10210</v>
      </c>
      <c r="I15" s="19" t="s">
        <v>1657</v>
      </c>
      <c r="J15" s="99"/>
      <c r="K15" s="100"/>
      <c r="L15" s="101"/>
      <c r="M15" s="121"/>
      <c r="N15" s="102"/>
      <c r="O15" s="103"/>
      <c r="P15" s="104"/>
      <c r="Q15" s="104"/>
      <c r="R15" s="107" t="s">
        <v>362</v>
      </c>
      <c r="S15" s="108">
        <v>192.31980357454245</v>
      </c>
      <c r="T15" s="108">
        <v>240.53783197059877</v>
      </c>
      <c r="U15" s="108">
        <v>311.26414849957251</v>
      </c>
      <c r="V15" s="108">
        <v>255.88695101900356</v>
      </c>
      <c r="W15" s="295" cm="1">
        <f t="array" ref="W15">_xlfn.XLOOKUP($W$2&amp;$W$4,$X$2:$CA$2&amp;$X$4:$CA$4,$X15:$CA15)</f>
        <v>204.58378957177652</v>
      </c>
      <c r="X15" s="162">
        <v>0</v>
      </c>
      <c r="Y15" s="162">
        <v>186.89114569417032</v>
      </c>
      <c r="Z15" s="162">
        <v>116.66838628479617</v>
      </c>
      <c r="AA15" s="162">
        <v>185.84908472712948</v>
      </c>
      <c r="AB15" s="162">
        <v>53.424849220002798</v>
      </c>
      <c r="AC15" s="162">
        <v>69.382399749299651</v>
      </c>
      <c r="AD15" s="162">
        <v>52.307942882928295</v>
      </c>
      <c r="AE15" s="162">
        <v>65.318241275320204</v>
      </c>
      <c r="AF15" s="162">
        <v>8307.6403489008553</v>
      </c>
      <c r="AG15" s="162">
        <v>2875.1513382741696</v>
      </c>
      <c r="AH15" s="162">
        <v>5004.7171396787144</v>
      </c>
      <c r="AI15" s="162">
        <v>3245.5934164086589</v>
      </c>
      <c r="AJ15" s="162">
        <v>117.97396543190808</v>
      </c>
      <c r="AK15" s="162">
        <v>116.10159393490781</v>
      </c>
      <c r="AL15" s="162">
        <v>101.38439685329192</v>
      </c>
      <c r="AM15" s="162">
        <v>117.12325318971263</v>
      </c>
      <c r="AN15" s="162">
        <v>91.449342069111509</v>
      </c>
      <c r="AO15" s="162">
        <v>123.20989966576612</v>
      </c>
      <c r="AP15" s="162">
        <v>71.866444693738288</v>
      </c>
      <c r="AQ15" s="162">
        <v>114.34389075455145</v>
      </c>
      <c r="AR15" s="162">
        <v>0</v>
      </c>
      <c r="AS15" s="162">
        <v>144.86627636341433</v>
      </c>
      <c r="AT15" s="162">
        <v>255.42566735987577</v>
      </c>
      <c r="AU15" s="162">
        <v>204.58378957177652</v>
      </c>
      <c r="AV15" s="162">
        <v>97.071501118052922</v>
      </c>
      <c r="AW15" s="162">
        <v>103.36720052993813</v>
      </c>
      <c r="AX15" s="162">
        <v>73.590148774799957</v>
      </c>
      <c r="AY15" s="162">
        <v>100.94927513059945</v>
      </c>
      <c r="AZ15" s="162">
        <v>114.59483818008854</v>
      </c>
      <c r="BA15" s="162">
        <v>128.46690570034565</v>
      </c>
      <c r="BB15" s="162">
        <v>101.19689517116623</v>
      </c>
      <c r="BC15" s="162">
        <v>124.42950201172984</v>
      </c>
      <c r="BD15" s="162">
        <v>0</v>
      </c>
      <c r="BE15" s="162">
        <v>139.87828071515543</v>
      </c>
      <c r="BF15" s="162">
        <v>239.99902444994152</v>
      </c>
      <c r="BG15" s="162">
        <v>190.28994422900348</v>
      </c>
      <c r="BH15" s="162">
        <v>95.990624761032663</v>
      </c>
      <c r="BI15" s="162">
        <v>129.37469171361954</v>
      </c>
      <c r="BJ15" s="162">
        <v>71.001415424558871</v>
      </c>
      <c r="BK15" s="162">
        <v>126.43017306436202</v>
      </c>
      <c r="BL15" s="162">
        <v>0</v>
      </c>
      <c r="BM15" s="162">
        <v>81.204851520859222</v>
      </c>
      <c r="BN15" s="162">
        <v>121.39774050886633</v>
      </c>
      <c r="BO15" s="162">
        <v>91.010369929866883</v>
      </c>
      <c r="BP15" s="162">
        <v>0</v>
      </c>
      <c r="BQ15" s="162">
        <v>120.51800286294043</v>
      </c>
      <c r="BR15" s="162">
        <v>85.994087293183824</v>
      </c>
      <c r="BS15" s="162">
        <v>119.65270071797669</v>
      </c>
      <c r="BT15" s="162">
        <v>110.25970490577068</v>
      </c>
      <c r="BU15" s="162">
        <v>141.98169454386408</v>
      </c>
      <c r="BV15" s="162">
        <v>84.435069991958088</v>
      </c>
      <c r="BW15" s="162">
        <v>133.88532729534575</v>
      </c>
      <c r="BX15" s="162">
        <v>135.23546098400959</v>
      </c>
      <c r="BY15" s="162">
        <v>142.73332996665474</v>
      </c>
      <c r="BZ15" s="162">
        <v>124.69727320475745</v>
      </c>
      <c r="CA15" s="162">
        <v>141.57997053966312</v>
      </c>
    </row>
    <row r="16" spans="1:79" x14ac:dyDescent="0.45">
      <c r="A16" s="19">
        <v>12</v>
      </c>
      <c r="B16" s="19" t="s">
        <v>2056</v>
      </c>
      <c r="C16" s="19" t="s">
        <v>270</v>
      </c>
      <c r="D16" s="19" t="s">
        <v>270</v>
      </c>
      <c r="E16" s="19" t="s">
        <v>270</v>
      </c>
      <c r="F16" s="111"/>
      <c r="G16" s="19">
        <v>102</v>
      </c>
      <c r="H16" s="19">
        <v>10210</v>
      </c>
      <c r="I16" s="19" t="s">
        <v>1657</v>
      </c>
      <c r="J16" s="109"/>
      <c r="K16" s="110"/>
      <c r="L16" s="111"/>
      <c r="M16" s="112"/>
      <c r="N16" s="112"/>
      <c r="O16" s="113"/>
      <c r="P16" s="114"/>
      <c r="Q16" s="114"/>
      <c r="R16" s="107" t="s">
        <v>364</v>
      </c>
      <c r="S16" s="108">
        <v>105.71762048107168</v>
      </c>
      <c r="T16" s="108">
        <v>199.23271684060433</v>
      </c>
      <c r="U16" s="108">
        <v>335.81347276947099</v>
      </c>
      <c r="V16" s="108">
        <v>219.03380321356443</v>
      </c>
      <c r="W16" s="295" cm="1">
        <f t="array" ref="W16">_xlfn.XLOOKUP($W$2&amp;$W$4,$X$2:$CA$2&amp;$X$4:$CA$4,$X16:$CA16)</f>
        <v>201.62590978776956</v>
      </c>
      <c r="X16" s="162">
        <v>0</v>
      </c>
      <c r="Y16" s="162">
        <v>1.929698061031712</v>
      </c>
      <c r="Z16" s="162">
        <v>11.578188366190272</v>
      </c>
      <c r="AA16" s="162">
        <v>2.0733219505701324</v>
      </c>
      <c r="AB16" s="162">
        <v>6.7687492963567095</v>
      </c>
      <c r="AC16" s="162">
        <v>25.841146017338616</v>
      </c>
      <c r="AD16" s="162">
        <v>103.29209838627636</v>
      </c>
      <c r="AE16" s="162">
        <v>34.649865111204676</v>
      </c>
      <c r="AF16" s="162">
        <v>4185.7133897350013</v>
      </c>
      <c r="AG16" s="162">
        <v>1411.217519166466</v>
      </c>
      <c r="AH16" s="162">
        <v>2515.2403502254037</v>
      </c>
      <c r="AI16" s="162">
        <v>1601.7785024598659</v>
      </c>
      <c r="AJ16" s="162">
        <v>0.49372093597686884</v>
      </c>
      <c r="AK16" s="162">
        <v>0.41544838222125768</v>
      </c>
      <c r="AL16" s="162">
        <v>1.8659635037979494</v>
      </c>
      <c r="AM16" s="162">
        <v>0.47964138138722634</v>
      </c>
      <c r="AN16" s="162">
        <v>0.48613972063555289</v>
      </c>
      <c r="AO16" s="162">
        <v>0.70418338757686016</v>
      </c>
      <c r="AP16" s="162">
        <v>3.1628008615025336</v>
      </c>
      <c r="AQ16" s="162">
        <v>0.66206767759424734</v>
      </c>
      <c r="AR16" s="162">
        <v>0</v>
      </c>
      <c r="AS16" s="162">
        <v>98.093937166554397</v>
      </c>
      <c r="AT16" s="162">
        <v>294.28181149966309</v>
      </c>
      <c r="AU16" s="162">
        <v>201.62590978776956</v>
      </c>
      <c r="AV16" s="162">
        <v>0.10997219611151217</v>
      </c>
      <c r="AW16" s="162">
        <v>9.2537641478479093E-2</v>
      </c>
      <c r="AX16" s="162">
        <v>0.41562771481541216</v>
      </c>
      <c r="AY16" s="162">
        <v>0.14523504972952084</v>
      </c>
      <c r="AZ16" s="162">
        <v>165.51444853243947</v>
      </c>
      <c r="BA16" s="162">
        <v>139.27444608155551</v>
      </c>
      <c r="BB16" s="162">
        <v>156.38587398653758</v>
      </c>
      <c r="BC16" s="162">
        <v>144.46723975063247</v>
      </c>
      <c r="BD16" s="162">
        <v>0</v>
      </c>
      <c r="BE16" s="162">
        <v>19.378731818795465</v>
      </c>
      <c r="BF16" s="162">
        <v>116.27239091277279</v>
      </c>
      <c r="BG16" s="162">
        <v>66.245021495242668</v>
      </c>
      <c r="BH16" s="162">
        <v>42.48666185278995</v>
      </c>
      <c r="BI16" s="162">
        <v>61.542803849100146</v>
      </c>
      <c r="BJ16" s="162">
        <v>34.552013805489331</v>
      </c>
      <c r="BK16" s="162">
        <v>59.389122031217234</v>
      </c>
      <c r="BL16" s="162">
        <v>0</v>
      </c>
      <c r="BM16" s="162">
        <v>40.281385577716279</v>
      </c>
      <c r="BN16" s="162">
        <v>241.68831346629761</v>
      </c>
      <c r="BO16" s="162">
        <v>84.922392689231813</v>
      </c>
      <c r="BP16" s="162">
        <v>0</v>
      </c>
      <c r="BQ16" s="162">
        <v>6.5059655706894352E-4</v>
      </c>
      <c r="BR16" s="162">
        <v>5.8442371333664598E-3</v>
      </c>
      <c r="BS16" s="162">
        <v>8.2871265044833625E-4</v>
      </c>
      <c r="BT16" s="162">
        <v>0.78017095052678931</v>
      </c>
      <c r="BU16" s="162">
        <v>0.65648575062160364</v>
      </c>
      <c r="BV16" s="162">
        <v>2.9485695548356259</v>
      </c>
      <c r="BW16" s="162">
        <v>0.88244440997100537</v>
      </c>
      <c r="BX16" s="162">
        <v>2.4861753885027476</v>
      </c>
      <c r="BY16" s="162">
        <v>2.092027029455692</v>
      </c>
      <c r="BZ16" s="162">
        <v>2.6846354465448532</v>
      </c>
      <c r="CA16" s="162">
        <v>2.1760611088334652</v>
      </c>
    </row>
    <row r="17" spans="1:79" x14ac:dyDescent="0.45">
      <c r="A17" s="19">
        <v>13</v>
      </c>
      <c r="B17" s="19" t="s">
        <v>2041</v>
      </c>
      <c r="C17" s="19" t="s">
        <v>270</v>
      </c>
      <c r="D17" s="19" t="s">
        <v>270</v>
      </c>
      <c r="E17" s="19" t="s">
        <v>270</v>
      </c>
      <c r="F17" s="117"/>
      <c r="G17" s="19">
        <v>103</v>
      </c>
      <c r="H17" s="19">
        <v>10290</v>
      </c>
      <c r="I17" s="19" t="s">
        <v>1661</v>
      </c>
      <c r="J17" s="115" t="s">
        <v>1661</v>
      </c>
      <c r="K17" s="116" t="s">
        <v>1662</v>
      </c>
      <c r="L17" s="117" t="s">
        <v>1663</v>
      </c>
      <c r="M17" s="118" t="s">
        <v>1664</v>
      </c>
      <c r="N17" s="118" t="s">
        <v>1657</v>
      </c>
      <c r="O17" s="119" t="s">
        <v>1658</v>
      </c>
      <c r="P17" s="104">
        <v>1</v>
      </c>
      <c r="Q17" s="104">
        <v>1</v>
      </c>
      <c r="R17" s="107" t="s">
        <v>361</v>
      </c>
      <c r="S17" s="108">
        <v>9197.0495273690995</v>
      </c>
      <c r="T17" s="108">
        <v>7347.6213295392517</v>
      </c>
      <c r="U17" s="108">
        <v>4173.9108415050978</v>
      </c>
      <c r="V17" s="108">
        <v>7002.0555365531363</v>
      </c>
      <c r="W17" s="295" cm="1">
        <f t="array" ref="W17">_xlfn.XLOOKUP($W$2&amp;$W$4,$X$2:$CA$2&amp;$X$4:$CA$4,$X17:$CA17)</f>
        <v>7615.8506273959565</v>
      </c>
      <c r="X17" s="162">
        <v>10821.523951171181</v>
      </c>
      <c r="Y17" s="162">
        <v>6177.2556319247633</v>
      </c>
      <c r="Z17" s="162">
        <v>1675.8578289342017</v>
      </c>
      <c r="AA17" s="162">
        <v>6117.3848352289051</v>
      </c>
      <c r="AB17" s="162">
        <v>10039.622932988887</v>
      </c>
      <c r="AC17" s="162">
        <v>8717.2018419009601</v>
      </c>
      <c r="AD17" s="162">
        <v>3563.0354260711028</v>
      </c>
      <c r="AE17" s="162">
        <v>8114.8173637023647</v>
      </c>
      <c r="AF17" s="162">
        <v>17473.868027956698</v>
      </c>
      <c r="AG17" s="162">
        <v>4518.5941810394379</v>
      </c>
      <c r="AH17" s="162">
        <v>3982.3393643775357</v>
      </c>
      <c r="AI17" s="162">
        <v>4793.7094668876216</v>
      </c>
      <c r="AJ17" s="162">
        <v>38064.490526315531</v>
      </c>
      <c r="AK17" s="162">
        <v>10656.30058203189</v>
      </c>
      <c r="AL17" s="162">
        <v>3062.9647185382587</v>
      </c>
      <c r="AM17" s="162">
        <v>12810.847572517871</v>
      </c>
      <c r="AN17" s="162">
        <v>23680.675200385569</v>
      </c>
      <c r="AO17" s="162">
        <v>11363.028731429587</v>
      </c>
      <c r="AP17" s="162">
        <v>2956.2735980910547</v>
      </c>
      <c r="AQ17" s="162">
        <v>15012.772494214267</v>
      </c>
      <c r="AR17" s="162">
        <v>26454.799200425674</v>
      </c>
      <c r="AS17" s="162">
        <v>10897.769948288076</v>
      </c>
      <c r="AT17" s="162">
        <v>4422.7697024156605</v>
      </c>
      <c r="AU17" s="162">
        <v>7615.8506273959565</v>
      </c>
      <c r="AV17" s="162">
        <v>23138.722163068534</v>
      </c>
      <c r="AW17" s="162">
        <v>6487.4465308002909</v>
      </c>
      <c r="AX17" s="162">
        <v>1925.636767505418</v>
      </c>
      <c r="AY17" s="162">
        <v>10170.855579983572</v>
      </c>
      <c r="AZ17" s="162">
        <v>21386.873279050003</v>
      </c>
      <c r="BA17" s="162">
        <v>7074.6781703161014</v>
      </c>
      <c r="BB17" s="162">
        <v>3447.2845112726363</v>
      </c>
      <c r="BC17" s="162">
        <v>7650.1403329561463</v>
      </c>
      <c r="BD17" s="162">
        <v>23157.330219550095</v>
      </c>
      <c r="BE17" s="162">
        <v>14349.904362726624</v>
      </c>
      <c r="BF17" s="162">
        <v>10372.190191264855</v>
      </c>
      <c r="BG17" s="162">
        <v>12454.533181555964</v>
      </c>
      <c r="BH17" s="162">
        <v>9855.6525205667913</v>
      </c>
      <c r="BI17" s="162">
        <v>7011.4556616068048</v>
      </c>
      <c r="BJ17" s="162">
        <v>2984.7719319926964</v>
      </c>
      <c r="BK17" s="162">
        <v>7233.5553051055304</v>
      </c>
      <c r="BL17" s="162">
        <v>22821.318125062357</v>
      </c>
      <c r="BM17" s="162">
        <v>9339.1358008788047</v>
      </c>
      <c r="BN17" s="162">
        <v>4549.7275222235421</v>
      </c>
      <c r="BO17" s="162">
        <v>8288.893530624604</v>
      </c>
      <c r="BP17" s="162">
        <v>0</v>
      </c>
      <c r="BQ17" s="162">
        <v>9114.6304749751107</v>
      </c>
      <c r="BR17" s="162">
        <v>5444.4016830729315</v>
      </c>
      <c r="BS17" s="162">
        <v>8988.7598444186497</v>
      </c>
      <c r="BT17" s="162">
        <v>29790.073008776657</v>
      </c>
      <c r="BU17" s="162">
        <v>8373.6386354802271</v>
      </c>
      <c r="BV17" s="162">
        <v>2619.751054991129</v>
      </c>
      <c r="BW17" s="162">
        <v>11292.127480508385</v>
      </c>
      <c r="BX17" s="162">
        <v>17440.997328718156</v>
      </c>
      <c r="BY17" s="162">
        <v>6360.1390513537453</v>
      </c>
      <c r="BZ17" s="162">
        <v>4071.0500955542325</v>
      </c>
      <c r="CA17" s="162">
        <v>7038.0722912283336</v>
      </c>
    </row>
    <row r="18" spans="1:79" x14ac:dyDescent="0.45">
      <c r="A18" s="19">
        <v>14</v>
      </c>
      <c r="B18" s="19" t="s">
        <v>2057</v>
      </c>
      <c r="C18" s="19" t="s">
        <v>270</v>
      </c>
      <c r="D18" s="19" t="s">
        <v>270</v>
      </c>
      <c r="E18" s="19" t="s">
        <v>270</v>
      </c>
      <c r="F18" s="101"/>
      <c r="G18" s="19">
        <v>103</v>
      </c>
      <c r="H18" s="19">
        <v>10290</v>
      </c>
      <c r="I18" s="19" t="s">
        <v>1661</v>
      </c>
      <c r="J18" s="99"/>
      <c r="K18" s="100"/>
      <c r="L18" s="101"/>
      <c r="M18" s="102"/>
      <c r="N18" s="102"/>
      <c r="O18" s="103"/>
      <c r="P18" s="104"/>
      <c r="Q18" s="104"/>
      <c r="R18" s="107" t="s">
        <v>362</v>
      </c>
      <c r="S18" s="108">
        <v>192.31980357454245</v>
      </c>
      <c r="T18" s="108">
        <v>240.53783197059877</v>
      </c>
      <c r="U18" s="108">
        <v>311.26414849957251</v>
      </c>
      <c r="V18" s="108">
        <v>255.88695101900356</v>
      </c>
      <c r="W18" s="295" cm="1">
        <f t="array" ref="W18">_xlfn.XLOOKUP($W$2&amp;$W$4,$X$2:$CA$2&amp;$X$4:$CA$4,$X18:$CA18)</f>
        <v>204.58378957177652</v>
      </c>
      <c r="X18" s="162">
        <v>0</v>
      </c>
      <c r="Y18" s="162">
        <v>186.89114569417032</v>
      </c>
      <c r="Z18" s="162">
        <v>116.66838628479617</v>
      </c>
      <c r="AA18" s="162">
        <v>185.84908472712948</v>
      </c>
      <c r="AB18" s="162">
        <v>53.424849220002798</v>
      </c>
      <c r="AC18" s="162">
        <v>69.382399749299651</v>
      </c>
      <c r="AD18" s="162">
        <v>52.307942882928295</v>
      </c>
      <c r="AE18" s="162">
        <v>65.318241275320204</v>
      </c>
      <c r="AF18" s="162">
        <v>8307.6403489008553</v>
      </c>
      <c r="AG18" s="162">
        <v>2875.1513382741696</v>
      </c>
      <c r="AH18" s="162">
        <v>5004.7171396787144</v>
      </c>
      <c r="AI18" s="162">
        <v>3245.5934164086589</v>
      </c>
      <c r="AJ18" s="162">
        <v>117.97396543190808</v>
      </c>
      <c r="AK18" s="162">
        <v>116.10159393490781</v>
      </c>
      <c r="AL18" s="162">
        <v>101.38439685329192</v>
      </c>
      <c r="AM18" s="162">
        <v>117.12325318971263</v>
      </c>
      <c r="AN18" s="162">
        <v>91.449342069111509</v>
      </c>
      <c r="AO18" s="162">
        <v>123.20989966576612</v>
      </c>
      <c r="AP18" s="162">
        <v>71.866444693738288</v>
      </c>
      <c r="AQ18" s="162">
        <v>114.34389075455145</v>
      </c>
      <c r="AR18" s="162">
        <v>0</v>
      </c>
      <c r="AS18" s="162">
        <v>144.86627636341433</v>
      </c>
      <c r="AT18" s="162">
        <v>255.42566735987577</v>
      </c>
      <c r="AU18" s="162">
        <v>204.58378957177652</v>
      </c>
      <c r="AV18" s="162">
        <v>97.071501118052922</v>
      </c>
      <c r="AW18" s="162">
        <v>103.36720052993813</v>
      </c>
      <c r="AX18" s="162">
        <v>73.590148774799957</v>
      </c>
      <c r="AY18" s="162">
        <v>100.94927513059945</v>
      </c>
      <c r="AZ18" s="162">
        <v>114.59483818008854</v>
      </c>
      <c r="BA18" s="162">
        <v>128.46690570034565</v>
      </c>
      <c r="BB18" s="162">
        <v>101.19689517116623</v>
      </c>
      <c r="BC18" s="162">
        <v>124.42950201172984</v>
      </c>
      <c r="BD18" s="162">
        <v>0</v>
      </c>
      <c r="BE18" s="162">
        <v>139.87828071515543</v>
      </c>
      <c r="BF18" s="162">
        <v>239.99902444994152</v>
      </c>
      <c r="BG18" s="162">
        <v>190.28994422900348</v>
      </c>
      <c r="BH18" s="162">
        <v>95.990624761032663</v>
      </c>
      <c r="BI18" s="162">
        <v>129.37469171361954</v>
      </c>
      <c r="BJ18" s="162">
        <v>71.001415424558871</v>
      </c>
      <c r="BK18" s="162">
        <v>126.43017306436202</v>
      </c>
      <c r="BL18" s="162">
        <v>0</v>
      </c>
      <c r="BM18" s="162">
        <v>81.204851520859222</v>
      </c>
      <c r="BN18" s="162">
        <v>121.39774050886633</v>
      </c>
      <c r="BO18" s="162">
        <v>91.010369929866883</v>
      </c>
      <c r="BP18" s="162">
        <v>0</v>
      </c>
      <c r="BQ18" s="162">
        <v>120.51800286294043</v>
      </c>
      <c r="BR18" s="162">
        <v>85.994087293183824</v>
      </c>
      <c r="BS18" s="162">
        <v>119.65270071797669</v>
      </c>
      <c r="BT18" s="162">
        <v>110.25970490577068</v>
      </c>
      <c r="BU18" s="162">
        <v>141.98169454386408</v>
      </c>
      <c r="BV18" s="162">
        <v>84.435069991958088</v>
      </c>
      <c r="BW18" s="162">
        <v>133.88532729534575</v>
      </c>
      <c r="BX18" s="162">
        <v>135.23546098400959</v>
      </c>
      <c r="BY18" s="162">
        <v>142.73332996665474</v>
      </c>
      <c r="BZ18" s="162">
        <v>124.69727320475745</v>
      </c>
      <c r="CA18" s="162">
        <v>141.57997053966312</v>
      </c>
    </row>
    <row r="19" spans="1:79" x14ac:dyDescent="0.45">
      <c r="A19" s="19">
        <v>15</v>
      </c>
      <c r="B19" s="19" t="s">
        <v>2058</v>
      </c>
      <c r="C19" s="19" t="s">
        <v>270</v>
      </c>
      <c r="D19" s="19" t="s">
        <v>270</v>
      </c>
      <c r="E19" s="19" t="s">
        <v>270</v>
      </c>
      <c r="F19" s="111"/>
      <c r="G19" s="19">
        <v>103</v>
      </c>
      <c r="H19" s="19">
        <v>10290</v>
      </c>
      <c r="I19" s="19" t="s">
        <v>1661</v>
      </c>
      <c r="J19" s="109"/>
      <c r="K19" s="110"/>
      <c r="L19" s="111"/>
      <c r="M19" s="112"/>
      <c r="N19" s="112"/>
      <c r="O19" s="113"/>
      <c r="P19" s="114"/>
      <c r="Q19" s="114"/>
      <c r="R19" s="107" t="s">
        <v>364</v>
      </c>
      <c r="S19" s="108">
        <v>105.71762048107168</v>
      </c>
      <c r="T19" s="108">
        <v>199.23271684060433</v>
      </c>
      <c r="U19" s="108">
        <v>335.81347276947099</v>
      </c>
      <c r="V19" s="108">
        <v>219.03380321356443</v>
      </c>
      <c r="W19" s="295" cm="1">
        <f t="array" ref="W19">_xlfn.XLOOKUP($W$2&amp;$W$4,$X$2:$CA$2&amp;$X$4:$CA$4,$X19:$CA19)</f>
        <v>201.62590978776956</v>
      </c>
      <c r="X19" s="162">
        <v>0</v>
      </c>
      <c r="Y19" s="162">
        <v>1.929698061031712</v>
      </c>
      <c r="Z19" s="162">
        <v>11.578188366190272</v>
      </c>
      <c r="AA19" s="162">
        <v>2.0733219505701324</v>
      </c>
      <c r="AB19" s="162">
        <v>6.7687492963567095</v>
      </c>
      <c r="AC19" s="162">
        <v>25.841146017338616</v>
      </c>
      <c r="AD19" s="162">
        <v>103.29209838627636</v>
      </c>
      <c r="AE19" s="162">
        <v>34.649865111204676</v>
      </c>
      <c r="AF19" s="162">
        <v>4185.7133897350013</v>
      </c>
      <c r="AG19" s="162">
        <v>1411.217519166466</v>
      </c>
      <c r="AH19" s="162">
        <v>2515.2403502254037</v>
      </c>
      <c r="AI19" s="162">
        <v>1601.7785024598659</v>
      </c>
      <c r="AJ19" s="162">
        <v>0.49372093597686884</v>
      </c>
      <c r="AK19" s="162">
        <v>0.41544838222125768</v>
      </c>
      <c r="AL19" s="162">
        <v>1.8659635037979494</v>
      </c>
      <c r="AM19" s="162">
        <v>0.47964138138722634</v>
      </c>
      <c r="AN19" s="162">
        <v>0.48613972063555289</v>
      </c>
      <c r="AO19" s="162">
        <v>0.70418338757686016</v>
      </c>
      <c r="AP19" s="162">
        <v>3.1628008615025336</v>
      </c>
      <c r="AQ19" s="162">
        <v>0.66206767759424734</v>
      </c>
      <c r="AR19" s="162">
        <v>0</v>
      </c>
      <c r="AS19" s="162">
        <v>98.093937166554397</v>
      </c>
      <c r="AT19" s="162">
        <v>294.28181149966309</v>
      </c>
      <c r="AU19" s="162">
        <v>201.62590978776956</v>
      </c>
      <c r="AV19" s="162">
        <v>0.10997219611151217</v>
      </c>
      <c r="AW19" s="162">
        <v>9.2537641478479093E-2</v>
      </c>
      <c r="AX19" s="162">
        <v>0.41562771481541216</v>
      </c>
      <c r="AY19" s="162">
        <v>0.14523504972952084</v>
      </c>
      <c r="AZ19" s="162">
        <v>165.51444853243947</v>
      </c>
      <c r="BA19" s="162">
        <v>139.27444608155551</v>
      </c>
      <c r="BB19" s="162">
        <v>156.38587398653758</v>
      </c>
      <c r="BC19" s="162">
        <v>144.46723975063247</v>
      </c>
      <c r="BD19" s="162">
        <v>0</v>
      </c>
      <c r="BE19" s="162">
        <v>19.378731818795465</v>
      </c>
      <c r="BF19" s="162">
        <v>116.27239091277279</v>
      </c>
      <c r="BG19" s="162">
        <v>66.245021495242668</v>
      </c>
      <c r="BH19" s="162">
        <v>42.48666185278995</v>
      </c>
      <c r="BI19" s="162">
        <v>61.542803849100146</v>
      </c>
      <c r="BJ19" s="162">
        <v>34.552013805489331</v>
      </c>
      <c r="BK19" s="162">
        <v>59.389122031217234</v>
      </c>
      <c r="BL19" s="162">
        <v>0</v>
      </c>
      <c r="BM19" s="162">
        <v>40.281385577716279</v>
      </c>
      <c r="BN19" s="162">
        <v>241.68831346629761</v>
      </c>
      <c r="BO19" s="162">
        <v>84.922392689231813</v>
      </c>
      <c r="BP19" s="162">
        <v>0</v>
      </c>
      <c r="BQ19" s="162">
        <v>6.5059655706894352E-4</v>
      </c>
      <c r="BR19" s="162">
        <v>5.8442371333664598E-3</v>
      </c>
      <c r="BS19" s="162">
        <v>8.2871265044833625E-4</v>
      </c>
      <c r="BT19" s="162">
        <v>0.78017095052678931</v>
      </c>
      <c r="BU19" s="162">
        <v>0.65648575062160364</v>
      </c>
      <c r="BV19" s="162">
        <v>2.9485695548356259</v>
      </c>
      <c r="BW19" s="162">
        <v>0.88244440997100537</v>
      </c>
      <c r="BX19" s="162">
        <v>2.4861753885027476</v>
      </c>
      <c r="BY19" s="162">
        <v>2.092027029455692</v>
      </c>
      <c r="BZ19" s="162">
        <v>2.6846354465448532</v>
      </c>
      <c r="CA19" s="162">
        <v>2.1760611088334652</v>
      </c>
    </row>
    <row r="20" spans="1:79" x14ac:dyDescent="0.45">
      <c r="A20" s="19">
        <v>16</v>
      </c>
      <c r="B20" s="19" t="s">
        <v>2042</v>
      </c>
      <c r="C20" s="19" t="s">
        <v>282</v>
      </c>
      <c r="D20" s="19" t="s">
        <v>282</v>
      </c>
      <c r="E20" s="19" t="s">
        <v>282</v>
      </c>
      <c r="F20" s="117"/>
      <c r="G20" s="19">
        <v>103</v>
      </c>
      <c r="H20" s="19">
        <v>10310</v>
      </c>
      <c r="I20" s="19" t="s">
        <v>1665</v>
      </c>
      <c r="J20" s="115" t="s">
        <v>1665</v>
      </c>
      <c r="K20" s="116" t="s">
        <v>1666</v>
      </c>
      <c r="L20" s="117" t="s">
        <v>1667</v>
      </c>
      <c r="M20" s="118" t="s">
        <v>1668</v>
      </c>
      <c r="N20" s="118" t="s">
        <v>1665</v>
      </c>
      <c r="O20" s="119" t="s">
        <v>1666</v>
      </c>
      <c r="P20" s="104">
        <v>1</v>
      </c>
      <c r="Q20" s="104">
        <v>1</v>
      </c>
      <c r="R20" s="107" t="s">
        <v>361</v>
      </c>
      <c r="S20" s="108">
        <v>5037.1042070954309</v>
      </c>
      <c r="T20" s="108">
        <v>3353.3916347642412</v>
      </c>
      <c r="U20" s="108">
        <v>2588.6832295651311</v>
      </c>
      <c r="V20" s="108">
        <v>3155.1538357268942</v>
      </c>
      <c r="W20" s="295" cm="1">
        <f t="array" ref="W20">_xlfn.XLOOKUP($W$2&amp;$W$4,$X$2:$CA$2&amp;$X$4:$CA$4,$X20:$CA20)</f>
        <v>3406.3111724925384</v>
      </c>
      <c r="X20" s="162">
        <v>0</v>
      </c>
      <c r="Y20" s="162">
        <v>0</v>
      </c>
      <c r="Z20" s="162">
        <v>0</v>
      </c>
      <c r="AA20" s="162">
        <v>0</v>
      </c>
      <c r="AB20" s="162">
        <v>3246.6822333368436</v>
      </c>
      <c r="AC20" s="162">
        <v>3025.8672248016746</v>
      </c>
      <c r="AD20" s="162">
        <v>4846.5197068181296</v>
      </c>
      <c r="AE20" s="162">
        <v>3594.2481316251838</v>
      </c>
      <c r="AF20" s="162">
        <v>2992.6167905036314</v>
      </c>
      <c r="AG20" s="162">
        <v>2159.2682683072962</v>
      </c>
      <c r="AH20" s="162">
        <v>2673.0059202449484</v>
      </c>
      <c r="AI20" s="162">
        <v>2668.1458792137878</v>
      </c>
      <c r="AJ20" s="162">
        <v>4744.973773427917</v>
      </c>
      <c r="AK20" s="162">
        <v>3393.8757107535739</v>
      </c>
      <c r="AL20" s="162">
        <v>3531.8122746201043</v>
      </c>
      <c r="AM20" s="162">
        <v>3497.4372416936426</v>
      </c>
      <c r="AN20" s="162">
        <v>3973.9754143969817</v>
      </c>
      <c r="AO20" s="162">
        <v>3092.9039174646541</v>
      </c>
      <c r="AP20" s="162">
        <v>4172.6335937862777</v>
      </c>
      <c r="AQ20" s="162">
        <v>3317.5265022624944</v>
      </c>
      <c r="AR20" s="162">
        <v>3154.2265682235911</v>
      </c>
      <c r="AS20" s="162">
        <v>1628.9553756516702</v>
      </c>
      <c r="AT20" s="162">
        <v>5140.2238204923106</v>
      </c>
      <c r="AU20" s="162">
        <v>3406.3111724925384</v>
      </c>
      <c r="AV20" s="162">
        <v>3627.3119302289147</v>
      </c>
      <c r="AW20" s="162">
        <v>2590.9108722269739</v>
      </c>
      <c r="AX20" s="162">
        <v>3418.3917965489713</v>
      </c>
      <c r="AY20" s="162">
        <v>3104.831475076724</v>
      </c>
      <c r="AZ20" s="162">
        <v>3339.9571906379688</v>
      </c>
      <c r="BA20" s="162">
        <v>2326.3332578913437</v>
      </c>
      <c r="BB20" s="162">
        <v>4969.3681506728553</v>
      </c>
      <c r="BC20" s="162">
        <v>3130.0709393657967</v>
      </c>
      <c r="BD20" s="162">
        <v>2166.1939084649925</v>
      </c>
      <c r="BE20" s="162">
        <v>1648.7633640332383</v>
      </c>
      <c r="BF20" s="162">
        <v>4746.462539061964</v>
      </c>
      <c r="BG20" s="162">
        <v>2983.9422297956271</v>
      </c>
      <c r="BH20" s="162">
        <v>8094.1924427928825</v>
      </c>
      <c r="BI20" s="162">
        <v>6456.3380651458756</v>
      </c>
      <c r="BJ20" s="162">
        <v>5718.4174758668823</v>
      </c>
      <c r="BK20" s="162">
        <v>6421.2001622530815</v>
      </c>
      <c r="BL20" s="162">
        <v>3912.5350100896198</v>
      </c>
      <c r="BM20" s="162">
        <v>2763.9747384220605</v>
      </c>
      <c r="BN20" s="162">
        <v>4428.5272802622076</v>
      </c>
      <c r="BO20" s="162">
        <v>3188.8551963337873</v>
      </c>
      <c r="BP20" s="162">
        <v>0</v>
      </c>
      <c r="BQ20" s="162">
        <v>3320.7454170146116</v>
      </c>
      <c r="BR20" s="162">
        <v>1859.947410842153</v>
      </c>
      <c r="BS20" s="162">
        <v>3266.0091633883098</v>
      </c>
      <c r="BT20" s="162">
        <v>4585.59451599356</v>
      </c>
      <c r="BU20" s="162">
        <v>3886.530915661685</v>
      </c>
      <c r="BV20" s="162">
        <v>4644.3664141641939</v>
      </c>
      <c r="BW20" s="162">
        <v>4232.2660469574266</v>
      </c>
      <c r="BX20" s="162">
        <v>3844.6387193719847</v>
      </c>
      <c r="BY20" s="162">
        <v>4422.2868584544367</v>
      </c>
      <c r="BZ20" s="162">
        <v>7991.3047215446231</v>
      </c>
      <c r="CA20" s="162">
        <v>4857.1675389995044</v>
      </c>
    </row>
    <row r="21" spans="1:79" x14ac:dyDescent="0.45">
      <c r="A21" s="19">
        <v>17</v>
      </c>
      <c r="B21" s="19" t="s">
        <v>2059</v>
      </c>
      <c r="C21" s="19" t="s">
        <v>282</v>
      </c>
      <c r="D21" s="19" t="s">
        <v>282</v>
      </c>
      <c r="E21" s="19" t="s">
        <v>282</v>
      </c>
      <c r="F21" s="101"/>
      <c r="G21" s="19">
        <v>103</v>
      </c>
      <c r="H21" s="19">
        <v>10310</v>
      </c>
      <c r="I21" s="19" t="s">
        <v>1665</v>
      </c>
      <c r="J21" s="99"/>
      <c r="K21" s="100"/>
      <c r="L21" s="101"/>
      <c r="M21" s="102"/>
      <c r="N21" s="102"/>
      <c r="O21" s="103"/>
      <c r="P21" s="104"/>
      <c r="Q21" s="104"/>
      <c r="R21" s="107" t="s">
        <v>362</v>
      </c>
      <c r="S21" s="108">
        <v>264.46999574341663</v>
      </c>
      <c r="T21" s="108">
        <v>261.28026844460828</v>
      </c>
      <c r="U21" s="108">
        <v>292.89511264872328</v>
      </c>
      <c r="V21" s="108">
        <v>276.34175639634708</v>
      </c>
      <c r="W21" s="295" cm="1">
        <f t="array" ref="W21">_xlfn.XLOOKUP($W$2&amp;$W$4,$X$2:$CA$2&amp;$X$4:$CA$4,$X21:$CA21)</f>
        <v>357.29634702620768</v>
      </c>
      <c r="X21" s="162">
        <v>0</v>
      </c>
      <c r="Y21" s="162">
        <v>0</v>
      </c>
      <c r="Z21" s="162">
        <v>0</v>
      </c>
      <c r="AA21" s="162">
        <v>0</v>
      </c>
      <c r="AB21" s="162">
        <v>983.063746080432</v>
      </c>
      <c r="AC21" s="162">
        <v>473.08949995843386</v>
      </c>
      <c r="AD21" s="162">
        <v>109.92238148566256</v>
      </c>
      <c r="AE21" s="162">
        <v>424.90798832658714</v>
      </c>
      <c r="AF21" s="162">
        <v>1058.0611550048641</v>
      </c>
      <c r="AG21" s="162">
        <v>1666.7845682342033</v>
      </c>
      <c r="AH21" s="162">
        <v>2794.3573063902732</v>
      </c>
      <c r="AI21" s="162">
        <v>2777.0119530504412</v>
      </c>
      <c r="AJ21" s="162">
        <v>394.61894543390025</v>
      </c>
      <c r="AK21" s="162">
        <v>545.55682433203629</v>
      </c>
      <c r="AL21" s="162">
        <v>609.01535714894283</v>
      </c>
      <c r="AM21" s="162">
        <v>536.40640983792616</v>
      </c>
      <c r="AN21" s="162">
        <v>101.18577435515992</v>
      </c>
      <c r="AO21" s="162">
        <v>252.95862965643389</v>
      </c>
      <c r="AP21" s="162">
        <v>203.29389869593871</v>
      </c>
      <c r="AQ21" s="162">
        <v>220.76386427439837</v>
      </c>
      <c r="AR21" s="162">
        <v>89.224607724406184</v>
      </c>
      <c r="AS21" s="162">
        <v>215.84570982607121</v>
      </c>
      <c r="AT21" s="162">
        <v>495.01649744735437</v>
      </c>
      <c r="AU21" s="162">
        <v>357.29634702620768</v>
      </c>
      <c r="AV21" s="162">
        <v>119.92433710202477</v>
      </c>
      <c r="AW21" s="162">
        <v>238.97396007773716</v>
      </c>
      <c r="AX21" s="162">
        <v>240.92866562178094</v>
      </c>
      <c r="AY21" s="162">
        <v>226.09454253491214</v>
      </c>
      <c r="AZ21" s="162">
        <v>74.308692841751622</v>
      </c>
      <c r="BA21" s="162">
        <v>202.25069911147457</v>
      </c>
      <c r="BB21" s="162">
        <v>194.69491274497665</v>
      </c>
      <c r="BC21" s="162">
        <v>197.44370293529892</v>
      </c>
      <c r="BD21" s="162">
        <v>82.137873901924735</v>
      </c>
      <c r="BE21" s="162">
        <v>251.40394295917474</v>
      </c>
      <c r="BF21" s="162">
        <v>294.14870664534249</v>
      </c>
      <c r="BG21" s="162">
        <v>271.67004143999657</v>
      </c>
      <c r="BH21" s="162">
        <v>102.27974955635896</v>
      </c>
      <c r="BI21" s="162">
        <v>251.58485616189074</v>
      </c>
      <c r="BJ21" s="162">
        <v>207.29880068654529</v>
      </c>
      <c r="BK21" s="162">
        <v>246.27476733216503</v>
      </c>
      <c r="BL21" s="162">
        <v>81.011120011336828</v>
      </c>
      <c r="BM21" s="162">
        <v>172.40069534193788</v>
      </c>
      <c r="BN21" s="162">
        <v>211.59703474158044</v>
      </c>
      <c r="BO21" s="162">
        <v>185.76535617664663</v>
      </c>
      <c r="BP21" s="162">
        <v>0</v>
      </c>
      <c r="BQ21" s="162">
        <v>200.68693019449486</v>
      </c>
      <c r="BR21" s="162">
        <v>184.89273662848711</v>
      </c>
      <c r="BS21" s="162">
        <v>201.11072551217123</v>
      </c>
      <c r="BT21" s="162">
        <v>142.21663295127394</v>
      </c>
      <c r="BU21" s="162">
        <v>307.37737507500492</v>
      </c>
      <c r="BV21" s="162">
        <v>263.48046064682273</v>
      </c>
      <c r="BW21" s="162">
        <v>266.99461472169554</v>
      </c>
      <c r="BX21" s="162">
        <v>68.541016740095515</v>
      </c>
      <c r="BY21" s="162">
        <v>178.83084264479675</v>
      </c>
      <c r="BZ21" s="162">
        <v>179.12174494617645</v>
      </c>
      <c r="CA21" s="162">
        <v>180.16078712674391</v>
      </c>
    </row>
    <row r="22" spans="1:79" x14ac:dyDescent="0.45">
      <c r="A22" s="19">
        <v>18</v>
      </c>
      <c r="B22" s="19" t="s">
        <v>2060</v>
      </c>
      <c r="C22" s="19" t="s">
        <v>282</v>
      </c>
      <c r="D22" s="19" t="s">
        <v>282</v>
      </c>
      <c r="E22" s="19" t="s">
        <v>282</v>
      </c>
      <c r="F22" s="111"/>
      <c r="G22" s="19">
        <v>103</v>
      </c>
      <c r="H22" s="19">
        <v>10310</v>
      </c>
      <c r="I22" s="19" t="s">
        <v>1665</v>
      </c>
      <c r="J22" s="109"/>
      <c r="K22" s="110"/>
      <c r="L22" s="111"/>
      <c r="M22" s="112"/>
      <c r="N22" s="112"/>
      <c r="O22" s="113"/>
      <c r="P22" s="114"/>
      <c r="Q22" s="114"/>
      <c r="R22" s="107" t="s">
        <v>364</v>
      </c>
      <c r="S22" s="108">
        <v>415.7202899054177</v>
      </c>
      <c r="T22" s="108">
        <v>374.32159829540501</v>
      </c>
      <c r="U22" s="108">
        <v>439.40149679899355</v>
      </c>
      <c r="V22" s="108">
        <v>399.85666671904147</v>
      </c>
      <c r="W22" s="295" cm="1">
        <f t="array" ref="W22">_xlfn.XLOOKUP($W$2&amp;$W$4,$X$2:$CA$2&amp;$X$4:$CA$4,$X22:$CA22)</f>
        <v>225.50555146268576</v>
      </c>
      <c r="X22" s="162">
        <v>0</v>
      </c>
      <c r="Y22" s="162">
        <v>0</v>
      </c>
      <c r="Z22" s="162">
        <v>0</v>
      </c>
      <c r="AA22" s="162">
        <v>0</v>
      </c>
      <c r="AB22" s="162">
        <v>188.55581189955731</v>
      </c>
      <c r="AC22" s="162">
        <v>186.86100950597765</v>
      </c>
      <c r="AD22" s="162">
        <v>311.01001417192487</v>
      </c>
      <c r="AE22" s="162">
        <v>224.11409566923462</v>
      </c>
      <c r="AF22" s="162">
        <v>2911.3784761481625</v>
      </c>
      <c r="AG22" s="162">
        <v>1637.3859389892166</v>
      </c>
      <c r="AH22" s="162">
        <v>1182.7798350701842</v>
      </c>
      <c r="AI22" s="162">
        <v>1193.933477491044</v>
      </c>
      <c r="AJ22" s="162">
        <v>31.102096834091949</v>
      </c>
      <c r="AK22" s="162">
        <v>36.748323643973265</v>
      </c>
      <c r="AL22" s="162">
        <v>44.830108428644259</v>
      </c>
      <c r="AM22" s="162">
        <v>36.570696598376955</v>
      </c>
      <c r="AN22" s="162">
        <v>3.6226476231581546</v>
      </c>
      <c r="AO22" s="162">
        <v>4.3380203748357662</v>
      </c>
      <c r="AP22" s="162">
        <v>7.5034391440176895</v>
      </c>
      <c r="AQ22" s="162">
        <v>4.4027992824952156</v>
      </c>
      <c r="AR22" s="162">
        <v>17.792789574760761</v>
      </c>
      <c r="AS22" s="162">
        <v>21.022865220640401</v>
      </c>
      <c r="AT22" s="162">
        <v>435.15923526210668</v>
      </c>
      <c r="AU22" s="162">
        <v>225.50555146268576</v>
      </c>
      <c r="AV22" s="162">
        <v>21.713560914778469</v>
      </c>
      <c r="AW22" s="162">
        <v>25.655407357769011</v>
      </c>
      <c r="AX22" s="162">
        <v>44.492065424644942</v>
      </c>
      <c r="AY22" s="162">
        <v>32.840774025872093</v>
      </c>
      <c r="AZ22" s="162">
        <v>41.372569563380544</v>
      </c>
      <c r="BA22" s="162">
        <v>53.265398579361019</v>
      </c>
      <c r="BB22" s="162">
        <v>222.066386200729</v>
      </c>
      <c r="BC22" s="162">
        <v>102.6663892227244</v>
      </c>
      <c r="BD22" s="162">
        <v>29.71746507275471</v>
      </c>
      <c r="BE22" s="162">
        <v>26.654043912489321</v>
      </c>
      <c r="BF22" s="162">
        <v>92.37788453954586</v>
      </c>
      <c r="BG22" s="162">
        <v>54.761069446369874</v>
      </c>
      <c r="BH22" s="162">
        <v>55.104755178240346</v>
      </c>
      <c r="BI22" s="162">
        <v>69.382382228812077</v>
      </c>
      <c r="BJ22" s="162">
        <v>73.653640578896344</v>
      </c>
      <c r="BK22" s="162">
        <v>69.214616080798663</v>
      </c>
      <c r="BL22" s="162">
        <v>162.05250890604302</v>
      </c>
      <c r="BM22" s="162">
        <v>142.75205611042685</v>
      </c>
      <c r="BN22" s="162">
        <v>288.15722993932837</v>
      </c>
      <c r="BO22" s="162">
        <v>179.85035713345414</v>
      </c>
      <c r="BP22" s="162">
        <v>0</v>
      </c>
      <c r="BQ22" s="162">
        <v>0</v>
      </c>
      <c r="BR22" s="162">
        <v>0</v>
      </c>
      <c r="BS22" s="162">
        <v>0</v>
      </c>
      <c r="BT22" s="162">
        <v>33.448063296534286</v>
      </c>
      <c r="BU22" s="162">
        <v>39.520173248828193</v>
      </c>
      <c r="BV22" s="162">
        <v>52.445618278091878</v>
      </c>
      <c r="BW22" s="162">
        <v>41.787173256296754</v>
      </c>
      <c r="BX22" s="162">
        <v>3.5677710396379632</v>
      </c>
      <c r="BY22" s="162">
        <v>6.910856743668897</v>
      </c>
      <c r="BZ22" s="162">
        <v>18.88904329479789</v>
      </c>
      <c r="CA22" s="162">
        <v>8.3692123134725875</v>
      </c>
    </row>
    <row r="23" spans="1:79" x14ac:dyDescent="0.45">
      <c r="A23" s="19">
        <v>19</v>
      </c>
      <c r="B23" s="19" t="s">
        <v>2043</v>
      </c>
      <c r="C23" s="19" t="s">
        <v>282</v>
      </c>
      <c r="D23" s="19" t="s">
        <v>282</v>
      </c>
      <c r="E23" s="19" t="s">
        <v>282</v>
      </c>
      <c r="F23" s="120"/>
      <c r="G23" s="19">
        <v>104</v>
      </c>
      <c r="H23" s="19">
        <v>10391</v>
      </c>
      <c r="I23" s="19" t="s">
        <v>1669</v>
      </c>
      <c r="J23" s="115" t="s">
        <v>1669</v>
      </c>
      <c r="K23" s="116" t="s">
        <v>1670</v>
      </c>
      <c r="L23" s="120" t="s">
        <v>1671</v>
      </c>
      <c r="M23" s="118" t="s">
        <v>1672</v>
      </c>
      <c r="N23" s="118" t="s">
        <v>1665</v>
      </c>
      <c r="O23" s="119" t="s">
        <v>1666</v>
      </c>
      <c r="P23" s="104">
        <v>1</v>
      </c>
      <c r="Q23" s="104">
        <v>1</v>
      </c>
      <c r="R23" s="107" t="s">
        <v>361</v>
      </c>
      <c r="S23" s="108">
        <v>5037.1042070954309</v>
      </c>
      <c r="T23" s="108">
        <v>3353.3916347642412</v>
      </c>
      <c r="U23" s="108">
        <v>2588.6832295651311</v>
      </c>
      <c r="V23" s="108">
        <v>3155.1538357268942</v>
      </c>
      <c r="W23" s="295" cm="1">
        <f t="array" ref="W23">_xlfn.XLOOKUP($W$2&amp;$W$4,$X$2:$CA$2&amp;$X$4:$CA$4,$X23:$CA23)</f>
        <v>3406.3111724925384</v>
      </c>
      <c r="X23" s="162">
        <v>0</v>
      </c>
      <c r="Y23" s="162">
        <v>0</v>
      </c>
      <c r="Z23" s="162">
        <v>0</v>
      </c>
      <c r="AA23" s="162">
        <v>0</v>
      </c>
      <c r="AB23" s="162">
        <v>3246.6822333368436</v>
      </c>
      <c r="AC23" s="162">
        <v>3025.8672248016746</v>
      </c>
      <c r="AD23" s="162">
        <v>4846.5197068181296</v>
      </c>
      <c r="AE23" s="162">
        <v>3594.2481316251838</v>
      </c>
      <c r="AF23" s="162">
        <v>2992.6167905036314</v>
      </c>
      <c r="AG23" s="162">
        <v>2159.2682683072962</v>
      </c>
      <c r="AH23" s="162">
        <v>2673.0059202449484</v>
      </c>
      <c r="AI23" s="162">
        <v>2668.1458792137878</v>
      </c>
      <c r="AJ23" s="162">
        <v>4744.973773427917</v>
      </c>
      <c r="AK23" s="162">
        <v>3393.8757107535739</v>
      </c>
      <c r="AL23" s="162">
        <v>3531.8122746201043</v>
      </c>
      <c r="AM23" s="162">
        <v>3497.4372416936426</v>
      </c>
      <c r="AN23" s="162">
        <v>3973.9754143969817</v>
      </c>
      <c r="AO23" s="162">
        <v>3092.9039174646541</v>
      </c>
      <c r="AP23" s="162">
        <v>4172.6335937862777</v>
      </c>
      <c r="AQ23" s="162">
        <v>3317.5265022624944</v>
      </c>
      <c r="AR23" s="162">
        <v>3154.2265682235911</v>
      </c>
      <c r="AS23" s="162">
        <v>1628.9553756516702</v>
      </c>
      <c r="AT23" s="162">
        <v>5140.2238204923106</v>
      </c>
      <c r="AU23" s="162">
        <v>3406.3111724925384</v>
      </c>
      <c r="AV23" s="162">
        <v>3627.3119302289147</v>
      </c>
      <c r="AW23" s="162">
        <v>2590.9108722269739</v>
      </c>
      <c r="AX23" s="162">
        <v>3418.3917965489713</v>
      </c>
      <c r="AY23" s="162">
        <v>3104.831475076724</v>
      </c>
      <c r="AZ23" s="162">
        <v>3339.9571906379688</v>
      </c>
      <c r="BA23" s="162">
        <v>2326.3332578913437</v>
      </c>
      <c r="BB23" s="162">
        <v>4969.3681506728553</v>
      </c>
      <c r="BC23" s="162">
        <v>3130.0709393657967</v>
      </c>
      <c r="BD23" s="162">
        <v>2166.1939084649925</v>
      </c>
      <c r="BE23" s="162">
        <v>1648.7633640332383</v>
      </c>
      <c r="BF23" s="162">
        <v>4746.462539061964</v>
      </c>
      <c r="BG23" s="162">
        <v>2983.9422297956271</v>
      </c>
      <c r="BH23" s="162">
        <v>8094.1924427928825</v>
      </c>
      <c r="BI23" s="162">
        <v>6456.3380651458756</v>
      </c>
      <c r="BJ23" s="162">
        <v>5718.4174758668823</v>
      </c>
      <c r="BK23" s="162">
        <v>6421.2001622530815</v>
      </c>
      <c r="BL23" s="162">
        <v>3912.5350100896198</v>
      </c>
      <c r="BM23" s="162">
        <v>2763.9747384220605</v>
      </c>
      <c r="BN23" s="162">
        <v>4428.5272802622076</v>
      </c>
      <c r="BO23" s="162">
        <v>3188.8551963337873</v>
      </c>
      <c r="BP23" s="162">
        <v>0</v>
      </c>
      <c r="BQ23" s="162">
        <v>3320.7454170146116</v>
      </c>
      <c r="BR23" s="162">
        <v>1859.947410842153</v>
      </c>
      <c r="BS23" s="162">
        <v>3266.0091633883098</v>
      </c>
      <c r="BT23" s="162">
        <v>4585.59451599356</v>
      </c>
      <c r="BU23" s="162">
        <v>3886.530915661685</v>
      </c>
      <c r="BV23" s="162">
        <v>4644.3664141641939</v>
      </c>
      <c r="BW23" s="162">
        <v>4232.2660469574266</v>
      </c>
      <c r="BX23" s="162">
        <v>3844.6387193719847</v>
      </c>
      <c r="BY23" s="162">
        <v>4422.2868584544367</v>
      </c>
      <c r="BZ23" s="162">
        <v>7991.3047215446231</v>
      </c>
      <c r="CA23" s="162">
        <v>4857.1675389995044</v>
      </c>
    </row>
    <row r="24" spans="1:79" x14ac:dyDescent="0.45">
      <c r="A24" s="19">
        <v>20</v>
      </c>
      <c r="B24" s="19" t="s">
        <v>2061</v>
      </c>
      <c r="C24" s="19" t="s">
        <v>282</v>
      </c>
      <c r="D24" s="19" t="s">
        <v>282</v>
      </c>
      <c r="E24" s="19" t="s">
        <v>282</v>
      </c>
      <c r="F24" s="121"/>
      <c r="G24" s="19">
        <v>104</v>
      </c>
      <c r="H24" s="19">
        <v>10391</v>
      </c>
      <c r="I24" s="19" t="s">
        <v>1669</v>
      </c>
      <c r="J24" s="99"/>
      <c r="K24" s="100"/>
      <c r="L24" s="121"/>
      <c r="M24" s="102"/>
      <c r="N24" s="102"/>
      <c r="O24" s="103"/>
      <c r="P24" s="104"/>
      <c r="Q24" s="104"/>
      <c r="R24" s="107" t="s">
        <v>362</v>
      </c>
      <c r="S24" s="108">
        <v>264.46999574341663</v>
      </c>
      <c r="T24" s="108">
        <v>261.28026844460828</v>
      </c>
      <c r="U24" s="108">
        <v>292.89511264872328</v>
      </c>
      <c r="V24" s="108">
        <v>276.34175639634708</v>
      </c>
      <c r="W24" s="295" cm="1">
        <f t="array" ref="W24">_xlfn.XLOOKUP($W$2&amp;$W$4,$X$2:$CA$2&amp;$X$4:$CA$4,$X24:$CA24)</f>
        <v>357.29634702620768</v>
      </c>
      <c r="X24" s="162">
        <v>0</v>
      </c>
      <c r="Y24" s="162">
        <v>0</v>
      </c>
      <c r="Z24" s="162">
        <v>0</v>
      </c>
      <c r="AA24" s="162">
        <v>0</v>
      </c>
      <c r="AB24" s="162">
        <v>983.063746080432</v>
      </c>
      <c r="AC24" s="162">
        <v>473.08949995843386</v>
      </c>
      <c r="AD24" s="162">
        <v>109.92238148566256</v>
      </c>
      <c r="AE24" s="162">
        <v>424.90798832658714</v>
      </c>
      <c r="AF24" s="162">
        <v>1058.0611550048641</v>
      </c>
      <c r="AG24" s="162">
        <v>1666.7845682342033</v>
      </c>
      <c r="AH24" s="162">
        <v>2794.3573063902732</v>
      </c>
      <c r="AI24" s="162">
        <v>2777.0119530504412</v>
      </c>
      <c r="AJ24" s="162">
        <v>394.61894543390025</v>
      </c>
      <c r="AK24" s="162">
        <v>545.55682433203629</v>
      </c>
      <c r="AL24" s="162">
        <v>609.01535714894283</v>
      </c>
      <c r="AM24" s="162">
        <v>536.40640983792616</v>
      </c>
      <c r="AN24" s="162">
        <v>101.18577435515992</v>
      </c>
      <c r="AO24" s="162">
        <v>252.95862965643389</v>
      </c>
      <c r="AP24" s="162">
        <v>203.29389869593871</v>
      </c>
      <c r="AQ24" s="162">
        <v>220.76386427439837</v>
      </c>
      <c r="AR24" s="162">
        <v>89.224607724406184</v>
      </c>
      <c r="AS24" s="162">
        <v>215.84570982607121</v>
      </c>
      <c r="AT24" s="162">
        <v>495.01649744735437</v>
      </c>
      <c r="AU24" s="162">
        <v>357.29634702620768</v>
      </c>
      <c r="AV24" s="162">
        <v>119.92433710202477</v>
      </c>
      <c r="AW24" s="162">
        <v>238.97396007773716</v>
      </c>
      <c r="AX24" s="162">
        <v>240.92866562178094</v>
      </c>
      <c r="AY24" s="162">
        <v>226.09454253491214</v>
      </c>
      <c r="AZ24" s="162">
        <v>74.308692841751622</v>
      </c>
      <c r="BA24" s="162">
        <v>202.25069911147457</v>
      </c>
      <c r="BB24" s="162">
        <v>194.69491274497665</v>
      </c>
      <c r="BC24" s="162">
        <v>197.44370293529892</v>
      </c>
      <c r="BD24" s="162">
        <v>82.137873901924735</v>
      </c>
      <c r="BE24" s="162">
        <v>251.40394295917474</v>
      </c>
      <c r="BF24" s="162">
        <v>294.14870664534249</v>
      </c>
      <c r="BG24" s="162">
        <v>271.67004143999657</v>
      </c>
      <c r="BH24" s="162">
        <v>102.27974955635896</v>
      </c>
      <c r="BI24" s="162">
        <v>251.58485616189074</v>
      </c>
      <c r="BJ24" s="162">
        <v>207.29880068654529</v>
      </c>
      <c r="BK24" s="162">
        <v>246.27476733216503</v>
      </c>
      <c r="BL24" s="162">
        <v>81.011120011336828</v>
      </c>
      <c r="BM24" s="162">
        <v>172.40069534193788</v>
      </c>
      <c r="BN24" s="162">
        <v>211.59703474158044</v>
      </c>
      <c r="BO24" s="162">
        <v>185.76535617664663</v>
      </c>
      <c r="BP24" s="162">
        <v>0</v>
      </c>
      <c r="BQ24" s="162">
        <v>200.68693019449486</v>
      </c>
      <c r="BR24" s="162">
        <v>184.89273662848711</v>
      </c>
      <c r="BS24" s="162">
        <v>201.11072551217123</v>
      </c>
      <c r="BT24" s="162">
        <v>142.21663295127394</v>
      </c>
      <c r="BU24" s="162">
        <v>307.37737507500492</v>
      </c>
      <c r="BV24" s="162">
        <v>263.48046064682273</v>
      </c>
      <c r="BW24" s="162">
        <v>266.99461472169554</v>
      </c>
      <c r="BX24" s="162">
        <v>68.541016740095515</v>
      </c>
      <c r="BY24" s="162">
        <v>178.83084264479675</v>
      </c>
      <c r="BZ24" s="162">
        <v>179.12174494617645</v>
      </c>
      <c r="CA24" s="162">
        <v>180.16078712674391</v>
      </c>
    </row>
    <row r="25" spans="1:79" x14ac:dyDescent="0.45">
      <c r="A25" s="19">
        <v>21</v>
      </c>
      <c r="B25" s="19" t="s">
        <v>2062</v>
      </c>
      <c r="C25" s="19" t="s">
        <v>282</v>
      </c>
      <c r="D25" s="19" t="s">
        <v>282</v>
      </c>
      <c r="E25" s="19" t="s">
        <v>282</v>
      </c>
      <c r="F25" s="111"/>
      <c r="G25" s="19">
        <v>104</v>
      </c>
      <c r="H25" s="19">
        <v>10391</v>
      </c>
      <c r="I25" s="19" t="s">
        <v>1669</v>
      </c>
      <c r="J25" s="109"/>
      <c r="K25" s="110"/>
      <c r="L25" s="111"/>
      <c r="M25" s="112"/>
      <c r="N25" s="112"/>
      <c r="O25" s="113"/>
      <c r="P25" s="114"/>
      <c r="Q25" s="114"/>
      <c r="R25" s="107" t="s">
        <v>364</v>
      </c>
      <c r="S25" s="108">
        <v>415.7202899054177</v>
      </c>
      <c r="T25" s="108">
        <v>374.32159829540501</v>
      </c>
      <c r="U25" s="108">
        <v>439.40149679899355</v>
      </c>
      <c r="V25" s="108">
        <v>399.85666671904147</v>
      </c>
      <c r="W25" s="295" cm="1">
        <f t="array" ref="W25">_xlfn.XLOOKUP($W$2&amp;$W$4,$X$2:$CA$2&amp;$X$4:$CA$4,$X25:$CA25)</f>
        <v>225.50555146268576</v>
      </c>
      <c r="X25" s="162">
        <v>0</v>
      </c>
      <c r="Y25" s="162">
        <v>0</v>
      </c>
      <c r="Z25" s="162">
        <v>0</v>
      </c>
      <c r="AA25" s="162">
        <v>0</v>
      </c>
      <c r="AB25" s="162">
        <v>188.55581189955731</v>
      </c>
      <c r="AC25" s="162">
        <v>186.86100950597765</v>
      </c>
      <c r="AD25" s="162">
        <v>311.01001417192487</v>
      </c>
      <c r="AE25" s="162">
        <v>224.11409566923462</v>
      </c>
      <c r="AF25" s="162">
        <v>2911.3784761481625</v>
      </c>
      <c r="AG25" s="162">
        <v>1637.3859389892166</v>
      </c>
      <c r="AH25" s="162">
        <v>1182.7798350701842</v>
      </c>
      <c r="AI25" s="162">
        <v>1193.933477491044</v>
      </c>
      <c r="AJ25" s="162">
        <v>31.102096834091949</v>
      </c>
      <c r="AK25" s="162">
        <v>36.748323643973265</v>
      </c>
      <c r="AL25" s="162">
        <v>44.830108428644259</v>
      </c>
      <c r="AM25" s="162">
        <v>36.570696598376955</v>
      </c>
      <c r="AN25" s="162">
        <v>3.6226476231581546</v>
      </c>
      <c r="AO25" s="162">
        <v>4.3380203748357662</v>
      </c>
      <c r="AP25" s="162">
        <v>7.5034391440176895</v>
      </c>
      <c r="AQ25" s="162">
        <v>4.4027992824952156</v>
      </c>
      <c r="AR25" s="162">
        <v>17.792789574760761</v>
      </c>
      <c r="AS25" s="162">
        <v>21.022865220640401</v>
      </c>
      <c r="AT25" s="162">
        <v>435.15923526210668</v>
      </c>
      <c r="AU25" s="162">
        <v>225.50555146268576</v>
      </c>
      <c r="AV25" s="162">
        <v>21.713560914778469</v>
      </c>
      <c r="AW25" s="162">
        <v>25.655407357769011</v>
      </c>
      <c r="AX25" s="162">
        <v>44.492065424644942</v>
      </c>
      <c r="AY25" s="162">
        <v>32.840774025872093</v>
      </c>
      <c r="AZ25" s="162">
        <v>41.372569563380544</v>
      </c>
      <c r="BA25" s="162">
        <v>53.265398579361019</v>
      </c>
      <c r="BB25" s="162">
        <v>222.066386200729</v>
      </c>
      <c r="BC25" s="162">
        <v>102.6663892227244</v>
      </c>
      <c r="BD25" s="162">
        <v>29.71746507275471</v>
      </c>
      <c r="BE25" s="162">
        <v>26.654043912489321</v>
      </c>
      <c r="BF25" s="162">
        <v>92.37788453954586</v>
      </c>
      <c r="BG25" s="162">
        <v>54.761069446369874</v>
      </c>
      <c r="BH25" s="162">
        <v>55.104755178240346</v>
      </c>
      <c r="BI25" s="162">
        <v>69.382382228812077</v>
      </c>
      <c r="BJ25" s="162">
        <v>73.653640578896344</v>
      </c>
      <c r="BK25" s="162">
        <v>69.214616080798663</v>
      </c>
      <c r="BL25" s="162">
        <v>162.05250890604302</v>
      </c>
      <c r="BM25" s="162">
        <v>142.75205611042685</v>
      </c>
      <c r="BN25" s="162">
        <v>288.15722993932837</v>
      </c>
      <c r="BO25" s="162">
        <v>179.85035713345414</v>
      </c>
      <c r="BP25" s="162">
        <v>0</v>
      </c>
      <c r="BQ25" s="162">
        <v>0</v>
      </c>
      <c r="BR25" s="162">
        <v>0</v>
      </c>
      <c r="BS25" s="162">
        <v>0</v>
      </c>
      <c r="BT25" s="162">
        <v>33.448063296534286</v>
      </c>
      <c r="BU25" s="162">
        <v>39.520173248828193</v>
      </c>
      <c r="BV25" s="162">
        <v>52.445618278091878</v>
      </c>
      <c r="BW25" s="162">
        <v>41.787173256296754</v>
      </c>
      <c r="BX25" s="162">
        <v>3.5677710396379632</v>
      </c>
      <c r="BY25" s="162">
        <v>6.910856743668897</v>
      </c>
      <c r="BZ25" s="162">
        <v>18.88904329479789</v>
      </c>
      <c r="CA25" s="162">
        <v>8.3692123134725875</v>
      </c>
    </row>
    <row r="26" spans="1:79" x14ac:dyDescent="0.45">
      <c r="A26" s="19">
        <v>22</v>
      </c>
      <c r="B26" s="19" t="s">
        <v>2063</v>
      </c>
      <c r="C26" s="19" t="s">
        <v>282</v>
      </c>
      <c r="D26" s="19" t="s">
        <v>282</v>
      </c>
      <c r="E26" s="19" t="s">
        <v>282</v>
      </c>
      <c r="F26" s="117"/>
      <c r="G26" s="19">
        <v>104</v>
      </c>
      <c r="H26" s="19">
        <v>10392</v>
      </c>
      <c r="I26" s="19" t="s">
        <v>1673</v>
      </c>
      <c r="J26" s="115" t="s">
        <v>1673</v>
      </c>
      <c r="K26" s="116" t="s">
        <v>1674</v>
      </c>
      <c r="L26" s="117" t="s">
        <v>1675</v>
      </c>
      <c r="M26" s="118"/>
      <c r="N26" s="118" t="s">
        <v>1665</v>
      </c>
      <c r="O26" s="118"/>
      <c r="P26" s="104">
        <v>1</v>
      </c>
      <c r="Q26" s="104">
        <v>1</v>
      </c>
      <c r="R26" s="107" t="s">
        <v>361</v>
      </c>
      <c r="S26" s="108">
        <v>5037.1042070954309</v>
      </c>
      <c r="T26" s="108">
        <v>3353.3916347642412</v>
      </c>
      <c r="U26" s="108">
        <v>2588.6832295651311</v>
      </c>
      <c r="V26" s="108">
        <v>3155.1538357268942</v>
      </c>
      <c r="W26" s="295" cm="1">
        <f t="array" ref="W26">_xlfn.XLOOKUP($W$2&amp;$W$4,$X$2:$CA$2&amp;$X$4:$CA$4,$X26:$CA26)</f>
        <v>3406.3111724925384</v>
      </c>
      <c r="X26" s="162">
        <v>0</v>
      </c>
      <c r="Y26" s="162">
        <v>0</v>
      </c>
      <c r="Z26" s="162">
        <v>0</v>
      </c>
      <c r="AA26" s="162">
        <v>0</v>
      </c>
      <c r="AB26" s="162">
        <v>3246.6822333368436</v>
      </c>
      <c r="AC26" s="162">
        <v>3025.8672248016746</v>
      </c>
      <c r="AD26" s="162">
        <v>4846.5197068181296</v>
      </c>
      <c r="AE26" s="162">
        <v>3594.2481316251838</v>
      </c>
      <c r="AF26" s="162">
        <v>2992.6167905036314</v>
      </c>
      <c r="AG26" s="162">
        <v>2159.2682683072962</v>
      </c>
      <c r="AH26" s="162">
        <v>2673.0059202449484</v>
      </c>
      <c r="AI26" s="162">
        <v>2668.1458792137878</v>
      </c>
      <c r="AJ26" s="162">
        <v>4744.973773427917</v>
      </c>
      <c r="AK26" s="162">
        <v>3393.8757107535739</v>
      </c>
      <c r="AL26" s="162">
        <v>3531.8122746201043</v>
      </c>
      <c r="AM26" s="162">
        <v>3497.4372416936426</v>
      </c>
      <c r="AN26" s="162">
        <v>3973.9754143969817</v>
      </c>
      <c r="AO26" s="162">
        <v>3092.9039174646541</v>
      </c>
      <c r="AP26" s="162">
        <v>4172.6335937862777</v>
      </c>
      <c r="AQ26" s="162">
        <v>3317.5265022624944</v>
      </c>
      <c r="AR26" s="162">
        <v>3154.2265682235911</v>
      </c>
      <c r="AS26" s="162">
        <v>1628.9553756516702</v>
      </c>
      <c r="AT26" s="162">
        <v>5140.2238204923106</v>
      </c>
      <c r="AU26" s="162">
        <v>3406.3111724925384</v>
      </c>
      <c r="AV26" s="162">
        <v>3627.3119302289147</v>
      </c>
      <c r="AW26" s="162">
        <v>2590.9108722269739</v>
      </c>
      <c r="AX26" s="162">
        <v>3418.3917965489713</v>
      </c>
      <c r="AY26" s="162">
        <v>3104.831475076724</v>
      </c>
      <c r="AZ26" s="162">
        <v>3339.9571906379688</v>
      </c>
      <c r="BA26" s="162">
        <v>2326.3332578913437</v>
      </c>
      <c r="BB26" s="162">
        <v>4969.3681506728553</v>
      </c>
      <c r="BC26" s="162">
        <v>3130.0709393657967</v>
      </c>
      <c r="BD26" s="162">
        <v>2166.1939084649925</v>
      </c>
      <c r="BE26" s="162">
        <v>1648.7633640332383</v>
      </c>
      <c r="BF26" s="162">
        <v>4746.462539061964</v>
      </c>
      <c r="BG26" s="162">
        <v>2983.9422297956271</v>
      </c>
      <c r="BH26" s="162">
        <v>8094.1924427928825</v>
      </c>
      <c r="BI26" s="162">
        <v>6456.3380651458756</v>
      </c>
      <c r="BJ26" s="162">
        <v>5718.4174758668823</v>
      </c>
      <c r="BK26" s="162">
        <v>6421.2001622530815</v>
      </c>
      <c r="BL26" s="162">
        <v>3912.5350100896198</v>
      </c>
      <c r="BM26" s="162">
        <v>2763.9747384220605</v>
      </c>
      <c r="BN26" s="162">
        <v>4428.5272802622076</v>
      </c>
      <c r="BO26" s="162">
        <v>3188.8551963337873</v>
      </c>
      <c r="BP26" s="162">
        <v>0</v>
      </c>
      <c r="BQ26" s="162">
        <v>3320.7454170146116</v>
      </c>
      <c r="BR26" s="162">
        <v>1859.947410842153</v>
      </c>
      <c r="BS26" s="162">
        <v>3266.0091633883098</v>
      </c>
      <c r="BT26" s="162">
        <v>4585.59451599356</v>
      </c>
      <c r="BU26" s="162">
        <v>3886.530915661685</v>
      </c>
      <c r="BV26" s="162">
        <v>4644.3664141641939</v>
      </c>
      <c r="BW26" s="162">
        <v>4232.2660469574266</v>
      </c>
      <c r="BX26" s="162">
        <v>3844.6387193719847</v>
      </c>
      <c r="BY26" s="162">
        <v>4422.2868584544367</v>
      </c>
      <c r="BZ26" s="162">
        <v>7991.3047215446231</v>
      </c>
      <c r="CA26" s="162">
        <v>4857.1675389995044</v>
      </c>
    </row>
    <row r="27" spans="1:79" x14ac:dyDescent="0.45">
      <c r="A27" s="19">
        <v>23</v>
      </c>
      <c r="B27" s="19" t="s">
        <v>2064</v>
      </c>
      <c r="C27" s="19" t="s">
        <v>282</v>
      </c>
      <c r="D27" s="19" t="s">
        <v>282</v>
      </c>
      <c r="E27" s="19" t="s">
        <v>282</v>
      </c>
      <c r="F27" s="101"/>
      <c r="G27" s="19">
        <v>104</v>
      </c>
      <c r="H27" s="19">
        <v>10392</v>
      </c>
      <c r="I27" s="19" t="s">
        <v>1673</v>
      </c>
      <c r="J27" s="99"/>
      <c r="K27" s="100"/>
      <c r="L27" s="101"/>
      <c r="M27" s="102"/>
      <c r="N27" s="102"/>
      <c r="O27" s="102"/>
      <c r="P27" s="104"/>
      <c r="Q27" s="104"/>
      <c r="R27" s="107" t="s">
        <v>362</v>
      </c>
      <c r="S27" s="108">
        <v>264.46999574341663</v>
      </c>
      <c r="T27" s="108">
        <v>261.28026844460828</v>
      </c>
      <c r="U27" s="108">
        <v>292.89511264872328</v>
      </c>
      <c r="V27" s="108">
        <v>276.34175639634708</v>
      </c>
      <c r="W27" s="295" cm="1">
        <f t="array" ref="W27">_xlfn.XLOOKUP($W$2&amp;$W$4,$X$2:$CA$2&amp;$X$4:$CA$4,$X27:$CA27)</f>
        <v>357.29634702620768</v>
      </c>
      <c r="X27" s="162">
        <v>0</v>
      </c>
      <c r="Y27" s="162">
        <v>0</v>
      </c>
      <c r="Z27" s="162">
        <v>0</v>
      </c>
      <c r="AA27" s="162">
        <v>0</v>
      </c>
      <c r="AB27" s="162">
        <v>983.063746080432</v>
      </c>
      <c r="AC27" s="162">
        <v>473.08949995843386</v>
      </c>
      <c r="AD27" s="162">
        <v>109.92238148566256</v>
      </c>
      <c r="AE27" s="162">
        <v>424.90798832658714</v>
      </c>
      <c r="AF27" s="162">
        <v>1058.0611550048641</v>
      </c>
      <c r="AG27" s="162">
        <v>1666.7845682342033</v>
      </c>
      <c r="AH27" s="162">
        <v>2794.3573063902732</v>
      </c>
      <c r="AI27" s="162">
        <v>2777.0119530504412</v>
      </c>
      <c r="AJ27" s="162">
        <v>394.61894543390025</v>
      </c>
      <c r="AK27" s="162">
        <v>545.55682433203629</v>
      </c>
      <c r="AL27" s="162">
        <v>609.01535714894283</v>
      </c>
      <c r="AM27" s="162">
        <v>536.40640983792616</v>
      </c>
      <c r="AN27" s="162">
        <v>101.18577435515992</v>
      </c>
      <c r="AO27" s="162">
        <v>252.95862965643389</v>
      </c>
      <c r="AP27" s="162">
        <v>203.29389869593871</v>
      </c>
      <c r="AQ27" s="162">
        <v>220.76386427439837</v>
      </c>
      <c r="AR27" s="162">
        <v>89.224607724406184</v>
      </c>
      <c r="AS27" s="162">
        <v>215.84570982607121</v>
      </c>
      <c r="AT27" s="162">
        <v>495.01649744735437</v>
      </c>
      <c r="AU27" s="162">
        <v>357.29634702620768</v>
      </c>
      <c r="AV27" s="162">
        <v>119.92433710202477</v>
      </c>
      <c r="AW27" s="162">
        <v>238.97396007773716</v>
      </c>
      <c r="AX27" s="162">
        <v>240.92866562178094</v>
      </c>
      <c r="AY27" s="162">
        <v>226.09454253491214</v>
      </c>
      <c r="AZ27" s="162">
        <v>74.308692841751622</v>
      </c>
      <c r="BA27" s="162">
        <v>202.25069911147457</v>
      </c>
      <c r="BB27" s="162">
        <v>194.69491274497665</v>
      </c>
      <c r="BC27" s="162">
        <v>197.44370293529892</v>
      </c>
      <c r="BD27" s="162">
        <v>82.137873901924735</v>
      </c>
      <c r="BE27" s="162">
        <v>251.40394295917474</v>
      </c>
      <c r="BF27" s="162">
        <v>294.14870664534249</v>
      </c>
      <c r="BG27" s="162">
        <v>271.67004143999657</v>
      </c>
      <c r="BH27" s="162">
        <v>102.27974955635896</v>
      </c>
      <c r="BI27" s="162">
        <v>251.58485616189074</v>
      </c>
      <c r="BJ27" s="162">
        <v>207.29880068654529</v>
      </c>
      <c r="BK27" s="162">
        <v>246.27476733216503</v>
      </c>
      <c r="BL27" s="162">
        <v>81.011120011336828</v>
      </c>
      <c r="BM27" s="162">
        <v>172.40069534193788</v>
      </c>
      <c r="BN27" s="162">
        <v>211.59703474158044</v>
      </c>
      <c r="BO27" s="162">
        <v>185.76535617664663</v>
      </c>
      <c r="BP27" s="162">
        <v>0</v>
      </c>
      <c r="BQ27" s="162">
        <v>200.68693019449486</v>
      </c>
      <c r="BR27" s="162">
        <v>184.89273662848711</v>
      </c>
      <c r="BS27" s="162">
        <v>201.11072551217123</v>
      </c>
      <c r="BT27" s="162">
        <v>142.21663295127394</v>
      </c>
      <c r="BU27" s="162">
        <v>307.37737507500492</v>
      </c>
      <c r="BV27" s="162">
        <v>263.48046064682273</v>
      </c>
      <c r="BW27" s="162">
        <v>266.99461472169554</v>
      </c>
      <c r="BX27" s="162">
        <v>68.541016740095515</v>
      </c>
      <c r="BY27" s="162">
        <v>178.83084264479675</v>
      </c>
      <c r="BZ27" s="162">
        <v>179.12174494617645</v>
      </c>
      <c r="CA27" s="162">
        <v>180.16078712674391</v>
      </c>
    </row>
    <row r="28" spans="1:79" x14ac:dyDescent="0.45">
      <c r="A28" s="19">
        <v>24</v>
      </c>
      <c r="B28" s="19" t="s">
        <v>2065</v>
      </c>
      <c r="C28" s="19" t="s">
        <v>282</v>
      </c>
      <c r="D28" s="19" t="s">
        <v>282</v>
      </c>
      <c r="E28" s="19" t="s">
        <v>282</v>
      </c>
      <c r="F28" s="111"/>
      <c r="G28" s="19">
        <v>104</v>
      </c>
      <c r="H28" s="19">
        <v>10392</v>
      </c>
      <c r="I28" s="19" t="s">
        <v>1673</v>
      </c>
      <c r="J28" s="109"/>
      <c r="K28" s="110"/>
      <c r="L28" s="111"/>
      <c r="M28" s="112"/>
      <c r="N28" s="112"/>
      <c r="O28" s="112"/>
      <c r="P28" s="114"/>
      <c r="Q28" s="114"/>
      <c r="R28" s="107" t="s">
        <v>364</v>
      </c>
      <c r="S28" s="108">
        <v>415.7202899054177</v>
      </c>
      <c r="T28" s="108">
        <v>374.32159829540501</v>
      </c>
      <c r="U28" s="108">
        <v>439.40149679899355</v>
      </c>
      <c r="V28" s="108">
        <v>399.85666671904147</v>
      </c>
      <c r="W28" s="295" cm="1">
        <f t="array" ref="W28">_xlfn.XLOOKUP($W$2&amp;$W$4,$X$2:$CA$2&amp;$X$4:$CA$4,$X28:$CA28)</f>
        <v>225.50555146268576</v>
      </c>
      <c r="X28" s="162">
        <v>0</v>
      </c>
      <c r="Y28" s="162">
        <v>0</v>
      </c>
      <c r="Z28" s="162">
        <v>0</v>
      </c>
      <c r="AA28" s="162">
        <v>0</v>
      </c>
      <c r="AB28" s="162">
        <v>188.55581189955731</v>
      </c>
      <c r="AC28" s="162">
        <v>186.86100950597765</v>
      </c>
      <c r="AD28" s="162">
        <v>311.01001417192487</v>
      </c>
      <c r="AE28" s="162">
        <v>224.11409566923462</v>
      </c>
      <c r="AF28" s="162">
        <v>2911.3784761481625</v>
      </c>
      <c r="AG28" s="162">
        <v>1637.3859389892166</v>
      </c>
      <c r="AH28" s="162">
        <v>1182.7798350701842</v>
      </c>
      <c r="AI28" s="162">
        <v>1193.933477491044</v>
      </c>
      <c r="AJ28" s="162">
        <v>31.102096834091949</v>
      </c>
      <c r="AK28" s="162">
        <v>36.748323643973265</v>
      </c>
      <c r="AL28" s="162">
        <v>44.830108428644259</v>
      </c>
      <c r="AM28" s="162">
        <v>36.570696598376955</v>
      </c>
      <c r="AN28" s="162">
        <v>3.6226476231581546</v>
      </c>
      <c r="AO28" s="162">
        <v>4.3380203748357662</v>
      </c>
      <c r="AP28" s="162">
        <v>7.5034391440176895</v>
      </c>
      <c r="AQ28" s="162">
        <v>4.4027992824952156</v>
      </c>
      <c r="AR28" s="162">
        <v>17.792789574760761</v>
      </c>
      <c r="AS28" s="162">
        <v>21.022865220640401</v>
      </c>
      <c r="AT28" s="162">
        <v>435.15923526210668</v>
      </c>
      <c r="AU28" s="162">
        <v>225.50555146268576</v>
      </c>
      <c r="AV28" s="162">
        <v>21.713560914778469</v>
      </c>
      <c r="AW28" s="162">
        <v>25.655407357769011</v>
      </c>
      <c r="AX28" s="162">
        <v>44.492065424644942</v>
      </c>
      <c r="AY28" s="162">
        <v>32.840774025872093</v>
      </c>
      <c r="AZ28" s="162">
        <v>41.372569563380544</v>
      </c>
      <c r="BA28" s="162">
        <v>53.265398579361019</v>
      </c>
      <c r="BB28" s="162">
        <v>222.066386200729</v>
      </c>
      <c r="BC28" s="162">
        <v>102.6663892227244</v>
      </c>
      <c r="BD28" s="162">
        <v>29.71746507275471</v>
      </c>
      <c r="BE28" s="162">
        <v>26.654043912489321</v>
      </c>
      <c r="BF28" s="162">
        <v>92.37788453954586</v>
      </c>
      <c r="BG28" s="162">
        <v>54.761069446369874</v>
      </c>
      <c r="BH28" s="162">
        <v>55.104755178240346</v>
      </c>
      <c r="BI28" s="162">
        <v>69.382382228812077</v>
      </c>
      <c r="BJ28" s="162">
        <v>73.653640578896344</v>
      </c>
      <c r="BK28" s="162">
        <v>69.214616080798663</v>
      </c>
      <c r="BL28" s="162">
        <v>162.05250890604302</v>
      </c>
      <c r="BM28" s="162">
        <v>142.75205611042685</v>
      </c>
      <c r="BN28" s="162">
        <v>288.15722993932837</v>
      </c>
      <c r="BO28" s="162">
        <v>179.85035713345414</v>
      </c>
      <c r="BP28" s="162">
        <v>0</v>
      </c>
      <c r="BQ28" s="162">
        <v>0</v>
      </c>
      <c r="BR28" s="162">
        <v>0</v>
      </c>
      <c r="BS28" s="162">
        <v>0</v>
      </c>
      <c r="BT28" s="162">
        <v>33.448063296534286</v>
      </c>
      <c r="BU28" s="162">
        <v>39.520173248828193</v>
      </c>
      <c r="BV28" s="162">
        <v>52.445618278091878</v>
      </c>
      <c r="BW28" s="162">
        <v>41.787173256296754</v>
      </c>
      <c r="BX28" s="162">
        <v>3.5677710396379632</v>
      </c>
      <c r="BY28" s="162">
        <v>6.910856743668897</v>
      </c>
      <c r="BZ28" s="162">
        <v>18.88904329479789</v>
      </c>
      <c r="CA28" s="162">
        <v>8.3692123134725875</v>
      </c>
    </row>
    <row r="29" spans="1:79" x14ac:dyDescent="0.45">
      <c r="A29" s="19">
        <v>25</v>
      </c>
      <c r="B29" s="19" t="s">
        <v>2044</v>
      </c>
      <c r="C29" s="19" t="s">
        <v>281</v>
      </c>
      <c r="D29" s="19" t="s">
        <v>281</v>
      </c>
      <c r="E29" s="19" t="s">
        <v>281</v>
      </c>
      <c r="F29" s="117"/>
      <c r="G29" s="19">
        <v>104</v>
      </c>
      <c r="H29" s="19">
        <v>10410</v>
      </c>
      <c r="I29" s="19" t="s">
        <v>1676</v>
      </c>
      <c r="J29" s="115" t="s">
        <v>1676</v>
      </c>
      <c r="K29" s="116" t="s">
        <v>1677</v>
      </c>
      <c r="L29" s="117" t="s">
        <v>1678</v>
      </c>
      <c r="M29" s="118" t="s">
        <v>1678</v>
      </c>
      <c r="N29" s="118" t="s">
        <v>1676</v>
      </c>
      <c r="O29" s="119" t="s">
        <v>1677</v>
      </c>
      <c r="P29" s="104">
        <v>1</v>
      </c>
      <c r="Q29" s="104">
        <v>1</v>
      </c>
      <c r="R29" s="107" t="s">
        <v>361</v>
      </c>
      <c r="S29" s="108">
        <v>7125.8566638832817</v>
      </c>
      <c r="T29" s="108">
        <v>3490.4108470643569</v>
      </c>
      <c r="U29" s="108">
        <v>2026.1843284449435</v>
      </c>
      <c r="V29" s="108">
        <v>4278.2923572876089</v>
      </c>
      <c r="W29" s="295" cm="1">
        <f t="array" ref="W29">_xlfn.XLOOKUP($W$2&amp;$W$4,$X$2:$CA$2&amp;$X$4:$CA$4,$X29:$CA29)</f>
        <v>4502.6994928042423</v>
      </c>
      <c r="X29" s="162">
        <v>5579.8231989715323</v>
      </c>
      <c r="Y29" s="162">
        <v>3034.9287326823969</v>
      </c>
      <c r="Z29" s="162">
        <v>1195.7590118517148</v>
      </c>
      <c r="AA29" s="162">
        <v>3027.0351230066949</v>
      </c>
      <c r="AB29" s="162">
        <v>9359.3328153463881</v>
      </c>
      <c r="AC29" s="162">
        <v>5126.9484830959364</v>
      </c>
      <c r="AD29" s="162">
        <v>2285.2990013829658</v>
      </c>
      <c r="AE29" s="162">
        <v>5639.4699241785893</v>
      </c>
      <c r="AF29" s="162">
        <v>3463.9620835924443</v>
      </c>
      <c r="AG29" s="162">
        <v>2232.069412374994</v>
      </c>
      <c r="AH29" s="162">
        <v>1181.6522071890147</v>
      </c>
      <c r="AI29" s="162">
        <v>1658.0328226437148</v>
      </c>
      <c r="AJ29" s="162">
        <v>6114.9162678785724</v>
      </c>
      <c r="AK29" s="162">
        <v>3493.9129974728312</v>
      </c>
      <c r="AL29" s="162">
        <v>1648.9114381687571</v>
      </c>
      <c r="AM29" s="162">
        <v>3595.4586686147122</v>
      </c>
      <c r="AN29" s="162">
        <v>9796.3690398966901</v>
      </c>
      <c r="AO29" s="162">
        <v>6430.4183821745155</v>
      </c>
      <c r="AP29" s="162">
        <v>3413.6838084269416</v>
      </c>
      <c r="AQ29" s="162">
        <v>6681.5351544743435</v>
      </c>
      <c r="AR29" s="162">
        <v>8925.2341512319999</v>
      </c>
      <c r="AS29" s="162">
        <v>4862.1328929635702</v>
      </c>
      <c r="AT29" s="162">
        <v>1984.2970554926892</v>
      </c>
      <c r="AU29" s="162">
        <v>4502.6994928042423</v>
      </c>
      <c r="AV29" s="162">
        <v>3917.0647054856822</v>
      </c>
      <c r="AW29" s="162">
        <v>1986.4452462602871</v>
      </c>
      <c r="AX29" s="162">
        <v>819.91132376836799</v>
      </c>
      <c r="AY29" s="162">
        <v>2664.7477870484299</v>
      </c>
      <c r="AZ29" s="162">
        <v>15106.379641500809</v>
      </c>
      <c r="BA29" s="162">
        <v>7848.1227782374408</v>
      </c>
      <c r="BB29" s="162">
        <v>2746.042769881833</v>
      </c>
      <c r="BC29" s="162">
        <v>6998.1449298124835</v>
      </c>
      <c r="BD29" s="162">
        <v>11676.377485115891</v>
      </c>
      <c r="BE29" s="162">
        <v>6478.6026876003079</v>
      </c>
      <c r="BF29" s="162">
        <v>2748.6555471266356</v>
      </c>
      <c r="BG29" s="162">
        <v>4584.347098829644</v>
      </c>
      <c r="BH29" s="162">
        <v>5974.2908858048613</v>
      </c>
      <c r="BI29" s="162">
        <v>3518.3439083660764</v>
      </c>
      <c r="BJ29" s="162">
        <v>1756.3469991406266</v>
      </c>
      <c r="BK29" s="162">
        <v>3519.5525120388988</v>
      </c>
      <c r="BL29" s="162">
        <v>10941.573840060792</v>
      </c>
      <c r="BM29" s="162">
        <v>6208.8219025694825</v>
      </c>
      <c r="BN29" s="162">
        <v>2751.0098405189519</v>
      </c>
      <c r="BO29" s="162">
        <v>5182.5930584305497</v>
      </c>
      <c r="BP29" s="162">
        <v>0</v>
      </c>
      <c r="BQ29" s="162">
        <v>6571.5094066385118</v>
      </c>
      <c r="BR29" s="162">
        <v>4190.784761937547</v>
      </c>
      <c r="BS29" s="162">
        <v>6442.3916217784781</v>
      </c>
      <c r="BT29" s="162">
        <v>6589.9250865852737</v>
      </c>
      <c r="BU29" s="162">
        <v>5406.0679833245213</v>
      </c>
      <c r="BV29" s="162">
        <v>2328.8761540987384</v>
      </c>
      <c r="BW29" s="162">
        <v>5306.7608184792307</v>
      </c>
      <c r="BX29" s="162">
        <v>6055.5033892196961</v>
      </c>
      <c r="BY29" s="162">
        <v>4487.7145659646367</v>
      </c>
      <c r="BZ29" s="162">
        <v>3263.3657834461897</v>
      </c>
      <c r="CA29" s="162">
        <v>4377.1285207732499</v>
      </c>
    </row>
    <row r="30" spans="1:79" x14ac:dyDescent="0.45">
      <c r="A30" s="19">
        <v>26</v>
      </c>
      <c r="B30" s="19" t="s">
        <v>2066</v>
      </c>
      <c r="C30" s="19" t="s">
        <v>281</v>
      </c>
      <c r="D30" s="19" t="s">
        <v>281</v>
      </c>
      <c r="E30" s="19" t="s">
        <v>281</v>
      </c>
      <c r="F30" s="101"/>
      <c r="G30" s="19">
        <v>104</v>
      </c>
      <c r="H30" s="19">
        <v>10410</v>
      </c>
      <c r="I30" s="19" t="s">
        <v>1676</v>
      </c>
      <c r="J30" s="99"/>
      <c r="K30" s="100"/>
      <c r="L30" s="101"/>
      <c r="M30" s="102"/>
      <c r="N30" s="102"/>
      <c r="O30" s="103"/>
      <c r="P30" s="104"/>
      <c r="Q30" s="104"/>
      <c r="R30" s="107" t="s">
        <v>362</v>
      </c>
      <c r="S30" s="108">
        <v>167.82934423197386</v>
      </c>
      <c r="T30" s="108">
        <v>195.6852290362902</v>
      </c>
      <c r="U30" s="108">
        <v>330.93045716804136</v>
      </c>
      <c r="V30" s="108">
        <v>207.03693797493634</v>
      </c>
      <c r="W30" s="295" cm="1">
        <f t="array" ref="W30">_xlfn.XLOOKUP($W$2&amp;$W$4,$X$2:$CA$2&amp;$X$4:$CA$4,$X30:$CA30)</f>
        <v>234.83576770057206</v>
      </c>
      <c r="X30" s="162">
        <v>0</v>
      </c>
      <c r="Y30" s="162">
        <v>318.5259770047943</v>
      </c>
      <c r="Z30" s="162">
        <v>340.07784153462205</v>
      </c>
      <c r="AA30" s="162">
        <v>318.71697376222443</v>
      </c>
      <c r="AB30" s="162">
        <v>156.59797024989948</v>
      </c>
      <c r="AC30" s="162">
        <v>180.0694932571962</v>
      </c>
      <c r="AD30" s="162">
        <v>191.59484908708546</v>
      </c>
      <c r="AE30" s="162">
        <v>178.58412383251763</v>
      </c>
      <c r="AF30" s="162">
        <v>2333.1123085897975</v>
      </c>
      <c r="AG30" s="162">
        <v>2629.5197147497083</v>
      </c>
      <c r="AH30" s="162">
        <v>2202.2432639012245</v>
      </c>
      <c r="AI30" s="162">
        <v>2367.5547386445974</v>
      </c>
      <c r="AJ30" s="162">
        <v>282.51252519984956</v>
      </c>
      <c r="AK30" s="162">
        <v>246.21619209286615</v>
      </c>
      <c r="AL30" s="162">
        <v>315.02541282090368</v>
      </c>
      <c r="AM30" s="162">
        <v>254.50141172563247</v>
      </c>
      <c r="AN30" s="162">
        <v>172.03600421375344</v>
      </c>
      <c r="AO30" s="162">
        <v>180.18888374334938</v>
      </c>
      <c r="AP30" s="162">
        <v>194.83279410443197</v>
      </c>
      <c r="AQ30" s="162">
        <v>180.77987495361404</v>
      </c>
      <c r="AR30" s="162">
        <v>0</v>
      </c>
      <c r="AS30" s="162">
        <v>228.13034984490454</v>
      </c>
      <c r="AT30" s="162">
        <v>263.81480726610823</v>
      </c>
      <c r="AU30" s="162">
        <v>234.83576770057206</v>
      </c>
      <c r="AV30" s="162">
        <v>208.47520955315269</v>
      </c>
      <c r="AW30" s="162">
        <v>195.32052810382308</v>
      </c>
      <c r="AX30" s="162">
        <v>230.86472823670104</v>
      </c>
      <c r="AY30" s="162">
        <v>208.02291629983119</v>
      </c>
      <c r="AZ30" s="162">
        <v>176.4194456587324</v>
      </c>
      <c r="BA30" s="162">
        <v>213.40442110201732</v>
      </c>
      <c r="BB30" s="162">
        <v>211.03859289504879</v>
      </c>
      <c r="BC30" s="162">
        <v>212.41342062299628</v>
      </c>
      <c r="BD30" s="162">
        <v>0</v>
      </c>
      <c r="BE30" s="162">
        <v>366.73078110358688</v>
      </c>
      <c r="BF30" s="162">
        <v>442.72444691241242</v>
      </c>
      <c r="BG30" s="162">
        <v>412.44284313320139</v>
      </c>
      <c r="BH30" s="162">
        <v>215.73789629636218</v>
      </c>
      <c r="BI30" s="162">
        <v>252.34238687174908</v>
      </c>
      <c r="BJ30" s="162">
        <v>274.23088337934468</v>
      </c>
      <c r="BK30" s="162">
        <v>252.02393205592338</v>
      </c>
      <c r="BL30" s="162">
        <v>0</v>
      </c>
      <c r="BM30" s="162">
        <v>206.27715717623349</v>
      </c>
      <c r="BN30" s="162">
        <v>243.98223998927187</v>
      </c>
      <c r="BO30" s="162">
        <v>220.88859049537558</v>
      </c>
      <c r="BP30" s="162">
        <v>0</v>
      </c>
      <c r="BQ30" s="162">
        <v>202.56459561660841</v>
      </c>
      <c r="BR30" s="162">
        <v>268.08002997119593</v>
      </c>
      <c r="BS30" s="162">
        <v>207.08029723689737</v>
      </c>
      <c r="BT30" s="162">
        <v>191.43148715130178</v>
      </c>
      <c r="BU30" s="162">
        <v>214.40232012710706</v>
      </c>
      <c r="BV30" s="162">
        <v>219.58290776347627</v>
      </c>
      <c r="BW30" s="162">
        <v>211.22921719284736</v>
      </c>
      <c r="BX30" s="162">
        <v>167.35758858677494</v>
      </c>
      <c r="BY30" s="162">
        <v>183.11054681625293</v>
      </c>
      <c r="BZ30" s="162">
        <v>220.02055153741873</v>
      </c>
      <c r="CA30" s="162">
        <v>189.0493111625253</v>
      </c>
    </row>
    <row r="31" spans="1:79" x14ac:dyDescent="0.45">
      <c r="A31" s="19">
        <v>27</v>
      </c>
      <c r="B31" s="19" t="s">
        <v>2067</v>
      </c>
      <c r="C31" s="19" t="s">
        <v>281</v>
      </c>
      <c r="D31" s="19" t="s">
        <v>281</v>
      </c>
      <c r="E31" s="19" t="s">
        <v>281</v>
      </c>
      <c r="F31" s="111"/>
      <c r="G31" s="19">
        <v>104</v>
      </c>
      <c r="H31" s="19">
        <v>10410</v>
      </c>
      <c r="I31" s="19" t="s">
        <v>1676</v>
      </c>
      <c r="J31" s="109"/>
      <c r="K31" s="110"/>
      <c r="L31" s="111"/>
      <c r="M31" s="112"/>
      <c r="N31" s="112"/>
      <c r="O31" s="113"/>
      <c r="P31" s="114"/>
      <c r="Q31" s="114"/>
      <c r="R31" s="107" t="s">
        <v>364</v>
      </c>
      <c r="S31" s="108">
        <v>9.1415358180325548</v>
      </c>
      <c r="T31" s="108">
        <v>30.071388302167257</v>
      </c>
      <c r="U31" s="108">
        <v>95.218107899377884</v>
      </c>
      <c r="V31" s="108">
        <v>33.293923357097135</v>
      </c>
      <c r="W31" s="295" cm="1">
        <f t="array" ref="W31">_xlfn.XLOOKUP($W$2&amp;$W$4,$X$2:$CA$2&amp;$X$4:$CA$4,$X31:$CA31)</f>
        <v>1.8411632659295576</v>
      </c>
      <c r="X31" s="162">
        <v>0</v>
      </c>
      <c r="Y31" s="162">
        <v>3.6628154499093375</v>
      </c>
      <c r="Z31" s="162">
        <v>5.6063501784326633</v>
      </c>
      <c r="AA31" s="162">
        <v>3.6703411533740318</v>
      </c>
      <c r="AB31" s="162">
        <v>0.66648391194318612</v>
      </c>
      <c r="AC31" s="162">
        <v>4.3064575917216574</v>
      </c>
      <c r="AD31" s="162">
        <v>5.7706880147969208</v>
      </c>
      <c r="AE31" s="162">
        <v>3.5860273709315966</v>
      </c>
      <c r="AF31" s="162">
        <v>1137.0387317138402</v>
      </c>
      <c r="AG31" s="162">
        <v>1282.1340694461246</v>
      </c>
      <c r="AH31" s="162">
        <v>1067.6628872583947</v>
      </c>
      <c r="AI31" s="162">
        <v>1149.7146332799409</v>
      </c>
      <c r="AJ31" s="162">
        <v>0.1569112506600186</v>
      </c>
      <c r="AK31" s="162">
        <v>0.90759616658197229</v>
      </c>
      <c r="AL31" s="162">
        <v>1.3881608383456756</v>
      </c>
      <c r="AM31" s="162">
        <v>0.87698857707732303</v>
      </c>
      <c r="AN31" s="162">
        <v>2.4430284476080097</v>
      </c>
      <c r="AO31" s="162">
        <v>14.194912646309428</v>
      </c>
      <c r="AP31" s="162">
        <v>14.474001077339155</v>
      </c>
      <c r="AQ31" s="162">
        <v>12.609608314918091</v>
      </c>
      <c r="AR31" s="162">
        <v>0</v>
      </c>
      <c r="AS31" s="162">
        <v>1.7285785526375532</v>
      </c>
      <c r="AT31" s="162">
        <v>2.6457834989350322</v>
      </c>
      <c r="AU31" s="162">
        <v>1.8411632659295576</v>
      </c>
      <c r="AV31" s="162">
        <v>0</v>
      </c>
      <c r="AW31" s="162">
        <v>0</v>
      </c>
      <c r="AX31" s="162">
        <v>0</v>
      </c>
      <c r="AY31" s="162">
        <v>0</v>
      </c>
      <c r="AZ31" s="162">
        <v>1.6473600550447138</v>
      </c>
      <c r="BA31" s="162">
        <v>9.5648837957248301</v>
      </c>
      <c r="BB31" s="162">
        <v>14.629410741735592</v>
      </c>
      <c r="BC31" s="162">
        <v>10.231300533566218</v>
      </c>
      <c r="BD31" s="162">
        <v>0</v>
      </c>
      <c r="BE31" s="162">
        <v>1.8143628904042666</v>
      </c>
      <c r="BF31" s="162">
        <v>2.7770860567412252</v>
      </c>
      <c r="BG31" s="162">
        <v>2.2770125235164942</v>
      </c>
      <c r="BH31" s="162">
        <v>10.855415821623156</v>
      </c>
      <c r="BI31" s="162">
        <v>63.213244667939051</v>
      </c>
      <c r="BJ31" s="162">
        <v>96.684135460009344</v>
      </c>
      <c r="BK31" s="162">
        <v>62.269188534234381</v>
      </c>
      <c r="BL31" s="162">
        <v>0</v>
      </c>
      <c r="BM31" s="162">
        <v>20.728493090339875</v>
      </c>
      <c r="BN31" s="162">
        <v>31.727285342356964</v>
      </c>
      <c r="BO31" s="162">
        <v>23.990482555116458</v>
      </c>
      <c r="BP31" s="162">
        <v>0</v>
      </c>
      <c r="BQ31" s="162">
        <v>0</v>
      </c>
      <c r="BR31" s="162">
        <v>0</v>
      </c>
      <c r="BS31" s="162">
        <v>0</v>
      </c>
      <c r="BT31" s="162">
        <v>0.17912412060587826</v>
      </c>
      <c r="BU31" s="162">
        <v>1.5397143295536693</v>
      </c>
      <c r="BV31" s="162">
        <v>2.3549803461328604</v>
      </c>
      <c r="BW31" s="162">
        <v>1.3238641522804218</v>
      </c>
      <c r="BX31" s="162">
        <v>8.9928874394874417E-2</v>
      </c>
      <c r="BY31" s="162">
        <v>0.5279237687277889</v>
      </c>
      <c r="BZ31" s="162">
        <v>0.80745504263165824</v>
      </c>
      <c r="CA31" s="162">
        <v>0.54473680354897269</v>
      </c>
    </row>
    <row r="32" spans="1:79" x14ac:dyDescent="0.45">
      <c r="A32" s="19">
        <v>28</v>
      </c>
      <c r="B32" s="19" t="s">
        <v>2045</v>
      </c>
      <c r="C32" s="19" t="s">
        <v>281</v>
      </c>
      <c r="D32" s="19" t="s">
        <v>281</v>
      </c>
      <c r="E32" s="19" t="s">
        <v>281</v>
      </c>
      <c r="F32" s="117"/>
      <c r="G32" s="19">
        <v>104</v>
      </c>
      <c r="H32" s="19">
        <v>10420</v>
      </c>
      <c r="I32" s="19" t="s">
        <v>1679</v>
      </c>
      <c r="J32" s="115" t="s">
        <v>1679</v>
      </c>
      <c r="K32" s="116" t="s">
        <v>1680</v>
      </c>
      <c r="L32" s="117" t="s">
        <v>1681</v>
      </c>
      <c r="M32" s="118" t="s">
        <v>1681</v>
      </c>
      <c r="N32" s="118" t="s">
        <v>1679</v>
      </c>
      <c r="O32" s="119" t="s">
        <v>1680</v>
      </c>
      <c r="P32" s="104">
        <v>1</v>
      </c>
      <c r="Q32" s="104">
        <v>1</v>
      </c>
      <c r="R32" s="107" t="s">
        <v>361</v>
      </c>
      <c r="S32" s="108">
        <v>5259.6270178703171</v>
      </c>
      <c r="T32" s="108">
        <v>2684.5738563068458</v>
      </c>
      <c r="U32" s="108">
        <v>1348.500890800213</v>
      </c>
      <c r="V32" s="108">
        <v>2900.3576437309152</v>
      </c>
      <c r="W32" s="295" cm="1">
        <f t="array" ref="W32">_xlfn.XLOOKUP($W$2&amp;$W$4,$X$2:$CA$2&amp;$X$4:$CA$4,$X32:$CA32)</f>
        <v>2535.7907849849248</v>
      </c>
      <c r="X32" s="162">
        <v>4733.3029473836077</v>
      </c>
      <c r="Y32" s="162">
        <v>2638.926751353215</v>
      </c>
      <c r="Z32" s="162">
        <v>1101.6732355178119</v>
      </c>
      <c r="AA32" s="162">
        <v>2625.3618642625302</v>
      </c>
      <c r="AB32" s="162">
        <v>9085.3713524999548</v>
      </c>
      <c r="AC32" s="162">
        <v>5009.8353695526821</v>
      </c>
      <c r="AD32" s="162">
        <v>2150.2145010011741</v>
      </c>
      <c r="AE32" s="162">
        <v>4658.7465398445956</v>
      </c>
      <c r="AF32" s="162">
        <v>5366.190332003971</v>
      </c>
      <c r="AG32" s="162">
        <v>3052.5419625835875</v>
      </c>
      <c r="AH32" s="162">
        <v>1372.2054697277213</v>
      </c>
      <c r="AI32" s="162">
        <v>2284.3079120938132</v>
      </c>
      <c r="AJ32" s="162">
        <v>5967.8095561541058</v>
      </c>
      <c r="AK32" s="162">
        <v>3291.4066348568481</v>
      </c>
      <c r="AL32" s="162">
        <v>1454.9273851385217</v>
      </c>
      <c r="AM32" s="162">
        <v>3597.4901270426822</v>
      </c>
      <c r="AN32" s="162">
        <v>4120.3906611640132</v>
      </c>
      <c r="AO32" s="162">
        <v>2329.0416636866803</v>
      </c>
      <c r="AP32" s="162">
        <v>1223.1060698937247</v>
      </c>
      <c r="AQ32" s="162">
        <v>2478.0607888516965</v>
      </c>
      <c r="AR32" s="162">
        <v>5477.9490246026708</v>
      </c>
      <c r="AS32" s="162">
        <v>3043.1824387349761</v>
      </c>
      <c r="AT32" s="162">
        <v>1244.2931775388952</v>
      </c>
      <c r="AU32" s="162">
        <v>2535.7907849849248</v>
      </c>
      <c r="AV32" s="162">
        <v>6147.1229022940006</v>
      </c>
      <c r="AW32" s="162">
        <v>3129.1078501600273</v>
      </c>
      <c r="AX32" s="162">
        <v>1316.8817957614142</v>
      </c>
      <c r="AY32" s="162">
        <v>4263.2614583862232</v>
      </c>
      <c r="AZ32" s="162">
        <v>11345.190997637423</v>
      </c>
      <c r="BA32" s="162">
        <v>6191.3941397103363</v>
      </c>
      <c r="BB32" s="162">
        <v>2593.3082222903799</v>
      </c>
      <c r="BC32" s="162">
        <v>5663.9202841373844</v>
      </c>
      <c r="BD32" s="162">
        <v>6780.8794855072711</v>
      </c>
      <c r="BE32" s="162">
        <v>3793.9252066423269</v>
      </c>
      <c r="BF32" s="162">
        <v>1623.1538385531492</v>
      </c>
      <c r="BG32" s="162">
        <v>2788.0700526454707</v>
      </c>
      <c r="BH32" s="162">
        <v>3780.1382146500096</v>
      </c>
      <c r="BI32" s="162">
        <v>2106.4908876245963</v>
      </c>
      <c r="BJ32" s="162">
        <v>910.54656847624585</v>
      </c>
      <c r="BK32" s="162">
        <v>2111.0171810493912</v>
      </c>
      <c r="BL32" s="162">
        <v>5742.5343530729533</v>
      </c>
      <c r="BM32" s="162">
        <v>3215.741170937169</v>
      </c>
      <c r="BN32" s="162">
        <v>1385.3225394148014</v>
      </c>
      <c r="BO32" s="162">
        <v>2900.8010717393117</v>
      </c>
      <c r="BP32" s="162">
        <v>0</v>
      </c>
      <c r="BQ32" s="162">
        <v>4363.9208977229946</v>
      </c>
      <c r="BR32" s="162">
        <v>1862.8742818688684</v>
      </c>
      <c r="BS32" s="162">
        <v>4195.1320421946029</v>
      </c>
      <c r="BT32" s="162">
        <v>4052.2578026671372</v>
      </c>
      <c r="BU32" s="162">
        <v>2217.0566331487403</v>
      </c>
      <c r="BV32" s="162">
        <v>954.11632108647541</v>
      </c>
      <c r="BW32" s="162">
        <v>2378.1412591355042</v>
      </c>
      <c r="BX32" s="162">
        <v>8374.3474234298374</v>
      </c>
      <c r="BY32" s="162">
        <v>4707.8161689563585</v>
      </c>
      <c r="BZ32" s="162">
        <v>2123.2208933238894</v>
      </c>
      <c r="CA32" s="162">
        <v>4365.4969967664456</v>
      </c>
    </row>
    <row r="33" spans="1:79" x14ac:dyDescent="0.45">
      <c r="A33" s="19">
        <v>29</v>
      </c>
      <c r="B33" s="19" t="s">
        <v>2068</v>
      </c>
      <c r="C33" s="19" t="s">
        <v>281</v>
      </c>
      <c r="D33" s="19" t="s">
        <v>281</v>
      </c>
      <c r="E33" s="19" t="s">
        <v>281</v>
      </c>
      <c r="F33" s="101"/>
      <c r="G33" s="19">
        <v>104</v>
      </c>
      <c r="H33" s="19">
        <v>10420</v>
      </c>
      <c r="I33" s="19" t="s">
        <v>1679</v>
      </c>
      <c r="J33" s="99"/>
      <c r="K33" s="100"/>
      <c r="L33" s="101"/>
      <c r="M33" s="102"/>
      <c r="N33" s="102"/>
      <c r="O33" s="103"/>
      <c r="P33" s="104"/>
      <c r="Q33" s="104"/>
      <c r="R33" s="107" t="s">
        <v>362</v>
      </c>
      <c r="S33" s="108">
        <v>151.59879587348453</v>
      </c>
      <c r="T33" s="108">
        <v>168.94194314043173</v>
      </c>
      <c r="U33" s="108">
        <v>219.18652479478837</v>
      </c>
      <c r="V33" s="108">
        <v>174.94471107120737</v>
      </c>
      <c r="W33" s="295" cm="1">
        <f t="array" ref="W33">_xlfn.XLOOKUP($W$2&amp;$W$4,$X$2:$CA$2&amp;$X$4:$CA$4,$X33:$CA33)</f>
        <v>206.6499819896876</v>
      </c>
      <c r="X33" s="162">
        <v>0</v>
      </c>
      <c r="Y33" s="162">
        <v>260.77622662624742</v>
      </c>
      <c r="Z33" s="162">
        <v>327.90577794364935</v>
      </c>
      <c r="AA33" s="162">
        <v>261.49008659086792</v>
      </c>
      <c r="AB33" s="162">
        <v>177.71170615681723</v>
      </c>
      <c r="AC33" s="162">
        <v>189.91898154987118</v>
      </c>
      <c r="AD33" s="162">
        <v>222.56738775552947</v>
      </c>
      <c r="AE33" s="162">
        <v>202.32543242145809</v>
      </c>
      <c r="AF33" s="162">
        <v>132.4904537589286</v>
      </c>
      <c r="AG33" s="162">
        <v>154.93049171841471</v>
      </c>
      <c r="AH33" s="162">
        <v>442.37374788972528</v>
      </c>
      <c r="AI33" s="162">
        <v>310.30341219985593</v>
      </c>
      <c r="AJ33" s="162">
        <v>277.59212604958549</v>
      </c>
      <c r="AK33" s="162">
        <v>242.73933670560493</v>
      </c>
      <c r="AL33" s="162">
        <v>333.0924179167024</v>
      </c>
      <c r="AM33" s="162">
        <v>251.95221357612584</v>
      </c>
      <c r="AN33" s="162">
        <v>152.83436734501731</v>
      </c>
      <c r="AO33" s="162">
        <v>151.08679999132056</v>
      </c>
      <c r="AP33" s="162">
        <v>191.70400685496156</v>
      </c>
      <c r="AQ33" s="162">
        <v>153.44981728263593</v>
      </c>
      <c r="AR33" s="162">
        <v>0</v>
      </c>
      <c r="AS33" s="162">
        <v>185.39589630695323</v>
      </c>
      <c r="AT33" s="162">
        <v>254.16711437642553</v>
      </c>
      <c r="AU33" s="162">
        <v>206.6499819896876</v>
      </c>
      <c r="AV33" s="162">
        <v>185.58857126000541</v>
      </c>
      <c r="AW33" s="162">
        <v>170.70011644863695</v>
      </c>
      <c r="AX33" s="162">
        <v>225.63411400205206</v>
      </c>
      <c r="AY33" s="162">
        <v>186.32945686769889</v>
      </c>
      <c r="AZ33" s="162">
        <v>158.40758338283081</v>
      </c>
      <c r="BA33" s="162">
        <v>181.95206141646793</v>
      </c>
      <c r="BB33" s="162">
        <v>209.20352641082923</v>
      </c>
      <c r="BC33" s="162">
        <v>186.14266256533693</v>
      </c>
      <c r="BD33" s="162">
        <v>0</v>
      </c>
      <c r="BE33" s="162">
        <v>192.26768269755138</v>
      </c>
      <c r="BF33" s="162">
        <v>234.29253204667373</v>
      </c>
      <c r="BG33" s="162">
        <v>213.38104329193706</v>
      </c>
      <c r="BH33" s="162">
        <v>147.11985410564486</v>
      </c>
      <c r="BI33" s="162">
        <v>140.4671612860061</v>
      </c>
      <c r="BJ33" s="162">
        <v>175.09486477972786</v>
      </c>
      <c r="BK33" s="162">
        <v>142.45197401239787</v>
      </c>
      <c r="BL33" s="162">
        <v>0</v>
      </c>
      <c r="BM33" s="162">
        <v>153.12535074347366</v>
      </c>
      <c r="BN33" s="162">
        <v>208.93620620196049</v>
      </c>
      <c r="BO33" s="162">
        <v>163.32318707118989</v>
      </c>
      <c r="BP33" s="162">
        <v>0</v>
      </c>
      <c r="BQ33" s="162">
        <v>166.84186831328932</v>
      </c>
      <c r="BR33" s="162">
        <v>249.01542523277763</v>
      </c>
      <c r="BS33" s="162">
        <v>172.68563242186522</v>
      </c>
      <c r="BT33" s="162">
        <v>164.48587282623336</v>
      </c>
      <c r="BU33" s="162">
        <v>165.0246362936943</v>
      </c>
      <c r="BV33" s="162">
        <v>203.01721996829136</v>
      </c>
      <c r="BW33" s="162">
        <v>171.6436746476972</v>
      </c>
      <c r="BX33" s="162">
        <v>150.26558571113674</v>
      </c>
      <c r="BY33" s="162">
        <v>144.63353040008658</v>
      </c>
      <c r="BZ33" s="162">
        <v>203.50089438272008</v>
      </c>
      <c r="CA33" s="162">
        <v>154.47595983232205</v>
      </c>
    </row>
    <row r="34" spans="1:79" x14ac:dyDescent="0.45">
      <c r="A34" s="19">
        <v>30</v>
      </c>
      <c r="B34" s="19" t="s">
        <v>2069</v>
      </c>
      <c r="C34" s="19" t="s">
        <v>281</v>
      </c>
      <c r="D34" s="19" t="s">
        <v>281</v>
      </c>
      <c r="E34" s="19" t="s">
        <v>281</v>
      </c>
      <c r="F34" s="111"/>
      <c r="G34" s="19">
        <v>104</v>
      </c>
      <c r="H34" s="19">
        <v>10420</v>
      </c>
      <c r="I34" s="19" t="s">
        <v>1679</v>
      </c>
      <c r="J34" s="109"/>
      <c r="K34" s="110"/>
      <c r="L34" s="111"/>
      <c r="M34" s="112"/>
      <c r="N34" s="112"/>
      <c r="O34" s="113"/>
      <c r="P34" s="114"/>
      <c r="Q34" s="114"/>
      <c r="R34" s="107" t="s">
        <v>364</v>
      </c>
      <c r="S34" s="108">
        <v>0.20245438825166362</v>
      </c>
      <c r="T34" s="108">
        <v>2.0729298015475517</v>
      </c>
      <c r="U34" s="108">
        <v>10.237860227440359</v>
      </c>
      <c r="V34" s="108">
        <v>3.2322435820531821</v>
      </c>
      <c r="W34" s="295" cm="1">
        <f t="array" ref="W34">_xlfn.XLOOKUP($W$2&amp;$W$4,$X$2:$CA$2&amp;$X$4:$CA$4,$X34:$CA34)</f>
        <v>0.66388955016984297</v>
      </c>
      <c r="X34" s="162">
        <v>0</v>
      </c>
      <c r="Y34" s="162">
        <v>0.33723453634482642</v>
      </c>
      <c r="Z34" s="162">
        <v>1.1183798399190674</v>
      </c>
      <c r="AA34" s="162">
        <v>0.34494873806227283</v>
      </c>
      <c r="AB34" s="162">
        <v>7.300047657911409E-3</v>
      </c>
      <c r="AC34" s="162">
        <v>3.6223231134043868E-2</v>
      </c>
      <c r="AD34" s="162">
        <v>0.10516874937363566</v>
      </c>
      <c r="AE34" s="162">
        <v>5.7337846779678028E-2</v>
      </c>
      <c r="AF34" s="162">
        <v>11.385437019773095</v>
      </c>
      <c r="AG34" s="162">
        <v>19.393893836803365</v>
      </c>
      <c r="AH34" s="162">
        <v>157.4600320891636</v>
      </c>
      <c r="AI34" s="162">
        <v>93.659138290419619</v>
      </c>
      <c r="AJ34" s="162">
        <v>2.3799749087376601E-2</v>
      </c>
      <c r="AK34" s="162">
        <v>0.10293785509374954</v>
      </c>
      <c r="AL34" s="162">
        <v>0.34112563096456711</v>
      </c>
      <c r="AM34" s="162">
        <v>0.1007022342569474</v>
      </c>
      <c r="AN34" s="162">
        <v>0.16070395862406861</v>
      </c>
      <c r="AO34" s="162">
        <v>0.69437547584340253</v>
      </c>
      <c r="AP34" s="162">
        <v>2.3010900325023882</v>
      </c>
      <c r="AQ34" s="162">
        <v>0.69669362283620351</v>
      </c>
      <c r="AR34" s="162">
        <v>0</v>
      </c>
      <c r="AS34" s="162">
        <v>0.39741557020042745</v>
      </c>
      <c r="AT34" s="162">
        <v>1.3179597991340708</v>
      </c>
      <c r="AU34" s="162">
        <v>0.66388955016984297</v>
      </c>
      <c r="AV34" s="162">
        <v>0</v>
      </c>
      <c r="AW34" s="162">
        <v>0</v>
      </c>
      <c r="AX34" s="162">
        <v>0</v>
      </c>
      <c r="AY34" s="162">
        <v>0</v>
      </c>
      <c r="AZ34" s="162">
        <v>8.0195813725183848E-2</v>
      </c>
      <c r="BA34" s="162">
        <v>0.34563070799853085</v>
      </c>
      <c r="BB34" s="162">
        <v>1.1453851767102536</v>
      </c>
      <c r="BC34" s="162">
        <v>0.49222580247540132</v>
      </c>
      <c r="BD34" s="162">
        <v>0</v>
      </c>
      <c r="BE34" s="162">
        <v>6.9867876247312583E-2</v>
      </c>
      <c r="BF34" s="162">
        <v>0.2317046916364961</v>
      </c>
      <c r="BG34" s="162">
        <v>0.14619226453219428</v>
      </c>
      <c r="BH34" s="162">
        <v>0.18580040929417382</v>
      </c>
      <c r="BI34" s="162">
        <v>0.81437282478662942</v>
      </c>
      <c r="BJ34" s="162">
        <v>2.6987490990824434</v>
      </c>
      <c r="BK34" s="162">
        <v>0.8667632401973957</v>
      </c>
      <c r="BL34" s="162">
        <v>0</v>
      </c>
      <c r="BM34" s="162">
        <v>0.62764836994576267</v>
      </c>
      <c r="BN34" s="162">
        <v>2.0814869411466637</v>
      </c>
      <c r="BO34" s="162">
        <v>0.8781092040480537</v>
      </c>
      <c r="BP34" s="162">
        <v>0</v>
      </c>
      <c r="BQ34" s="162">
        <v>0</v>
      </c>
      <c r="BR34" s="162">
        <v>0</v>
      </c>
      <c r="BS34" s="162">
        <v>0</v>
      </c>
      <c r="BT34" s="162">
        <v>4.631388929385645E-2</v>
      </c>
      <c r="BU34" s="162">
        <v>0.19941883853921505</v>
      </c>
      <c r="BV34" s="162">
        <v>0.66085384294199767</v>
      </c>
      <c r="BW34" s="162">
        <v>0.23940739461943314</v>
      </c>
      <c r="BX34" s="162">
        <v>4.0850618186413831E-3</v>
      </c>
      <c r="BY34" s="162">
        <v>1.7960539711855569E-2</v>
      </c>
      <c r="BZ34" s="162">
        <v>5.9519410386888037E-2</v>
      </c>
      <c r="CA34" s="162">
        <v>2.4159811029017209E-2</v>
      </c>
    </row>
    <row r="35" spans="1:79" x14ac:dyDescent="0.45">
      <c r="A35" s="19">
        <v>31</v>
      </c>
      <c r="B35" s="19" t="s">
        <v>2046</v>
      </c>
      <c r="C35" s="19" t="s">
        <v>295</v>
      </c>
      <c r="D35" s="19" t="s">
        <v>295</v>
      </c>
      <c r="E35" s="19" t="s">
        <v>295</v>
      </c>
      <c r="F35" s="120"/>
      <c r="G35" s="19">
        <v>105</v>
      </c>
      <c r="H35" s="19">
        <v>10511</v>
      </c>
      <c r="I35" s="19" t="s">
        <v>1682</v>
      </c>
      <c r="J35" s="115" t="s">
        <v>1682</v>
      </c>
      <c r="K35" s="116" t="s">
        <v>1683</v>
      </c>
      <c r="L35" s="120" t="s">
        <v>1684</v>
      </c>
      <c r="M35" s="118" t="s">
        <v>1685</v>
      </c>
      <c r="N35" s="122" t="s">
        <v>1686</v>
      </c>
      <c r="O35" s="119" t="s">
        <v>1687</v>
      </c>
      <c r="P35" s="104">
        <v>10</v>
      </c>
      <c r="Q35" s="104">
        <v>1</v>
      </c>
      <c r="R35" s="107" t="s">
        <v>361</v>
      </c>
      <c r="S35" s="108">
        <v>617.66870641848948</v>
      </c>
      <c r="T35" s="108">
        <v>317.09337450843884</v>
      </c>
      <c r="U35" s="108">
        <v>182.30244342347902</v>
      </c>
      <c r="V35" s="108">
        <v>276.5408060854794</v>
      </c>
      <c r="W35" s="295" cm="1">
        <f t="array" ref="W35">_xlfn.XLOOKUP($W$2&amp;$W$4,$X$2:$CA$2&amp;$X$4:$CA$4,$X35:$CA35)</f>
        <v>392.56050890850577</v>
      </c>
      <c r="X35" s="162">
        <v>665.12066378809368</v>
      </c>
      <c r="Y35" s="162">
        <v>425.67722482437995</v>
      </c>
      <c r="Z35" s="162">
        <v>210.48460256150233</v>
      </c>
      <c r="AA35" s="162">
        <v>423.65390630257787</v>
      </c>
      <c r="AB35" s="162">
        <v>496.35274886703928</v>
      </c>
      <c r="AC35" s="162">
        <v>317.66575927490516</v>
      </c>
      <c r="AD35" s="162">
        <v>290.35968810536707</v>
      </c>
      <c r="AE35" s="162">
        <v>327.90933988182468</v>
      </c>
      <c r="AF35" s="162">
        <v>334.49097580664557</v>
      </c>
      <c r="AG35" s="162">
        <v>198.66088035108294</v>
      </c>
      <c r="AH35" s="162">
        <v>103.60802366154576</v>
      </c>
      <c r="AI35" s="162">
        <v>171.33616373484708</v>
      </c>
      <c r="AJ35" s="162">
        <v>503.02742628596161</v>
      </c>
      <c r="AK35" s="162">
        <v>298.77657779977682</v>
      </c>
      <c r="AL35" s="162">
        <v>158.29247757610432</v>
      </c>
      <c r="AM35" s="162">
        <v>306.25491650862028</v>
      </c>
      <c r="AN35" s="162">
        <v>855.26353928092772</v>
      </c>
      <c r="AO35" s="162">
        <v>507.98962448225495</v>
      </c>
      <c r="AP35" s="162">
        <v>265.86559999448889</v>
      </c>
      <c r="AQ35" s="162">
        <v>531.81376934298441</v>
      </c>
      <c r="AR35" s="162">
        <v>688.50098371241063</v>
      </c>
      <c r="AS35" s="162">
        <v>440.6406295759428</v>
      </c>
      <c r="AT35" s="162">
        <v>265.52010496875721</v>
      </c>
      <c r="AU35" s="162">
        <v>392.56050890850577</v>
      </c>
      <c r="AV35" s="162">
        <v>683.62286099687515</v>
      </c>
      <c r="AW35" s="162">
        <v>374.97144030205936</v>
      </c>
      <c r="AX35" s="162">
        <v>196.20598620456599</v>
      </c>
      <c r="AY35" s="162">
        <v>369.25814347684843</v>
      </c>
      <c r="AZ35" s="162">
        <v>1413.9741871247961</v>
      </c>
      <c r="BA35" s="162">
        <v>839.83963229513029</v>
      </c>
      <c r="BB35" s="162">
        <v>442.85228669630817</v>
      </c>
      <c r="BC35" s="162">
        <v>790.35730620144989</v>
      </c>
      <c r="BD35" s="162">
        <v>1207.7984239227394</v>
      </c>
      <c r="BE35" s="162">
        <v>772.99099131055323</v>
      </c>
      <c r="BF35" s="162">
        <v>383.01729775060619</v>
      </c>
      <c r="BG35" s="162">
        <v>615.53755632845036</v>
      </c>
      <c r="BH35" s="162">
        <v>1450.7006891803519</v>
      </c>
      <c r="BI35" s="162">
        <v>861.65358919949597</v>
      </c>
      <c r="BJ35" s="162">
        <v>468.8282262285872</v>
      </c>
      <c r="BK35" s="162">
        <v>835.25554305820424</v>
      </c>
      <c r="BL35" s="162">
        <v>748.64059418989473</v>
      </c>
      <c r="BM35" s="162">
        <v>479.1299802815326</v>
      </c>
      <c r="BN35" s="162">
        <v>285.67366315041681</v>
      </c>
      <c r="BO35" s="162">
        <v>441.49365558381061</v>
      </c>
      <c r="BP35" s="162">
        <v>0</v>
      </c>
      <c r="BQ35" s="162">
        <v>1303.218937688172</v>
      </c>
      <c r="BR35" s="162">
        <v>755.25881975128709</v>
      </c>
      <c r="BS35" s="162">
        <v>883.77512143114052</v>
      </c>
      <c r="BT35" s="162">
        <v>946.03940113975182</v>
      </c>
      <c r="BU35" s="162">
        <v>477.22797484985023</v>
      </c>
      <c r="BV35" s="162">
        <v>249.71231242143327</v>
      </c>
      <c r="BW35" s="162">
        <v>501.78576325780597</v>
      </c>
      <c r="BX35" s="162">
        <v>1177.5737257257729</v>
      </c>
      <c r="BY35" s="162">
        <v>699.42796256057386</v>
      </c>
      <c r="BZ35" s="162">
        <v>366.01341659837186</v>
      </c>
      <c r="CA35" s="162">
        <v>717.31886584524989</v>
      </c>
    </row>
    <row r="36" spans="1:79" x14ac:dyDescent="0.45">
      <c r="A36" s="19">
        <v>32</v>
      </c>
      <c r="B36" s="19" t="s">
        <v>2070</v>
      </c>
      <c r="C36" s="19" t="s">
        <v>295</v>
      </c>
      <c r="D36" s="19" t="s">
        <v>295</v>
      </c>
      <c r="E36" s="19" t="s">
        <v>295</v>
      </c>
      <c r="F36" s="121"/>
      <c r="G36" s="19">
        <v>105</v>
      </c>
      <c r="H36" s="19">
        <v>10511</v>
      </c>
      <c r="I36" s="19" t="s">
        <v>1682</v>
      </c>
      <c r="J36" s="99"/>
      <c r="K36" s="100"/>
      <c r="L36" s="121"/>
      <c r="M36" s="102"/>
      <c r="N36" s="123"/>
      <c r="O36" s="103"/>
      <c r="P36" s="104"/>
      <c r="Q36" s="104"/>
      <c r="R36" s="107" t="s">
        <v>362</v>
      </c>
      <c r="S36" s="108">
        <v>56.253515063952193</v>
      </c>
      <c r="T36" s="108">
        <v>26.124183549584661</v>
      </c>
      <c r="U36" s="108">
        <v>15.404279229700546</v>
      </c>
      <c r="V36" s="108">
        <v>23.440562735907857</v>
      </c>
      <c r="W36" s="295" cm="1">
        <f t="array" ref="W36">_xlfn.XLOOKUP($W$2&amp;$W$4,$X$2:$CA$2&amp;$X$4:$CA$4,$X36:$CA36)</f>
        <v>26.857499970323897</v>
      </c>
      <c r="X36" s="162">
        <v>36.233030581755251</v>
      </c>
      <c r="Y36" s="162">
        <v>23.94892560781436</v>
      </c>
      <c r="Z36" s="162">
        <v>11.789972745801027</v>
      </c>
      <c r="AA36" s="162">
        <v>23.833747315090328</v>
      </c>
      <c r="AB36" s="162">
        <v>1.715913303093743</v>
      </c>
      <c r="AC36" s="162">
        <v>1.4675935165031284</v>
      </c>
      <c r="AD36" s="162">
        <v>0.83398877684535599</v>
      </c>
      <c r="AE36" s="162">
        <v>1.3412540505918567</v>
      </c>
      <c r="AF36" s="162">
        <v>367.98096953530904</v>
      </c>
      <c r="AG36" s="162">
        <v>219.01785819026094</v>
      </c>
      <c r="AH36" s="162">
        <v>114.08284120525965</v>
      </c>
      <c r="AI36" s="162">
        <v>188.82855620063313</v>
      </c>
      <c r="AJ36" s="162">
        <v>47.859288596530803</v>
      </c>
      <c r="AK36" s="162">
        <v>28.718896235626971</v>
      </c>
      <c r="AL36" s="162">
        <v>15.21711714010986</v>
      </c>
      <c r="AM36" s="162">
        <v>29.408995463541295</v>
      </c>
      <c r="AN36" s="162">
        <v>2.670166751904568</v>
      </c>
      <c r="AO36" s="162">
        <v>2.1189995424836185</v>
      </c>
      <c r="AP36" s="162">
        <v>0.99979839433257101</v>
      </c>
      <c r="AQ36" s="162">
        <v>2.1360692251888014</v>
      </c>
      <c r="AR36" s="162">
        <v>46.25669835186315</v>
      </c>
      <c r="AS36" s="162">
        <v>30.220823809676819</v>
      </c>
      <c r="AT36" s="162">
        <v>18.001027211090154</v>
      </c>
      <c r="AU36" s="162">
        <v>26.857499970323897</v>
      </c>
      <c r="AV36" s="162">
        <v>15.704550544453976</v>
      </c>
      <c r="AW36" s="162">
        <v>9.0279714958660993</v>
      </c>
      <c r="AX36" s="162">
        <v>4.7068942514546634</v>
      </c>
      <c r="AY36" s="162">
        <v>8.8047547668106301</v>
      </c>
      <c r="AZ36" s="162">
        <v>24.589487721380962</v>
      </c>
      <c r="BA36" s="162">
        <v>15.432860403702424</v>
      </c>
      <c r="BB36" s="162">
        <v>7.9082972663044018</v>
      </c>
      <c r="BC36" s="162">
        <v>14.376618211385416</v>
      </c>
      <c r="BD36" s="162">
        <v>31.276867312688619</v>
      </c>
      <c r="BE36" s="162">
        <v>20.815499519380506</v>
      </c>
      <c r="BF36" s="162">
        <v>10.184545979421468</v>
      </c>
      <c r="BG36" s="162">
        <v>16.514142832386192</v>
      </c>
      <c r="BH36" s="162">
        <v>33.259490746891203</v>
      </c>
      <c r="BI36" s="162">
        <v>20.24471103836699</v>
      </c>
      <c r="BJ36" s="162">
        <v>10.886813868343708</v>
      </c>
      <c r="BK36" s="162">
        <v>19.605603766551738</v>
      </c>
      <c r="BL36" s="162">
        <v>18.092102567289036</v>
      </c>
      <c r="BM36" s="162">
        <v>12.054524701830893</v>
      </c>
      <c r="BN36" s="162">
        <v>7.0366719160028754</v>
      </c>
      <c r="BO36" s="162">
        <v>11.078033917624305</v>
      </c>
      <c r="BP36" s="162">
        <v>0</v>
      </c>
      <c r="BQ36" s="162">
        <v>37.573281491131112</v>
      </c>
      <c r="BR36" s="162">
        <v>22.438925503493653</v>
      </c>
      <c r="BS36" s="162">
        <v>25.988275748539195</v>
      </c>
      <c r="BT36" s="162">
        <v>11.923379256092721</v>
      </c>
      <c r="BU36" s="162">
        <v>6.9424767273994963</v>
      </c>
      <c r="BV36" s="162">
        <v>3.4960868120766291</v>
      </c>
      <c r="BW36" s="162">
        <v>6.9972352428773137</v>
      </c>
      <c r="BX36" s="162">
        <v>10.303816318913208</v>
      </c>
      <c r="BY36" s="162">
        <v>6.4901929616122969</v>
      </c>
      <c r="BZ36" s="162">
        <v>3.3636141242647364</v>
      </c>
      <c r="CA36" s="162">
        <v>6.5979543382450556</v>
      </c>
    </row>
    <row r="37" spans="1:79" x14ac:dyDescent="0.45">
      <c r="A37" s="19">
        <v>33</v>
      </c>
      <c r="B37" s="19" t="s">
        <v>2071</v>
      </c>
      <c r="C37" s="19" t="s">
        <v>295</v>
      </c>
      <c r="D37" s="19" t="s">
        <v>295</v>
      </c>
      <c r="E37" s="19" t="s">
        <v>295</v>
      </c>
      <c r="F37" s="111"/>
      <c r="G37" s="19">
        <v>105</v>
      </c>
      <c r="H37" s="19">
        <v>10511</v>
      </c>
      <c r="I37" s="19" t="s">
        <v>1682</v>
      </c>
      <c r="J37" s="109"/>
      <c r="K37" s="110"/>
      <c r="L37" s="111"/>
      <c r="M37" s="112"/>
      <c r="N37" s="124"/>
      <c r="O37" s="113"/>
      <c r="P37" s="114"/>
      <c r="Q37" s="114"/>
      <c r="R37" s="107" t="s">
        <v>364</v>
      </c>
      <c r="S37" s="108">
        <v>55.968932564966224</v>
      </c>
      <c r="T37" s="108">
        <v>44.762873797000509</v>
      </c>
      <c r="U37" s="108">
        <v>25.368070354886122</v>
      </c>
      <c r="V37" s="108">
        <v>36.390868549771781</v>
      </c>
      <c r="W37" s="295" cm="1">
        <f t="array" ref="W37">_xlfn.XLOOKUP($W$2&amp;$W$4,$X$2:$CA$2&amp;$X$4:$CA$4,$X37:$CA37)</f>
        <v>39.941227776011523</v>
      </c>
      <c r="X37" s="162">
        <v>37.707176676690267</v>
      </c>
      <c r="Y37" s="162">
        <v>24.132593073081765</v>
      </c>
      <c r="Z37" s="162">
        <v>11.932842457948574</v>
      </c>
      <c r="AA37" s="162">
        <v>24.017886624870862</v>
      </c>
      <c r="AB37" s="162">
        <v>28.392596680751343</v>
      </c>
      <c r="AC37" s="162">
        <v>18.171261875680862</v>
      </c>
      <c r="AD37" s="162">
        <v>16.609287518890767</v>
      </c>
      <c r="AE37" s="162">
        <v>18.757219852951874</v>
      </c>
      <c r="AF37" s="162">
        <v>184.14504100871713</v>
      </c>
      <c r="AG37" s="162">
        <v>109.36742275589731</v>
      </c>
      <c r="AH37" s="162">
        <v>57.038620309494242</v>
      </c>
      <c r="AI37" s="162">
        <v>94.324532436617218</v>
      </c>
      <c r="AJ37" s="162">
        <v>5.8064889503260719</v>
      </c>
      <c r="AK37" s="162">
        <v>3.4488037966828822</v>
      </c>
      <c r="AL37" s="162">
        <v>1.8271837159091262</v>
      </c>
      <c r="AM37" s="162">
        <v>3.535126905146972</v>
      </c>
      <c r="AN37" s="162">
        <v>2.5443851620434215</v>
      </c>
      <c r="AO37" s="162">
        <v>1.511254956678453</v>
      </c>
      <c r="AP37" s="162">
        <v>0.79094274063465153</v>
      </c>
      <c r="AQ37" s="162">
        <v>1.5821311227932604</v>
      </c>
      <c r="AR37" s="162">
        <v>70.051811097673919</v>
      </c>
      <c r="AS37" s="162">
        <v>44.83315910251131</v>
      </c>
      <c r="AT37" s="162">
        <v>27.015450487250558</v>
      </c>
      <c r="AU37" s="162">
        <v>39.941227776011523</v>
      </c>
      <c r="AV37" s="162">
        <v>9.6511821234741184</v>
      </c>
      <c r="AW37" s="162">
        <v>5.2937341155902624</v>
      </c>
      <c r="AX37" s="162">
        <v>2.7699771535065336</v>
      </c>
      <c r="AY37" s="162">
        <v>5.2130755078526994</v>
      </c>
      <c r="AZ37" s="162">
        <v>63.011126705031643</v>
      </c>
      <c r="BA37" s="162">
        <v>37.425889358038944</v>
      </c>
      <c r="BB37" s="162">
        <v>19.734887526748928</v>
      </c>
      <c r="BC37" s="162">
        <v>35.220801636113343</v>
      </c>
      <c r="BD37" s="162">
        <v>21.333353463073379</v>
      </c>
      <c r="BE37" s="162">
        <v>13.653346216366964</v>
      </c>
      <c r="BF37" s="162">
        <v>6.765237670079614</v>
      </c>
      <c r="BG37" s="162">
        <v>10.872244903501604</v>
      </c>
      <c r="BH37" s="162">
        <v>58.895748989760577</v>
      </c>
      <c r="BI37" s="162">
        <v>34.98153263737148</v>
      </c>
      <c r="BJ37" s="162">
        <v>19.033553742139866</v>
      </c>
      <c r="BK37" s="162">
        <v>33.909821076914405</v>
      </c>
      <c r="BL37" s="162">
        <v>50.527981866843298</v>
      </c>
      <c r="BM37" s="162">
        <v>32.337908394779703</v>
      </c>
      <c r="BN37" s="162">
        <v>19.280965771190345</v>
      </c>
      <c r="BO37" s="162">
        <v>29.797720824642745</v>
      </c>
      <c r="BP37" s="162">
        <v>0</v>
      </c>
      <c r="BQ37" s="162">
        <v>7.244023070645123</v>
      </c>
      <c r="BR37" s="162">
        <v>4.3515757994040332</v>
      </c>
      <c r="BS37" s="162">
        <v>5.0299584297010522</v>
      </c>
      <c r="BT37" s="162">
        <v>10.376858354484773</v>
      </c>
      <c r="BU37" s="162">
        <v>5.4357686298810437</v>
      </c>
      <c r="BV37" s="162">
        <v>2.8442975388912437</v>
      </c>
      <c r="BW37" s="162">
        <v>5.6537323757326057</v>
      </c>
      <c r="BX37" s="162">
        <v>3.9782155294176333</v>
      </c>
      <c r="BY37" s="162">
        <v>2.3628883029404304</v>
      </c>
      <c r="BZ37" s="162">
        <v>1.236508785884658</v>
      </c>
      <c r="CA37" s="162">
        <v>2.4233294181992981</v>
      </c>
    </row>
    <row r="38" spans="1:79" x14ac:dyDescent="0.45">
      <c r="A38" s="19">
        <v>34</v>
      </c>
      <c r="B38" s="19" t="s">
        <v>2047</v>
      </c>
      <c r="C38" s="19" t="s">
        <v>295</v>
      </c>
      <c r="D38" s="19" t="s">
        <v>295</v>
      </c>
      <c r="E38" s="19" t="s">
        <v>295</v>
      </c>
      <c r="F38" s="120"/>
      <c r="G38" s="19">
        <v>105</v>
      </c>
      <c r="H38" s="19">
        <v>10519</v>
      </c>
      <c r="I38" s="19" t="s">
        <v>1688</v>
      </c>
      <c r="J38" s="115" t="s">
        <v>1688</v>
      </c>
      <c r="K38" s="116" t="s">
        <v>1689</v>
      </c>
      <c r="L38" s="120" t="s">
        <v>1690</v>
      </c>
      <c r="M38" s="118"/>
      <c r="N38" s="122" t="s">
        <v>1686</v>
      </c>
      <c r="O38" s="118"/>
      <c r="P38" s="104">
        <v>1</v>
      </c>
      <c r="Q38" s="104">
        <v>1</v>
      </c>
      <c r="R38" s="107" t="s">
        <v>361</v>
      </c>
      <c r="S38" s="108">
        <v>6176.6870641848946</v>
      </c>
      <c r="T38" s="108">
        <v>3170.9337450843882</v>
      </c>
      <c r="U38" s="108">
        <v>1823.0244342347903</v>
      </c>
      <c r="V38" s="108">
        <v>2765.4080608547938</v>
      </c>
      <c r="W38" s="295" cm="1">
        <f t="array" ref="W38">_xlfn.XLOOKUP($W$2&amp;$W$4,$X$2:$CA$2&amp;$X$4:$CA$4,$X38:$CA38)</f>
        <v>3925.6050890850579</v>
      </c>
      <c r="X38" s="162">
        <v>6651.2066378809368</v>
      </c>
      <c r="Y38" s="162">
        <v>4256.7722482437994</v>
      </c>
      <c r="Z38" s="162">
        <v>2104.8460256150233</v>
      </c>
      <c r="AA38" s="162">
        <v>4236.5390630257789</v>
      </c>
      <c r="AB38" s="162">
        <v>4963.5274886703928</v>
      </c>
      <c r="AC38" s="162">
        <v>3176.6575927490517</v>
      </c>
      <c r="AD38" s="162">
        <v>2903.5968810536706</v>
      </c>
      <c r="AE38" s="162">
        <v>3279.0933988182469</v>
      </c>
      <c r="AF38" s="162">
        <v>3344.9097580664557</v>
      </c>
      <c r="AG38" s="162">
        <v>1986.6088035108294</v>
      </c>
      <c r="AH38" s="162">
        <v>1036.0802366154576</v>
      </c>
      <c r="AI38" s="162">
        <v>1713.3616373484708</v>
      </c>
      <c r="AJ38" s="162">
        <v>5030.2742628596161</v>
      </c>
      <c r="AK38" s="162">
        <v>2987.7657779977681</v>
      </c>
      <c r="AL38" s="162">
        <v>1582.9247757610433</v>
      </c>
      <c r="AM38" s="162">
        <v>3062.5491650862027</v>
      </c>
      <c r="AN38" s="162">
        <v>8552.6353928092776</v>
      </c>
      <c r="AO38" s="162">
        <v>5079.8962448225493</v>
      </c>
      <c r="AP38" s="162">
        <v>2658.6559999448887</v>
      </c>
      <c r="AQ38" s="162">
        <v>5318.1376934298441</v>
      </c>
      <c r="AR38" s="162">
        <v>6885.0098371241065</v>
      </c>
      <c r="AS38" s="162">
        <v>4406.4062957594278</v>
      </c>
      <c r="AT38" s="162">
        <v>2655.2010496875719</v>
      </c>
      <c r="AU38" s="162">
        <v>3925.6050890850579</v>
      </c>
      <c r="AV38" s="162">
        <v>6836.2286099687517</v>
      </c>
      <c r="AW38" s="162">
        <v>3749.7144030205936</v>
      </c>
      <c r="AX38" s="162">
        <v>1962.0598620456599</v>
      </c>
      <c r="AY38" s="162">
        <v>3692.5814347684841</v>
      </c>
      <c r="AZ38" s="162">
        <v>14139.741871247961</v>
      </c>
      <c r="BA38" s="162">
        <v>8398.3963229513029</v>
      </c>
      <c r="BB38" s="162">
        <v>4428.5228669630815</v>
      </c>
      <c r="BC38" s="162">
        <v>7903.5730620144986</v>
      </c>
      <c r="BD38" s="162">
        <v>12077.984239227393</v>
      </c>
      <c r="BE38" s="162">
        <v>7729.9099131055318</v>
      </c>
      <c r="BF38" s="162">
        <v>3830.1729775060617</v>
      </c>
      <c r="BG38" s="162">
        <v>6155.3755632845032</v>
      </c>
      <c r="BH38" s="162">
        <v>14507.006891803519</v>
      </c>
      <c r="BI38" s="162">
        <v>8616.5358919949595</v>
      </c>
      <c r="BJ38" s="162">
        <v>4688.2822622858721</v>
      </c>
      <c r="BK38" s="162">
        <v>8352.5554305820424</v>
      </c>
      <c r="BL38" s="162">
        <v>7486.4059418989473</v>
      </c>
      <c r="BM38" s="162">
        <v>4791.2998028153261</v>
      </c>
      <c r="BN38" s="162">
        <v>2856.7366315041681</v>
      </c>
      <c r="BO38" s="162">
        <v>4414.936555838106</v>
      </c>
      <c r="BP38" s="162">
        <v>0</v>
      </c>
      <c r="BQ38" s="162">
        <v>13032.189376881719</v>
      </c>
      <c r="BR38" s="162">
        <v>7552.5881975128705</v>
      </c>
      <c r="BS38" s="162">
        <v>8837.7512143114054</v>
      </c>
      <c r="BT38" s="162">
        <v>9460.3940113975186</v>
      </c>
      <c r="BU38" s="162">
        <v>4772.2797484985022</v>
      </c>
      <c r="BV38" s="162">
        <v>2497.1231242143326</v>
      </c>
      <c r="BW38" s="162">
        <v>5017.8576325780596</v>
      </c>
      <c r="BX38" s="162">
        <v>11775.737257257728</v>
      </c>
      <c r="BY38" s="162">
        <v>6994.2796256057391</v>
      </c>
      <c r="BZ38" s="162">
        <v>3660.1341659837185</v>
      </c>
      <c r="CA38" s="162">
        <v>7173.1886584524991</v>
      </c>
    </row>
    <row r="39" spans="1:79" x14ac:dyDescent="0.45">
      <c r="A39" s="19">
        <v>35</v>
      </c>
      <c r="B39" s="19" t="s">
        <v>2072</v>
      </c>
      <c r="C39" s="19" t="s">
        <v>295</v>
      </c>
      <c r="D39" s="19" t="s">
        <v>295</v>
      </c>
      <c r="E39" s="19" t="s">
        <v>295</v>
      </c>
      <c r="F39" s="121"/>
      <c r="G39" s="19">
        <v>105</v>
      </c>
      <c r="H39" s="19">
        <v>10519</v>
      </c>
      <c r="I39" s="19" t="s">
        <v>1688</v>
      </c>
      <c r="J39" s="99"/>
      <c r="K39" s="100"/>
      <c r="L39" s="121"/>
      <c r="M39" s="102"/>
      <c r="N39" s="123"/>
      <c r="O39" s="102"/>
      <c r="P39" s="104"/>
      <c r="Q39" s="104"/>
      <c r="R39" s="107" t="s">
        <v>362</v>
      </c>
      <c r="S39" s="108">
        <v>562.53515063952193</v>
      </c>
      <c r="T39" s="108">
        <v>261.2418354958466</v>
      </c>
      <c r="U39" s="108">
        <v>154.04279229700546</v>
      </c>
      <c r="V39" s="108">
        <v>234.40562735907858</v>
      </c>
      <c r="W39" s="295" cm="1">
        <f t="array" ref="W39">_xlfn.XLOOKUP($W$2&amp;$W$4,$X$2:$CA$2&amp;$X$4:$CA$4,$X39:$CA39)</f>
        <v>268.57499970323897</v>
      </c>
      <c r="X39" s="162">
        <v>362.33030581755253</v>
      </c>
      <c r="Y39" s="162">
        <v>239.4892560781436</v>
      </c>
      <c r="Z39" s="162">
        <v>117.89972745801028</v>
      </c>
      <c r="AA39" s="162">
        <v>238.33747315090329</v>
      </c>
      <c r="AB39" s="162">
        <v>17.159133030937429</v>
      </c>
      <c r="AC39" s="162">
        <v>14.675935165031284</v>
      </c>
      <c r="AD39" s="162">
        <v>8.3398877684535595</v>
      </c>
      <c r="AE39" s="162">
        <v>13.412540505918566</v>
      </c>
      <c r="AF39" s="162">
        <v>3679.8096953530903</v>
      </c>
      <c r="AG39" s="162">
        <v>2190.1785819026095</v>
      </c>
      <c r="AH39" s="162">
        <v>1140.8284120525966</v>
      </c>
      <c r="AI39" s="162">
        <v>1888.2855620063312</v>
      </c>
      <c r="AJ39" s="162">
        <v>478.59288596530803</v>
      </c>
      <c r="AK39" s="162">
        <v>287.18896235626971</v>
      </c>
      <c r="AL39" s="162">
        <v>152.1711714010986</v>
      </c>
      <c r="AM39" s="162">
        <v>294.08995463541294</v>
      </c>
      <c r="AN39" s="162">
        <v>26.701667519045678</v>
      </c>
      <c r="AO39" s="162">
        <v>21.189995424836184</v>
      </c>
      <c r="AP39" s="162">
        <v>9.9979839433257105</v>
      </c>
      <c r="AQ39" s="162">
        <v>21.360692251888015</v>
      </c>
      <c r="AR39" s="162">
        <v>462.5669835186315</v>
      </c>
      <c r="AS39" s="162">
        <v>302.20823809676818</v>
      </c>
      <c r="AT39" s="162">
        <v>180.01027211090152</v>
      </c>
      <c r="AU39" s="162">
        <v>268.57499970323897</v>
      </c>
      <c r="AV39" s="162">
        <v>157.04550544453977</v>
      </c>
      <c r="AW39" s="162">
        <v>90.279714958660989</v>
      </c>
      <c r="AX39" s="162">
        <v>47.068942514546634</v>
      </c>
      <c r="AY39" s="162">
        <v>88.047547668106304</v>
      </c>
      <c r="AZ39" s="162">
        <v>245.89487721380962</v>
      </c>
      <c r="BA39" s="162">
        <v>154.32860403702423</v>
      </c>
      <c r="BB39" s="162">
        <v>79.082972663044018</v>
      </c>
      <c r="BC39" s="162">
        <v>143.76618211385417</v>
      </c>
      <c r="BD39" s="162">
        <v>312.7686731268862</v>
      </c>
      <c r="BE39" s="162">
        <v>208.15499519380506</v>
      </c>
      <c r="BF39" s="162">
        <v>101.84545979421469</v>
      </c>
      <c r="BG39" s="162">
        <v>165.14142832386193</v>
      </c>
      <c r="BH39" s="162">
        <v>332.59490746891203</v>
      </c>
      <c r="BI39" s="162">
        <v>202.44711038366989</v>
      </c>
      <c r="BJ39" s="162">
        <v>108.86813868343708</v>
      </c>
      <c r="BK39" s="162">
        <v>196.05603766551738</v>
      </c>
      <c r="BL39" s="162">
        <v>180.92102567289035</v>
      </c>
      <c r="BM39" s="162">
        <v>120.54524701830893</v>
      </c>
      <c r="BN39" s="162">
        <v>70.366719160028751</v>
      </c>
      <c r="BO39" s="162">
        <v>110.78033917624305</v>
      </c>
      <c r="BP39" s="162">
        <v>0</v>
      </c>
      <c r="BQ39" s="162">
        <v>375.7328149113111</v>
      </c>
      <c r="BR39" s="162">
        <v>224.38925503493653</v>
      </c>
      <c r="BS39" s="162">
        <v>259.88275748539195</v>
      </c>
      <c r="BT39" s="162">
        <v>119.23379256092721</v>
      </c>
      <c r="BU39" s="162">
        <v>69.424767273994959</v>
      </c>
      <c r="BV39" s="162">
        <v>34.960868120766293</v>
      </c>
      <c r="BW39" s="162">
        <v>69.972352428773135</v>
      </c>
      <c r="BX39" s="162">
        <v>103.03816318913208</v>
      </c>
      <c r="BY39" s="162">
        <v>64.90192961612297</v>
      </c>
      <c r="BZ39" s="162">
        <v>33.636141242647362</v>
      </c>
      <c r="CA39" s="162">
        <v>65.979543382450558</v>
      </c>
    </row>
    <row r="40" spans="1:79" x14ac:dyDescent="0.45">
      <c r="A40" s="19">
        <v>36</v>
      </c>
      <c r="B40" s="19" t="s">
        <v>2073</v>
      </c>
      <c r="C40" s="19" t="s">
        <v>295</v>
      </c>
      <c r="D40" s="19" t="s">
        <v>295</v>
      </c>
      <c r="E40" s="19" t="s">
        <v>295</v>
      </c>
      <c r="F40" s="111"/>
      <c r="G40" s="19">
        <v>105</v>
      </c>
      <c r="H40" s="19">
        <v>10519</v>
      </c>
      <c r="I40" s="19" t="s">
        <v>1688</v>
      </c>
      <c r="J40" s="109"/>
      <c r="K40" s="110"/>
      <c r="L40" s="111"/>
      <c r="M40" s="112"/>
      <c r="N40" s="124"/>
      <c r="O40" s="112"/>
      <c r="P40" s="114"/>
      <c r="Q40" s="114"/>
      <c r="R40" s="107" t="s">
        <v>364</v>
      </c>
      <c r="S40" s="108">
        <v>559.68932564966224</v>
      </c>
      <c r="T40" s="108">
        <v>447.62873797000509</v>
      </c>
      <c r="U40" s="108">
        <v>253.68070354886123</v>
      </c>
      <c r="V40" s="108">
        <v>363.90868549771784</v>
      </c>
      <c r="W40" s="295" cm="1">
        <f t="array" ref="W40">_xlfn.XLOOKUP($W$2&amp;$W$4,$X$2:$CA$2&amp;$X$4:$CA$4,$X40:$CA40)</f>
        <v>399.41227776011522</v>
      </c>
      <c r="X40" s="162">
        <v>377.07176676690267</v>
      </c>
      <c r="Y40" s="162">
        <v>241.32593073081765</v>
      </c>
      <c r="Z40" s="162">
        <v>119.32842457948574</v>
      </c>
      <c r="AA40" s="162">
        <v>240.17886624870863</v>
      </c>
      <c r="AB40" s="162">
        <v>283.92596680751342</v>
      </c>
      <c r="AC40" s="162">
        <v>181.71261875680864</v>
      </c>
      <c r="AD40" s="162">
        <v>166.09287518890767</v>
      </c>
      <c r="AE40" s="162">
        <v>187.57219852951874</v>
      </c>
      <c r="AF40" s="162">
        <v>1841.4504100871713</v>
      </c>
      <c r="AG40" s="162">
        <v>1093.6742275589731</v>
      </c>
      <c r="AH40" s="162">
        <v>570.3862030949424</v>
      </c>
      <c r="AI40" s="162">
        <v>943.24532436617221</v>
      </c>
      <c r="AJ40" s="162">
        <v>58.064889503260723</v>
      </c>
      <c r="AK40" s="162">
        <v>34.48803796682882</v>
      </c>
      <c r="AL40" s="162">
        <v>18.271837159091262</v>
      </c>
      <c r="AM40" s="162">
        <v>35.351269051469721</v>
      </c>
      <c r="AN40" s="162">
        <v>25.443851620434216</v>
      </c>
      <c r="AO40" s="162">
        <v>15.11254956678453</v>
      </c>
      <c r="AP40" s="162">
        <v>7.9094274063465155</v>
      </c>
      <c r="AQ40" s="162">
        <v>15.821311227932604</v>
      </c>
      <c r="AR40" s="162">
        <v>700.51811097673919</v>
      </c>
      <c r="AS40" s="162">
        <v>448.33159102511308</v>
      </c>
      <c r="AT40" s="162">
        <v>270.15450487250558</v>
      </c>
      <c r="AU40" s="162">
        <v>399.41227776011522</v>
      </c>
      <c r="AV40" s="162">
        <v>96.511821234741177</v>
      </c>
      <c r="AW40" s="162">
        <v>52.937341155902622</v>
      </c>
      <c r="AX40" s="162">
        <v>27.699771535065338</v>
      </c>
      <c r="AY40" s="162">
        <v>52.130755078526995</v>
      </c>
      <c r="AZ40" s="162">
        <v>630.11126705031643</v>
      </c>
      <c r="BA40" s="162">
        <v>374.25889358038944</v>
      </c>
      <c r="BB40" s="162">
        <v>197.34887526748926</v>
      </c>
      <c r="BC40" s="162">
        <v>352.20801636113345</v>
      </c>
      <c r="BD40" s="162">
        <v>213.33353463073379</v>
      </c>
      <c r="BE40" s="162">
        <v>136.53346216366964</v>
      </c>
      <c r="BF40" s="162">
        <v>67.65237670079614</v>
      </c>
      <c r="BG40" s="162">
        <v>108.72244903501604</v>
      </c>
      <c r="BH40" s="162">
        <v>588.9574898976058</v>
      </c>
      <c r="BI40" s="162">
        <v>349.81532637371481</v>
      </c>
      <c r="BJ40" s="162">
        <v>190.33553742139864</v>
      </c>
      <c r="BK40" s="162">
        <v>339.09821076914403</v>
      </c>
      <c r="BL40" s="162">
        <v>505.27981866843299</v>
      </c>
      <c r="BM40" s="162">
        <v>323.37908394779703</v>
      </c>
      <c r="BN40" s="162">
        <v>192.80965771190344</v>
      </c>
      <c r="BO40" s="162">
        <v>297.97720824642744</v>
      </c>
      <c r="BP40" s="162">
        <v>0</v>
      </c>
      <c r="BQ40" s="162">
        <v>72.440230706451231</v>
      </c>
      <c r="BR40" s="162">
        <v>43.515757994040335</v>
      </c>
      <c r="BS40" s="162">
        <v>50.299584297010526</v>
      </c>
      <c r="BT40" s="162">
        <v>103.76858354484773</v>
      </c>
      <c r="BU40" s="162">
        <v>54.357686298810435</v>
      </c>
      <c r="BV40" s="162">
        <v>28.442975388912437</v>
      </c>
      <c r="BW40" s="162">
        <v>56.537323757326057</v>
      </c>
      <c r="BX40" s="162">
        <v>39.782155294176334</v>
      </c>
      <c r="BY40" s="162">
        <v>23.628883029404303</v>
      </c>
      <c r="BZ40" s="162">
        <v>12.365087858846579</v>
      </c>
      <c r="CA40" s="162">
        <v>24.233294181992981</v>
      </c>
    </row>
    <row r="41" spans="1:79" x14ac:dyDescent="0.45">
      <c r="A41" s="19">
        <v>37</v>
      </c>
      <c r="B41" s="19" t="s">
        <v>2074</v>
      </c>
      <c r="C41" s="19" t="s">
        <v>295</v>
      </c>
      <c r="D41" s="19" t="s">
        <v>295</v>
      </c>
      <c r="E41" s="19" t="s">
        <v>295</v>
      </c>
      <c r="F41" s="120"/>
      <c r="G41" s="19">
        <v>106</v>
      </c>
      <c r="H41" s="19">
        <v>10599</v>
      </c>
      <c r="I41" s="19" t="s">
        <v>1686</v>
      </c>
      <c r="J41" s="115" t="s">
        <v>1686</v>
      </c>
      <c r="K41" s="116" t="s">
        <v>1687</v>
      </c>
      <c r="L41" s="120" t="s">
        <v>1691</v>
      </c>
      <c r="M41" s="118" t="s">
        <v>1692</v>
      </c>
      <c r="N41" s="122" t="s">
        <v>1686</v>
      </c>
      <c r="O41" s="119" t="s">
        <v>1687</v>
      </c>
      <c r="P41" s="104">
        <v>1</v>
      </c>
      <c r="Q41" s="104">
        <v>1</v>
      </c>
      <c r="R41" s="107" t="s">
        <v>361</v>
      </c>
      <c r="S41" s="108">
        <v>6176.6870641848946</v>
      </c>
      <c r="T41" s="108">
        <v>3170.9337450843882</v>
      </c>
      <c r="U41" s="108">
        <v>1823.0244342347903</v>
      </c>
      <c r="V41" s="108">
        <v>2765.4080608547938</v>
      </c>
      <c r="W41" s="295" cm="1">
        <f t="array" ref="W41">_xlfn.XLOOKUP($W$2&amp;$W$4,$X$2:$CA$2&amp;$X$4:$CA$4,$X41:$CA41)</f>
        <v>3925.6050890850579</v>
      </c>
      <c r="X41" s="162">
        <v>6651.2066378809368</v>
      </c>
      <c r="Y41" s="162">
        <v>4256.7722482437994</v>
      </c>
      <c r="Z41" s="162">
        <v>2104.8460256150233</v>
      </c>
      <c r="AA41" s="162">
        <v>4236.5390630257789</v>
      </c>
      <c r="AB41" s="162">
        <v>4963.5274886703928</v>
      </c>
      <c r="AC41" s="162">
        <v>3176.6575927490517</v>
      </c>
      <c r="AD41" s="162">
        <v>2903.5968810536706</v>
      </c>
      <c r="AE41" s="162">
        <v>3279.0933988182469</v>
      </c>
      <c r="AF41" s="162">
        <v>3344.9097580664557</v>
      </c>
      <c r="AG41" s="162">
        <v>1986.6088035108294</v>
      </c>
      <c r="AH41" s="162">
        <v>1036.0802366154576</v>
      </c>
      <c r="AI41" s="162">
        <v>1713.3616373484708</v>
      </c>
      <c r="AJ41" s="162">
        <v>5030.2742628596161</v>
      </c>
      <c r="AK41" s="162">
        <v>2987.7657779977681</v>
      </c>
      <c r="AL41" s="162">
        <v>1582.9247757610433</v>
      </c>
      <c r="AM41" s="162">
        <v>3062.5491650862027</v>
      </c>
      <c r="AN41" s="162">
        <v>8552.6353928092776</v>
      </c>
      <c r="AO41" s="162">
        <v>5079.8962448225493</v>
      </c>
      <c r="AP41" s="162">
        <v>2658.6559999448887</v>
      </c>
      <c r="AQ41" s="162">
        <v>5318.1376934298441</v>
      </c>
      <c r="AR41" s="162">
        <v>6885.0098371241065</v>
      </c>
      <c r="AS41" s="162">
        <v>4406.4062957594278</v>
      </c>
      <c r="AT41" s="162">
        <v>2655.2010496875719</v>
      </c>
      <c r="AU41" s="162">
        <v>3925.6050890850579</v>
      </c>
      <c r="AV41" s="162">
        <v>6836.2286099687517</v>
      </c>
      <c r="AW41" s="162">
        <v>3749.7144030205936</v>
      </c>
      <c r="AX41" s="162">
        <v>1962.0598620456599</v>
      </c>
      <c r="AY41" s="162">
        <v>3692.5814347684841</v>
      </c>
      <c r="AZ41" s="162">
        <v>14139.741871247961</v>
      </c>
      <c r="BA41" s="162">
        <v>8398.3963229513029</v>
      </c>
      <c r="BB41" s="162">
        <v>4428.5228669630815</v>
      </c>
      <c r="BC41" s="162">
        <v>7903.5730620144986</v>
      </c>
      <c r="BD41" s="162">
        <v>12077.984239227393</v>
      </c>
      <c r="BE41" s="162">
        <v>7729.9099131055318</v>
      </c>
      <c r="BF41" s="162">
        <v>3830.1729775060617</v>
      </c>
      <c r="BG41" s="162">
        <v>6155.3755632845032</v>
      </c>
      <c r="BH41" s="162">
        <v>14507.006891803519</v>
      </c>
      <c r="BI41" s="162">
        <v>8616.5358919949595</v>
      </c>
      <c r="BJ41" s="162">
        <v>4688.2822622858721</v>
      </c>
      <c r="BK41" s="162">
        <v>8352.5554305820424</v>
      </c>
      <c r="BL41" s="162">
        <v>7486.4059418989473</v>
      </c>
      <c r="BM41" s="162">
        <v>4791.2998028153261</v>
      </c>
      <c r="BN41" s="162">
        <v>2856.7366315041681</v>
      </c>
      <c r="BO41" s="162">
        <v>4414.936555838106</v>
      </c>
      <c r="BP41" s="162">
        <v>0</v>
      </c>
      <c r="BQ41" s="162">
        <v>13032.189376881719</v>
      </c>
      <c r="BR41" s="162">
        <v>7552.5881975128705</v>
      </c>
      <c r="BS41" s="162">
        <v>8837.7512143114054</v>
      </c>
      <c r="BT41" s="162">
        <v>9460.3940113975186</v>
      </c>
      <c r="BU41" s="162">
        <v>4772.2797484985022</v>
      </c>
      <c r="BV41" s="162">
        <v>2497.1231242143326</v>
      </c>
      <c r="BW41" s="162">
        <v>5017.8576325780596</v>
      </c>
      <c r="BX41" s="162">
        <v>11775.737257257728</v>
      </c>
      <c r="BY41" s="162">
        <v>6994.2796256057391</v>
      </c>
      <c r="BZ41" s="162">
        <v>3660.1341659837185</v>
      </c>
      <c r="CA41" s="162">
        <v>7173.1886584524991</v>
      </c>
    </row>
    <row r="42" spans="1:79" x14ac:dyDescent="0.45">
      <c r="A42" s="19">
        <v>38</v>
      </c>
      <c r="B42" s="19" t="s">
        <v>2075</v>
      </c>
      <c r="C42" s="19" t="s">
        <v>295</v>
      </c>
      <c r="D42" s="19" t="s">
        <v>295</v>
      </c>
      <c r="E42" s="19" t="s">
        <v>295</v>
      </c>
      <c r="F42" s="121"/>
      <c r="G42" s="19">
        <v>106</v>
      </c>
      <c r="H42" s="19">
        <v>10599</v>
      </c>
      <c r="I42" s="19" t="s">
        <v>1686</v>
      </c>
      <c r="J42" s="99"/>
      <c r="K42" s="100"/>
      <c r="L42" s="121"/>
      <c r="M42" s="102"/>
      <c r="N42" s="123"/>
      <c r="O42" s="103"/>
      <c r="P42" s="104"/>
      <c r="Q42" s="104"/>
      <c r="R42" s="107" t="s">
        <v>362</v>
      </c>
      <c r="S42" s="108">
        <v>562.53515063952193</v>
      </c>
      <c r="T42" s="108">
        <v>261.2418354958466</v>
      </c>
      <c r="U42" s="108">
        <v>154.04279229700546</v>
      </c>
      <c r="V42" s="108">
        <v>234.40562735907858</v>
      </c>
      <c r="W42" s="295" cm="1">
        <f t="array" ref="W42">_xlfn.XLOOKUP($W$2&amp;$W$4,$X$2:$CA$2&amp;$X$4:$CA$4,$X42:$CA42)</f>
        <v>268.57499970323897</v>
      </c>
      <c r="X42" s="162">
        <v>362.33030581755253</v>
      </c>
      <c r="Y42" s="162">
        <v>239.4892560781436</v>
      </c>
      <c r="Z42" s="162">
        <v>117.89972745801028</v>
      </c>
      <c r="AA42" s="162">
        <v>238.33747315090329</v>
      </c>
      <c r="AB42" s="162">
        <v>17.159133030937429</v>
      </c>
      <c r="AC42" s="162">
        <v>14.675935165031284</v>
      </c>
      <c r="AD42" s="162">
        <v>8.3398877684535595</v>
      </c>
      <c r="AE42" s="162">
        <v>13.412540505918566</v>
      </c>
      <c r="AF42" s="162">
        <v>3679.8096953530903</v>
      </c>
      <c r="AG42" s="162">
        <v>2190.1785819026095</v>
      </c>
      <c r="AH42" s="162">
        <v>1140.8284120525966</v>
      </c>
      <c r="AI42" s="162">
        <v>1888.2855620063312</v>
      </c>
      <c r="AJ42" s="162">
        <v>478.59288596530803</v>
      </c>
      <c r="AK42" s="162">
        <v>287.18896235626971</v>
      </c>
      <c r="AL42" s="162">
        <v>152.1711714010986</v>
      </c>
      <c r="AM42" s="162">
        <v>294.08995463541294</v>
      </c>
      <c r="AN42" s="162">
        <v>26.701667519045678</v>
      </c>
      <c r="AO42" s="162">
        <v>21.189995424836184</v>
      </c>
      <c r="AP42" s="162">
        <v>9.9979839433257105</v>
      </c>
      <c r="AQ42" s="162">
        <v>21.360692251888015</v>
      </c>
      <c r="AR42" s="162">
        <v>462.5669835186315</v>
      </c>
      <c r="AS42" s="162">
        <v>302.20823809676818</v>
      </c>
      <c r="AT42" s="162">
        <v>180.01027211090152</v>
      </c>
      <c r="AU42" s="162">
        <v>268.57499970323897</v>
      </c>
      <c r="AV42" s="162">
        <v>157.04550544453977</v>
      </c>
      <c r="AW42" s="162">
        <v>90.279714958660989</v>
      </c>
      <c r="AX42" s="162">
        <v>47.068942514546634</v>
      </c>
      <c r="AY42" s="162">
        <v>88.047547668106304</v>
      </c>
      <c r="AZ42" s="162">
        <v>245.89487721380962</v>
      </c>
      <c r="BA42" s="162">
        <v>154.32860403702423</v>
      </c>
      <c r="BB42" s="162">
        <v>79.082972663044018</v>
      </c>
      <c r="BC42" s="162">
        <v>143.76618211385417</v>
      </c>
      <c r="BD42" s="162">
        <v>312.7686731268862</v>
      </c>
      <c r="BE42" s="162">
        <v>208.15499519380506</v>
      </c>
      <c r="BF42" s="162">
        <v>101.84545979421469</v>
      </c>
      <c r="BG42" s="162">
        <v>165.14142832386193</v>
      </c>
      <c r="BH42" s="162">
        <v>332.59490746891203</v>
      </c>
      <c r="BI42" s="162">
        <v>202.44711038366989</v>
      </c>
      <c r="BJ42" s="162">
        <v>108.86813868343708</v>
      </c>
      <c r="BK42" s="162">
        <v>196.05603766551738</v>
      </c>
      <c r="BL42" s="162">
        <v>180.92102567289035</v>
      </c>
      <c r="BM42" s="162">
        <v>120.54524701830893</v>
      </c>
      <c r="BN42" s="162">
        <v>70.366719160028751</v>
      </c>
      <c r="BO42" s="162">
        <v>110.78033917624305</v>
      </c>
      <c r="BP42" s="162">
        <v>0</v>
      </c>
      <c r="BQ42" s="162">
        <v>375.7328149113111</v>
      </c>
      <c r="BR42" s="162">
        <v>224.38925503493653</v>
      </c>
      <c r="BS42" s="162">
        <v>259.88275748539195</v>
      </c>
      <c r="BT42" s="162">
        <v>119.23379256092721</v>
      </c>
      <c r="BU42" s="162">
        <v>69.424767273994959</v>
      </c>
      <c r="BV42" s="162">
        <v>34.960868120766293</v>
      </c>
      <c r="BW42" s="162">
        <v>69.972352428773135</v>
      </c>
      <c r="BX42" s="162">
        <v>103.03816318913208</v>
      </c>
      <c r="BY42" s="162">
        <v>64.90192961612297</v>
      </c>
      <c r="BZ42" s="162">
        <v>33.636141242647362</v>
      </c>
      <c r="CA42" s="162">
        <v>65.979543382450558</v>
      </c>
    </row>
    <row r="43" spans="1:79" x14ac:dyDescent="0.45">
      <c r="A43" s="19">
        <v>39</v>
      </c>
      <c r="B43" s="19" t="s">
        <v>2076</v>
      </c>
      <c r="C43" s="19" t="s">
        <v>295</v>
      </c>
      <c r="D43" s="19" t="s">
        <v>295</v>
      </c>
      <c r="E43" s="19" t="s">
        <v>295</v>
      </c>
      <c r="F43" s="111"/>
      <c r="G43" s="19">
        <v>106</v>
      </c>
      <c r="H43" s="19">
        <v>10599</v>
      </c>
      <c r="I43" s="19" t="s">
        <v>1686</v>
      </c>
      <c r="J43" s="109"/>
      <c r="K43" s="110"/>
      <c r="L43" s="111"/>
      <c r="M43" s="112"/>
      <c r="N43" s="124"/>
      <c r="O43" s="113"/>
      <c r="P43" s="114"/>
      <c r="Q43" s="114"/>
      <c r="R43" s="107" t="s">
        <v>364</v>
      </c>
      <c r="S43" s="108">
        <v>559.68932564966224</v>
      </c>
      <c r="T43" s="108">
        <v>447.62873797000509</v>
      </c>
      <c r="U43" s="108">
        <v>253.68070354886123</v>
      </c>
      <c r="V43" s="108">
        <v>363.90868549771784</v>
      </c>
      <c r="W43" s="295" cm="1">
        <f t="array" ref="W43">_xlfn.XLOOKUP($W$2&amp;$W$4,$X$2:$CA$2&amp;$X$4:$CA$4,$X43:$CA43)</f>
        <v>399.41227776011522</v>
      </c>
      <c r="X43" s="162">
        <v>377.07176676690267</v>
      </c>
      <c r="Y43" s="162">
        <v>241.32593073081765</v>
      </c>
      <c r="Z43" s="162">
        <v>119.32842457948574</v>
      </c>
      <c r="AA43" s="162">
        <v>240.17886624870863</v>
      </c>
      <c r="AB43" s="162">
        <v>283.92596680751342</v>
      </c>
      <c r="AC43" s="162">
        <v>181.71261875680864</v>
      </c>
      <c r="AD43" s="162">
        <v>166.09287518890767</v>
      </c>
      <c r="AE43" s="162">
        <v>187.57219852951874</v>
      </c>
      <c r="AF43" s="162">
        <v>1841.4504100871713</v>
      </c>
      <c r="AG43" s="162">
        <v>1093.6742275589731</v>
      </c>
      <c r="AH43" s="162">
        <v>570.3862030949424</v>
      </c>
      <c r="AI43" s="162">
        <v>943.24532436617221</v>
      </c>
      <c r="AJ43" s="162">
        <v>58.064889503260723</v>
      </c>
      <c r="AK43" s="162">
        <v>34.48803796682882</v>
      </c>
      <c r="AL43" s="162">
        <v>18.271837159091262</v>
      </c>
      <c r="AM43" s="162">
        <v>35.351269051469721</v>
      </c>
      <c r="AN43" s="162">
        <v>25.443851620434216</v>
      </c>
      <c r="AO43" s="162">
        <v>15.11254956678453</v>
      </c>
      <c r="AP43" s="162">
        <v>7.9094274063465155</v>
      </c>
      <c r="AQ43" s="162">
        <v>15.821311227932604</v>
      </c>
      <c r="AR43" s="162">
        <v>700.51811097673919</v>
      </c>
      <c r="AS43" s="162">
        <v>448.33159102511308</v>
      </c>
      <c r="AT43" s="162">
        <v>270.15450487250558</v>
      </c>
      <c r="AU43" s="162">
        <v>399.41227776011522</v>
      </c>
      <c r="AV43" s="162">
        <v>96.511821234741177</v>
      </c>
      <c r="AW43" s="162">
        <v>52.937341155902622</v>
      </c>
      <c r="AX43" s="162">
        <v>27.699771535065338</v>
      </c>
      <c r="AY43" s="162">
        <v>52.130755078526995</v>
      </c>
      <c r="AZ43" s="162">
        <v>630.11126705031643</v>
      </c>
      <c r="BA43" s="162">
        <v>374.25889358038944</v>
      </c>
      <c r="BB43" s="162">
        <v>197.34887526748926</v>
      </c>
      <c r="BC43" s="162">
        <v>352.20801636113345</v>
      </c>
      <c r="BD43" s="162">
        <v>213.33353463073379</v>
      </c>
      <c r="BE43" s="162">
        <v>136.53346216366964</v>
      </c>
      <c r="BF43" s="162">
        <v>67.65237670079614</v>
      </c>
      <c r="BG43" s="162">
        <v>108.72244903501604</v>
      </c>
      <c r="BH43" s="162">
        <v>588.9574898976058</v>
      </c>
      <c r="BI43" s="162">
        <v>349.81532637371481</v>
      </c>
      <c r="BJ43" s="162">
        <v>190.33553742139864</v>
      </c>
      <c r="BK43" s="162">
        <v>339.09821076914403</v>
      </c>
      <c r="BL43" s="162">
        <v>505.27981866843299</v>
      </c>
      <c r="BM43" s="162">
        <v>323.37908394779703</v>
      </c>
      <c r="BN43" s="162">
        <v>192.80965771190344</v>
      </c>
      <c r="BO43" s="162">
        <v>297.97720824642744</v>
      </c>
      <c r="BP43" s="162">
        <v>0</v>
      </c>
      <c r="BQ43" s="162">
        <v>72.440230706451231</v>
      </c>
      <c r="BR43" s="162">
        <v>43.515757994040335</v>
      </c>
      <c r="BS43" s="162">
        <v>50.299584297010526</v>
      </c>
      <c r="BT43" s="162">
        <v>103.76858354484773</v>
      </c>
      <c r="BU43" s="162">
        <v>54.357686298810435</v>
      </c>
      <c r="BV43" s="162">
        <v>28.442975388912437</v>
      </c>
      <c r="BW43" s="162">
        <v>56.537323757326057</v>
      </c>
      <c r="BX43" s="162">
        <v>39.782155294176334</v>
      </c>
      <c r="BY43" s="162">
        <v>23.628883029404303</v>
      </c>
      <c r="BZ43" s="162">
        <v>12.365087858846579</v>
      </c>
      <c r="CA43" s="162">
        <v>24.233294181992981</v>
      </c>
    </row>
    <row r="44" spans="1:79" x14ac:dyDescent="0.45">
      <c r="A44" s="19">
        <v>148</v>
      </c>
      <c r="B44" s="19" t="s">
        <v>2099</v>
      </c>
      <c r="C44" s="146" t="s">
        <v>272</v>
      </c>
      <c r="D44" s="146" t="s">
        <v>272</v>
      </c>
      <c r="E44" s="146" t="s">
        <v>272</v>
      </c>
      <c r="F44" s="120"/>
      <c r="G44" s="19">
        <v>401</v>
      </c>
      <c r="H44" s="19">
        <v>40110</v>
      </c>
      <c r="I44" s="19" t="s">
        <v>1824</v>
      </c>
      <c r="J44" s="115" t="s">
        <v>1824</v>
      </c>
      <c r="K44" s="116" t="s">
        <v>1825</v>
      </c>
      <c r="L44" s="120" t="s">
        <v>1826</v>
      </c>
      <c r="M44" s="120" t="s">
        <v>1827</v>
      </c>
      <c r="N44" s="118" t="s">
        <v>1828</v>
      </c>
      <c r="O44" s="118" t="s">
        <v>1828</v>
      </c>
      <c r="P44" s="104">
        <v>0.93</v>
      </c>
      <c r="Q44" s="104">
        <v>1</v>
      </c>
      <c r="R44" s="107" t="s">
        <v>361</v>
      </c>
      <c r="S44" s="108">
        <v>1086.5200444086388</v>
      </c>
      <c r="T44" s="108">
        <v>789.55739557658808</v>
      </c>
      <c r="U44" s="108">
        <v>1027.247435904779</v>
      </c>
      <c r="V44" s="108">
        <v>862.63832473888692</v>
      </c>
      <c r="W44" s="295" cm="1">
        <f t="array" ref="W44">_xlfn.XLOOKUP($W$2&amp;$W$4,$X$2:$CA$2&amp;$X$4:$CA$4,$X44:$CA44)</f>
        <v>1947.0908393182724</v>
      </c>
      <c r="X44" s="162">
        <v>2124.2886632168966</v>
      </c>
      <c r="Y44" s="162">
        <v>785.57854535168576</v>
      </c>
      <c r="Z44" s="162">
        <v>0</v>
      </c>
      <c r="AA44" s="162">
        <v>872.14846630696911</v>
      </c>
      <c r="AB44" s="162">
        <v>1045.6281674929221</v>
      </c>
      <c r="AC44" s="162">
        <v>1253.6130644920252</v>
      </c>
      <c r="AD44" s="162">
        <v>0</v>
      </c>
      <c r="AE44" s="162">
        <v>1149.2046461984748</v>
      </c>
      <c r="AF44" s="162">
        <v>941.5674075323908</v>
      </c>
      <c r="AG44" s="162">
        <v>518.36092819533428</v>
      </c>
      <c r="AH44" s="162">
        <v>0</v>
      </c>
      <c r="AI44" s="162">
        <v>541.2140780795354</v>
      </c>
      <c r="AJ44" s="162">
        <v>1710.2437814630368</v>
      </c>
      <c r="AK44" s="162">
        <v>1183.3047543153348</v>
      </c>
      <c r="AL44" s="162">
        <v>0</v>
      </c>
      <c r="AM44" s="162">
        <v>1495.7795974139226</v>
      </c>
      <c r="AN44" s="162">
        <v>1388.4143451253101</v>
      </c>
      <c r="AO44" s="162">
        <v>1888.1631557695969</v>
      </c>
      <c r="AP44" s="162">
        <v>0</v>
      </c>
      <c r="AQ44" s="162">
        <v>1591.8121110575348</v>
      </c>
      <c r="AR44" s="162">
        <v>2783.3956393476265</v>
      </c>
      <c r="AS44" s="162">
        <v>1904.4625862426826</v>
      </c>
      <c r="AT44" s="162">
        <v>0</v>
      </c>
      <c r="AU44" s="162">
        <v>1947.0908393182724</v>
      </c>
      <c r="AV44" s="162">
        <v>1302.5200148369377</v>
      </c>
      <c r="AW44" s="162">
        <v>884.19285518836966</v>
      </c>
      <c r="AX44" s="162">
        <v>0</v>
      </c>
      <c r="AY44" s="162">
        <v>1132.2608608599703</v>
      </c>
      <c r="AZ44" s="162">
        <v>1583.7573915861381</v>
      </c>
      <c r="BA44" s="162">
        <v>1878.6238064992779</v>
      </c>
      <c r="BB44" s="162">
        <v>0</v>
      </c>
      <c r="BC44" s="162">
        <v>1703.7680224557857</v>
      </c>
      <c r="BD44" s="162">
        <v>1515.3973548449783</v>
      </c>
      <c r="BE44" s="162">
        <v>1567.9740277160126</v>
      </c>
      <c r="BF44" s="162">
        <v>0</v>
      </c>
      <c r="BG44" s="162">
        <v>1564.3312153813774</v>
      </c>
      <c r="BH44" s="162">
        <v>1731.0797773429181</v>
      </c>
      <c r="BI44" s="162">
        <v>1215.6510825769565</v>
      </c>
      <c r="BJ44" s="162">
        <v>0</v>
      </c>
      <c r="BK44" s="162">
        <v>1493.5140062098794</v>
      </c>
      <c r="BL44" s="162">
        <v>327.69647072196028</v>
      </c>
      <c r="BM44" s="162">
        <v>1187.260342466272</v>
      </c>
      <c r="BN44" s="162">
        <v>0</v>
      </c>
      <c r="BO44" s="162">
        <v>1163.5027874404088</v>
      </c>
      <c r="BP44" s="162">
        <v>1913.3136002406</v>
      </c>
      <c r="BQ44" s="162">
        <v>1223.5615789350109</v>
      </c>
      <c r="BR44" s="162">
        <v>0</v>
      </c>
      <c r="BS44" s="162">
        <v>1632.5845275692247</v>
      </c>
      <c r="BT44" s="162">
        <v>1832.3885666525039</v>
      </c>
      <c r="BU44" s="162">
        <v>1507.659842656469</v>
      </c>
      <c r="BV44" s="162">
        <v>0</v>
      </c>
      <c r="BW44" s="162">
        <v>1700.2239759861177</v>
      </c>
      <c r="BX44" s="162">
        <v>1408.4019445001197</v>
      </c>
      <c r="BY44" s="162">
        <v>2201.594404084361</v>
      </c>
      <c r="BZ44" s="162">
        <v>0</v>
      </c>
      <c r="CA44" s="162">
        <v>1731.2312755509063</v>
      </c>
    </row>
    <row r="45" spans="1:79" x14ac:dyDescent="0.45">
      <c r="A45" s="19">
        <v>149</v>
      </c>
      <c r="B45" s="19" t="s">
        <v>2100</v>
      </c>
      <c r="C45" s="146" t="s">
        <v>272</v>
      </c>
      <c r="D45" s="146" t="s">
        <v>272</v>
      </c>
      <c r="E45" s="146" t="s">
        <v>272</v>
      </c>
      <c r="F45" s="121"/>
      <c r="G45" s="19">
        <v>401</v>
      </c>
      <c r="H45" s="19">
        <v>40110</v>
      </c>
      <c r="I45" s="19" t="s">
        <v>1824</v>
      </c>
      <c r="J45" s="99"/>
      <c r="K45" s="100"/>
      <c r="L45" s="121"/>
      <c r="M45" s="121"/>
      <c r="N45" s="102"/>
      <c r="O45" s="102"/>
      <c r="P45" s="104"/>
      <c r="Q45" s="104"/>
      <c r="R45" s="107" t="s">
        <v>362</v>
      </c>
      <c r="S45" s="108">
        <v>56.088774864185467</v>
      </c>
      <c r="T45" s="108">
        <v>90.460815982440479</v>
      </c>
      <c r="U45" s="108">
        <v>97.840266209250487</v>
      </c>
      <c r="V45" s="108">
        <v>85.524661896361522</v>
      </c>
      <c r="W45" s="295" cm="1">
        <f t="array" ref="W45">_xlfn.XLOOKUP($W$2&amp;$W$4,$X$2:$CA$2&amp;$X$4:$CA$4,$X45:$CA45)</f>
        <v>84.606682635370575</v>
      </c>
      <c r="X45" s="162">
        <v>233.98206040897816</v>
      </c>
      <c r="Y45" s="162">
        <v>161.74330828043739</v>
      </c>
      <c r="Z45" s="162">
        <v>0</v>
      </c>
      <c r="AA45" s="162">
        <v>166.14721463769729</v>
      </c>
      <c r="AB45" s="162">
        <v>22.373153902212717</v>
      </c>
      <c r="AC45" s="162">
        <v>42.262156923357878</v>
      </c>
      <c r="AD45" s="162">
        <v>0</v>
      </c>
      <c r="AE45" s="162">
        <v>32.847100254956516</v>
      </c>
      <c r="AF45" s="162">
        <v>779.67936708269815</v>
      </c>
      <c r="AG45" s="162">
        <v>647.09926287085693</v>
      </c>
      <c r="AH45" s="162">
        <v>0</v>
      </c>
      <c r="AI45" s="162">
        <v>654.14437436623359</v>
      </c>
      <c r="AJ45" s="162">
        <v>97.12122841100809</v>
      </c>
      <c r="AK45" s="162">
        <v>179.83306962063622</v>
      </c>
      <c r="AL45" s="162">
        <v>0</v>
      </c>
      <c r="AM45" s="162">
        <v>136.84487407811542</v>
      </c>
      <c r="AN45" s="162">
        <v>135.44532056354268</v>
      </c>
      <c r="AO45" s="162">
        <v>245.99850671591398</v>
      </c>
      <c r="AP45" s="162">
        <v>0</v>
      </c>
      <c r="AQ45" s="162">
        <v>189.92632609635854</v>
      </c>
      <c r="AR45" s="162">
        <v>61.397990609809334</v>
      </c>
      <c r="AS45" s="162">
        <v>85.92371141408681</v>
      </c>
      <c r="AT45" s="162">
        <v>0</v>
      </c>
      <c r="AU45" s="162">
        <v>84.606682635370575</v>
      </c>
      <c r="AV45" s="162">
        <v>43.192581505015582</v>
      </c>
      <c r="AW45" s="162">
        <v>72.644405526242053</v>
      </c>
      <c r="AX45" s="162">
        <v>0</v>
      </c>
      <c r="AY45" s="162">
        <v>57.589874832497948</v>
      </c>
      <c r="AZ45" s="162">
        <v>54.633786752690156</v>
      </c>
      <c r="BA45" s="162">
        <v>100.78228547506127</v>
      </c>
      <c r="BB45" s="162">
        <v>0</v>
      </c>
      <c r="BC45" s="162">
        <v>76.151948002089298</v>
      </c>
      <c r="BD45" s="162">
        <v>134.49434501727663</v>
      </c>
      <c r="BE45" s="162">
        <v>106.57764405459324</v>
      </c>
      <c r="BF45" s="162">
        <v>0</v>
      </c>
      <c r="BG45" s="162">
        <v>108.45728620500081</v>
      </c>
      <c r="BH45" s="162">
        <v>85.162582332007545</v>
      </c>
      <c r="BI45" s="162">
        <v>140.59371273018053</v>
      </c>
      <c r="BJ45" s="162">
        <v>0</v>
      </c>
      <c r="BK45" s="162">
        <v>115.04102226972846</v>
      </c>
      <c r="BL45" s="162">
        <v>34.099355679350502</v>
      </c>
      <c r="BM45" s="162">
        <v>49.346637910502317</v>
      </c>
      <c r="BN45" s="162">
        <v>0</v>
      </c>
      <c r="BO45" s="162">
        <v>48.784014975053722</v>
      </c>
      <c r="BP45" s="162">
        <v>43.08561218227522</v>
      </c>
      <c r="BQ45" s="162">
        <v>71.614259324939169</v>
      </c>
      <c r="BR45" s="162">
        <v>0</v>
      </c>
      <c r="BS45" s="162">
        <v>57.167934909901433</v>
      </c>
      <c r="BT45" s="162">
        <v>105.23797220565206</v>
      </c>
      <c r="BU45" s="162">
        <v>190.63366501735453</v>
      </c>
      <c r="BV45" s="162">
        <v>0</v>
      </c>
      <c r="BW45" s="162">
        <v>147.04676159858872</v>
      </c>
      <c r="BX45" s="162">
        <v>67.85859976456949</v>
      </c>
      <c r="BY45" s="162">
        <v>128.35881159598725</v>
      </c>
      <c r="BZ45" s="162">
        <v>0</v>
      </c>
      <c r="CA45" s="162">
        <v>96.005501425177698</v>
      </c>
    </row>
    <row r="46" spans="1:79" x14ac:dyDescent="0.45">
      <c r="A46" s="19">
        <v>150</v>
      </c>
      <c r="B46" s="19" t="s">
        <v>2101</v>
      </c>
      <c r="C46" s="146" t="s">
        <v>272</v>
      </c>
      <c r="D46" s="146" t="s">
        <v>272</v>
      </c>
      <c r="E46" s="146" t="s">
        <v>272</v>
      </c>
      <c r="F46" s="111"/>
      <c r="G46" s="19">
        <v>401</v>
      </c>
      <c r="H46" s="19">
        <v>40110</v>
      </c>
      <c r="I46" s="19" t="s">
        <v>1824</v>
      </c>
      <c r="J46" s="109"/>
      <c r="K46" s="110"/>
      <c r="L46" s="111"/>
      <c r="M46" s="112"/>
      <c r="N46" s="112"/>
      <c r="O46" s="112"/>
      <c r="P46" s="114"/>
      <c r="Q46" s="114"/>
      <c r="R46" s="107" t="s">
        <v>364</v>
      </c>
      <c r="S46" s="108">
        <v>48.755649039669294</v>
      </c>
      <c r="T46" s="108">
        <v>76.200141968962953</v>
      </c>
      <c r="U46" s="108">
        <v>82.226915815465674</v>
      </c>
      <c r="V46" s="108">
        <v>72.272441712393714</v>
      </c>
      <c r="W46" s="295" cm="1">
        <f t="array" ref="W46">_xlfn.XLOOKUP($W$2&amp;$W$4,$X$2:$CA$2&amp;$X$4:$CA$4,$X46:$CA46)</f>
        <v>77.755784370170403</v>
      </c>
      <c r="X46" s="162">
        <v>14.411915672639754</v>
      </c>
      <c r="Y46" s="162">
        <v>27.039664581431229</v>
      </c>
      <c r="Z46" s="162">
        <v>0</v>
      </c>
      <c r="AA46" s="162">
        <v>26.223070151996033</v>
      </c>
      <c r="AB46" s="162">
        <v>7.2313558121730726</v>
      </c>
      <c r="AC46" s="162">
        <v>36.008085704122465</v>
      </c>
      <c r="AD46" s="162">
        <v>0</v>
      </c>
      <c r="AE46" s="162">
        <v>21.562167298363882</v>
      </c>
      <c r="AF46" s="162">
        <v>489.60355716606068</v>
      </c>
      <c r="AG46" s="162">
        <v>322.25847484839238</v>
      </c>
      <c r="AH46" s="162">
        <v>0</v>
      </c>
      <c r="AI46" s="162">
        <v>331.29510929354649</v>
      </c>
      <c r="AJ46" s="162">
        <v>0.67111615299919702</v>
      </c>
      <c r="AK46" s="162">
        <v>1.8799242330635768</v>
      </c>
      <c r="AL46" s="162">
        <v>0</v>
      </c>
      <c r="AM46" s="162">
        <v>1.1631010415853995</v>
      </c>
      <c r="AN46" s="162">
        <v>0.92677441487812151</v>
      </c>
      <c r="AO46" s="162">
        <v>2.5960717430605218</v>
      </c>
      <c r="AP46" s="162">
        <v>0</v>
      </c>
      <c r="AQ46" s="162">
        <v>1.6061784274483588</v>
      </c>
      <c r="AR46" s="162">
        <v>26.767758385738393</v>
      </c>
      <c r="AS46" s="162">
        <v>80.354753640002187</v>
      </c>
      <c r="AT46" s="162">
        <v>0</v>
      </c>
      <c r="AU46" s="162">
        <v>77.755784370170403</v>
      </c>
      <c r="AV46" s="162">
        <v>0.6649278895195353</v>
      </c>
      <c r="AW46" s="162">
        <v>1.862589727815851</v>
      </c>
      <c r="AX46" s="162">
        <v>0</v>
      </c>
      <c r="AY46" s="162">
        <v>1.1523762577061356</v>
      </c>
      <c r="AZ46" s="162">
        <v>20.879690654540919</v>
      </c>
      <c r="BA46" s="162">
        <v>58.487992376469521</v>
      </c>
      <c r="BB46" s="162">
        <v>0</v>
      </c>
      <c r="BC46" s="162">
        <v>36.186269455365853</v>
      </c>
      <c r="BD46" s="162">
        <v>12.763729028641093</v>
      </c>
      <c r="BE46" s="162">
        <v>23.947333552467061</v>
      </c>
      <c r="BF46" s="162">
        <v>0</v>
      </c>
      <c r="BG46" s="162">
        <v>23.172469524744834</v>
      </c>
      <c r="BH46" s="162">
        <v>21.279394507879637</v>
      </c>
      <c r="BI46" s="162">
        <v>15.341512109576415</v>
      </c>
      <c r="BJ46" s="162">
        <v>0</v>
      </c>
      <c r="BK46" s="162">
        <v>18.542570529752602</v>
      </c>
      <c r="BL46" s="162">
        <v>14.687041485192447</v>
      </c>
      <c r="BM46" s="162">
        <v>88.178739753711795</v>
      </c>
      <c r="BN46" s="162">
        <v>0</v>
      </c>
      <c r="BO46" s="162">
        <v>86.147496790910864</v>
      </c>
      <c r="BP46" s="162">
        <v>4.2799767224147005E-3</v>
      </c>
      <c r="BQ46" s="162">
        <v>1.1989030395793557E-2</v>
      </c>
      <c r="BR46" s="162">
        <v>0</v>
      </c>
      <c r="BS46" s="162">
        <v>7.4175615674798969E-3</v>
      </c>
      <c r="BT46" s="162">
        <v>1.9655236470433064</v>
      </c>
      <c r="BU46" s="162">
        <v>5.5058062873665223</v>
      </c>
      <c r="BV46" s="162">
        <v>0</v>
      </c>
      <c r="BW46" s="162">
        <v>3.4064186816548543</v>
      </c>
      <c r="BX46" s="162">
        <v>0.4646800382907384</v>
      </c>
      <c r="BY46" s="162">
        <v>1.3016573371088482</v>
      </c>
      <c r="BZ46" s="162">
        <v>0</v>
      </c>
      <c r="CA46" s="162">
        <v>0.80532979890970924</v>
      </c>
    </row>
    <row r="47" spans="1:79" x14ac:dyDescent="0.45">
      <c r="A47" s="19">
        <v>151</v>
      </c>
      <c r="B47" s="19" t="s">
        <v>2102</v>
      </c>
      <c r="C47" s="146" t="s">
        <v>272</v>
      </c>
      <c r="D47" s="146" t="s">
        <v>272</v>
      </c>
      <c r="E47" s="146" t="s">
        <v>272</v>
      </c>
      <c r="F47" s="120"/>
      <c r="G47" s="19">
        <v>401</v>
      </c>
      <c r="H47" s="19">
        <v>40120</v>
      </c>
      <c r="I47" s="19" t="s">
        <v>1829</v>
      </c>
      <c r="J47" s="115" t="s">
        <v>1829</v>
      </c>
      <c r="K47" s="116" t="s">
        <v>1830</v>
      </c>
      <c r="L47" s="120" t="s">
        <v>1831</v>
      </c>
      <c r="M47" s="120" t="s">
        <v>1832</v>
      </c>
      <c r="N47" s="118" t="s">
        <v>1828</v>
      </c>
      <c r="O47" s="118" t="s">
        <v>1828</v>
      </c>
      <c r="P47" s="104">
        <v>0.9</v>
      </c>
      <c r="Q47" s="104">
        <v>1</v>
      </c>
      <c r="R47" s="107" t="s">
        <v>361</v>
      </c>
      <c r="S47" s="108">
        <v>1122.7373792222602</v>
      </c>
      <c r="T47" s="108">
        <v>815.87597542914102</v>
      </c>
      <c r="U47" s="108">
        <v>1061.489017101605</v>
      </c>
      <c r="V47" s="108">
        <v>891.39293556351652</v>
      </c>
      <c r="W47" s="295" cm="1">
        <f t="array" ref="W47">_xlfn.XLOOKUP($W$2&amp;$W$4,$X$2:$CA$2&amp;$X$4:$CA$4,$X47:$CA47)</f>
        <v>2011.9938672955482</v>
      </c>
      <c r="X47" s="162">
        <v>2195.0982853241262</v>
      </c>
      <c r="Y47" s="162">
        <v>811.76449686340857</v>
      </c>
      <c r="Z47" s="162">
        <v>0</v>
      </c>
      <c r="AA47" s="162">
        <v>901.22008185053483</v>
      </c>
      <c r="AB47" s="162">
        <v>1080.4824397426862</v>
      </c>
      <c r="AC47" s="162">
        <v>1295.4001666417594</v>
      </c>
      <c r="AD47" s="162">
        <v>0</v>
      </c>
      <c r="AE47" s="162">
        <v>1187.5114677384242</v>
      </c>
      <c r="AF47" s="162">
        <v>972.95298778347058</v>
      </c>
      <c r="AG47" s="162">
        <v>535.63962580184545</v>
      </c>
      <c r="AH47" s="162">
        <v>0</v>
      </c>
      <c r="AI47" s="162">
        <v>559.25454734885329</v>
      </c>
      <c r="AJ47" s="162">
        <v>1767.2519075118048</v>
      </c>
      <c r="AK47" s="162">
        <v>1222.748246125846</v>
      </c>
      <c r="AL47" s="162">
        <v>0</v>
      </c>
      <c r="AM47" s="162">
        <v>1545.63891732772</v>
      </c>
      <c r="AN47" s="162">
        <v>1434.6948232961538</v>
      </c>
      <c r="AO47" s="162">
        <v>1951.1019276285836</v>
      </c>
      <c r="AP47" s="162">
        <v>0</v>
      </c>
      <c r="AQ47" s="162">
        <v>1644.8725147594525</v>
      </c>
      <c r="AR47" s="162">
        <v>2876.1754939925472</v>
      </c>
      <c r="AS47" s="162">
        <v>1967.944672450772</v>
      </c>
      <c r="AT47" s="162">
        <v>0</v>
      </c>
      <c r="AU47" s="162">
        <v>2011.9938672955482</v>
      </c>
      <c r="AV47" s="162">
        <v>1345.9373486648358</v>
      </c>
      <c r="AW47" s="162">
        <v>913.66595036131525</v>
      </c>
      <c r="AX47" s="162">
        <v>0</v>
      </c>
      <c r="AY47" s="162">
        <v>1170.0028895553028</v>
      </c>
      <c r="AZ47" s="162">
        <v>1636.5493046390093</v>
      </c>
      <c r="BA47" s="162">
        <v>1941.2446000492539</v>
      </c>
      <c r="BB47" s="162">
        <v>0</v>
      </c>
      <c r="BC47" s="162">
        <v>1760.5602898709785</v>
      </c>
      <c r="BD47" s="162">
        <v>1565.9106000064776</v>
      </c>
      <c r="BE47" s="162">
        <v>1620.2398286398798</v>
      </c>
      <c r="BF47" s="162">
        <v>0</v>
      </c>
      <c r="BG47" s="162">
        <v>1616.4755892274234</v>
      </c>
      <c r="BH47" s="162">
        <v>1788.7824365876822</v>
      </c>
      <c r="BI47" s="162">
        <v>1256.1727853295217</v>
      </c>
      <c r="BJ47" s="162">
        <v>0</v>
      </c>
      <c r="BK47" s="162">
        <v>1543.2978064168753</v>
      </c>
      <c r="BL47" s="162">
        <v>338.61968641269232</v>
      </c>
      <c r="BM47" s="162">
        <v>1226.8356872151478</v>
      </c>
      <c r="BN47" s="162">
        <v>0</v>
      </c>
      <c r="BO47" s="162">
        <v>1202.2862136884223</v>
      </c>
      <c r="BP47" s="162">
        <v>1977.0907202486201</v>
      </c>
      <c r="BQ47" s="162">
        <v>1264.3469648995112</v>
      </c>
      <c r="BR47" s="162">
        <v>0</v>
      </c>
      <c r="BS47" s="162">
        <v>1687.0040118215322</v>
      </c>
      <c r="BT47" s="162">
        <v>1893.4681855409208</v>
      </c>
      <c r="BU47" s="162">
        <v>1557.915170745018</v>
      </c>
      <c r="BV47" s="162">
        <v>0</v>
      </c>
      <c r="BW47" s="162">
        <v>1756.8981085189882</v>
      </c>
      <c r="BX47" s="162">
        <v>1455.348675983457</v>
      </c>
      <c r="BY47" s="162">
        <v>2274.9808842205061</v>
      </c>
      <c r="BZ47" s="162">
        <v>0</v>
      </c>
      <c r="CA47" s="162">
        <v>1788.9389847359366</v>
      </c>
    </row>
    <row r="48" spans="1:79" x14ac:dyDescent="0.45">
      <c r="A48" s="19">
        <v>152</v>
      </c>
      <c r="B48" s="19" t="s">
        <v>2103</v>
      </c>
      <c r="C48" s="146" t="s">
        <v>272</v>
      </c>
      <c r="D48" s="146" t="s">
        <v>272</v>
      </c>
      <c r="E48" s="146" t="s">
        <v>272</v>
      </c>
      <c r="F48" s="121"/>
      <c r="G48" s="19">
        <v>401</v>
      </c>
      <c r="H48" s="19">
        <v>40120</v>
      </c>
      <c r="I48" s="19" t="s">
        <v>1829</v>
      </c>
      <c r="J48" s="99"/>
      <c r="K48" s="100"/>
      <c r="L48" s="121"/>
      <c r="M48" s="121"/>
      <c r="N48" s="102"/>
      <c r="O48" s="102"/>
      <c r="P48" s="104"/>
      <c r="Q48" s="104"/>
      <c r="R48" s="107" t="s">
        <v>362</v>
      </c>
      <c r="S48" s="108">
        <v>57.958400692991646</v>
      </c>
      <c r="T48" s="108">
        <v>93.476176515188499</v>
      </c>
      <c r="U48" s="108">
        <v>101.1016084162255</v>
      </c>
      <c r="V48" s="108">
        <v>88.375483959573572</v>
      </c>
      <c r="W48" s="295" cm="1">
        <f t="array" ref="W48">_xlfn.XLOOKUP($W$2&amp;$W$4,$X$2:$CA$2&amp;$X$4:$CA$4,$X48:$CA48)</f>
        <v>87.426905389882918</v>
      </c>
      <c r="X48" s="162">
        <v>241.78146242261079</v>
      </c>
      <c r="Y48" s="162">
        <v>167.13475188978529</v>
      </c>
      <c r="Z48" s="162">
        <v>0</v>
      </c>
      <c r="AA48" s="162">
        <v>171.68545512562054</v>
      </c>
      <c r="AB48" s="162">
        <v>23.118925698953142</v>
      </c>
      <c r="AC48" s="162">
        <v>43.670895487469814</v>
      </c>
      <c r="AD48" s="162">
        <v>0</v>
      </c>
      <c r="AE48" s="162">
        <v>33.942003596788403</v>
      </c>
      <c r="AF48" s="162">
        <v>805.66867931878801</v>
      </c>
      <c r="AG48" s="162">
        <v>668.66923829988548</v>
      </c>
      <c r="AH48" s="162">
        <v>0</v>
      </c>
      <c r="AI48" s="162">
        <v>675.9491868451081</v>
      </c>
      <c r="AJ48" s="162">
        <v>100.35860269137503</v>
      </c>
      <c r="AK48" s="162">
        <v>185.82750527465745</v>
      </c>
      <c r="AL48" s="162">
        <v>0</v>
      </c>
      <c r="AM48" s="162">
        <v>141.40636988071927</v>
      </c>
      <c r="AN48" s="162">
        <v>139.96016458232742</v>
      </c>
      <c r="AO48" s="162">
        <v>254.1984569397778</v>
      </c>
      <c r="AP48" s="162">
        <v>0</v>
      </c>
      <c r="AQ48" s="162">
        <v>196.25720363290384</v>
      </c>
      <c r="AR48" s="162">
        <v>63.444590296802978</v>
      </c>
      <c r="AS48" s="162">
        <v>88.787835127889707</v>
      </c>
      <c r="AT48" s="162">
        <v>0</v>
      </c>
      <c r="AU48" s="162">
        <v>87.426905389882918</v>
      </c>
      <c r="AV48" s="162">
        <v>44.632334221849433</v>
      </c>
      <c r="AW48" s="162">
        <v>75.065885710450132</v>
      </c>
      <c r="AX48" s="162">
        <v>0</v>
      </c>
      <c r="AY48" s="162">
        <v>59.509537326914547</v>
      </c>
      <c r="AZ48" s="162">
        <v>56.454912977779827</v>
      </c>
      <c r="BA48" s="162">
        <v>104.14169499089665</v>
      </c>
      <c r="BB48" s="162">
        <v>0</v>
      </c>
      <c r="BC48" s="162">
        <v>78.690346268825621</v>
      </c>
      <c r="BD48" s="162">
        <v>138.97748985118588</v>
      </c>
      <c r="BE48" s="162">
        <v>110.13023218974635</v>
      </c>
      <c r="BF48" s="162">
        <v>0</v>
      </c>
      <c r="BG48" s="162">
        <v>112.07252907850084</v>
      </c>
      <c r="BH48" s="162">
        <v>88.001335076407798</v>
      </c>
      <c r="BI48" s="162">
        <v>145.28016982118655</v>
      </c>
      <c r="BJ48" s="162">
        <v>0</v>
      </c>
      <c r="BK48" s="162">
        <v>118.87572301205275</v>
      </c>
      <c r="BL48" s="162">
        <v>35.236000868662188</v>
      </c>
      <c r="BM48" s="162">
        <v>50.991525840852397</v>
      </c>
      <c r="BN48" s="162">
        <v>0</v>
      </c>
      <c r="BO48" s="162">
        <v>50.410148807555508</v>
      </c>
      <c r="BP48" s="162">
        <v>44.521799255017733</v>
      </c>
      <c r="BQ48" s="162">
        <v>74.001401302437145</v>
      </c>
      <c r="BR48" s="162">
        <v>0</v>
      </c>
      <c r="BS48" s="162">
        <v>59.073532740231478</v>
      </c>
      <c r="BT48" s="162">
        <v>108.74590461250712</v>
      </c>
      <c r="BU48" s="162">
        <v>196.988120517933</v>
      </c>
      <c r="BV48" s="162">
        <v>0</v>
      </c>
      <c r="BW48" s="162">
        <v>151.94832031854168</v>
      </c>
      <c r="BX48" s="162">
        <v>70.120553090055154</v>
      </c>
      <c r="BY48" s="162">
        <v>132.63743864918681</v>
      </c>
      <c r="BZ48" s="162">
        <v>0</v>
      </c>
      <c r="CA48" s="162">
        <v>99.205684806016947</v>
      </c>
    </row>
    <row r="49" spans="1:79" x14ac:dyDescent="0.45">
      <c r="A49" s="19">
        <v>153</v>
      </c>
      <c r="B49" s="19" t="s">
        <v>2104</v>
      </c>
      <c r="C49" s="146" t="s">
        <v>272</v>
      </c>
      <c r="D49" s="146" t="s">
        <v>272</v>
      </c>
      <c r="E49" s="146" t="s">
        <v>272</v>
      </c>
      <c r="F49" s="111"/>
      <c r="G49" s="19">
        <v>401</v>
      </c>
      <c r="H49" s="19">
        <v>40120</v>
      </c>
      <c r="I49" s="19" t="s">
        <v>1829</v>
      </c>
      <c r="J49" s="109"/>
      <c r="K49" s="110"/>
      <c r="L49" s="111"/>
      <c r="M49" s="112"/>
      <c r="N49" s="112"/>
      <c r="O49" s="112"/>
      <c r="P49" s="114"/>
      <c r="Q49" s="114"/>
      <c r="R49" s="107" t="s">
        <v>364</v>
      </c>
      <c r="S49" s="108">
        <v>50.380837340991604</v>
      </c>
      <c r="T49" s="108">
        <v>78.740146701261722</v>
      </c>
      <c r="U49" s="108">
        <v>84.967813009314526</v>
      </c>
      <c r="V49" s="108">
        <v>74.68152310280685</v>
      </c>
      <c r="W49" s="295" cm="1">
        <f t="array" ref="W49">_xlfn.XLOOKUP($W$2&amp;$W$4,$X$2:$CA$2&amp;$X$4:$CA$4,$X49:$CA49)</f>
        <v>80.34764384917608</v>
      </c>
      <c r="X49" s="162">
        <v>14.892312861727747</v>
      </c>
      <c r="Y49" s="162">
        <v>27.940986734145604</v>
      </c>
      <c r="Z49" s="162">
        <v>0</v>
      </c>
      <c r="AA49" s="162">
        <v>27.097172490395902</v>
      </c>
      <c r="AB49" s="162">
        <v>7.4724010059121753</v>
      </c>
      <c r="AC49" s="162">
        <v>37.208355227593216</v>
      </c>
      <c r="AD49" s="162">
        <v>0</v>
      </c>
      <c r="AE49" s="162">
        <v>22.280906208309343</v>
      </c>
      <c r="AF49" s="162">
        <v>505.92367573826272</v>
      </c>
      <c r="AG49" s="162">
        <v>333.00042401000547</v>
      </c>
      <c r="AH49" s="162">
        <v>0</v>
      </c>
      <c r="AI49" s="162">
        <v>342.33827960333139</v>
      </c>
      <c r="AJ49" s="162">
        <v>0.69348669143250363</v>
      </c>
      <c r="AK49" s="162">
        <v>1.942588374165696</v>
      </c>
      <c r="AL49" s="162">
        <v>0</v>
      </c>
      <c r="AM49" s="162">
        <v>1.2018710763049127</v>
      </c>
      <c r="AN49" s="162">
        <v>0.95766689537405891</v>
      </c>
      <c r="AO49" s="162">
        <v>2.682607467829206</v>
      </c>
      <c r="AP49" s="162">
        <v>0</v>
      </c>
      <c r="AQ49" s="162">
        <v>1.6597177083633041</v>
      </c>
      <c r="AR49" s="162">
        <v>27.66001699859634</v>
      </c>
      <c r="AS49" s="162">
        <v>83.03324542800226</v>
      </c>
      <c r="AT49" s="162">
        <v>0</v>
      </c>
      <c r="AU49" s="162">
        <v>80.34764384917608</v>
      </c>
      <c r="AV49" s="162">
        <v>0.68709215250351985</v>
      </c>
      <c r="AW49" s="162">
        <v>1.9246760520763795</v>
      </c>
      <c r="AX49" s="162">
        <v>0</v>
      </c>
      <c r="AY49" s="162">
        <v>1.1907887996296735</v>
      </c>
      <c r="AZ49" s="162">
        <v>21.575680343025617</v>
      </c>
      <c r="BA49" s="162">
        <v>60.437592122351838</v>
      </c>
      <c r="BB49" s="162">
        <v>0</v>
      </c>
      <c r="BC49" s="162">
        <v>37.392478437211381</v>
      </c>
      <c r="BD49" s="162">
        <v>13.18918666292913</v>
      </c>
      <c r="BE49" s="162">
        <v>24.745578004215965</v>
      </c>
      <c r="BF49" s="162">
        <v>0</v>
      </c>
      <c r="BG49" s="162">
        <v>23.944885175569663</v>
      </c>
      <c r="BH49" s="162">
        <v>21.988707658142292</v>
      </c>
      <c r="BI49" s="162">
        <v>15.852895846562296</v>
      </c>
      <c r="BJ49" s="162">
        <v>0</v>
      </c>
      <c r="BK49" s="162">
        <v>19.16065621407769</v>
      </c>
      <c r="BL49" s="162">
        <v>15.176609534698862</v>
      </c>
      <c r="BM49" s="162">
        <v>91.118031078835514</v>
      </c>
      <c r="BN49" s="162">
        <v>0</v>
      </c>
      <c r="BO49" s="162">
        <v>89.019080017274561</v>
      </c>
      <c r="BP49" s="162">
        <v>4.4226426131618582E-3</v>
      </c>
      <c r="BQ49" s="162">
        <v>1.238866474232001E-2</v>
      </c>
      <c r="BR49" s="162">
        <v>0</v>
      </c>
      <c r="BS49" s="162">
        <v>7.6648136197292266E-3</v>
      </c>
      <c r="BT49" s="162">
        <v>2.0310411019447501</v>
      </c>
      <c r="BU49" s="162">
        <v>5.6893331636120728</v>
      </c>
      <c r="BV49" s="162">
        <v>0</v>
      </c>
      <c r="BW49" s="162">
        <v>3.5199659710433497</v>
      </c>
      <c r="BX49" s="162">
        <v>0.48016937290042971</v>
      </c>
      <c r="BY49" s="162">
        <v>1.3450459150124767</v>
      </c>
      <c r="BZ49" s="162">
        <v>0</v>
      </c>
      <c r="CA49" s="162">
        <v>0.83217412554003289</v>
      </c>
    </row>
    <row r="50" spans="1:79" x14ac:dyDescent="0.45">
      <c r="A50" s="19">
        <v>154</v>
      </c>
      <c r="B50" s="19" t="s">
        <v>2105</v>
      </c>
      <c r="C50" s="146" t="s">
        <v>272</v>
      </c>
      <c r="D50" s="146" t="s">
        <v>272</v>
      </c>
      <c r="E50" s="146" t="s">
        <v>272</v>
      </c>
      <c r="F50" s="120"/>
      <c r="G50" s="19">
        <v>401</v>
      </c>
      <c r="H50" s="19">
        <v>40130</v>
      </c>
      <c r="I50" s="19" t="s">
        <v>1833</v>
      </c>
      <c r="J50" s="115" t="s">
        <v>1833</v>
      </c>
      <c r="K50" s="116" t="s">
        <v>1834</v>
      </c>
      <c r="L50" s="120" t="s">
        <v>1835</v>
      </c>
      <c r="M50" s="118" t="s">
        <v>1836</v>
      </c>
      <c r="N50" s="118" t="s">
        <v>1828</v>
      </c>
      <c r="O50" s="118" t="s">
        <v>1828</v>
      </c>
      <c r="P50" s="104">
        <v>0.5</v>
      </c>
      <c r="Q50" s="104">
        <v>1</v>
      </c>
      <c r="R50" s="107" t="s">
        <v>361</v>
      </c>
      <c r="S50" s="108">
        <v>2020.9272826000683</v>
      </c>
      <c r="T50" s="108">
        <v>1468.5767557724539</v>
      </c>
      <c r="U50" s="108">
        <v>1910.6802307828891</v>
      </c>
      <c r="V50" s="108">
        <v>1604.5072840143298</v>
      </c>
      <c r="W50" s="295" cm="1">
        <f t="array" ref="W50">_xlfn.XLOOKUP($W$2&amp;$W$4,$X$2:$CA$2&amp;$X$4:$CA$4,$X50:$CA50)</f>
        <v>3621.5889611319867</v>
      </c>
      <c r="X50" s="162">
        <v>3951.1769135834274</v>
      </c>
      <c r="Y50" s="162">
        <v>1461.1760943541356</v>
      </c>
      <c r="Z50" s="162">
        <v>0</v>
      </c>
      <c r="AA50" s="162">
        <v>1622.1961473309627</v>
      </c>
      <c r="AB50" s="162">
        <v>1944.8683915368351</v>
      </c>
      <c r="AC50" s="162">
        <v>2331.7202999551669</v>
      </c>
      <c r="AD50" s="162">
        <v>0</v>
      </c>
      <c r="AE50" s="162">
        <v>2137.5206419291635</v>
      </c>
      <c r="AF50" s="162">
        <v>1751.3153780102471</v>
      </c>
      <c r="AG50" s="162">
        <v>964.15132644332175</v>
      </c>
      <c r="AH50" s="162">
        <v>0</v>
      </c>
      <c r="AI50" s="162">
        <v>1006.658185227936</v>
      </c>
      <c r="AJ50" s="162">
        <v>3181.0534335212487</v>
      </c>
      <c r="AK50" s="162">
        <v>2200.9468430265229</v>
      </c>
      <c r="AL50" s="162">
        <v>0</v>
      </c>
      <c r="AM50" s="162">
        <v>2782.1500511898962</v>
      </c>
      <c r="AN50" s="162">
        <v>2582.4506819330768</v>
      </c>
      <c r="AO50" s="162">
        <v>3511.9834697314504</v>
      </c>
      <c r="AP50" s="162">
        <v>0</v>
      </c>
      <c r="AQ50" s="162">
        <v>2960.7705265670147</v>
      </c>
      <c r="AR50" s="162">
        <v>5177.1158891865853</v>
      </c>
      <c r="AS50" s="162">
        <v>3542.3004104113897</v>
      </c>
      <c r="AT50" s="162">
        <v>0</v>
      </c>
      <c r="AU50" s="162">
        <v>3621.5889611319867</v>
      </c>
      <c r="AV50" s="162">
        <v>2422.6872275967044</v>
      </c>
      <c r="AW50" s="162">
        <v>1644.5987106503676</v>
      </c>
      <c r="AX50" s="162">
        <v>0</v>
      </c>
      <c r="AY50" s="162">
        <v>2106.0052011995449</v>
      </c>
      <c r="AZ50" s="162">
        <v>2945.7887483502168</v>
      </c>
      <c r="BA50" s="162">
        <v>3494.2402800886571</v>
      </c>
      <c r="BB50" s="162">
        <v>0</v>
      </c>
      <c r="BC50" s="162">
        <v>3169.0085217677615</v>
      </c>
      <c r="BD50" s="162">
        <v>2818.6390800116596</v>
      </c>
      <c r="BE50" s="162">
        <v>2916.4316915517838</v>
      </c>
      <c r="BF50" s="162">
        <v>0</v>
      </c>
      <c r="BG50" s="162">
        <v>2909.6560606093622</v>
      </c>
      <c r="BH50" s="162">
        <v>3219.8083858578279</v>
      </c>
      <c r="BI50" s="162">
        <v>2261.111013593139</v>
      </c>
      <c r="BJ50" s="162">
        <v>0</v>
      </c>
      <c r="BK50" s="162">
        <v>2777.9360515503759</v>
      </c>
      <c r="BL50" s="162">
        <v>609.51543554284615</v>
      </c>
      <c r="BM50" s="162">
        <v>2208.304236987266</v>
      </c>
      <c r="BN50" s="162">
        <v>0</v>
      </c>
      <c r="BO50" s="162">
        <v>2164.1151846391604</v>
      </c>
      <c r="BP50" s="162">
        <v>3558.763296447516</v>
      </c>
      <c r="BQ50" s="162">
        <v>2275.8245368191201</v>
      </c>
      <c r="BR50" s="162">
        <v>0</v>
      </c>
      <c r="BS50" s="162">
        <v>3036.6072212787581</v>
      </c>
      <c r="BT50" s="162">
        <v>3408.2427339736573</v>
      </c>
      <c r="BU50" s="162">
        <v>2804.2473073410324</v>
      </c>
      <c r="BV50" s="162">
        <v>0</v>
      </c>
      <c r="BW50" s="162">
        <v>3162.416595334179</v>
      </c>
      <c r="BX50" s="162">
        <v>2619.6276167702226</v>
      </c>
      <c r="BY50" s="162">
        <v>4094.9655915969115</v>
      </c>
      <c r="BZ50" s="162">
        <v>0</v>
      </c>
      <c r="CA50" s="162">
        <v>3220.0901725246858</v>
      </c>
    </row>
    <row r="51" spans="1:79" x14ac:dyDescent="0.45">
      <c r="A51" s="19">
        <v>155</v>
      </c>
      <c r="B51" s="19" t="s">
        <v>2106</v>
      </c>
      <c r="C51" s="146" t="s">
        <v>272</v>
      </c>
      <c r="D51" s="146" t="s">
        <v>272</v>
      </c>
      <c r="E51" s="146" t="s">
        <v>272</v>
      </c>
      <c r="F51" s="121"/>
      <c r="G51" s="19">
        <v>401</v>
      </c>
      <c r="H51" s="19">
        <v>40130</v>
      </c>
      <c r="I51" s="19" t="s">
        <v>1833</v>
      </c>
      <c r="J51" s="99"/>
      <c r="K51" s="100"/>
      <c r="L51" s="121"/>
      <c r="M51" s="102"/>
      <c r="N51" s="102"/>
      <c r="O51" s="102"/>
      <c r="P51" s="104"/>
      <c r="Q51" s="104"/>
      <c r="R51" s="107" t="s">
        <v>362</v>
      </c>
      <c r="S51" s="108">
        <v>104.32512124738497</v>
      </c>
      <c r="T51" s="108">
        <v>168.25711772733931</v>
      </c>
      <c r="U51" s="108">
        <v>181.98289514920592</v>
      </c>
      <c r="V51" s="108">
        <v>159.07587112723243</v>
      </c>
      <c r="W51" s="295" cm="1">
        <f t="array" ref="W51">_xlfn.XLOOKUP($W$2&amp;$W$4,$X$2:$CA$2&amp;$X$4:$CA$4,$X51:$CA51)</f>
        <v>157.36842970178927</v>
      </c>
      <c r="X51" s="162">
        <v>435.20663236069942</v>
      </c>
      <c r="Y51" s="162">
        <v>300.84255340161354</v>
      </c>
      <c r="Z51" s="162">
        <v>0</v>
      </c>
      <c r="AA51" s="162">
        <v>309.03381922611698</v>
      </c>
      <c r="AB51" s="162">
        <v>41.614066258115656</v>
      </c>
      <c r="AC51" s="162">
        <v>78.607611877445663</v>
      </c>
      <c r="AD51" s="162">
        <v>0</v>
      </c>
      <c r="AE51" s="162">
        <v>61.095606474219124</v>
      </c>
      <c r="AF51" s="162">
        <v>1450.2036227738186</v>
      </c>
      <c r="AG51" s="162">
        <v>1203.6046289397939</v>
      </c>
      <c r="AH51" s="162">
        <v>0</v>
      </c>
      <c r="AI51" s="162">
        <v>1216.7085363211945</v>
      </c>
      <c r="AJ51" s="162">
        <v>180.64548484447505</v>
      </c>
      <c r="AK51" s="162">
        <v>334.48950949438341</v>
      </c>
      <c r="AL51" s="162">
        <v>0</v>
      </c>
      <c r="AM51" s="162">
        <v>254.5314657852947</v>
      </c>
      <c r="AN51" s="162">
        <v>251.92829624818938</v>
      </c>
      <c r="AO51" s="162">
        <v>457.55722249160004</v>
      </c>
      <c r="AP51" s="162">
        <v>0</v>
      </c>
      <c r="AQ51" s="162">
        <v>353.26296653922691</v>
      </c>
      <c r="AR51" s="162">
        <v>114.20026253424537</v>
      </c>
      <c r="AS51" s="162">
        <v>159.81810323020147</v>
      </c>
      <c r="AT51" s="162">
        <v>0</v>
      </c>
      <c r="AU51" s="162">
        <v>157.36842970178927</v>
      </c>
      <c r="AV51" s="162">
        <v>80.338201599328983</v>
      </c>
      <c r="AW51" s="162">
        <v>135.11859427881024</v>
      </c>
      <c r="AX51" s="162">
        <v>0</v>
      </c>
      <c r="AY51" s="162">
        <v>107.11716718844619</v>
      </c>
      <c r="AZ51" s="162">
        <v>101.61884336000369</v>
      </c>
      <c r="BA51" s="162">
        <v>187.45505098361397</v>
      </c>
      <c r="BB51" s="162">
        <v>0</v>
      </c>
      <c r="BC51" s="162">
        <v>141.64262328388611</v>
      </c>
      <c r="BD51" s="162">
        <v>250.15948173213457</v>
      </c>
      <c r="BE51" s="162">
        <v>198.23441794154343</v>
      </c>
      <c r="BF51" s="162">
        <v>0</v>
      </c>
      <c r="BG51" s="162">
        <v>201.73055234130152</v>
      </c>
      <c r="BH51" s="162">
        <v>158.40240313753404</v>
      </c>
      <c r="BI51" s="162">
        <v>261.50430567813578</v>
      </c>
      <c r="BJ51" s="162">
        <v>0</v>
      </c>
      <c r="BK51" s="162">
        <v>213.97630142169496</v>
      </c>
      <c r="BL51" s="162">
        <v>63.424801563591934</v>
      </c>
      <c r="BM51" s="162">
        <v>91.784746513534316</v>
      </c>
      <c r="BN51" s="162">
        <v>0</v>
      </c>
      <c r="BO51" s="162">
        <v>90.738267853599922</v>
      </c>
      <c r="BP51" s="162">
        <v>80.139238659031918</v>
      </c>
      <c r="BQ51" s="162">
        <v>133.20252234438686</v>
      </c>
      <c r="BR51" s="162">
        <v>0</v>
      </c>
      <c r="BS51" s="162">
        <v>106.33235893241667</v>
      </c>
      <c r="BT51" s="162">
        <v>195.74262830251283</v>
      </c>
      <c r="BU51" s="162">
        <v>354.57861693227943</v>
      </c>
      <c r="BV51" s="162">
        <v>0</v>
      </c>
      <c r="BW51" s="162">
        <v>273.50697657337503</v>
      </c>
      <c r="BX51" s="162">
        <v>126.21699556209927</v>
      </c>
      <c r="BY51" s="162">
        <v>238.74738956853628</v>
      </c>
      <c r="BZ51" s="162">
        <v>0</v>
      </c>
      <c r="CA51" s="162">
        <v>178.57023265083052</v>
      </c>
    </row>
    <row r="52" spans="1:79" x14ac:dyDescent="0.45">
      <c r="A52" s="19">
        <v>156</v>
      </c>
      <c r="B52" s="19" t="s">
        <v>2107</v>
      </c>
      <c r="C52" s="146" t="s">
        <v>272</v>
      </c>
      <c r="D52" s="146" t="s">
        <v>272</v>
      </c>
      <c r="E52" s="146" t="s">
        <v>272</v>
      </c>
      <c r="F52" s="111"/>
      <c r="G52" s="19">
        <v>401</v>
      </c>
      <c r="H52" s="19">
        <v>40130</v>
      </c>
      <c r="I52" s="19" t="s">
        <v>1833</v>
      </c>
      <c r="J52" s="109"/>
      <c r="K52" s="110"/>
      <c r="L52" s="111"/>
      <c r="M52" s="112"/>
      <c r="N52" s="112"/>
      <c r="O52" s="112"/>
      <c r="P52" s="114"/>
      <c r="Q52" s="114"/>
      <c r="R52" s="107" t="s">
        <v>364</v>
      </c>
      <c r="S52" s="108">
        <v>90.685507213784888</v>
      </c>
      <c r="T52" s="108">
        <v>141.7322640622711</v>
      </c>
      <c r="U52" s="108">
        <v>152.94206341676616</v>
      </c>
      <c r="V52" s="108">
        <v>134.42674158505233</v>
      </c>
      <c r="W52" s="295" cm="1">
        <f t="array" ref="W52">_xlfn.XLOOKUP($W$2&amp;$W$4,$X$2:$CA$2&amp;$X$4:$CA$4,$X52:$CA52)</f>
        <v>144.62575892851694</v>
      </c>
      <c r="X52" s="162">
        <v>26.806163151109946</v>
      </c>
      <c r="Y52" s="162">
        <v>50.293776121462088</v>
      </c>
      <c r="Z52" s="162">
        <v>0</v>
      </c>
      <c r="AA52" s="162">
        <v>48.774910482712627</v>
      </c>
      <c r="AB52" s="162">
        <v>13.450321810641915</v>
      </c>
      <c r="AC52" s="162">
        <v>66.975039409667787</v>
      </c>
      <c r="AD52" s="162">
        <v>0</v>
      </c>
      <c r="AE52" s="162">
        <v>40.10563117495682</v>
      </c>
      <c r="AF52" s="162">
        <v>910.6626163288729</v>
      </c>
      <c r="AG52" s="162">
        <v>599.40076321800984</v>
      </c>
      <c r="AH52" s="162">
        <v>0</v>
      </c>
      <c r="AI52" s="162">
        <v>616.20890328599648</v>
      </c>
      <c r="AJ52" s="162">
        <v>1.2482760445785066</v>
      </c>
      <c r="AK52" s="162">
        <v>3.496659073498253</v>
      </c>
      <c r="AL52" s="162">
        <v>0</v>
      </c>
      <c r="AM52" s="162">
        <v>2.163367937348843</v>
      </c>
      <c r="AN52" s="162">
        <v>1.7238004116733061</v>
      </c>
      <c r="AO52" s="162">
        <v>4.8286934420925709</v>
      </c>
      <c r="AP52" s="162">
        <v>0</v>
      </c>
      <c r="AQ52" s="162">
        <v>2.9874918750539474</v>
      </c>
      <c r="AR52" s="162">
        <v>49.788030597473416</v>
      </c>
      <c r="AS52" s="162">
        <v>149.45984177040407</v>
      </c>
      <c r="AT52" s="162">
        <v>0</v>
      </c>
      <c r="AU52" s="162">
        <v>144.62575892851694</v>
      </c>
      <c r="AV52" s="162">
        <v>1.2367658745063357</v>
      </c>
      <c r="AW52" s="162">
        <v>3.4644168937374831</v>
      </c>
      <c r="AX52" s="162">
        <v>0</v>
      </c>
      <c r="AY52" s="162">
        <v>2.1434198393334123</v>
      </c>
      <c r="AZ52" s="162">
        <v>38.836224617446113</v>
      </c>
      <c r="BA52" s="162">
        <v>108.78766582023331</v>
      </c>
      <c r="BB52" s="162">
        <v>0</v>
      </c>
      <c r="BC52" s="162">
        <v>67.306461186980485</v>
      </c>
      <c r="BD52" s="162">
        <v>23.740535993272434</v>
      </c>
      <c r="BE52" s="162">
        <v>44.542040407588736</v>
      </c>
      <c r="BF52" s="162">
        <v>0</v>
      </c>
      <c r="BG52" s="162">
        <v>43.100793316025396</v>
      </c>
      <c r="BH52" s="162">
        <v>39.57967378465613</v>
      </c>
      <c r="BI52" s="162">
        <v>28.535212523812135</v>
      </c>
      <c r="BJ52" s="162">
        <v>0</v>
      </c>
      <c r="BK52" s="162">
        <v>34.489181185339845</v>
      </c>
      <c r="BL52" s="162">
        <v>27.317897162457953</v>
      </c>
      <c r="BM52" s="162">
        <v>164.01245594190394</v>
      </c>
      <c r="BN52" s="162">
        <v>0</v>
      </c>
      <c r="BO52" s="162">
        <v>160.23434403109422</v>
      </c>
      <c r="BP52" s="162">
        <v>7.9607567036913442E-3</v>
      </c>
      <c r="BQ52" s="162">
        <v>2.2299596536176018E-2</v>
      </c>
      <c r="BR52" s="162">
        <v>0</v>
      </c>
      <c r="BS52" s="162">
        <v>1.3796664515512608E-2</v>
      </c>
      <c r="BT52" s="162">
        <v>3.65587398350055</v>
      </c>
      <c r="BU52" s="162">
        <v>10.240799694501732</v>
      </c>
      <c r="BV52" s="162">
        <v>0</v>
      </c>
      <c r="BW52" s="162">
        <v>6.3359387478780294</v>
      </c>
      <c r="BX52" s="162">
        <v>0.86430487122077349</v>
      </c>
      <c r="BY52" s="162">
        <v>2.421082647022458</v>
      </c>
      <c r="BZ52" s="162">
        <v>0</v>
      </c>
      <c r="CA52" s="162">
        <v>1.4979134259720592</v>
      </c>
    </row>
    <row r="53" spans="1:79" x14ac:dyDescent="0.45">
      <c r="A53" s="19">
        <v>202</v>
      </c>
      <c r="B53" s="19" t="s">
        <v>2048</v>
      </c>
      <c r="C53" s="19" t="s">
        <v>297</v>
      </c>
      <c r="D53" s="19" t="s">
        <v>297</v>
      </c>
      <c r="E53" s="19" t="s">
        <v>297</v>
      </c>
      <c r="F53" s="120"/>
      <c r="G53" s="19">
        <v>407</v>
      </c>
      <c r="H53" s="19">
        <v>40700</v>
      </c>
      <c r="I53" s="19" t="s">
        <v>1896</v>
      </c>
      <c r="J53" s="115" t="s">
        <v>1896</v>
      </c>
      <c r="K53" s="116" t="s">
        <v>1897</v>
      </c>
      <c r="L53" s="120" t="s">
        <v>1898</v>
      </c>
      <c r="M53" s="118" t="s">
        <v>1899</v>
      </c>
      <c r="N53" s="118" t="s">
        <v>1896</v>
      </c>
      <c r="O53" s="125" t="s">
        <v>1897</v>
      </c>
      <c r="P53" s="104">
        <v>1</v>
      </c>
      <c r="Q53" s="104">
        <v>1</v>
      </c>
      <c r="R53" s="107" t="s">
        <v>361</v>
      </c>
      <c r="S53" s="108">
        <v>6781.0685600589049</v>
      </c>
      <c r="T53" s="108">
        <v>3005.9846285199501</v>
      </c>
      <c r="U53" s="108">
        <v>2297.6609882609359</v>
      </c>
      <c r="V53" s="108">
        <v>2592.1392471990312</v>
      </c>
      <c r="W53" s="295" cm="1">
        <f t="array" ref="W53">_xlfn.XLOOKUP($W$2&amp;$W$4,$X$2:$CA$2&amp;$X$4:$CA$4,$X53:$CA53)</f>
        <v>3432.4649120596118</v>
      </c>
      <c r="X53" s="162">
        <v>4008.2625779845198</v>
      </c>
      <c r="Y53" s="162">
        <v>2384.9162339007898</v>
      </c>
      <c r="Z53" s="162">
        <v>1364.9729795774672</v>
      </c>
      <c r="AA53" s="162">
        <v>1847.6998223999647</v>
      </c>
      <c r="AB53" s="162">
        <v>431.97596494174974</v>
      </c>
      <c r="AC53" s="162">
        <v>257.02569914034109</v>
      </c>
      <c r="AD53" s="162">
        <v>3624.7488710827452</v>
      </c>
      <c r="AE53" s="162">
        <v>2737.350201808013</v>
      </c>
      <c r="AF53" s="162">
        <v>3573.7713939292789</v>
      </c>
      <c r="AG53" s="162">
        <v>2126.3939793879208</v>
      </c>
      <c r="AH53" s="162">
        <v>1124.479850824627</v>
      </c>
      <c r="AI53" s="162">
        <v>1568.728788929656</v>
      </c>
      <c r="AJ53" s="162">
        <v>5724.2510296101609</v>
      </c>
      <c r="AK53" s="162">
        <v>2866.9694299444236</v>
      </c>
      <c r="AL53" s="162">
        <v>1495.4586782134911</v>
      </c>
      <c r="AM53" s="162">
        <v>3032.8850475422414</v>
      </c>
      <c r="AN53" s="162">
        <v>9436.0213350916638</v>
      </c>
      <c r="AO53" s="162">
        <v>4725.9955176797275</v>
      </c>
      <c r="AP53" s="162">
        <v>2465.1574363836921</v>
      </c>
      <c r="AQ53" s="162">
        <v>4999.4956313853518</v>
      </c>
      <c r="AR53" s="162">
        <v>6606.5619162189414</v>
      </c>
      <c r="AS53" s="162">
        <v>3930.904340150269</v>
      </c>
      <c r="AT53" s="162">
        <v>2984.4296474052603</v>
      </c>
      <c r="AU53" s="162">
        <v>3432.4649120596118</v>
      </c>
      <c r="AV53" s="162">
        <v>4417.8294896180678</v>
      </c>
      <c r="AW53" s="162">
        <v>2212.6531537357414</v>
      </c>
      <c r="AX53" s="162">
        <v>1154.1564852662932</v>
      </c>
      <c r="AY53" s="162">
        <v>2340.7025534598747</v>
      </c>
      <c r="AZ53" s="162">
        <v>15729.630745495582</v>
      </c>
      <c r="BA53" s="162">
        <v>7878.1259344457685</v>
      </c>
      <c r="BB53" s="162">
        <v>4109.3608022719945</v>
      </c>
      <c r="BC53" s="162">
        <v>8334.0443395305083</v>
      </c>
      <c r="BD53" s="162">
        <v>12262.998270697743</v>
      </c>
      <c r="BE53" s="162">
        <v>7296.4839710651586</v>
      </c>
      <c r="BF53" s="162">
        <v>4176.0391098240716</v>
      </c>
      <c r="BG53" s="162">
        <v>5652.9080333486054</v>
      </c>
      <c r="BH53" s="162">
        <v>16267.96511851602</v>
      </c>
      <c r="BI53" s="162">
        <v>8147.7486645731597</v>
      </c>
      <c r="BJ53" s="162">
        <v>4250.0004782312981</v>
      </c>
      <c r="BK53" s="162">
        <v>8619.2705223212706</v>
      </c>
      <c r="BL53" s="162">
        <v>8376.3181245616743</v>
      </c>
      <c r="BM53" s="162">
        <v>4983.9092841141974</v>
      </c>
      <c r="BN53" s="162">
        <v>3783.8943256808229</v>
      </c>
      <c r="BO53" s="162">
        <v>4351.9486261413713</v>
      </c>
      <c r="BP53" s="162">
        <v>8684.1344626254031</v>
      </c>
      <c r="BQ53" s="162">
        <v>4119.6307753131787</v>
      </c>
      <c r="BR53" s="162">
        <v>2148.8675566718175</v>
      </c>
      <c r="BS53" s="162">
        <v>4451.728988952711</v>
      </c>
      <c r="BT53" s="162">
        <v>9065.3089777648911</v>
      </c>
      <c r="BU53" s="162">
        <v>4540.3256387277397</v>
      </c>
      <c r="BV53" s="162">
        <v>2368.3089562912546</v>
      </c>
      <c r="BW53" s="162">
        <v>4803.080771229912</v>
      </c>
      <c r="BX53" s="162">
        <v>13802.206822492833</v>
      </c>
      <c r="BY53" s="162">
        <v>6912.7829686658852</v>
      </c>
      <c r="BZ53" s="162">
        <v>3605.8219432420738</v>
      </c>
      <c r="CA53" s="162">
        <v>7312.8355969173554</v>
      </c>
    </row>
    <row r="54" spans="1:79" x14ac:dyDescent="0.45">
      <c r="A54" s="19">
        <v>203</v>
      </c>
      <c r="B54" s="19" t="s">
        <v>2077</v>
      </c>
      <c r="C54" s="19" t="s">
        <v>297</v>
      </c>
      <c r="D54" s="19" t="s">
        <v>297</v>
      </c>
      <c r="E54" s="19" t="s">
        <v>297</v>
      </c>
      <c r="F54" s="121"/>
      <c r="G54" s="19">
        <v>407</v>
      </c>
      <c r="H54" s="19">
        <v>40700</v>
      </c>
      <c r="I54" s="19" t="s">
        <v>1896</v>
      </c>
      <c r="J54" s="99"/>
      <c r="K54" s="100"/>
      <c r="L54" s="121"/>
      <c r="M54" s="102"/>
      <c r="N54" s="102"/>
      <c r="O54" s="126"/>
      <c r="P54" s="104"/>
      <c r="Q54" s="104"/>
      <c r="R54" s="107" t="s">
        <v>362</v>
      </c>
      <c r="S54" s="108">
        <v>417.54361871323511</v>
      </c>
      <c r="T54" s="108">
        <v>311.85166967595831</v>
      </c>
      <c r="U54" s="108">
        <v>205.45060186852285</v>
      </c>
      <c r="V54" s="108">
        <v>243.77320540361981</v>
      </c>
      <c r="W54" s="295" cm="1">
        <f t="array" ref="W54">_xlfn.XLOOKUP($W$2&amp;$W$4,$X$2:$CA$2&amp;$X$4:$CA$4,$X54:$CA54)</f>
        <v>254.28830509893794</v>
      </c>
      <c r="X54" s="162">
        <v>308.41636864562247</v>
      </c>
      <c r="Y54" s="162">
        <v>222.64548372982023</v>
      </c>
      <c r="Z54" s="162">
        <v>168.75591431905355</v>
      </c>
      <c r="AA54" s="162">
        <v>194.26119766933377</v>
      </c>
      <c r="AB54" s="162">
        <v>24.020384615596456</v>
      </c>
      <c r="AC54" s="162">
        <v>23.800353334500603</v>
      </c>
      <c r="AD54" s="162">
        <v>28.035868156408938</v>
      </c>
      <c r="AE54" s="162">
        <v>26.919805456253265</v>
      </c>
      <c r="AF54" s="162">
        <v>4112.4271180459227</v>
      </c>
      <c r="AG54" s="162">
        <v>2452.5827995978943</v>
      </c>
      <c r="AH54" s="162">
        <v>1303.5932843818075</v>
      </c>
      <c r="AI54" s="162">
        <v>1813.0554802692998</v>
      </c>
      <c r="AJ54" s="162">
        <v>560.23228339018931</v>
      </c>
      <c r="AK54" s="162">
        <v>299.4368376399463</v>
      </c>
      <c r="AL54" s="162">
        <v>174.25360127613709</v>
      </c>
      <c r="AM54" s="162">
        <v>314.58061536679412</v>
      </c>
      <c r="AN54" s="162">
        <v>72.052587335522929</v>
      </c>
      <c r="AO54" s="162">
        <v>67.025382265803813</v>
      </c>
      <c r="AP54" s="162">
        <v>64.612296413473885</v>
      </c>
      <c r="AQ54" s="162">
        <v>67.317300232178184</v>
      </c>
      <c r="AR54" s="162">
        <v>457.6649445819998</v>
      </c>
      <c r="AS54" s="162">
        <v>286.22524204135055</v>
      </c>
      <c r="AT54" s="162">
        <v>225.58095734746627</v>
      </c>
      <c r="AU54" s="162">
        <v>254.28830509893794</v>
      </c>
      <c r="AV54" s="162">
        <v>125.84621098572896</v>
      </c>
      <c r="AW54" s="162">
        <v>80.589135826522607</v>
      </c>
      <c r="AX54" s="162">
        <v>58.865492913619718</v>
      </c>
      <c r="AY54" s="162">
        <v>83.217107664016339</v>
      </c>
      <c r="AZ54" s="162">
        <v>291.5311945013716</v>
      </c>
      <c r="BA54" s="162">
        <v>164.64183657893116</v>
      </c>
      <c r="BB54" s="162">
        <v>103.73425270927672</v>
      </c>
      <c r="BC54" s="162">
        <v>172.01000294683664</v>
      </c>
      <c r="BD54" s="162">
        <v>339.76385445141648</v>
      </c>
      <c r="BE54" s="162">
        <v>218.1282598273649</v>
      </c>
      <c r="BF54" s="162">
        <v>141.70500937649939</v>
      </c>
      <c r="BG54" s="162">
        <v>177.87521223043638</v>
      </c>
      <c r="BH54" s="162">
        <v>385.60354690785755</v>
      </c>
      <c r="BI54" s="162">
        <v>213.4501630111285</v>
      </c>
      <c r="BJ54" s="162">
        <v>130.81559979942085</v>
      </c>
      <c r="BK54" s="162">
        <v>223.44670483400006</v>
      </c>
      <c r="BL54" s="162">
        <v>214.64976080581059</v>
      </c>
      <c r="BM54" s="162">
        <v>139.85968778723151</v>
      </c>
      <c r="BN54" s="162">
        <v>113.40379447197276</v>
      </c>
      <c r="BO54" s="162">
        <v>125.92729167060585</v>
      </c>
      <c r="BP54" s="162">
        <v>232.66976785695635</v>
      </c>
      <c r="BQ54" s="162">
        <v>172.17031888286681</v>
      </c>
      <c r="BR54" s="162">
        <v>116.42344709686687</v>
      </c>
      <c r="BS54" s="162">
        <v>178.91417900197081</v>
      </c>
      <c r="BT54" s="162">
        <v>164.22192712038444</v>
      </c>
      <c r="BU54" s="162">
        <v>113.78301051057088</v>
      </c>
      <c r="BV54" s="162">
        <v>89.572055439109945</v>
      </c>
      <c r="BW54" s="162">
        <v>116.71187968512513</v>
      </c>
      <c r="BX54" s="162">
        <v>228.02419982284715</v>
      </c>
      <c r="BY54" s="162">
        <v>140.95058450132396</v>
      </c>
      <c r="BZ54" s="162">
        <v>99.154774239037295</v>
      </c>
      <c r="CA54" s="162">
        <v>146.00674440668138</v>
      </c>
    </row>
    <row r="55" spans="1:79" x14ac:dyDescent="0.45">
      <c r="A55" s="19">
        <v>204</v>
      </c>
      <c r="B55" s="19" t="s">
        <v>2078</v>
      </c>
      <c r="C55" s="19" t="s">
        <v>297</v>
      </c>
      <c r="D55" s="19" t="s">
        <v>297</v>
      </c>
      <c r="E55" s="19" t="s">
        <v>297</v>
      </c>
      <c r="F55" s="111"/>
      <c r="G55" s="19">
        <v>407</v>
      </c>
      <c r="H55" s="19">
        <v>40700</v>
      </c>
      <c r="I55" s="19" t="s">
        <v>1896</v>
      </c>
      <c r="J55" s="109"/>
      <c r="K55" s="110"/>
      <c r="L55" s="111"/>
      <c r="M55" s="112"/>
      <c r="N55" s="112"/>
      <c r="O55" s="127"/>
      <c r="P55" s="114"/>
      <c r="Q55" s="114"/>
      <c r="R55" s="107" t="s">
        <v>364</v>
      </c>
      <c r="S55" s="108">
        <v>445.84737710441158</v>
      </c>
      <c r="T55" s="108">
        <v>544.9769971886393</v>
      </c>
      <c r="U55" s="108">
        <v>368.6558210048064</v>
      </c>
      <c r="V55" s="108">
        <v>428.64684369579004</v>
      </c>
      <c r="W55" s="295" cm="1">
        <f t="array" ref="W55">_xlfn.XLOOKUP($W$2&amp;$W$4,$X$2:$CA$2&amp;$X$4:$CA$4,$X55:$CA55)</f>
        <v>347.10169894887548</v>
      </c>
      <c r="X55" s="162">
        <v>226.89608052622702</v>
      </c>
      <c r="Y55" s="162">
        <v>135.00316791310505</v>
      </c>
      <c r="Z55" s="162">
        <v>77.267148312938943</v>
      </c>
      <c r="AA55" s="162">
        <v>104.5929101536962</v>
      </c>
      <c r="AB55" s="162">
        <v>25.352229772502564</v>
      </c>
      <c r="AC55" s="162">
        <v>15.084576714639029</v>
      </c>
      <c r="AD55" s="162">
        <v>212.7328224377039</v>
      </c>
      <c r="AE55" s="162">
        <v>160.65229761892203</v>
      </c>
      <c r="AF55" s="162">
        <v>2067.1907485068828</v>
      </c>
      <c r="AG55" s="162">
        <v>1229.9784953615949</v>
      </c>
      <c r="AH55" s="162">
        <v>650.4373358787559</v>
      </c>
      <c r="AI55" s="162">
        <v>907.40600948913482</v>
      </c>
      <c r="AJ55" s="162">
        <v>62.621817405895307</v>
      </c>
      <c r="AK55" s="162">
        <v>31.363899874686361</v>
      </c>
      <c r="AL55" s="162">
        <v>16.359928975987714</v>
      </c>
      <c r="AM55" s="162">
        <v>33.17897357712399</v>
      </c>
      <c r="AN55" s="162">
        <v>26.391253130579919</v>
      </c>
      <c r="AO55" s="162">
        <v>13.217959092274578</v>
      </c>
      <c r="AP55" s="162">
        <v>6.8947061054627738</v>
      </c>
      <c r="AQ55" s="162">
        <v>13.982901272428885</v>
      </c>
      <c r="AR55" s="162">
        <v>668.07641857424107</v>
      </c>
      <c r="AS55" s="162">
        <v>397.50546905167329</v>
      </c>
      <c r="AT55" s="162">
        <v>301.79495713655484</v>
      </c>
      <c r="AU55" s="162">
        <v>347.10169894887548</v>
      </c>
      <c r="AV55" s="162">
        <v>62.983811828169813</v>
      </c>
      <c r="AW55" s="162">
        <v>31.545203408913491</v>
      </c>
      <c r="AX55" s="162">
        <v>16.454499898446411</v>
      </c>
      <c r="AY55" s="162">
        <v>33.370769405946156</v>
      </c>
      <c r="AZ55" s="162">
        <v>707.04277562120501</v>
      </c>
      <c r="BA55" s="162">
        <v>354.11969406713735</v>
      </c>
      <c r="BB55" s="162">
        <v>184.71469004441846</v>
      </c>
      <c r="BC55" s="162">
        <v>374.6131067736128</v>
      </c>
      <c r="BD55" s="162">
        <v>214.04904492694817</v>
      </c>
      <c r="BE55" s="162">
        <v>127.35918173153418</v>
      </c>
      <c r="BF55" s="162">
        <v>72.892221241793052</v>
      </c>
      <c r="BG55" s="162">
        <v>98.670776827019367</v>
      </c>
      <c r="BH55" s="162">
        <v>651.61435045523649</v>
      </c>
      <c r="BI55" s="162">
        <v>326.35857742868507</v>
      </c>
      <c r="BJ55" s="162">
        <v>170.23403239936101</v>
      </c>
      <c r="BK55" s="162">
        <v>345.24541464671387</v>
      </c>
      <c r="BL55" s="162">
        <v>565.38614261776092</v>
      </c>
      <c r="BM55" s="162">
        <v>336.4047548575677</v>
      </c>
      <c r="BN55" s="162">
        <v>255.40594149554997</v>
      </c>
      <c r="BO55" s="162">
        <v>293.74856709295409</v>
      </c>
      <c r="BP55" s="162">
        <v>47.391957772146277</v>
      </c>
      <c r="BQ55" s="162">
        <v>23.736082407136113</v>
      </c>
      <c r="BR55" s="162">
        <v>12.38113321048923</v>
      </c>
      <c r="BS55" s="162">
        <v>25.109723413140493</v>
      </c>
      <c r="BT55" s="162">
        <v>101.68249791640744</v>
      </c>
      <c r="BU55" s="162">
        <v>50.927293645712297</v>
      </c>
      <c r="BV55" s="162">
        <v>26.564518771964583</v>
      </c>
      <c r="BW55" s="162">
        <v>53.874528900319689</v>
      </c>
      <c r="BX55" s="162">
        <v>25.259465812402048</v>
      </c>
      <c r="BY55" s="162">
        <v>12.651107704096409</v>
      </c>
      <c r="BZ55" s="162">
        <v>6.5990270448999135</v>
      </c>
      <c r="CA55" s="162">
        <v>13.383245384428205</v>
      </c>
    </row>
    <row r="56" spans="1:79" x14ac:dyDescent="0.45">
      <c r="A56" s="19">
        <v>217</v>
      </c>
      <c r="B56" s="19" t="s">
        <v>2079</v>
      </c>
      <c r="C56" s="19" t="s">
        <v>282</v>
      </c>
      <c r="D56" s="19" t="s">
        <v>282</v>
      </c>
      <c r="E56" s="19" t="s">
        <v>282</v>
      </c>
      <c r="F56" s="120"/>
      <c r="G56" s="19">
        <v>502</v>
      </c>
      <c r="H56" s="19">
        <v>50210</v>
      </c>
      <c r="I56" s="19" t="s">
        <v>1914</v>
      </c>
      <c r="J56" s="115" t="s">
        <v>1914</v>
      </c>
      <c r="K56" s="116" t="s">
        <v>1915</v>
      </c>
      <c r="L56" s="120" t="s">
        <v>1916</v>
      </c>
      <c r="M56" s="120" t="s">
        <v>1917</v>
      </c>
      <c r="N56" s="118" t="s">
        <v>1665</v>
      </c>
      <c r="O56" s="125" t="s">
        <v>1670</v>
      </c>
      <c r="P56" s="104">
        <v>7.4999999999999997E-3</v>
      </c>
      <c r="Q56" s="104">
        <v>2.7237807625063646E-2</v>
      </c>
      <c r="R56" s="107" t="s">
        <v>361</v>
      </c>
      <c r="S56" s="108">
        <v>18293.290050701878</v>
      </c>
      <c r="T56" s="108">
        <v>12178.538165227479</v>
      </c>
      <c r="U56" s="108">
        <v>9401.3407745498025</v>
      </c>
      <c r="V56" s="108">
        <v>11458.596427334776</v>
      </c>
      <c r="W56" s="295" cm="1">
        <f t="array" ref="W56">_xlfn.XLOOKUP($W$2&amp;$W$4,$X$2:$CA$2&amp;$X$4:$CA$4,$X56:$CA56)</f>
        <v>12370.726456994233</v>
      </c>
      <c r="X56" s="162">
        <v>0</v>
      </c>
      <c r="Y56" s="162">
        <v>0</v>
      </c>
      <c r="Z56" s="162">
        <v>0</v>
      </c>
      <c r="AA56" s="162">
        <v>0</v>
      </c>
      <c r="AB56" s="162">
        <v>11791.000812178792</v>
      </c>
      <c r="AC56" s="162">
        <v>10989.06524908443</v>
      </c>
      <c r="AD56" s="162">
        <v>17601.142856718947</v>
      </c>
      <c r="AE56" s="162">
        <v>13053.258555460159</v>
      </c>
      <c r="AF56" s="162">
        <v>10868.309391369776</v>
      </c>
      <c r="AG56" s="162">
        <v>7841.8311604077935</v>
      </c>
      <c r="AH56" s="162">
        <v>9707.5761381717512</v>
      </c>
      <c r="AI56" s="162">
        <v>9689.9258898175285</v>
      </c>
      <c r="AJ56" s="162">
        <v>17232.357710213593</v>
      </c>
      <c r="AK56" s="162">
        <v>12325.564495050934</v>
      </c>
      <c r="AL56" s="162">
        <v>12826.509773858781</v>
      </c>
      <c r="AM56" s="162">
        <v>12701.669702664623</v>
      </c>
      <c r="AN56" s="162">
        <v>14432.317045877009</v>
      </c>
      <c r="AO56" s="162">
        <v>11232.522920894398</v>
      </c>
      <c r="AP56" s="162">
        <v>15153.785482323814</v>
      </c>
      <c r="AQ56" s="162">
        <v>12048.286487956813</v>
      </c>
      <c r="AR56" s="162">
        <v>11455.228862818516</v>
      </c>
      <c r="AS56" s="162">
        <v>5915.8897535751303</v>
      </c>
      <c r="AT56" s="162">
        <v>18667.790342978566</v>
      </c>
      <c r="AU56" s="162">
        <v>12370.726456994233</v>
      </c>
      <c r="AV56" s="162">
        <v>13173.336606889796</v>
      </c>
      <c r="AW56" s="162">
        <v>9409.4309215205558</v>
      </c>
      <c r="AX56" s="162">
        <v>12414.599752199545</v>
      </c>
      <c r="AY56" s="162">
        <v>11275.840323517654</v>
      </c>
      <c r="AZ56" s="162">
        <v>12129.748191272669</v>
      </c>
      <c r="BA56" s="162">
        <v>8448.5623666975989</v>
      </c>
      <c r="BB56" s="162">
        <v>18047.292494152738</v>
      </c>
      <c r="BC56" s="162">
        <v>11367.502679899711</v>
      </c>
      <c r="BD56" s="162">
        <v>7866.9830609805595</v>
      </c>
      <c r="BE56" s="162">
        <v>5987.8265771720171</v>
      </c>
      <c r="BF56" s="162">
        <v>17237.764471805454</v>
      </c>
      <c r="BG56" s="162">
        <v>10836.805922596901</v>
      </c>
      <c r="BH56" s="162">
        <v>29395.740884938201</v>
      </c>
      <c r="BI56" s="162">
        <v>23447.532557442533</v>
      </c>
      <c r="BJ56" s="162">
        <v>20767.620683661891</v>
      </c>
      <c r="BK56" s="162">
        <v>23319.921965530255</v>
      </c>
      <c r="BL56" s="162">
        <v>14209.183457486337</v>
      </c>
      <c r="BM56" s="162">
        <v>10037.948294090094</v>
      </c>
      <c r="BN56" s="162">
        <v>16083.116549617111</v>
      </c>
      <c r="BO56" s="162">
        <v>11580.989917589903</v>
      </c>
      <c r="BP56" s="162">
        <v>0</v>
      </c>
      <c r="BQ56" s="162">
        <v>12059.976645394099</v>
      </c>
      <c r="BR56" s="162">
        <v>6754.7853025671702</v>
      </c>
      <c r="BS56" s="162">
        <v>11861.190572542113</v>
      </c>
      <c r="BT56" s="162">
        <v>16653.538836423926</v>
      </c>
      <c r="BU56" s="162">
        <v>14114.744187954058</v>
      </c>
      <c r="BV56" s="162">
        <v>16866.981190574799</v>
      </c>
      <c r="BW56" s="162">
        <v>15370.353120681997</v>
      </c>
      <c r="BX56" s="162">
        <v>13962.603976816692</v>
      </c>
      <c r="BY56" s="162">
        <v>16060.453161790536</v>
      </c>
      <c r="BZ56" s="162">
        <v>29022.082757159369</v>
      </c>
      <c r="CA56" s="162">
        <v>17639.812670662977</v>
      </c>
    </row>
    <row r="57" spans="1:79" x14ac:dyDescent="0.45">
      <c r="A57" s="19">
        <v>218</v>
      </c>
      <c r="B57" s="19" t="s">
        <v>2080</v>
      </c>
      <c r="C57" s="19" t="s">
        <v>282</v>
      </c>
      <c r="D57" s="19" t="s">
        <v>282</v>
      </c>
      <c r="E57" s="19" t="s">
        <v>282</v>
      </c>
      <c r="F57" s="121"/>
      <c r="G57" s="19">
        <v>502</v>
      </c>
      <c r="H57" s="19">
        <v>50210</v>
      </c>
      <c r="I57" s="19" t="s">
        <v>1914</v>
      </c>
      <c r="J57" s="99"/>
      <c r="K57" s="100"/>
      <c r="L57" s="121"/>
      <c r="M57" s="121"/>
      <c r="N57" s="102"/>
      <c r="O57" s="126"/>
      <c r="P57" s="104"/>
      <c r="Q57" s="104"/>
      <c r="R57" s="107" t="s">
        <v>362</v>
      </c>
      <c r="S57" s="108">
        <v>996.7947923881627</v>
      </c>
      <c r="T57" s="108">
        <v>985.21063524931526</v>
      </c>
      <c r="U57" s="108">
        <v>1100.0265078530545</v>
      </c>
      <c r="V57" s="108">
        <v>1039.9095567662052</v>
      </c>
      <c r="W57" s="295" cm="1">
        <f t="array" ref="W57">_xlfn.XLOOKUP($W$2&amp;$W$4,$X$2:$CA$2&amp;$X$4:$CA$4,$X57:$CA57)</f>
        <v>1333.9129655584618</v>
      </c>
      <c r="X57" s="162">
        <v>0</v>
      </c>
      <c r="Y57" s="162">
        <v>0</v>
      </c>
      <c r="Z57" s="162">
        <v>0</v>
      </c>
      <c r="AA57" s="162">
        <v>0</v>
      </c>
      <c r="AB57" s="162">
        <v>3606.5172366885149</v>
      </c>
      <c r="AC57" s="162">
        <v>1754.4398487408018</v>
      </c>
      <c r="AD57" s="162">
        <v>435.5230342461295</v>
      </c>
      <c r="AE57" s="162">
        <v>1579.458682752401</v>
      </c>
      <c r="AF57" s="162">
        <v>3878.8859029101031</v>
      </c>
      <c r="AG57" s="162">
        <v>6089.5913997651523</v>
      </c>
      <c r="AH57" s="162">
        <v>10184.605976453326</v>
      </c>
      <c r="AI57" s="162">
        <v>10121.612723458778</v>
      </c>
      <c r="AJ57" s="162">
        <v>1469.4577329579599</v>
      </c>
      <c r="AK57" s="162">
        <v>2017.6199874596377</v>
      </c>
      <c r="AL57" s="162">
        <v>2248.0828286643959</v>
      </c>
      <c r="AM57" s="162">
        <v>1984.3883568356155</v>
      </c>
      <c r="AN57" s="162">
        <v>403.79423100394411</v>
      </c>
      <c r="AO57" s="162">
        <v>954.98887572430715</v>
      </c>
      <c r="AP57" s="162">
        <v>774.6210907039723</v>
      </c>
      <c r="AQ57" s="162">
        <v>838.06689892298141</v>
      </c>
      <c r="AR57" s="162">
        <v>360.35477024930401</v>
      </c>
      <c r="AS57" s="162">
        <v>820.20559962512993</v>
      </c>
      <c r="AT57" s="162">
        <v>1834.0722939939312</v>
      </c>
      <c r="AU57" s="162">
        <v>1333.9129655584618</v>
      </c>
      <c r="AV57" s="162">
        <v>471.84721330651598</v>
      </c>
      <c r="AW57" s="162">
        <v>904.20064376635753</v>
      </c>
      <c r="AX57" s="162">
        <v>911.29956290933205</v>
      </c>
      <c r="AY57" s="162">
        <v>857.42636411911246</v>
      </c>
      <c r="AZ57" s="162">
        <v>306.18452756589483</v>
      </c>
      <c r="BA57" s="162">
        <v>770.83249475781486</v>
      </c>
      <c r="BB57" s="162">
        <v>743.392087356915</v>
      </c>
      <c r="BC57" s="162">
        <v>753.37488981100307</v>
      </c>
      <c r="BD57" s="162">
        <v>334.61782457639976</v>
      </c>
      <c r="BE57" s="162">
        <v>949.34270810068165</v>
      </c>
      <c r="BF57" s="162">
        <v>1104.5791948023675</v>
      </c>
      <c r="BG57" s="162">
        <v>1022.9432536648443</v>
      </c>
      <c r="BH57" s="162">
        <v>407.76722914752406</v>
      </c>
      <c r="BI57" s="162">
        <v>949.99973196900328</v>
      </c>
      <c r="BJ57" s="162">
        <v>789.16572403428927</v>
      </c>
      <c r="BK57" s="162">
        <v>930.71504156686092</v>
      </c>
      <c r="BL57" s="162">
        <v>330.52578381471642</v>
      </c>
      <c r="BM57" s="162">
        <v>662.42600672020626</v>
      </c>
      <c r="BN57" s="162">
        <v>804.77565367676186</v>
      </c>
      <c r="BO57" s="162">
        <v>710.96254815887551</v>
      </c>
      <c r="BP57" s="162">
        <v>0</v>
      </c>
      <c r="BQ57" s="162">
        <v>765.15334316704855</v>
      </c>
      <c r="BR57" s="162">
        <v>707.79344904119034</v>
      </c>
      <c r="BS57" s="162">
        <v>766.69244387841809</v>
      </c>
      <c r="BT57" s="162">
        <v>552.80631542156311</v>
      </c>
      <c r="BU57" s="162">
        <v>1152.6218515787539</v>
      </c>
      <c r="BV57" s="162">
        <v>993.20109017492621</v>
      </c>
      <c r="BW57" s="162">
        <v>1005.9634705290888</v>
      </c>
      <c r="BX57" s="162">
        <v>285.23801395248336</v>
      </c>
      <c r="BY57" s="162">
        <v>685.77842208501852</v>
      </c>
      <c r="BZ57" s="162">
        <v>686.83489420804096</v>
      </c>
      <c r="CA57" s="162">
        <v>690.60839167852396</v>
      </c>
    </row>
    <row r="58" spans="1:79" x14ac:dyDescent="0.45">
      <c r="A58" s="19">
        <v>219</v>
      </c>
      <c r="B58" s="19" t="s">
        <v>2081</v>
      </c>
      <c r="C58" s="19" t="s">
        <v>282</v>
      </c>
      <c r="D58" s="19" t="s">
        <v>282</v>
      </c>
      <c r="E58" s="19" t="s">
        <v>282</v>
      </c>
      <c r="F58" s="111"/>
      <c r="G58" s="19">
        <v>502</v>
      </c>
      <c r="H58" s="19">
        <v>50210</v>
      </c>
      <c r="I58" s="19" t="s">
        <v>1914</v>
      </c>
      <c r="J58" s="109"/>
      <c r="K58" s="110"/>
      <c r="L58" s="111"/>
      <c r="M58" s="112"/>
      <c r="N58" s="112"/>
      <c r="O58" s="127"/>
      <c r="P58" s="114"/>
      <c r="Q58" s="114"/>
      <c r="R58" s="107" t="s">
        <v>364</v>
      </c>
      <c r="S58" s="108">
        <v>1509.7745709705941</v>
      </c>
      <c r="T58" s="108">
        <v>1359.4266245702127</v>
      </c>
      <c r="U58" s="108">
        <v>1595.7777919968007</v>
      </c>
      <c r="V58" s="108">
        <v>1452.162528758992</v>
      </c>
      <c r="W58" s="295" cm="1">
        <f t="array" ref="W58">_xlfn.XLOOKUP($W$2&amp;$W$4,$X$2:$CA$2&amp;$X$4:$CA$4,$X58:$CA58)</f>
        <v>818.97024388326997</v>
      </c>
      <c r="X58" s="162">
        <v>0</v>
      </c>
      <c r="Y58" s="162">
        <v>0</v>
      </c>
      <c r="Z58" s="162">
        <v>0</v>
      </c>
      <c r="AA58" s="162">
        <v>0</v>
      </c>
      <c r="AB58" s="162">
        <v>684.77959081437723</v>
      </c>
      <c r="AC58" s="162">
        <v>678.62456393986781</v>
      </c>
      <c r="AD58" s="162">
        <v>1129.4974580644277</v>
      </c>
      <c r="AE58" s="162">
        <v>813.91688318716297</v>
      </c>
      <c r="AF58" s="162">
        <v>10573.27558094328</v>
      </c>
      <c r="AG58" s="162">
        <v>5946.507095222998</v>
      </c>
      <c r="AH58" s="162">
        <v>4295.5106147261577</v>
      </c>
      <c r="AI58" s="162">
        <v>4336.0173836032409</v>
      </c>
      <c r="AJ58" s="162">
        <v>112.95372404041301</v>
      </c>
      <c r="AK58" s="162">
        <v>133.45916932774955</v>
      </c>
      <c r="AL58" s="162">
        <v>162.80984922535421</v>
      </c>
      <c r="AM58" s="162">
        <v>132.81407982148815</v>
      </c>
      <c r="AN58" s="162">
        <v>13.156397207063451</v>
      </c>
      <c r="AO58" s="162">
        <v>15.754421925784413</v>
      </c>
      <c r="AP58" s="162">
        <v>27.25029759081681</v>
      </c>
      <c r="AQ58" s="162">
        <v>15.989679982449726</v>
      </c>
      <c r="AR58" s="162">
        <v>64.618210606742878</v>
      </c>
      <c r="AS58" s="162">
        <v>76.348901147659262</v>
      </c>
      <c r="AT58" s="162">
        <v>1580.3711381785433</v>
      </c>
      <c r="AU58" s="162">
        <v>818.97024388326997</v>
      </c>
      <c r="AV58" s="162">
        <v>78.857306006911585</v>
      </c>
      <c r="AW58" s="162">
        <v>93.172940020473973</v>
      </c>
      <c r="AX58" s="162">
        <v>161.58217585042996</v>
      </c>
      <c r="AY58" s="162">
        <v>119.26809135665215</v>
      </c>
      <c r="AZ58" s="162">
        <v>150.25307876292305</v>
      </c>
      <c r="BA58" s="162">
        <v>193.44435727692988</v>
      </c>
      <c r="BB58" s="162">
        <v>806.48020097713936</v>
      </c>
      <c r="BC58" s="162">
        <v>372.85431456112997</v>
      </c>
      <c r="BD58" s="162">
        <v>107.92514623416545</v>
      </c>
      <c r="BE58" s="162">
        <v>96.799696069117715</v>
      </c>
      <c r="BF58" s="162">
        <v>335.4894730531322</v>
      </c>
      <c r="BG58" s="162">
        <v>198.87619665639642</v>
      </c>
      <c r="BH58" s="162">
        <v>200.12436276948537</v>
      </c>
      <c r="BI58" s="162">
        <v>251.97653062893573</v>
      </c>
      <c r="BJ58" s="162">
        <v>267.48849239647467</v>
      </c>
      <c r="BK58" s="162">
        <v>251.36725302019076</v>
      </c>
      <c r="BL58" s="162">
        <v>588.52734169889504</v>
      </c>
      <c r="BM58" s="162">
        <v>518.43373898907976</v>
      </c>
      <c r="BN58" s="162">
        <v>1046.5028259811543</v>
      </c>
      <c r="BO58" s="162">
        <v>653.16392385333563</v>
      </c>
      <c r="BP58" s="162">
        <v>0</v>
      </c>
      <c r="BQ58" s="162">
        <v>0</v>
      </c>
      <c r="BR58" s="162">
        <v>0</v>
      </c>
      <c r="BS58" s="162">
        <v>0</v>
      </c>
      <c r="BT58" s="162">
        <v>121.47358846692707</v>
      </c>
      <c r="BU58" s="162">
        <v>143.52571683476921</v>
      </c>
      <c r="BV58" s="162">
        <v>190.46715485815847</v>
      </c>
      <c r="BW58" s="162">
        <v>151.75879818002872</v>
      </c>
      <c r="BX58" s="162">
        <v>12.957101497057621</v>
      </c>
      <c r="BY58" s="162">
        <v>25.098211534456961</v>
      </c>
      <c r="BZ58" s="162">
        <v>68.599483664693778</v>
      </c>
      <c r="CA58" s="162">
        <v>30.394532662357364</v>
      </c>
    </row>
    <row r="59" spans="1:79" x14ac:dyDescent="0.45">
      <c r="A59" s="19">
        <v>220</v>
      </c>
      <c r="B59" s="19" t="s">
        <v>2082</v>
      </c>
      <c r="C59" s="19" t="s">
        <v>282</v>
      </c>
      <c r="D59" s="19" t="s">
        <v>282</v>
      </c>
      <c r="E59" s="19" t="s">
        <v>282</v>
      </c>
      <c r="F59" s="120"/>
      <c r="G59" s="19">
        <v>503</v>
      </c>
      <c r="H59" s="19">
        <v>50300</v>
      </c>
      <c r="I59" s="19" t="s">
        <v>1918</v>
      </c>
      <c r="J59" s="115" t="s">
        <v>1918</v>
      </c>
      <c r="K59" s="116" t="s">
        <v>1919</v>
      </c>
      <c r="L59" s="120" t="s">
        <v>1920</v>
      </c>
      <c r="M59" s="118" t="s">
        <v>1921</v>
      </c>
      <c r="N59" s="118" t="s">
        <v>1647</v>
      </c>
      <c r="O59" s="125" t="s">
        <v>1648</v>
      </c>
      <c r="P59" s="104">
        <v>0.01</v>
      </c>
      <c r="Q59" s="104">
        <v>2.1144559195502049E-2</v>
      </c>
      <c r="R59" s="107" t="s">
        <v>361</v>
      </c>
      <c r="S59" s="108">
        <v>85248.380468713847</v>
      </c>
      <c r="T59" s="108">
        <v>73408.188919517212</v>
      </c>
      <c r="U59" s="108">
        <v>70489.029629277138</v>
      </c>
      <c r="V59" s="108">
        <v>78613.677123764006</v>
      </c>
      <c r="W59" s="295" cm="1">
        <f t="array" ref="W59">_xlfn.XLOOKUP($W$2&amp;$W$4,$X$2:$CA$2&amp;$X$4:$CA$4,$X59:$CA59)</f>
        <v>90538.990749041215</v>
      </c>
      <c r="X59" s="162">
        <v>0</v>
      </c>
      <c r="Y59" s="162">
        <v>0</v>
      </c>
      <c r="Z59" s="162">
        <v>0</v>
      </c>
      <c r="AA59" s="162">
        <v>0</v>
      </c>
      <c r="AB59" s="162">
        <v>0</v>
      </c>
      <c r="AC59" s="162">
        <v>104334.48406045606</v>
      </c>
      <c r="AD59" s="162">
        <v>0</v>
      </c>
      <c r="AE59" s="162">
        <v>104334.48406045606</v>
      </c>
      <c r="AF59" s="162">
        <v>0</v>
      </c>
      <c r="AG59" s="162">
        <v>70745.139499046432</v>
      </c>
      <c r="AH59" s="162">
        <v>0</v>
      </c>
      <c r="AI59" s="162">
        <v>70745.139499046432</v>
      </c>
      <c r="AJ59" s="162">
        <v>137370.88466549586</v>
      </c>
      <c r="AK59" s="162">
        <v>0</v>
      </c>
      <c r="AL59" s="162">
        <v>0</v>
      </c>
      <c r="AM59" s="162">
        <v>137370.88466549586</v>
      </c>
      <c r="AN59" s="162">
        <v>88644.828786430109</v>
      </c>
      <c r="AO59" s="162">
        <v>0</v>
      </c>
      <c r="AP59" s="162">
        <v>0</v>
      </c>
      <c r="AQ59" s="162">
        <v>88644.828786430109</v>
      </c>
      <c r="AR59" s="162">
        <v>90538.990749041215</v>
      </c>
      <c r="AS59" s="162">
        <v>0</v>
      </c>
      <c r="AT59" s="162">
        <v>0</v>
      </c>
      <c r="AU59" s="162">
        <v>90538.990749041215</v>
      </c>
      <c r="AV59" s="162">
        <v>118161.91204705731</v>
      </c>
      <c r="AW59" s="162">
        <v>0</v>
      </c>
      <c r="AX59" s="162">
        <v>0</v>
      </c>
      <c r="AY59" s="162">
        <v>118161.91204705731</v>
      </c>
      <c r="AZ59" s="162">
        <v>85700.872627497331</v>
      </c>
      <c r="BA59" s="162">
        <v>0</v>
      </c>
      <c r="BB59" s="162">
        <v>0</v>
      </c>
      <c r="BC59" s="162">
        <v>85700.872627497331</v>
      </c>
      <c r="BD59" s="162">
        <v>0</v>
      </c>
      <c r="BE59" s="162">
        <v>0</v>
      </c>
      <c r="BF59" s="162">
        <v>0</v>
      </c>
      <c r="BG59" s="162">
        <v>0</v>
      </c>
      <c r="BH59" s="162">
        <v>110218.18471683234</v>
      </c>
      <c r="BI59" s="162">
        <v>0</v>
      </c>
      <c r="BJ59" s="162">
        <v>0</v>
      </c>
      <c r="BK59" s="162">
        <v>110218.18471683234</v>
      </c>
      <c r="BL59" s="162">
        <v>93870.954329518063</v>
      </c>
      <c r="BM59" s="162">
        <v>0</v>
      </c>
      <c r="BN59" s="162">
        <v>0</v>
      </c>
      <c r="BO59" s="162">
        <v>93870.954329518063</v>
      </c>
      <c r="BP59" s="162">
        <v>0</v>
      </c>
      <c r="BQ59" s="162">
        <v>0</v>
      </c>
      <c r="BR59" s="162">
        <v>0</v>
      </c>
      <c r="BS59" s="162">
        <v>0</v>
      </c>
      <c r="BT59" s="162">
        <v>96797.453601910165</v>
      </c>
      <c r="BU59" s="162">
        <v>0</v>
      </c>
      <c r="BV59" s="162">
        <v>0</v>
      </c>
      <c r="BW59" s="162">
        <v>96797.453601910165</v>
      </c>
      <c r="BX59" s="162">
        <v>65455.271692125985</v>
      </c>
      <c r="BY59" s="162">
        <v>0</v>
      </c>
      <c r="BZ59" s="162">
        <v>0</v>
      </c>
      <c r="CA59" s="162">
        <v>65455.271692125985</v>
      </c>
    </row>
    <row r="60" spans="1:79" x14ac:dyDescent="0.45">
      <c r="A60" s="19">
        <v>221</v>
      </c>
      <c r="B60" s="19" t="s">
        <v>2083</v>
      </c>
      <c r="C60" s="19" t="s">
        <v>282</v>
      </c>
      <c r="D60" s="19" t="s">
        <v>282</v>
      </c>
      <c r="E60" s="19" t="s">
        <v>282</v>
      </c>
      <c r="F60" s="121"/>
      <c r="G60" s="19">
        <v>503</v>
      </c>
      <c r="H60" s="19">
        <v>50300</v>
      </c>
      <c r="I60" s="19" t="s">
        <v>1918</v>
      </c>
      <c r="J60" s="99"/>
      <c r="K60" s="100"/>
      <c r="L60" s="121"/>
      <c r="M60" s="102"/>
      <c r="N60" s="102"/>
      <c r="O60" s="126"/>
      <c r="P60" s="104"/>
      <c r="Q60" s="104"/>
      <c r="R60" s="107" t="s">
        <v>362</v>
      </c>
      <c r="S60" s="108">
        <v>3171.5759600378283</v>
      </c>
      <c r="T60" s="108">
        <v>7536.1935182718826</v>
      </c>
      <c r="U60" s="108">
        <v>4678.4217244763004</v>
      </c>
      <c r="V60" s="108">
        <v>5269.0280327636756</v>
      </c>
      <c r="W60" s="295" cm="1">
        <f t="array" ref="W60">_xlfn.XLOOKUP($W$2&amp;$W$4,$X$2:$CA$2&amp;$X$4:$CA$4,$X60:$CA60)</f>
        <v>1554.1083823098131</v>
      </c>
      <c r="X60" s="162">
        <v>0</v>
      </c>
      <c r="Y60" s="162">
        <v>0</v>
      </c>
      <c r="Z60" s="162">
        <v>0</v>
      </c>
      <c r="AA60" s="162">
        <v>0</v>
      </c>
      <c r="AB60" s="162">
        <v>0</v>
      </c>
      <c r="AC60" s="162">
        <v>2704.4203341732205</v>
      </c>
      <c r="AD60" s="162">
        <v>0</v>
      </c>
      <c r="AE60" s="162">
        <v>2704.4203341732205</v>
      </c>
      <c r="AF60" s="162">
        <v>0</v>
      </c>
      <c r="AG60" s="162">
        <v>8683.8104543395602</v>
      </c>
      <c r="AH60" s="162">
        <v>0</v>
      </c>
      <c r="AI60" s="162">
        <v>8683.8104543395602</v>
      </c>
      <c r="AJ60" s="162">
        <v>1597.46407206603</v>
      </c>
      <c r="AK60" s="162">
        <v>0</v>
      </c>
      <c r="AL60" s="162">
        <v>0</v>
      </c>
      <c r="AM60" s="162">
        <v>1597.46407206603</v>
      </c>
      <c r="AN60" s="162">
        <v>1314.4549144345708</v>
      </c>
      <c r="AO60" s="162">
        <v>0</v>
      </c>
      <c r="AP60" s="162">
        <v>0</v>
      </c>
      <c r="AQ60" s="162">
        <v>1314.4549144345708</v>
      </c>
      <c r="AR60" s="162">
        <v>1554.1083823098131</v>
      </c>
      <c r="AS60" s="162">
        <v>0</v>
      </c>
      <c r="AT60" s="162">
        <v>0</v>
      </c>
      <c r="AU60" s="162">
        <v>1554.1083823098131</v>
      </c>
      <c r="AV60" s="162">
        <v>2016.9603039371075</v>
      </c>
      <c r="AW60" s="162">
        <v>0</v>
      </c>
      <c r="AX60" s="162">
        <v>0</v>
      </c>
      <c r="AY60" s="162">
        <v>2016.9603039371075</v>
      </c>
      <c r="AZ60" s="162">
        <v>9499.5954298431589</v>
      </c>
      <c r="BA60" s="162">
        <v>0</v>
      </c>
      <c r="BB60" s="162">
        <v>0</v>
      </c>
      <c r="BC60" s="162">
        <v>9499.5954298431589</v>
      </c>
      <c r="BD60" s="162">
        <v>0</v>
      </c>
      <c r="BE60" s="162">
        <v>0</v>
      </c>
      <c r="BF60" s="162">
        <v>0</v>
      </c>
      <c r="BG60" s="162">
        <v>0</v>
      </c>
      <c r="BH60" s="162">
        <v>1658.883399795516</v>
      </c>
      <c r="BI60" s="162">
        <v>0</v>
      </c>
      <c r="BJ60" s="162">
        <v>0</v>
      </c>
      <c r="BK60" s="162">
        <v>1658.883399795516</v>
      </c>
      <c r="BL60" s="162">
        <v>2097.4194628571086</v>
      </c>
      <c r="BM60" s="162">
        <v>0</v>
      </c>
      <c r="BN60" s="162">
        <v>0</v>
      </c>
      <c r="BO60" s="162">
        <v>2097.4194628571086</v>
      </c>
      <c r="BP60" s="162">
        <v>0</v>
      </c>
      <c r="BQ60" s="162">
        <v>0</v>
      </c>
      <c r="BR60" s="162">
        <v>0</v>
      </c>
      <c r="BS60" s="162">
        <v>0</v>
      </c>
      <c r="BT60" s="162">
        <v>1511.5148388562857</v>
      </c>
      <c r="BU60" s="162">
        <v>0</v>
      </c>
      <c r="BV60" s="162">
        <v>0</v>
      </c>
      <c r="BW60" s="162">
        <v>1511.5148388562857</v>
      </c>
      <c r="BX60" s="162">
        <v>1715.2889312787686</v>
      </c>
      <c r="BY60" s="162">
        <v>0</v>
      </c>
      <c r="BZ60" s="162">
        <v>0</v>
      </c>
      <c r="CA60" s="162">
        <v>1715.2889312787686</v>
      </c>
    </row>
    <row r="61" spans="1:79" x14ac:dyDescent="0.45">
      <c r="A61" s="19">
        <v>222</v>
      </c>
      <c r="B61" s="19" t="s">
        <v>2084</v>
      </c>
      <c r="C61" s="19" t="s">
        <v>282</v>
      </c>
      <c r="D61" s="19" t="s">
        <v>282</v>
      </c>
      <c r="E61" s="19" t="s">
        <v>282</v>
      </c>
      <c r="F61" s="111"/>
      <c r="G61" s="19">
        <v>503</v>
      </c>
      <c r="H61" s="19">
        <v>50300</v>
      </c>
      <c r="I61" s="19" t="s">
        <v>1918</v>
      </c>
      <c r="J61" s="109"/>
      <c r="K61" s="110"/>
      <c r="L61" s="111"/>
      <c r="M61" s="112"/>
      <c r="N61" s="112"/>
      <c r="O61" s="127"/>
      <c r="P61" s="114"/>
      <c r="Q61" s="114"/>
      <c r="R61" s="107" t="s">
        <v>364</v>
      </c>
      <c r="S61" s="108">
        <v>1427.5506202673644</v>
      </c>
      <c r="T61" s="108">
        <v>2493.8464820048343</v>
      </c>
      <c r="U61" s="108">
        <v>3105.2904045670734</v>
      </c>
      <c r="V61" s="108">
        <v>2052.9922477617729</v>
      </c>
      <c r="W61" s="295" cm="1">
        <f t="array" ref="W61">_xlfn.XLOOKUP($W$2&amp;$W$4,$X$2:$CA$2&amp;$X$4:$CA$4,$X61:$CA61)</f>
        <v>748.90367282760531</v>
      </c>
      <c r="X61" s="162">
        <v>0</v>
      </c>
      <c r="Y61" s="162">
        <v>0</v>
      </c>
      <c r="Z61" s="162">
        <v>0</v>
      </c>
      <c r="AA61" s="162">
        <v>0</v>
      </c>
      <c r="AB61" s="162">
        <v>0</v>
      </c>
      <c r="AC61" s="162">
        <v>4909.4088422812692</v>
      </c>
      <c r="AD61" s="162">
        <v>0</v>
      </c>
      <c r="AE61" s="162">
        <v>4909.4088422812692</v>
      </c>
      <c r="AF61" s="162">
        <v>0</v>
      </c>
      <c r="AG61" s="162">
        <v>8105.7858668297395</v>
      </c>
      <c r="AH61" s="162">
        <v>0</v>
      </c>
      <c r="AI61" s="162">
        <v>8105.7858668297395</v>
      </c>
      <c r="AJ61" s="162">
        <v>388.41417411289899</v>
      </c>
      <c r="AK61" s="162">
        <v>0</v>
      </c>
      <c r="AL61" s="162">
        <v>0</v>
      </c>
      <c r="AM61" s="162">
        <v>388.41417411289899</v>
      </c>
      <c r="AN61" s="162">
        <v>783.47465958031069</v>
      </c>
      <c r="AO61" s="162">
        <v>0</v>
      </c>
      <c r="AP61" s="162">
        <v>0</v>
      </c>
      <c r="AQ61" s="162">
        <v>783.47465958031069</v>
      </c>
      <c r="AR61" s="162">
        <v>748.90367282760531</v>
      </c>
      <c r="AS61" s="162">
        <v>0</v>
      </c>
      <c r="AT61" s="162">
        <v>0</v>
      </c>
      <c r="AU61" s="162">
        <v>748.90367282760531</v>
      </c>
      <c r="AV61" s="162">
        <v>256.96419202784801</v>
      </c>
      <c r="AW61" s="162">
        <v>0</v>
      </c>
      <c r="AX61" s="162">
        <v>0</v>
      </c>
      <c r="AY61" s="162">
        <v>256.96419202784801</v>
      </c>
      <c r="AZ61" s="162">
        <v>538.90740802512107</v>
      </c>
      <c r="BA61" s="162">
        <v>0</v>
      </c>
      <c r="BB61" s="162">
        <v>0</v>
      </c>
      <c r="BC61" s="162">
        <v>538.90740802512107</v>
      </c>
      <c r="BD61" s="162">
        <v>0</v>
      </c>
      <c r="BE61" s="162">
        <v>0</v>
      </c>
      <c r="BF61" s="162">
        <v>0</v>
      </c>
      <c r="BG61" s="162">
        <v>0</v>
      </c>
      <c r="BH61" s="162">
        <v>465.90046999727434</v>
      </c>
      <c r="BI61" s="162">
        <v>0</v>
      </c>
      <c r="BJ61" s="162">
        <v>0</v>
      </c>
      <c r="BK61" s="162">
        <v>465.90046999727434</v>
      </c>
      <c r="BL61" s="162">
        <v>1489.3423704257018</v>
      </c>
      <c r="BM61" s="162">
        <v>0</v>
      </c>
      <c r="BN61" s="162">
        <v>0</v>
      </c>
      <c r="BO61" s="162">
        <v>1489.3423704257018</v>
      </c>
      <c r="BP61" s="162">
        <v>0</v>
      </c>
      <c r="BQ61" s="162">
        <v>0</v>
      </c>
      <c r="BR61" s="162">
        <v>0</v>
      </c>
      <c r="BS61" s="162">
        <v>0</v>
      </c>
      <c r="BT61" s="162">
        <v>219.60041474686028</v>
      </c>
      <c r="BU61" s="162">
        <v>0</v>
      </c>
      <c r="BV61" s="162">
        <v>0</v>
      </c>
      <c r="BW61" s="162">
        <v>219.60041474686028</v>
      </c>
      <c r="BX61" s="162">
        <v>253.6869626324588</v>
      </c>
      <c r="BY61" s="162">
        <v>0</v>
      </c>
      <c r="BZ61" s="162">
        <v>0</v>
      </c>
      <c r="CA61" s="162">
        <v>253.6869626324588</v>
      </c>
    </row>
    <row r="62" spans="1:79" x14ac:dyDescent="0.45">
      <c r="A62" s="19">
        <v>223</v>
      </c>
      <c r="B62" s="19" t="s">
        <v>2085</v>
      </c>
      <c r="C62" s="19" t="s">
        <v>270</v>
      </c>
      <c r="D62" s="19" t="s">
        <v>270</v>
      </c>
      <c r="E62" s="19" t="s">
        <v>270</v>
      </c>
      <c r="F62" s="117"/>
      <c r="G62" s="19">
        <v>511</v>
      </c>
      <c r="H62" s="19">
        <v>51110</v>
      </c>
      <c r="I62" s="19" t="s">
        <v>1922</v>
      </c>
      <c r="J62" s="115" t="s">
        <v>1922</v>
      </c>
      <c r="K62" s="116" t="s">
        <v>1923</v>
      </c>
      <c r="L62" s="117" t="s">
        <v>1924</v>
      </c>
      <c r="M62" s="118" t="s">
        <v>1925</v>
      </c>
      <c r="N62" s="118" t="s">
        <v>1657</v>
      </c>
      <c r="O62" s="125" t="s">
        <v>1658</v>
      </c>
      <c r="P62" s="134">
        <v>1E-4</v>
      </c>
      <c r="Q62" s="104">
        <v>1.5262557309801836E-2</v>
      </c>
      <c r="R62" s="107" t="s">
        <v>361</v>
      </c>
      <c r="S62" s="108">
        <v>1403704.9549255678</v>
      </c>
      <c r="T62" s="108">
        <v>1121434.9163281519</v>
      </c>
      <c r="U62" s="108">
        <v>637045.5342447476</v>
      </c>
      <c r="V62" s="108">
        <v>1068692.739130575</v>
      </c>
      <c r="W62" s="295" cm="1">
        <f t="array" ref="W62">_xlfn.XLOOKUP($W$2&amp;$W$4,$X$2:$CA$2&amp;$X$4:$CA$4,$X62:$CA62)</f>
        <v>1162373.5666352105</v>
      </c>
      <c r="X62" s="162">
        <v>1651641.2948414334</v>
      </c>
      <c r="Y62" s="162">
        <v>942807.18099547853</v>
      </c>
      <c r="Z62" s="162">
        <v>255778.76157188334</v>
      </c>
      <c r="AA62" s="162">
        <v>933669.36633793823</v>
      </c>
      <c r="AB62" s="162">
        <v>1532303.2038354366</v>
      </c>
      <c r="AC62" s="162">
        <v>1330467.9269312352</v>
      </c>
      <c r="AD62" s="162">
        <v>543810.3238726441</v>
      </c>
      <c r="AE62" s="162">
        <v>1238528.6507208238</v>
      </c>
      <c r="AF62" s="162">
        <v>2666959.1220060312</v>
      </c>
      <c r="AG62" s="162">
        <v>689653.02647851512</v>
      </c>
      <c r="AH62" s="162">
        <v>607806.82775891956</v>
      </c>
      <c r="AI62" s="162">
        <v>731642.65464911936</v>
      </c>
      <c r="AJ62" s="162">
        <v>5809614.6812629988</v>
      </c>
      <c r="AK62" s="162">
        <v>1626423.983437364</v>
      </c>
      <c r="AL62" s="162">
        <v>467486.74554591224</v>
      </c>
      <c r="AM62" s="162">
        <v>1955262.9526268973</v>
      </c>
      <c r="AN62" s="162">
        <v>3614276.623806878</v>
      </c>
      <c r="AO62" s="162">
        <v>1734288.7722636892</v>
      </c>
      <c r="AP62" s="162">
        <v>451202.95214318798</v>
      </c>
      <c r="AQ62" s="162">
        <v>2291333.0057196189</v>
      </c>
      <c r="AR62" s="162">
        <v>4037678.8891579667</v>
      </c>
      <c r="AS62" s="162">
        <v>1663278.3838478294</v>
      </c>
      <c r="AT62" s="162">
        <v>675027.76051174232</v>
      </c>
      <c r="AU62" s="162">
        <v>1162373.5666352105</v>
      </c>
      <c r="AV62" s="162">
        <v>3531560.7308941539</v>
      </c>
      <c r="AW62" s="162">
        <v>990150.24470614549</v>
      </c>
      <c r="AX62" s="162">
        <v>293901.41521912999</v>
      </c>
      <c r="AY62" s="162">
        <v>1552332.6617921705</v>
      </c>
      <c r="AZ62" s="162">
        <v>3264183.7909897021</v>
      </c>
      <c r="BA62" s="162">
        <v>1079776.8102285347</v>
      </c>
      <c r="BB62" s="162">
        <v>526143.77416490822</v>
      </c>
      <c r="BC62" s="162">
        <v>1167607.0525976967</v>
      </c>
      <c r="BD62" s="162">
        <v>3534400.7961788923</v>
      </c>
      <c r="BE62" s="162">
        <v>2190162.3772629048</v>
      </c>
      <c r="BF62" s="162">
        <v>1583061.4722234432</v>
      </c>
      <c r="BG62" s="162">
        <v>1900880.264503265</v>
      </c>
      <c r="BH62" s="162">
        <v>1504224.6142064356</v>
      </c>
      <c r="BI62" s="162">
        <v>1070127.4386040841</v>
      </c>
      <c r="BJ62" s="162">
        <v>455552.52668726479</v>
      </c>
      <c r="BK62" s="162">
        <v>1104025.5239779425</v>
      </c>
      <c r="BL62" s="162">
        <v>3483116.757689836</v>
      </c>
      <c r="BM62" s="162">
        <v>1425390.9538493482</v>
      </c>
      <c r="BN62" s="162">
        <v>694404.77051919512</v>
      </c>
      <c r="BO62" s="162">
        <v>1265097.125460037</v>
      </c>
      <c r="BP62" s="162">
        <v>0</v>
      </c>
      <c r="BQ62" s="162">
        <v>1391125.6998197394</v>
      </c>
      <c r="BR62" s="162">
        <v>830954.92705482186</v>
      </c>
      <c r="BS62" s="162">
        <v>1371914.6226948507</v>
      </c>
      <c r="BT62" s="162">
        <v>4546726.9655963453</v>
      </c>
      <c r="BU62" s="162">
        <v>1278031.3956558781</v>
      </c>
      <c r="BV62" s="162">
        <v>399841.00614215923</v>
      </c>
      <c r="BW62" s="162">
        <v>1723467.4282084745</v>
      </c>
      <c r="BX62" s="162">
        <v>2661942.2126966161</v>
      </c>
      <c r="BY62" s="162">
        <v>970719.86769595218</v>
      </c>
      <c r="BZ62" s="162">
        <v>621346.35394470708</v>
      </c>
      <c r="CA62" s="162">
        <v>1074189.8169540076</v>
      </c>
    </row>
    <row r="63" spans="1:79" x14ac:dyDescent="0.45">
      <c r="A63" s="19">
        <v>224</v>
      </c>
      <c r="B63" s="19" t="s">
        <v>2086</v>
      </c>
      <c r="C63" s="19" t="s">
        <v>270</v>
      </c>
      <c r="D63" s="19" t="s">
        <v>270</v>
      </c>
      <c r="E63" s="19" t="s">
        <v>270</v>
      </c>
      <c r="F63" s="19"/>
      <c r="G63" s="19">
        <v>511</v>
      </c>
      <c r="H63" s="19">
        <v>51110</v>
      </c>
      <c r="I63" s="19" t="s">
        <v>1922</v>
      </c>
      <c r="J63" s="99"/>
      <c r="K63" s="100"/>
      <c r="L63" s="101"/>
      <c r="M63" s="102"/>
      <c r="N63" s="102"/>
      <c r="O63" s="126"/>
      <c r="P63" s="104"/>
      <c r="Q63" s="104"/>
      <c r="R63" s="107" t="s">
        <v>362</v>
      </c>
      <c r="S63" s="108">
        <v>30879.175969643045</v>
      </c>
      <c r="T63" s="108">
        <v>38238.48018724766</v>
      </c>
      <c r="U63" s="108">
        <v>49033.124780594131</v>
      </c>
      <c r="V63" s="108">
        <v>40581.148278560155</v>
      </c>
      <c r="W63" s="295" cm="1">
        <f t="array" ref="W63">_xlfn.XLOOKUP($W$2&amp;$W$4,$X$2:$CA$2&amp;$X$4:$CA$4,$X63:$CA63)</f>
        <v>32750.973860936967</v>
      </c>
      <c r="X63" s="162">
        <v>0</v>
      </c>
      <c r="Y63" s="162">
        <v>30050.623949498171</v>
      </c>
      <c r="Z63" s="162">
        <v>19332.835050118185</v>
      </c>
      <c r="AA63" s="162">
        <v>29891.578797200491</v>
      </c>
      <c r="AB63" s="162">
        <v>9680.2539608583302</v>
      </c>
      <c r="AC63" s="162">
        <v>12115.784255632849</v>
      </c>
      <c r="AD63" s="162">
        <v>9509.7854910655242</v>
      </c>
      <c r="AE63" s="162">
        <v>11495.489739380568</v>
      </c>
      <c r="AF63" s="162">
        <v>1269484.6250741945</v>
      </c>
      <c r="AG63" s="162">
        <v>440347.8764786098</v>
      </c>
      <c r="AH63" s="162">
        <v>765374.07736791915</v>
      </c>
      <c r="AI63" s="162">
        <v>496886.81095350708</v>
      </c>
      <c r="AJ63" s="162">
        <v>19532.099815670961</v>
      </c>
      <c r="AK63" s="162">
        <v>19246.328042888901</v>
      </c>
      <c r="AL63" s="162">
        <v>17000.107403910792</v>
      </c>
      <c r="AM63" s="162">
        <v>19402.259372164379</v>
      </c>
      <c r="AN63" s="162">
        <v>15483.763973715048</v>
      </c>
      <c r="AO63" s="162">
        <v>20331.237278817076</v>
      </c>
      <c r="AP63" s="162">
        <v>12494.913038879029</v>
      </c>
      <c r="AQ63" s="162">
        <v>18978.057587650801</v>
      </c>
      <c r="AR63" s="162">
        <v>0</v>
      </c>
      <c r="AS63" s="162">
        <v>23636.554183522207</v>
      </c>
      <c r="AT63" s="162">
        <v>40510.744595725024</v>
      </c>
      <c r="AU63" s="162">
        <v>32750.973860936967</v>
      </c>
      <c r="AV63" s="162">
        <v>16341.849220607939</v>
      </c>
      <c r="AW63" s="162">
        <v>17302.733951399776</v>
      </c>
      <c r="AX63" s="162">
        <v>12757.994362102459</v>
      </c>
      <c r="AY63" s="162">
        <v>16933.696701617457</v>
      </c>
      <c r="AZ63" s="162">
        <v>19016.358582290872</v>
      </c>
      <c r="BA63" s="162">
        <v>21133.590837624521</v>
      </c>
      <c r="BB63" s="162">
        <v>16971.489852219514</v>
      </c>
      <c r="BC63" s="162">
        <v>20517.379785821478</v>
      </c>
      <c r="BD63" s="162">
        <v>0</v>
      </c>
      <c r="BE63" s="162">
        <v>22875.258489096268</v>
      </c>
      <c r="BF63" s="162">
        <v>38156.244380617827</v>
      </c>
      <c r="BG63" s="162">
        <v>30569.36752372179</v>
      </c>
      <c r="BH63" s="162">
        <v>16176.879847169625</v>
      </c>
      <c r="BI63" s="162">
        <v>21272.14219815081</v>
      </c>
      <c r="BJ63" s="162">
        <v>12362.887450923961</v>
      </c>
      <c r="BK63" s="162">
        <v>20822.733351810079</v>
      </c>
      <c r="BL63" s="162">
        <v>0</v>
      </c>
      <c r="BM63" s="162">
        <v>13920.19273269081</v>
      </c>
      <c r="BN63" s="162">
        <v>20054.655448950423</v>
      </c>
      <c r="BO63" s="162">
        <v>15416.765599388773</v>
      </c>
      <c r="BP63" s="162">
        <v>0</v>
      </c>
      <c r="BQ63" s="162">
        <v>19920.384986565081</v>
      </c>
      <c r="BR63" s="162">
        <v>14651.152587143382</v>
      </c>
      <c r="BS63" s="162">
        <v>19788.31775078705</v>
      </c>
      <c r="BT63" s="162">
        <v>18354.706381841821</v>
      </c>
      <c r="BU63" s="162">
        <v>23196.293230165225</v>
      </c>
      <c r="BV63" s="162">
        <v>14413.206678074079</v>
      </c>
      <c r="BW63" s="162">
        <v>21960.580538848088</v>
      </c>
      <c r="BX63" s="162">
        <v>22166.645466839353</v>
      </c>
      <c r="BY63" s="162">
        <v>23311.01201732942</v>
      </c>
      <c r="BZ63" s="162">
        <v>20558.248517616456</v>
      </c>
      <c r="CA63" s="162">
        <v>23134.979873796823</v>
      </c>
    </row>
    <row r="64" spans="1:79" x14ac:dyDescent="0.45">
      <c r="A64" s="19">
        <v>225</v>
      </c>
      <c r="B64" s="19" t="s">
        <v>2087</v>
      </c>
      <c r="C64" s="19" t="s">
        <v>270</v>
      </c>
      <c r="D64" s="19" t="s">
        <v>270</v>
      </c>
      <c r="E64" s="19" t="s">
        <v>270</v>
      </c>
      <c r="F64" s="19"/>
      <c r="G64" s="19">
        <v>511</v>
      </c>
      <c r="H64" s="19">
        <v>51110</v>
      </c>
      <c r="I64" s="19" t="s">
        <v>1922</v>
      </c>
      <c r="J64" s="109"/>
      <c r="K64" s="110"/>
      <c r="L64" s="111"/>
      <c r="M64" s="112"/>
      <c r="N64" s="112"/>
      <c r="O64" s="127"/>
      <c r="P64" s="114"/>
      <c r="Q64" s="114"/>
      <c r="R64" s="107" t="s">
        <v>364</v>
      </c>
      <c r="S64" s="108">
        <v>16135.212412482368</v>
      </c>
      <c r="T64" s="108">
        <v>30408.007587672448</v>
      </c>
      <c r="U64" s="108">
        <v>51253.723735476298</v>
      </c>
      <c r="V64" s="108">
        <v>33430.159743308846</v>
      </c>
      <c r="W64" s="295" cm="1">
        <f t="array" ref="W64">_xlfn.XLOOKUP($W$2&amp;$W$4,$X$2:$CA$2&amp;$X$4:$CA$4,$X64:$CA64)</f>
        <v>30773.270032767679</v>
      </c>
      <c r="X64" s="162">
        <v>0</v>
      </c>
      <c r="Y64" s="162">
        <v>294.52127247109985</v>
      </c>
      <c r="Z64" s="162">
        <v>1767.127634826599</v>
      </c>
      <c r="AA64" s="162">
        <v>316.4419509224677</v>
      </c>
      <c r="AB64" s="162">
        <v>1033.0842405132512</v>
      </c>
      <c r="AC64" s="162">
        <v>3944.0197204058813</v>
      </c>
      <c r="AD64" s="162">
        <v>15765.015712702327</v>
      </c>
      <c r="AE64" s="162">
        <v>5288.455520366645</v>
      </c>
      <c r="AF64" s="162">
        <v>638846.90493235365</v>
      </c>
      <c r="AG64" s="162">
        <v>215387.88262874557</v>
      </c>
      <c r="AH64" s="162">
        <v>383889.9999324127</v>
      </c>
      <c r="AI64" s="162">
        <v>244472.36191402265</v>
      </c>
      <c r="AJ64" s="162">
        <v>75.354440803959633</v>
      </c>
      <c r="AK64" s="162">
        <v>63.408047429164036</v>
      </c>
      <c r="AL64" s="162">
        <v>284.79374914714839</v>
      </c>
      <c r="AM64" s="162">
        <v>73.205540715750615</v>
      </c>
      <c r="AN64" s="162">
        <v>74.197353467711807</v>
      </c>
      <c r="AO64" s="162">
        <v>107.47639309502227</v>
      </c>
      <c r="AP64" s="162">
        <v>482.72429408173042</v>
      </c>
      <c r="AQ64" s="162">
        <v>101.04845872249605</v>
      </c>
      <c r="AR64" s="162">
        <v>0</v>
      </c>
      <c r="AS64" s="162">
        <v>14971.643377486367</v>
      </c>
      <c r="AT64" s="162">
        <v>44914.930132459092</v>
      </c>
      <c r="AU64" s="162">
        <v>30773.270032767679</v>
      </c>
      <c r="AV64" s="162">
        <v>16.784569456367212</v>
      </c>
      <c r="AW64" s="162">
        <v>14.123610563791827</v>
      </c>
      <c r="AX64" s="162">
        <v>63.435418169122016</v>
      </c>
      <c r="AY64" s="162">
        <v>22.166582698887314</v>
      </c>
      <c r="AZ64" s="162">
        <v>25261.737563266041</v>
      </c>
      <c r="BA64" s="162">
        <v>21256.842151106466</v>
      </c>
      <c r="BB64" s="162">
        <v>23868.48364162978</v>
      </c>
      <c r="BC64" s="162">
        <v>22049.3952608291</v>
      </c>
      <c r="BD64" s="162">
        <v>0</v>
      </c>
      <c r="BE64" s="162">
        <v>2957.6900497564616</v>
      </c>
      <c r="BF64" s="162">
        <v>17746.140298538769</v>
      </c>
      <c r="BG64" s="162">
        <v>10110.684370601955</v>
      </c>
      <c r="BH64" s="162">
        <v>6484.5511143037811</v>
      </c>
      <c r="BI64" s="162">
        <v>9393.0057075278401</v>
      </c>
      <c r="BJ64" s="162">
        <v>5273.5209087534513</v>
      </c>
      <c r="BK64" s="162">
        <v>9064.298785802679</v>
      </c>
      <c r="BL64" s="162">
        <v>0</v>
      </c>
      <c r="BM64" s="162">
        <v>6147.969558981199</v>
      </c>
      <c r="BN64" s="162">
        <v>36887.817353887185</v>
      </c>
      <c r="BO64" s="162">
        <v>12961.32885304897</v>
      </c>
      <c r="BP64" s="162">
        <v>0</v>
      </c>
      <c r="BQ64" s="162">
        <v>9.9297672378245105E-2</v>
      </c>
      <c r="BR64" s="162">
        <v>0.89198004180077584</v>
      </c>
      <c r="BS64" s="162">
        <v>0.12648274320825509</v>
      </c>
      <c r="BT64" s="162">
        <v>119.07403843857693</v>
      </c>
      <c r="BU64" s="162">
        <v>100.19651391930502</v>
      </c>
      <c r="BV64" s="162">
        <v>450.02711812615627</v>
      </c>
      <c r="BW64" s="162">
        <v>134.68358379896736</v>
      </c>
      <c r="BX64" s="162">
        <v>379.45394349242031</v>
      </c>
      <c r="BY64" s="162">
        <v>319.29682430721994</v>
      </c>
      <c r="BZ64" s="162">
        <v>409.74402358816269</v>
      </c>
      <c r="CA64" s="162">
        <v>332.12257383201694</v>
      </c>
    </row>
  </sheetData>
  <dataValidations count="1">
    <dataValidation type="list" allowBlank="1" showInputMessage="1" showErrorMessage="1" sqref="W2" xr:uid="{14A02D7C-4A43-4222-90D0-E95AADDF8B62}">
      <formula1>$V$5:$AP$5</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BFEAE-F76E-407E-AC8E-F0FF2147C308}">
  <sheetPr codeName="Sheet6">
    <tabColor theme="5" tint="-0.249977111117893"/>
  </sheetPr>
  <dimension ref="A1:AR1067"/>
  <sheetViews>
    <sheetView zoomScale="90" zoomScaleNormal="90" workbookViewId="0">
      <pane xSplit="10" ySplit="7" topLeftCell="K8" activePane="bottomRight" state="frozen"/>
      <selection pane="topRight" activeCell="K1" sqref="K1"/>
      <selection pane="bottomLeft" activeCell="A4" sqref="A4"/>
      <selection pane="bottomRight" activeCell="N5" sqref="N5"/>
    </sheetView>
  </sheetViews>
  <sheetFormatPr defaultColWidth="0" defaultRowHeight="14.25" zeroHeight="1" x14ac:dyDescent="0.45"/>
  <cols>
    <col min="1" max="1" width="9" style="19" customWidth="1"/>
    <col min="2" max="2" width="10.1328125" style="19" bestFit="1" customWidth="1"/>
    <col min="3" max="3" width="9" style="19" customWidth="1"/>
    <col min="4" max="6" width="6" style="19" customWidth="1"/>
    <col min="7" max="7" width="9" style="19" customWidth="1"/>
    <col min="8" max="9" width="10.3984375" style="19" customWidth="1"/>
    <col min="10" max="10" width="7.1328125" style="19" customWidth="1"/>
    <col min="11" max="11" width="9" style="19" customWidth="1"/>
    <col min="12" max="12" width="9.265625" style="19" customWidth="1"/>
    <col min="13" max="13" width="11.73046875" style="19" customWidth="1"/>
    <col min="14" max="14" width="29.3984375" style="19" customWidth="1"/>
    <col min="15" max="18" width="9.265625" style="19" customWidth="1"/>
    <col min="19" max="19" width="9" style="19" customWidth="1"/>
    <col min="20" max="23" width="6.265625" style="21" customWidth="1"/>
    <col min="24" max="24" width="6.265625" style="19" customWidth="1"/>
    <col min="25" max="25" width="6.265625" style="21" customWidth="1"/>
    <col min="26" max="28" width="6.265625" style="19" customWidth="1"/>
    <col min="29" max="29" width="6.265625" style="21" customWidth="1"/>
    <col min="30" max="36" width="6.265625" style="19" customWidth="1"/>
    <col min="37" max="37" width="6.265625" style="21" customWidth="1"/>
    <col min="38" max="38" width="5.3984375" style="21" customWidth="1"/>
    <col min="39" max="43" width="6.265625" style="21" customWidth="1"/>
    <col min="44" max="44" width="9" customWidth="1"/>
    <col min="45" max="16384" width="9" hidden="1"/>
  </cols>
  <sheetData>
    <row r="1" spans="1:43" ht="19.899999999999999" x14ac:dyDescent="0.45">
      <c r="A1" s="20" t="s">
        <v>341</v>
      </c>
      <c r="K1" s="20"/>
    </row>
    <row r="2" spans="1:43" ht="17.25" x14ac:dyDescent="0.45">
      <c r="A2" s="20"/>
      <c r="K2" s="20"/>
      <c r="V2" s="249" t="s">
        <v>2552</v>
      </c>
      <c r="W2" s="249"/>
      <c r="X2" s="85" t="s">
        <v>2553</v>
      </c>
      <c r="Y2" s="249" t="s">
        <v>2554</v>
      </c>
      <c r="Z2" s="85" t="s">
        <v>2555</v>
      </c>
      <c r="AA2" s="85" t="s">
        <v>2556</v>
      </c>
      <c r="AB2" s="85" t="s">
        <v>2557</v>
      </c>
      <c r="AC2" s="249" t="s">
        <v>2558</v>
      </c>
      <c r="AD2" s="85" t="s">
        <v>2559</v>
      </c>
      <c r="AE2" s="85" t="s">
        <v>2560</v>
      </c>
      <c r="AF2" s="85" t="s">
        <v>2561</v>
      </c>
      <c r="AG2" s="85" t="s">
        <v>2562</v>
      </c>
      <c r="AH2" s="85" t="s">
        <v>2563</v>
      </c>
      <c r="AI2" s="85" t="s">
        <v>2564</v>
      </c>
      <c r="AJ2" s="85" t="s">
        <v>2565</v>
      </c>
      <c r="AK2" s="249" t="s">
        <v>2566</v>
      </c>
      <c r="AL2" s="249" t="s">
        <v>2567</v>
      </c>
      <c r="AM2" s="249" t="s">
        <v>2568</v>
      </c>
      <c r="AN2" s="249" t="s">
        <v>2569</v>
      </c>
      <c r="AO2" s="249" t="s">
        <v>2570</v>
      </c>
      <c r="AP2" s="249" t="s">
        <v>2571</v>
      </c>
      <c r="AQ2" s="249" t="s">
        <v>2572</v>
      </c>
    </row>
    <row r="3" spans="1:43" ht="17.25" x14ac:dyDescent="0.45">
      <c r="A3" s="20"/>
      <c r="K3" s="20"/>
      <c r="V3" s="249"/>
      <c r="W3" s="249"/>
      <c r="X3" s="85"/>
      <c r="Y3" s="249"/>
      <c r="Z3" s="85"/>
      <c r="AA3" s="85"/>
      <c r="AB3" s="85"/>
      <c r="AC3" s="249"/>
      <c r="AD3" s="85"/>
      <c r="AE3" s="85"/>
      <c r="AF3" s="85"/>
      <c r="AG3" s="85"/>
      <c r="AH3" s="85"/>
      <c r="AI3" s="85"/>
      <c r="AJ3" s="85"/>
      <c r="AK3" s="249"/>
      <c r="AL3" s="249"/>
      <c r="AM3" s="249"/>
      <c r="AN3" s="249"/>
      <c r="AO3" s="249"/>
      <c r="AP3" s="249"/>
      <c r="AQ3" s="249"/>
    </row>
    <row r="4" spans="1:43" ht="17.25" x14ac:dyDescent="0.45">
      <c r="A4" s="20"/>
      <c r="K4" s="20"/>
      <c r="V4" s="249"/>
      <c r="W4" s="249"/>
      <c r="X4" s="85"/>
      <c r="Y4" s="249"/>
      <c r="Z4" s="85"/>
      <c r="AA4" s="85"/>
      <c r="AB4" s="85"/>
      <c r="AC4" s="249"/>
      <c r="AD4" s="85"/>
      <c r="AE4" s="85"/>
      <c r="AF4" s="85"/>
      <c r="AG4" s="85"/>
      <c r="AH4" s="85"/>
      <c r="AI4" s="85"/>
      <c r="AJ4" s="85"/>
      <c r="AK4" s="249"/>
      <c r="AL4" s="249"/>
      <c r="AM4" s="249"/>
      <c r="AN4" s="249"/>
      <c r="AO4" s="249"/>
      <c r="AP4" s="249"/>
      <c r="AQ4" s="249"/>
    </row>
    <row r="5" spans="1:43" ht="17.25" x14ac:dyDescent="0.45">
      <c r="A5" s="20"/>
      <c r="K5" s="20"/>
      <c r="U5" s="21" t="s">
        <v>2601</v>
      </c>
      <c r="V5" s="250" t="s">
        <v>2573</v>
      </c>
      <c r="W5" s="87" t="s">
        <v>2840</v>
      </c>
      <c r="X5" s="87" t="s">
        <v>2574</v>
      </c>
      <c r="Y5" s="250" t="s">
        <v>2575</v>
      </c>
      <c r="Z5" s="87" t="s">
        <v>2576</v>
      </c>
      <c r="AA5" s="87" t="s">
        <v>2577</v>
      </c>
      <c r="AB5" s="87" t="s">
        <v>2578</v>
      </c>
      <c r="AC5" s="250" t="s">
        <v>2579</v>
      </c>
      <c r="AD5" s="87" t="s">
        <v>2580</v>
      </c>
      <c r="AE5" s="87" t="s">
        <v>2581</v>
      </c>
      <c r="AF5" s="87" t="s">
        <v>2582</v>
      </c>
      <c r="AG5" s="87" t="s">
        <v>2583</v>
      </c>
      <c r="AH5" s="87" t="s">
        <v>2584</v>
      </c>
      <c r="AI5" s="87" t="s">
        <v>2585</v>
      </c>
      <c r="AJ5" s="87" t="s">
        <v>2586</v>
      </c>
      <c r="AK5" s="250" t="s">
        <v>2587</v>
      </c>
      <c r="AL5" s="250" t="s">
        <v>2588</v>
      </c>
      <c r="AM5" s="250" t="s">
        <v>2589</v>
      </c>
      <c r="AN5" s="250" t="s">
        <v>2590</v>
      </c>
      <c r="AO5" s="250" t="s">
        <v>2591</v>
      </c>
      <c r="AP5" s="250" t="s">
        <v>2592</v>
      </c>
      <c r="AQ5" s="250" t="s">
        <v>2593</v>
      </c>
    </row>
    <row r="6" spans="1:43" ht="61.5" x14ac:dyDescent="0.45">
      <c r="K6" s="22"/>
      <c r="L6" s="23"/>
      <c r="M6" s="23"/>
      <c r="N6" s="23"/>
      <c r="O6" s="23"/>
      <c r="P6" s="23"/>
      <c r="Q6" s="23"/>
      <c r="R6" s="23"/>
      <c r="S6" s="24" t="s">
        <v>342</v>
      </c>
      <c r="T6" s="25" t="s">
        <v>343</v>
      </c>
      <c r="U6" s="25" t="s">
        <v>2602</v>
      </c>
      <c r="V6" s="25" t="s">
        <v>2117</v>
      </c>
      <c r="W6" s="251" t="s">
        <v>2631</v>
      </c>
      <c r="X6" s="251" t="s">
        <v>2143</v>
      </c>
      <c r="Y6" s="25" t="s">
        <v>2118</v>
      </c>
      <c r="Z6" s="251" t="s">
        <v>2119</v>
      </c>
      <c r="AA6" s="251" t="s">
        <v>2120</v>
      </c>
      <c r="AB6" s="251" t="s">
        <v>2121</v>
      </c>
      <c r="AC6" s="25" t="s">
        <v>2122</v>
      </c>
      <c r="AD6" s="251" t="s">
        <v>2123</v>
      </c>
      <c r="AE6" s="251" t="s">
        <v>2124</v>
      </c>
      <c r="AF6" s="251" t="s">
        <v>2125</v>
      </c>
      <c r="AG6" s="251" t="s">
        <v>2126</v>
      </c>
      <c r="AH6" s="251" t="s">
        <v>344</v>
      </c>
      <c r="AI6" s="251" t="s">
        <v>2594</v>
      </c>
      <c r="AJ6" s="251" t="s">
        <v>2127</v>
      </c>
      <c r="AK6" s="25" t="s">
        <v>2129</v>
      </c>
      <c r="AL6" s="25" t="s">
        <v>2595</v>
      </c>
      <c r="AM6" s="25" t="s">
        <v>2596</v>
      </c>
      <c r="AN6" s="25" t="s">
        <v>2597</v>
      </c>
      <c r="AO6" s="25" t="s">
        <v>2598</v>
      </c>
      <c r="AP6" s="25" t="s">
        <v>2599</v>
      </c>
      <c r="AQ6" s="25" t="s">
        <v>2600</v>
      </c>
    </row>
    <row r="7" spans="1:43" ht="34.5" x14ac:dyDescent="0.45">
      <c r="B7" s="26" t="s">
        <v>345</v>
      </c>
      <c r="C7" s="26" t="s">
        <v>12</v>
      </c>
      <c r="D7" s="26" t="s">
        <v>7</v>
      </c>
      <c r="E7" s="26" t="s">
        <v>13</v>
      </c>
      <c r="F7" s="26" t="s">
        <v>14</v>
      </c>
      <c r="G7" s="26" t="s">
        <v>346</v>
      </c>
      <c r="H7" s="26" t="s">
        <v>347</v>
      </c>
      <c r="I7" s="26" t="s">
        <v>1605</v>
      </c>
      <c r="J7" s="26" t="s">
        <v>1383</v>
      </c>
      <c r="K7" s="27" t="s">
        <v>348</v>
      </c>
      <c r="L7" s="48" t="s">
        <v>349</v>
      </c>
      <c r="M7" s="48" t="s">
        <v>350</v>
      </c>
      <c r="N7" s="48" t="s">
        <v>351</v>
      </c>
      <c r="O7" s="48" t="s">
        <v>352</v>
      </c>
      <c r="P7" s="28" t="s">
        <v>353</v>
      </c>
      <c r="Q7" s="28" t="s">
        <v>354</v>
      </c>
      <c r="R7" s="28" t="s">
        <v>355</v>
      </c>
      <c r="S7" s="28" t="s">
        <v>356</v>
      </c>
      <c r="T7" s="29" t="s">
        <v>343</v>
      </c>
      <c r="U7" s="29" t="s">
        <v>2603</v>
      </c>
      <c r="V7" s="29" t="s">
        <v>357</v>
      </c>
      <c r="W7" s="252" t="s">
        <v>357</v>
      </c>
      <c r="X7" s="252" t="s">
        <v>357</v>
      </c>
      <c r="Y7" s="29" t="s">
        <v>357</v>
      </c>
      <c r="Z7" s="252" t="s">
        <v>357</v>
      </c>
      <c r="AA7" s="252" t="s">
        <v>357</v>
      </c>
      <c r="AB7" s="252" t="s">
        <v>357</v>
      </c>
      <c r="AC7" s="29" t="s">
        <v>357</v>
      </c>
      <c r="AD7" s="252" t="s">
        <v>357</v>
      </c>
      <c r="AE7" s="252" t="s">
        <v>357</v>
      </c>
      <c r="AF7" s="252" t="s">
        <v>357</v>
      </c>
      <c r="AG7" s="252" t="s">
        <v>357</v>
      </c>
      <c r="AH7" s="252" t="s">
        <v>357</v>
      </c>
      <c r="AI7" s="252" t="s">
        <v>357</v>
      </c>
      <c r="AJ7" s="252" t="s">
        <v>357</v>
      </c>
      <c r="AK7" s="29" t="s">
        <v>357</v>
      </c>
      <c r="AL7" s="29" t="s">
        <v>357</v>
      </c>
      <c r="AM7" s="29" t="s">
        <v>357</v>
      </c>
      <c r="AN7" s="29" t="s">
        <v>357</v>
      </c>
      <c r="AO7" s="29" t="s">
        <v>357</v>
      </c>
      <c r="AP7" s="29" t="s">
        <v>357</v>
      </c>
      <c r="AQ7" s="29" t="s">
        <v>357</v>
      </c>
    </row>
    <row r="8" spans="1:43" x14ac:dyDescent="0.45">
      <c r="B8" s="26"/>
      <c r="C8" s="26"/>
      <c r="D8" s="26"/>
      <c r="E8" s="26"/>
      <c r="G8" s="26"/>
      <c r="H8" s="26"/>
      <c r="I8" s="26"/>
      <c r="J8" s="26"/>
      <c r="K8" s="53"/>
      <c r="L8" s="55"/>
      <c r="M8" s="55"/>
      <c r="N8" s="55"/>
      <c r="O8" s="55"/>
      <c r="P8" s="54"/>
      <c r="Q8" s="54"/>
      <c r="R8" s="54"/>
      <c r="S8" s="28"/>
      <c r="T8" s="29"/>
      <c r="U8" s="214"/>
      <c r="W8" s="36"/>
    </row>
    <row r="9" spans="1:43" x14ac:dyDescent="0.45">
      <c r="A9" s="19">
        <v>1</v>
      </c>
      <c r="B9" s="19" t="str">
        <f t="shared" ref="B9:B72" si="0">G9&amp;"_"&amp;S9</f>
        <v>100110_Green</v>
      </c>
      <c r="C9" s="19" t="s">
        <v>50</v>
      </c>
      <c r="D9" s="19" t="s">
        <v>50</v>
      </c>
      <c r="E9" s="19" t="s">
        <v>50</v>
      </c>
      <c r="F9" s="19" t="s">
        <v>50</v>
      </c>
      <c r="G9" s="19">
        <f t="shared" ref="G9:G72" si="1">VALUE(H9)</f>
        <v>100110</v>
      </c>
      <c r="H9" s="19" t="str">
        <f>LEFT(L9,6)</f>
        <v>100110</v>
      </c>
      <c r="I9" s="19">
        <f>J9</f>
        <v>15</v>
      </c>
      <c r="J9" s="19">
        <f>IF($K9="",$J8,$K9)</f>
        <v>15</v>
      </c>
      <c r="K9" s="31">
        <v>15</v>
      </c>
      <c r="L9" s="30" t="s">
        <v>358</v>
      </c>
      <c r="M9" s="30" t="s">
        <v>359</v>
      </c>
      <c r="N9" s="49" t="s">
        <v>360</v>
      </c>
      <c r="O9" s="30" t="s">
        <v>49</v>
      </c>
      <c r="P9" s="30" t="s">
        <v>358</v>
      </c>
      <c r="Q9" s="32">
        <v>1</v>
      </c>
      <c r="R9" s="32">
        <v>1</v>
      </c>
      <c r="S9" s="33" t="s">
        <v>361</v>
      </c>
      <c r="T9" s="34">
        <v>1277.2112739948204</v>
      </c>
      <c r="U9" s="34"/>
      <c r="V9" s="34">
        <v>1022.3992620169106</v>
      </c>
      <c r="W9" s="162" t="s">
        <v>363</v>
      </c>
      <c r="X9" s="162">
        <v>1989.428053155448</v>
      </c>
      <c r="Y9" s="34">
        <v>214.78696042634314</v>
      </c>
      <c r="Z9" s="162">
        <v>4207.9724418677861</v>
      </c>
      <c r="AA9" s="162" t="s">
        <v>363</v>
      </c>
      <c r="AB9" s="162" t="s">
        <v>363</v>
      </c>
      <c r="AC9" s="34">
        <v>1492.0051557334002</v>
      </c>
      <c r="AD9" s="162">
        <v>3595.6681949492022</v>
      </c>
      <c r="AE9" s="162">
        <v>1294.7065293441183</v>
      </c>
      <c r="AF9" s="162">
        <v>681.29162331439466</v>
      </c>
      <c r="AG9" s="162" t="s">
        <v>363</v>
      </c>
      <c r="AH9" s="162">
        <v>5284.585730677476</v>
      </c>
      <c r="AI9" s="162">
        <v>2737.6383121775311</v>
      </c>
      <c r="AJ9" s="162">
        <v>1533.8169014084501</v>
      </c>
      <c r="AK9" s="34" t="s">
        <v>363</v>
      </c>
      <c r="AL9" s="253">
        <v>1770.3268365953725</v>
      </c>
      <c r="AM9" s="253">
        <v>1019.7447358369402</v>
      </c>
      <c r="AN9" s="253">
        <v>820.51106039910508</v>
      </c>
      <c r="AO9" s="253">
        <v>530.23420366882772</v>
      </c>
      <c r="AP9" s="253">
        <v>633.94157446825989</v>
      </c>
      <c r="AQ9" s="253">
        <v>1040.0313226334722</v>
      </c>
    </row>
    <row r="10" spans="1:43" x14ac:dyDescent="0.45">
      <c r="A10" s="19">
        <v>2</v>
      </c>
      <c r="B10" s="19" t="str">
        <f t="shared" si="0"/>
        <v>100110_Blue</v>
      </c>
      <c r="C10" s="19" t="s">
        <v>50</v>
      </c>
      <c r="D10" s="19" t="s">
        <v>50</v>
      </c>
      <c r="E10" s="19" t="s">
        <v>50</v>
      </c>
      <c r="F10" s="19" t="s">
        <v>50</v>
      </c>
      <c r="G10" s="19">
        <f t="shared" si="1"/>
        <v>100110</v>
      </c>
      <c r="H10" s="19" t="str">
        <f t="shared" ref="H10:H23" si="2">IF(L10="",H9,LEFT(L10,6))</f>
        <v>100110</v>
      </c>
      <c r="I10" s="19">
        <f>J10</f>
        <v>15</v>
      </c>
      <c r="J10" s="19">
        <f>IF($K10="",$J9,$K10)</f>
        <v>15</v>
      </c>
      <c r="K10" s="35"/>
      <c r="L10" s="36"/>
      <c r="M10" s="36"/>
      <c r="N10" s="56"/>
      <c r="O10" s="36"/>
      <c r="P10" s="36"/>
      <c r="Q10" s="37"/>
      <c r="R10" s="37"/>
      <c r="S10" s="33" t="s">
        <v>362</v>
      </c>
      <c r="T10" s="34">
        <v>342.45512686974371</v>
      </c>
      <c r="U10" s="34"/>
      <c r="V10" s="34">
        <v>338.39608941925309</v>
      </c>
      <c r="W10" s="162" t="s">
        <v>363</v>
      </c>
      <c r="X10" s="162">
        <v>0.87535369083929726</v>
      </c>
      <c r="Y10" s="34">
        <v>903.52282612304577</v>
      </c>
      <c r="Z10" s="162">
        <v>18.980117359043486</v>
      </c>
      <c r="AA10" s="162" t="s">
        <v>363</v>
      </c>
      <c r="AB10" s="162" t="s">
        <v>363</v>
      </c>
      <c r="AC10" s="34" t="s">
        <v>363</v>
      </c>
      <c r="AD10" s="162">
        <v>1.4561974933333832</v>
      </c>
      <c r="AE10" s="162">
        <v>1864.4212446702293</v>
      </c>
      <c r="AF10" s="162">
        <v>2075.1332667130609</v>
      </c>
      <c r="AG10" s="162" t="s">
        <v>363</v>
      </c>
      <c r="AH10" s="162" t="s">
        <v>363</v>
      </c>
      <c r="AI10" s="162" t="s">
        <v>363</v>
      </c>
      <c r="AJ10" s="162" t="s">
        <v>363</v>
      </c>
      <c r="AK10" s="34" t="s">
        <v>363</v>
      </c>
      <c r="AL10" s="253">
        <v>11.052154238386013</v>
      </c>
      <c r="AM10" s="253">
        <v>213.02394650446359</v>
      </c>
      <c r="AN10" s="253">
        <v>465.70581666524049</v>
      </c>
      <c r="AO10" s="253">
        <v>6.3497346233092005</v>
      </c>
      <c r="AP10" s="253">
        <v>1171.1915091690073</v>
      </c>
      <c r="AQ10" s="253">
        <v>229.58502536170295</v>
      </c>
    </row>
    <row r="11" spans="1:43" x14ac:dyDescent="0.45">
      <c r="A11" s="19">
        <v>3</v>
      </c>
      <c r="B11" s="19" t="str">
        <f t="shared" si="0"/>
        <v>100110_Grey</v>
      </c>
      <c r="C11" s="19" t="s">
        <v>50</v>
      </c>
      <c r="D11" s="19" t="s">
        <v>50</v>
      </c>
      <c r="E11" s="19" t="s">
        <v>50</v>
      </c>
      <c r="F11" s="19" t="s">
        <v>50</v>
      </c>
      <c r="G11" s="19">
        <f t="shared" si="1"/>
        <v>100110</v>
      </c>
      <c r="H11" s="19" t="str">
        <f t="shared" si="2"/>
        <v>100110</v>
      </c>
      <c r="I11" s="19">
        <f>J11</f>
        <v>15</v>
      </c>
      <c r="J11" s="19">
        <f t="shared" ref="J11:J74" si="3">IF($K11="",$J10,$K11)</f>
        <v>15</v>
      </c>
      <c r="K11" s="38"/>
      <c r="L11" s="39"/>
      <c r="M11" s="39"/>
      <c r="N11" s="39"/>
      <c r="O11" s="39"/>
      <c r="P11" s="39"/>
      <c r="Q11" s="40"/>
      <c r="R11" s="40"/>
      <c r="S11" s="33" t="s">
        <v>364</v>
      </c>
      <c r="T11" s="34">
        <v>207.42184664641792</v>
      </c>
      <c r="U11" s="34"/>
      <c r="V11" s="34">
        <v>81.251208188252377</v>
      </c>
      <c r="W11" s="162" t="s">
        <v>363</v>
      </c>
      <c r="X11" s="162">
        <v>135.0552827624935</v>
      </c>
      <c r="Y11" s="34">
        <v>410.56591702198665</v>
      </c>
      <c r="Z11" s="162">
        <v>60.282440903298628</v>
      </c>
      <c r="AA11" s="162" t="s">
        <v>363</v>
      </c>
      <c r="AB11" s="162" t="s">
        <v>363</v>
      </c>
      <c r="AC11" s="34">
        <v>69.501473550902475</v>
      </c>
      <c r="AD11" s="162" t="s">
        <v>363</v>
      </c>
      <c r="AE11" s="162">
        <v>48.857857194591354</v>
      </c>
      <c r="AF11" s="162" t="s">
        <v>363</v>
      </c>
      <c r="AG11" s="162" t="s">
        <v>363</v>
      </c>
      <c r="AH11" s="162">
        <v>65.20418355470072</v>
      </c>
      <c r="AI11" s="162" t="s">
        <v>363</v>
      </c>
      <c r="AJ11" s="162">
        <v>472.56338028169012</v>
      </c>
      <c r="AK11" s="34" t="s">
        <v>363</v>
      </c>
      <c r="AL11" s="253">
        <v>109.41876929603009</v>
      </c>
      <c r="AM11" s="253">
        <v>262.12357990548441</v>
      </c>
      <c r="AN11" s="253">
        <v>310.9223916334285</v>
      </c>
      <c r="AO11" s="253">
        <v>113.78322633632742</v>
      </c>
      <c r="AP11" s="253">
        <v>295.05469231759162</v>
      </c>
      <c r="AQ11" s="253">
        <v>98.287255048661876</v>
      </c>
    </row>
    <row r="12" spans="1:43" x14ac:dyDescent="0.45">
      <c r="A12" s="19">
        <v>4</v>
      </c>
      <c r="B12" s="19" t="str">
        <f t="shared" si="0"/>
        <v>110100_Green</v>
      </c>
      <c r="C12" s="19" t="s">
        <v>1614</v>
      </c>
      <c r="D12" s="19" t="s">
        <v>1614</v>
      </c>
      <c r="E12" s="19" t="s">
        <v>1614</v>
      </c>
      <c r="F12" s="19" t="s">
        <v>1615</v>
      </c>
      <c r="G12" s="19">
        <f t="shared" si="1"/>
        <v>110100</v>
      </c>
      <c r="H12" s="19" t="str">
        <f t="shared" si="2"/>
        <v>110100</v>
      </c>
      <c r="I12" s="19" t="str">
        <f>IF(J12=J9,"aa",J12)</f>
        <v>aa</v>
      </c>
      <c r="J12" s="19">
        <f t="shared" si="3"/>
        <v>15</v>
      </c>
      <c r="K12" s="31" t="s">
        <v>363</v>
      </c>
      <c r="L12" s="30" t="s">
        <v>365</v>
      </c>
      <c r="M12" s="30" t="s">
        <v>366</v>
      </c>
      <c r="N12" s="30" t="s">
        <v>367</v>
      </c>
      <c r="O12" s="30" t="s">
        <v>363</v>
      </c>
      <c r="P12" s="30" t="s">
        <v>368</v>
      </c>
      <c r="Q12" s="32">
        <v>0.79</v>
      </c>
      <c r="R12" s="32">
        <v>0.7993920558187525</v>
      </c>
      <c r="S12" s="33" t="s">
        <v>361</v>
      </c>
      <c r="T12" s="34">
        <v>1292.3956278906423</v>
      </c>
      <c r="U12" s="34"/>
      <c r="V12" s="34">
        <v>1034.554237887688</v>
      </c>
      <c r="W12" s="162" t="s">
        <v>363</v>
      </c>
      <c r="X12" s="162">
        <v>2013.0797231840909</v>
      </c>
      <c r="Y12" s="34">
        <v>217.34049349148793</v>
      </c>
      <c r="Z12" s="162">
        <v>4257.9996723206905</v>
      </c>
      <c r="AA12" s="162" t="s">
        <v>363</v>
      </c>
      <c r="AB12" s="162" t="s">
        <v>363</v>
      </c>
      <c r="AC12" s="34">
        <v>1509.7431249796211</v>
      </c>
      <c r="AD12" s="162">
        <v>3638.4159372184122</v>
      </c>
      <c r="AE12" s="162">
        <v>1310.0988787017172</v>
      </c>
      <c r="AF12" s="162">
        <v>689.39128021947977</v>
      </c>
      <c r="AG12" s="162" t="s">
        <v>363</v>
      </c>
      <c r="AH12" s="162">
        <v>5347.41247012242</v>
      </c>
      <c r="AI12" s="162">
        <v>2770.1852132402228</v>
      </c>
      <c r="AJ12" s="162">
        <v>1552.0519570461388</v>
      </c>
      <c r="AK12" s="34" t="s">
        <v>363</v>
      </c>
      <c r="AL12" s="34">
        <v>1791.3736827558018</v>
      </c>
      <c r="AM12" s="34">
        <v>1031.8681529000535</v>
      </c>
      <c r="AN12" s="34">
        <v>830.26585239805718</v>
      </c>
      <c r="AO12" s="34">
        <v>536.53798751423199</v>
      </c>
      <c r="AP12" s="34">
        <v>641.47830187741647</v>
      </c>
      <c r="AQ12" s="34">
        <v>1052.3959203998324</v>
      </c>
    </row>
    <row r="13" spans="1:43" x14ac:dyDescent="0.45">
      <c r="A13" s="19">
        <v>5</v>
      </c>
      <c r="B13" s="19" t="str">
        <f t="shared" si="0"/>
        <v>110100_Blue</v>
      </c>
      <c r="C13" s="19" t="s">
        <v>1614</v>
      </c>
      <c r="D13" s="19" t="s">
        <v>1614</v>
      </c>
      <c r="E13" s="19" t="s">
        <v>1614</v>
      </c>
      <c r="F13" s="19" t="s">
        <v>1615</v>
      </c>
      <c r="G13" s="19">
        <f t="shared" si="1"/>
        <v>110100</v>
      </c>
      <c r="H13" s="19" t="str">
        <f t="shared" si="2"/>
        <v>110100</v>
      </c>
      <c r="I13" s="19" t="str">
        <f t="shared" ref="I13:I76" si="4">IF(J13=J10,"aa",J13)</f>
        <v>aa</v>
      </c>
      <c r="J13" s="19">
        <f t="shared" si="3"/>
        <v>15</v>
      </c>
      <c r="K13" s="35"/>
      <c r="L13" s="36"/>
      <c r="M13" s="36"/>
      <c r="N13" s="36"/>
      <c r="O13" s="36"/>
      <c r="P13" s="36"/>
      <c r="Q13" s="37"/>
      <c r="R13" s="37"/>
      <c r="S13" s="33" t="s">
        <v>362</v>
      </c>
      <c r="T13" s="34">
        <v>346.52646568870392</v>
      </c>
      <c r="U13" s="34"/>
      <c r="V13" s="34">
        <v>342.41917164795331</v>
      </c>
      <c r="W13" s="162" t="s">
        <v>363</v>
      </c>
      <c r="X13" s="162">
        <v>0.88576048922602335</v>
      </c>
      <c r="Y13" s="34">
        <v>914.26451829578582</v>
      </c>
      <c r="Z13" s="162">
        <v>19.205765867502485</v>
      </c>
      <c r="AA13" s="162" t="s">
        <v>363</v>
      </c>
      <c r="AB13" s="162" t="s">
        <v>363</v>
      </c>
      <c r="AC13" s="34" t="s">
        <v>363</v>
      </c>
      <c r="AD13" s="162">
        <v>1.4735097568023889</v>
      </c>
      <c r="AE13" s="162">
        <v>1886.5867489735342</v>
      </c>
      <c r="AF13" s="162">
        <v>2099.8038584501737</v>
      </c>
      <c r="AG13" s="162" t="s">
        <v>363</v>
      </c>
      <c r="AH13" s="162" t="s">
        <v>363</v>
      </c>
      <c r="AI13" s="162" t="s">
        <v>363</v>
      </c>
      <c r="AJ13" s="162" t="s">
        <v>363</v>
      </c>
      <c r="AK13" s="34" t="s">
        <v>363</v>
      </c>
      <c r="AL13" s="34">
        <v>11.183549744113082</v>
      </c>
      <c r="AM13" s="34">
        <v>215.55651966433808</v>
      </c>
      <c r="AN13" s="34">
        <v>471.24244327946531</v>
      </c>
      <c r="AO13" s="34">
        <v>6.4252245752286745</v>
      </c>
      <c r="AP13" s="34">
        <v>1185.1154281925064</v>
      </c>
      <c r="AQ13" s="34">
        <v>232.3144878596103</v>
      </c>
    </row>
    <row r="14" spans="1:43" x14ac:dyDescent="0.45">
      <c r="A14" s="19">
        <v>6</v>
      </c>
      <c r="B14" s="19" t="str">
        <f t="shared" si="0"/>
        <v>110100_Grey</v>
      </c>
      <c r="C14" s="19" t="s">
        <v>1614</v>
      </c>
      <c r="D14" s="19" t="s">
        <v>1614</v>
      </c>
      <c r="E14" s="19" t="s">
        <v>1614</v>
      </c>
      <c r="F14" s="19" t="s">
        <v>1615</v>
      </c>
      <c r="G14" s="19">
        <f t="shared" si="1"/>
        <v>110100</v>
      </c>
      <c r="H14" s="19" t="str">
        <f t="shared" si="2"/>
        <v>110100</v>
      </c>
      <c r="I14" s="19" t="str">
        <f t="shared" si="4"/>
        <v>aa</v>
      </c>
      <c r="J14" s="19">
        <f t="shared" si="3"/>
        <v>15</v>
      </c>
      <c r="K14" s="38"/>
      <c r="L14" s="39"/>
      <c r="M14" s="39"/>
      <c r="N14" s="39"/>
      <c r="O14" s="39"/>
      <c r="P14" s="39"/>
      <c r="Q14" s="40"/>
      <c r="R14" s="40"/>
      <c r="S14" s="33" t="s">
        <v>364</v>
      </c>
      <c r="T14" s="34">
        <v>209.88781824354689</v>
      </c>
      <c r="U14" s="34"/>
      <c r="V14" s="34">
        <v>82.217177659955084</v>
      </c>
      <c r="W14" s="162" t="s">
        <v>363</v>
      </c>
      <c r="X14" s="162">
        <v>136.66091156543368</v>
      </c>
      <c r="Y14" s="34">
        <v>415.44700311052816</v>
      </c>
      <c r="Z14" s="162">
        <v>60.999119447418153</v>
      </c>
      <c r="AA14" s="162" t="s">
        <v>363</v>
      </c>
      <c r="AB14" s="162" t="s">
        <v>363</v>
      </c>
      <c r="AC14" s="34">
        <v>70.327754207960226</v>
      </c>
      <c r="AD14" s="162" t="s">
        <v>363</v>
      </c>
      <c r="AE14" s="162">
        <v>49.438712538839759</v>
      </c>
      <c r="AF14" s="162" t="s">
        <v>363</v>
      </c>
      <c r="AG14" s="162" t="s">
        <v>363</v>
      </c>
      <c r="AH14" s="162">
        <v>65.979375113639875</v>
      </c>
      <c r="AI14" s="162" t="s">
        <v>363</v>
      </c>
      <c r="AJ14" s="162">
        <v>478.18153426334072</v>
      </c>
      <c r="AK14" s="34" t="s">
        <v>363</v>
      </c>
      <c r="AL14" s="34">
        <v>110.71961383887505</v>
      </c>
      <c r="AM14" s="34">
        <v>265.23988280913443</v>
      </c>
      <c r="AN14" s="34">
        <v>314.61884790877178</v>
      </c>
      <c r="AO14" s="34">
        <v>115.13595850466733</v>
      </c>
      <c r="AP14" s="34">
        <v>298.56250262117595</v>
      </c>
      <c r="AQ14" s="34">
        <v>99.455760600166926</v>
      </c>
    </row>
    <row r="15" spans="1:43" x14ac:dyDescent="0.45">
      <c r="A15" s="19">
        <v>7</v>
      </c>
      <c r="B15" s="19" t="str">
        <f t="shared" si="0"/>
        <v>110100_Green</v>
      </c>
      <c r="C15" s="19" t="s">
        <v>1614</v>
      </c>
      <c r="D15" s="19" t="s">
        <v>1614</v>
      </c>
      <c r="E15" s="19" t="s">
        <v>1614</v>
      </c>
      <c r="F15" s="19" t="s">
        <v>1615</v>
      </c>
      <c r="G15" s="19">
        <f t="shared" si="1"/>
        <v>110100</v>
      </c>
      <c r="H15" s="19" t="str">
        <f t="shared" si="2"/>
        <v>110100</v>
      </c>
      <c r="I15" s="19" t="str">
        <f>IF(J15=J12,"aa",J15)</f>
        <v>aa</v>
      </c>
      <c r="J15" s="19">
        <f t="shared" si="3"/>
        <v>15</v>
      </c>
      <c r="K15" s="31"/>
      <c r="L15" s="30" t="s">
        <v>369</v>
      </c>
      <c r="M15" s="30"/>
      <c r="N15" s="30" t="s">
        <v>370</v>
      </c>
      <c r="O15" s="30"/>
      <c r="P15" s="30" t="s">
        <v>365</v>
      </c>
      <c r="Q15" s="32">
        <v>1.1499999999999999</v>
      </c>
      <c r="R15" s="32">
        <v>1</v>
      </c>
      <c r="S15" s="33" t="s">
        <v>361</v>
      </c>
      <c r="T15" s="34">
        <v>1123.8222851222977</v>
      </c>
      <c r="U15" s="34"/>
      <c r="V15" s="34">
        <v>899.61238077190274</v>
      </c>
      <c r="W15" s="162" t="s">
        <v>363</v>
      </c>
      <c r="X15" s="162">
        <v>1750.5041071166008</v>
      </c>
      <c r="Y15" s="34">
        <v>188.99173347085909</v>
      </c>
      <c r="Z15" s="162">
        <v>3702.6084107136444</v>
      </c>
      <c r="AA15" s="162" t="s">
        <v>363</v>
      </c>
      <c r="AB15" s="162" t="s">
        <v>363</v>
      </c>
      <c r="AC15" s="34">
        <v>1312.8201086779316</v>
      </c>
      <c r="AD15" s="162">
        <v>3163.8399454073151</v>
      </c>
      <c r="AE15" s="162">
        <v>1139.2164162623628</v>
      </c>
      <c r="AF15" s="162">
        <v>599.4706784517216</v>
      </c>
      <c r="AG15" s="162" t="s">
        <v>363</v>
      </c>
      <c r="AH15" s="162">
        <v>4649.9238870629742</v>
      </c>
      <c r="AI15" s="162">
        <v>2408.8567071654111</v>
      </c>
      <c r="AJ15" s="162">
        <v>1349.6103974314251</v>
      </c>
      <c r="AK15" s="34" t="s">
        <v>363</v>
      </c>
      <c r="AL15" s="34">
        <v>1557.7162458746104</v>
      </c>
      <c r="AM15" s="34">
        <v>897.27665469569877</v>
      </c>
      <c r="AN15" s="34">
        <v>721.97030643309324</v>
      </c>
      <c r="AO15" s="34">
        <v>466.55477175150611</v>
      </c>
      <c r="AP15" s="34">
        <v>557.8072190238405</v>
      </c>
      <c r="AQ15" s="34">
        <v>915.12688730420223</v>
      </c>
    </row>
    <row r="16" spans="1:43" x14ac:dyDescent="0.45">
      <c r="A16" s="19">
        <v>8</v>
      </c>
      <c r="B16" s="19" t="str">
        <f t="shared" si="0"/>
        <v>110100_Blue</v>
      </c>
      <c r="C16" s="19" t="s">
        <v>1614</v>
      </c>
      <c r="D16" s="19" t="s">
        <v>1614</v>
      </c>
      <c r="E16" s="19" t="s">
        <v>1614</v>
      </c>
      <c r="F16" s="19" t="s">
        <v>1615</v>
      </c>
      <c r="G16" s="19">
        <f t="shared" si="1"/>
        <v>110100</v>
      </c>
      <c r="H16" s="19" t="str">
        <f t="shared" si="2"/>
        <v>110100</v>
      </c>
      <c r="I16" s="19" t="str">
        <f t="shared" si="4"/>
        <v>aa</v>
      </c>
      <c r="J16" s="19">
        <f t="shared" si="3"/>
        <v>15</v>
      </c>
      <c r="K16" s="35"/>
      <c r="L16" s="36"/>
      <c r="M16" s="36"/>
      <c r="N16" s="36"/>
      <c r="O16" s="36"/>
      <c r="P16" s="36"/>
      <c r="Q16" s="37"/>
      <c r="R16" s="37"/>
      <c r="S16" s="33" t="s">
        <v>362</v>
      </c>
      <c r="T16" s="34">
        <v>301.3273614684382</v>
      </c>
      <c r="U16" s="34"/>
      <c r="V16" s="34">
        <v>297.75580143300289</v>
      </c>
      <c r="W16" s="162" t="s">
        <v>363</v>
      </c>
      <c r="X16" s="162">
        <v>0.77022651237045514</v>
      </c>
      <c r="Y16" s="34">
        <v>795.01262460503119</v>
      </c>
      <c r="Z16" s="162">
        <v>16.700665971741294</v>
      </c>
      <c r="AA16" s="162" t="s">
        <v>363</v>
      </c>
      <c r="AB16" s="162" t="s">
        <v>363</v>
      </c>
      <c r="AC16" s="34" t="s">
        <v>363</v>
      </c>
      <c r="AD16" s="162">
        <v>1.2813128320020775</v>
      </c>
      <c r="AE16" s="162">
        <v>1640.5102164987256</v>
      </c>
      <c r="AF16" s="162">
        <v>1825.9163986523251</v>
      </c>
      <c r="AG16" s="162" t="s">
        <v>363</v>
      </c>
      <c r="AH16" s="162" t="s">
        <v>363</v>
      </c>
      <c r="AI16" s="162" t="s">
        <v>363</v>
      </c>
      <c r="AJ16" s="162" t="s">
        <v>363</v>
      </c>
      <c r="AK16" s="34" t="s">
        <v>363</v>
      </c>
      <c r="AL16" s="34">
        <v>9.7248258644461583</v>
      </c>
      <c r="AM16" s="34">
        <v>187.44045188203313</v>
      </c>
      <c r="AN16" s="34">
        <v>409.77603763431767</v>
      </c>
      <c r="AO16" s="34">
        <v>5.5871518045466741</v>
      </c>
      <c r="AP16" s="34">
        <v>1030.5351549500058</v>
      </c>
      <c r="AQ16" s="34">
        <v>202.01259813879159</v>
      </c>
    </row>
    <row r="17" spans="1:43" x14ac:dyDescent="0.45">
      <c r="A17" s="19">
        <v>9</v>
      </c>
      <c r="B17" s="19" t="str">
        <f t="shared" si="0"/>
        <v>110100_Grey</v>
      </c>
      <c r="C17" s="19" t="s">
        <v>1614</v>
      </c>
      <c r="D17" s="19" t="s">
        <v>1614</v>
      </c>
      <c r="E17" s="19" t="s">
        <v>1614</v>
      </c>
      <c r="F17" s="19" t="s">
        <v>1615</v>
      </c>
      <c r="G17" s="19">
        <f t="shared" si="1"/>
        <v>110100</v>
      </c>
      <c r="H17" s="19" t="str">
        <f t="shared" si="2"/>
        <v>110100</v>
      </c>
      <c r="I17" s="19" t="str">
        <f t="shared" si="4"/>
        <v>aa</v>
      </c>
      <c r="J17" s="19">
        <f t="shared" si="3"/>
        <v>15</v>
      </c>
      <c r="K17" s="38"/>
      <c r="L17" s="39"/>
      <c r="M17" s="39"/>
      <c r="N17" s="39"/>
      <c r="O17" s="39"/>
      <c r="P17" s="39"/>
      <c r="Q17" s="40"/>
      <c r="R17" s="40"/>
      <c r="S17" s="33" t="s">
        <v>364</v>
      </c>
      <c r="T17" s="34">
        <v>182.51114629873643</v>
      </c>
      <c r="U17" s="34"/>
      <c r="V17" s="34">
        <v>71.493197965178339</v>
      </c>
      <c r="W17" s="162" t="s">
        <v>363</v>
      </c>
      <c r="X17" s="162">
        <v>118.83557527429016</v>
      </c>
      <c r="Y17" s="34">
        <v>361.25826357437234</v>
      </c>
      <c r="Z17" s="162">
        <v>53.042712562972312</v>
      </c>
      <c r="AA17" s="162" t="s">
        <v>363</v>
      </c>
      <c r="AB17" s="162" t="s">
        <v>363</v>
      </c>
      <c r="AC17" s="34">
        <v>61.154568876487154</v>
      </c>
      <c r="AD17" s="162" t="s">
        <v>363</v>
      </c>
      <c r="AE17" s="162">
        <v>42.990184816382403</v>
      </c>
      <c r="AF17" s="162" t="s">
        <v>363</v>
      </c>
      <c r="AG17" s="162" t="s">
        <v>363</v>
      </c>
      <c r="AH17" s="162">
        <v>57.373369664034676</v>
      </c>
      <c r="AI17" s="162" t="s">
        <v>363</v>
      </c>
      <c r="AJ17" s="162">
        <v>415.81002979420936</v>
      </c>
      <c r="AK17" s="34" t="s">
        <v>363</v>
      </c>
      <c r="AL17" s="34">
        <v>96.27792507728266</v>
      </c>
      <c r="AM17" s="34">
        <v>230.64337635576908</v>
      </c>
      <c r="AN17" s="34">
        <v>273.58160687719288</v>
      </c>
      <c r="AO17" s="34">
        <v>100.11822478666726</v>
      </c>
      <c r="AP17" s="34">
        <v>259.61956749667473</v>
      </c>
      <c r="AQ17" s="34">
        <v>86.483270087101687</v>
      </c>
    </row>
    <row r="18" spans="1:43" x14ac:dyDescent="0.45">
      <c r="A18" s="19">
        <v>10</v>
      </c>
      <c r="B18" s="19" t="str">
        <f t="shared" si="0"/>
        <v>110100_Green</v>
      </c>
      <c r="C18" s="19" t="s">
        <v>1614</v>
      </c>
      <c r="D18" s="19" t="s">
        <v>1614</v>
      </c>
      <c r="E18" s="19" t="s">
        <v>1614</v>
      </c>
      <c r="F18" s="19" t="s">
        <v>1615</v>
      </c>
      <c r="G18" s="19">
        <f t="shared" si="1"/>
        <v>110100</v>
      </c>
      <c r="H18" s="19" t="str">
        <f t="shared" si="2"/>
        <v>110100</v>
      </c>
      <c r="I18" s="19" t="str">
        <f>IF(J18=J15,"aa",J18)</f>
        <v>aa</v>
      </c>
      <c r="J18" s="19">
        <f t="shared" si="3"/>
        <v>15</v>
      </c>
      <c r="K18" s="31"/>
      <c r="L18" s="30" t="s">
        <v>371</v>
      </c>
      <c r="M18" s="30"/>
      <c r="N18" s="30" t="s">
        <v>372</v>
      </c>
      <c r="O18" s="30"/>
      <c r="P18" s="30" t="s">
        <v>365</v>
      </c>
      <c r="Q18" s="32">
        <v>1</v>
      </c>
      <c r="R18" s="32">
        <v>1</v>
      </c>
      <c r="S18" s="33" t="s">
        <v>361</v>
      </c>
      <c r="T18" s="34">
        <v>1292.3956278906423</v>
      </c>
      <c r="U18" s="34"/>
      <c r="V18" s="34">
        <v>1034.554237887688</v>
      </c>
      <c r="W18" s="162" t="s">
        <v>363</v>
      </c>
      <c r="X18" s="162">
        <v>2013.0797231840909</v>
      </c>
      <c r="Y18" s="34">
        <v>217.34049349148793</v>
      </c>
      <c r="Z18" s="162">
        <v>4257.9996723206905</v>
      </c>
      <c r="AA18" s="162" t="s">
        <v>363</v>
      </c>
      <c r="AB18" s="162" t="s">
        <v>363</v>
      </c>
      <c r="AC18" s="34">
        <v>1509.7431249796211</v>
      </c>
      <c r="AD18" s="162">
        <v>3638.4159372184122</v>
      </c>
      <c r="AE18" s="162">
        <v>1310.0988787017172</v>
      </c>
      <c r="AF18" s="162">
        <v>689.39128021947977</v>
      </c>
      <c r="AG18" s="162" t="s">
        <v>363</v>
      </c>
      <c r="AH18" s="162">
        <v>5347.41247012242</v>
      </c>
      <c r="AI18" s="162">
        <v>2770.1852132402228</v>
      </c>
      <c r="AJ18" s="162">
        <v>1552.0519570461388</v>
      </c>
      <c r="AK18" s="34" t="s">
        <v>363</v>
      </c>
      <c r="AL18" s="34">
        <v>1791.3736827558018</v>
      </c>
      <c r="AM18" s="34">
        <v>1031.8681529000535</v>
      </c>
      <c r="AN18" s="34">
        <v>830.26585239805718</v>
      </c>
      <c r="AO18" s="34">
        <v>536.53798751423199</v>
      </c>
      <c r="AP18" s="34">
        <v>641.47830187741647</v>
      </c>
      <c r="AQ18" s="34">
        <v>1052.3959203998324</v>
      </c>
    </row>
    <row r="19" spans="1:43" x14ac:dyDescent="0.45">
      <c r="A19" s="19">
        <v>11</v>
      </c>
      <c r="B19" s="19" t="str">
        <f t="shared" si="0"/>
        <v>110100_Blue</v>
      </c>
      <c r="C19" s="19" t="s">
        <v>1614</v>
      </c>
      <c r="D19" s="19" t="s">
        <v>1614</v>
      </c>
      <c r="E19" s="19" t="s">
        <v>1614</v>
      </c>
      <c r="F19" s="19" t="s">
        <v>1615</v>
      </c>
      <c r="G19" s="19">
        <f t="shared" si="1"/>
        <v>110100</v>
      </c>
      <c r="H19" s="19" t="str">
        <f t="shared" si="2"/>
        <v>110100</v>
      </c>
      <c r="I19" s="19" t="str">
        <f t="shared" si="4"/>
        <v>aa</v>
      </c>
      <c r="J19" s="19">
        <f t="shared" si="3"/>
        <v>15</v>
      </c>
      <c r="K19" s="35"/>
      <c r="L19" s="36"/>
      <c r="M19" s="36"/>
      <c r="N19" s="36"/>
      <c r="O19" s="36"/>
      <c r="P19" s="36"/>
      <c r="Q19" s="37"/>
      <c r="R19" s="37"/>
      <c r="S19" s="33" t="s">
        <v>362</v>
      </c>
      <c r="T19" s="34">
        <v>346.52646568870392</v>
      </c>
      <c r="U19" s="34"/>
      <c r="V19" s="34">
        <v>342.41917164795331</v>
      </c>
      <c r="W19" s="162" t="s">
        <v>363</v>
      </c>
      <c r="X19" s="162">
        <v>0.88576048922602335</v>
      </c>
      <c r="Y19" s="34">
        <v>914.26451829578582</v>
      </c>
      <c r="Z19" s="162">
        <v>19.205765867502485</v>
      </c>
      <c r="AA19" s="162" t="s">
        <v>363</v>
      </c>
      <c r="AB19" s="162" t="s">
        <v>363</v>
      </c>
      <c r="AC19" s="34" t="s">
        <v>363</v>
      </c>
      <c r="AD19" s="162">
        <v>1.4735097568023889</v>
      </c>
      <c r="AE19" s="162">
        <v>1886.5867489735342</v>
      </c>
      <c r="AF19" s="162">
        <v>2099.8038584501737</v>
      </c>
      <c r="AG19" s="162" t="s">
        <v>363</v>
      </c>
      <c r="AH19" s="162" t="s">
        <v>363</v>
      </c>
      <c r="AI19" s="162" t="s">
        <v>363</v>
      </c>
      <c r="AJ19" s="162" t="s">
        <v>363</v>
      </c>
      <c r="AK19" s="34" t="s">
        <v>363</v>
      </c>
      <c r="AL19" s="34">
        <v>11.183549744113082</v>
      </c>
      <c r="AM19" s="34">
        <v>215.55651966433808</v>
      </c>
      <c r="AN19" s="34">
        <v>471.24244327946531</v>
      </c>
      <c r="AO19" s="34">
        <v>6.4252245752286745</v>
      </c>
      <c r="AP19" s="34">
        <v>1185.1154281925064</v>
      </c>
      <c r="AQ19" s="34">
        <v>232.3144878596103</v>
      </c>
    </row>
    <row r="20" spans="1:43" x14ac:dyDescent="0.45">
      <c r="A20" s="19">
        <v>12</v>
      </c>
      <c r="B20" s="19" t="str">
        <f t="shared" si="0"/>
        <v>110100_Grey</v>
      </c>
      <c r="C20" s="19" t="s">
        <v>1614</v>
      </c>
      <c r="D20" s="19" t="s">
        <v>1614</v>
      </c>
      <c r="E20" s="19" t="s">
        <v>1614</v>
      </c>
      <c r="F20" s="19" t="s">
        <v>1615</v>
      </c>
      <c r="G20" s="19">
        <f t="shared" si="1"/>
        <v>110100</v>
      </c>
      <c r="H20" s="19" t="str">
        <f t="shared" si="2"/>
        <v>110100</v>
      </c>
      <c r="I20" s="19" t="str">
        <f t="shared" si="4"/>
        <v>aa</v>
      </c>
      <c r="J20" s="19">
        <f t="shared" si="3"/>
        <v>15</v>
      </c>
      <c r="K20" s="38"/>
      <c r="L20" s="39"/>
      <c r="M20" s="39"/>
      <c r="N20" s="39"/>
      <c r="O20" s="39"/>
      <c r="P20" s="39"/>
      <c r="Q20" s="40"/>
      <c r="R20" s="40"/>
      <c r="S20" s="33" t="s">
        <v>364</v>
      </c>
      <c r="T20" s="34">
        <v>209.88781824354689</v>
      </c>
      <c r="U20" s="34"/>
      <c r="V20" s="34">
        <v>82.217177659955084</v>
      </c>
      <c r="W20" s="162" t="s">
        <v>363</v>
      </c>
      <c r="X20" s="162">
        <v>136.66091156543368</v>
      </c>
      <c r="Y20" s="34">
        <v>415.44700311052816</v>
      </c>
      <c r="Z20" s="162">
        <v>60.999119447418153</v>
      </c>
      <c r="AA20" s="162" t="s">
        <v>363</v>
      </c>
      <c r="AB20" s="162" t="s">
        <v>363</v>
      </c>
      <c r="AC20" s="34">
        <v>70.327754207960226</v>
      </c>
      <c r="AD20" s="162" t="s">
        <v>363</v>
      </c>
      <c r="AE20" s="162">
        <v>49.438712538839759</v>
      </c>
      <c r="AF20" s="162" t="s">
        <v>363</v>
      </c>
      <c r="AG20" s="162" t="s">
        <v>363</v>
      </c>
      <c r="AH20" s="162">
        <v>65.979375113639875</v>
      </c>
      <c r="AI20" s="162" t="s">
        <v>363</v>
      </c>
      <c r="AJ20" s="162">
        <v>478.18153426334072</v>
      </c>
      <c r="AK20" s="34" t="s">
        <v>363</v>
      </c>
      <c r="AL20" s="34">
        <v>110.71961383887505</v>
      </c>
      <c r="AM20" s="34">
        <v>265.23988280913443</v>
      </c>
      <c r="AN20" s="34">
        <v>314.61884790877178</v>
      </c>
      <c r="AO20" s="34">
        <v>115.13595850466733</v>
      </c>
      <c r="AP20" s="34">
        <v>298.56250262117595</v>
      </c>
      <c r="AQ20" s="34">
        <v>99.455760600166926</v>
      </c>
    </row>
    <row r="21" spans="1:43" x14ac:dyDescent="0.45">
      <c r="A21" s="19">
        <v>13</v>
      </c>
      <c r="B21" s="19" t="str">
        <f t="shared" si="0"/>
        <v>110311_Green</v>
      </c>
      <c r="C21" s="19" t="s">
        <v>1614</v>
      </c>
      <c r="D21" s="19" t="s">
        <v>1614</v>
      </c>
      <c r="E21" s="19" t="s">
        <v>1614</v>
      </c>
      <c r="F21" s="19" t="s">
        <v>1615</v>
      </c>
      <c r="G21" s="19">
        <f t="shared" si="1"/>
        <v>110311</v>
      </c>
      <c r="H21" s="19" t="str">
        <f t="shared" si="2"/>
        <v>110311</v>
      </c>
      <c r="I21" s="19" t="str">
        <f>IF(J21=J18,"aa",J21)</f>
        <v>aa</v>
      </c>
      <c r="J21" s="19">
        <f t="shared" si="3"/>
        <v>15</v>
      </c>
      <c r="K21" s="31" t="s">
        <v>363</v>
      </c>
      <c r="L21" s="30" t="s">
        <v>373</v>
      </c>
      <c r="M21" s="30" t="s">
        <v>374</v>
      </c>
      <c r="N21" s="30" t="s">
        <v>375</v>
      </c>
      <c r="O21" s="30" t="s">
        <v>363</v>
      </c>
      <c r="P21" s="30" t="s">
        <v>376</v>
      </c>
      <c r="Q21" s="32">
        <v>1</v>
      </c>
      <c r="R21" s="32">
        <v>1</v>
      </c>
      <c r="S21" s="33" t="s">
        <v>361</v>
      </c>
      <c r="T21" s="34">
        <v>1423.4373775622939</v>
      </c>
      <c r="U21" s="34"/>
      <c r="V21" s="34">
        <v>1139.4523004757609</v>
      </c>
      <c r="W21" s="162" t="s">
        <v>363</v>
      </c>
      <c r="X21" s="162">
        <v>2217.1948435556437</v>
      </c>
      <c r="Y21" s="34">
        <v>239.3776142670425</v>
      </c>
      <c r="Z21" s="162">
        <v>4689.7372263024463</v>
      </c>
      <c r="AA21" s="162" t="s">
        <v>363</v>
      </c>
      <c r="AB21" s="162" t="s">
        <v>363</v>
      </c>
      <c r="AC21" s="34">
        <v>1662.8227055527741</v>
      </c>
      <c r="AD21" s="162">
        <v>4007.3311363703128</v>
      </c>
      <c r="AE21" s="162">
        <v>1442.9356398320083</v>
      </c>
      <c r="AF21" s="162">
        <v>759.29173300558648</v>
      </c>
      <c r="AG21" s="162" t="s">
        <v>363</v>
      </c>
      <c r="AH21" s="162">
        <v>5889.6104404486878</v>
      </c>
      <c r="AI21" s="162">
        <v>3051.0666317653036</v>
      </c>
      <c r="AJ21" s="162">
        <v>1709.4214185666683</v>
      </c>
      <c r="AK21" s="34" t="s">
        <v>363</v>
      </c>
      <c r="AL21" s="34">
        <v>1973.0090401016046</v>
      </c>
      <c r="AM21" s="34">
        <v>1136.4938613660991</v>
      </c>
      <c r="AN21" s="34">
        <v>914.4502055813324</v>
      </c>
      <c r="AO21" s="34">
        <v>590.93996406991323</v>
      </c>
      <c r="AP21" s="34">
        <v>706.52064436167109</v>
      </c>
      <c r="AQ21" s="34">
        <v>1159.1030306533587</v>
      </c>
    </row>
    <row r="22" spans="1:43" x14ac:dyDescent="0.45">
      <c r="A22" s="19">
        <v>14</v>
      </c>
      <c r="B22" s="19" t="str">
        <f t="shared" si="0"/>
        <v>110311_Blue</v>
      </c>
      <c r="C22" s="19" t="s">
        <v>1614</v>
      </c>
      <c r="D22" s="19" t="s">
        <v>1614</v>
      </c>
      <c r="E22" s="19" t="s">
        <v>1614</v>
      </c>
      <c r="F22" s="19" t="s">
        <v>1615</v>
      </c>
      <c r="G22" s="19">
        <f t="shared" si="1"/>
        <v>110311</v>
      </c>
      <c r="H22" s="19" t="str">
        <f t="shared" si="2"/>
        <v>110311</v>
      </c>
      <c r="I22" s="19" t="str">
        <f t="shared" si="4"/>
        <v>aa</v>
      </c>
      <c r="J22" s="19">
        <f t="shared" si="3"/>
        <v>15</v>
      </c>
      <c r="K22" s="35"/>
      <c r="L22" s="36"/>
      <c r="M22" s="36"/>
      <c r="N22" s="36"/>
      <c r="O22" s="36"/>
      <c r="P22" s="36"/>
      <c r="Q22" s="37"/>
      <c r="R22" s="37"/>
      <c r="S22" s="33" t="s">
        <v>362</v>
      </c>
      <c r="T22" s="34">
        <v>381.66232764259757</v>
      </c>
      <c r="U22" s="34"/>
      <c r="V22" s="34">
        <v>377.13857676316638</v>
      </c>
      <c r="W22" s="162" t="s">
        <v>363</v>
      </c>
      <c r="X22" s="162">
        <v>0.97557169083743711</v>
      </c>
      <c r="Y22" s="34">
        <v>1006.9658703854161</v>
      </c>
      <c r="Z22" s="162">
        <v>21.153124020647343</v>
      </c>
      <c r="AA22" s="162" t="s">
        <v>363</v>
      </c>
      <c r="AB22" s="162" t="s">
        <v>363</v>
      </c>
      <c r="AC22" s="34" t="s">
        <v>363</v>
      </c>
      <c r="AD22" s="162">
        <v>1.6229154747749766</v>
      </c>
      <c r="AE22" s="162">
        <v>2077.8761832285404</v>
      </c>
      <c r="AF22" s="162">
        <v>2312.7123252079077</v>
      </c>
      <c r="AG22" s="162" t="s">
        <v>363</v>
      </c>
      <c r="AH22" s="162" t="s">
        <v>363</v>
      </c>
      <c r="AI22" s="162" t="s">
        <v>363</v>
      </c>
      <c r="AJ22" s="162" t="s">
        <v>363</v>
      </c>
      <c r="AK22" s="34" t="s">
        <v>363</v>
      </c>
      <c r="AL22" s="34">
        <v>12.317499669648216</v>
      </c>
      <c r="AM22" s="34">
        <v>237.41275538686932</v>
      </c>
      <c r="AN22" s="34">
        <v>519.02381374701565</v>
      </c>
      <c r="AO22" s="34">
        <v>7.0767067159919241</v>
      </c>
      <c r="AP22" s="34">
        <v>1305.2795605384842</v>
      </c>
      <c r="AQ22" s="34">
        <v>255.86988862561546</v>
      </c>
    </row>
    <row r="23" spans="1:43" x14ac:dyDescent="0.45">
      <c r="A23" s="19">
        <v>15</v>
      </c>
      <c r="B23" s="19" t="str">
        <f t="shared" si="0"/>
        <v>110311_Grey</v>
      </c>
      <c r="C23" s="19" t="s">
        <v>1614</v>
      </c>
      <c r="D23" s="19" t="s">
        <v>1614</v>
      </c>
      <c r="E23" s="19" t="s">
        <v>1614</v>
      </c>
      <c r="F23" s="19" t="s">
        <v>1615</v>
      </c>
      <c r="G23" s="19">
        <f t="shared" si="1"/>
        <v>110311</v>
      </c>
      <c r="H23" s="19" t="str">
        <f t="shared" si="2"/>
        <v>110311</v>
      </c>
      <c r="I23" s="19" t="str">
        <f t="shared" si="4"/>
        <v>aa</v>
      </c>
      <c r="J23" s="19">
        <f t="shared" si="3"/>
        <v>15</v>
      </c>
      <c r="K23" s="38"/>
      <c r="L23" s="39"/>
      <c r="M23" s="39"/>
      <c r="N23" s="39"/>
      <c r="O23" s="39"/>
      <c r="P23" s="39"/>
      <c r="Q23" s="40"/>
      <c r="R23" s="40"/>
      <c r="S23" s="33" t="s">
        <v>364</v>
      </c>
      <c r="T23" s="34">
        <v>231.16927907786595</v>
      </c>
      <c r="U23" s="34"/>
      <c r="V23" s="34">
        <v>90.553543538265814</v>
      </c>
      <c r="W23" s="162" t="s">
        <v>363</v>
      </c>
      <c r="X23" s="162">
        <v>150.51757014333828</v>
      </c>
      <c r="Y23" s="34">
        <v>457.5710253592743</v>
      </c>
      <c r="Z23" s="162">
        <v>67.184091887990434</v>
      </c>
      <c r="AA23" s="162" t="s">
        <v>363</v>
      </c>
      <c r="AB23" s="162" t="s">
        <v>363</v>
      </c>
      <c r="AC23" s="34">
        <v>77.458598481188275</v>
      </c>
      <c r="AD23" s="162" t="s">
        <v>363</v>
      </c>
      <c r="AE23" s="162">
        <v>54.451523827266335</v>
      </c>
      <c r="AF23" s="162" t="s">
        <v>363</v>
      </c>
      <c r="AG23" s="162" t="s">
        <v>363</v>
      </c>
      <c r="AH23" s="162">
        <v>72.669317860695628</v>
      </c>
      <c r="AI23" s="162" t="s">
        <v>363</v>
      </c>
      <c r="AJ23" s="162">
        <v>526.6664900758384</v>
      </c>
      <c r="AK23" s="34" t="s">
        <v>363</v>
      </c>
      <c r="AL23" s="34">
        <v>121.94596868510443</v>
      </c>
      <c r="AM23" s="34">
        <v>292.13373603482319</v>
      </c>
      <c r="AN23" s="34">
        <v>346.51945436388212</v>
      </c>
      <c r="AO23" s="34">
        <v>126.81010620911231</v>
      </c>
      <c r="AP23" s="34">
        <v>328.835084704792</v>
      </c>
      <c r="AQ23" s="34">
        <v>109.5400231918333</v>
      </c>
    </row>
    <row r="24" spans="1:43" x14ac:dyDescent="0.45">
      <c r="A24" s="19">
        <v>16</v>
      </c>
      <c r="B24" s="19" t="str">
        <f t="shared" si="0"/>
        <v>110320_Green</v>
      </c>
      <c r="C24" s="19" t="s">
        <v>1615</v>
      </c>
      <c r="D24" s="19" t="s">
        <v>1615</v>
      </c>
      <c r="E24" s="19" t="s">
        <v>1615</v>
      </c>
      <c r="F24" s="19" t="s">
        <v>1615</v>
      </c>
      <c r="G24" s="19">
        <f t="shared" si="1"/>
        <v>110320</v>
      </c>
      <c r="H24" s="26">
        <v>110320</v>
      </c>
      <c r="I24" s="19" t="str">
        <f>IF(J24=J21,"aa",J24)</f>
        <v>aa</v>
      </c>
      <c r="J24" s="19">
        <f t="shared" si="3"/>
        <v>15</v>
      </c>
      <c r="K24" s="31" t="s">
        <v>363</v>
      </c>
      <c r="L24" s="30" t="s">
        <v>376</v>
      </c>
      <c r="M24" s="30" t="s">
        <v>374</v>
      </c>
      <c r="N24" s="30" t="s">
        <v>377</v>
      </c>
      <c r="O24" s="30" t="s">
        <v>363</v>
      </c>
      <c r="P24" s="30" t="s">
        <v>378</v>
      </c>
      <c r="Q24" s="32">
        <v>0.18</v>
      </c>
      <c r="R24" s="32">
        <v>0.20060794418124744</v>
      </c>
      <c r="S24" s="33" t="s">
        <v>361</v>
      </c>
      <c r="T24" s="34">
        <v>1423.4373775622939</v>
      </c>
      <c r="U24" s="34"/>
      <c r="V24" s="34">
        <v>1139.4523004757609</v>
      </c>
      <c r="W24" s="162" t="s">
        <v>363</v>
      </c>
      <c r="X24" s="162">
        <v>2217.1948435556437</v>
      </c>
      <c r="Y24" s="34">
        <v>239.3776142670425</v>
      </c>
      <c r="Z24" s="162">
        <v>4689.7372263024463</v>
      </c>
      <c r="AA24" s="162" t="s">
        <v>363</v>
      </c>
      <c r="AB24" s="162" t="s">
        <v>363</v>
      </c>
      <c r="AC24" s="34">
        <v>1662.8227055527741</v>
      </c>
      <c r="AD24" s="162">
        <v>4007.3311363703128</v>
      </c>
      <c r="AE24" s="162">
        <v>1442.9356398320083</v>
      </c>
      <c r="AF24" s="162">
        <v>759.29173300558648</v>
      </c>
      <c r="AG24" s="162" t="s">
        <v>363</v>
      </c>
      <c r="AH24" s="162">
        <v>5889.6104404486878</v>
      </c>
      <c r="AI24" s="162">
        <v>3051.0666317653036</v>
      </c>
      <c r="AJ24" s="162">
        <v>1709.4214185666683</v>
      </c>
      <c r="AK24" s="34" t="s">
        <v>363</v>
      </c>
      <c r="AL24" s="34">
        <v>1973.0090401016046</v>
      </c>
      <c r="AM24" s="34">
        <v>1136.4938613660991</v>
      </c>
      <c r="AN24" s="34">
        <v>914.4502055813324</v>
      </c>
      <c r="AO24" s="34">
        <v>590.93996406991323</v>
      </c>
      <c r="AP24" s="34">
        <v>706.52064436167109</v>
      </c>
      <c r="AQ24" s="34">
        <v>1159.1030306533587</v>
      </c>
    </row>
    <row r="25" spans="1:43" x14ac:dyDescent="0.45">
      <c r="A25" s="19">
        <v>17</v>
      </c>
      <c r="B25" s="19" t="str">
        <f t="shared" si="0"/>
        <v>110320_Blue</v>
      </c>
      <c r="C25" s="19" t="s">
        <v>1615</v>
      </c>
      <c r="D25" s="19" t="s">
        <v>1615</v>
      </c>
      <c r="E25" s="19" t="s">
        <v>1615</v>
      </c>
      <c r="F25" s="19" t="s">
        <v>1615</v>
      </c>
      <c r="G25" s="19">
        <f t="shared" si="1"/>
        <v>110320</v>
      </c>
      <c r="H25" s="26">
        <f t="shared" ref="H25:H47" si="5">IF(L25="",H24,LEFT(L25,6))</f>
        <v>110320</v>
      </c>
      <c r="I25" s="19" t="str">
        <f t="shared" si="4"/>
        <v>aa</v>
      </c>
      <c r="J25" s="19">
        <f t="shared" si="3"/>
        <v>15</v>
      </c>
      <c r="K25" s="35"/>
      <c r="L25" s="36"/>
      <c r="M25" s="36"/>
      <c r="N25" s="36"/>
      <c r="O25" s="36"/>
      <c r="P25" s="36"/>
      <c r="Q25" s="37"/>
      <c r="R25" s="37"/>
      <c r="S25" s="33" t="s">
        <v>362</v>
      </c>
      <c r="T25" s="34">
        <v>381.66232764259757</v>
      </c>
      <c r="U25" s="34"/>
      <c r="V25" s="34">
        <v>377.13857676316638</v>
      </c>
      <c r="W25" s="162" t="s">
        <v>363</v>
      </c>
      <c r="X25" s="162">
        <v>0.97557169083743711</v>
      </c>
      <c r="Y25" s="34">
        <v>1006.9658703854161</v>
      </c>
      <c r="Z25" s="162">
        <v>21.153124020647343</v>
      </c>
      <c r="AA25" s="162" t="s">
        <v>363</v>
      </c>
      <c r="AB25" s="162" t="s">
        <v>363</v>
      </c>
      <c r="AC25" s="34" t="s">
        <v>363</v>
      </c>
      <c r="AD25" s="162">
        <v>1.6229154747749766</v>
      </c>
      <c r="AE25" s="162">
        <v>2077.8761832285404</v>
      </c>
      <c r="AF25" s="162">
        <v>2312.7123252079077</v>
      </c>
      <c r="AG25" s="162" t="s">
        <v>363</v>
      </c>
      <c r="AH25" s="162" t="s">
        <v>363</v>
      </c>
      <c r="AI25" s="162" t="s">
        <v>363</v>
      </c>
      <c r="AJ25" s="162" t="s">
        <v>363</v>
      </c>
      <c r="AK25" s="34" t="s">
        <v>363</v>
      </c>
      <c r="AL25" s="34">
        <v>12.317499669648216</v>
      </c>
      <c r="AM25" s="34">
        <v>237.41275538686932</v>
      </c>
      <c r="AN25" s="34">
        <v>519.02381374701565</v>
      </c>
      <c r="AO25" s="34">
        <v>7.0767067159919241</v>
      </c>
      <c r="AP25" s="34">
        <v>1305.2795605384842</v>
      </c>
      <c r="AQ25" s="34">
        <v>255.86988862561546</v>
      </c>
    </row>
    <row r="26" spans="1:43" x14ac:dyDescent="0.45">
      <c r="A26" s="19">
        <v>18</v>
      </c>
      <c r="B26" s="19" t="str">
        <f t="shared" si="0"/>
        <v>110320_Grey</v>
      </c>
      <c r="C26" s="19" t="s">
        <v>1615</v>
      </c>
      <c r="D26" s="19" t="s">
        <v>1615</v>
      </c>
      <c r="E26" s="19" t="s">
        <v>1615</v>
      </c>
      <c r="F26" s="19" t="s">
        <v>1615</v>
      </c>
      <c r="G26" s="19">
        <f t="shared" si="1"/>
        <v>110320</v>
      </c>
      <c r="H26" s="26">
        <f t="shared" si="5"/>
        <v>110320</v>
      </c>
      <c r="I26" s="19" t="str">
        <f t="shared" si="4"/>
        <v>aa</v>
      </c>
      <c r="J26" s="19">
        <f t="shared" si="3"/>
        <v>15</v>
      </c>
      <c r="K26" s="38"/>
      <c r="L26" s="39"/>
      <c r="M26" s="39"/>
      <c r="N26" s="39"/>
      <c r="O26" s="39"/>
      <c r="P26" s="39"/>
      <c r="Q26" s="40"/>
      <c r="R26" s="40"/>
      <c r="S26" s="33" t="s">
        <v>364</v>
      </c>
      <c r="T26" s="34">
        <v>231.16927907786595</v>
      </c>
      <c r="U26" s="34"/>
      <c r="V26" s="34">
        <v>90.553543538265814</v>
      </c>
      <c r="W26" s="162" t="s">
        <v>363</v>
      </c>
      <c r="X26" s="162">
        <v>150.51757014333828</v>
      </c>
      <c r="Y26" s="34">
        <v>457.5710253592743</v>
      </c>
      <c r="Z26" s="162">
        <v>67.184091887990434</v>
      </c>
      <c r="AA26" s="162" t="s">
        <v>363</v>
      </c>
      <c r="AB26" s="162" t="s">
        <v>363</v>
      </c>
      <c r="AC26" s="34">
        <v>77.458598481188275</v>
      </c>
      <c r="AD26" s="162" t="s">
        <v>363</v>
      </c>
      <c r="AE26" s="162">
        <v>54.451523827266335</v>
      </c>
      <c r="AF26" s="162" t="s">
        <v>363</v>
      </c>
      <c r="AG26" s="162" t="s">
        <v>363</v>
      </c>
      <c r="AH26" s="162">
        <v>72.669317860695628</v>
      </c>
      <c r="AI26" s="162" t="s">
        <v>363</v>
      </c>
      <c r="AJ26" s="162">
        <v>526.6664900758384</v>
      </c>
      <c r="AK26" s="34" t="s">
        <v>363</v>
      </c>
      <c r="AL26" s="34">
        <v>121.94596868510443</v>
      </c>
      <c r="AM26" s="34">
        <v>292.13373603482319</v>
      </c>
      <c r="AN26" s="34">
        <v>346.51945436388212</v>
      </c>
      <c r="AO26" s="34">
        <v>126.81010620911231</v>
      </c>
      <c r="AP26" s="34">
        <v>328.835084704792</v>
      </c>
      <c r="AQ26" s="34">
        <v>109.5400231918333</v>
      </c>
    </row>
    <row r="27" spans="1:43" x14ac:dyDescent="0.45">
      <c r="A27" s="19">
        <v>19</v>
      </c>
      <c r="B27" s="19" t="str">
        <f t="shared" si="0"/>
        <v>110811_Green</v>
      </c>
      <c r="C27" s="19" t="s">
        <v>1614</v>
      </c>
      <c r="D27" s="19" t="s">
        <v>1614</v>
      </c>
      <c r="E27" s="19" t="s">
        <v>50</v>
      </c>
      <c r="F27" s="19" t="s">
        <v>50</v>
      </c>
      <c r="G27" s="19">
        <f t="shared" si="1"/>
        <v>110811</v>
      </c>
      <c r="H27" s="19" t="str">
        <f t="shared" si="5"/>
        <v>110811</v>
      </c>
      <c r="I27" s="19" t="str">
        <f>IF(J27=J24,"aa",J27)</f>
        <v>aa</v>
      </c>
      <c r="J27" s="19">
        <f t="shared" si="3"/>
        <v>15</v>
      </c>
      <c r="K27" s="31" t="s">
        <v>363</v>
      </c>
      <c r="L27" s="30" t="s">
        <v>379</v>
      </c>
      <c r="M27" s="30" t="s">
        <v>380</v>
      </c>
      <c r="N27" s="30" t="s">
        <v>381</v>
      </c>
      <c r="O27" s="30" t="s">
        <v>363</v>
      </c>
      <c r="P27" s="30" t="s">
        <v>365</v>
      </c>
      <c r="Q27" s="32">
        <v>0.85</v>
      </c>
      <c r="R27" s="32">
        <v>0.66017029339966815</v>
      </c>
      <c r="S27" s="33" t="s">
        <v>361</v>
      </c>
      <c r="T27" s="34">
        <v>1003.7661186506043</v>
      </c>
      <c r="U27" s="34"/>
      <c r="V27" s="34">
        <v>803.50820560492366</v>
      </c>
      <c r="W27" s="162" t="s">
        <v>363</v>
      </c>
      <c r="X27" s="162">
        <v>1563.5005076368991</v>
      </c>
      <c r="Y27" s="34">
        <v>168.80204394812264</v>
      </c>
      <c r="Z27" s="162">
        <v>3307.0645799666363</v>
      </c>
      <c r="AA27" s="162" t="s">
        <v>363</v>
      </c>
      <c r="AB27" s="162" t="s">
        <v>363</v>
      </c>
      <c r="AC27" s="34">
        <v>1172.5736020893276</v>
      </c>
      <c r="AD27" s="162">
        <v>2825.8519020982444</v>
      </c>
      <c r="AE27" s="162">
        <v>1017.5157189824575</v>
      </c>
      <c r="AF27" s="162">
        <v>535.43016909372568</v>
      </c>
      <c r="AG27" s="162" t="s">
        <v>363</v>
      </c>
      <c r="AH27" s="162">
        <v>4153.1798345056031</v>
      </c>
      <c r="AI27" s="162">
        <v>2151.522335289671</v>
      </c>
      <c r="AJ27" s="162">
        <v>1205.4336421819748</v>
      </c>
      <c r="AK27" s="34" t="s">
        <v>363</v>
      </c>
      <c r="AL27" s="34">
        <v>1391.3078702745197</v>
      </c>
      <c r="AM27" s="34">
        <v>801.42200147035521</v>
      </c>
      <c r="AN27" s="34">
        <v>644.84335456158931</v>
      </c>
      <c r="AO27" s="34">
        <v>416.71345957333887</v>
      </c>
      <c r="AP27" s="34">
        <v>498.21755148227641</v>
      </c>
      <c r="AQ27" s="34">
        <v>817.36532181526024</v>
      </c>
    </row>
    <row r="28" spans="1:43" x14ac:dyDescent="0.45">
      <c r="A28" s="19">
        <v>20</v>
      </c>
      <c r="B28" s="19" t="str">
        <f t="shared" si="0"/>
        <v>110811_Blue</v>
      </c>
      <c r="C28" s="19" t="s">
        <v>1614</v>
      </c>
      <c r="D28" s="19" t="s">
        <v>1614</v>
      </c>
      <c r="E28" s="19" t="s">
        <v>50</v>
      </c>
      <c r="F28" s="19" t="s">
        <v>50</v>
      </c>
      <c r="G28" s="19">
        <f t="shared" si="1"/>
        <v>110811</v>
      </c>
      <c r="H28" s="19" t="str">
        <f t="shared" si="5"/>
        <v>110811</v>
      </c>
      <c r="I28" s="19" t="str">
        <f t="shared" si="4"/>
        <v>aa</v>
      </c>
      <c r="J28" s="19">
        <f t="shared" si="3"/>
        <v>15</v>
      </c>
      <c r="K28" s="35"/>
      <c r="L28" s="36"/>
      <c r="M28" s="36"/>
      <c r="N28" s="36"/>
      <c r="O28" s="36"/>
      <c r="P28" s="36"/>
      <c r="Q28" s="37"/>
      <c r="R28" s="37"/>
      <c r="S28" s="33" t="s">
        <v>362</v>
      </c>
      <c r="T28" s="34">
        <v>269.13703355819024</v>
      </c>
      <c r="U28" s="34"/>
      <c r="V28" s="34">
        <v>265.94701766176553</v>
      </c>
      <c r="W28" s="162" t="s">
        <v>363</v>
      </c>
      <c r="X28" s="162">
        <v>0.68794442594609118</v>
      </c>
      <c r="Y28" s="34">
        <v>710.08267680968845</v>
      </c>
      <c r="Z28" s="162">
        <v>14.916560103193468</v>
      </c>
      <c r="AA28" s="162" t="s">
        <v>363</v>
      </c>
      <c r="AB28" s="162" t="s">
        <v>363</v>
      </c>
      <c r="AC28" s="34" t="s">
        <v>363</v>
      </c>
      <c r="AD28" s="162">
        <v>1.1444321982064787</v>
      </c>
      <c r="AE28" s="162">
        <v>1465.2570912868048</v>
      </c>
      <c r="AF28" s="162">
        <v>1630.8566227233018</v>
      </c>
      <c r="AG28" s="162" t="s">
        <v>363</v>
      </c>
      <c r="AH28" s="162" t="s">
        <v>363</v>
      </c>
      <c r="AI28" s="162" t="s">
        <v>363</v>
      </c>
      <c r="AJ28" s="162" t="s">
        <v>363</v>
      </c>
      <c r="AK28" s="34" t="s">
        <v>363</v>
      </c>
      <c r="AL28" s="34">
        <v>8.685938018612843</v>
      </c>
      <c r="AM28" s="34">
        <v>167.41648333060874</v>
      </c>
      <c r="AN28" s="34">
        <v>366.00030828491896</v>
      </c>
      <c r="AO28" s="34">
        <v>4.9902851682205558</v>
      </c>
      <c r="AP28" s="34">
        <v>920.44470581449457</v>
      </c>
      <c r="AQ28" s="34">
        <v>180.4319101309089</v>
      </c>
    </row>
    <row r="29" spans="1:43" x14ac:dyDescent="0.45">
      <c r="A29" s="19">
        <v>21</v>
      </c>
      <c r="B29" s="19" t="str">
        <f t="shared" si="0"/>
        <v>110811_Grey</v>
      </c>
      <c r="C29" s="19" t="s">
        <v>1614</v>
      </c>
      <c r="D29" s="19" t="s">
        <v>1614</v>
      </c>
      <c r="E29" s="19" t="s">
        <v>50</v>
      </c>
      <c r="F29" s="19" t="s">
        <v>50</v>
      </c>
      <c r="G29" s="19">
        <f t="shared" si="1"/>
        <v>110811</v>
      </c>
      <c r="H29" s="19" t="str">
        <f t="shared" si="5"/>
        <v>110811</v>
      </c>
      <c r="I29" s="19" t="str">
        <f t="shared" si="4"/>
        <v>aa</v>
      </c>
      <c r="J29" s="19">
        <f t="shared" si="3"/>
        <v>15</v>
      </c>
      <c r="K29" s="38"/>
      <c r="L29" s="39"/>
      <c r="M29" s="39"/>
      <c r="N29" s="39"/>
      <c r="O29" s="39"/>
      <c r="P29" s="39"/>
      <c r="Q29" s="40"/>
      <c r="R29" s="40"/>
      <c r="S29" s="33" t="s">
        <v>364</v>
      </c>
      <c r="T29" s="34">
        <v>163.01376770689245</v>
      </c>
      <c r="U29" s="34"/>
      <c r="V29" s="34">
        <v>63.855692115606111</v>
      </c>
      <c r="W29" s="162" t="s">
        <v>363</v>
      </c>
      <c r="X29" s="162">
        <v>106.14055774637465</v>
      </c>
      <c r="Y29" s="34">
        <v>322.66561168881202</v>
      </c>
      <c r="Z29" s="162">
        <v>47.376243038498174</v>
      </c>
      <c r="AA29" s="162" t="s">
        <v>363</v>
      </c>
      <c r="AB29" s="162" t="s">
        <v>363</v>
      </c>
      <c r="AC29" s="34">
        <v>54.621522505422178</v>
      </c>
      <c r="AD29" s="162" t="s">
        <v>363</v>
      </c>
      <c r="AE29" s="162">
        <v>38.397611014197288</v>
      </c>
      <c r="AF29" s="162" t="s">
        <v>363</v>
      </c>
      <c r="AG29" s="162" t="s">
        <v>363</v>
      </c>
      <c r="AH29" s="162">
        <v>51.244262855409879</v>
      </c>
      <c r="AI29" s="162" t="s">
        <v>363</v>
      </c>
      <c r="AJ29" s="162">
        <v>371.38969855639192</v>
      </c>
      <c r="AK29" s="34" t="s">
        <v>363</v>
      </c>
      <c r="AL29" s="34">
        <v>85.992705827186001</v>
      </c>
      <c r="AM29" s="34">
        <v>206.00410735929395</v>
      </c>
      <c r="AN29" s="34">
        <v>244.35531427411698</v>
      </c>
      <c r="AO29" s="34">
        <v>89.422752361033233</v>
      </c>
      <c r="AP29" s="34">
        <v>231.88481759242461</v>
      </c>
      <c r="AQ29" s="34">
        <v>77.244398418469842</v>
      </c>
    </row>
    <row r="30" spans="1:43" x14ac:dyDescent="0.45">
      <c r="A30" s="19">
        <v>22</v>
      </c>
      <c r="B30" s="19" t="str">
        <f t="shared" si="0"/>
        <v>110900_Green</v>
      </c>
      <c r="C30" s="19" t="s">
        <v>1614</v>
      </c>
      <c r="D30" s="19" t="s">
        <v>1614</v>
      </c>
      <c r="E30" s="19" t="s">
        <v>1614</v>
      </c>
      <c r="F30" s="19" t="s">
        <v>1615</v>
      </c>
      <c r="G30" s="19">
        <f t="shared" si="1"/>
        <v>110900</v>
      </c>
      <c r="H30" s="19" t="str">
        <f t="shared" si="5"/>
        <v>110900</v>
      </c>
      <c r="I30" s="19" t="str">
        <f>IF(J30=J27,"aa",J30)</f>
        <v>aa</v>
      </c>
      <c r="J30" s="19">
        <f t="shared" si="3"/>
        <v>15</v>
      </c>
      <c r="K30" s="31" t="s">
        <v>363</v>
      </c>
      <c r="L30" s="30" t="s">
        <v>382</v>
      </c>
      <c r="M30" s="30" t="s">
        <v>383</v>
      </c>
      <c r="N30" s="30" t="s">
        <v>384</v>
      </c>
      <c r="O30" s="30" t="s">
        <v>363</v>
      </c>
      <c r="P30" s="30" t="s">
        <v>365</v>
      </c>
      <c r="Q30" s="32">
        <v>0.15</v>
      </c>
      <c r="R30" s="32">
        <v>0.3398297066003319</v>
      </c>
      <c r="S30" s="33" t="s">
        <v>361</v>
      </c>
      <c r="T30" s="34">
        <v>2927.962846917525</v>
      </c>
      <c r="U30" s="34"/>
      <c r="V30" s="34">
        <v>2343.8150874900198</v>
      </c>
      <c r="W30" s="162" t="s">
        <v>363</v>
      </c>
      <c r="X30" s="162">
        <v>4560.6952779515132</v>
      </c>
      <c r="Y30" s="34">
        <v>492.39170757055797</v>
      </c>
      <c r="Z30" s="162">
        <v>9646.6318623269981</v>
      </c>
      <c r="AA30" s="162" t="s">
        <v>363</v>
      </c>
      <c r="AB30" s="162" t="s">
        <v>363</v>
      </c>
      <c r="AC30" s="34">
        <v>3420.3704213579522</v>
      </c>
      <c r="AD30" s="162">
        <v>8242.9454695660315</v>
      </c>
      <c r="AE30" s="162">
        <v>2968.0701171108558</v>
      </c>
      <c r="AF30" s="162">
        <v>1561.8375765987535</v>
      </c>
      <c r="AG30" s="162" t="s">
        <v>363</v>
      </c>
      <c r="AH30" s="162">
        <v>12114.730738617722</v>
      </c>
      <c r="AI30" s="162">
        <v>6275.9415216266852</v>
      </c>
      <c r="AJ30" s="162">
        <v>3516.2224079430689</v>
      </c>
      <c r="AK30" s="34" t="s">
        <v>363</v>
      </c>
      <c r="AL30" s="34">
        <v>4058.4132868164011</v>
      </c>
      <c r="AM30" s="34">
        <v>2337.7296776683438</v>
      </c>
      <c r="AN30" s="34">
        <v>1880.9933401380417</v>
      </c>
      <c r="AO30" s="34">
        <v>1215.5436458459601</v>
      </c>
      <c r="AP30" s="34">
        <v>1453.2892207832106</v>
      </c>
      <c r="AQ30" s="34">
        <v>2384.2359790457422</v>
      </c>
    </row>
    <row r="31" spans="1:43" x14ac:dyDescent="0.45">
      <c r="A31" s="19">
        <v>23</v>
      </c>
      <c r="B31" s="19" t="str">
        <f t="shared" si="0"/>
        <v>110900_Blue</v>
      </c>
      <c r="C31" s="19" t="s">
        <v>1614</v>
      </c>
      <c r="D31" s="19" t="s">
        <v>1614</v>
      </c>
      <c r="E31" s="19" t="s">
        <v>1614</v>
      </c>
      <c r="F31" s="19" t="s">
        <v>1615</v>
      </c>
      <c r="G31" s="19">
        <f t="shared" si="1"/>
        <v>110900</v>
      </c>
      <c r="H31" s="19" t="str">
        <f t="shared" si="5"/>
        <v>110900</v>
      </c>
      <c r="I31" s="19" t="str">
        <f t="shared" si="4"/>
        <v>aa</v>
      </c>
      <c r="J31" s="19">
        <f t="shared" si="3"/>
        <v>15</v>
      </c>
      <c r="K31" s="35"/>
      <c r="L31" s="36"/>
      <c r="M31" s="36"/>
      <c r="N31" s="36"/>
      <c r="O31" s="36"/>
      <c r="P31" s="36"/>
      <c r="Q31" s="37"/>
      <c r="R31" s="37"/>
      <c r="S31" s="33" t="s">
        <v>362</v>
      </c>
      <c r="T31" s="34">
        <v>785.06658109494822</v>
      </c>
      <c r="U31" s="34"/>
      <c r="V31" s="34">
        <v>775.76137756968444</v>
      </c>
      <c r="W31" s="162" t="s">
        <v>363</v>
      </c>
      <c r="X31" s="162">
        <v>2.00671818114564</v>
      </c>
      <c r="Y31" s="34">
        <v>2071.2949533836713</v>
      </c>
      <c r="Z31" s="162">
        <v>43.511265198586926</v>
      </c>
      <c r="AA31" s="162" t="s">
        <v>363</v>
      </c>
      <c r="AB31" s="162" t="s">
        <v>363</v>
      </c>
      <c r="AC31" s="34" t="s">
        <v>363</v>
      </c>
      <c r="AD31" s="162">
        <v>3.3382825888458818</v>
      </c>
      <c r="AE31" s="162">
        <v>4274.1214758650012</v>
      </c>
      <c r="AF31" s="162">
        <v>4757.1715275691158</v>
      </c>
      <c r="AG31" s="162" t="s">
        <v>363</v>
      </c>
      <c r="AH31" s="162" t="s">
        <v>363</v>
      </c>
      <c r="AI31" s="162" t="s">
        <v>363</v>
      </c>
      <c r="AJ31" s="162" t="s">
        <v>363</v>
      </c>
      <c r="AK31" s="34" t="s">
        <v>363</v>
      </c>
      <c r="AL31" s="34">
        <v>25.336682855281104</v>
      </c>
      <c r="AM31" s="34">
        <v>488.3500588888046</v>
      </c>
      <c r="AN31" s="34">
        <v>1067.6145415818949</v>
      </c>
      <c r="AO31" s="34">
        <v>14.556547881608019</v>
      </c>
      <c r="AP31" s="34">
        <v>2684.9161883345746</v>
      </c>
      <c r="AQ31" s="34">
        <v>526.31576165558488</v>
      </c>
    </row>
    <row r="32" spans="1:43" x14ac:dyDescent="0.45">
      <c r="A32" s="19">
        <v>24</v>
      </c>
      <c r="B32" s="19" t="str">
        <f t="shared" si="0"/>
        <v>110900_Grey</v>
      </c>
      <c r="C32" s="19" t="s">
        <v>1614</v>
      </c>
      <c r="D32" s="19" t="s">
        <v>1614</v>
      </c>
      <c r="E32" s="19" t="s">
        <v>1614</v>
      </c>
      <c r="F32" s="19" t="s">
        <v>1615</v>
      </c>
      <c r="G32" s="19">
        <f t="shared" si="1"/>
        <v>110900</v>
      </c>
      <c r="H32" s="19" t="str">
        <f t="shared" si="5"/>
        <v>110900</v>
      </c>
      <c r="I32" s="19" t="str">
        <f t="shared" si="4"/>
        <v>aa</v>
      </c>
      <c r="J32" s="19">
        <f t="shared" si="3"/>
        <v>15</v>
      </c>
      <c r="K32" s="38"/>
      <c r="L32" s="39"/>
      <c r="M32" s="39"/>
      <c r="N32" s="39"/>
      <c r="O32" s="39"/>
      <c r="P32" s="39"/>
      <c r="Q32" s="40"/>
      <c r="R32" s="40"/>
      <c r="S32" s="33" t="s">
        <v>364</v>
      </c>
      <c r="T32" s="34">
        <v>475.50743795125555</v>
      </c>
      <c r="U32" s="34"/>
      <c r="V32" s="34">
        <v>186.26559574459932</v>
      </c>
      <c r="W32" s="162" t="s">
        <v>363</v>
      </c>
      <c r="X32" s="162">
        <v>309.60958320676826</v>
      </c>
      <c r="Y32" s="34">
        <v>941.20822116691977</v>
      </c>
      <c r="Z32" s="162">
        <v>138.19541909796476</v>
      </c>
      <c r="AA32" s="162" t="s">
        <v>363</v>
      </c>
      <c r="AB32" s="162" t="s">
        <v>363</v>
      </c>
      <c r="AC32" s="34">
        <v>159.3297338556759</v>
      </c>
      <c r="AD32" s="162" t="s">
        <v>363</v>
      </c>
      <c r="AE32" s="162">
        <v>112.00495451181378</v>
      </c>
      <c r="AF32" s="162" t="s">
        <v>363</v>
      </c>
      <c r="AG32" s="162" t="s">
        <v>363</v>
      </c>
      <c r="AH32" s="162">
        <v>149.47834457694321</v>
      </c>
      <c r="AI32" s="162" t="s">
        <v>363</v>
      </c>
      <c r="AJ32" s="162">
        <v>1083.335269936051</v>
      </c>
      <c r="AK32" s="34" t="s">
        <v>363</v>
      </c>
      <c r="AL32" s="34">
        <v>250.83875923844636</v>
      </c>
      <c r="AM32" s="34">
        <v>600.90927702489716</v>
      </c>
      <c r="AN32" s="34">
        <v>712.77887183848247</v>
      </c>
      <c r="AO32" s="34">
        <v>260.84412665192724</v>
      </c>
      <c r="AP32" s="34">
        <v>676.40271778410033</v>
      </c>
      <c r="AQ32" s="34">
        <v>225.32014629645053</v>
      </c>
    </row>
    <row r="33" spans="1:43" x14ac:dyDescent="0.45">
      <c r="A33" s="19">
        <v>25</v>
      </c>
      <c r="B33" s="19" t="str">
        <f t="shared" si="0"/>
        <v>100610_Green</v>
      </c>
      <c r="C33" s="19" t="s">
        <v>54</v>
      </c>
      <c r="D33" s="19" t="s">
        <v>54</v>
      </c>
      <c r="E33" s="19" t="s">
        <v>54</v>
      </c>
      <c r="F33" s="19" t="s">
        <v>54</v>
      </c>
      <c r="G33" s="19">
        <f t="shared" si="1"/>
        <v>100610</v>
      </c>
      <c r="H33" s="19" t="str">
        <f t="shared" si="5"/>
        <v>100610</v>
      </c>
      <c r="I33" s="19">
        <f>IF(J33=J30,"aa",J33)</f>
        <v>27</v>
      </c>
      <c r="J33" s="19">
        <f t="shared" si="3"/>
        <v>27</v>
      </c>
      <c r="K33" s="31">
        <v>27</v>
      </c>
      <c r="L33" s="30" t="s">
        <v>385</v>
      </c>
      <c r="M33" s="30" t="s">
        <v>386</v>
      </c>
      <c r="N33" s="30" t="s">
        <v>387</v>
      </c>
      <c r="O33" s="30" t="s">
        <v>53</v>
      </c>
      <c r="P33" s="30" t="s">
        <v>385</v>
      </c>
      <c r="Q33" s="32">
        <v>1</v>
      </c>
      <c r="R33" s="32">
        <v>1</v>
      </c>
      <c r="S33" s="33" t="s">
        <v>361</v>
      </c>
      <c r="T33" s="34">
        <v>1145.5182165143663</v>
      </c>
      <c r="U33" s="34"/>
      <c r="V33" s="34">
        <v>1348.2206460320017</v>
      </c>
      <c r="W33" s="162">
        <v>1425.2958081610873</v>
      </c>
      <c r="X33" s="162">
        <v>1942.9790509567531</v>
      </c>
      <c r="Y33" s="34">
        <v>58.990280680942618</v>
      </c>
      <c r="Z33" s="162">
        <v>2313.9392542789706</v>
      </c>
      <c r="AA33" s="162">
        <v>2204.6403741701261</v>
      </c>
      <c r="AB33" s="162">
        <v>1489.1152302116507</v>
      </c>
      <c r="AC33" s="34">
        <v>1064.8575935430665</v>
      </c>
      <c r="AD33" s="162">
        <v>3503.6997870338732</v>
      </c>
      <c r="AE33" s="162">
        <v>1786.5536573444072</v>
      </c>
      <c r="AF33" s="162">
        <v>4118.0521434819721</v>
      </c>
      <c r="AG33" s="162">
        <v>1985.1306778836276</v>
      </c>
      <c r="AH33" s="162">
        <v>1045.2540096456069</v>
      </c>
      <c r="AI33" s="162">
        <v>2635.0604517429747</v>
      </c>
      <c r="AJ33" s="162">
        <v>2079.4891291351591</v>
      </c>
      <c r="AK33" s="34">
        <v>1025.9796250366035</v>
      </c>
      <c r="AL33" s="253">
        <v>1105.5351935191206</v>
      </c>
      <c r="AM33" s="253">
        <v>219.11595960371784</v>
      </c>
      <c r="AN33" s="253">
        <v>549.13201599335821</v>
      </c>
      <c r="AO33" s="253" t="s">
        <v>363</v>
      </c>
      <c r="AP33" s="253">
        <v>1393.8958348514225</v>
      </c>
      <c r="AQ33" s="253">
        <v>845.04566488290368</v>
      </c>
    </row>
    <row r="34" spans="1:43" x14ac:dyDescent="0.45">
      <c r="A34" s="19">
        <v>26</v>
      </c>
      <c r="B34" s="19" t="str">
        <f t="shared" si="0"/>
        <v>100610_Blue</v>
      </c>
      <c r="C34" s="19" t="s">
        <v>54</v>
      </c>
      <c r="D34" s="19" t="s">
        <v>54</v>
      </c>
      <c r="E34" s="19" t="s">
        <v>54</v>
      </c>
      <c r="F34" s="19" t="s">
        <v>54</v>
      </c>
      <c r="G34" s="19">
        <f t="shared" si="1"/>
        <v>100610</v>
      </c>
      <c r="H34" s="19" t="str">
        <f t="shared" si="5"/>
        <v>100610</v>
      </c>
      <c r="I34" s="19">
        <f t="shared" si="4"/>
        <v>27</v>
      </c>
      <c r="J34" s="19">
        <f t="shared" si="3"/>
        <v>27</v>
      </c>
      <c r="K34" s="35"/>
      <c r="L34" s="36"/>
      <c r="M34" s="36"/>
      <c r="N34" s="36"/>
      <c r="O34" s="36"/>
      <c r="P34" s="36"/>
      <c r="Q34" s="37"/>
      <c r="R34" s="37"/>
      <c r="S34" s="33" t="s">
        <v>362</v>
      </c>
      <c r="T34" s="34">
        <v>340.77994050636454</v>
      </c>
      <c r="U34" s="34"/>
      <c r="V34" s="34">
        <v>187.65002932684632</v>
      </c>
      <c r="W34" s="162">
        <v>138.65750270018287</v>
      </c>
      <c r="X34" s="162">
        <v>356.20750530123604</v>
      </c>
      <c r="Y34" s="34">
        <v>1003.1063029903939</v>
      </c>
      <c r="Z34" s="162">
        <v>616.83510052104907</v>
      </c>
      <c r="AA34" s="162">
        <v>45.459434126579488</v>
      </c>
      <c r="AB34" s="162">
        <v>182.26756188304259</v>
      </c>
      <c r="AC34" s="34">
        <v>731.70335257708871</v>
      </c>
      <c r="AD34" s="162">
        <v>184.29750465318983</v>
      </c>
      <c r="AE34" s="162">
        <v>196.1182407333674</v>
      </c>
      <c r="AF34" s="162">
        <v>8.6269779465629579</v>
      </c>
      <c r="AG34" s="162">
        <v>206.72860599463033</v>
      </c>
      <c r="AH34" s="162">
        <v>425.40819797612539</v>
      </c>
      <c r="AI34" s="162">
        <v>328.71291893616058</v>
      </c>
      <c r="AJ34" s="162">
        <v>24.070491325580345</v>
      </c>
      <c r="AK34" s="34">
        <v>160.66475895550678</v>
      </c>
      <c r="AL34" s="253">
        <v>447.52566036345672</v>
      </c>
      <c r="AM34" s="253">
        <v>1537.8568003834157</v>
      </c>
      <c r="AN34" s="253">
        <v>245.8674114976956</v>
      </c>
      <c r="AO34" s="253" t="s">
        <v>363</v>
      </c>
      <c r="AP34" s="253">
        <v>451.78313129184465</v>
      </c>
      <c r="AQ34" s="253">
        <v>3427.6872893961845</v>
      </c>
    </row>
    <row r="35" spans="1:43" x14ac:dyDescent="0.45">
      <c r="A35" s="19">
        <v>27</v>
      </c>
      <c r="B35" s="19" t="str">
        <f t="shared" si="0"/>
        <v>100610_Grey</v>
      </c>
      <c r="C35" s="19" t="s">
        <v>54</v>
      </c>
      <c r="D35" s="19" t="s">
        <v>54</v>
      </c>
      <c r="E35" s="19" t="s">
        <v>54</v>
      </c>
      <c r="F35" s="19" t="s">
        <v>54</v>
      </c>
      <c r="G35" s="19">
        <f t="shared" si="1"/>
        <v>100610</v>
      </c>
      <c r="H35" s="19" t="str">
        <f t="shared" si="5"/>
        <v>100610</v>
      </c>
      <c r="I35" s="19">
        <f t="shared" si="4"/>
        <v>27</v>
      </c>
      <c r="J35" s="19">
        <f t="shared" si="3"/>
        <v>27</v>
      </c>
      <c r="K35" s="38"/>
      <c r="L35" s="39"/>
      <c r="M35" s="39"/>
      <c r="N35" s="39"/>
      <c r="O35" s="39"/>
      <c r="P35" s="39"/>
      <c r="Q35" s="40"/>
      <c r="R35" s="40"/>
      <c r="S35" s="33" t="s">
        <v>364</v>
      </c>
      <c r="T35" s="34">
        <v>186.50288911154422</v>
      </c>
      <c r="U35" s="34"/>
      <c r="V35" s="34">
        <v>273.36981352709887</v>
      </c>
      <c r="W35" s="162">
        <v>1207.6684822558218</v>
      </c>
      <c r="X35" s="162">
        <v>103.53833064654306</v>
      </c>
      <c r="Y35" s="34">
        <v>177.80129449726331</v>
      </c>
      <c r="Z35" s="162" t="s">
        <v>363</v>
      </c>
      <c r="AA35" s="162">
        <v>62.438984073872739</v>
      </c>
      <c r="AB35" s="162">
        <v>180.97395131972817</v>
      </c>
      <c r="AC35" s="34" t="s">
        <v>363</v>
      </c>
      <c r="AD35" s="162">
        <v>601.64777640857551</v>
      </c>
      <c r="AE35" s="162">
        <v>15.646197139647274</v>
      </c>
      <c r="AF35" s="162">
        <v>26.510392081318489</v>
      </c>
      <c r="AG35" s="162">
        <v>121.22289022179123</v>
      </c>
      <c r="AH35" s="162">
        <v>31.081218868458951</v>
      </c>
      <c r="AI35" s="162">
        <v>35.055102709174712</v>
      </c>
      <c r="AJ35" s="162">
        <v>46.475601825359782</v>
      </c>
      <c r="AK35" s="34">
        <v>204.75941248302607</v>
      </c>
      <c r="AL35" s="253">
        <v>29.26888126550487</v>
      </c>
      <c r="AM35" s="253">
        <v>139.06426917213531</v>
      </c>
      <c r="AN35" s="253">
        <v>214.95989535286557</v>
      </c>
      <c r="AO35" s="253" t="s">
        <v>363</v>
      </c>
      <c r="AP35" s="253">
        <v>223.96507320699624</v>
      </c>
      <c r="AQ35" s="253" t="s">
        <v>363</v>
      </c>
    </row>
    <row r="36" spans="1:43" x14ac:dyDescent="0.45">
      <c r="A36" s="19">
        <v>28</v>
      </c>
      <c r="B36" s="19" t="str">
        <f t="shared" si="0"/>
        <v>100620_Green</v>
      </c>
      <c r="C36" s="19" t="s">
        <v>1616</v>
      </c>
      <c r="D36" s="19" t="s">
        <v>1616</v>
      </c>
      <c r="E36" s="19" t="s">
        <v>1616</v>
      </c>
      <c r="F36" s="19" t="s">
        <v>1615</v>
      </c>
      <c r="G36" s="19">
        <f t="shared" si="1"/>
        <v>100620</v>
      </c>
      <c r="H36" s="19" t="str">
        <f t="shared" si="5"/>
        <v>100620</v>
      </c>
      <c r="I36" s="19" t="str">
        <f>IF(J36=J33,"aa",J36)</f>
        <v>aa</v>
      </c>
      <c r="J36" s="19">
        <f t="shared" si="3"/>
        <v>27</v>
      </c>
      <c r="K36" s="31" t="s">
        <v>363</v>
      </c>
      <c r="L36" s="30" t="s">
        <v>388</v>
      </c>
      <c r="M36" s="30" t="s">
        <v>389</v>
      </c>
      <c r="N36" s="30" t="s">
        <v>390</v>
      </c>
      <c r="O36" s="30" t="s">
        <v>363</v>
      </c>
      <c r="P36" s="30" t="s">
        <v>385</v>
      </c>
      <c r="Q36" s="32">
        <v>0.77</v>
      </c>
      <c r="R36" s="32">
        <v>1</v>
      </c>
      <c r="S36" s="33" t="s">
        <v>361</v>
      </c>
      <c r="T36" s="34">
        <v>1487.6859954732029</v>
      </c>
      <c r="U36" s="34"/>
      <c r="V36" s="34">
        <v>1750.9359039376645</v>
      </c>
      <c r="W36" s="162">
        <v>1851.0335170923211</v>
      </c>
      <c r="X36" s="162">
        <v>2523.3494168269522</v>
      </c>
      <c r="Y36" s="34">
        <v>76.610754131094311</v>
      </c>
      <c r="Z36" s="162">
        <v>3005.1159146480136</v>
      </c>
      <c r="AA36" s="162">
        <v>2863.1693171040597</v>
      </c>
      <c r="AB36" s="162">
        <v>1933.9158833917541</v>
      </c>
      <c r="AC36" s="34">
        <v>1382.9319396663202</v>
      </c>
      <c r="AD36" s="162">
        <v>4550.2594636803551</v>
      </c>
      <c r="AE36" s="162">
        <v>2320.1995549927365</v>
      </c>
      <c r="AF36" s="162">
        <v>5348.119666859704</v>
      </c>
      <c r="AG36" s="162">
        <v>2578.0917894592567</v>
      </c>
      <c r="AH36" s="162">
        <v>1357.4727397994893</v>
      </c>
      <c r="AI36" s="162">
        <v>3422.1564308350321</v>
      </c>
      <c r="AJ36" s="162">
        <v>2700.6352326430638</v>
      </c>
      <c r="AK36" s="34">
        <v>1332.4410714761084</v>
      </c>
      <c r="AL36" s="34">
        <v>1435.7599915832736</v>
      </c>
      <c r="AM36" s="34">
        <v>284.56618130352967</v>
      </c>
      <c r="AN36" s="34">
        <v>713.15846232903664</v>
      </c>
      <c r="AO36" s="34" t="s">
        <v>363</v>
      </c>
      <c r="AP36" s="34">
        <v>1810.2543309758732</v>
      </c>
      <c r="AQ36" s="34">
        <v>1097.4619024453293</v>
      </c>
    </row>
    <row r="37" spans="1:43" x14ac:dyDescent="0.45">
      <c r="A37" s="19">
        <v>29</v>
      </c>
      <c r="B37" s="19" t="str">
        <f t="shared" si="0"/>
        <v>100620_Blue</v>
      </c>
      <c r="C37" s="19" t="s">
        <v>1616</v>
      </c>
      <c r="D37" s="19" t="s">
        <v>1616</v>
      </c>
      <c r="E37" s="19" t="s">
        <v>1616</v>
      </c>
      <c r="F37" s="19" t="s">
        <v>1615</v>
      </c>
      <c r="G37" s="19">
        <f t="shared" si="1"/>
        <v>100620</v>
      </c>
      <c r="H37" s="19" t="str">
        <f t="shared" si="5"/>
        <v>100620</v>
      </c>
      <c r="I37" s="19" t="str">
        <f t="shared" si="4"/>
        <v>aa</v>
      </c>
      <c r="J37" s="19">
        <f t="shared" si="3"/>
        <v>27</v>
      </c>
      <c r="K37" s="35"/>
      <c r="L37" s="36"/>
      <c r="M37" s="36"/>
      <c r="N37" s="36"/>
      <c r="O37" s="36"/>
      <c r="P37" s="36"/>
      <c r="Q37" s="37"/>
      <c r="R37" s="37"/>
      <c r="S37" s="33" t="s">
        <v>362</v>
      </c>
      <c r="T37" s="34">
        <v>442.5713513069669</v>
      </c>
      <c r="U37" s="34"/>
      <c r="V37" s="34">
        <v>243.70133678811212</v>
      </c>
      <c r="W37" s="162">
        <v>180.07467883140632</v>
      </c>
      <c r="X37" s="162">
        <v>462.60714974186499</v>
      </c>
      <c r="Y37" s="34">
        <v>1302.7354584290831</v>
      </c>
      <c r="Z37" s="162">
        <v>801.08454613123251</v>
      </c>
      <c r="AA37" s="162">
        <v>59.03822613841492</v>
      </c>
      <c r="AB37" s="162">
        <v>236.71111932862672</v>
      </c>
      <c r="AC37" s="34">
        <v>950.26409425595932</v>
      </c>
      <c r="AD37" s="162">
        <v>239.34740864050627</v>
      </c>
      <c r="AE37" s="162">
        <v>254.69901393943817</v>
      </c>
      <c r="AF37" s="162">
        <v>11.203867463068777</v>
      </c>
      <c r="AG37" s="162">
        <v>268.47870908393548</v>
      </c>
      <c r="AH37" s="162">
        <v>552.47817918977319</v>
      </c>
      <c r="AI37" s="162">
        <v>426.89989472228643</v>
      </c>
      <c r="AJ37" s="162">
        <v>31.26037834490954</v>
      </c>
      <c r="AK37" s="34">
        <v>208.65553111104776</v>
      </c>
      <c r="AL37" s="34">
        <v>581.20215631617759</v>
      </c>
      <c r="AM37" s="34">
        <v>1997.2166238745658</v>
      </c>
      <c r="AN37" s="34">
        <v>319.30832662038387</v>
      </c>
      <c r="AO37" s="34" t="s">
        <v>363</v>
      </c>
      <c r="AP37" s="34">
        <v>586.73133934005796</v>
      </c>
      <c r="AQ37" s="34">
        <v>4451.5419342807591</v>
      </c>
    </row>
    <row r="38" spans="1:43" x14ac:dyDescent="0.45">
      <c r="A38" s="19">
        <v>30</v>
      </c>
      <c r="B38" s="19" t="str">
        <f t="shared" si="0"/>
        <v>100620_Grey</v>
      </c>
      <c r="C38" s="19" t="s">
        <v>1616</v>
      </c>
      <c r="D38" s="19" t="s">
        <v>1616</v>
      </c>
      <c r="E38" s="19" t="s">
        <v>1616</v>
      </c>
      <c r="F38" s="19" t="s">
        <v>1615</v>
      </c>
      <c r="G38" s="19">
        <f t="shared" si="1"/>
        <v>100620</v>
      </c>
      <c r="H38" s="19" t="str">
        <f t="shared" si="5"/>
        <v>100620</v>
      </c>
      <c r="I38" s="19" t="str">
        <f t="shared" si="4"/>
        <v>aa</v>
      </c>
      <c r="J38" s="19">
        <f t="shared" si="3"/>
        <v>27</v>
      </c>
      <c r="K38" s="38"/>
      <c r="L38" s="39"/>
      <c r="M38" s="39"/>
      <c r="N38" s="39"/>
      <c r="O38" s="39"/>
      <c r="P38" s="39"/>
      <c r="Q38" s="40"/>
      <c r="R38" s="40"/>
      <c r="S38" s="33" t="s">
        <v>364</v>
      </c>
      <c r="T38" s="34">
        <v>242.21154430070678</v>
      </c>
      <c r="U38" s="34"/>
      <c r="V38" s="34">
        <v>355.02573185337513</v>
      </c>
      <c r="W38" s="162">
        <v>1568.400626306262</v>
      </c>
      <c r="X38" s="162">
        <v>134.46536447602995</v>
      </c>
      <c r="Y38" s="34">
        <v>230.91077207436794</v>
      </c>
      <c r="Z38" s="162" t="s">
        <v>363</v>
      </c>
      <c r="AA38" s="162">
        <v>81.089589706328226</v>
      </c>
      <c r="AB38" s="162">
        <v>235.03110561003658</v>
      </c>
      <c r="AC38" s="34" t="s">
        <v>363</v>
      </c>
      <c r="AD38" s="162">
        <v>781.36074858256563</v>
      </c>
      <c r="AE38" s="162">
        <v>20.319736544996459</v>
      </c>
      <c r="AF38" s="162">
        <v>34.429080625088943</v>
      </c>
      <c r="AG38" s="162">
        <v>157.43232496336523</v>
      </c>
      <c r="AH38" s="162">
        <v>40.36521930968695</v>
      </c>
      <c r="AI38" s="162">
        <v>45.526107414512609</v>
      </c>
      <c r="AJ38" s="162">
        <v>60.357924448519192</v>
      </c>
      <c r="AK38" s="34">
        <v>265.92131491302086</v>
      </c>
      <c r="AL38" s="34">
        <v>38.011534111045286</v>
      </c>
      <c r="AM38" s="34">
        <v>180.6029469767991</v>
      </c>
      <c r="AN38" s="34">
        <v>279.16869526346176</v>
      </c>
      <c r="AO38" s="34" t="s">
        <v>363</v>
      </c>
      <c r="AP38" s="34">
        <v>290.86373143765746</v>
      </c>
      <c r="AQ38" s="34" t="s">
        <v>363</v>
      </c>
    </row>
    <row r="39" spans="1:43" x14ac:dyDescent="0.45">
      <c r="A39" s="19">
        <v>31</v>
      </c>
      <c r="B39" s="19" t="str">
        <f t="shared" si="0"/>
        <v>100630_Green</v>
      </c>
      <c r="C39" s="19" t="s">
        <v>1616</v>
      </c>
      <c r="D39" s="19" t="s">
        <v>1616</v>
      </c>
      <c r="E39" s="19" t="s">
        <v>1616</v>
      </c>
      <c r="F39" s="19" t="s">
        <v>1615</v>
      </c>
      <c r="G39" s="19">
        <f t="shared" si="1"/>
        <v>100630</v>
      </c>
      <c r="H39" s="19" t="str">
        <f t="shared" si="5"/>
        <v>100630</v>
      </c>
      <c r="I39" s="19" t="str">
        <f>IF(J39=J36,"aa",J39)</f>
        <v>aa</v>
      </c>
      <c r="J39" s="19">
        <f t="shared" si="3"/>
        <v>27</v>
      </c>
      <c r="K39" s="31" t="s">
        <v>363</v>
      </c>
      <c r="L39" s="30" t="s">
        <v>391</v>
      </c>
      <c r="M39" s="30" t="s">
        <v>392</v>
      </c>
      <c r="N39" s="49" t="s">
        <v>393</v>
      </c>
      <c r="O39" s="30" t="s">
        <v>363</v>
      </c>
      <c r="P39" s="30" t="s">
        <v>388</v>
      </c>
      <c r="Q39" s="32">
        <v>0.9</v>
      </c>
      <c r="R39" s="32">
        <v>1</v>
      </c>
      <c r="S39" s="33" t="s">
        <v>361</v>
      </c>
      <c r="T39" s="34">
        <v>1652.9844394146699</v>
      </c>
      <c r="U39" s="34"/>
      <c r="V39" s="34">
        <v>1945.484337708516</v>
      </c>
      <c r="W39" s="162">
        <v>2056.7039078803568</v>
      </c>
      <c r="X39" s="162">
        <v>2803.7215742521689</v>
      </c>
      <c r="Y39" s="34">
        <v>85.123060145660347</v>
      </c>
      <c r="Z39" s="162">
        <v>3339.0176829422371</v>
      </c>
      <c r="AA39" s="162">
        <v>3181.2992412267331</v>
      </c>
      <c r="AB39" s="162">
        <v>2148.7954259908379</v>
      </c>
      <c r="AC39" s="34">
        <v>1536.5910440736891</v>
      </c>
      <c r="AD39" s="162">
        <v>5055.8438485337274</v>
      </c>
      <c r="AE39" s="162">
        <v>2577.9995055474851</v>
      </c>
      <c r="AF39" s="162">
        <v>5942.3551853996714</v>
      </c>
      <c r="AG39" s="162">
        <v>2864.5464327325076</v>
      </c>
      <c r="AH39" s="162">
        <v>1508.3030442216548</v>
      </c>
      <c r="AI39" s="162">
        <v>3802.3960342611467</v>
      </c>
      <c r="AJ39" s="162">
        <v>3000.7058140478484</v>
      </c>
      <c r="AK39" s="34">
        <v>1480.4900794178982</v>
      </c>
      <c r="AL39" s="34">
        <v>1595.2888795369706</v>
      </c>
      <c r="AM39" s="34">
        <v>316.18464589281075</v>
      </c>
      <c r="AN39" s="34">
        <v>792.3982914767073</v>
      </c>
      <c r="AO39" s="34" t="s">
        <v>363</v>
      </c>
      <c r="AP39" s="34">
        <v>2011.3937010843035</v>
      </c>
      <c r="AQ39" s="34">
        <v>1219.4021138281437</v>
      </c>
    </row>
    <row r="40" spans="1:43" x14ac:dyDescent="0.45">
      <c r="A40" s="19">
        <v>32</v>
      </c>
      <c r="B40" s="19" t="str">
        <f t="shared" si="0"/>
        <v>100630_Blue</v>
      </c>
      <c r="C40" s="19" t="s">
        <v>1616</v>
      </c>
      <c r="D40" s="19" t="s">
        <v>1616</v>
      </c>
      <c r="E40" s="19" t="s">
        <v>1616</v>
      </c>
      <c r="F40" s="19" t="s">
        <v>1615</v>
      </c>
      <c r="G40" s="19">
        <f t="shared" si="1"/>
        <v>100630</v>
      </c>
      <c r="H40" s="19" t="str">
        <f t="shared" si="5"/>
        <v>100630</v>
      </c>
      <c r="I40" s="19" t="str">
        <f t="shared" si="4"/>
        <v>aa</v>
      </c>
      <c r="J40" s="19">
        <f t="shared" si="3"/>
        <v>27</v>
      </c>
      <c r="K40" s="35"/>
      <c r="L40" s="36"/>
      <c r="M40" s="36"/>
      <c r="N40" s="56"/>
      <c r="O40" s="36"/>
      <c r="P40" s="36"/>
      <c r="Q40" s="37"/>
      <c r="R40" s="37"/>
      <c r="S40" s="33" t="s">
        <v>362</v>
      </c>
      <c r="T40" s="34">
        <v>491.74594589662991</v>
      </c>
      <c r="U40" s="34"/>
      <c r="V40" s="34">
        <v>270.77926309790234</v>
      </c>
      <c r="W40" s="162">
        <v>200.08297647934035</v>
      </c>
      <c r="X40" s="162">
        <v>514.00794415762778</v>
      </c>
      <c r="Y40" s="34">
        <v>1447.4838426989811</v>
      </c>
      <c r="Z40" s="162">
        <v>890.09394014581392</v>
      </c>
      <c r="AA40" s="162">
        <v>65.598029042683237</v>
      </c>
      <c r="AB40" s="162">
        <v>263.01235480958525</v>
      </c>
      <c r="AC40" s="34">
        <v>1055.8489936177325</v>
      </c>
      <c r="AD40" s="162">
        <v>265.94156515611809</v>
      </c>
      <c r="AE40" s="162">
        <v>282.99890437715351</v>
      </c>
      <c r="AF40" s="162">
        <v>12.448741625631975</v>
      </c>
      <c r="AG40" s="162">
        <v>298.30967675992832</v>
      </c>
      <c r="AH40" s="162">
        <v>613.8646435441924</v>
      </c>
      <c r="AI40" s="162">
        <v>474.33321635809602</v>
      </c>
      <c r="AJ40" s="162">
        <v>34.733753716566156</v>
      </c>
      <c r="AK40" s="34">
        <v>231.83947901227529</v>
      </c>
      <c r="AL40" s="34">
        <v>645.7801736846418</v>
      </c>
      <c r="AM40" s="34">
        <v>2219.1295820828509</v>
      </c>
      <c r="AN40" s="34">
        <v>354.78702957820428</v>
      </c>
      <c r="AO40" s="34" t="s">
        <v>363</v>
      </c>
      <c r="AP40" s="34">
        <v>651.92371037784221</v>
      </c>
      <c r="AQ40" s="34">
        <v>4946.1577047563987</v>
      </c>
    </row>
    <row r="41" spans="1:43" x14ac:dyDescent="0.45">
      <c r="A41" s="19">
        <v>33</v>
      </c>
      <c r="B41" s="19" t="str">
        <f t="shared" si="0"/>
        <v>100630_Grey</v>
      </c>
      <c r="C41" s="19" t="s">
        <v>1616</v>
      </c>
      <c r="D41" s="19" t="s">
        <v>1616</v>
      </c>
      <c r="E41" s="19" t="s">
        <v>1616</v>
      </c>
      <c r="F41" s="19" t="s">
        <v>1615</v>
      </c>
      <c r="G41" s="19">
        <f t="shared" si="1"/>
        <v>100630</v>
      </c>
      <c r="H41" s="19" t="str">
        <f t="shared" si="5"/>
        <v>100630</v>
      </c>
      <c r="I41" s="19" t="str">
        <f t="shared" si="4"/>
        <v>aa</v>
      </c>
      <c r="J41" s="19">
        <f t="shared" si="3"/>
        <v>27</v>
      </c>
      <c r="K41" s="38"/>
      <c r="L41" s="39"/>
      <c r="M41" s="39"/>
      <c r="N41" s="39"/>
      <c r="O41" s="39"/>
      <c r="P41" s="39"/>
      <c r="Q41" s="40"/>
      <c r="R41" s="40"/>
      <c r="S41" s="33" t="s">
        <v>364</v>
      </c>
      <c r="T41" s="34">
        <v>269.12393811189639</v>
      </c>
      <c r="U41" s="34"/>
      <c r="V41" s="34">
        <v>394.47303539263902</v>
      </c>
      <c r="W41" s="162">
        <v>1742.6673625625133</v>
      </c>
      <c r="X41" s="162">
        <v>149.40596052892215</v>
      </c>
      <c r="Y41" s="34">
        <v>256.56752452707548</v>
      </c>
      <c r="Z41" s="162" t="s">
        <v>363</v>
      </c>
      <c r="AA41" s="162">
        <v>90.099544118142475</v>
      </c>
      <c r="AB41" s="162">
        <v>261.14567290004061</v>
      </c>
      <c r="AC41" s="34" t="s">
        <v>363</v>
      </c>
      <c r="AD41" s="162">
        <v>868.17860953618401</v>
      </c>
      <c r="AE41" s="162">
        <v>22.577485049996067</v>
      </c>
      <c r="AF41" s="162">
        <v>38.254534027876602</v>
      </c>
      <c r="AG41" s="162">
        <v>174.92480551485025</v>
      </c>
      <c r="AH41" s="162">
        <v>44.850243677429944</v>
      </c>
      <c r="AI41" s="162">
        <v>50.584563793902895</v>
      </c>
      <c r="AJ41" s="162">
        <v>67.06436049835466</v>
      </c>
      <c r="AK41" s="34">
        <v>295.46812768113426</v>
      </c>
      <c r="AL41" s="34">
        <v>42.235037901161427</v>
      </c>
      <c r="AM41" s="34">
        <v>200.66994108533234</v>
      </c>
      <c r="AN41" s="34">
        <v>310.18743918162414</v>
      </c>
      <c r="AO41" s="34" t="s">
        <v>363</v>
      </c>
      <c r="AP41" s="34">
        <v>323.18192381961939</v>
      </c>
      <c r="AQ41" s="34" t="s">
        <v>363</v>
      </c>
    </row>
    <row r="42" spans="1:43" x14ac:dyDescent="0.45">
      <c r="A42" s="19">
        <v>34</v>
      </c>
      <c r="B42" s="19" t="str">
        <f t="shared" si="0"/>
        <v>100640_Green</v>
      </c>
      <c r="C42" s="19" t="s">
        <v>1616</v>
      </c>
      <c r="D42" s="19" t="s">
        <v>1616</v>
      </c>
      <c r="E42" s="19" t="s">
        <v>1616</v>
      </c>
      <c r="F42" s="19" t="s">
        <v>1615</v>
      </c>
      <c r="G42" s="19">
        <f t="shared" si="1"/>
        <v>100640</v>
      </c>
      <c r="H42" s="19" t="str">
        <f t="shared" si="5"/>
        <v>100640</v>
      </c>
      <c r="I42" s="19" t="str">
        <f>IF(J42=J39,"aa",J42)</f>
        <v>aa</v>
      </c>
      <c r="J42" s="19">
        <f t="shared" si="3"/>
        <v>27</v>
      </c>
      <c r="K42" s="31" t="s">
        <v>363</v>
      </c>
      <c r="L42" s="30" t="s">
        <v>394</v>
      </c>
      <c r="M42" s="30" t="s">
        <v>395</v>
      </c>
      <c r="N42" s="30" t="s">
        <v>396</v>
      </c>
      <c r="O42" s="30" t="s">
        <v>363</v>
      </c>
      <c r="P42" s="30" t="s">
        <v>385</v>
      </c>
      <c r="Q42" s="32">
        <v>0.67</v>
      </c>
      <c r="R42" s="32">
        <v>1</v>
      </c>
      <c r="S42" s="33" t="s">
        <v>361</v>
      </c>
      <c r="T42" s="34">
        <v>1709.7286813647256</v>
      </c>
      <c r="U42" s="34"/>
      <c r="V42" s="34">
        <v>2012.2696209432861</v>
      </c>
      <c r="W42" s="162">
        <v>2127.3071763598318</v>
      </c>
      <c r="X42" s="162">
        <v>2899.9687327712732</v>
      </c>
      <c r="Y42" s="34">
        <v>88.045195046183011</v>
      </c>
      <c r="Z42" s="162">
        <v>3453.6406780283141</v>
      </c>
      <c r="AA42" s="162">
        <v>3290.5080211494414</v>
      </c>
      <c r="AB42" s="162">
        <v>2222.5600450920156</v>
      </c>
      <c r="AC42" s="34">
        <v>1589.3396918553231</v>
      </c>
      <c r="AD42" s="162">
        <v>5229.4026672147356</v>
      </c>
      <c r="AE42" s="162">
        <v>2666.4979960364285</v>
      </c>
      <c r="AF42" s="162">
        <v>6146.3464828089127</v>
      </c>
      <c r="AG42" s="162">
        <v>2962.8816087815335</v>
      </c>
      <c r="AH42" s="162">
        <v>1560.0806114113534</v>
      </c>
      <c r="AI42" s="162">
        <v>3932.9260473775739</v>
      </c>
      <c r="AJ42" s="162">
        <v>3103.7151181121776</v>
      </c>
      <c r="AK42" s="34">
        <v>1531.3128731889603</v>
      </c>
      <c r="AL42" s="34">
        <v>1650.0525276404785</v>
      </c>
      <c r="AM42" s="34">
        <v>327.03874567719078</v>
      </c>
      <c r="AN42" s="34">
        <v>819.6000238706838</v>
      </c>
      <c r="AO42" s="34" t="s">
        <v>363</v>
      </c>
      <c r="AP42" s="34">
        <v>2080.4415445543618</v>
      </c>
      <c r="AQ42" s="34">
        <v>1261.2621863923935</v>
      </c>
    </row>
    <row r="43" spans="1:43" x14ac:dyDescent="0.45">
      <c r="A43" s="19">
        <v>35</v>
      </c>
      <c r="B43" s="19" t="str">
        <f t="shared" si="0"/>
        <v>100640_Blue</v>
      </c>
      <c r="C43" s="19" t="s">
        <v>1616</v>
      </c>
      <c r="D43" s="19" t="s">
        <v>1616</v>
      </c>
      <c r="E43" s="19" t="s">
        <v>1616</v>
      </c>
      <c r="F43" s="19" t="s">
        <v>1615</v>
      </c>
      <c r="G43" s="19">
        <f t="shared" si="1"/>
        <v>100640</v>
      </c>
      <c r="H43" s="19" t="str">
        <f t="shared" si="5"/>
        <v>100640</v>
      </c>
      <c r="I43" s="19" t="str">
        <f t="shared" si="4"/>
        <v>aa</v>
      </c>
      <c r="J43" s="19">
        <f t="shared" si="3"/>
        <v>27</v>
      </c>
      <c r="K43" s="35"/>
      <c r="L43" s="36"/>
      <c r="M43" s="36"/>
      <c r="N43" s="36"/>
      <c r="O43" s="36"/>
      <c r="P43" s="36"/>
      <c r="Q43" s="37"/>
      <c r="R43" s="37"/>
      <c r="S43" s="33" t="s">
        <v>362</v>
      </c>
      <c r="T43" s="34">
        <v>508.62677687517095</v>
      </c>
      <c r="U43" s="34"/>
      <c r="V43" s="34">
        <v>280.07467063708407</v>
      </c>
      <c r="W43" s="162">
        <v>206.95149656743712</v>
      </c>
      <c r="X43" s="162">
        <v>531.65299298691946</v>
      </c>
      <c r="Y43" s="34">
        <v>1497.1735865528267</v>
      </c>
      <c r="Z43" s="162">
        <v>920.64940376275979</v>
      </c>
      <c r="AA43" s="162">
        <v>67.849901681461915</v>
      </c>
      <c r="AB43" s="162">
        <v>272.04113713886954</v>
      </c>
      <c r="AC43" s="34">
        <v>1092.0945560852069</v>
      </c>
      <c r="AD43" s="162">
        <v>275.07090246744747</v>
      </c>
      <c r="AE43" s="162">
        <v>292.71379213935433</v>
      </c>
      <c r="AF43" s="162">
        <v>12.876086487407399</v>
      </c>
      <c r="AG43" s="162">
        <v>308.55015820094076</v>
      </c>
      <c r="AH43" s="162">
        <v>634.93760891959005</v>
      </c>
      <c r="AI43" s="162">
        <v>490.61629691964265</v>
      </c>
      <c r="AJ43" s="162">
        <v>35.926106456090068</v>
      </c>
      <c r="AK43" s="34">
        <v>239.79814769478622</v>
      </c>
      <c r="AL43" s="34">
        <v>667.94874681112935</v>
      </c>
      <c r="AM43" s="34">
        <v>2295.30865728868</v>
      </c>
      <c r="AN43" s="34">
        <v>366.96628581745608</v>
      </c>
      <c r="AO43" s="34" t="s">
        <v>363</v>
      </c>
      <c r="AP43" s="34">
        <v>674.3031810326039</v>
      </c>
      <c r="AQ43" s="34">
        <v>5115.9511782032605</v>
      </c>
    </row>
    <row r="44" spans="1:43" x14ac:dyDescent="0.45">
      <c r="A44" s="19">
        <v>36</v>
      </c>
      <c r="B44" s="19" t="str">
        <f t="shared" si="0"/>
        <v>100640_Grey</v>
      </c>
      <c r="C44" s="19" t="s">
        <v>1616</v>
      </c>
      <c r="D44" s="19" t="s">
        <v>1616</v>
      </c>
      <c r="E44" s="19" t="s">
        <v>1616</v>
      </c>
      <c r="F44" s="19" t="s">
        <v>1615</v>
      </c>
      <c r="G44" s="19">
        <f t="shared" si="1"/>
        <v>100640</v>
      </c>
      <c r="H44" s="19" t="str">
        <f t="shared" si="5"/>
        <v>100640</v>
      </c>
      <c r="I44" s="19" t="str">
        <f t="shared" si="4"/>
        <v>aa</v>
      </c>
      <c r="J44" s="19">
        <f t="shared" si="3"/>
        <v>27</v>
      </c>
      <c r="K44" s="38"/>
      <c r="L44" s="39"/>
      <c r="M44" s="39"/>
      <c r="N44" s="39"/>
      <c r="O44" s="39"/>
      <c r="P44" s="39"/>
      <c r="Q44" s="40"/>
      <c r="R44" s="40"/>
      <c r="S44" s="33" t="s">
        <v>364</v>
      </c>
      <c r="T44" s="34">
        <v>278.36252106200629</v>
      </c>
      <c r="U44" s="34"/>
      <c r="V44" s="34">
        <v>408.01464705537143</v>
      </c>
      <c r="W44" s="162">
        <v>1802.4902720236146</v>
      </c>
      <c r="X44" s="162">
        <v>154.53482186051201</v>
      </c>
      <c r="Y44" s="34">
        <v>265.37506641382583</v>
      </c>
      <c r="Z44" s="162" t="s">
        <v>363</v>
      </c>
      <c r="AA44" s="162">
        <v>93.192513543093639</v>
      </c>
      <c r="AB44" s="162">
        <v>270.11037510407186</v>
      </c>
      <c r="AC44" s="34" t="s">
        <v>363</v>
      </c>
      <c r="AD44" s="162">
        <v>897.98175583369471</v>
      </c>
      <c r="AE44" s="162">
        <v>23.352533044249661</v>
      </c>
      <c r="AF44" s="162">
        <v>39.567749375102217</v>
      </c>
      <c r="AG44" s="162">
        <v>180.92968689819585</v>
      </c>
      <c r="AH44" s="162">
        <v>46.389878908147686</v>
      </c>
      <c r="AI44" s="162">
        <v>52.321048819663744</v>
      </c>
      <c r="AJ44" s="162">
        <v>69.366569888596686</v>
      </c>
      <c r="AK44" s="34">
        <v>305.6110634075016</v>
      </c>
      <c r="AL44" s="34">
        <v>43.684897411201298</v>
      </c>
      <c r="AM44" s="34">
        <v>207.55861070467955</v>
      </c>
      <c r="AN44" s="34">
        <v>320.83566470576949</v>
      </c>
      <c r="AO44" s="34" t="s">
        <v>363</v>
      </c>
      <c r="AP44" s="34">
        <v>334.27622866715853</v>
      </c>
      <c r="AQ44" s="34" t="s">
        <v>363</v>
      </c>
    </row>
    <row r="45" spans="1:43" x14ac:dyDescent="0.45">
      <c r="A45" s="19">
        <v>37</v>
      </c>
      <c r="B45" s="19" t="str">
        <f t="shared" si="0"/>
        <v>110230_Green</v>
      </c>
      <c r="C45" s="19" t="s">
        <v>1617</v>
      </c>
      <c r="D45" s="19" t="s">
        <v>1617</v>
      </c>
      <c r="E45" s="19" t="s">
        <v>1617</v>
      </c>
      <c r="F45" s="19" t="s">
        <v>1615</v>
      </c>
      <c r="G45" s="19">
        <f t="shared" si="1"/>
        <v>110230</v>
      </c>
      <c r="H45" s="19" t="str">
        <f t="shared" si="5"/>
        <v>110230</v>
      </c>
      <c r="I45" s="19" t="str">
        <f>IF(J45=J42,"aa",J45)</f>
        <v>aa</v>
      </c>
      <c r="J45" s="19">
        <f t="shared" si="3"/>
        <v>27</v>
      </c>
      <c r="K45" s="31" t="s">
        <v>363</v>
      </c>
      <c r="L45" s="30" t="s">
        <v>397</v>
      </c>
      <c r="M45" s="30" t="s">
        <v>398</v>
      </c>
      <c r="N45" s="30" t="s">
        <v>399</v>
      </c>
      <c r="O45" s="30" t="s">
        <v>363</v>
      </c>
      <c r="P45" s="30" t="s">
        <v>394</v>
      </c>
      <c r="Q45" s="32">
        <v>0.95</v>
      </c>
      <c r="R45" s="32">
        <v>1</v>
      </c>
      <c r="S45" s="33" t="s">
        <v>361</v>
      </c>
      <c r="T45" s="34">
        <v>1799.7144014365533</v>
      </c>
      <c r="U45" s="34"/>
      <c r="V45" s="34">
        <v>2118.1785483613539</v>
      </c>
      <c r="W45" s="162">
        <v>2239.2707119577176</v>
      </c>
      <c r="X45" s="162">
        <v>3052.5986660750245</v>
      </c>
      <c r="Y45" s="34">
        <v>92.679152680192644</v>
      </c>
      <c r="Z45" s="162">
        <v>3635.4112400298045</v>
      </c>
      <c r="AA45" s="162">
        <v>3463.6926538415173</v>
      </c>
      <c r="AB45" s="162">
        <v>2339.5368895705428</v>
      </c>
      <c r="AC45" s="34">
        <v>1672.9891493213927</v>
      </c>
      <c r="AD45" s="162">
        <v>5504.6343865418276</v>
      </c>
      <c r="AE45" s="162">
        <v>2806.8399958278196</v>
      </c>
      <c r="AF45" s="162">
        <v>6469.8384029567505</v>
      </c>
      <c r="AG45" s="162">
        <v>3118.8227460858247</v>
      </c>
      <c r="AH45" s="162">
        <v>1642.1901172751088</v>
      </c>
      <c r="AI45" s="162">
        <v>4139.9221551342889</v>
      </c>
      <c r="AJ45" s="162">
        <v>3267.0685453812398</v>
      </c>
      <c r="AK45" s="34">
        <v>1611.9082875673269</v>
      </c>
      <c r="AL45" s="34">
        <v>1736.8973975162933</v>
      </c>
      <c r="AM45" s="34">
        <v>344.25131123914821</v>
      </c>
      <c r="AN45" s="34">
        <v>862.73686723229878</v>
      </c>
      <c r="AO45" s="34" t="s">
        <v>363</v>
      </c>
      <c r="AP45" s="34">
        <v>2189.9384679519599</v>
      </c>
      <c r="AQ45" s="34">
        <v>1327.6444067288353</v>
      </c>
    </row>
    <row r="46" spans="1:43" x14ac:dyDescent="0.45">
      <c r="A46" s="19">
        <v>38</v>
      </c>
      <c r="B46" s="19" t="str">
        <f t="shared" si="0"/>
        <v>110230_Blue</v>
      </c>
      <c r="C46" s="19" t="s">
        <v>1617</v>
      </c>
      <c r="D46" s="19" t="s">
        <v>1617</v>
      </c>
      <c r="E46" s="19" t="s">
        <v>1617</v>
      </c>
      <c r="F46" s="19" t="s">
        <v>1615</v>
      </c>
      <c r="G46" s="19">
        <f t="shared" si="1"/>
        <v>110230</v>
      </c>
      <c r="H46" s="19" t="str">
        <f t="shared" si="5"/>
        <v>110230</v>
      </c>
      <c r="I46" s="19" t="str">
        <f t="shared" si="4"/>
        <v>aa</v>
      </c>
      <c r="J46" s="19">
        <f t="shared" si="3"/>
        <v>27</v>
      </c>
      <c r="K46" s="35"/>
      <c r="L46" s="36"/>
      <c r="M46" s="36"/>
      <c r="N46" s="36"/>
      <c r="O46" s="36"/>
      <c r="P46" s="36"/>
      <c r="Q46" s="37"/>
      <c r="R46" s="37"/>
      <c r="S46" s="33" t="s">
        <v>362</v>
      </c>
      <c r="T46" s="34">
        <v>535.39660723702207</v>
      </c>
      <c r="U46" s="34"/>
      <c r="V46" s="34">
        <v>294.81544277587795</v>
      </c>
      <c r="W46" s="162">
        <v>217.84368059730224</v>
      </c>
      <c r="X46" s="162">
        <v>559.63472945991521</v>
      </c>
      <c r="Y46" s="34">
        <v>1575.9721963713966</v>
      </c>
      <c r="Z46" s="162">
        <v>969.10463553974716</v>
      </c>
      <c r="AA46" s="162">
        <v>71.420949138380962</v>
      </c>
      <c r="AB46" s="162">
        <v>286.35909172512584</v>
      </c>
      <c r="AC46" s="34">
        <v>1149.5732169317969</v>
      </c>
      <c r="AD46" s="162">
        <v>289.54831838678683</v>
      </c>
      <c r="AE46" s="162">
        <v>308.11978119932036</v>
      </c>
      <c r="AF46" s="162">
        <v>13.553775249902525</v>
      </c>
      <c r="AG46" s="162">
        <v>324.7896402115166</v>
      </c>
      <c r="AH46" s="162">
        <v>668.35537781009486</v>
      </c>
      <c r="AI46" s="162">
        <v>516.43820728383434</v>
      </c>
      <c r="AJ46" s="162">
        <v>37.816954164305336</v>
      </c>
      <c r="AK46" s="34">
        <v>252.4191028366171</v>
      </c>
      <c r="AL46" s="34">
        <v>703.10394401171516</v>
      </c>
      <c r="AM46" s="34">
        <v>2416.1143760933473</v>
      </c>
      <c r="AN46" s="34">
        <v>386.28030086048011</v>
      </c>
      <c r="AO46" s="34" t="s">
        <v>363</v>
      </c>
      <c r="AP46" s="34">
        <v>709.79282213958311</v>
      </c>
      <c r="AQ46" s="34">
        <v>5385.2117665297483</v>
      </c>
    </row>
    <row r="47" spans="1:43" x14ac:dyDescent="0.45">
      <c r="A47" s="19">
        <v>39</v>
      </c>
      <c r="B47" s="19" t="str">
        <f t="shared" si="0"/>
        <v>110230_Grey</v>
      </c>
      <c r="C47" s="19" t="s">
        <v>1617</v>
      </c>
      <c r="D47" s="19" t="s">
        <v>1617</v>
      </c>
      <c r="E47" s="19" t="s">
        <v>1617</v>
      </c>
      <c r="F47" s="19" t="s">
        <v>1615</v>
      </c>
      <c r="G47" s="19">
        <f t="shared" si="1"/>
        <v>110230</v>
      </c>
      <c r="H47" s="19" t="str">
        <f t="shared" si="5"/>
        <v>110230</v>
      </c>
      <c r="I47" s="19" t="str">
        <f t="shared" si="4"/>
        <v>aa</v>
      </c>
      <c r="J47" s="19">
        <f t="shared" si="3"/>
        <v>27</v>
      </c>
      <c r="K47" s="38"/>
      <c r="L47" s="39"/>
      <c r="M47" s="39"/>
      <c r="N47" s="39"/>
      <c r="O47" s="39"/>
      <c r="P47" s="39"/>
      <c r="Q47" s="40"/>
      <c r="R47" s="40"/>
      <c r="S47" s="33" t="s">
        <v>364</v>
      </c>
      <c r="T47" s="34">
        <v>293.01318006526981</v>
      </c>
      <c r="U47" s="34"/>
      <c r="V47" s="34">
        <v>429.48910216354886</v>
      </c>
      <c r="W47" s="162">
        <v>1897.358181077489</v>
      </c>
      <c r="X47" s="162">
        <v>162.66823353738107</v>
      </c>
      <c r="Y47" s="34">
        <v>279.34217517244826</v>
      </c>
      <c r="Z47" s="162" t="s">
        <v>363</v>
      </c>
      <c r="AA47" s="162">
        <v>98.097382676940683</v>
      </c>
      <c r="AB47" s="162">
        <v>284.32671063586514</v>
      </c>
      <c r="AC47" s="34" t="s">
        <v>363</v>
      </c>
      <c r="AD47" s="162">
        <v>945.24395350915233</v>
      </c>
      <c r="AE47" s="162">
        <v>24.581613730789119</v>
      </c>
      <c r="AF47" s="162">
        <v>41.650262500107601</v>
      </c>
      <c r="AG47" s="162">
        <v>190.45230199810092</v>
      </c>
      <c r="AH47" s="162">
        <v>48.831451482260725</v>
      </c>
      <c r="AI47" s="162">
        <v>55.074788231225</v>
      </c>
      <c r="AJ47" s="162">
        <v>73.01744198799652</v>
      </c>
      <c r="AK47" s="34">
        <v>321.69585621842276</v>
      </c>
      <c r="AL47" s="34">
        <v>45.984102538106633</v>
      </c>
      <c r="AM47" s="34">
        <v>218.48274811018902</v>
      </c>
      <c r="AN47" s="34">
        <v>337.72175232186265</v>
      </c>
      <c r="AO47" s="34" t="s">
        <v>363</v>
      </c>
      <c r="AP47" s="34">
        <v>351.86971438648266</v>
      </c>
      <c r="AQ47" s="34" t="s">
        <v>363</v>
      </c>
    </row>
    <row r="48" spans="1:43" x14ac:dyDescent="0.45">
      <c r="A48" s="19">
        <v>40</v>
      </c>
      <c r="B48" s="19" t="str">
        <f t="shared" si="0"/>
        <v>110319_Green</v>
      </c>
      <c r="C48" s="19" t="s">
        <v>1617</v>
      </c>
      <c r="D48" s="19" t="s">
        <v>1617</v>
      </c>
      <c r="E48" s="19" t="s">
        <v>1617</v>
      </c>
      <c r="F48" s="19" t="s">
        <v>1615</v>
      </c>
      <c r="G48" s="19">
        <f t="shared" si="1"/>
        <v>110319</v>
      </c>
      <c r="H48" s="26">
        <v>110319</v>
      </c>
      <c r="I48" s="19" t="str">
        <f>IF(J48=J45,"aa",J48)</f>
        <v>aa</v>
      </c>
      <c r="J48" s="19">
        <f t="shared" si="3"/>
        <v>27</v>
      </c>
      <c r="K48" s="31" t="s">
        <v>363</v>
      </c>
      <c r="L48" s="30" t="s">
        <v>400</v>
      </c>
      <c r="M48" s="30" t="s">
        <v>401</v>
      </c>
      <c r="N48" s="30" t="s">
        <v>402</v>
      </c>
      <c r="O48" s="30" t="s">
        <v>363</v>
      </c>
      <c r="P48" s="30" t="s">
        <v>385</v>
      </c>
      <c r="Q48" s="32">
        <v>0.75</v>
      </c>
      <c r="R48" s="32">
        <v>1</v>
      </c>
      <c r="S48" s="33" t="s">
        <v>361</v>
      </c>
      <c r="T48" s="34">
        <v>1527.3576220191551</v>
      </c>
      <c r="U48" s="34"/>
      <c r="V48" s="34">
        <v>1797.6275280426689</v>
      </c>
      <c r="W48" s="162">
        <v>1900.3944108814496</v>
      </c>
      <c r="X48" s="162">
        <v>2590.6387346090041</v>
      </c>
      <c r="Y48" s="34">
        <v>78.653707574590157</v>
      </c>
      <c r="Z48" s="162">
        <v>3085.2523390386273</v>
      </c>
      <c r="AA48" s="162">
        <v>2939.5204988935016</v>
      </c>
      <c r="AB48" s="162">
        <v>1985.4869736155342</v>
      </c>
      <c r="AC48" s="34">
        <v>1419.8101247240886</v>
      </c>
      <c r="AD48" s="162">
        <v>4671.5997160451643</v>
      </c>
      <c r="AE48" s="162">
        <v>2382.0715431258764</v>
      </c>
      <c r="AF48" s="162">
        <v>5490.7361913092964</v>
      </c>
      <c r="AG48" s="162">
        <v>2646.8409038448367</v>
      </c>
      <c r="AH48" s="162">
        <v>1393.6720128608092</v>
      </c>
      <c r="AI48" s="162">
        <v>3513.4139356572996</v>
      </c>
      <c r="AJ48" s="162">
        <v>2772.6521721802123</v>
      </c>
      <c r="AK48" s="34">
        <v>1367.9728333821379</v>
      </c>
      <c r="AL48" s="34">
        <v>1474.0469246921609</v>
      </c>
      <c r="AM48" s="34">
        <v>292.15461280495714</v>
      </c>
      <c r="AN48" s="34">
        <v>732.17602132447757</v>
      </c>
      <c r="AO48" s="34" t="s">
        <v>363</v>
      </c>
      <c r="AP48" s="34">
        <v>1858.5277798018967</v>
      </c>
      <c r="AQ48" s="34">
        <v>1126.727553177205</v>
      </c>
    </row>
    <row r="49" spans="1:43" x14ac:dyDescent="0.45">
      <c r="A49" s="19">
        <v>41</v>
      </c>
      <c r="B49" s="19" t="str">
        <f t="shared" si="0"/>
        <v>110319_Blue</v>
      </c>
      <c r="C49" s="19" t="s">
        <v>1617</v>
      </c>
      <c r="D49" s="19" t="s">
        <v>1617</v>
      </c>
      <c r="E49" s="19" t="s">
        <v>1617</v>
      </c>
      <c r="F49" s="19" t="s">
        <v>1615</v>
      </c>
      <c r="G49" s="19">
        <f t="shared" si="1"/>
        <v>110319</v>
      </c>
      <c r="H49" s="26">
        <f>IF(L49="",H48,LEFT(L49,6))</f>
        <v>110319</v>
      </c>
      <c r="I49" s="19" t="str">
        <f t="shared" si="4"/>
        <v>aa</v>
      </c>
      <c r="J49" s="19">
        <f t="shared" si="3"/>
        <v>27</v>
      </c>
      <c r="K49" s="35"/>
      <c r="L49" s="36"/>
      <c r="M49" s="36"/>
      <c r="N49" s="36"/>
      <c r="O49" s="36"/>
      <c r="P49" s="36"/>
      <c r="Q49" s="37"/>
      <c r="R49" s="37"/>
      <c r="S49" s="33" t="s">
        <v>362</v>
      </c>
      <c r="T49" s="34">
        <v>454.37325400848607</v>
      </c>
      <c r="U49" s="34"/>
      <c r="V49" s="34">
        <v>250.20003910246177</v>
      </c>
      <c r="W49" s="162">
        <v>184.87667026691051</v>
      </c>
      <c r="X49" s="162">
        <v>474.94334040164807</v>
      </c>
      <c r="Y49" s="34">
        <v>1337.4750706538587</v>
      </c>
      <c r="Z49" s="162">
        <v>822.44680069473213</v>
      </c>
      <c r="AA49" s="162">
        <v>60.612578835439315</v>
      </c>
      <c r="AB49" s="162">
        <v>243.02341584405679</v>
      </c>
      <c r="AC49" s="34">
        <v>975.60447010278494</v>
      </c>
      <c r="AD49" s="162">
        <v>245.7300062042531</v>
      </c>
      <c r="AE49" s="162">
        <v>261.49098764448985</v>
      </c>
      <c r="AF49" s="162">
        <v>11.502637262083944</v>
      </c>
      <c r="AG49" s="162">
        <v>275.63814132617375</v>
      </c>
      <c r="AH49" s="162">
        <v>567.21093063483386</v>
      </c>
      <c r="AI49" s="162">
        <v>438.28389191488077</v>
      </c>
      <c r="AJ49" s="162">
        <v>32.093988434107125</v>
      </c>
      <c r="AK49" s="34">
        <v>214.21967860734239</v>
      </c>
      <c r="AL49" s="34">
        <v>596.700880484609</v>
      </c>
      <c r="AM49" s="34">
        <v>2050.4757338445543</v>
      </c>
      <c r="AN49" s="34">
        <v>327.82321533026078</v>
      </c>
      <c r="AO49" s="34" t="s">
        <v>363</v>
      </c>
      <c r="AP49" s="34">
        <v>602.37750838912621</v>
      </c>
      <c r="AQ49" s="34">
        <v>4570.2497191949124</v>
      </c>
    </row>
    <row r="50" spans="1:43" x14ac:dyDescent="0.45">
      <c r="A50" s="19">
        <v>42</v>
      </c>
      <c r="B50" s="19" t="str">
        <f t="shared" si="0"/>
        <v>110319_Grey</v>
      </c>
      <c r="C50" s="19" t="s">
        <v>1617</v>
      </c>
      <c r="D50" s="19" t="s">
        <v>1617</v>
      </c>
      <c r="E50" s="19" t="s">
        <v>1617</v>
      </c>
      <c r="F50" s="19" t="s">
        <v>1615</v>
      </c>
      <c r="G50" s="19">
        <f t="shared" si="1"/>
        <v>110319</v>
      </c>
      <c r="H50" s="26">
        <f>IF(L50="",H49,LEFT(L50,6))</f>
        <v>110319</v>
      </c>
      <c r="I50" s="19" t="str">
        <f t="shared" si="4"/>
        <v>aa</v>
      </c>
      <c r="J50" s="19">
        <f t="shared" si="3"/>
        <v>27</v>
      </c>
      <c r="K50" s="38"/>
      <c r="L50" s="39"/>
      <c r="M50" s="39"/>
      <c r="N50" s="39"/>
      <c r="O50" s="39"/>
      <c r="P50" s="39"/>
      <c r="Q50" s="40"/>
      <c r="R50" s="40"/>
      <c r="S50" s="33" t="s">
        <v>364</v>
      </c>
      <c r="T50" s="34">
        <v>248.67051881539228</v>
      </c>
      <c r="U50" s="34"/>
      <c r="V50" s="34">
        <v>364.49308470279851</v>
      </c>
      <c r="W50" s="162">
        <v>1610.2246430077623</v>
      </c>
      <c r="X50" s="162">
        <v>138.05110752872409</v>
      </c>
      <c r="Y50" s="34">
        <v>237.06839266301776</v>
      </c>
      <c r="Z50" s="162" t="s">
        <v>363</v>
      </c>
      <c r="AA50" s="162">
        <v>83.251978765163656</v>
      </c>
      <c r="AB50" s="162">
        <v>241.29860175963756</v>
      </c>
      <c r="AC50" s="34" t="s">
        <v>363</v>
      </c>
      <c r="AD50" s="162">
        <v>802.19703521143401</v>
      </c>
      <c r="AE50" s="162">
        <v>20.861596186196365</v>
      </c>
      <c r="AF50" s="162">
        <v>35.347189441757983</v>
      </c>
      <c r="AG50" s="162">
        <v>161.63052029572165</v>
      </c>
      <c r="AH50" s="162">
        <v>41.441625157945268</v>
      </c>
      <c r="AI50" s="162">
        <v>46.740136945566285</v>
      </c>
      <c r="AJ50" s="162">
        <v>61.967469100479711</v>
      </c>
      <c r="AK50" s="34">
        <v>273.01254997736811</v>
      </c>
      <c r="AL50" s="34">
        <v>39.02517502067316</v>
      </c>
      <c r="AM50" s="34">
        <v>185.41902556284708</v>
      </c>
      <c r="AN50" s="34">
        <v>286.61319380382076</v>
      </c>
      <c r="AO50" s="34" t="s">
        <v>363</v>
      </c>
      <c r="AP50" s="34">
        <v>298.6200976093283</v>
      </c>
      <c r="AQ50" s="34" t="s">
        <v>363</v>
      </c>
    </row>
    <row r="51" spans="1:43" x14ac:dyDescent="0.45">
      <c r="A51" s="19">
        <v>43</v>
      </c>
      <c r="B51" s="19" t="str">
        <f t="shared" si="0"/>
        <v>100300_Green</v>
      </c>
      <c r="C51" s="19" t="s">
        <v>50</v>
      </c>
      <c r="D51" s="19" t="s">
        <v>50</v>
      </c>
      <c r="E51" s="19" t="s">
        <v>50</v>
      </c>
      <c r="F51" s="19" t="s">
        <v>50</v>
      </c>
      <c r="G51" s="19">
        <f t="shared" si="1"/>
        <v>100300</v>
      </c>
      <c r="H51" s="19" t="str">
        <f>IF(L51="",H50,LEFT(L51,6))</f>
        <v>100300</v>
      </c>
      <c r="I51" s="19">
        <f>IF(J51=J48,"aa",J51)</f>
        <v>44</v>
      </c>
      <c r="J51" s="19">
        <f t="shared" si="3"/>
        <v>44</v>
      </c>
      <c r="K51" s="31">
        <v>44</v>
      </c>
      <c r="L51" s="30" t="s">
        <v>403</v>
      </c>
      <c r="M51" s="30" t="s">
        <v>404</v>
      </c>
      <c r="N51" s="30" t="s">
        <v>56</v>
      </c>
      <c r="O51" s="30" t="s">
        <v>56</v>
      </c>
      <c r="P51" s="30" t="s">
        <v>405</v>
      </c>
      <c r="Q51" s="32">
        <v>1</v>
      </c>
      <c r="R51" s="32">
        <v>1</v>
      </c>
      <c r="S51" s="33" t="s">
        <v>361</v>
      </c>
      <c r="T51" s="34">
        <v>1213.3221402092704</v>
      </c>
      <c r="U51" s="34"/>
      <c r="V51" s="34">
        <v>7294.1762080273948</v>
      </c>
      <c r="W51" s="162" t="s">
        <v>363</v>
      </c>
      <c r="X51" s="162">
        <v>1871.3994716815187</v>
      </c>
      <c r="Y51" s="34">
        <v>619.22811079307019</v>
      </c>
      <c r="Z51" s="162">
        <v>4891.4799172562052</v>
      </c>
      <c r="AA51" s="162" t="s">
        <v>363</v>
      </c>
      <c r="AB51" s="162" t="s">
        <v>363</v>
      </c>
      <c r="AC51" s="34">
        <v>1578.275579007088</v>
      </c>
      <c r="AD51" s="162" t="s">
        <v>363</v>
      </c>
      <c r="AE51" s="162">
        <v>4142.6436385937986</v>
      </c>
      <c r="AF51" s="162" t="s">
        <v>363</v>
      </c>
      <c r="AG51" s="162" t="s">
        <v>363</v>
      </c>
      <c r="AH51" s="162" t="s">
        <v>363</v>
      </c>
      <c r="AI51" s="162">
        <v>1530.5925729235837</v>
      </c>
      <c r="AJ51" s="162" t="s">
        <v>363</v>
      </c>
      <c r="AK51" s="34" t="s">
        <v>363</v>
      </c>
      <c r="AL51" s="34">
        <v>1446.2737414510873</v>
      </c>
      <c r="AM51" s="34">
        <v>655.61056733388273</v>
      </c>
      <c r="AN51" s="34">
        <v>555.66366613895707</v>
      </c>
      <c r="AO51" s="34">
        <v>441.16358286010023</v>
      </c>
      <c r="AP51" s="34">
        <v>1246.1508128466539</v>
      </c>
      <c r="AQ51" s="34">
        <v>1225.066894267316</v>
      </c>
    </row>
    <row r="52" spans="1:43" x14ac:dyDescent="0.45">
      <c r="A52" s="19">
        <v>44</v>
      </c>
      <c r="B52" s="19" t="str">
        <f t="shared" si="0"/>
        <v>100300_Blue</v>
      </c>
      <c r="C52" s="19" t="s">
        <v>50</v>
      </c>
      <c r="D52" s="19" t="s">
        <v>50</v>
      </c>
      <c r="E52" s="19" t="s">
        <v>50</v>
      </c>
      <c r="F52" s="19" t="s">
        <v>50</v>
      </c>
      <c r="G52" s="19">
        <f t="shared" si="1"/>
        <v>100300</v>
      </c>
      <c r="H52" s="19" t="str">
        <f>IF(L52="",H51,LEFT(L52,6))</f>
        <v>100300</v>
      </c>
      <c r="I52" s="19">
        <f t="shared" si="4"/>
        <v>44</v>
      </c>
      <c r="J52" s="19">
        <f t="shared" si="3"/>
        <v>44</v>
      </c>
      <c r="K52" s="35"/>
      <c r="L52" s="36"/>
      <c r="M52" s="36"/>
      <c r="N52" s="36"/>
      <c r="O52" s="36"/>
      <c r="P52" s="36"/>
      <c r="Q52" s="37"/>
      <c r="R52" s="37"/>
      <c r="S52" s="33" t="s">
        <v>362</v>
      </c>
      <c r="T52" s="34">
        <v>78.874303618517089</v>
      </c>
      <c r="U52" s="34"/>
      <c r="V52" s="34" t="s">
        <v>363</v>
      </c>
      <c r="W52" s="162" t="s">
        <v>363</v>
      </c>
      <c r="X52" s="162">
        <v>9.9653587182191696E-4</v>
      </c>
      <c r="Y52" s="34">
        <v>1694.693493963515</v>
      </c>
      <c r="Z52" s="162">
        <v>3.2876542167385479</v>
      </c>
      <c r="AA52" s="162" t="s">
        <v>363</v>
      </c>
      <c r="AB52" s="162" t="s">
        <v>363</v>
      </c>
      <c r="AC52" s="34" t="s">
        <v>363</v>
      </c>
      <c r="AD52" s="162" t="s">
        <v>363</v>
      </c>
      <c r="AE52" s="162" t="s">
        <v>363</v>
      </c>
      <c r="AF52" s="162" t="s">
        <v>363</v>
      </c>
      <c r="AG52" s="162" t="s">
        <v>363</v>
      </c>
      <c r="AH52" s="162" t="s">
        <v>363</v>
      </c>
      <c r="AI52" s="162" t="s">
        <v>363</v>
      </c>
      <c r="AJ52" s="162" t="s">
        <v>363</v>
      </c>
      <c r="AK52" s="34" t="s">
        <v>363</v>
      </c>
      <c r="AL52" s="34">
        <v>10.351960727344128</v>
      </c>
      <c r="AM52" s="34">
        <v>210.88346061056694</v>
      </c>
      <c r="AN52" s="34">
        <v>28.167563206711375</v>
      </c>
      <c r="AO52" s="34">
        <v>0.17851047046833174</v>
      </c>
      <c r="AP52" s="34">
        <v>781.2985371768666</v>
      </c>
      <c r="AQ52" s="34">
        <v>214.22149884711575</v>
      </c>
    </row>
    <row r="53" spans="1:43" x14ac:dyDescent="0.45">
      <c r="A53" s="19">
        <v>45</v>
      </c>
      <c r="B53" s="19" t="str">
        <f t="shared" si="0"/>
        <v>100300_Grey</v>
      </c>
      <c r="C53" s="19" t="s">
        <v>50</v>
      </c>
      <c r="D53" s="19" t="s">
        <v>50</v>
      </c>
      <c r="E53" s="19" t="s">
        <v>50</v>
      </c>
      <c r="F53" s="19" t="s">
        <v>50</v>
      </c>
      <c r="G53" s="19">
        <f t="shared" si="1"/>
        <v>100300</v>
      </c>
      <c r="H53" s="19" t="str">
        <f>IF(L53="",H52,LEFT(L53,6))</f>
        <v>100300</v>
      </c>
      <c r="I53" s="19">
        <f t="shared" si="4"/>
        <v>44</v>
      </c>
      <c r="J53" s="19">
        <f t="shared" si="3"/>
        <v>44</v>
      </c>
      <c r="K53" s="38"/>
      <c r="L53" s="39"/>
      <c r="M53" s="39"/>
      <c r="N53" s="39"/>
      <c r="O53" s="39"/>
      <c r="P53" s="39"/>
      <c r="Q53" s="40"/>
      <c r="R53" s="40"/>
      <c r="S53" s="33" t="s">
        <v>364</v>
      </c>
      <c r="T53" s="34">
        <v>131.21896843927146</v>
      </c>
      <c r="U53" s="34"/>
      <c r="V53" s="34" t="s">
        <v>363</v>
      </c>
      <c r="W53" s="162" t="s">
        <v>363</v>
      </c>
      <c r="X53" s="162">
        <v>292.27130876356972</v>
      </c>
      <c r="Y53" s="34">
        <v>906.876972986336</v>
      </c>
      <c r="Z53" s="162">
        <v>60.999358208394376</v>
      </c>
      <c r="AA53" s="162" t="s">
        <v>363</v>
      </c>
      <c r="AB53" s="162" t="s">
        <v>363</v>
      </c>
      <c r="AC53" s="34">
        <v>42.969067159726073</v>
      </c>
      <c r="AD53" s="162" t="s">
        <v>363</v>
      </c>
      <c r="AE53" s="162">
        <v>85.501196065035913</v>
      </c>
      <c r="AF53" s="162" t="s">
        <v>363</v>
      </c>
      <c r="AG53" s="162" t="s">
        <v>363</v>
      </c>
      <c r="AH53" s="162" t="s">
        <v>363</v>
      </c>
      <c r="AI53" s="162" t="s">
        <v>363</v>
      </c>
      <c r="AJ53" s="162" t="s">
        <v>363</v>
      </c>
      <c r="AK53" s="34" t="s">
        <v>363</v>
      </c>
      <c r="AL53" s="34">
        <v>65.981667310418629</v>
      </c>
      <c r="AM53" s="34">
        <v>285.1574203863965</v>
      </c>
      <c r="AN53" s="34">
        <v>141.69729195373259</v>
      </c>
      <c r="AO53" s="34">
        <v>92.954640365008501</v>
      </c>
      <c r="AP53" s="34">
        <v>96.377268352952882</v>
      </c>
      <c r="AQ53" s="34">
        <v>70.149117665860231</v>
      </c>
    </row>
    <row r="54" spans="1:43" x14ac:dyDescent="0.45">
      <c r="A54" s="19">
        <v>46</v>
      </c>
      <c r="B54" s="19" t="str">
        <f t="shared" si="0"/>
        <v>110430_Green</v>
      </c>
      <c r="C54" s="19" t="s">
        <v>1615</v>
      </c>
      <c r="D54" s="19" t="s">
        <v>1615</v>
      </c>
      <c r="E54" s="19" t="s">
        <v>1615</v>
      </c>
      <c r="F54" s="19" t="s">
        <v>1615</v>
      </c>
      <c r="G54" s="19">
        <f t="shared" si="1"/>
        <v>110430</v>
      </c>
      <c r="H54" s="26">
        <v>110430</v>
      </c>
      <c r="I54" s="19" t="str">
        <f>IF(J54=J51,"aa",J54)</f>
        <v>aa</v>
      </c>
      <c r="J54" s="19">
        <f t="shared" si="3"/>
        <v>44</v>
      </c>
      <c r="K54" s="31" t="s">
        <v>363</v>
      </c>
      <c r="L54" s="30" t="s">
        <v>406</v>
      </c>
      <c r="M54" s="30" t="s">
        <v>407</v>
      </c>
      <c r="N54" s="30" t="s">
        <v>408</v>
      </c>
      <c r="O54" s="30" t="s">
        <v>363</v>
      </c>
      <c r="P54" s="30" t="s">
        <v>403</v>
      </c>
      <c r="Q54" s="32">
        <v>0.72</v>
      </c>
      <c r="R54" s="32">
        <v>1</v>
      </c>
      <c r="S54" s="33" t="s">
        <v>361</v>
      </c>
      <c r="T54" s="34">
        <v>1685.1696391795422</v>
      </c>
      <c r="U54" s="34"/>
      <c r="V54" s="34">
        <v>10130.800288926937</v>
      </c>
      <c r="W54" s="162" t="s">
        <v>363</v>
      </c>
      <c r="X54" s="162">
        <v>2599.1659328909982</v>
      </c>
      <c r="Y54" s="34">
        <v>860.03904276815308</v>
      </c>
      <c r="Z54" s="162">
        <v>6793.7221073002856</v>
      </c>
      <c r="AA54" s="162" t="s">
        <v>363</v>
      </c>
      <c r="AB54" s="162" t="s">
        <v>363</v>
      </c>
      <c r="AC54" s="34">
        <v>2192.0494152876222</v>
      </c>
      <c r="AD54" s="162" t="s">
        <v>363</v>
      </c>
      <c r="AE54" s="162">
        <v>5753.6717202691652</v>
      </c>
      <c r="AF54" s="162" t="s">
        <v>363</v>
      </c>
      <c r="AG54" s="162" t="s">
        <v>363</v>
      </c>
      <c r="AH54" s="162" t="s">
        <v>363</v>
      </c>
      <c r="AI54" s="162">
        <v>2125.8230179494217</v>
      </c>
      <c r="AJ54" s="162" t="s">
        <v>363</v>
      </c>
      <c r="AK54" s="34" t="s">
        <v>363</v>
      </c>
      <c r="AL54" s="34">
        <v>2008.7135297931768</v>
      </c>
      <c r="AM54" s="34">
        <v>910.57023240817045</v>
      </c>
      <c r="AN54" s="34">
        <v>771.75509185966257</v>
      </c>
      <c r="AO54" s="34">
        <v>612.72719841680589</v>
      </c>
      <c r="AP54" s="34">
        <v>1730.7650178425749</v>
      </c>
      <c r="AQ54" s="34">
        <v>1701.4817975934945</v>
      </c>
    </row>
    <row r="55" spans="1:43" x14ac:dyDescent="0.45">
      <c r="A55" s="19">
        <v>47</v>
      </c>
      <c r="B55" s="19" t="str">
        <f t="shared" si="0"/>
        <v>110430_Blue</v>
      </c>
      <c r="C55" s="19" t="s">
        <v>1615</v>
      </c>
      <c r="D55" s="19" t="s">
        <v>1615</v>
      </c>
      <c r="E55" s="19" t="s">
        <v>1615</v>
      </c>
      <c r="F55" s="19" t="s">
        <v>1615</v>
      </c>
      <c r="G55" s="19">
        <f t="shared" si="1"/>
        <v>110430</v>
      </c>
      <c r="H55" s="26">
        <f>IF(L55="",H54,LEFT(L55,6))</f>
        <v>110430</v>
      </c>
      <c r="I55" s="19" t="str">
        <f t="shared" si="4"/>
        <v>aa</v>
      </c>
      <c r="J55" s="19">
        <f t="shared" si="3"/>
        <v>44</v>
      </c>
      <c r="K55" s="35"/>
      <c r="L55" s="36"/>
      <c r="M55" s="36"/>
      <c r="N55" s="36"/>
      <c r="O55" s="36"/>
      <c r="P55" s="36"/>
      <c r="Q55" s="37"/>
      <c r="R55" s="37"/>
      <c r="S55" s="33" t="s">
        <v>362</v>
      </c>
      <c r="T55" s="34">
        <v>109.54764391460708</v>
      </c>
      <c r="U55" s="34"/>
      <c r="V55" s="34" t="s">
        <v>363</v>
      </c>
      <c r="W55" s="162" t="s">
        <v>363</v>
      </c>
      <c r="X55" s="162">
        <v>1.3840775997526625E-3</v>
      </c>
      <c r="Y55" s="34">
        <v>2353.7409638382155</v>
      </c>
      <c r="Z55" s="162">
        <v>4.5661864121368723</v>
      </c>
      <c r="AA55" s="162" t="s">
        <v>363</v>
      </c>
      <c r="AB55" s="162" t="s">
        <v>363</v>
      </c>
      <c r="AC55" s="34" t="s">
        <v>363</v>
      </c>
      <c r="AD55" s="162" t="s">
        <v>363</v>
      </c>
      <c r="AE55" s="162" t="s">
        <v>363</v>
      </c>
      <c r="AF55" s="162" t="s">
        <v>363</v>
      </c>
      <c r="AG55" s="162" t="s">
        <v>363</v>
      </c>
      <c r="AH55" s="162" t="s">
        <v>363</v>
      </c>
      <c r="AI55" s="162" t="s">
        <v>363</v>
      </c>
      <c r="AJ55" s="162" t="s">
        <v>363</v>
      </c>
      <c r="AK55" s="34" t="s">
        <v>363</v>
      </c>
      <c r="AL55" s="34">
        <v>14.377723232422401</v>
      </c>
      <c r="AM55" s="34">
        <v>292.89369529245408</v>
      </c>
      <c r="AN55" s="34">
        <v>39.121615564876912</v>
      </c>
      <c r="AO55" s="34">
        <v>0.24793120898379409</v>
      </c>
      <c r="AP55" s="34">
        <v>1085.1368571900925</v>
      </c>
      <c r="AQ55" s="34">
        <v>297.52985950988301</v>
      </c>
    </row>
    <row r="56" spans="1:43" x14ac:dyDescent="0.45">
      <c r="A56" s="19">
        <v>48</v>
      </c>
      <c r="B56" s="19" t="str">
        <f t="shared" si="0"/>
        <v>110430_Grey</v>
      </c>
      <c r="C56" s="19" t="s">
        <v>1615</v>
      </c>
      <c r="D56" s="19" t="s">
        <v>1615</v>
      </c>
      <c r="E56" s="19" t="s">
        <v>1615</v>
      </c>
      <c r="F56" s="19" t="s">
        <v>1615</v>
      </c>
      <c r="G56" s="19">
        <f t="shared" si="1"/>
        <v>110430</v>
      </c>
      <c r="H56" s="26">
        <f>IF(L56="",H55,LEFT(L56,6))</f>
        <v>110430</v>
      </c>
      <c r="I56" s="19" t="str">
        <f t="shared" si="4"/>
        <v>aa</v>
      </c>
      <c r="J56" s="19">
        <f t="shared" si="3"/>
        <v>44</v>
      </c>
      <c r="K56" s="38"/>
      <c r="L56" s="39"/>
      <c r="M56" s="39"/>
      <c r="N56" s="39"/>
      <c r="O56" s="39"/>
      <c r="P56" s="39"/>
      <c r="Q56" s="40"/>
      <c r="R56" s="40"/>
      <c r="S56" s="33" t="s">
        <v>364</v>
      </c>
      <c r="T56" s="34">
        <v>182.24856727676593</v>
      </c>
      <c r="U56" s="34"/>
      <c r="V56" s="34" t="s">
        <v>363</v>
      </c>
      <c r="W56" s="162" t="s">
        <v>363</v>
      </c>
      <c r="X56" s="162">
        <v>405.93237328273574</v>
      </c>
      <c r="Y56" s="34">
        <v>1259.5513513699111</v>
      </c>
      <c r="Z56" s="162">
        <v>84.721330844992195</v>
      </c>
      <c r="AA56" s="162" t="s">
        <v>363</v>
      </c>
      <c r="AB56" s="162" t="s">
        <v>363</v>
      </c>
      <c r="AC56" s="34">
        <v>59.679259944063993</v>
      </c>
      <c r="AD56" s="162" t="s">
        <v>363</v>
      </c>
      <c r="AE56" s="162">
        <v>118.75166120143878</v>
      </c>
      <c r="AF56" s="162" t="s">
        <v>363</v>
      </c>
      <c r="AG56" s="162" t="s">
        <v>363</v>
      </c>
      <c r="AH56" s="162" t="s">
        <v>363</v>
      </c>
      <c r="AI56" s="162" t="s">
        <v>363</v>
      </c>
      <c r="AJ56" s="162" t="s">
        <v>363</v>
      </c>
      <c r="AK56" s="34" t="s">
        <v>363</v>
      </c>
      <c r="AL56" s="34">
        <v>91.64120459780365</v>
      </c>
      <c r="AM56" s="34">
        <v>396.05197275888406</v>
      </c>
      <c r="AN56" s="34">
        <v>196.80179438018416</v>
      </c>
      <c r="AO56" s="34">
        <v>129.10366717362291</v>
      </c>
      <c r="AP56" s="34">
        <v>133.85731715687902</v>
      </c>
      <c r="AQ56" s="34">
        <v>97.429330091472551</v>
      </c>
    </row>
    <row r="57" spans="1:43" x14ac:dyDescent="0.45">
      <c r="A57" s="19">
        <v>49</v>
      </c>
      <c r="B57" s="19" t="str">
        <f t="shared" si="0"/>
        <v>110430_Green</v>
      </c>
      <c r="C57" s="19" t="s">
        <v>1615</v>
      </c>
      <c r="D57" s="19" t="s">
        <v>1615</v>
      </c>
      <c r="E57" s="19" t="s">
        <v>1615</v>
      </c>
      <c r="F57" s="19" t="s">
        <v>1615</v>
      </c>
      <c r="G57" s="19">
        <f t="shared" si="1"/>
        <v>110430</v>
      </c>
      <c r="H57" s="26">
        <v>110430</v>
      </c>
      <c r="I57" s="19" t="str">
        <f>IF(J57=J54,"aa",J57)</f>
        <v>aa</v>
      </c>
      <c r="J57" s="19">
        <f t="shared" si="3"/>
        <v>44</v>
      </c>
      <c r="K57" s="31" t="s">
        <v>363</v>
      </c>
      <c r="L57" s="30" t="s">
        <v>409</v>
      </c>
      <c r="M57" s="30" t="s">
        <v>410</v>
      </c>
      <c r="N57" s="49" t="s">
        <v>411</v>
      </c>
      <c r="O57" s="30" t="s">
        <v>363</v>
      </c>
      <c r="P57" s="30" t="s">
        <v>403</v>
      </c>
      <c r="Q57" s="32">
        <v>0.72</v>
      </c>
      <c r="R57" s="32">
        <v>1</v>
      </c>
      <c r="S57" s="33" t="s">
        <v>361</v>
      </c>
      <c r="T57" s="34">
        <v>1685.1696391795422</v>
      </c>
      <c r="U57" s="34"/>
      <c r="V57" s="34">
        <v>10130.800288926937</v>
      </c>
      <c r="W57" s="162" t="s">
        <v>363</v>
      </c>
      <c r="X57" s="162">
        <v>2599.1659328909982</v>
      </c>
      <c r="Y57" s="34">
        <v>860.03904276815308</v>
      </c>
      <c r="Z57" s="162">
        <v>6793.7221073002856</v>
      </c>
      <c r="AA57" s="162" t="s">
        <v>363</v>
      </c>
      <c r="AB57" s="162" t="s">
        <v>363</v>
      </c>
      <c r="AC57" s="34">
        <v>2192.0494152876222</v>
      </c>
      <c r="AD57" s="162" t="s">
        <v>363</v>
      </c>
      <c r="AE57" s="162">
        <v>5753.6717202691652</v>
      </c>
      <c r="AF57" s="162" t="s">
        <v>363</v>
      </c>
      <c r="AG57" s="162" t="s">
        <v>363</v>
      </c>
      <c r="AH57" s="162" t="s">
        <v>363</v>
      </c>
      <c r="AI57" s="162">
        <v>2125.8230179494217</v>
      </c>
      <c r="AJ57" s="162" t="s">
        <v>363</v>
      </c>
      <c r="AK57" s="34" t="s">
        <v>363</v>
      </c>
      <c r="AL57" s="34">
        <v>2008.7135297931768</v>
      </c>
      <c r="AM57" s="34">
        <v>910.57023240817045</v>
      </c>
      <c r="AN57" s="34">
        <v>771.75509185966257</v>
      </c>
      <c r="AO57" s="34">
        <v>612.72719841680589</v>
      </c>
      <c r="AP57" s="34">
        <v>1730.7650178425749</v>
      </c>
      <c r="AQ57" s="34">
        <v>1701.4817975934945</v>
      </c>
    </row>
    <row r="58" spans="1:43" x14ac:dyDescent="0.45">
      <c r="A58" s="19">
        <v>50</v>
      </c>
      <c r="B58" s="19" t="str">
        <f t="shared" si="0"/>
        <v>110430_Blue</v>
      </c>
      <c r="C58" s="19" t="s">
        <v>1615</v>
      </c>
      <c r="D58" s="19" t="s">
        <v>1615</v>
      </c>
      <c r="E58" s="19" t="s">
        <v>1615</v>
      </c>
      <c r="F58" s="19" t="s">
        <v>1615</v>
      </c>
      <c r="G58" s="19">
        <f t="shared" si="1"/>
        <v>110430</v>
      </c>
      <c r="H58" s="26">
        <f t="shared" ref="H58:H68" si="6">IF(L58="",H57,LEFT(L58,6))</f>
        <v>110430</v>
      </c>
      <c r="I58" s="19" t="str">
        <f t="shared" si="4"/>
        <v>aa</v>
      </c>
      <c r="J58" s="19">
        <f t="shared" si="3"/>
        <v>44</v>
      </c>
      <c r="K58" s="35"/>
      <c r="L58" s="36"/>
      <c r="M58" s="36"/>
      <c r="N58" s="56"/>
      <c r="O58" s="36"/>
      <c r="P58" s="36"/>
      <c r="Q58" s="37"/>
      <c r="R58" s="37"/>
      <c r="S58" s="33" t="s">
        <v>362</v>
      </c>
      <c r="T58" s="34">
        <v>109.54764391460708</v>
      </c>
      <c r="U58" s="34"/>
      <c r="V58" s="34" t="s">
        <v>363</v>
      </c>
      <c r="W58" s="162" t="s">
        <v>363</v>
      </c>
      <c r="X58" s="162">
        <v>1.3840775997526625E-3</v>
      </c>
      <c r="Y58" s="34">
        <v>2353.7409638382155</v>
      </c>
      <c r="Z58" s="162">
        <v>4.5661864121368723</v>
      </c>
      <c r="AA58" s="162" t="s">
        <v>363</v>
      </c>
      <c r="AB58" s="162" t="s">
        <v>363</v>
      </c>
      <c r="AC58" s="34" t="s">
        <v>363</v>
      </c>
      <c r="AD58" s="162" t="s">
        <v>363</v>
      </c>
      <c r="AE58" s="162" t="s">
        <v>363</v>
      </c>
      <c r="AF58" s="162" t="s">
        <v>363</v>
      </c>
      <c r="AG58" s="162" t="s">
        <v>363</v>
      </c>
      <c r="AH58" s="162" t="s">
        <v>363</v>
      </c>
      <c r="AI58" s="162" t="s">
        <v>363</v>
      </c>
      <c r="AJ58" s="162" t="s">
        <v>363</v>
      </c>
      <c r="AK58" s="34" t="s">
        <v>363</v>
      </c>
      <c r="AL58" s="34">
        <v>14.377723232422401</v>
      </c>
      <c r="AM58" s="34">
        <v>292.89369529245408</v>
      </c>
      <c r="AN58" s="34">
        <v>39.121615564876912</v>
      </c>
      <c r="AO58" s="34">
        <v>0.24793120898379409</v>
      </c>
      <c r="AP58" s="34">
        <v>1085.1368571900925</v>
      </c>
      <c r="AQ58" s="34">
        <v>297.52985950988301</v>
      </c>
    </row>
    <row r="59" spans="1:43" x14ac:dyDescent="0.45">
      <c r="A59" s="19">
        <v>51</v>
      </c>
      <c r="B59" s="19" t="str">
        <f t="shared" si="0"/>
        <v>110430_Grey</v>
      </c>
      <c r="C59" s="19" t="s">
        <v>1615</v>
      </c>
      <c r="D59" s="19" t="s">
        <v>1615</v>
      </c>
      <c r="E59" s="19" t="s">
        <v>1615</v>
      </c>
      <c r="F59" s="19" t="s">
        <v>1615</v>
      </c>
      <c r="G59" s="19">
        <f t="shared" si="1"/>
        <v>110430</v>
      </c>
      <c r="H59" s="26">
        <f t="shared" si="6"/>
        <v>110430</v>
      </c>
      <c r="I59" s="19" t="str">
        <f t="shared" si="4"/>
        <v>aa</v>
      </c>
      <c r="J59" s="19">
        <f t="shared" si="3"/>
        <v>44</v>
      </c>
      <c r="K59" s="38"/>
      <c r="L59" s="39"/>
      <c r="M59" s="39"/>
      <c r="N59" s="39"/>
      <c r="O59" s="39"/>
      <c r="P59" s="39"/>
      <c r="Q59" s="40"/>
      <c r="R59" s="40"/>
      <c r="S59" s="33" t="s">
        <v>364</v>
      </c>
      <c r="T59" s="34">
        <v>182.24856727676593</v>
      </c>
      <c r="U59" s="34"/>
      <c r="V59" s="34" t="s">
        <v>363</v>
      </c>
      <c r="W59" s="162" t="s">
        <v>363</v>
      </c>
      <c r="X59" s="162">
        <v>405.93237328273574</v>
      </c>
      <c r="Y59" s="34">
        <v>1259.5513513699111</v>
      </c>
      <c r="Z59" s="162">
        <v>84.721330844992195</v>
      </c>
      <c r="AA59" s="162" t="s">
        <v>363</v>
      </c>
      <c r="AB59" s="162" t="s">
        <v>363</v>
      </c>
      <c r="AC59" s="34">
        <v>59.679259944063993</v>
      </c>
      <c r="AD59" s="162" t="s">
        <v>363</v>
      </c>
      <c r="AE59" s="162">
        <v>118.75166120143878</v>
      </c>
      <c r="AF59" s="162" t="s">
        <v>363</v>
      </c>
      <c r="AG59" s="162" t="s">
        <v>363</v>
      </c>
      <c r="AH59" s="162" t="s">
        <v>363</v>
      </c>
      <c r="AI59" s="162" t="s">
        <v>363</v>
      </c>
      <c r="AJ59" s="162" t="s">
        <v>363</v>
      </c>
      <c r="AK59" s="34" t="s">
        <v>363</v>
      </c>
      <c r="AL59" s="34">
        <v>91.64120459780365</v>
      </c>
      <c r="AM59" s="34">
        <v>396.05197275888406</v>
      </c>
      <c r="AN59" s="34">
        <v>196.80179438018416</v>
      </c>
      <c r="AO59" s="34">
        <v>129.10366717362291</v>
      </c>
      <c r="AP59" s="34">
        <v>133.85731715687902</v>
      </c>
      <c r="AQ59" s="34">
        <v>97.429330091472551</v>
      </c>
    </row>
    <row r="60" spans="1:43" x14ac:dyDescent="0.45">
      <c r="A60" s="19">
        <v>52</v>
      </c>
      <c r="B60" s="19" t="str">
        <f t="shared" si="0"/>
        <v>110710_Green</v>
      </c>
      <c r="C60" s="19" t="s">
        <v>1615</v>
      </c>
      <c r="D60" s="19" t="s">
        <v>1615</v>
      </c>
      <c r="E60" s="19" t="s">
        <v>1615</v>
      </c>
      <c r="F60" s="19" t="s">
        <v>1615</v>
      </c>
      <c r="G60" s="19">
        <f t="shared" si="1"/>
        <v>110710</v>
      </c>
      <c r="H60" s="19" t="str">
        <f t="shared" si="6"/>
        <v>110710</v>
      </c>
      <c r="I60" s="19" t="str">
        <f>IF(J60=J57,"aa",J60)</f>
        <v>aa</v>
      </c>
      <c r="J60" s="19">
        <f t="shared" si="3"/>
        <v>44</v>
      </c>
      <c r="K60" s="31" t="s">
        <v>363</v>
      </c>
      <c r="L60" s="30" t="s">
        <v>412</v>
      </c>
      <c r="M60" s="30" t="s">
        <v>413</v>
      </c>
      <c r="N60" s="30" t="s">
        <v>414</v>
      </c>
      <c r="O60" s="30" t="s">
        <v>363</v>
      </c>
      <c r="P60" s="30" t="s">
        <v>403</v>
      </c>
      <c r="Q60" s="32">
        <v>0.73</v>
      </c>
      <c r="R60" s="32">
        <v>1</v>
      </c>
      <c r="S60" s="33" t="s">
        <v>361</v>
      </c>
      <c r="T60" s="34">
        <v>1662.085123574343</v>
      </c>
      <c r="U60" s="34"/>
      <c r="V60" s="34">
        <v>9992.0222027772525</v>
      </c>
      <c r="W60" s="162" t="s">
        <v>363</v>
      </c>
      <c r="X60" s="162">
        <v>2563.5609201116695</v>
      </c>
      <c r="Y60" s="34">
        <v>848.25768601790435</v>
      </c>
      <c r="Z60" s="162">
        <v>6700.6574208989114</v>
      </c>
      <c r="AA60" s="162" t="s">
        <v>363</v>
      </c>
      <c r="AB60" s="162" t="s">
        <v>363</v>
      </c>
      <c r="AC60" s="34">
        <v>2162.0213411056002</v>
      </c>
      <c r="AD60" s="162" t="s">
        <v>363</v>
      </c>
      <c r="AE60" s="162">
        <v>5674.8542994435602</v>
      </c>
      <c r="AF60" s="162" t="s">
        <v>363</v>
      </c>
      <c r="AG60" s="162" t="s">
        <v>363</v>
      </c>
      <c r="AH60" s="162" t="s">
        <v>363</v>
      </c>
      <c r="AI60" s="162">
        <v>2096.7021546898409</v>
      </c>
      <c r="AJ60" s="162" t="s">
        <v>363</v>
      </c>
      <c r="AK60" s="34" t="s">
        <v>363</v>
      </c>
      <c r="AL60" s="34">
        <v>1981.19690609738</v>
      </c>
      <c r="AM60" s="34">
        <v>898.09666758066135</v>
      </c>
      <c r="AN60" s="34">
        <v>761.18310429994119</v>
      </c>
      <c r="AO60" s="34">
        <v>604.33367515082227</v>
      </c>
      <c r="AP60" s="34">
        <v>1707.055908009115</v>
      </c>
      <c r="AQ60" s="34">
        <v>1678.1738277634465</v>
      </c>
    </row>
    <row r="61" spans="1:43" x14ac:dyDescent="0.45">
      <c r="A61" s="19">
        <v>53</v>
      </c>
      <c r="B61" s="19" t="str">
        <f t="shared" si="0"/>
        <v>110710_Blue</v>
      </c>
      <c r="C61" s="19" t="s">
        <v>1615</v>
      </c>
      <c r="D61" s="19" t="s">
        <v>1615</v>
      </c>
      <c r="E61" s="19" t="s">
        <v>1615</v>
      </c>
      <c r="F61" s="19" t="s">
        <v>1615</v>
      </c>
      <c r="G61" s="19">
        <f t="shared" si="1"/>
        <v>110710</v>
      </c>
      <c r="H61" s="19" t="str">
        <f t="shared" si="6"/>
        <v>110710</v>
      </c>
      <c r="I61" s="19" t="str">
        <f t="shared" si="4"/>
        <v>aa</v>
      </c>
      <c r="J61" s="19">
        <f t="shared" si="3"/>
        <v>44</v>
      </c>
      <c r="K61" s="35"/>
      <c r="L61" s="36"/>
      <c r="M61" s="36"/>
      <c r="N61" s="36"/>
      <c r="O61" s="36"/>
      <c r="P61" s="36"/>
      <c r="Q61" s="37"/>
      <c r="R61" s="37"/>
      <c r="S61" s="33" t="s">
        <v>362</v>
      </c>
      <c r="T61" s="34">
        <v>108.04699125824258</v>
      </c>
      <c r="U61" s="34"/>
      <c r="V61" s="34" t="s">
        <v>363</v>
      </c>
      <c r="W61" s="162" t="s">
        <v>363</v>
      </c>
      <c r="X61" s="162">
        <v>1.3651176326327629E-3</v>
      </c>
      <c r="Y61" s="34">
        <v>2321.4979369363218</v>
      </c>
      <c r="Z61" s="162">
        <v>4.5036359133404762</v>
      </c>
      <c r="AA61" s="162" t="s">
        <v>363</v>
      </c>
      <c r="AB61" s="162" t="s">
        <v>363</v>
      </c>
      <c r="AC61" s="34" t="s">
        <v>363</v>
      </c>
      <c r="AD61" s="162" t="s">
        <v>363</v>
      </c>
      <c r="AE61" s="162" t="s">
        <v>363</v>
      </c>
      <c r="AF61" s="162" t="s">
        <v>363</v>
      </c>
      <c r="AG61" s="162" t="s">
        <v>363</v>
      </c>
      <c r="AH61" s="162" t="s">
        <v>363</v>
      </c>
      <c r="AI61" s="162" t="s">
        <v>363</v>
      </c>
      <c r="AJ61" s="162" t="s">
        <v>363</v>
      </c>
      <c r="AK61" s="34" t="s">
        <v>363</v>
      </c>
      <c r="AL61" s="34">
        <v>14.180768119649491</v>
      </c>
      <c r="AM61" s="34">
        <v>288.88145289118762</v>
      </c>
      <c r="AN61" s="34">
        <v>38.585703022892297</v>
      </c>
      <c r="AO61" s="34">
        <v>0.24453489105250925</v>
      </c>
      <c r="AP61" s="34">
        <v>1070.2719687354338</v>
      </c>
      <c r="AQ61" s="34">
        <v>293.45410800974764</v>
      </c>
    </row>
    <row r="62" spans="1:43" x14ac:dyDescent="0.45">
      <c r="A62" s="19">
        <v>54</v>
      </c>
      <c r="B62" s="19" t="str">
        <f t="shared" si="0"/>
        <v>110710_Grey</v>
      </c>
      <c r="C62" s="19" t="s">
        <v>1615</v>
      </c>
      <c r="D62" s="19" t="s">
        <v>1615</v>
      </c>
      <c r="E62" s="19" t="s">
        <v>1615</v>
      </c>
      <c r="F62" s="19" t="s">
        <v>1615</v>
      </c>
      <c r="G62" s="19">
        <f t="shared" si="1"/>
        <v>110710</v>
      </c>
      <c r="H62" s="19" t="str">
        <f t="shared" si="6"/>
        <v>110710</v>
      </c>
      <c r="I62" s="19" t="str">
        <f t="shared" si="4"/>
        <v>aa</v>
      </c>
      <c r="J62" s="19">
        <f t="shared" si="3"/>
        <v>44</v>
      </c>
      <c r="K62" s="38"/>
      <c r="L62" s="39"/>
      <c r="M62" s="39"/>
      <c r="N62" s="39"/>
      <c r="O62" s="39"/>
      <c r="P62" s="39"/>
      <c r="Q62" s="40"/>
      <c r="R62" s="40"/>
      <c r="S62" s="33" t="s">
        <v>364</v>
      </c>
      <c r="T62" s="34">
        <v>179.75201156064585</v>
      </c>
      <c r="U62" s="34"/>
      <c r="V62" s="34" t="s">
        <v>363</v>
      </c>
      <c r="W62" s="162" t="s">
        <v>363</v>
      </c>
      <c r="X62" s="162">
        <v>400.37165584050649</v>
      </c>
      <c r="Y62" s="34">
        <v>1242.2972232689535</v>
      </c>
      <c r="Z62" s="162">
        <v>83.560764669033389</v>
      </c>
      <c r="AA62" s="162" t="s">
        <v>363</v>
      </c>
      <c r="AB62" s="162" t="s">
        <v>363</v>
      </c>
      <c r="AC62" s="34">
        <v>58.861735835241198</v>
      </c>
      <c r="AD62" s="162" t="s">
        <v>363</v>
      </c>
      <c r="AE62" s="162">
        <v>117.12492611648756</v>
      </c>
      <c r="AF62" s="162" t="s">
        <v>363</v>
      </c>
      <c r="AG62" s="162" t="s">
        <v>363</v>
      </c>
      <c r="AH62" s="162" t="s">
        <v>363</v>
      </c>
      <c r="AI62" s="162" t="s">
        <v>363</v>
      </c>
      <c r="AJ62" s="162" t="s">
        <v>363</v>
      </c>
      <c r="AK62" s="34" t="s">
        <v>363</v>
      </c>
      <c r="AL62" s="34">
        <v>90.385845630710449</v>
      </c>
      <c r="AM62" s="34">
        <v>390.62660326903631</v>
      </c>
      <c r="AN62" s="34">
        <v>194.10587938867479</v>
      </c>
      <c r="AO62" s="34">
        <v>127.33512378768287</v>
      </c>
      <c r="AP62" s="34">
        <v>132.02365527801766</v>
      </c>
      <c r="AQ62" s="34">
        <v>96.094681734055115</v>
      </c>
    </row>
    <row r="63" spans="1:43" x14ac:dyDescent="0.45">
      <c r="A63" s="19">
        <v>55</v>
      </c>
      <c r="B63" s="19" t="str">
        <f t="shared" si="0"/>
        <v>110720_Green</v>
      </c>
      <c r="C63" s="19" t="s">
        <v>1615</v>
      </c>
      <c r="D63" s="19" t="s">
        <v>1615</v>
      </c>
      <c r="E63" s="19" t="s">
        <v>1615</v>
      </c>
      <c r="F63" s="19" t="s">
        <v>1615</v>
      </c>
      <c r="G63" s="19">
        <f t="shared" si="1"/>
        <v>110720</v>
      </c>
      <c r="H63" s="19" t="str">
        <f t="shared" si="6"/>
        <v>110720</v>
      </c>
      <c r="I63" s="19" t="str">
        <f>IF(J63=J60,"aa",J63)</f>
        <v>aa</v>
      </c>
      <c r="J63" s="19">
        <f t="shared" si="3"/>
        <v>44</v>
      </c>
      <c r="K63" s="31" t="s">
        <v>363</v>
      </c>
      <c r="L63" s="30" t="s">
        <v>415</v>
      </c>
      <c r="M63" s="30" t="s">
        <v>413</v>
      </c>
      <c r="N63" s="30" t="s">
        <v>416</v>
      </c>
      <c r="O63" s="30" t="s">
        <v>363</v>
      </c>
      <c r="P63" s="30" t="s">
        <v>412</v>
      </c>
      <c r="Q63" s="32">
        <v>0.8</v>
      </c>
      <c r="R63" s="32">
        <v>1</v>
      </c>
      <c r="S63" s="33" t="s">
        <v>361</v>
      </c>
      <c r="T63" s="34">
        <v>2077.6064044679288</v>
      </c>
      <c r="U63" s="34"/>
      <c r="V63" s="34">
        <v>12490.027753471564</v>
      </c>
      <c r="W63" s="162" t="s">
        <v>363</v>
      </c>
      <c r="X63" s="162">
        <v>3204.4511501395868</v>
      </c>
      <c r="Y63" s="34">
        <v>1060.3221075223803</v>
      </c>
      <c r="Z63" s="162">
        <v>8375.8217761236392</v>
      </c>
      <c r="AA63" s="162" t="s">
        <v>363</v>
      </c>
      <c r="AB63" s="162" t="s">
        <v>363</v>
      </c>
      <c r="AC63" s="34">
        <v>2702.526676382</v>
      </c>
      <c r="AD63" s="162" t="s">
        <v>363</v>
      </c>
      <c r="AE63" s="162">
        <v>7093.56787430445</v>
      </c>
      <c r="AF63" s="162" t="s">
        <v>363</v>
      </c>
      <c r="AG63" s="162" t="s">
        <v>363</v>
      </c>
      <c r="AH63" s="162" t="s">
        <v>363</v>
      </c>
      <c r="AI63" s="162">
        <v>2620.8776933623008</v>
      </c>
      <c r="AJ63" s="162" t="s">
        <v>363</v>
      </c>
      <c r="AK63" s="34" t="s">
        <v>363</v>
      </c>
      <c r="AL63" s="34">
        <v>2476.4961326217249</v>
      </c>
      <c r="AM63" s="34">
        <v>1122.6208344758265</v>
      </c>
      <c r="AN63" s="34">
        <v>951.47888037492646</v>
      </c>
      <c r="AO63" s="34">
        <v>755.41709393852784</v>
      </c>
      <c r="AP63" s="34">
        <v>2133.8198850113936</v>
      </c>
      <c r="AQ63" s="34">
        <v>2097.717284704308</v>
      </c>
    </row>
    <row r="64" spans="1:43" x14ac:dyDescent="0.45">
      <c r="A64" s="19">
        <v>56</v>
      </c>
      <c r="B64" s="19" t="str">
        <f t="shared" si="0"/>
        <v>110720_Blue</v>
      </c>
      <c r="C64" s="19" t="s">
        <v>1615</v>
      </c>
      <c r="D64" s="19" t="s">
        <v>1615</v>
      </c>
      <c r="E64" s="19" t="s">
        <v>1615</v>
      </c>
      <c r="F64" s="19" t="s">
        <v>1615</v>
      </c>
      <c r="G64" s="19">
        <f t="shared" si="1"/>
        <v>110720</v>
      </c>
      <c r="H64" s="19" t="str">
        <f t="shared" si="6"/>
        <v>110720</v>
      </c>
      <c r="I64" s="19" t="str">
        <f t="shared" si="4"/>
        <v>aa</v>
      </c>
      <c r="J64" s="19">
        <f t="shared" si="3"/>
        <v>44</v>
      </c>
      <c r="K64" s="35"/>
      <c r="L64" s="36"/>
      <c r="M64" s="36"/>
      <c r="N64" s="36"/>
      <c r="O64" s="36"/>
      <c r="P64" s="36"/>
      <c r="Q64" s="37"/>
      <c r="R64" s="37"/>
      <c r="S64" s="33" t="s">
        <v>362</v>
      </c>
      <c r="T64" s="34">
        <v>135.05873907280323</v>
      </c>
      <c r="U64" s="34"/>
      <c r="V64" s="34" t="s">
        <v>363</v>
      </c>
      <c r="W64" s="162" t="s">
        <v>363</v>
      </c>
      <c r="X64" s="162">
        <v>1.7063970407909536E-3</v>
      </c>
      <c r="Y64" s="34">
        <v>2901.872421170402</v>
      </c>
      <c r="Z64" s="162">
        <v>5.6295448916755948</v>
      </c>
      <c r="AA64" s="162" t="s">
        <v>363</v>
      </c>
      <c r="AB64" s="162" t="s">
        <v>363</v>
      </c>
      <c r="AC64" s="34" t="s">
        <v>363</v>
      </c>
      <c r="AD64" s="162" t="s">
        <v>363</v>
      </c>
      <c r="AE64" s="162" t="s">
        <v>363</v>
      </c>
      <c r="AF64" s="162" t="s">
        <v>363</v>
      </c>
      <c r="AG64" s="162" t="s">
        <v>363</v>
      </c>
      <c r="AH64" s="162" t="s">
        <v>363</v>
      </c>
      <c r="AI64" s="162" t="s">
        <v>363</v>
      </c>
      <c r="AJ64" s="162" t="s">
        <v>363</v>
      </c>
      <c r="AK64" s="34" t="s">
        <v>363</v>
      </c>
      <c r="AL64" s="34">
        <v>17.725960149561864</v>
      </c>
      <c r="AM64" s="34">
        <v>361.10181611398451</v>
      </c>
      <c r="AN64" s="34">
        <v>48.232128778615369</v>
      </c>
      <c r="AO64" s="34">
        <v>0.30566861381563654</v>
      </c>
      <c r="AP64" s="34">
        <v>1337.8399609192923</v>
      </c>
      <c r="AQ64" s="34">
        <v>366.81763501218455</v>
      </c>
    </row>
    <row r="65" spans="1:43" x14ac:dyDescent="0.45">
      <c r="A65" s="19">
        <v>57</v>
      </c>
      <c r="B65" s="19" t="str">
        <f t="shared" si="0"/>
        <v>110720_Grey</v>
      </c>
      <c r="C65" s="19" t="s">
        <v>1615</v>
      </c>
      <c r="D65" s="19" t="s">
        <v>1615</v>
      </c>
      <c r="E65" s="19" t="s">
        <v>1615</v>
      </c>
      <c r="F65" s="19" t="s">
        <v>1615</v>
      </c>
      <c r="G65" s="19">
        <f t="shared" si="1"/>
        <v>110720</v>
      </c>
      <c r="H65" s="19" t="str">
        <f t="shared" si="6"/>
        <v>110720</v>
      </c>
      <c r="I65" s="19" t="str">
        <f t="shared" si="4"/>
        <v>aa</v>
      </c>
      <c r="J65" s="19">
        <f t="shared" si="3"/>
        <v>44</v>
      </c>
      <c r="K65" s="38"/>
      <c r="L65" s="39"/>
      <c r="M65" s="39"/>
      <c r="N65" s="39"/>
      <c r="O65" s="39"/>
      <c r="P65" s="39"/>
      <c r="Q65" s="40"/>
      <c r="R65" s="40"/>
      <c r="S65" s="33" t="s">
        <v>364</v>
      </c>
      <c r="T65" s="34">
        <v>224.6900144508073</v>
      </c>
      <c r="U65" s="34"/>
      <c r="V65" s="34" t="s">
        <v>363</v>
      </c>
      <c r="W65" s="162" t="s">
        <v>363</v>
      </c>
      <c r="X65" s="162">
        <v>500.46456980063311</v>
      </c>
      <c r="Y65" s="34">
        <v>1552.8715290861919</v>
      </c>
      <c r="Z65" s="162">
        <v>104.45095583629173</v>
      </c>
      <c r="AA65" s="162" t="s">
        <v>363</v>
      </c>
      <c r="AB65" s="162" t="s">
        <v>363</v>
      </c>
      <c r="AC65" s="34">
        <v>73.5771697940515</v>
      </c>
      <c r="AD65" s="162" t="s">
        <v>363</v>
      </c>
      <c r="AE65" s="162">
        <v>146.40615764560943</v>
      </c>
      <c r="AF65" s="162" t="s">
        <v>363</v>
      </c>
      <c r="AG65" s="162" t="s">
        <v>363</v>
      </c>
      <c r="AH65" s="162" t="s">
        <v>363</v>
      </c>
      <c r="AI65" s="162" t="s">
        <v>363</v>
      </c>
      <c r="AJ65" s="162" t="s">
        <v>363</v>
      </c>
      <c r="AK65" s="34" t="s">
        <v>363</v>
      </c>
      <c r="AL65" s="34">
        <v>112.98230703838806</v>
      </c>
      <c r="AM65" s="34">
        <v>488.28325408629536</v>
      </c>
      <c r="AN65" s="34">
        <v>242.63234923584349</v>
      </c>
      <c r="AO65" s="34">
        <v>159.16890473460359</v>
      </c>
      <c r="AP65" s="34">
        <v>165.02956909752206</v>
      </c>
      <c r="AQ65" s="34">
        <v>120.11835216756889</v>
      </c>
    </row>
    <row r="66" spans="1:43" x14ac:dyDescent="0.45">
      <c r="A66" s="19">
        <v>58</v>
      </c>
      <c r="B66" s="19" t="str">
        <f t="shared" si="0"/>
        <v>220300_Green</v>
      </c>
      <c r="C66" s="19" t="s">
        <v>1618</v>
      </c>
      <c r="D66" s="19" t="s">
        <v>1618</v>
      </c>
      <c r="E66" s="19" t="s">
        <v>1618</v>
      </c>
      <c r="F66" s="19" t="s">
        <v>1618</v>
      </c>
      <c r="G66" s="19">
        <f t="shared" si="1"/>
        <v>220300</v>
      </c>
      <c r="H66" s="19" t="str">
        <f t="shared" si="6"/>
        <v>220300</v>
      </c>
      <c r="I66" s="19" t="str">
        <f>IF(J66=J63,"aa",J66)</f>
        <v>aa</v>
      </c>
      <c r="J66" s="19">
        <f t="shared" si="3"/>
        <v>44</v>
      </c>
      <c r="K66" s="31" t="s">
        <v>363</v>
      </c>
      <c r="L66" s="30" t="s">
        <v>417</v>
      </c>
      <c r="M66" s="30" t="s">
        <v>418</v>
      </c>
      <c r="N66" s="30" t="s">
        <v>419</v>
      </c>
      <c r="O66" s="30" t="s">
        <v>363</v>
      </c>
      <c r="P66" s="30" t="s">
        <v>412</v>
      </c>
      <c r="Q66" s="32">
        <v>6.55</v>
      </c>
      <c r="R66" s="32">
        <v>1</v>
      </c>
      <c r="S66" s="33" t="s">
        <v>361</v>
      </c>
      <c r="T66" s="34">
        <v>253.75345398081572</v>
      </c>
      <c r="U66" s="34"/>
      <c r="V66" s="34">
        <v>1525.4995729430921</v>
      </c>
      <c r="W66" s="162" t="s">
        <v>363</v>
      </c>
      <c r="X66" s="162">
        <v>391.38334658193429</v>
      </c>
      <c r="Y66" s="34">
        <v>129.50499023174112</v>
      </c>
      <c r="Z66" s="162">
        <v>1023.0011329616659</v>
      </c>
      <c r="AA66" s="162" t="s">
        <v>363</v>
      </c>
      <c r="AB66" s="162" t="s">
        <v>363</v>
      </c>
      <c r="AC66" s="34">
        <v>330.07959406192373</v>
      </c>
      <c r="AD66" s="162" t="s">
        <v>363</v>
      </c>
      <c r="AE66" s="162">
        <v>866.38996938069624</v>
      </c>
      <c r="AF66" s="162" t="s">
        <v>363</v>
      </c>
      <c r="AG66" s="162" t="s">
        <v>363</v>
      </c>
      <c r="AH66" s="162" t="s">
        <v>363</v>
      </c>
      <c r="AI66" s="162">
        <v>320.10719918928868</v>
      </c>
      <c r="AJ66" s="162" t="s">
        <v>363</v>
      </c>
      <c r="AK66" s="34" t="s">
        <v>363</v>
      </c>
      <c r="AL66" s="34">
        <v>302.47281009120303</v>
      </c>
      <c r="AM66" s="34">
        <v>137.11399505048266</v>
      </c>
      <c r="AN66" s="34">
        <v>116.21116096182308</v>
      </c>
      <c r="AO66" s="34">
        <v>92.264683229133169</v>
      </c>
      <c r="AP66" s="34">
        <v>260.61922259681148</v>
      </c>
      <c r="AQ66" s="34">
        <v>256.20974469670938</v>
      </c>
    </row>
    <row r="67" spans="1:43" x14ac:dyDescent="0.45">
      <c r="A67" s="19">
        <v>59</v>
      </c>
      <c r="B67" s="19" t="str">
        <f t="shared" si="0"/>
        <v>220300_Blue</v>
      </c>
      <c r="C67" s="19" t="s">
        <v>1618</v>
      </c>
      <c r="D67" s="19" t="s">
        <v>1618</v>
      </c>
      <c r="E67" s="19" t="s">
        <v>1618</v>
      </c>
      <c r="F67" s="19" t="s">
        <v>1618</v>
      </c>
      <c r="G67" s="19">
        <f t="shared" si="1"/>
        <v>220300</v>
      </c>
      <c r="H67" s="19" t="str">
        <f t="shared" si="6"/>
        <v>220300</v>
      </c>
      <c r="I67" s="19" t="str">
        <f t="shared" si="4"/>
        <v>aa</v>
      </c>
      <c r="J67" s="19">
        <f t="shared" si="3"/>
        <v>44</v>
      </c>
      <c r="K67" s="35"/>
      <c r="L67" s="36"/>
      <c r="M67" s="36"/>
      <c r="N67" s="36"/>
      <c r="O67" s="36"/>
      <c r="P67" s="36"/>
      <c r="Q67" s="37"/>
      <c r="R67" s="37"/>
      <c r="S67" s="33" t="s">
        <v>362</v>
      </c>
      <c r="T67" s="34">
        <v>16.495723856220241</v>
      </c>
      <c r="U67" s="34"/>
      <c r="V67" s="34" t="s">
        <v>363</v>
      </c>
      <c r="W67" s="162" t="s">
        <v>363</v>
      </c>
      <c r="X67" s="162">
        <v>2.0841490574546E-4</v>
      </c>
      <c r="Y67" s="34">
        <v>354.4271659444766</v>
      </c>
      <c r="Z67" s="162">
        <v>0.68757800203671393</v>
      </c>
      <c r="AA67" s="162" t="s">
        <v>363</v>
      </c>
      <c r="AB67" s="162" t="s">
        <v>363</v>
      </c>
      <c r="AC67" s="34" t="s">
        <v>363</v>
      </c>
      <c r="AD67" s="162" t="s">
        <v>363</v>
      </c>
      <c r="AE67" s="162" t="s">
        <v>363</v>
      </c>
      <c r="AF67" s="162" t="s">
        <v>363</v>
      </c>
      <c r="AG67" s="162" t="s">
        <v>363</v>
      </c>
      <c r="AH67" s="162" t="s">
        <v>363</v>
      </c>
      <c r="AI67" s="162" t="s">
        <v>363</v>
      </c>
      <c r="AJ67" s="162" t="s">
        <v>363</v>
      </c>
      <c r="AK67" s="34" t="s">
        <v>363</v>
      </c>
      <c r="AL67" s="34">
        <v>2.1650027663587008</v>
      </c>
      <c r="AM67" s="34">
        <v>44.104038609341622</v>
      </c>
      <c r="AN67" s="34">
        <v>5.8909470263957706</v>
      </c>
      <c r="AO67" s="34">
        <v>3.7333571153054849E-2</v>
      </c>
      <c r="AP67" s="34">
        <v>163.40030057029523</v>
      </c>
      <c r="AQ67" s="34">
        <v>44.802153894617959</v>
      </c>
    </row>
    <row r="68" spans="1:43" x14ac:dyDescent="0.45">
      <c r="A68" s="19">
        <v>60</v>
      </c>
      <c r="B68" s="19" t="str">
        <f t="shared" si="0"/>
        <v>220300_Grey</v>
      </c>
      <c r="C68" s="19" t="s">
        <v>1618</v>
      </c>
      <c r="D68" s="19" t="s">
        <v>1618</v>
      </c>
      <c r="E68" s="19" t="s">
        <v>1618</v>
      </c>
      <c r="F68" s="19" t="s">
        <v>1618</v>
      </c>
      <c r="G68" s="19">
        <f t="shared" si="1"/>
        <v>220300</v>
      </c>
      <c r="H68" s="19" t="str">
        <f t="shared" si="6"/>
        <v>220300</v>
      </c>
      <c r="I68" s="19" t="str">
        <f t="shared" si="4"/>
        <v>aa</v>
      </c>
      <c r="J68" s="19">
        <f t="shared" si="3"/>
        <v>44</v>
      </c>
      <c r="K68" s="38"/>
      <c r="L68" s="39"/>
      <c r="M68" s="39"/>
      <c r="N68" s="39"/>
      <c r="O68" s="39"/>
      <c r="P68" s="39"/>
      <c r="Q68" s="40"/>
      <c r="R68" s="40"/>
      <c r="S68" s="33" t="s">
        <v>364</v>
      </c>
      <c r="T68" s="34">
        <v>27.443055200098605</v>
      </c>
      <c r="U68" s="34"/>
      <c r="V68" s="34" t="s">
        <v>363</v>
      </c>
      <c r="W68" s="162" t="s">
        <v>363</v>
      </c>
      <c r="X68" s="162">
        <v>61.125443639771987</v>
      </c>
      <c r="Y68" s="34">
        <v>189.66369820900056</v>
      </c>
      <c r="Z68" s="162">
        <v>12.757368651760823</v>
      </c>
      <c r="AA68" s="162" t="s">
        <v>363</v>
      </c>
      <c r="AB68" s="162" t="s">
        <v>363</v>
      </c>
      <c r="AC68" s="34">
        <v>8.9865245549986561</v>
      </c>
      <c r="AD68" s="162" t="s">
        <v>363</v>
      </c>
      <c r="AE68" s="162">
        <v>17.881668109387412</v>
      </c>
      <c r="AF68" s="162" t="s">
        <v>363</v>
      </c>
      <c r="AG68" s="162" t="s">
        <v>363</v>
      </c>
      <c r="AH68" s="162" t="s">
        <v>363</v>
      </c>
      <c r="AI68" s="162" t="s">
        <v>363</v>
      </c>
      <c r="AJ68" s="162" t="s">
        <v>363</v>
      </c>
      <c r="AK68" s="34" t="s">
        <v>363</v>
      </c>
      <c r="AL68" s="34">
        <v>13.799365745146634</v>
      </c>
      <c r="AM68" s="34">
        <v>59.637649354051348</v>
      </c>
      <c r="AN68" s="34">
        <v>29.634485402851116</v>
      </c>
      <c r="AO68" s="34">
        <v>19.440476914150057</v>
      </c>
      <c r="AP68" s="34">
        <v>20.156283248552313</v>
      </c>
      <c r="AQ68" s="34">
        <v>14.670943776191621</v>
      </c>
    </row>
    <row r="69" spans="1:43" x14ac:dyDescent="0.45">
      <c r="A69" s="19">
        <v>61</v>
      </c>
      <c r="B69" s="19" t="str">
        <f t="shared" si="0"/>
        <v>100590_Green</v>
      </c>
      <c r="C69" s="19" t="s">
        <v>58</v>
      </c>
      <c r="D69" s="19" t="s">
        <v>58</v>
      </c>
      <c r="E69" s="19" t="s">
        <v>58</v>
      </c>
      <c r="F69" s="19" t="s">
        <v>58</v>
      </c>
      <c r="G69" s="19">
        <f t="shared" si="1"/>
        <v>100590</v>
      </c>
      <c r="H69" s="26">
        <v>100590</v>
      </c>
      <c r="I69" s="19">
        <f>IF(J69=J66,"aa",J69)</f>
        <v>56</v>
      </c>
      <c r="J69" s="19">
        <f t="shared" si="3"/>
        <v>56</v>
      </c>
      <c r="K69" s="31">
        <v>56</v>
      </c>
      <c r="L69" s="30" t="s">
        <v>420</v>
      </c>
      <c r="M69" s="30" t="s">
        <v>421</v>
      </c>
      <c r="N69" s="30" t="s">
        <v>422</v>
      </c>
      <c r="O69" s="30" t="s">
        <v>48</v>
      </c>
      <c r="P69" s="30" t="s">
        <v>420</v>
      </c>
      <c r="Q69" s="32">
        <v>1</v>
      </c>
      <c r="R69" s="32">
        <v>1</v>
      </c>
      <c r="S69" s="33" t="s">
        <v>361</v>
      </c>
      <c r="T69" s="34">
        <v>947.1963480386853</v>
      </c>
      <c r="U69" s="34"/>
      <c r="V69" s="34">
        <v>1089.0637066938868</v>
      </c>
      <c r="W69" s="162">
        <v>2163.6531677220628</v>
      </c>
      <c r="X69" s="162">
        <v>1620.6983858521835</v>
      </c>
      <c r="Y69" s="34">
        <v>140.77962737938532</v>
      </c>
      <c r="Z69" s="162">
        <v>4200.5352479225394</v>
      </c>
      <c r="AA69" s="162">
        <v>2778.1242588560358</v>
      </c>
      <c r="AB69" s="162">
        <v>1367.8033867354616</v>
      </c>
      <c r="AC69" s="34">
        <v>2702.9189065978176</v>
      </c>
      <c r="AD69" s="162">
        <v>3757.6300592655148</v>
      </c>
      <c r="AE69" s="162">
        <v>2901.1768555840258</v>
      </c>
      <c r="AF69" s="162">
        <v>2297.1667990171495</v>
      </c>
      <c r="AG69" s="162">
        <v>1985.9365184030435</v>
      </c>
      <c r="AH69" s="162">
        <v>4090.581775796265</v>
      </c>
      <c r="AI69" s="162">
        <v>2573.02297532382</v>
      </c>
      <c r="AJ69" s="162">
        <v>2030.8958993660069</v>
      </c>
      <c r="AK69" s="34">
        <v>1275.2131315210299</v>
      </c>
      <c r="AL69" s="253">
        <v>1045.3425953852175</v>
      </c>
      <c r="AM69" s="253">
        <v>145.67713405709551</v>
      </c>
      <c r="AN69" s="253">
        <v>791.26041505327203</v>
      </c>
      <c r="AO69" s="253" t="s">
        <v>363</v>
      </c>
      <c r="AP69" s="253">
        <v>2238.9195055885493</v>
      </c>
      <c r="AQ69" s="253">
        <v>1661.2256711829659</v>
      </c>
    </row>
    <row r="70" spans="1:43" x14ac:dyDescent="0.45">
      <c r="A70" s="19">
        <v>62</v>
      </c>
      <c r="B70" s="19" t="str">
        <f t="shared" si="0"/>
        <v>100590_Blue</v>
      </c>
      <c r="C70" s="19" t="s">
        <v>58</v>
      </c>
      <c r="D70" s="19" t="s">
        <v>58</v>
      </c>
      <c r="E70" s="19" t="s">
        <v>58</v>
      </c>
      <c r="F70" s="19" t="s">
        <v>58</v>
      </c>
      <c r="G70" s="19">
        <f t="shared" si="1"/>
        <v>100590</v>
      </c>
      <c r="H70" s="26">
        <f t="shared" ref="H70:H101" si="7">IF(L70="",H69,LEFT(L70,6))</f>
        <v>100590</v>
      </c>
      <c r="I70" s="19">
        <f t="shared" si="4"/>
        <v>56</v>
      </c>
      <c r="J70" s="19">
        <f t="shared" si="3"/>
        <v>56</v>
      </c>
      <c r="K70" s="35"/>
      <c r="L70" s="36"/>
      <c r="M70" s="36"/>
      <c r="N70" s="36"/>
      <c r="O70" s="36"/>
      <c r="P70" s="36"/>
      <c r="Q70" s="37"/>
      <c r="R70" s="37"/>
      <c r="S70" s="33" t="s">
        <v>362</v>
      </c>
      <c r="T70" s="34">
        <v>81.226395598640849</v>
      </c>
      <c r="U70" s="34"/>
      <c r="V70" s="34">
        <v>4.2776712551348961E-6</v>
      </c>
      <c r="W70" s="162">
        <v>20.811077455415049</v>
      </c>
      <c r="X70" s="162">
        <v>0.53889047210577601</v>
      </c>
      <c r="Y70" s="34">
        <v>1078.1516150312623</v>
      </c>
      <c r="Z70" s="162">
        <v>33.444995930532954</v>
      </c>
      <c r="AA70" s="162" t="s">
        <v>363</v>
      </c>
      <c r="AB70" s="162">
        <v>35.500294923294376</v>
      </c>
      <c r="AC70" s="34">
        <v>4.3747624774318048</v>
      </c>
      <c r="AD70" s="162">
        <v>6.1705433322390584E-4</v>
      </c>
      <c r="AE70" s="162">
        <v>2.0574469647391465</v>
      </c>
      <c r="AF70" s="162">
        <v>1.2851220909916059</v>
      </c>
      <c r="AG70" s="162" t="s">
        <v>363</v>
      </c>
      <c r="AH70" s="162" t="s">
        <v>363</v>
      </c>
      <c r="AI70" s="162">
        <v>18.105174279582577</v>
      </c>
      <c r="AJ70" s="162" t="s">
        <v>363</v>
      </c>
      <c r="AK70" s="34">
        <v>0.85571498137626256</v>
      </c>
      <c r="AL70" s="253">
        <v>14.049220219406383</v>
      </c>
      <c r="AM70" s="253">
        <v>478.2154612565871</v>
      </c>
      <c r="AN70" s="253">
        <v>73.722796824102517</v>
      </c>
      <c r="AO70" s="253" t="s">
        <v>363</v>
      </c>
      <c r="AP70" s="253">
        <v>103.07128509469082</v>
      </c>
      <c r="AQ70" s="253">
        <v>33.932646591131579</v>
      </c>
    </row>
    <row r="71" spans="1:43" x14ac:dyDescent="0.45">
      <c r="A71" s="19">
        <v>63</v>
      </c>
      <c r="B71" s="19" t="str">
        <f t="shared" si="0"/>
        <v>100590_Grey</v>
      </c>
      <c r="C71" s="19" t="s">
        <v>58</v>
      </c>
      <c r="D71" s="19" t="s">
        <v>58</v>
      </c>
      <c r="E71" s="19" t="s">
        <v>58</v>
      </c>
      <c r="F71" s="19" t="s">
        <v>58</v>
      </c>
      <c r="G71" s="19">
        <f t="shared" si="1"/>
        <v>100590</v>
      </c>
      <c r="H71" s="26">
        <f t="shared" si="7"/>
        <v>100590</v>
      </c>
      <c r="I71" s="19">
        <f t="shared" si="4"/>
        <v>56</v>
      </c>
      <c r="J71" s="19">
        <f t="shared" si="3"/>
        <v>56</v>
      </c>
      <c r="K71" s="38"/>
      <c r="L71" s="39"/>
      <c r="M71" s="39"/>
      <c r="N71" s="39"/>
      <c r="O71" s="39"/>
      <c r="P71" s="39"/>
      <c r="Q71" s="40"/>
      <c r="R71" s="40"/>
      <c r="S71" s="33" t="s">
        <v>364</v>
      </c>
      <c r="T71" s="34">
        <v>193.93091967735268</v>
      </c>
      <c r="U71" s="34"/>
      <c r="V71" s="34">
        <v>332.9498538031873</v>
      </c>
      <c r="W71" s="162">
        <v>547.19307999514604</v>
      </c>
      <c r="X71" s="162">
        <v>124.8124078848725</v>
      </c>
      <c r="Y71" s="34">
        <v>480.41548566953207</v>
      </c>
      <c r="Z71" s="162">
        <v>24.217250353093494</v>
      </c>
      <c r="AA71" s="162">
        <v>17.709645457571668</v>
      </c>
      <c r="AB71" s="162">
        <v>327.37876004033711</v>
      </c>
      <c r="AC71" s="34">
        <v>38.671193192451618</v>
      </c>
      <c r="AD71" s="162">
        <v>221.85128321244468</v>
      </c>
      <c r="AE71" s="162">
        <v>38.829422391705478</v>
      </c>
      <c r="AF71" s="162">
        <v>37.002432434792645</v>
      </c>
      <c r="AG71" s="162">
        <v>163.52103250960363</v>
      </c>
      <c r="AH71" s="162">
        <v>8.1344401964211475</v>
      </c>
      <c r="AI71" s="162">
        <v>35.491535240277855</v>
      </c>
      <c r="AJ71" s="162">
        <v>4.51326223265343</v>
      </c>
      <c r="AK71" s="34">
        <v>487.62558408976463</v>
      </c>
      <c r="AL71" s="253">
        <v>79.220346791355354</v>
      </c>
      <c r="AM71" s="253">
        <v>261.23030264312791</v>
      </c>
      <c r="AN71" s="253">
        <v>294.92798076221823</v>
      </c>
      <c r="AO71" s="253" t="s">
        <v>363</v>
      </c>
      <c r="AP71" s="253">
        <v>195.41572442998284</v>
      </c>
      <c r="AQ71" s="253">
        <v>131.2471294447877</v>
      </c>
    </row>
    <row r="72" spans="1:43" x14ac:dyDescent="0.45">
      <c r="A72" s="19">
        <v>64</v>
      </c>
      <c r="B72" s="19" t="str">
        <f t="shared" si="0"/>
        <v>100590_Green</v>
      </c>
      <c r="C72" s="19" t="s">
        <v>58</v>
      </c>
      <c r="D72" s="19" t="s">
        <v>58</v>
      </c>
      <c r="E72" s="19" t="s">
        <v>58</v>
      </c>
      <c r="F72" s="19" t="s">
        <v>58</v>
      </c>
      <c r="G72" s="19">
        <f t="shared" si="1"/>
        <v>100590</v>
      </c>
      <c r="H72" s="19" t="str">
        <f t="shared" si="7"/>
        <v>100590</v>
      </c>
      <c r="I72" s="19" t="str">
        <f>IF(J72=J69,"aa",J72)</f>
        <v>aa</v>
      </c>
      <c r="J72" s="19">
        <f t="shared" si="3"/>
        <v>56</v>
      </c>
      <c r="K72" s="31" t="s">
        <v>363</v>
      </c>
      <c r="L72" s="30" t="s">
        <v>423</v>
      </c>
      <c r="M72" s="30" t="s">
        <v>424</v>
      </c>
      <c r="N72" s="30" t="s">
        <v>425</v>
      </c>
      <c r="O72" s="30" t="s">
        <v>363</v>
      </c>
      <c r="P72" s="30" t="s">
        <v>426</v>
      </c>
      <c r="Q72" s="32">
        <v>1</v>
      </c>
      <c r="R72" s="32">
        <v>1</v>
      </c>
      <c r="S72" s="33" t="s">
        <v>361</v>
      </c>
      <c r="T72" s="34">
        <v>947.1963480386853</v>
      </c>
      <c r="U72" s="34"/>
      <c r="V72" s="34">
        <v>1089.0637066938868</v>
      </c>
      <c r="W72" s="162">
        <v>2163.6531677220628</v>
      </c>
      <c r="X72" s="162">
        <v>1620.6983858521835</v>
      </c>
      <c r="Y72" s="34">
        <v>140.77962737938532</v>
      </c>
      <c r="Z72" s="162">
        <v>4200.5352479225394</v>
      </c>
      <c r="AA72" s="162">
        <v>2778.1242588560358</v>
      </c>
      <c r="AB72" s="162">
        <v>1367.8033867354616</v>
      </c>
      <c r="AC72" s="34">
        <v>2702.9189065978176</v>
      </c>
      <c r="AD72" s="162">
        <v>3757.6300592655148</v>
      </c>
      <c r="AE72" s="162">
        <v>2901.1768555840258</v>
      </c>
      <c r="AF72" s="162">
        <v>2297.1667990171495</v>
      </c>
      <c r="AG72" s="162">
        <v>1985.9365184030435</v>
      </c>
      <c r="AH72" s="162">
        <v>4090.581775796265</v>
      </c>
      <c r="AI72" s="162">
        <v>2573.02297532382</v>
      </c>
      <c r="AJ72" s="162">
        <v>2030.8958993660069</v>
      </c>
      <c r="AK72" s="34">
        <v>1275.2131315210299</v>
      </c>
      <c r="AL72" s="34">
        <v>1045.3425953852175</v>
      </c>
      <c r="AM72" s="34">
        <v>145.67713405709551</v>
      </c>
      <c r="AN72" s="34">
        <v>791.26041505327203</v>
      </c>
      <c r="AO72" s="34" t="s">
        <v>363</v>
      </c>
      <c r="AP72" s="34">
        <v>2238.9195055885493</v>
      </c>
      <c r="AQ72" s="34">
        <v>1661.2256711829659</v>
      </c>
    </row>
    <row r="73" spans="1:43" x14ac:dyDescent="0.45">
      <c r="A73" s="19">
        <v>65</v>
      </c>
      <c r="B73" s="19" t="str">
        <f t="shared" ref="B73:B136" si="8">G73&amp;"_"&amp;S73</f>
        <v>100590_Blue</v>
      </c>
      <c r="C73" s="19" t="s">
        <v>58</v>
      </c>
      <c r="D73" s="19" t="s">
        <v>58</v>
      </c>
      <c r="E73" s="19" t="s">
        <v>58</v>
      </c>
      <c r="F73" s="19" t="s">
        <v>58</v>
      </c>
      <c r="G73" s="19">
        <f t="shared" ref="G73:G136" si="9">VALUE(H73)</f>
        <v>100590</v>
      </c>
      <c r="H73" s="19" t="str">
        <f t="shared" si="7"/>
        <v>100590</v>
      </c>
      <c r="I73" s="19" t="str">
        <f t="shared" si="4"/>
        <v>aa</v>
      </c>
      <c r="J73" s="19">
        <f t="shared" si="3"/>
        <v>56</v>
      </c>
      <c r="K73" s="35"/>
      <c r="L73" s="36"/>
      <c r="M73" s="36"/>
      <c r="N73" s="36"/>
      <c r="O73" s="36"/>
      <c r="P73" s="36"/>
      <c r="Q73" s="37"/>
      <c r="R73" s="37"/>
      <c r="S73" s="33" t="s">
        <v>362</v>
      </c>
      <c r="T73" s="34">
        <v>81.226395598640849</v>
      </c>
      <c r="U73" s="34"/>
      <c r="V73" s="34">
        <v>4.2776712551348961E-6</v>
      </c>
      <c r="W73" s="162">
        <v>20.811077455415049</v>
      </c>
      <c r="X73" s="162">
        <v>0.53889047210577601</v>
      </c>
      <c r="Y73" s="34">
        <v>1078.1516150312623</v>
      </c>
      <c r="Z73" s="162">
        <v>33.444995930532954</v>
      </c>
      <c r="AA73" s="162" t="s">
        <v>363</v>
      </c>
      <c r="AB73" s="162">
        <v>35.500294923294376</v>
      </c>
      <c r="AC73" s="34">
        <v>4.3747624774318048</v>
      </c>
      <c r="AD73" s="162">
        <v>6.1705433322390584E-4</v>
      </c>
      <c r="AE73" s="162">
        <v>2.0574469647391465</v>
      </c>
      <c r="AF73" s="162">
        <v>1.2851220909916059</v>
      </c>
      <c r="AG73" s="162" t="s">
        <v>363</v>
      </c>
      <c r="AH73" s="162" t="s">
        <v>363</v>
      </c>
      <c r="AI73" s="162">
        <v>18.105174279582577</v>
      </c>
      <c r="AJ73" s="162" t="s">
        <v>363</v>
      </c>
      <c r="AK73" s="34">
        <v>0.85571498137626256</v>
      </c>
      <c r="AL73" s="34">
        <v>14.049220219406383</v>
      </c>
      <c r="AM73" s="34">
        <v>478.2154612565871</v>
      </c>
      <c r="AN73" s="34">
        <v>73.722796824102517</v>
      </c>
      <c r="AO73" s="34" t="s">
        <v>363</v>
      </c>
      <c r="AP73" s="34">
        <v>103.07128509469082</v>
      </c>
      <c r="AQ73" s="34">
        <v>33.932646591131579</v>
      </c>
    </row>
    <row r="74" spans="1:43" x14ac:dyDescent="0.45">
      <c r="A74" s="19">
        <v>66</v>
      </c>
      <c r="B74" s="19" t="str">
        <f t="shared" si="8"/>
        <v>100590_Grey</v>
      </c>
      <c r="C74" s="19" t="s">
        <v>58</v>
      </c>
      <c r="D74" s="19" t="s">
        <v>58</v>
      </c>
      <c r="E74" s="19" t="s">
        <v>58</v>
      </c>
      <c r="F74" s="19" t="s">
        <v>58</v>
      </c>
      <c r="G74" s="19">
        <f t="shared" si="9"/>
        <v>100590</v>
      </c>
      <c r="H74" s="19" t="str">
        <f t="shared" si="7"/>
        <v>100590</v>
      </c>
      <c r="I74" s="19" t="str">
        <f t="shared" si="4"/>
        <v>aa</v>
      </c>
      <c r="J74" s="19">
        <f t="shared" si="3"/>
        <v>56</v>
      </c>
      <c r="K74" s="38"/>
      <c r="L74" s="39"/>
      <c r="M74" s="39"/>
      <c r="N74" s="39"/>
      <c r="O74" s="39"/>
      <c r="P74" s="39"/>
      <c r="Q74" s="40"/>
      <c r="R74" s="40"/>
      <c r="S74" s="33" t="s">
        <v>364</v>
      </c>
      <c r="T74" s="34">
        <v>193.93091967735268</v>
      </c>
      <c r="U74" s="34"/>
      <c r="V74" s="34">
        <v>332.9498538031873</v>
      </c>
      <c r="W74" s="162">
        <v>547.19307999514604</v>
      </c>
      <c r="X74" s="162">
        <v>124.8124078848725</v>
      </c>
      <c r="Y74" s="34">
        <v>480.41548566953207</v>
      </c>
      <c r="Z74" s="162">
        <v>24.217250353093494</v>
      </c>
      <c r="AA74" s="162">
        <v>17.709645457571668</v>
      </c>
      <c r="AB74" s="162">
        <v>327.37876004033711</v>
      </c>
      <c r="AC74" s="34">
        <v>38.671193192451618</v>
      </c>
      <c r="AD74" s="162">
        <v>221.85128321244468</v>
      </c>
      <c r="AE74" s="162">
        <v>38.829422391705478</v>
      </c>
      <c r="AF74" s="162">
        <v>37.002432434792645</v>
      </c>
      <c r="AG74" s="162">
        <v>163.52103250960363</v>
      </c>
      <c r="AH74" s="162">
        <v>8.1344401964211475</v>
      </c>
      <c r="AI74" s="162">
        <v>35.491535240277855</v>
      </c>
      <c r="AJ74" s="162">
        <v>4.51326223265343</v>
      </c>
      <c r="AK74" s="34">
        <v>487.62558408976463</v>
      </c>
      <c r="AL74" s="34">
        <v>79.220346791355354</v>
      </c>
      <c r="AM74" s="34">
        <v>261.23030264312791</v>
      </c>
      <c r="AN74" s="34">
        <v>294.92798076221823</v>
      </c>
      <c r="AO74" s="34" t="s">
        <v>363</v>
      </c>
      <c r="AP74" s="34">
        <v>195.41572442998284</v>
      </c>
      <c r="AQ74" s="34">
        <v>131.2471294447877</v>
      </c>
    </row>
    <row r="75" spans="1:43" x14ac:dyDescent="0.45">
      <c r="A75" s="19">
        <v>67</v>
      </c>
      <c r="B75" s="19" t="str">
        <f t="shared" si="8"/>
        <v>110220_Green</v>
      </c>
      <c r="C75" s="19" t="s">
        <v>1619</v>
      </c>
      <c r="D75" s="19" t="s">
        <v>1619</v>
      </c>
      <c r="E75" s="19" t="s">
        <v>1619</v>
      </c>
      <c r="F75" s="19" t="s">
        <v>1615</v>
      </c>
      <c r="G75" s="19">
        <f t="shared" si="9"/>
        <v>110220</v>
      </c>
      <c r="H75" s="19" t="str">
        <f t="shared" si="7"/>
        <v>110220</v>
      </c>
      <c r="I75" s="19" t="str">
        <f>IF(J75=J72,"aa",J75)</f>
        <v>aa</v>
      </c>
      <c r="J75" s="19">
        <f t="shared" ref="J75:J138" si="10">IF($K75="",$J74,$K75)</f>
        <v>56</v>
      </c>
      <c r="K75" s="31" t="s">
        <v>363</v>
      </c>
      <c r="L75" s="30" t="s">
        <v>427</v>
      </c>
      <c r="M75" s="30" t="s">
        <v>428</v>
      </c>
      <c r="N75" s="30" t="s">
        <v>429</v>
      </c>
      <c r="O75" s="30" t="s">
        <v>363</v>
      </c>
      <c r="P75" s="30" t="s">
        <v>423</v>
      </c>
      <c r="Q75" s="32">
        <v>0.82</v>
      </c>
      <c r="R75" s="32">
        <v>0.84082340966631186</v>
      </c>
      <c r="S75" s="33" t="s">
        <v>361</v>
      </c>
      <c r="T75" s="34">
        <v>971.24983290410489</v>
      </c>
      <c r="U75" s="34"/>
      <c r="V75" s="34">
        <v>1116.7198283002272</v>
      </c>
      <c r="W75" s="162">
        <v>2218.5978461211967</v>
      </c>
      <c r="X75" s="162">
        <v>1661.8550522352693</v>
      </c>
      <c r="Y75" s="34">
        <v>144.35464183498493</v>
      </c>
      <c r="Z75" s="162">
        <v>4307.2053287582394</v>
      </c>
      <c r="AA75" s="162">
        <v>2848.6730631805217</v>
      </c>
      <c r="AB75" s="162">
        <v>1402.537935839073</v>
      </c>
      <c r="AC75" s="34">
        <v>2771.5579159720937</v>
      </c>
      <c r="AD75" s="162">
        <v>3853.0528276783607</v>
      </c>
      <c r="AE75" s="162">
        <v>2974.8505070209144</v>
      </c>
      <c r="AF75" s="162">
        <v>2355.5019762461548</v>
      </c>
      <c r="AG75" s="162">
        <v>2036.3681887615749</v>
      </c>
      <c r="AH75" s="162">
        <v>4194.459653955967</v>
      </c>
      <c r="AI75" s="162">
        <v>2638.3633551969915</v>
      </c>
      <c r="AJ75" s="162">
        <v>2082.4692863198256</v>
      </c>
      <c r="AK75" s="34">
        <v>1307.5964064594725</v>
      </c>
      <c r="AL75" s="34">
        <v>1071.8884455136956</v>
      </c>
      <c r="AM75" s="34">
        <v>149.37651776622374</v>
      </c>
      <c r="AN75" s="34">
        <v>811.35400014521144</v>
      </c>
      <c r="AO75" s="34" t="s">
        <v>363</v>
      </c>
      <c r="AP75" s="34">
        <v>2295.7755276309481</v>
      </c>
      <c r="AQ75" s="34">
        <v>1703.4115037430111</v>
      </c>
    </row>
    <row r="76" spans="1:43" x14ac:dyDescent="0.45">
      <c r="A76" s="19">
        <v>68</v>
      </c>
      <c r="B76" s="19" t="str">
        <f t="shared" si="8"/>
        <v>110220_Blue</v>
      </c>
      <c r="C76" s="19" t="s">
        <v>1619</v>
      </c>
      <c r="D76" s="19" t="s">
        <v>1619</v>
      </c>
      <c r="E76" s="19" t="s">
        <v>1619</v>
      </c>
      <c r="F76" s="19" t="s">
        <v>1615</v>
      </c>
      <c r="G76" s="19">
        <f t="shared" si="9"/>
        <v>110220</v>
      </c>
      <c r="H76" s="19" t="str">
        <f t="shared" si="7"/>
        <v>110220</v>
      </c>
      <c r="I76" s="19" t="str">
        <f t="shared" si="4"/>
        <v>aa</v>
      </c>
      <c r="J76" s="19">
        <f t="shared" si="10"/>
        <v>56</v>
      </c>
      <c r="K76" s="35"/>
      <c r="L76" s="36"/>
      <c r="M76" s="36"/>
      <c r="N76" s="36"/>
      <c r="O76" s="36"/>
      <c r="P76" s="36"/>
      <c r="Q76" s="37"/>
      <c r="R76" s="37"/>
      <c r="S76" s="33" t="s">
        <v>362</v>
      </c>
      <c r="T76" s="34">
        <v>83.289091344090124</v>
      </c>
      <c r="U76" s="34"/>
      <c r="V76" s="34">
        <v>4.3863001587488963E-6</v>
      </c>
      <c r="W76" s="162">
        <v>21.339562323038777</v>
      </c>
      <c r="X76" s="162">
        <v>0.55257527340569157</v>
      </c>
      <c r="Y76" s="34">
        <v>1105.5306305949109</v>
      </c>
      <c r="Z76" s="162">
        <v>34.294311603154448</v>
      </c>
      <c r="AA76" s="162" t="s">
        <v>363</v>
      </c>
      <c r="AB76" s="162">
        <v>36.401803684834199</v>
      </c>
      <c r="AC76" s="34">
        <v>4.4858569545786002</v>
      </c>
      <c r="AD76" s="162">
        <v>6.3272405903743551E-4</v>
      </c>
      <c r="AE76" s="162">
        <v>2.109694600121431</v>
      </c>
      <c r="AF76" s="162">
        <v>1.3177569980305639</v>
      </c>
      <c r="AG76" s="162" t="s">
        <v>363</v>
      </c>
      <c r="AH76" s="162" t="s">
        <v>363</v>
      </c>
      <c r="AI76" s="162">
        <v>18.56494435409931</v>
      </c>
      <c r="AJ76" s="162" t="s">
        <v>363</v>
      </c>
      <c r="AK76" s="34">
        <v>0.8774453516382118</v>
      </c>
      <c r="AL76" s="34">
        <v>14.405991765895324</v>
      </c>
      <c r="AM76" s="34">
        <v>490.35945693769713</v>
      </c>
      <c r="AN76" s="34">
        <v>75.5949431655837</v>
      </c>
      <c r="AO76" s="34" t="s">
        <v>363</v>
      </c>
      <c r="AP76" s="34">
        <v>105.68871874634932</v>
      </c>
      <c r="AQ76" s="34">
        <v>34.79434586067952</v>
      </c>
    </row>
    <row r="77" spans="1:43" x14ac:dyDescent="0.45">
      <c r="A77" s="19">
        <v>69</v>
      </c>
      <c r="B77" s="19" t="str">
        <f t="shared" si="8"/>
        <v>110220_Grey</v>
      </c>
      <c r="C77" s="19" t="s">
        <v>1619</v>
      </c>
      <c r="D77" s="19" t="s">
        <v>1619</v>
      </c>
      <c r="E77" s="19" t="s">
        <v>1619</v>
      </c>
      <c r="F77" s="19" t="s">
        <v>1615</v>
      </c>
      <c r="G77" s="19">
        <f t="shared" si="9"/>
        <v>110220</v>
      </c>
      <c r="H77" s="19" t="str">
        <f t="shared" si="7"/>
        <v>110220</v>
      </c>
      <c r="I77" s="19" t="str">
        <f t="shared" ref="I77:I92" si="11">IF(J77=J74,"aa",J77)</f>
        <v>aa</v>
      </c>
      <c r="J77" s="19">
        <f t="shared" si="10"/>
        <v>56</v>
      </c>
      <c r="K77" s="38"/>
      <c r="L77" s="39"/>
      <c r="M77" s="39"/>
      <c r="N77" s="39"/>
      <c r="O77" s="39"/>
      <c r="P77" s="39"/>
      <c r="Q77" s="40"/>
      <c r="R77" s="40"/>
      <c r="S77" s="33" t="s">
        <v>364</v>
      </c>
      <c r="T77" s="34">
        <v>198.85567941809188</v>
      </c>
      <c r="U77" s="34"/>
      <c r="V77" s="34">
        <v>341.40491624719022</v>
      </c>
      <c r="W77" s="162">
        <v>561.08872105771911</v>
      </c>
      <c r="X77" s="162">
        <v>127.98194434929387</v>
      </c>
      <c r="Y77" s="34">
        <v>492.61534965506485</v>
      </c>
      <c r="Z77" s="162">
        <v>24.832232944671667</v>
      </c>
      <c r="AA77" s="162">
        <v>18.159371314166979</v>
      </c>
      <c r="AB77" s="162">
        <v>335.69234788956777</v>
      </c>
      <c r="AC77" s="34">
        <v>39.653225019441265</v>
      </c>
      <c r="AD77" s="162">
        <v>227.48506388967604</v>
      </c>
      <c r="AE77" s="162">
        <v>39.815472354594192</v>
      </c>
      <c r="AF77" s="162">
        <v>37.942087080206932</v>
      </c>
      <c r="AG77" s="162">
        <v>167.67355134985459</v>
      </c>
      <c r="AH77" s="162">
        <v>8.3410094410750411</v>
      </c>
      <c r="AI77" s="162">
        <v>36.392821554905481</v>
      </c>
      <c r="AJ77" s="162">
        <v>4.6278738282656686</v>
      </c>
      <c r="AK77" s="34">
        <v>500.0085442132717</v>
      </c>
      <c r="AL77" s="34">
        <v>81.232100126896441</v>
      </c>
      <c r="AM77" s="34">
        <v>267.86408997141143</v>
      </c>
      <c r="AN77" s="34">
        <v>302.41750047620582</v>
      </c>
      <c r="AO77" s="34" t="s">
        <v>363</v>
      </c>
      <c r="AP77" s="34">
        <v>200.37818989954948</v>
      </c>
      <c r="AQ77" s="34">
        <v>134.58007181546608</v>
      </c>
    </row>
    <row r="78" spans="1:43" x14ac:dyDescent="0.45">
      <c r="A78" s="19">
        <v>70</v>
      </c>
      <c r="B78" s="19" t="str">
        <f t="shared" si="8"/>
        <v>110313_Green</v>
      </c>
      <c r="C78" s="19" t="s">
        <v>1619</v>
      </c>
      <c r="D78" s="19" t="s">
        <v>1619</v>
      </c>
      <c r="E78" s="19" t="s">
        <v>1619</v>
      </c>
      <c r="F78" s="19" t="s">
        <v>1615</v>
      </c>
      <c r="G78" s="19">
        <f t="shared" si="9"/>
        <v>110313</v>
      </c>
      <c r="H78" s="19" t="str">
        <f t="shared" si="7"/>
        <v>110313</v>
      </c>
      <c r="I78" s="19" t="str">
        <f>IF(J78=J75,"aa",J78)</f>
        <v>aa</v>
      </c>
      <c r="J78" s="19">
        <f t="shared" si="10"/>
        <v>56</v>
      </c>
      <c r="K78" s="31" t="s">
        <v>363</v>
      </c>
      <c r="L78" s="30" t="s">
        <v>430</v>
      </c>
      <c r="M78" s="30" t="s">
        <v>431</v>
      </c>
      <c r="N78" s="30" t="s">
        <v>432</v>
      </c>
      <c r="O78" s="30" t="s">
        <v>363</v>
      </c>
      <c r="P78" s="30" t="s">
        <v>423</v>
      </c>
      <c r="Q78" s="32">
        <v>0.11</v>
      </c>
      <c r="R78" s="32">
        <v>9.7234849621385649E-2</v>
      </c>
      <c r="S78" s="33" t="s">
        <v>361</v>
      </c>
      <c r="T78" s="34">
        <v>837.27722239515663</v>
      </c>
      <c r="U78" s="34"/>
      <c r="V78" s="34">
        <v>962.68132498626301</v>
      </c>
      <c r="W78" s="162">
        <v>1912.5680945117226</v>
      </c>
      <c r="X78" s="162">
        <v>1432.6214893632684</v>
      </c>
      <c r="Y78" s="34">
        <v>124.44259907262943</v>
      </c>
      <c r="Z78" s="162">
        <v>3713.0764832825275</v>
      </c>
      <c r="AA78" s="162">
        <v>2455.7317685399098</v>
      </c>
      <c r="AB78" s="162">
        <v>1209.0741510985874</v>
      </c>
      <c r="AC78" s="34">
        <v>2389.2537583803537</v>
      </c>
      <c r="AD78" s="162">
        <v>3321.5690340498254</v>
      </c>
      <c r="AE78" s="162">
        <v>2564.5045025250656</v>
      </c>
      <c r="AF78" s="162">
        <v>2030.587893251567</v>
      </c>
      <c r="AG78" s="162">
        <v>1755.4748974958009</v>
      </c>
      <c r="AH78" s="162">
        <v>3615.8827621230043</v>
      </c>
      <c r="AI78" s="162">
        <v>2274.4318370725628</v>
      </c>
      <c r="AJ78" s="162">
        <v>1795.2168851958404</v>
      </c>
      <c r="AK78" s="34">
        <v>1127.2287007151238</v>
      </c>
      <c r="AL78" s="34">
        <v>924.03390968282361</v>
      </c>
      <c r="AM78" s="34">
        <v>128.77176566651019</v>
      </c>
      <c r="AN78" s="34">
        <v>699.43715880963725</v>
      </c>
      <c r="AO78" s="34" t="s">
        <v>363</v>
      </c>
      <c r="AP78" s="34">
        <v>1979.1000130935427</v>
      </c>
      <c r="AQ78" s="34">
        <v>1468.445712042374</v>
      </c>
    </row>
    <row r="79" spans="1:43" x14ac:dyDescent="0.45">
      <c r="A79" s="19">
        <v>71</v>
      </c>
      <c r="B79" s="19" t="str">
        <f t="shared" si="8"/>
        <v>110313_Blue</v>
      </c>
      <c r="C79" s="19" t="s">
        <v>1619</v>
      </c>
      <c r="D79" s="19" t="s">
        <v>1619</v>
      </c>
      <c r="E79" s="19" t="s">
        <v>1619</v>
      </c>
      <c r="F79" s="19" t="s">
        <v>1615</v>
      </c>
      <c r="G79" s="19">
        <f t="shared" si="9"/>
        <v>110313</v>
      </c>
      <c r="H79" s="19" t="str">
        <f t="shared" si="7"/>
        <v>110313</v>
      </c>
      <c r="I79" s="19" t="str">
        <f t="shared" si="11"/>
        <v>aa</v>
      </c>
      <c r="J79" s="19">
        <f t="shared" si="10"/>
        <v>56</v>
      </c>
      <c r="K79" s="35"/>
      <c r="L79" s="36"/>
      <c r="M79" s="36"/>
      <c r="N79" s="36"/>
      <c r="O79" s="36"/>
      <c r="P79" s="36"/>
      <c r="Q79" s="37"/>
      <c r="R79" s="37"/>
      <c r="S79" s="33" t="s">
        <v>362</v>
      </c>
      <c r="T79" s="34">
        <v>71.800330557463852</v>
      </c>
      <c r="U79" s="34"/>
      <c r="V79" s="34">
        <v>3.7812611020251419E-6</v>
      </c>
      <c r="W79" s="162">
        <v>18.396018062148102</v>
      </c>
      <c r="X79" s="162">
        <v>0.47635394561456956</v>
      </c>
      <c r="Y79" s="34">
        <v>953.03554687835322</v>
      </c>
      <c r="Z79" s="162">
        <v>29.563810453574789</v>
      </c>
      <c r="AA79" s="162" t="s">
        <v>363</v>
      </c>
      <c r="AB79" s="162">
        <v>31.380598530739718</v>
      </c>
      <c r="AC79" s="34">
        <v>3.867085196566928</v>
      </c>
      <c r="AD79" s="162">
        <v>5.4544713908409885E-4</v>
      </c>
      <c r="AE79" s="162">
        <v>1.8186867838217022</v>
      </c>
      <c r="AF79" s="162">
        <v>1.1359877569335408</v>
      </c>
      <c r="AG79" s="162" t="s">
        <v>363</v>
      </c>
      <c r="AH79" s="162" t="s">
        <v>363</v>
      </c>
      <c r="AI79" s="162">
        <v>16.004126349492648</v>
      </c>
      <c r="AJ79" s="162" t="s">
        <v>363</v>
      </c>
      <c r="AK79" s="34">
        <v>0.75641197757170642</v>
      </c>
      <c r="AL79" s="34">
        <v>12.41885286665191</v>
      </c>
      <c r="AM79" s="34">
        <v>422.7200769264166</v>
      </c>
      <c r="AN79" s="34">
        <v>65.167500571450688</v>
      </c>
      <c r="AO79" s="34" t="s">
        <v>363</v>
      </c>
      <c r="AP79" s="34">
        <v>91.110190058774833</v>
      </c>
      <c r="AQ79" s="34">
        <v>29.994870804948214</v>
      </c>
    </row>
    <row r="80" spans="1:43" x14ac:dyDescent="0.45">
      <c r="A80" s="19">
        <v>72</v>
      </c>
      <c r="B80" s="19" t="str">
        <f t="shared" si="8"/>
        <v>110313_Grey</v>
      </c>
      <c r="C80" s="19" t="s">
        <v>1619</v>
      </c>
      <c r="D80" s="19" t="s">
        <v>1619</v>
      </c>
      <c r="E80" s="19" t="s">
        <v>1619</v>
      </c>
      <c r="F80" s="19" t="s">
        <v>1615</v>
      </c>
      <c r="G80" s="19">
        <f t="shared" si="9"/>
        <v>110313</v>
      </c>
      <c r="H80" s="19" t="str">
        <f t="shared" si="7"/>
        <v>110313</v>
      </c>
      <c r="I80" s="19" t="str">
        <f t="shared" si="11"/>
        <v>aa</v>
      </c>
      <c r="J80" s="19">
        <f t="shared" si="10"/>
        <v>56</v>
      </c>
      <c r="K80" s="38"/>
      <c r="L80" s="39"/>
      <c r="M80" s="39"/>
      <c r="N80" s="39"/>
      <c r="O80" s="39"/>
      <c r="P80" s="39"/>
      <c r="Q80" s="40"/>
      <c r="R80" s="40"/>
      <c r="S80" s="33" t="s">
        <v>364</v>
      </c>
      <c r="T80" s="34">
        <v>171.42585283422187</v>
      </c>
      <c r="U80" s="34"/>
      <c r="V80" s="34">
        <v>294.31208150922959</v>
      </c>
      <c r="W80" s="162">
        <v>483.69306224718974</v>
      </c>
      <c r="X80" s="162">
        <v>110.32832465062387</v>
      </c>
      <c r="Y80" s="34">
        <v>424.66479549874458</v>
      </c>
      <c r="Z80" s="162">
        <v>21.40691542114995</v>
      </c>
      <c r="AA80" s="162">
        <v>15.654497390136696</v>
      </c>
      <c r="AB80" s="162">
        <v>289.38749547052618</v>
      </c>
      <c r="AC80" s="34">
        <v>34.183524134068961</v>
      </c>
      <c r="AD80" s="162">
        <v>196.10614692248635</v>
      </c>
      <c r="AE80" s="162">
        <v>34.323391337661334</v>
      </c>
      <c r="AF80" s="162">
        <v>32.70841775838678</v>
      </c>
      <c r="AG80" s="162">
        <v>144.54493641822748</v>
      </c>
      <c r="AH80" s="162">
        <v>7.1904642659378641</v>
      </c>
      <c r="AI80" s="162">
        <v>31.372855381095697</v>
      </c>
      <c r="AJ80" s="162">
        <v>3.9895124953994139</v>
      </c>
      <c r="AK80" s="34">
        <v>431.03818491371459</v>
      </c>
      <c r="AL80" s="34">
        <v>70.027077338285991</v>
      </c>
      <c r="AM80" s="34">
        <v>230.91535630957821</v>
      </c>
      <c r="AN80" s="34">
        <v>260.70252598684732</v>
      </c>
      <c r="AO80" s="34" t="s">
        <v>363</v>
      </c>
      <c r="AP80" s="34">
        <v>172.73835071457745</v>
      </c>
      <c r="AQ80" s="34">
        <v>116.01631722547698</v>
      </c>
    </row>
    <row r="81" spans="1:43" x14ac:dyDescent="0.45">
      <c r="A81" s="19">
        <v>73</v>
      </c>
      <c r="B81" s="19" t="str">
        <f t="shared" si="8"/>
        <v>110423_Green</v>
      </c>
      <c r="C81" s="19" t="s">
        <v>1619</v>
      </c>
      <c r="D81" s="19" t="s">
        <v>1619</v>
      </c>
      <c r="E81" s="19" t="s">
        <v>1619</v>
      </c>
      <c r="F81" s="19" t="s">
        <v>1615</v>
      </c>
      <c r="G81" s="19">
        <f t="shared" si="9"/>
        <v>110423</v>
      </c>
      <c r="H81" s="19" t="str">
        <f t="shared" si="7"/>
        <v>110423</v>
      </c>
      <c r="I81" s="19" t="str">
        <f>IF(J81=J78,"aa",J81)</f>
        <v>aa</v>
      </c>
      <c r="J81" s="19">
        <f t="shared" si="10"/>
        <v>56</v>
      </c>
      <c r="K81" s="31" t="s">
        <v>363</v>
      </c>
      <c r="L81" s="30" t="s">
        <v>433</v>
      </c>
      <c r="M81" s="30" t="s">
        <v>410</v>
      </c>
      <c r="N81" s="49" t="s">
        <v>434</v>
      </c>
      <c r="O81" s="30" t="s">
        <v>363</v>
      </c>
      <c r="P81" s="30" t="s">
        <v>423</v>
      </c>
      <c r="Q81" s="32">
        <v>0.93</v>
      </c>
      <c r="R81" s="32">
        <v>1</v>
      </c>
      <c r="S81" s="33" t="s">
        <v>361</v>
      </c>
      <c r="T81" s="34">
        <v>1018.4906968157906</v>
      </c>
      <c r="U81" s="34"/>
      <c r="V81" s="34">
        <v>1171.0362437568674</v>
      </c>
      <c r="W81" s="162">
        <v>2326.5087824968414</v>
      </c>
      <c r="X81" s="162">
        <v>1742.6864364001972</v>
      </c>
      <c r="Y81" s="34">
        <v>151.37594341869388</v>
      </c>
      <c r="Z81" s="162">
        <v>4516.704567658644</v>
      </c>
      <c r="AA81" s="162">
        <v>2987.2303858667051</v>
      </c>
      <c r="AB81" s="162">
        <v>1470.7563298230768</v>
      </c>
      <c r="AC81" s="34">
        <v>2906.3644156965779</v>
      </c>
      <c r="AD81" s="162">
        <v>4040.4624293177576</v>
      </c>
      <c r="AE81" s="162">
        <v>3119.5450060043286</v>
      </c>
      <c r="AF81" s="162">
        <v>2470.0718269001604</v>
      </c>
      <c r="AG81" s="162">
        <v>2135.415611186068</v>
      </c>
      <c r="AH81" s="162">
        <v>4398.4750277379189</v>
      </c>
      <c r="AI81" s="162">
        <v>2766.6913713159352</v>
      </c>
      <c r="AJ81" s="162">
        <v>2183.7590315763514</v>
      </c>
      <c r="AK81" s="34">
        <v>1371.1969156140105</v>
      </c>
      <c r="AL81" s="34">
        <v>1124.0242961131371</v>
      </c>
      <c r="AM81" s="34">
        <v>156.6420796312855</v>
      </c>
      <c r="AN81" s="34">
        <v>850.81765059491613</v>
      </c>
      <c r="AO81" s="34" t="s">
        <v>363</v>
      </c>
      <c r="AP81" s="34">
        <v>2407.4403285898379</v>
      </c>
      <c r="AQ81" s="34">
        <v>1786.2641625623289</v>
      </c>
    </row>
    <row r="82" spans="1:43" x14ac:dyDescent="0.45">
      <c r="A82" s="19">
        <v>74</v>
      </c>
      <c r="B82" s="19" t="str">
        <f t="shared" si="8"/>
        <v>110423_Blue</v>
      </c>
      <c r="C82" s="19" t="s">
        <v>1619</v>
      </c>
      <c r="D82" s="19" t="s">
        <v>1619</v>
      </c>
      <c r="E82" s="19" t="s">
        <v>1619</v>
      </c>
      <c r="F82" s="19" t="s">
        <v>1615</v>
      </c>
      <c r="G82" s="19">
        <f t="shared" si="9"/>
        <v>110423</v>
      </c>
      <c r="H82" s="19" t="str">
        <f t="shared" si="7"/>
        <v>110423</v>
      </c>
      <c r="I82" s="19" t="str">
        <f t="shared" si="11"/>
        <v>aa</v>
      </c>
      <c r="J82" s="19">
        <f t="shared" si="10"/>
        <v>56</v>
      </c>
      <c r="K82" s="35"/>
      <c r="L82" s="36"/>
      <c r="M82" s="36"/>
      <c r="N82" s="56"/>
      <c r="O82" s="36"/>
      <c r="P82" s="36"/>
      <c r="Q82" s="37"/>
      <c r="R82" s="37"/>
      <c r="S82" s="33" t="s">
        <v>362</v>
      </c>
      <c r="T82" s="34">
        <v>87.340210321119187</v>
      </c>
      <c r="U82" s="34"/>
      <c r="V82" s="34">
        <v>4.5996465108977375E-6</v>
      </c>
      <c r="W82" s="162">
        <v>22.377502640231235</v>
      </c>
      <c r="X82" s="162">
        <v>0.5794521205438451</v>
      </c>
      <c r="Y82" s="34">
        <v>1159.3028118615723</v>
      </c>
      <c r="Z82" s="162">
        <v>35.962361215626828</v>
      </c>
      <c r="AA82" s="162" t="s">
        <v>363</v>
      </c>
      <c r="AB82" s="162">
        <v>38.172360132574596</v>
      </c>
      <c r="AC82" s="34">
        <v>4.7040456746578547</v>
      </c>
      <c r="AD82" s="162">
        <v>6.6349928303645789E-4</v>
      </c>
      <c r="AE82" s="162">
        <v>2.212308564235641</v>
      </c>
      <c r="AF82" s="162">
        <v>1.3818517107436621</v>
      </c>
      <c r="AG82" s="162" t="s">
        <v>363</v>
      </c>
      <c r="AH82" s="162" t="s">
        <v>363</v>
      </c>
      <c r="AI82" s="162">
        <v>19.467929332884491</v>
      </c>
      <c r="AJ82" s="162" t="s">
        <v>363</v>
      </c>
      <c r="AK82" s="34">
        <v>0.92012363588845436</v>
      </c>
      <c r="AL82" s="34">
        <v>15.106688407963851</v>
      </c>
      <c r="AM82" s="34">
        <v>514.21017339417961</v>
      </c>
      <c r="AN82" s="34">
        <v>79.271824542045707</v>
      </c>
      <c r="AO82" s="34" t="s">
        <v>363</v>
      </c>
      <c r="AP82" s="34">
        <v>110.8293388114955</v>
      </c>
      <c r="AQ82" s="34">
        <v>36.486716764657608</v>
      </c>
    </row>
    <row r="83" spans="1:43" x14ac:dyDescent="0.45">
      <c r="A83" s="19">
        <v>75</v>
      </c>
      <c r="B83" s="19" t="str">
        <f t="shared" si="8"/>
        <v>110423_Grey</v>
      </c>
      <c r="C83" s="19" t="s">
        <v>1619</v>
      </c>
      <c r="D83" s="19" t="s">
        <v>1619</v>
      </c>
      <c r="E83" s="19" t="s">
        <v>1619</v>
      </c>
      <c r="F83" s="19" t="s">
        <v>1615</v>
      </c>
      <c r="G83" s="19">
        <f t="shared" si="9"/>
        <v>110423</v>
      </c>
      <c r="H83" s="19" t="str">
        <f t="shared" si="7"/>
        <v>110423</v>
      </c>
      <c r="I83" s="19" t="str">
        <f t="shared" si="11"/>
        <v>aa</v>
      </c>
      <c r="J83" s="19">
        <f t="shared" si="10"/>
        <v>56</v>
      </c>
      <c r="K83" s="38"/>
      <c r="L83" s="39"/>
      <c r="M83" s="39"/>
      <c r="N83" s="39"/>
      <c r="O83" s="39"/>
      <c r="P83" s="39"/>
      <c r="Q83" s="40"/>
      <c r="R83" s="40"/>
      <c r="S83" s="33" t="s">
        <v>364</v>
      </c>
      <c r="T83" s="34">
        <v>208.52787062080932</v>
      </c>
      <c r="U83" s="34"/>
      <c r="V83" s="34">
        <v>358.01059548729813</v>
      </c>
      <c r="W83" s="162">
        <v>588.3796559087591</v>
      </c>
      <c r="X83" s="162">
        <v>134.20689019878762</v>
      </c>
      <c r="Y83" s="34">
        <v>516.5757910425076</v>
      </c>
      <c r="Z83" s="162">
        <v>26.040054143111284</v>
      </c>
      <c r="AA83" s="162">
        <v>19.042629524270609</v>
      </c>
      <c r="AB83" s="162">
        <v>352.02017208638398</v>
      </c>
      <c r="AC83" s="34">
        <v>41.58192816392647</v>
      </c>
      <c r="AD83" s="162">
        <v>238.54976689510181</v>
      </c>
      <c r="AE83" s="162">
        <v>41.752067087855352</v>
      </c>
      <c r="AF83" s="162">
        <v>39.787561757841551</v>
      </c>
      <c r="AG83" s="162">
        <v>175.82906721462754</v>
      </c>
      <c r="AH83" s="162">
        <v>8.7467098886248884</v>
      </c>
      <c r="AI83" s="162">
        <v>38.162941118578338</v>
      </c>
      <c r="AJ83" s="162">
        <v>4.8529701426380969</v>
      </c>
      <c r="AK83" s="34">
        <v>524.3285850427576</v>
      </c>
      <c r="AL83" s="34">
        <v>85.18316859285521</v>
      </c>
      <c r="AM83" s="34">
        <v>280.89279854099772</v>
      </c>
      <c r="AN83" s="34">
        <v>317.12686103464324</v>
      </c>
      <c r="AO83" s="34" t="s">
        <v>363</v>
      </c>
      <c r="AP83" s="34">
        <v>210.12443487094927</v>
      </c>
      <c r="AQ83" s="34">
        <v>141.12594563955668</v>
      </c>
    </row>
    <row r="84" spans="1:43" x14ac:dyDescent="0.45">
      <c r="A84" s="19">
        <v>76</v>
      </c>
      <c r="B84" s="19" t="str">
        <f t="shared" si="8"/>
        <v>110812_Green</v>
      </c>
      <c r="C84" s="19" t="s">
        <v>1619</v>
      </c>
      <c r="D84" s="19" t="s">
        <v>1619</v>
      </c>
      <c r="E84" s="19" t="s">
        <v>58</v>
      </c>
      <c r="F84" s="19" t="s">
        <v>58</v>
      </c>
      <c r="G84" s="19">
        <f t="shared" si="9"/>
        <v>110812</v>
      </c>
      <c r="H84" s="19" t="str">
        <f t="shared" si="7"/>
        <v>110812</v>
      </c>
      <c r="I84" s="19" t="str">
        <f>IF(J84=J81,"aa",J84)</f>
        <v>aa</v>
      </c>
      <c r="J84" s="19">
        <f t="shared" si="10"/>
        <v>56</v>
      </c>
      <c r="K84" s="31" t="s">
        <v>363</v>
      </c>
      <c r="L84" s="30" t="s">
        <v>435</v>
      </c>
      <c r="M84" s="30" t="s">
        <v>436</v>
      </c>
      <c r="N84" s="30" t="s">
        <v>437</v>
      </c>
      <c r="O84" s="30" t="s">
        <v>363</v>
      </c>
      <c r="P84" s="30" t="s">
        <v>427</v>
      </c>
      <c r="Q84" s="32">
        <v>0.75</v>
      </c>
      <c r="R84" s="32">
        <v>1</v>
      </c>
      <c r="S84" s="33" t="s">
        <v>361</v>
      </c>
      <c r="T84" s="34">
        <v>1294.9997772054733</v>
      </c>
      <c r="U84" s="34"/>
      <c r="V84" s="34">
        <v>1488.9597710669696</v>
      </c>
      <c r="W84" s="162">
        <v>2958.130461494929</v>
      </c>
      <c r="X84" s="162">
        <v>2215.8067363136925</v>
      </c>
      <c r="Y84" s="34">
        <v>192.47285577997991</v>
      </c>
      <c r="Z84" s="162">
        <v>5742.9404383443189</v>
      </c>
      <c r="AA84" s="162">
        <v>3798.2307509073621</v>
      </c>
      <c r="AB84" s="162">
        <v>1870.0505811187641</v>
      </c>
      <c r="AC84" s="34">
        <v>3695.4105546294581</v>
      </c>
      <c r="AD84" s="162">
        <v>5137.4037702378146</v>
      </c>
      <c r="AE84" s="162">
        <v>3966.4673426945524</v>
      </c>
      <c r="AF84" s="162">
        <v>3140.6693016615395</v>
      </c>
      <c r="AG84" s="162">
        <v>2715.1575850154331</v>
      </c>
      <c r="AH84" s="162">
        <v>5592.6128719412891</v>
      </c>
      <c r="AI84" s="162">
        <v>3517.8178069293222</v>
      </c>
      <c r="AJ84" s="162">
        <v>2776.625715093101</v>
      </c>
      <c r="AK84" s="34">
        <v>1743.4618752792967</v>
      </c>
      <c r="AL84" s="34">
        <v>1429.1845940182609</v>
      </c>
      <c r="AM84" s="34">
        <v>199.16869035496498</v>
      </c>
      <c r="AN84" s="34">
        <v>1081.8053335269485</v>
      </c>
      <c r="AO84" s="34" t="s">
        <v>363</v>
      </c>
      <c r="AP84" s="34">
        <v>3061.034036841264</v>
      </c>
      <c r="AQ84" s="34">
        <v>2271.2153383240147</v>
      </c>
    </row>
    <row r="85" spans="1:43" x14ac:dyDescent="0.45">
      <c r="A85" s="19">
        <v>77</v>
      </c>
      <c r="B85" s="19" t="str">
        <f t="shared" si="8"/>
        <v>110812_Blue</v>
      </c>
      <c r="C85" s="19" t="s">
        <v>1619</v>
      </c>
      <c r="D85" s="19" t="s">
        <v>1619</v>
      </c>
      <c r="E85" s="19" t="s">
        <v>58</v>
      </c>
      <c r="F85" s="19" t="s">
        <v>58</v>
      </c>
      <c r="G85" s="19">
        <f t="shared" si="9"/>
        <v>110812</v>
      </c>
      <c r="H85" s="19" t="str">
        <f t="shared" si="7"/>
        <v>110812</v>
      </c>
      <c r="I85" s="19" t="str">
        <f t="shared" si="11"/>
        <v>aa</v>
      </c>
      <c r="J85" s="19">
        <f t="shared" si="10"/>
        <v>56</v>
      </c>
      <c r="K85" s="35"/>
      <c r="L85" s="36"/>
      <c r="M85" s="36"/>
      <c r="N85" s="36"/>
      <c r="O85" s="36"/>
      <c r="P85" s="36"/>
      <c r="Q85" s="37"/>
      <c r="R85" s="37"/>
      <c r="S85" s="33" t="s">
        <v>362</v>
      </c>
      <c r="T85" s="34">
        <v>111.05212179212016</v>
      </c>
      <c r="U85" s="34"/>
      <c r="V85" s="34">
        <v>5.8484002116651951E-6</v>
      </c>
      <c r="W85" s="162">
        <v>28.452749764051703</v>
      </c>
      <c r="X85" s="162">
        <v>0.7367670312075888</v>
      </c>
      <c r="Y85" s="34">
        <v>1474.0408407932146</v>
      </c>
      <c r="Z85" s="162">
        <v>45.725748804205928</v>
      </c>
      <c r="AA85" s="162" t="s">
        <v>363</v>
      </c>
      <c r="AB85" s="162">
        <v>48.535738246445597</v>
      </c>
      <c r="AC85" s="34">
        <v>5.9811426061048003</v>
      </c>
      <c r="AD85" s="162">
        <v>8.4363207871658065E-4</v>
      </c>
      <c r="AE85" s="162">
        <v>2.8129261334952411</v>
      </c>
      <c r="AF85" s="162">
        <v>1.7570093307074186</v>
      </c>
      <c r="AG85" s="162" t="s">
        <v>363</v>
      </c>
      <c r="AH85" s="162" t="s">
        <v>363</v>
      </c>
      <c r="AI85" s="162">
        <v>24.753259138799081</v>
      </c>
      <c r="AJ85" s="162" t="s">
        <v>363</v>
      </c>
      <c r="AK85" s="34">
        <v>1.1699271355176157</v>
      </c>
      <c r="AL85" s="34">
        <v>19.207989021193765</v>
      </c>
      <c r="AM85" s="34">
        <v>653.81260925026288</v>
      </c>
      <c r="AN85" s="34">
        <v>100.79325755411161</v>
      </c>
      <c r="AO85" s="34" t="s">
        <v>363</v>
      </c>
      <c r="AP85" s="34">
        <v>140.91829166179909</v>
      </c>
      <c r="AQ85" s="34">
        <v>46.392461147572696</v>
      </c>
    </row>
    <row r="86" spans="1:43" x14ac:dyDescent="0.45">
      <c r="A86" s="19">
        <v>78</v>
      </c>
      <c r="B86" s="19" t="str">
        <f t="shared" si="8"/>
        <v>110812_Grey</v>
      </c>
      <c r="C86" s="19" t="s">
        <v>1619</v>
      </c>
      <c r="D86" s="19" t="s">
        <v>1619</v>
      </c>
      <c r="E86" s="19" t="s">
        <v>58</v>
      </c>
      <c r="F86" s="19" t="s">
        <v>58</v>
      </c>
      <c r="G86" s="19">
        <f t="shared" si="9"/>
        <v>110812</v>
      </c>
      <c r="H86" s="19" t="str">
        <f t="shared" si="7"/>
        <v>110812</v>
      </c>
      <c r="I86" s="19" t="str">
        <f t="shared" si="11"/>
        <v>aa</v>
      </c>
      <c r="J86" s="19">
        <f t="shared" si="10"/>
        <v>56</v>
      </c>
      <c r="K86" s="38"/>
      <c r="L86" s="39"/>
      <c r="M86" s="39"/>
      <c r="N86" s="39"/>
      <c r="O86" s="39"/>
      <c r="P86" s="39"/>
      <c r="Q86" s="40"/>
      <c r="R86" s="40"/>
      <c r="S86" s="33" t="s">
        <v>364</v>
      </c>
      <c r="T86" s="34">
        <v>265.14090589078916</v>
      </c>
      <c r="U86" s="34"/>
      <c r="V86" s="34">
        <v>455.2065549962536</v>
      </c>
      <c r="W86" s="162">
        <v>748.11829474362548</v>
      </c>
      <c r="X86" s="162">
        <v>170.64259246572516</v>
      </c>
      <c r="Y86" s="34">
        <v>656.82046620675317</v>
      </c>
      <c r="Z86" s="162">
        <v>33.109643926228891</v>
      </c>
      <c r="AA86" s="162">
        <v>24.212495085555972</v>
      </c>
      <c r="AB86" s="162">
        <v>447.58979718609038</v>
      </c>
      <c r="AC86" s="34">
        <v>52.870966692588354</v>
      </c>
      <c r="AD86" s="162">
        <v>303.31341851956807</v>
      </c>
      <c r="AE86" s="162">
        <v>53.087296472792254</v>
      </c>
      <c r="AF86" s="162">
        <v>50.589449440275907</v>
      </c>
      <c r="AG86" s="162">
        <v>223.56473513313946</v>
      </c>
      <c r="AH86" s="162">
        <v>11.121345921433388</v>
      </c>
      <c r="AI86" s="162">
        <v>48.523762073207308</v>
      </c>
      <c r="AJ86" s="162">
        <v>6.1704984376875585</v>
      </c>
      <c r="AK86" s="34">
        <v>666.6780589510289</v>
      </c>
      <c r="AL86" s="34">
        <v>108.30946683586193</v>
      </c>
      <c r="AM86" s="34">
        <v>357.15211996188191</v>
      </c>
      <c r="AN86" s="34">
        <v>403.2233339682744</v>
      </c>
      <c r="AO86" s="34" t="s">
        <v>363</v>
      </c>
      <c r="AP86" s="34">
        <v>267.17091986606596</v>
      </c>
      <c r="AQ86" s="34">
        <v>179.44009575395478</v>
      </c>
    </row>
    <row r="87" spans="1:43" x14ac:dyDescent="0.45">
      <c r="A87" s="19">
        <v>79</v>
      </c>
      <c r="B87" s="19" t="str">
        <f t="shared" si="8"/>
        <v>151521_Green</v>
      </c>
      <c r="C87" s="19" t="s">
        <v>1620</v>
      </c>
      <c r="D87" s="19" t="s">
        <v>1620</v>
      </c>
      <c r="E87" s="19" t="s">
        <v>1620</v>
      </c>
      <c r="F87" s="19" t="s">
        <v>1620</v>
      </c>
      <c r="G87" s="19">
        <f t="shared" si="9"/>
        <v>151521</v>
      </c>
      <c r="H87" s="19" t="str">
        <f t="shared" si="7"/>
        <v>151521</v>
      </c>
      <c r="I87" s="19" t="str">
        <f>IF(J87=J84,"aa",J87)</f>
        <v>aa</v>
      </c>
      <c r="J87" s="19">
        <f t="shared" si="10"/>
        <v>56</v>
      </c>
      <c r="K87" s="31" t="s">
        <v>363</v>
      </c>
      <c r="L87" s="30" t="s">
        <v>438</v>
      </c>
      <c r="M87" s="30" t="s">
        <v>439</v>
      </c>
      <c r="N87" s="30" t="s">
        <v>440</v>
      </c>
      <c r="O87" s="30" t="s">
        <v>363</v>
      </c>
      <c r="P87" s="30" t="s">
        <v>423</v>
      </c>
      <c r="Q87" s="32">
        <v>0.03</v>
      </c>
      <c r="R87" s="32">
        <v>6.194174071230249E-2</v>
      </c>
      <c r="S87" s="33" t="s">
        <v>361</v>
      </c>
      <c r="T87" s="34">
        <v>1955.6996864617358</v>
      </c>
      <c r="U87" s="34"/>
      <c r="V87" s="34">
        <v>2248.6167246403929</v>
      </c>
      <c r="W87" s="162">
        <v>4467.3481168797316</v>
      </c>
      <c r="X87" s="162">
        <v>3346.2959729767708</v>
      </c>
      <c r="Y87" s="34">
        <v>290.67117255694819</v>
      </c>
      <c r="Z87" s="162">
        <v>8672.948839323506</v>
      </c>
      <c r="AA87" s="162">
        <v>5736.0617502872701</v>
      </c>
      <c r="AB87" s="162">
        <v>2824.1374242192387</v>
      </c>
      <c r="AC87" s="34">
        <v>5580.7834026287392</v>
      </c>
      <c r="AD87" s="162">
        <v>7758.4715607926119</v>
      </c>
      <c r="AE87" s="162">
        <v>5990.1314849706259</v>
      </c>
      <c r="AF87" s="162">
        <v>4743.0170079210056</v>
      </c>
      <c r="AG87" s="162">
        <v>4100.4121631338021</v>
      </c>
      <c r="AH87" s="162">
        <v>8445.9251906280715</v>
      </c>
      <c r="AI87" s="162">
        <v>5312.584066143505</v>
      </c>
      <c r="AJ87" s="162">
        <v>4193.2409070735857</v>
      </c>
      <c r="AK87" s="34">
        <v>2632.9640381866307</v>
      </c>
      <c r="AL87" s="34">
        <v>2158.3446666292157</v>
      </c>
      <c r="AM87" s="34">
        <v>300.78317551586468</v>
      </c>
      <c r="AN87" s="34">
        <v>1633.7349155046211</v>
      </c>
      <c r="AO87" s="34" t="s">
        <v>363</v>
      </c>
      <c r="AP87" s="34">
        <v>4622.7523830294131</v>
      </c>
      <c r="AQ87" s="34">
        <v>3429.9736596345319</v>
      </c>
    </row>
    <row r="88" spans="1:43" x14ac:dyDescent="0.45">
      <c r="A88" s="19">
        <v>80</v>
      </c>
      <c r="B88" s="19" t="str">
        <f t="shared" si="8"/>
        <v>151521_Blue</v>
      </c>
      <c r="C88" s="19" t="s">
        <v>1620</v>
      </c>
      <c r="D88" s="19" t="s">
        <v>1620</v>
      </c>
      <c r="E88" s="19" t="s">
        <v>1620</v>
      </c>
      <c r="F88" s="19" t="s">
        <v>1620</v>
      </c>
      <c r="G88" s="19">
        <f t="shared" si="9"/>
        <v>151521</v>
      </c>
      <c r="H88" s="19" t="str">
        <f t="shared" si="7"/>
        <v>151521</v>
      </c>
      <c r="I88" s="19" t="str">
        <f t="shared" si="11"/>
        <v>aa</v>
      </c>
      <c r="J88" s="19">
        <f t="shared" si="10"/>
        <v>56</v>
      </c>
      <c r="K88" s="35"/>
      <c r="L88" s="36"/>
      <c r="M88" s="36"/>
      <c r="N88" s="36"/>
      <c r="O88" s="36"/>
      <c r="P88" s="36"/>
      <c r="Q88" s="37"/>
      <c r="R88" s="37"/>
      <c r="S88" s="33" t="s">
        <v>362</v>
      </c>
      <c r="T88" s="34">
        <v>167.71014450553065</v>
      </c>
      <c r="U88" s="34"/>
      <c r="V88" s="34">
        <v>8.8322134579345093E-6</v>
      </c>
      <c r="W88" s="162">
        <v>42.969145456232098</v>
      </c>
      <c r="X88" s="162">
        <v>1.1126604631835417</v>
      </c>
      <c r="Y88" s="34">
        <v>2226.086259560554</v>
      </c>
      <c r="Z88" s="162">
        <v>69.054708868436137</v>
      </c>
      <c r="AA88" s="162" t="s">
        <v>363</v>
      </c>
      <c r="AB88" s="162">
        <v>73.29833544496563</v>
      </c>
      <c r="AC88" s="34">
        <v>9.0326801018330318</v>
      </c>
      <c r="AD88" s="162">
        <v>1.2740473171319292E-3</v>
      </c>
      <c r="AE88" s="162">
        <v>4.2480615473061984</v>
      </c>
      <c r="AF88" s="162">
        <v>2.6534233114618018</v>
      </c>
      <c r="AG88" s="162" t="s">
        <v>363</v>
      </c>
      <c r="AH88" s="162" t="s">
        <v>363</v>
      </c>
      <c r="AI88" s="162">
        <v>37.382200359231739</v>
      </c>
      <c r="AJ88" s="162" t="s">
        <v>363</v>
      </c>
      <c r="AK88" s="34">
        <v>1.7668158500013738</v>
      </c>
      <c r="AL88" s="34">
        <v>29.007771868016924</v>
      </c>
      <c r="AM88" s="34">
        <v>987.3832701923219</v>
      </c>
      <c r="AN88" s="34">
        <v>152.21727884881054</v>
      </c>
      <c r="AO88" s="34" t="s">
        <v>363</v>
      </c>
      <c r="AP88" s="34">
        <v>212.81382720730491</v>
      </c>
      <c r="AQ88" s="34">
        <v>70.061573227668902</v>
      </c>
    </row>
    <row r="89" spans="1:43" x14ac:dyDescent="0.45">
      <c r="A89" s="19">
        <v>81</v>
      </c>
      <c r="B89" s="19" t="str">
        <f t="shared" si="8"/>
        <v>151521_Grey</v>
      </c>
      <c r="C89" s="19" t="s">
        <v>1620</v>
      </c>
      <c r="D89" s="19" t="s">
        <v>1620</v>
      </c>
      <c r="E89" s="19" t="s">
        <v>1620</v>
      </c>
      <c r="F89" s="19" t="s">
        <v>1620</v>
      </c>
      <c r="G89" s="19">
        <f t="shared" si="9"/>
        <v>151521</v>
      </c>
      <c r="H89" s="19" t="str">
        <f t="shared" si="7"/>
        <v>151521</v>
      </c>
      <c r="I89" s="19" t="str">
        <f t="shared" si="11"/>
        <v>aa</v>
      </c>
      <c r="J89" s="19">
        <f t="shared" si="10"/>
        <v>56</v>
      </c>
      <c r="K89" s="38"/>
      <c r="L89" s="39"/>
      <c r="M89" s="39"/>
      <c r="N89" s="39"/>
      <c r="O89" s="39"/>
      <c r="P89" s="39"/>
      <c r="Q89" s="40"/>
      <c r="R89" s="40"/>
      <c r="S89" s="33" t="s">
        <v>364</v>
      </c>
      <c r="T89" s="34">
        <v>400.4139580917647</v>
      </c>
      <c r="U89" s="34"/>
      <c r="V89" s="34">
        <v>687.44978381586839</v>
      </c>
      <c r="W89" s="162">
        <v>1129.8030626875177</v>
      </c>
      <c r="X89" s="162">
        <v>257.70326022943038</v>
      </c>
      <c r="Y89" s="34">
        <v>991.92571491723436</v>
      </c>
      <c r="Z89" s="162">
        <v>50.001954737874442</v>
      </c>
      <c r="AA89" s="162">
        <v>36.565542234656995</v>
      </c>
      <c r="AB89" s="162">
        <v>675.94700897112193</v>
      </c>
      <c r="AC89" s="34">
        <v>79.845367392073186</v>
      </c>
      <c r="AD89" s="162">
        <v>458.06182204789451</v>
      </c>
      <c r="AE89" s="162">
        <v>80.172067126516438</v>
      </c>
      <c r="AF89" s="162">
        <v>76.39983585334727</v>
      </c>
      <c r="AG89" s="162">
        <v>337.62591322392848</v>
      </c>
      <c r="AH89" s="162">
        <v>16.795379516214989</v>
      </c>
      <c r="AI89" s="162">
        <v>73.280249111161254</v>
      </c>
      <c r="AJ89" s="162">
        <v>9.3186439660548732</v>
      </c>
      <c r="AK89" s="34">
        <v>1006.8125831457752</v>
      </c>
      <c r="AL89" s="34">
        <v>163.56820600296061</v>
      </c>
      <c r="AM89" s="34">
        <v>539.36865575056459</v>
      </c>
      <c r="AN89" s="34">
        <v>608.94508377254192</v>
      </c>
      <c r="AO89" s="34" t="s">
        <v>363</v>
      </c>
      <c r="AP89" s="34">
        <v>403.47967112495843</v>
      </c>
      <c r="AQ89" s="34">
        <v>270.98918871010142</v>
      </c>
    </row>
    <row r="90" spans="1:43" x14ac:dyDescent="0.45">
      <c r="A90" s="19">
        <v>82</v>
      </c>
      <c r="B90" s="19" t="str">
        <f t="shared" si="8"/>
        <v>151529_Green</v>
      </c>
      <c r="C90" s="19" t="s">
        <v>1620</v>
      </c>
      <c r="D90" s="19" t="s">
        <v>1620</v>
      </c>
      <c r="E90" s="19" t="s">
        <v>1620</v>
      </c>
      <c r="F90" s="19" t="s">
        <v>1620</v>
      </c>
      <c r="G90" s="19">
        <f t="shared" si="9"/>
        <v>151529</v>
      </c>
      <c r="H90" s="19" t="str">
        <f t="shared" si="7"/>
        <v>151529</v>
      </c>
      <c r="I90" s="19" t="str">
        <f>IF(J90=J87,"aa",J90)</f>
        <v>aa</v>
      </c>
      <c r="J90" s="19">
        <f t="shared" si="10"/>
        <v>56</v>
      </c>
      <c r="K90" s="31" t="s">
        <v>363</v>
      </c>
      <c r="L90" s="30" t="s">
        <v>441</v>
      </c>
      <c r="M90" s="30" t="s">
        <v>442</v>
      </c>
      <c r="N90" s="30" t="s">
        <v>443</v>
      </c>
      <c r="O90" s="30" t="s">
        <v>363</v>
      </c>
      <c r="P90" s="30" t="s">
        <v>438</v>
      </c>
      <c r="Q90" s="32">
        <v>0.98</v>
      </c>
      <c r="R90" s="32">
        <v>1</v>
      </c>
      <c r="S90" s="33" t="s">
        <v>361</v>
      </c>
      <c r="T90" s="34">
        <v>1995.6119249609549</v>
      </c>
      <c r="U90" s="34"/>
      <c r="V90" s="34">
        <v>2294.5068618779519</v>
      </c>
      <c r="W90" s="162">
        <v>4558.5184866119707</v>
      </c>
      <c r="X90" s="162">
        <v>3414.5877275273174</v>
      </c>
      <c r="Y90" s="34">
        <v>296.60323730300837</v>
      </c>
      <c r="Z90" s="162">
        <v>8849.9477952280668</v>
      </c>
      <c r="AA90" s="162">
        <v>5853.1242349870108</v>
      </c>
      <c r="AB90" s="162">
        <v>2881.772881856366</v>
      </c>
      <c r="AC90" s="34">
        <v>5694.6769414578976</v>
      </c>
      <c r="AD90" s="162">
        <v>7916.8077150945019</v>
      </c>
      <c r="AE90" s="162">
        <v>6112.3790662965575</v>
      </c>
      <c r="AF90" s="162">
        <v>4839.8132733887815</v>
      </c>
      <c r="AG90" s="162">
        <v>4184.0940440140839</v>
      </c>
      <c r="AH90" s="162">
        <v>8618.2910108449705</v>
      </c>
      <c r="AI90" s="162">
        <v>5421.0041491260254</v>
      </c>
      <c r="AJ90" s="162">
        <v>4278.817252115904</v>
      </c>
      <c r="AK90" s="34">
        <v>2686.6979981496233</v>
      </c>
      <c r="AL90" s="34">
        <v>2202.3925169685876</v>
      </c>
      <c r="AM90" s="34">
        <v>306.92160766924968</v>
      </c>
      <c r="AN90" s="34">
        <v>1667.0764443924704</v>
      </c>
      <c r="AO90" s="34" t="s">
        <v>363</v>
      </c>
      <c r="AP90" s="34">
        <v>4717.0942683973608</v>
      </c>
      <c r="AQ90" s="34">
        <v>3499.9731220760532</v>
      </c>
    </row>
    <row r="91" spans="1:43" x14ac:dyDescent="0.45">
      <c r="A91" s="19">
        <v>83</v>
      </c>
      <c r="B91" s="19" t="str">
        <f t="shared" si="8"/>
        <v>151529_Blue</v>
      </c>
      <c r="C91" s="19" t="s">
        <v>1620</v>
      </c>
      <c r="D91" s="19" t="s">
        <v>1620</v>
      </c>
      <c r="E91" s="19" t="s">
        <v>1620</v>
      </c>
      <c r="F91" s="19" t="s">
        <v>1620</v>
      </c>
      <c r="G91" s="19">
        <f t="shared" si="9"/>
        <v>151529</v>
      </c>
      <c r="H91" s="19" t="str">
        <f t="shared" si="7"/>
        <v>151529</v>
      </c>
      <c r="I91" s="19" t="str">
        <f t="shared" si="11"/>
        <v>aa</v>
      </c>
      <c r="J91" s="19">
        <f t="shared" si="10"/>
        <v>56</v>
      </c>
      <c r="K91" s="35"/>
      <c r="L91" s="36"/>
      <c r="M91" s="36"/>
      <c r="N91" s="36"/>
      <c r="O91" s="36"/>
      <c r="P91" s="36"/>
      <c r="Q91" s="37"/>
      <c r="R91" s="37"/>
      <c r="S91" s="33" t="s">
        <v>362</v>
      </c>
      <c r="T91" s="34">
        <v>171.13280051584761</v>
      </c>
      <c r="U91" s="34"/>
      <c r="V91" s="34">
        <v>9.0124627121780717E-6</v>
      </c>
      <c r="W91" s="162">
        <v>43.846066792073572</v>
      </c>
      <c r="X91" s="162">
        <v>1.1353678195750425</v>
      </c>
      <c r="Y91" s="34">
        <v>2271.5165913883206</v>
      </c>
      <c r="Z91" s="162">
        <v>70.463988641261366</v>
      </c>
      <c r="AA91" s="162" t="s">
        <v>363</v>
      </c>
      <c r="AB91" s="162">
        <v>74.794219841801663</v>
      </c>
      <c r="AC91" s="34">
        <v>9.217020512074523</v>
      </c>
      <c r="AD91" s="162">
        <v>1.3000482827876829E-3</v>
      </c>
      <c r="AE91" s="162">
        <v>4.3347566809246922</v>
      </c>
      <c r="AF91" s="162">
        <v>2.7075748076140833</v>
      </c>
      <c r="AG91" s="162" t="s">
        <v>363</v>
      </c>
      <c r="AH91" s="162" t="s">
        <v>363</v>
      </c>
      <c r="AI91" s="162">
        <v>38.145102407379326</v>
      </c>
      <c r="AJ91" s="162" t="s">
        <v>363</v>
      </c>
      <c r="AK91" s="34">
        <v>1.8028733163279325</v>
      </c>
      <c r="AL91" s="34">
        <v>29.599767212262169</v>
      </c>
      <c r="AM91" s="34">
        <v>1007.5339491758386</v>
      </c>
      <c r="AN91" s="34">
        <v>155.3237539273577</v>
      </c>
      <c r="AO91" s="34" t="s">
        <v>363</v>
      </c>
      <c r="AP91" s="34">
        <v>217.15696653806623</v>
      </c>
      <c r="AQ91" s="34">
        <v>71.491401252723364</v>
      </c>
    </row>
    <row r="92" spans="1:43" x14ac:dyDescent="0.45">
      <c r="A92" s="19">
        <v>84</v>
      </c>
      <c r="B92" s="19" t="str">
        <f t="shared" si="8"/>
        <v>151529_Grey</v>
      </c>
      <c r="C92" s="19" t="s">
        <v>1620</v>
      </c>
      <c r="D92" s="19" t="s">
        <v>1620</v>
      </c>
      <c r="E92" s="19" t="s">
        <v>1620</v>
      </c>
      <c r="F92" s="19" t="s">
        <v>1620</v>
      </c>
      <c r="G92" s="19">
        <f t="shared" si="9"/>
        <v>151529</v>
      </c>
      <c r="H92" s="19" t="str">
        <f t="shared" si="7"/>
        <v>151529</v>
      </c>
      <c r="I92" s="19" t="str">
        <f t="shared" si="11"/>
        <v>aa</v>
      </c>
      <c r="J92" s="19">
        <f t="shared" si="10"/>
        <v>56</v>
      </c>
      <c r="K92" s="38"/>
      <c r="L92" s="39"/>
      <c r="M92" s="39"/>
      <c r="N92" s="39"/>
      <c r="O92" s="39"/>
      <c r="P92" s="39"/>
      <c r="Q92" s="40"/>
      <c r="R92" s="40"/>
      <c r="S92" s="33" t="s">
        <v>364</v>
      </c>
      <c r="T92" s="34">
        <v>408.58567152220888</v>
      </c>
      <c r="U92" s="34"/>
      <c r="V92" s="34">
        <v>701.47937124068199</v>
      </c>
      <c r="W92" s="162">
        <v>1152.8602680484876</v>
      </c>
      <c r="X92" s="162">
        <v>262.96251043819427</v>
      </c>
      <c r="Y92" s="34">
        <v>1012.1690968543207</v>
      </c>
      <c r="Z92" s="162">
        <v>51.022402793749428</v>
      </c>
      <c r="AA92" s="162">
        <v>37.311777790466323</v>
      </c>
      <c r="AB92" s="162">
        <v>689.74184588889989</v>
      </c>
      <c r="AC92" s="34">
        <v>81.474864685788972</v>
      </c>
      <c r="AD92" s="162">
        <v>467.41002249785157</v>
      </c>
      <c r="AE92" s="162">
        <v>81.808231761751472</v>
      </c>
      <c r="AF92" s="162">
        <v>77.959016176884973</v>
      </c>
      <c r="AG92" s="162">
        <v>344.51623798360049</v>
      </c>
      <c r="AH92" s="162">
        <v>17.138142363484683</v>
      </c>
      <c r="AI92" s="162">
        <v>74.775764399144137</v>
      </c>
      <c r="AJ92" s="162">
        <v>9.5088203735253813</v>
      </c>
      <c r="AK92" s="34">
        <v>1027.3597787201788</v>
      </c>
      <c r="AL92" s="34">
        <v>166.90633265608224</v>
      </c>
      <c r="AM92" s="34">
        <v>550.37617933731076</v>
      </c>
      <c r="AN92" s="34">
        <v>621.37253446177749</v>
      </c>
      <c r="AO92" s="34" t="s">
        <v>363</v>
      </c>
      <c r="AP92" s="34">
        <v>411.71395012750861</v>
      </c>
      <c r="AQ92" s="34">
        <v>276.51958031642999</v>
      </c>
    </row>
    <row r="93" spans="1:43" x14ac:dyDescent="0.45">
      <c r="A93" s="19">
        <v>85</v>
      </c>
      <c r="B93" s="19" t="str">
        <f t="shared" si="8"/>
        <v>100200_Green</v>
      </c>
      <c r="C93" s="19" t="s">
        <v>51</v>
      </c>
      <c r="D93" s="19" t="s">
        <v>51</v>
      </c>
      <c r="E93" s="19" t="s">
        <v>51</v>
      </c>
      <c r="F93" s="19" t="s">
        <v>51</v>
      </c>
      <c r="G93" s="19">
        <f t="shared" si="9"/>
        <v>100200</v>
      </c>
      <c r="H93" s="19" t="str">
        <f t="shared" si="7"/>
        <v>100200</v>
      </c>
      <c r="I93" s="19">
        <f>IF(J93=J90,"aa",J93)</f>
        <v>71</v>
      </c>
      <c r="J93" s="19">
        <f t="shared" si="10"/>
        <v>71</v>
      </c>
      <c r="K93" s="31">
        <v>71</v>
      </c>
      <c r="L93" s="30" t="s">
        <v>444</v>
      </c>
      <c r="M93" s="30" t="s">
        <v>445</v>
      </c>
      <c r="N93" s="30" t="s">
        <v>60</v>
      </c>
      <c r="O93" s="30" t="s">
        <v>60</v>
      </c>
      <c r="P93" s="30" t="s">
        <v>444</v>
      </c>
      <c r="Q93" s="32">
        <v>1</v>
      </c>
      <c r="R93" s="32">
        <v>1</v>
      </c>
      <c r="S93" s="33" t="s">
        <v>361</v>
      </c>
      <c r="T93" s="34">
        <v>1419.4273294865054</v>
      </c>
      <c r="U93" s="34"/>
      <c r="V93" s="34" t="s">
        <v>363</v>
      </c>
      <c r="W93" s="162" t="s">
        <v>363</v>
      </c>
      <c r="X93" s="162">
        <v>4696.0308467639643</v>
      </c>
      <c r="Y93" s="34">
        <v>504.82124542124518</v>
      </c>
      <c r="Z93" s="162" t="s">
        <v>363</v>
      </c>
      <c r="AA93" s="162" t="s">
        <v>363</v>
      </c>
      <c r="AB93" s="162" t="s">
        <v>363</v>
      </c>
      <c r="AC93" s="34" t="s">
        <v>363</v>
      </c>
      <c r="AD93" s="162" t="s">
        <v>363</v>
      </c>
      <c r="AE93" s="162" t="s">
        <v>363</v>
      </c>
      <c r="AF93" s="162" t="s">
        <v>363</v>
      </c>
      <c r="AG93" s="162" t="s">
        <v>363</v>
      </c>
      <c r="AH93" s="162" t="s">
        <v>363</v>
      </c>
      <c r="AI93" s="162" t="s">
        <v>363</v>
      </c>
      <c r="AJ93" s="162" t="s">
        <v>363</v>
      </c>
      <c r="AK93" s="34" t="s">
        <v>363</v>
      </c>
      <c r="AL93" s="34">
        <v>4599.0559608503536</v>
      </c>
      <c r="AM93" s="34">
        <v>512.7406242163463</v>
      </c>
      <c r="AN93" s="34">
        <v>1852.308156064325</v>
      </c>
      <c r="AO93" s="34">
        <v>318.22788044662104</v>
      </c>
      <c r="AP93" s="34" t="s">
        <v>363</v>
      </c>
      <c r="AQ93" s="34">
        <v>34652.583156404799</v>
      </c>
    </row>
    <row r="94" spans="1:43" x14ac:dyDescent="0.45">
      <c r="A94" s="19">
        <v>86</v>
      </c>
      <c r="B94" s="19" t="str">
        <f t="shared" si="8"/>
        <v>100200_Blue</v>
      </c>
      <c r="C94" s="19" t="s">
        <v>51</v>
      </c>
      <c r="D94" s="19" t="s">
        <v>51</v>
      </c>
      <c r="E94" s="19" t="s">
        <v>51</v>
      </c>
      <c r="F94" s="19" t="s">
        <v>51</v>
      </c>
      <c r="G94" s="19">
        <f t="shared" si="9"/>
        <v>100200</v>
      </c>
      <c r="H94" s="19" t="str">
        <f t="shared" si="7"/>
        <v>100200</v>
      </c>
      <c r="I94" s="19">
        <f t="shared" ref="I94:I157" si="12">IF(J94=J91,"aa",J94)</f>
        <v>71</v>
      </c>
      <c r="J94" s="19">
        <f t="shared" si="10"/>
        <v>71</v>
      </c>
      <c r="K94" s="35"/>
      <c r="L94" s="36"/>
      <c r="M94" s="36"/>
      <c r="N94" s="36"/>
      <c r="O94" s="36"/>
      <c r="P94" s="36"/>
      <c r="Q94" s="37"/>
      <c r="R94" s="37"/>
      <c r="S94" s="33" t="s">
        <v>362</v>
      </c>
      <c r="T94" s="34">
        <v>25.272146294929485</v>
      </c>
      <c r="U94" s="34"/>
      <c r="V94" s="34" t="s">
        <v>363</v>
      </c>
      <c r="W94" s="162" t="s">
        <v>363</v>
      </c>
      <c r="X94" s="162" t="s">
        <v>363</v>
      </c>
      <c r="Y94" s="34" t="s">
        <v>363</v>
      </c>
      <c r="Z94" s="162" t="s">
        <v>363</v>
      </c>
      <c r="AA94" s="162" t="s">
        <v>363</v>
      </c>
      <c r="AB94" s="162" t="s">
        <v>363</v>
      </c>
      <c r="AC94" s="34" t="s">
        <v>363</v>
      </c>
      <c r="AD94" s="162" t="s">
        <v>363</v>
      </c>
      <c r="AE94" s="162" t="s">
        <v>363</v>
      </c>
      <c r="AF94" s="162" t="s">
        <v>363</v>
      </c>
      <c r="AG94" s="162" t="s">
        <v>363</v>
      </c>
      <c r="AH94" s="162" t="s">
        <v>363</v>
      </c>
      <c r="AI94" s="162" t="s">
        <v>363</v>
      </c>
      <c r="AJ94" s="162" t="s">
        <v>363</v>
      </c>
      <c r="AK94" s="34" t="s">
        <v>363</v>
      </c>
      <c r="AL94" s="34">
        <v>43.367430181661213</v>
      </c>
      <c r="AM94" s="34" t="s">
        <v>363</v>
      </c>
      <c r="AN94" s="34">
        <v>42.20024758702327</v>
      </c>
      <c r="AO94" s="34">
        <v>1.1771521062653214E-2</v>
      </c>
      <c r="AP94" s="34" t="s">
        <v>363</v>
      </c>
      <c r="AQ94" s="34" t="s">
        <v>363</v>
      </c>
    </row>
    <row r="95" spans="1:43" x14ac:dyDescent="0.45">
      <c r="A95" s="19">
        <v>87</v>
      </c>
      <c r="B95" s="19" t="str">
        <f t="shared" si="8"/>
        <v>100200_Grey</v>
      </c>
      <c r="C95" s="19" t="s">
        <v>51</v>
      </c>
      <c r="D95" s="19" t="s">
        <v>51</v>
      </c>
      <c r="E95" s="19" t="s">
        <v>51</v>
      </c>
      <c r="F95" s="19" t="s">
        <v>51</v>
      </c>
      <c r="G95" s="19">
        <f t="shared" si="9"/>
        <v>100200</v>
      </c>
      <c r="H95" s="19" t="str">
        <f t="shared" si="7"/>
        <v>100200</v>
      </c>
      <c r="I95" s="19">
        <f t="shared" si="12"/>
        <v>71</v>
      </c>
      <c r="J95" s="19">
        <f t="shared" si="10"/>
        <v>71</v>
      </c>
      <c r="K95" s="38"/>
      <c r="L95" s="39"/>
      <c r="M95" s="39"/>
      <c r="N95" s="39"/>
      <c r="O95" s="39"/>
      <c r="P95" s="39"/>
      <c r="Q95" s="40"/>
      <c r="R95" s="40"/>
      <c r="S95" s="33" t="s">
        <v>364</v>
      </c>
      <c r="T95" s="34">
        <v>99.210785897490069</v>
      </c>
      <c r="U95" s="34"/>
      <c r="V95" s="34" t="s">
        <v>363</v>
      </c>
      <c r="W95" s="162" t="s">
        <v>363</v>
      </c>
      <c r="X95" s="162">
        <v>583.29471850636708</v>
      </c>
      <c r="Y95" s="34">
        <v>1180.6886446886447</v>
      </c>
      <c r="Z95" s="162" t="s">
        <v>363</v>
      </c>
      <c r="AA95" s="162" t="s">
        <v>363</v>
      </c>
      <c r="AB95" s="162" t="s">
        <v>363</v>
      </c>
      <c r="AC95" s="34" t="s">
        <v>363</v>
      </c>
      <c r="AD95" s="162" t="s">
        <v>363</v>
      </c>
      <c r="AE95" s="162" t="s">
        <v>363</v>
      </c>
      <c r="AF95" s="162" t="s">
        <v>363</v>
      </c>
      <c r="AG95" s="162" t="s">
        <v>363</v>
      </c>
      <c r="AH95" s="162" t="s">
        <v>363</v>
      </c>
      <c r="AI95" s="162" t="s">
        <v>363</v>
      </c>
      <c r="AJ95" s="162" t="s">
        <v>363</v>
      </c>
      <c r="AK95" s="34" t="s">
        <v>363</v>
      </c>
      <c r="AL95" s="34">
        <v>144.39479809135838</v>
      </c>
      <c r="AM95" s="34">
        <v>445.12499801870086</v>
      </c>
      <c r="AN95" s="34">
        <v>241.8213712284028</v>
      </c>
      <c r="AO95" s="34">
        <v>105.48020125027944</v>
      </c>
      <c r="AP95" s="34" t="s">
        <v>363</v>
      </c>
      <c r="AQ95" s="34">
        <v>957.82731776362357</v>
      </c>
    </row>
    <row r="96" spans="1:43" x14ac:dyDescent="0.45">
      <c r="A96" s="19">
        <v>88</v>
      </c>
      <c r="B96" s="19" t="str">
        <f t="shared" si="8"/>
        <v>110210_Green</v>
      </c>
      <c r="C96" s="19" t="s">
        <v>1614</v>
      </c>
      <c r="D96" s="19" t="s">
        <v>1614</v>
      </c>
      <c r="E96" s="19" t="s">
        <v>1614</v>
      </c>
      <c r="F96" s="19" t="s">
        <v>1615</v>
      </c>
      <c r="G96" s="19">
        <f t="shared" si="9"/>
        <v>110210</v>
      </c>
      <c r="H96" s="19" t="str">
        <f t="shared" si="7"/>
        <v>110210</v>
      </c>
      <c r="I96" s="19" t="str">
        <f>IF(J96=J93,"aa",J96)</f>
        <v>aa</v>
      </c>
      <c r="J96" s="19">
        <f t="shared" si="10"/>
        <v>71</v>
      </c>
      <c r="K96" s="31" t="s">
        <v>363</v>
      </c>
      <c r="L96" s="30" t="s">
        <v>446</v>
      </c>
      <c r="M96" s="30" t="s">
        <v>398</v>
      </c>
      <c r="N96" s="30" t="s">
        <v>447</v>
      </c>
      <c r="O96" s="30" t="s">
        <v>363</v>
      </c>
      <c r="P96" s="30" t="s">
        <v>444</v>
      </c>
      <c r="Q96" s="32">
        <v>0.8</v>
      </c>
      <c r="R96" s="32">
        <v>1</v>
      </c>
      <c r="S96" s="33" t="s">
        <v>361</v>
      </c>
      <c r="T96" s="34">
        <v>1774.2841618581317</v>
      </c>
      <c r="U96" s="34"/>
      <c r="V96" s="34" t="s">
        <v>363</v>
      </c>
      <c r="W96" s="162" t="s">
        <v>363</v>
      </c>
      <c r="X96" s="162">
        <v>5870.0385584549549</v>
      </c>
      <c r="Y96" s="34">
        <v>631.02655677655639</v>
      </c>
      <c r="Z96" s="162" t="s">
        <v>363</v>
      </c>
      <c r="AA96" s="162" t="s">
        <v>363</v>
      </c>
      <c r="AB96" s="162" t="s">
        <v>363</v>
      </c>
      <c r="AC96" s="34" t="s">
        <v>363</v>
      </c>
      <c r="AD96" s="162" t="s">
        <v>363</v>
      </c>
      <c r="AE96" s="162" t="s">
        <v>363</v>
      </c>
      <c r="AF96" s="162" t="s">
        <v>363</v>
      </c>
      <c r="AG96" s="162" t="s">
        <v>363</v>
      </c>
      <c r="AH96" s="162" t="s">
        <v>363</v>
      </c>
      <c r="AI96" s="162" t="s">
        <v>363</v>
      </c>
      <c r="AJ96" s="162" t="s">
        <v>363</v>
      </c>
      <c r="AK96" s="34" t="s">
        <v>363</v>
      </c>
      <c r="AL96" s="34">
        <v>5748.819951062942</v>
      </c>
      <c r="AM96" s="34">
        <v>640.92578027043282</v>
      </c>
      <c r="AN96" s="34">
        <v>2315.385195080406</v>
      </c>
      <c r="AO96" s="34">
        <v>397.78485055827628</v>
      </c>
      <c r="AP96" s="34" t="s">
        <v>363</v>
      </c>
      <c r="AQ96" s="34">
        <v>43315.728945505994</v>
      </c>
    </row>
    <row r="97" spans="1:43" x14ac:dyDescent="0.45">
      <c r="A97" s="19">
        <v>89</v>
      </c>
      <c r="B97" s="19" t="str">
        <f t="shared" si="8"/>
        <v>110210_Blue</v>
      </c>
      <c r="C97" s="19" t="s">
        <v>1614</v>
      </c>
      <c r="D97" s="19" t="s">
        <v>1614</v>
      </c>
      <c r="E97" s="19" t="s">
        <v>1614</v>
      </c>
      <c r="F97" s="19" t="s">
        <v>1615</v>
      </c>
      <c r="G97" s="19">
        <f t="shared" si="9"/>
        <v>110210</v>
      </c>
      <c r="H97" s="19" t="str">
        <f t="shared" si="7"/>
        <v>110210</v>
      </c>
      <c r="I97" s="19" t="str">
        <f t="shared" si="12"/>
        <v>aa</v>
      </c>
      <c r="J97" s="19">
        <f t="shared" si="10"/>
        <v>71</v>
      </c>
      <c r="K97" s="35"/>
      <c r="L97" s="36"/>
      <c r="M97" s="36"/>
      <c r="N97" s="36"/>
      <c r="O97" s="36"/>
      <c r="P97" s="36"/>
      <c r="Q97" s="37"/>
      <c r="R97" s="37"/>
      <c r="S97" s="33" t="s">
        <v>362</v>
      </c>
      <c r="T97" s="34">
        <v>31.590182868661856</v>
      </c>
      <c r="U97" s="34"/>
      <c r="V97" s="34" t="s">
        <v>363</v>
      </c>
      <c r="W97" s="162" t="s">
        <v>363</v>
      </c>
      <c r="X97" s="162" t="s">
        <v>363</v>
      </c>
      <c r="Y97" s="34" t="s">
        <v>363</v>
      </c>
      <c r="Z97" s="162" t="s">
        <v>363</v>
      </c>
      <c r="AA97" s="162" t="s">
        <v>363</v>
      </c>
      <c r="AB97" s="162" t="s">
        <v>363</v>
      </c>
      <c r="AC97" s="34" t="s">
        <v>363</v>
      </c>
      <c r="AD97" s="162" t="s">
        <v>363</v>
      </c>
      <c r="AE97" s="162" t="s">
        <v>363</v>
      </c>
      <c r="AF97" s="162" t="s">
        <v>363</v>
      </c>
      <c r="AG97" s="162" t="s">
        <v>363</v>
      </c>
      <c r="AH97" s="162" t="s">
        <v>363</v>
      </c>
      <c r="AI97" s="162" t="s">
        <v>363</v>
      </c>
      <c r="AJ97" s="162" t="s">
        <v>363</v>
      </c>
      <c r="AK97" s="34" t="s">
        <v>363</v>
      </c>
      <c r="AL97" s="34">
        <v>54.209287727076514</v>
      </c>
      <c r="AM97" s="34" t="s">
        <v>363</v>
      </c>
      <c r="AN97" s="34">
        <v>52.750309483779084</v>
      </c>
      <c r="AO97" s="34">
        <v>1.4714401328316517E-2</v>
      </c>
      <c r="AP97" s="34" t="s">
        <v>363</v>
      </c>
      <c r="AQ97" s="34" t="s">
        <v>363</v>
      </c>
    </row>
    <row r="98" spans="1:43" x14ac:dyDescent="0.45">
      <c r="A98" s="19">
        <v>90</v>
      </c>
      <c r="B98" s="19" t="str">
        <f t="shared" si="8"/>
        <v>110210_Grey</v>
      </c>
      <c r="C98" s="19" t="s">
        <v>1614</v>
      </c>
      <c r="D98" s="19" t="s">
        <v>1614</v>
      </c>
      <c r="E98" s="19" t="s">
        <v>1614</v>
      </c>
      <c r="F98" s="19" t="s">
        <v>1615</v>
      </c>
      <c r="G98" s="19">
        <f t="shared" si="9"/>
        <v>110210</v>
      </c>
      <c r="H98" s="19" t="str">
        <f t="shared" si="7"/>
        <v>110210</v>
      </c>
      <c r="I98" s="19" t="str">
        <f t="shared" si="12"/>
        <v>aa</v>
      </c>
      <c r="J98" s="19">
        <f t="shared" si="10"/>
        <v>71</v>
      </c>
      <c r="K98" s="38"/>
      <c r="L98" s="39"/>
      <c r="M98" s="39"/>
      <c r="N98" s="39"/>
      <c r="O98" s="39"/>
      <c r="P98" s="39"/>
      <c r="Q98" s="40"/>
      <c r="R98" s="40"/>
      <c r="S98" s="33" t="s">
        <v>364</v>
      </c>
      <c r="T98" s="34">
        <v>124.01348237186258</v>
      </c>
      <c r="U98" s="34"/>
      <c r="V98" s="34" t="s">
        <v>363</v>
      </c>
      <c r="W98" s="162" t="s">
        <v>363</v>
      </c>
      <c r="X98" s="162">
        <v>729.11839813295876</v>
      </c>
      <c r="Y98" s="34">
        <v>1475.8608058608058</v>
      </c>
      <c r="Z98" s="162" t="s">
        <v>363</v>
      </c>
      <c r="AA98" s="162" t="s">
        <v>363</v>
      </c>
      <c r="AB98" s="162" t="s">
        <v>363</v>
      </c>
      <c r="AC98" s="34" t="s">
        <v>363</v>
      </c>
      <c r="AD98" s="162" t="s">
        <v>363</v>
      </c>
      <c r="AE98" s="162" t="s">
        <v>363</v>
      </c>
      <c r="AF98" s="162" t="s">
        <v>363</v>
      </c>
      <c r="AG98" s="162" t="s">
        <v>363</v>
      </c>
      <c r="AH98" s="162" t="s">
        <v>363</v>
      </c>
      <c r="AI98" s="162" t="s">
        <v>363</v>
      </c>
      <c r="AJ98" s="162" t="s">
        <v>363</v>
      </c>
      <c r="AK98" s="34" t="s">
        <v>363</v>
      </c>
      <c r="AL98" s="34">
        <v>180.49349761419796</v>
      </c>
      <c r="AM98" s="34">
        <v>556.40624752337601</v>
      </c>
      <c r="AN98" s="34">
        <v>302.27671403550346</v>
      </c>
      <c r="AO98" s="34">
        <v>131.85025156284928</v>
      </c>
      <c r="AP98" s="34" t="s">
        <v>363</v>
      </c>
      <c r="AQ98" s="34">
        <v>1197.2841472045293</v>
      </c>
    </row>
    <row r="99" spans="1:43" x14ac:dyDescent="0.45">
      <c r="A99" s="19">
        <v>91</v>
      </c>
      <c r="B99" s="19" t="str">
        <f t="shared" si="8"/>
        <v>100400_Green</v>
      </c>
      <c r="C99" s="19" t="s">
        <v>51</v>
      </c>
      <c r="D99" s="19" t="s">
        <v>51</v>
      </c>
      <c r="E99" s="19" t="s">
        <v>51</v>
      </c>
      <c r="F99" s="19" t="s">
        <v>51</v>
      </c>
      <c r="G99" s="19">
        <f t="shared" si="9"/>
        <v>100400</v>
      </c>
      <c r="H99" s="19" t="str">
        <f t="shared" si="7"/>
        <v>100400</v>
      </c>
      <c r="I99" s="19">
        <f>IF(J99=J96,"aa",J99)</f>
        <v>75</v>
      </c>
      <c r="J99" s="19">
        <f t="shared" si="10"/>
        <v>75</v>
      </c>
      <c r="K99" s="31">
        <v>75</v>
      </c>
      <c r="L99" s="30" t="s">
        <v>448</v>
      </c>
      <c r="M99" s="30" t="s">
        <v>449</v>
      </c>
      <c r="N99" s="30" t="s">
        <v>62</v>
      </c>
      <c r="O99" s="30" t="s">
        <v>62</v>
      </c>
      <c r="P99" s="30" t="s">
        <v>448</v>
      </c>
      <c r="Q99" s="32">
        <v>1</v>
      </c>
      <c r="R99" s="32">
        <v>1</v>
      </c>
      <c r="S99" s="33" t="s">
        <v>361</v>
      </c>
      <c r="T99" s="34">
        <v>1478.705099293561</v>
      </c>
      <c r="U99" s="34"/>
      <c r="V99" s="34" t="s">
        <v>363</v>
      </c>
      <c r="W99" s="162" t="s">
        <v>363</v>
      </c>
      <c r="X99" s="162">
        <v>3268.0034716434056</v>
      </c>
      <c r="Y99" s="34" t="s">
        <v>363</v>
      </c>
      <c r="Z99" s="162">
        <v>5458.0573476822929</v>
      </c>
      <c r="AA99" s="162">
        <v>4740.4193716328491</v>
      </c>
      <c r="AB99" s="162" t="s">
        <v>363</v>
      </c>
      <c r="AC99" s="34">
        <v>3309.9653984093784</v>
      </c>
      <c r="AD99" s="162" t="s">
        <v>363</v>
      </c>
      <c r="AE99" s="162" t="s">
        <v>363</v>
      </c>
      <c r="AF99" s="162" t="s">
        <v>363</v>
      </c>
      <c r="AG99" s="162" t="s">
        <v>363</v>
      </c>
      <c r="AH99" s="162" t="s">
        <v>363</v>
      </c>
      <c r="AI99" s="162" t="s">
        <v>363</v>
      </c>
      <c r="AJ99" s="162" t="s">
        <v>363</v>
      </c>
      <c r="AK99" s="34" t="s">
        <v>363</v>
      </c>
      <c r="AL99" s="34">
        <v>2050.3757608032106</v>
      </c>
      <c r="AM99" s="34">
        <v>563.39018785424241</v>
      </c>
      <c r="AN99" s="34">
        <v>707.16053440145549</v>
      </c>
      <c r="AO99" s="34">
        <v>435.26016966695443</v>
      </c>
      <c r="AP99" s="34" t="s">
        <v>363</v>
      </c>
      <c r="AQ99" s="34">
        <v>1327.6925686522379</v>
      </c>
    </row>
    <row r="100" spans="1:43" x14ac:dyDescent="0.45">
      <c r="A100" s="19">
        <v>92</v>
      </c>
      <c r="B100" s="19" t="str">
        <f t="shared" si="8"/>
        <v>100400_Blue</v>
      </c>
      <c r="C100" s="19" t="s">
        <v>51</v>
      </c>
      <c r="D100" s="19" t="s">
        <v>51</v>
      </c>
      <c r="E100" s="19" t="s">
        <v>51</v>
      </c>
      <c r="F100" s="19" t="s">
        <v>51</v>
      </c>
      <c r="G100" s="19">
        <f t="shared" si="9"/>
        <v>100400</v>
      </c>
      <c r="H100" s="19" t="str">
        <f t="shared" si="7"/>
        <v>100400</v>
      </c>
      <c r="I100" s="19">
        <f t="shared" si="12"/>
        <v>75</v>
      </c>
      <c r="J100" s="19">
        <f t="shared" si="10"/>
        <v>75</v>
      </c>
      <c r="K100" s="35"/>
      <c r="L100" s="36"/>
      <c r="M100" s="36"/>
      <c r="N100" s="36"/>
      <c r="O100" s="36"/>
      <c r="P100" s="36"/>
      <c r="Q100" s="37"/>
      <c r="R100" s="37"/>
      <c r="S100" s="33" t="s">
        <v>362</v>
      </c>
      <c r="T100" s="34">
        <v>181.04017972086535</v>
      </c>
      <c r="U100" s="34"/>
      <c r="V100" s="34" t="s">
        <v>363</v>
      </c>
      <c r="W100" s="162" t="s">
        <v>363</v>
      </c>
      <c r="X100" s="162">
        <v>44.853850092831308</v>
      </c>
      <c r="Y100" s="34" t="s">
        <v>363</v>
      </c>
      <c r="Z100" s="162">
        <v>45.774609286943551</v>
      </c>
      <c r="AA100" s="162">
        <v>3.5071057840995303</v>
      </c>
      <c r="AB100" s="162" t="s">
        <v>363</v>
      </c>
      <c r="AC100" s="34">
        <v>175.86381903107619</v>
      </c>
      <c r="AD100" s="162" t="s">
        <v>363</v>
      </c>
      <c r="AE100" s="162" t="s">
        <v>363</v>
      </c>
      <c r="AF100" s="162" t="s">
        <v>363</v>
      </c>
      <c r="AG100" s="162" t="s">
        <v>363</v>
      </c>
      <c r="AH100" s="162" t="s">
        <v>363</v>
      </c>
      <c r="AI100" s="162" t="s">
        <v>363</v>
      </c>
      <c r="AJ100" s="162" t="s">
        <v>363</v>
      </c>
      <c r="AK100" s="34" t="s">
        <v>363</v>
      </c>
      <c r="AL100" s="34">
        <v>435.10884718789328</v>
      </c>
      <c r="AM100" s="34">
        <v>567.15668900308606</v>
      </c>
      <c r="AN100" s="34">
        <v>12.714592862398213</v>
      </c>
      <c r="AO100" s="34">
        <v>6.6160105698512037E-2</v>
      </c>
      <c r="AP100" s="34" t="s">
        <v>363</v>
      </c>
      <c r="AQ100" s="34">
        <v>2462.1512393635849</v>
      </c>
    </row>
    <row r="101" spans="1:43" x14ac:dyDescent="0.45">
      <c r="A101" s="19">
        <v>93</v>
      </c>
      <c r="B101" s="19" t="str">
        <f t="shared" si="8"/>
        <v>100400_Grey</v>
      </c>
      <c r="C101" s="19" t="s">
        <v>51</v>
      </c>
      <c r="D101" s="19" t="s">
        <v>51</v>
      </c>
      <c r="E101" s="19" t="s">
        <v>51</v>
      </c>
      <c r="F101" s="19" t="s">
        <v>51</v>
      </c>
      <c r="G101" s="19">
        <f t="shared" si="9"/>
        <v>100400</v>
      </c>
      <c r="H101" s="19" t="str">
        <f t="shared" si="7"/>
        <v>100400</v>
      </c>
      <c r="I101" s="19">
        <f t="shared" si="12"/>
        <v>75</v>
      </c>
      <c r="J101" s="19">
        <f t="shared" si="10"/>
        <v>75</v>
      </c>
      <c r="K101" s="38"/>
      <c r="L101" s="39"/>
      <c r="M101" s="39"/>
      <c r="N101" s="39"/>
      <c r="O101" s="39"/>
      <c r="P101" s="39"/>
      <c r="Q101" s="40"/>
      <c r="R101" s="40"/>
      <c r="S101" s="33" t="s">
        <v>364</v>
      </c>
      <c r="T101" s="34">
        <v>128.10307694211059</v>
      </c>
      <c r="U101" s="34"/>
      <c r="V101" s="34" t="s">
        <v>363</v>
      </c>
      <c r="W101" s="162" t="s">
        <v>363</v>
      </c>
      <c r="X101" s="162">
        <v>502.76683898289269</v>
      </c>
      <c r="Y101" s="34" t="s">
        <v>363</v>
      </c>
      <c r="Z101" s="162">
        <v>48.955093044751536</v>
      </c>
      <c r="AA101" s="162">
        <v>29.265212788462041</v>
      </c>
      <c r="AB101" s="162" t="s">
        <v>363</v>
      </c>
      <c r="AC101" s="34" t="s">
        <v>363</v>
      </c>
      <c r="AD101" s="162" t="s">
        <v>363</v>
      </c>
      <c r="AE101" s="162" t="s">
        <v>363</v>
      </c>
      <c r="AF101" s="162" t="s">
        <v>363</v>
      </c>
      <c r="AG101" s="162" t="s">
        <v>363</v>
      </c>
      <c r="AH101" s="162" t="s">
        <v>363</v>
      </c>
      <c r="AI101" s="162" t="s">
        <v>363</v>
      </c>
      <c r="AJ101" s="162" t="s">
        <v>363</v>
      </c>
      <c r="AK101" s="34" t="s">
        <v>363</v>
      </c>
      <c r="AL101" s="34">
        <v>104.63075479075459</v>
      </c>
      <c r="AM101" s="34">
        <v>297.55895689600402</v>
      </c>
      <c r="AN101" s="34">
        <v>177.87542139158836</v>
      </c>
      <c r="AO101" s="34">
        <v>99.791118668401154</v>
      </c>
      <c r="AP101" s="34" t="s">
        <v>363</v>
      </c>
      <c r="AQ101" s="34">
        <v>79.157603217630651</v>
      </c>
    </row>
    <row r="102" spans="1:43" x14ac:dyDescent="0.45">
      <c r="A102" s="19">
        <v>94</v>
      </c>
      <c r="B102" s="19" t="str">
        <f t="shared" si="8"/>
        <v>110319_Green</v>
      </c>
      <c r="C102" s="19" t="s">
        <v>1617</v>
      </c>
      <c r="D102" s="19" t="s">
        <v>1617</v>
      </c>
      <c r="E102" s="19" t="s">
        <v>1617</v>
      </c>
      <c r="F102" s="19" t="s">
        <v>1615</v>
      </c>
      <c r="G102" s="19">
        <f t="shared" si="9"/>
        <v>110319</v>
      </c>
      <c r="H102" s="26">
        <v>110319</v>
      </c>
      <c r="I102" s="19" t="str">
        <f>IF(J102=J99,"aa",J102)</f>
        <v>aa</v>
      </c>
      <c r="J102" s="19">
        <f t="shared" si="10"/>
        <v>75</v>
      </c>
      <c r="K102" s="31" t="s">
        <v>363</v>
      </c>
      <c r="L102" s="30" t="s">
        <v>450</v>
      </c>
      <c r="M102" s="30" t="s">
        <v>401</v>
      </c>
      <c r="N102" s="30" t="s">
        <v>451</v>
      </c>
      <c r="O102" s="30" t="s">
        <v>363</v>
      </c>
      <c r="P102" s="30" t="s">
        <v>448</v>
      </c>
      <c r="Q102" s="32">
        <v>0.2</v>
      </c>
      <c r="R102" s="32">
        <v>0.2837104038289916</v>
      </c>
      <c r="S102" s="33" t="s">
        <v>361</v>
      </c>
      <c r="T102" s="34">
        <v>2097.6201043228266</v>
      </c>
      <c r="U102" s="34"/>
      <c r="V102" s="34" t="s">
        <v>363</v>
      </c>
      <c r="W102" s="162" t="s">
        <v>363</v>
      </c>
      <c r="X102" s="162">
        <v>4635.8329232724855</v>
      </c>
      <c r="Y102" s="34" t="s">
        <v>363</v>
      </c>
      <c r="Z102" s="162">
        <v>7742.5382711636903</v>
      </c>
      <c r="AA102" s="162">
        <v>6724.5314712236504</v>
      </c>
      <c r="AB102" s="162" t="s">
        <v>363</v>
      </c>
      <c r="AC102" s="34">
        <v>4695.3580992135694</v>
      </c>
      <c r="AD102" s="162" t="s">
        <v>363</v>
      </c>
      <c r="AE102" s="162" t="s">
        <v>363</v>
      </c>
      <c r="AF102" s="162" t="s">
        <v>363</v>
      </c>
      <c r="AG102" s="162" t="s">
        <v>363</v>
      </c>
      <c r="AH102" s="162" t="s">
        <v>363</v>
      </c>
      <c r="AI102" s="162" t="s">
        <v>363</v>
      </c>
      <c r="AJ102" s="162" t="s">
        <v>363</v>
      </c>
      <c r="AK102" s="34" t="s">
        <v>363</v>
      </c>
      <c r="AL102" s="34">
        <v>2908.5646754932736</v>
      </c>
      <c r="AM102" s="34">
        <v>799.19828854709272</v>
      </c>
      <c r="AN102" s="34">
        <v>1003.1440039348122</v>
      </c>
      <c r="AO102" s="34">
        <v>617.43919253443516</v>
      </c>
      <c r="AP102" s="34" t="s">
        <v>363</v>
      </c>
      <c r="AQ102" s="34">
        <v>1883.4009740653876</v>
      </c>
    </row>
    <row r="103" spans="1:43" x14ac:dyDescent="0.45">
      <c r="A103" s="19">
        <v>95</v>
      </c>
      <c r="B103" s="19" t="str">
        <f t="shared" si="8"/>
        <v>110319_Blue</v>
      </c>
      <c r="C103" s="19" t="s">
        <v>1617</v>
      </c>
      <c r="D103" s="19" t="s">
        <v>1617</v>
      </c>
      <c r="E103" s="19" t="s">
        <v>1617</v>
      </c>
      <c r="F103" s="19" t="s">
        <v>1615</v>
      </c>
      <c r="G103" s="19">
        <f t="shared" si="9"/>
        <v>110319</v>
      </c>
      <c r="H103" s="26">
        <f t="shared" ref="H103:H143" si="13">IF(L103="",H102,LEFT(L103,6))</f>
        <v>110319</v>
      </c>
      <c r="I103" s="19" t="str">
        <f t="shared" si="12"/>
        <v>aa</v>
      </c>
      <c r="J103" s="19">
        <f t="shared" si="10"/>
        <v>75</v>
      </c>
      <c r="K103" s="35"/>
      <c r="L103" s="36"/>
      <c r="M103" s="36"/>
      <c r="N103" s="36"/>
      <c r="O103" s="36"/>
      <c r="P103" s="36"/>
      <c r="Q103" s="37"/>
      <c r="R103" s="37"/>
      <c r="S103" s="33" t="s">
        <v>362</v>
      </c>
      <c r="T103" s="34">
        <v>256.8149124893996</v>
      </c>
      <c r="U103" s="34"/>
      <c r="V103" s="34" t="s">
        <v>363</v>
      </c>
      <c r="W103" s="162" t="s">
        <v>363</v>
      </c>
      <c r="X103" s="162">
        <v>63.627519615611106</v>
      </c>
      <c r="Y103" s="34" t="s">
        <v>363</v>
      </c>
      <c r="Z103" s="162">
        <v>64.933664429565312</v>
      </c>
      <c r="AA103" s="162">
        <v>4.9750119913893496</v>
      </c>
      <c r="AB103" s="162" t="s">
        <v>363</v>
      </c>
      <c r="AC103" s="34">
        <v>249.47197558107661</v>
      </c>
      <c r="AD103" s="162" t="s">
        <v>363</v>
      </c>
      <c r="AE103" s="162" t="s">
        <v>363</v>
      </c>
      <c r="AF103" s="162" t="s">
        <v>363</v>
      </c>
      <c r="AG103" s="162" t="s">
        <v>363</v>
      </c>
      <c r="AH103" s="162" t="s">
        <v>363</v>
      </c>
      <c r="AI103" s="162" t="s">
        <v>363</v>
      </c>
      <c r="AJ103" s="162" t="s">
        <v>363</v>
      </c>
      <c r="AK103" s="34" t="s">
        <v>363</v>
      </c>
      <c r="AL103" s="34">
        <v>617.2245337262209</v>
      </c>
      <c r="AM103" s="34">
        <v>804.5412663568967</v>
      </c>
      <c r="AN103" s="34">
        <v>18.036311377561056</v>
      </c>
      <c r="AO103" s="34">
        <v>9.3851551525468091E-2</v>
      </c>
      <c r="AP103" s="34" t="s">
        <v>363</v>
      </c>
      <c r="AQ103" s="34">
        <v>3492.689612039474</v>
      </c>
    </row>
    <row r="104" spans="1:43" x14ac:dyDescent="0.45">
      <c r="A104" s="19">
        <v>96</v>
      </c>
      <c r="B104" s="19" t="str">
        <f t="shared" si="8"/>
        <v>110319_Grey</v>
      </c>
      <c r="C104" s="19" t="s">
        <v>1617</v>
      </c>
      <c r="D104" s="19" t="s">
        <v>1617</v>
      </c>
      <c r="E104" s="19" t="s">
        <v>1617</v>
      </c>
      <c r="F104" s="19" t="s">
        <v>1615</v>
      </c>
      <c r="G104" s="19">
        <f t="shared" si="9"/>
        <v>110319</v>
      </c>
      <c r="H104" s="26">
        <f t="shared" si="13"/>
        <v>110319</v>
      </c>
      <c r="I104" s="19" t="str">
        <f t="shared" si="12"/>
        <v>aa</v>
      </c>
      <c r="J104" s="19">
        <f t="shared" si="10"/>
        <v>75</v>
      </c>
      <c r="K104" s="38"/>
      <c r="L104" s="39"/>
      <c r="M104" s="39"/>
      <c r="N104" s="39"/>
      <c r="O104" s="39"/>
      <c r="P104" s="39"/>
      <c r="Q104" s="40"/>
      <c r="R104" s="40"/>
      <c r="S104" s="33" t="s">
        <v>364</v>
      </c>
      <c r="T104" s="34">
        <v>181.72087845491285</v>
      </c>
      <c r="U104" s="34"/>
      <c r="V104" s="34" t="s">
        <v>363</v>
      </c>
      <c r="W104" s="162" t="s">
        <v>363</v>
      </c>
      <c r="X104" s="162">
        <v>713.20091459831042</v>
      </c>
      <c r="Y104" s="34" t="s">
        <v>363</v>
      </c>
      <c r="Z104" s="162">
        <v>69.445346086061576</v>
      </c>
      <c r="AA104" s="162">
        <v>41.514226691779669</v>
      </c>
      <c r="AB104" s="162" t="s">
        <v>363</v>
      </c>
      <c r="AC104" s="34" t="s">
        <v>363</v>
      </c>
      <c r="AD104" s="162" t="s">
        <v>363</v>
      </c>
      <c r="AE104" s="162" t="s">
        <v>363</v>
      </c>
      <c r="AF104" s="162" t="s">
        <v>363</v>
      </c>
      <c r="AG104" s="162" t="s">
        <v>363</v>
      </c>
      <c r="AH104" s="162" t="s">
        <v>363</v>
      </c>
      <c r="AI104" s="162" t="s">
        <v>363</v>
      </c>
      <c r="AJ104" s="162" t="s">
        <v>363</v>
      </c>
      <c r="AK104" s="34" t="s">
        <v>363</v>
      </c>
      <c r="AL104" s="34">
        <v>148.4241684730859</v>
      </c>
      <c r="AM104" s="34">
        <v>422.10285911949404</v>
      </c>
      <c r="AN104" s="34">
        <v>252.32553817129789</v>
      </c>
      <c r="AO104" s="34">
        <v>141.55889287979457</v>
      </c>
      <c r="AP104" s="34" t="s">
        <v>363</v>
      </c>
      <c r="AQ104" s="34">
        <v>112.28917787504538</v>
      </c>
    </row>
    <row r="105" spans="1:43" x14ac:dyDescent="0.45">
      <c r="A105" s="19">
        <v>97</v>
      </c>
      <c r="B105" s="19" t="str">
        <f t="shared" si="8"/>
        <v>110412_Green</v>
      </c>
      <c r="C105" s="19" t="s">
        <v>1615</v>
      </c>
      <c r="D105" s="19" t="s">
        <v>1615</v>
      </c>
      <c r="E105" s="19" t="s">
        <v>1615</v>
      </c>
      <c r="F105" s="19" t="s">
        <v>1615</v>
      </c>
      <c r="G105" s="19">
        <f t="shared" si="9"/>
        <v>110412</v>
      </c>
      <c r="H105" s="19" t="str">
        <f t="shared" si="13"/>
        <v>110412</v>
      </c>
      <c r="I105" s="19" t="str">
        <f>IF(J105=J102,"aa",J105)</f>
        <v>aa</v>
      </c>
      <c r="J105" s="19">
        <f t="shared" si="10"/>
        <v>75</v>
      </c>
      <c r="K105" s="31" t="s">
        <v>363</v>
      </c>
      <c r="L105" s="30" t="s">
        <v>452</v>
      </c>
      <c r="M105" s="30" t="s">
        <v>407</v>
      </c>
      <c r="N105" s="30" t="s">
        <v>453</v>
      </c>
      <c r="O105" s="30" t="s">
        <v>363</v>
      </c>
      <c r="P105" s="30" t="s">
        <v>448</v>
      </c>
      <c r="Q105" s="32">
        <v>0.53</v>
      </c>
      <c r="R105" s="32">
        <v>0.7162895961710084</v>
      </c>
      <c r="S105" s="33" t="s">
        <v>361</v>
      </c>
      <c r="T105" s="34">
        <v>1998.4548649603692</v>
      </c>
      <c r="U105" s="34"/>
      <c r="V105" s="34" t="s">
        <v>363</v>
      </c>
      <c r="W105" s="162" t="s">
        <v>363</v>
      </c>
      <c r="X105" s="162">
        <v>4416.673371677186</v>
      </c>
      <c r="Y105" s="34" t="s">
        <v>363</v>
      </c>
      <c r="Z105" s="162">
        <v>7376.5088555651973</v>
      </c>
      <c r="AA105" s="162">
        <v>6406.6284479021106</v>
      </c>
      <c r="AB105" s="162" t="s">
        <v>363</v>
      </c>
      <c r="AC105" s="34">
        <v>4473.384487861631</v>
      </c>
      <c r="AD105" s="162" t="s">
        <v>363</v>
      </c>
      <c r="AE105" s="162" t="s">
        <v>363</v>
      </c>
      <c r="AF105" s="162" t="s">
        <v>363</v>
      </c>
      <c r="AG105" s="162" t="s">
        <v>363</v>
      </c>
      <c r="AH105" s="162" t="s">
        <v>363</v>
      </c>
      <c r="AI105" s="162" t="s">
        <v>363</v>
      </c>
      <c r="AJ105" s="162" t="s">
        <v>363</v>
      </c>
      <c r="AK105" s="34" t="s">
        <v>363</v>
      </c>
      <c r="AL105" s="34">
        <v>2771.0619352916146</v>
      </c>
      <c r="AM105" s="34">
        <v>761.41609461287521</v>
      </c>
      <c r="AN105" s="34">
        <v>955.72025210281708</v>
      </c>
      <c r="AO105" s="34">
        <v>588.24968143408933</v>
      </c>
      <c r="AP105" s="34" t="s">
        <v>363</v>
      </c>
      <c r="AQ105" s="34">
        <v>1794.3629695078496</v>
      </c>
    </row>
    <row r="106" spans="1:43" x14ac:dyDescent="0.45">
      <c r="A106" s="19">
        <v>98</v>
      </c>
      <c r="B106" s="19" t="str">
        <f t="shared" si="8"/>
        <v>110412_Blue</v>
      </c>
      <c r="C106" s="19" t="s">
        <v>1615</v>
      </c>
      <c r="D106" s="19" t="s">
        <v>1615</v>
      </c>
      <c r="E106" s="19" t="s">
        <v>1615</v>
      </c>
      <c r="F106" s="19" t="s">
        <v>1615</v>
      </c>
      <c r="G106" s="19">
        <f t="shared" si="9"/>
        <v>110412</v>
      </c>
      <c r="H106" s="19" t="str">
        <f t="shared" si="13"/>
        <v>110412</v>
      </c>
      <c r="I106" s="19" t="str">
        <f t="shared" si="12"/>
        <v>aa</v>
      </c>
      <c r="J106" s="19">
        <f t="shared" si="10"/>
        <v>75</v>
      </c>
      <c r="K106" s="35"/>
      <c r="L106" s="36"/>
      <c r="M106" s="36"/>
      <c r="N106" s="36"/>
      <c r="O106" s="36"/>
      <c r="P106" s="36"/>
      <c r="Q106" s="37"/>
      <c r="R106" s="37"/>
      <c r="S106" s="33" t="s">
        <v>362</v>
      </c>
      <c r="T106" s="34">
        <v>244.67395702450079</v>
      </c>
      <c r="U106" s="34"/>
      <c r="V106" s="34" t="s">
        <v>363</v>
      </c>
      <c r="W106" s="162" t="s">
        <v>363</v>
      </c>
      <c r="X106" s="162">
        <v>60.619521074922794</v>
      </c>
      <c r="Y106" s="34" t="s">
        <v>363</v>
      </c>
      <c r="Z106" s="162">
        <v>61.863917737793372</v>
      </c>
      <c r="AA106" s="162">
        <v>4.7398177090974718</v>
      </c>
      <c r="AB106" s="162" t="s">
        <v>363</v>
      </c>
      <c r="AC106" s="34">
        <v>237.67815832992616</v>
      </c>
      <c r="AD106" s="162" t="s">
        <v>363</v>
      </c>
      <c r="AE106" s="162" t="s">
        <v>363</v>
      </c>
      <c r="AF106" s="162" t="s">
        <v>363</v>
      </c>
      <c r="AG106" s="162" t="s">
        <v>363</v>
      </c>
      <c r="AH106" s="162" t="s">
        <v>363</v>
      </c>
      <c r="AI106" s="162" t="s">
        <v>363</v>
      </c>
      <c r="AJ106" s="162" t="s">
        <v>363</v>
      </c>
      <c r="AK106" s="34" t="s">
        <v>363</v>
      </c>
      <c r="AL106" s="34">
        <v>588.0451706465077</v>
      </c>
      <c r="AM106" s="34">
        <v>766.50648251265409</v>
      </c>
      <c r="AN106" s="34">
        <v>17.18364261676604</v>
      </c>
      <c r="AO106" s="34">
        <v>8.9414708289468708E-2</v>
      </c>
      <c r="AP106" s="34" t="s">
        <v>363</v>
      </c>
      <c r="AQ106" s="34">
        <v>3327.5722961428114</v>
      </c>
    </row>
    <row r="107" spans="1:43" x14ac:dyDescent="0.45">
      <c r="A107" s="19">
        <v>99</v>
      </c>
      <c r="B107" s="19" t="str">
        <f t="shared" si="8"/>
        <v>110412_Grey</v>
      </c>
      <c r="C107" s="19" t="s">
        <v>1615</v>
      </c>
      <c r="D107" s="19" t="s">
        <v>1615</v>
      </c>
      <c r="E107" s="19" t="s">
        <v>1615</v>
      </c>
      <c r="F107" s="19" t="s">
        <v>1615</v>
      </c>
      <c r="G107" s="19">
        <f t="shared" si="9"/>
        <v>110412</v>
      </c>
      <c r="H107" s="19" t="str">
        <f t="shared" si="13"/>
        <v>110412</v>
      </c>
      <c r="I107" s="19" t="str">
        <f t="shared" si="12"/>
        <v>aa</v>
      </c>
      <c r="J107" s="19">
        <f t="shared" si="10"/>
        <v>75</v>
      </c>
      <c r="K107" s="38"/>
      <c r="L107" s="39"/>
      <c r="M107" s="39"/>
      <c r="N107" s="39"/>
      <c r="O107" s="39"/>
      <c r="P107" s="39"/>
      <c r="Q107" s="40"/>
      <c r="R107" s="40"/>
      <c r="S107" s="33" t="s">
        <v>364</v>
      </c>
      <c r="T107" s="34">
        <v>173.13000236061887</v>
      </c>
      <c r="U107" s="34"/>
      <c r="V107" s="34" t="s">
        <v>363</v>
      </c>
      <c r="W107" s="162" t="s">
        <v>363</v>
      </c>
      <c r="X107" s="162">
        <v>679.48425672307656</v>
      </c>
      <c r="Y107" s="34" t="s">
        <v>363</v>
      </c>
      <c r="Z107" s="162">
        <v>66.162309108564557</v>
      </c>
      <c r="AA107" s="162">
        <v>39.551636698313409</v>
      </c>
      <c r="AB107" s="162" t="s">
        <v>363</v>
      </c>
      <c r="AC107" s="34" t="s">
        <v>363</v>
      </c>
      <c r="AD107" s="162" t="s">
        <v>363</v>
      </c>
      <c r="AE107" s="162" t="s">
        <v>363</v>
      </c>
      <c r="AF107" s="162" t="s">
        <v>363</v>
      </c>
      <c r="AG107" s="162" t="s">
        <v>363</v>
      </c>
      <c r="AH107" s="162" t="s">
        <v>363</v>
      </c>
      <c r="AI107" s="162" t="s">
        <v>363</v>
      </c>
      <c r="AJ107" s="162" t="s">
        <v>363</v>
      </c>
      <c r="AK107" s="34" t="s">
        <v>363</v>
      </c>
      <c r="AL107" s="34">
        <v>141.40739829459889</v>
      </c>
      <c r="AM107" s="34">
        <v>402.14789636246269</v>
      </c>
      <c r="AN107" s="34">
        <v>240.39681841005429</v>
      </c>
      <c r="AO107" s="34">
        <v>134.86667941970234</v>
      </c>
      <c r="AP107" s="34" t="s">
        <v>363</v>
      </c>
      <c r="AQ107" s="34">
        <v>106.98069366532371</v>
      </c>
    </row>
    <row r="108" spans="1:43" x14ac:dyDescent="0.45">
      <c r="A108" s="19">
        <v>100</v>
      </c>
      <c r="B108" s="19" t="str">
        <f t="shared" si="8"/>
        <v>110422_Green</v>
      </c>
      <c r="C108" s="19" t="s">
        <v>1615</v>
      </c>
      <c r="D108" s="19" t="s">
        <v>1615</v>
      </c>
      <c r="E108" s="19" t="s">
        <v>1615</v>
      </c>
      <c r="F108" s="19" t="s">
        <v>1615</v>
      </c>
      <c r="G108" s="19">
        <f t="shared" si="9"/>
        <v>110422</v>
      </c>
      <c r="H108" s="19" t="str">
        <f t="shared" si="13"/>
        <v>110422</v>
      </c>
      <c r="I108" s="19" t="str">
        <f>IF(J108=J105,"aa",J108)</f>
        <v>aa</v>
      </c>
      <c r="J108" s="19">
        <f t="shared" si="10"/>
        <v>75</v>
      </c>
      <c r="K108" s="31" t="s">
        <v>363</v>
      </c>
      <c r="L108" s="30" t="s">
        <v>454</v>
      </c>
      <c r="M108" s="30" t="s">
        <v>410</v>
      </c>
      <c r="N108" s="49" t="s">
        <v>455</v>
      </c>
      <c r="O108" s="30" t="s">
        <v>363</v>
      </c>
      <c r="P108" s="30" t="s">
        <v>448</v>
      </c>
      <c r="Q108" s="32">
        <v>0.73</v>
      </c>
      <c r="R108" s="32">
        <v>1</v>
      </c>
      <c r="S108" s="33" t="s">
        <v>361</v>
      </c>
      <c r="T108" s="34">
        <v>2025.6234236898097</v>
      </c>
      <c r="U108" s="34"/>
      <c r="V108" s="34" t="s">
        <v>363</v>
      </c>
      <c r="W108" s="162" t="s">
        <v>363</v>
      </c>
      <c r="X108" s="162">
        <v>4476.7170844430211</v>
      </c>
      <c r="Y108" s="34" t="s">
        <v>363</v>
      </c>
      <c r="Z108" s="162">
        <v>7476.7908872360176</v>
      </c>
      <c r="AA108" s="162">
        <v>6493.725166620341</v>
      </c>
      <c r="AB108" s="162" t="s">
        <v>363</v>
      </c>
      <c r="AC108" s="34">
        <v>4534.199175903258</v>
      </c>
      <c r="AD108" s="162" t="s">
        <v>363</v>
      </c>
      <c r="AE108" s="162" t="s">
        <v>363</v>
      </c>
      <c r="AF108" s="162" t="s">
        <v>363</v>
      </c>
      <c r="AG108" s="162" t="s">
        <v>363</v>
      </c>
      <c r="AH108" s="162" t="s">
        <v>363</v>
      </c>
      <c r="AI108" s="162" t="s">
        <v>363</v>
      </c>
      <c r="AJ108" s="162" t="s">
        <v>363</v>
      </c>
      <c r="AK108" s="34" t="s">
        <v>363</v>
      </c>
      <c r="AL108" s="34">
        <v>2808.7339189085078</v>
      </c>
      <c r="AM108" s="34">
        <v>771.7673806222499</v>
      </c>
      <c r="AN108" s="34">
        <v>968.71306082391163</v>
      </c>
      <c r="AO108" s="34">
        <v>596.24680776295133</v>
      </c>
      <c r="AP108" s="34" t="s">
        <v>363</v>
      </c>
      <c r="AQ108" s="34">
        <v>1818.75694335923</v>
      </c>
    </row>
    <row r="109" spans="1:43" x14ac:dyDescent="0.45">
      <c r="A109" s="19">
        <v>101</v>
      </c>
      <c r="B109" s="19" t="str">
        <f t="shared" si="8"/>
        <v>110422_Blue</v>
      </c>
      <c r="C109" s="19" t="s">
        <v>1615</v>
      </c>
      <c r="D109" s="19" t="s">
        <v>1615</v>
      </c>
      <c r="E109" s="19" t="s">
        <v>1615</v>
      </c>
      <c r="F109" s="19" t="s">
        <v>1615</v>
      </c>
      <c r="G109" s="19">
        <f t="shared" si="9"/>
        <v>110422</v>
      </c>
      <c r="H109" s="19" t="str">
        <f t="shared" si="13"/>
        <v>110422</v>
      </c>
      <c r="I109" s="19" t="str">
        <f t="shared" si="12"/>
        <v>aa</v>
      </c>
      <c r="J109" s="19">
        <f t="shared" si="10"/>
        <v>75</v>
      </c>
      <c r="K109" s="35"/>
      <c r="L109" s="36"/>
      <c r="M109" s="36"/>
      <c r="N109" s="56"/>
      <c r="O109" s="36"/>
      <c r="P109" s="36"/>
      <c r="Q109" s="37"/>
      <c r="R109" s="37"/>
      <c r="S109" s="33" t="s">
        <v>362</v>
      </c>
      <c r="T109" s="34">
        <v>248.00024619296624</v>
      </c>
      <c r="U109" s="34"/>
      <c r="V109" s="34" t="s">
        <v>363</v>
      </c>
      <c r="W109" s="162" t="s">
        <v>363</v>
      </c>
      <c r="X109" s="162">
        <v>61.443630264152482</v>
      </c>
      <c r="Y109" s="34" t="s">
        <v>363</v>
      </c>
      <c r="Z109" s="162">
        <v>62.704944228689797</v>
      </c>
      <c r="AA109" s="162">
        <v>4.8042544987664799</v>
      </c>
      <c r="AB109" s="162" t="s">
        <v>363</v>
      </c>
      <c r="AC109" s="34">
        <v>240.90934113846055</v>
      </c>
      <c r="AD109" s="162" t="s">
        <v>363</v>
      </c>
      <c r="AE109" s="162" t="s">
        <v>363</v>
      </c>
      <c r="AF109" s="162" t="s">
        <v>363</v>
      </c>
      <c r="AG109" s="162" t="s">
        <v>363</v>
      </c>
      <c r="AH109" s="162" t="s">
        <v>363</v>
      </c>
      <c r="AI109" s="162" t="s">
        <v>363</v>
      </c>
      <c r="AJ109" s="162" t="s">
        <v>363</v>
      </c>
      <c r="AK109" s="34" t="s">
        <v>363</v>
      </c>
      <c r="AL109" s="34">
        <v>596.03951669574428</v>
      </c>
      <c r="AM109" s="34">
        <v>776.92697123710423</v>
      </c>
      <c r="AN109" s="34">
        <v>17.417250496435909</v>
      </c>
      <c r="AO109" s="34">
        <v>9.0630281778783614E-2</v>
      </c>
      <c r="AP109" s="34" t="s">
        <v>363</v>
      </c>
      <c r="AQ109" s="34">
        <v>3372.8099169364177</v>
      </c>
    </row>
    <row r="110" spans="1:43" x14ac:dyDescent="0.45">
      <c r="A110" s="19">
        <v>102</v>
      </c>
      <c r="B110" s="19" t="str">
        <f t="shared" si="8"/>
        <v>110422_Grey</v>
      </c>
      <c r="C110" s="19" t="s">
        <v>1615</v>
      </c>
      <c r="D110" s="19" t="s">
        <v>1615</v>
      </c>
      <c r="E110" s="19" t="s">
        <v>1615</v>
      </c>
      <c r="F110" s="19" t="s">
        <v>1615</v>
      </c>
      <c r="G110" s="19">
        <f t="shared" si="9"/>
        <v>110422</v>
      </c>
      <c r="H110" s="19" t="str">
        <f t="shared" si="13"/>
        <v>110422</v>
      </c>
      <c r="I110" s="19" t="str">
        <f t="shared" si="12"/>
        <v>aa</v>
      </c>
      <c r="J110" s="19">
        <f t="shared" si="10"/>
        <v>75</v>
      </c>
      <c r="K110" s="38"/>
      <c r="L110" s="39"/>
      <c r="M110" s="39"/>
      <c r="N110" s="39"/>
      <c r="O110" s="39"/>
      <c r="P110" s="39"/>
      <c r="Q110" s="40"/>
      <c r="R110" s="40"/>
      <c r="S110" s="33" t="s">
        <v>364</v>
      </c>
      <c r="T110" s="34">
        <v>175.48366704398711</v>
      </c>
      <c r="U110" s="34"/>
      <c r="V110" s="34" t="s">
        <v>363</v>
      </c>
      <c r="W110" s="162" t="s">
        <v>363</v>
      </c>
      <c r="X110" s="162">
        <v>688.7216972368393</v>
      </c>
      <c r="Y110" s="34" t="s">
        <v>363</v>
      </c>
      <c r="Z110" s="162">
        <v>67.06177129418019</v>
      </c>
      <c r="AA110" s="162">
        <v>40.089332586934304</v>
      </c>
      <c r="AB110" s="162" t="s">
        <v>363</v>
      </c>
      <c r="AC110" s="34" t="s">
        <v>363</v>
      </c>
      <c r="AD110" s="162" t="s">
        <v>363</v>
      </c>
      <c r="AE110" s="162" t="s">
        <v>363</v>
      </c>
      <c r="AF110" s="162" t="s">
        <v>363</v>
      </c>
      <c r="AG110" s="162" t="s">
        <v>363</v>
      </c>
      <c r="AH110" s="162" t="s">
        <v>363</v>
      </c>
      <c r="AI110" s="162" t="s">
        <v>363</v>
      </c>
      <c r="AJ110" s="162" t="s">
        <v>363</v>
      </c>
      <c r="AK110" s="34" t="s">
        <v>363</v>
      </c>
      <c r="AL110" s="34">
        <v>143.32980108322548</v>
      </c>
      <c r="AM110" s="34">
        <v>407.61500944658087</v>
      </c>
      <c r="AN110" s="34">
        <v>243.66496081039503</v>
      </c>
      <c r="AO110" s="34">
        <v>136.70016255945364</v>
      </c>
      <c r="AP110" s="34" t="s">
        <v>363</v>
      </c>
      <c r="AQ110" s="34">
        <v>108.43507290086391</v>
      </c>
    </row>
    <row r="111" spans="1:43" x14ac:dyDescent="0.45">
      <c r="A111" s="19">
        <v>103</v>
      </c>
      <c r="B111" s="19" t="str">
        <f t="shared" si="8"/>
        <v>100820_Green</v>
      </c>
      <c r="C111" s="19" t="s">
        <v>65</v>
      </c>
      <c r="D111" s="19" t="s">
        <v>65</v>
      </c>
      <c r="E111" s="19" t="s">
        <v>65</v>
      </c>
      <c r="F111" s="19" t="s">
        <v>65</v>
      </c>
      <c r="G111" s="19">
        <f t="shared" si="9"/>
        <v>100820</v>
      </c>
      <c r="H111" s="19" t="str">
        <f t="shared" si="13"/>
        <v>100820</v>
      </c>
      <c r="I111" s="19">
        <f>IF(J111=J108,"aa",J111)</f>
        <v>79</v>
      </c>
      <c r="J111" s="19">
        <f t="shared" si="10"/>
        <v>79</v>
      </c>
      <c r="K111" s="31">
        <v>79</v>
      </c>
      <c r="L111" s="30" t="s">
        <v>456</v>
      </c>
      <c r="M111" s="30" t="s">
        <v>457</v>
      </c>
      <c r="N111" s="30" t="s">
        <v>64</v>
      </c>
      <c r="O111" s="30" t="s">
        <v>64</v>
      </c>
      <c r="P111" s="30" t="s">
        <v>456</v>
      </c>
      <c r="Q111" s="32">
        <v>1</v>
      </c>
      <c r="R111" s="32">
        <v>1</v>
      </c>
      <c r="S111" s="33" t="s">
        <v>361</v>
      </c>
      <c r="T111" s="34">
        <v>4305.7626494787128</v>
      </c>
      <c r="U111" s="34"/>
      <c r="V111" s="34">
        <v>3794.2389309263194</v>
      </c>
      <c r="W111" s="162" t="s">
        <v>363</v>
      </c>
      <c r="X111" s="162" t="s">
        <v>363</v>
      </c>
      <c r="Y111" s="34" t="s">
        <v>363</v>
      </c>
      <c r="Z111" s="162">
        <v>4790.3280747800954</v>
      </c>
      <c r="AA111" s="162">
        <v>3390.8788286258355</v>
      </c>
      <c r="AB111" s="162" t="s">
        <v>363</v>
      </c>
      <c r="AC111" s="34">
        <v>5374.9360539188938</v>
      </c>
      <c r="AD111" s="162">
        <v>5679.4791908524976</v>
      </c>
      <c r="AE111" s="162">
        <v>3084.131839293254</v>
      </c>
      <c r="AF111" s="162">
        <v>2861.6485874657474</v>
      </c>
      <c r="AG111" s="162" t="s">
        <v>363</v>
      </c>
      <c r="AH111" s="162">
        <v>4071.8181818181824</v>
      </c>
      <c r="AI111" s="162">
        <v>4030.9993549624028</v>
      </c>
      <c r="AJ111" s="162">
        <v>2452.1804936730668</v>
      </c>
      <c r="AK111" s="34">
        <v>4076.341624557971</v>
      </c>
      <c r="AL111" s="34">
        <v>3419.6905084717346</v>
      </c>
      <c r="AM111" s="34" t="s">
        <v>363</v>
      </c>
      <c r="AN111" s="34">
        <v>1600.0880460701569</v>
      </c>
      <c r="AO111" s="34" t="s">
        <v>363</v>
      </c>
      <c r="AP111" s="34">
        <v>3719.4052280183573</v>
      </c>
      <c r="AQ111" s="34">
        <v>5623.5829618154785</v>
      </c>
    </row>
    <row r="112" spans="1:43" x14ac:dyDescent="0.45">
      <c r="A112" s="19">
        <v>104</v>
      </c>
      <c r="B112" s="19" t="str">
        <f t="shared" si="8"/>
        <v>100820_Blue</v>
      </c>
      <c r="C112" s="19" t="s">
        <v>65</v>
      </c>
      <c r="D112" s="19" t="s">
        <v>65</v>
      </c>
      <c r="E112" s="19" t="s">
        <v>65</v>
      </c>
      <c r="F112" s="19" t="s">
        <v>65</v>
      </c>
      <c r="G112" s="19">
        <f t="shared" si="9"/>
        <v>100820</v>
      </c>
      <c r="H112" s="19" t="str">
        <f t="shared" si="13"/>
        <v>100820</v>
      </c>
      <c r="I112" s="19">
        <f t="shared" si="12"/>
        <v>79</v>
      </c>
      <c r="J112" s="19">
        <f t="shared" si="10"/>
        <v>79</v>
      </c>
      <c r="K112" s="35"/>
      <c r="L112" s="36"/>
      <c r="M112" s="36"/>
      <c r="N112" s="36"/>
      <c r="O112" s="36"/>
      <c r="P112" s="36"/>
      <c r="Q112" s="37"/>
      <c r="R112" s="37"/>
      <c r="S112" s="33" t="s">
        <v>362</v>
      </c>
      <c r="T112" s="34">
        <v>57.157307564237911</v>
      </c>
      <c r="U112" s="34"/>
      <c r="V112" s="34" t="s">
        <v>363</v>
      </c>
      <c r="W112" s="162" t="s">
        <v>363</v>
      </c>
      <c r="X112" s="162" t="s">
        <v>363</v>
      </c>
      <c r="Y112" s="34" t="s">
        <v>363</v>
      </c>
      <c r="Z112" s="162" t="s">
        <v>363</v>
      </c>
      <c r="AA112" s="162" t="s">
        <v>363</v>
      </c>
      <c r="AB112" s="162" t="s">
        <v>363</v>
      </c>
      <c r="AC112" s="34" t="s">
        <v>363</v>
      </c>
      <c r="AD112" s="162" t="s">
        <v>363</v>
      </c>
      <c r="AE112" s="162">
        <v>1.2619425470464319E-3</v>
      </c>
      <c r="AF112" s="162" t="s">
        <v>363</v>
      </c>
      <c r="AG112" s="162" t="s">
        <v>363</v>
      </c>
      <c r="AH112" s="162" t="s">
        <v>363</v>
      </c>
      <c r="AI112" s="162" t="s">
        <v>363</v>
      </c>
      <c r="AJ112" s="162" t="s">
        <v>363</v>
      </c>
      <c r="AK112" s="34">
        <v>3.4977982187866634</v>
      </c>
      <c r="AL112" s="34">
        <v>172.63395964292289</v>
      </c>
      <c r="AM112" s="34" t="s">
        <v>363</v>
      </c>
      <c r="AN112" s="34">
        <v>40.051299396576482</v>
      </c>
      <c r="AO112" s="34" t="s">
        <v>363</v>
      </c>
      <c r="AP112" s="34">
        <v>76.20142577719821</v>
      </c>
      <c r="AQ112" s="34">
        <v>484.01356432186179</v>
      </c>
    </row>
    <row r="113" spans="1:43" x14ac:dyDescent="0.45">
      <c r="A113" s="19">
        <v>105</v>
      </c>
      <c r="B113" s="19" t="str">
        <f t="shared" si="8"/>
        <v>100820_Grey</v>
      </c>
      <c r="C113" s="19" t="s">
        <v>65</v>
      </c>
      <c r="D113" s="19" t="s">
        <v>65</v>
      </c>
      <c r="E113" s="19" t="s">
        <v>65</v>
      </c>
      <c r="F113" s="19" t="s">
        <v>65</v>
      </c>
      <c r="G113" s="19">
        <f t="shared" si="9"/>
        <v>100820</v>
      </c>
      <c r="H113" s="19" t="str">
        <f t="shared" si="13"/>
        <v>100820</v>
      </c>
      <c r="I113" s="19">
        <f t="shared" si="12"/>
        <v>79</v>
      </c>
      <c r="J113" s="19">
        <f t="shared" si="10"/>
        <v>79</v>
      </c>
      <c r="K113" s="38"/>
      <c r="L113" s="39"/>
      <c r="M113" s="39"/>
      <c r="N113" s="39"/>
      <c r="O113" s="39"/>
      <c r="P113" s="39"/>
      <c r="Q113" s="40"/>
      <c r="R113" s="40"/>
      <c r="S113" s="33" t="s">
        <v>364</v>
      </c>
      <c r="T113" s="34">
        <v>114.63166956581375</v>
      </c>
      <c r="U113" s="34"/>
      <c r="V113" s="34" t="s">
        <v>363</v>
      </c>
      <c r="W113" s="162" t="s">
        <v>363</v>
      </c>
      <c r="X113" s="162" t="s">
        <v>363</v>
      </c>
      <c r="Y113" s="34" t="s">
        <v>363</v>
      </c>
      <c r="Z113" s="162">
        <v>51.791704186662741</v>
      </c>
      <c r="AA113" s="162">
        <v>24.149862396307938</v>
      </c>
      <c r="AB113" s="162" t="s">
        <v>363</v>
      </c>
      <c r="AC113" s="34">
        <v>7.3869591477661095E-4</v>
      </c>
      <c r="AD113" s="162" t="s">
        <v>363</v>
      </c>
      <c r="AE113" s="162">
        <v>84.687684282944105</v>
      </c>
      <c r="AF113" s="162" t="s">
        <v>363</v>
      </c>
      <c r="AG113" s="162" t="s">
        <v>363</v>
      </c>
      <c r="AH113" s="162">
        <v>2.3299772727272718</v>
      </c>
      <c r="AI113" s="162" t="s">
        <v>363</v>
      </c>
      <c r="AJ113" s="162">
        <v>2.1751913782188912</v>
      </c>
      <c r="AK113" s="34">
        <v>8.3622033898305084</v>
      </c>
      <c r="AL113" s="34">
        <v>128.37118772526856</v>
      </c>
      <c r="AM113" s="34" t="s">
        <v>363</v>
      </c>
      <c r="AN113" s="34">
        <v>222.08991704982904</v>
      </c>
      <c r="AO113" s="34" t="s">
        <v>363</v>
      </c>
      <c r="AP113" s="34">
        <v>233.45489889047258</v>
      </c>
      <c r="AQ113" s="34">
        <v>211.9874646169026</v>
      </c>
    </row>
    <row r="114" spans="1:43" x14ac:dyDescent="0.45">
      <c r="A114" s="19">
        <v>106</v>
      </c>
      <c r="B114" s="19" t="str">
        <f t="shared" si="8"/>
        <v>100700_Green</v>
      </c>
      <c r="C114" s="19" t="s">
        <v>65</v>
      </c>
      <c r="D114" s="19" t="s">
        <v>65</v>
      </c>
      <c r="E114" s="19" t="s">
        <v>65</v>
      </c>
      <c r="F114" s="19" t="s">
        <v>65</v>
      </c>
      <c r="G114" s="19">
        <f t="shared" si="9"/>
        <v>100700</v>
      </c>
      <c r="H114" s="19" t="str">
        <f t="shared" si="13"/>
        <v>100700</v>
      </c>
      <c r="I114" s="19">
        <f>IF(J114=J111,"aa",J114)</f>
        <v>83</v>
      </c>
      <c r="J114" s="19">
        <f t="shared" si="10"/>
        <v>83</v>
      </c>
      <c r="K114" s="31">
        <v>83</v>
      </c>
      <c r="L114" s="30" t="s">
        <v>458</v>
      </c>
      <c r="M114" s="30" t="s">
        <v>459</v>
      </c>
      <c r="N114" s="30" t="s">
        <v>460</v>
      </c>
      <c r="O114" s="30" t="s">
        <v>67</v>
      </c>
      <c r="P114" s="30" t="s">
        <v>458</v>
      </c>
      <c r="Q114" s="32">
        <v>1</v>
      </c>
      <c r="R114" s="32">
        <v>1</v>
      </c>
      <c r="S114" s="33" t="s">
        <v>361</v>
      </c>
      <c r="T114" s="34">
        <v>2857.3969561800332</v>
      </c>
      <c r="U114" s="34"/>
      <c r="V114" s="34">
        <v>2800.8370056614426</v>
      </c>
      <c r="W114" s="162">
        <v>1384.0198082062568</v>
      </c>
      <c r="X114" s="162">
        <v>2112.5652357108215</v>
      </c>
      <c r="Y114" s="34">
        <v>194.58443862249442</v>
      </c>
      <c r="Z114" s="162">
        <v>4962.5808314180395</v>
      </c>
      <c r="AA114" s="162">
        <v>3889.0515767105662</v>
      </c>
      <c r="AB114" s="162" t="s">
        <v>363</v>
      </c>
      <c r="AC114" s="34">
        <v>4358.7818592614522</v>
      </c>
      <c r="AD114" s="162">
        <v>6820.758195521862</v>
      </c>
      <c r="AE114" s="162" t="s">
        <v>363</v>
      </c>
      <c r="AF114" s="162">
        <v>3233.164155626112</v>
      </c>
      <c r="AG114" s="162">
        <v>3074.9582552251704</v>
      </c>
      <c r="AH114" s="162">
        <v>3041.3743787709323</v>
      </c>
      <c r="AI114" s="162">
        <v>3798.8867066621829</v>
      </c>
      <c r="AJ114" s="162">
        <v>2921.812419838081</v>
      </c>
      <c r="AK114" s="34" t="s">
        <v>363</v>
      </c>
      <c r="AL114" s="34">
        <v>1038.3961656109609</v>
      </c>
      <c r="AM114" s="34" t="s">
        <v>363</v>
      </c>
      <c r="AN114" s="34">
        <v>951.57960154243108</v>
      </c>
      <c r="AO114" s="34" t="s">
        <v>363</v>
      </c>
      <c r="AP114" s="34">
        <v>5694.4792066609534</v>
      </c>
      <c r="AQ114" s="34">
        <v>1298.0571762124125</v>
      </c>
    </row>
    <row r="115" spans="1:43" x14ac:dyDescent="0.45">
      <c r="A115" s="19">
        <v>107</v>
      </c>
      <c r="B115" s="19" t="str">
        <f t="shared" si="8"/>
        <v>100700_Blue</v>
      </c>
      <c r="C115" s="19" t="s">
        <v>65</v>
      </c>
      <c r="D115" s="19" t="s">
        <v>65</v>
      </c>
      <c r="E115" s="19" t="s">
        <v>65</v>
      </c>
      <c r="F115" s="19" t="s">
        <v>65</v>
      </c>
      <c r="G115" s="19">
        <f t="shared" si="9"/>
        <v>100700</v>
      </c>
      <c r="H115" s="19" t="str">
        <f t="shared" si="13"/>
        <v>100700</v>
      </c>
      <c r="I115" s="19">
        <f t="shared" si="12"/>
        <v>83</v>
      </c>
      <c r="J115" s="19">
        <f t="shared" si="10"/>
        <v>83</v>
      </c>
      <c r="K115" s="35"/>
      <c r="L115" s="36"/>
      <c r="M115" s="36"/>
      <c r="N115" s="36"/>
      <c r="O115" s="36"/>
      <c r="P115" s="36"/>
      <c r="Q115" s="37"/>
      <c r="R115" s="37"/>
      <c r="S115" s="33" t="s">
        <v>362</v>
      </c>
      <c r="T115" s="34">
        <v>103.04917538907961</v>
      </c>
      <c r="U115" s="34"/>
      <c r="V115" s="34" t="s">
        <v>363</v>
      </c>
      <c r="W115" s="162" t="s">
        <v>363</v>
      </c>
      <c r="X115" s="162">
        <v>1.5833987461578113E-2</v>
      </c>
      <c r="Y115" s="34">
        <v>496.35028546787277</v>
      </c>
      <c r="Z115" s="162">
        <v>8.7087332869586263</v>
      </c>
      <c r="AA115" s="162" t="s">
        <v>363</v>
      </c>
      <c r="AB115" s="162" t="s">
        <v>363</v>
      </c>
      <c r="AC115" s="34" t="s">
        <v>363</v>
      </c>
      <c r="AD115" s="162" t="s">
        <v>363</v>
      </c>
      <c r="AE115" s="162" t="s">
        <v>363</v>
      </c>
      <c r="AF115" s="162" t="s">
        <v>363</v>
      </c>
      <c r="AG115" s="162">
        <v>2.6147653173823424</v>
      </c>
      <c r="AH115" s="162" t="s">
        <v>363</v>
      </c>
      <c r="AI115" s="162" t="s">
        <v>363</v>
      </c>
      <c r="AJ115" s="162" t="s">
        <v>363</v>
      </c>
      <c r="AK115" s="34" t="s">
        <v>363</v>
      </c>
      <c r="AL115" s="34">
        <v>12.899483989901032</v>
      </c>
      <c r="AM115" s="34" t="s">
        <v>363</v>
      </c>
      <c r="AN115" s="34">
        <v>41.938376373973412</v>
      </c>
      <c r="AO115" s="34" t="s">
        <v>363</v>
      </c>
      <c r="AP115" s="34">
        <v>98.229533915725526</v>
      </c>
      <c r="AQ115" s="34">
        <v>57.887711330471099</v>
      </c>
    </row>
    <row r="116" spans="1:43" x14ac:dyDescent="0.45">
      <c r="A116" s="19">
        <v>108</v>
      </c>
      <c r="B116" s="19" t="str">
        <f t="shared" si="8"/>
        <v>100700_Grey</v>
      </c>
      <c r="C116" s="19" t="s">
        <v>65</v>
      </c>
      <c r="D116" s="19" t="s">
        <v>65</v>
      </c>
      <c r="E116" s="19" t="s">
        <v>65</v>
      </c>
      <c r="F116" s="19" t="s">
        <v>65</v>
      </c>
      <c r="G116" s="19">
        <f t="shared" si="9"/>
        <v>100700</v>
      </c>
      <c r="H116" s="19" t="str">
        <f t="shared" si="13"/>
        <v>100700</v>
      </c>
      <c r="I116" s="19">
        <f t="shared" si="12"/>
        <v>83</v>
      </c>
      <c r="J116" s="19">
        <f t="shared" si="10"/>
        <v>83</v>
      </c>
      <c r="K116" s="38"/>
      <c r="L116" s="39"/>
      <c r="M116" s="39"/>
      <c r="N116" s="39"/>
      <c r="O116" s="39"/>
      <c r="P116" s="39"/>
      <c r="Q116" s="40"/>
      <c r="R116" s="40"/>
      <c r="S116" s="33" t="s">
        <v>364</v>
      </c>
      <c r="T116" s="34">
        <v>87.118572036732715</v>
      </c>
      <c r="U116" s="34"/>
      <c r="V116" s="34" t="s">
        <v>363</v>
      </c>
      <c r="W116" s="162">
        <v>876.25373368967132</v>
      </c>
      <c r="X116" s="162">
        <v>326.17230296360259</v>
      </c>
      <c r="Y116" s="34">
        <v>415.8146314421536</v>
      </c>
      <c r="Z116" s="162">
        <v>38.950219847290249</v>
      </c>
      <c r="AA116" s="162">
        <v>20.838061006214616</v>
      </c>
      <c r="AB116" s="162" t="s">
        <v>363</v>
      </c>
      <c r="AC116" s="34">
        <v>8.5460957842574945E-4</v>
      </c>
      <c r="AD116" s="162" t="s">
        <v>363</v>
      </c>
      <c r="AE116" s="162" t="s">
        <v>363</v>
      </c>
      <c r="AF116" s="162" t="s">
        <v>363</v>
      </c>
      <c r="AG116" s="162" t="s">
        <v>363</v>
      </c>
      <c r="AH116" s="162">
        <v>1.7824779304316556</v>
      </c>
      <c r="AI116" s="162">
        <v>3.8164491055689737E-3</v>
      </c>
      <c r="AJ116" s="162">
        <v>2.3208501859274886</v>
      </c>
      <c r="AK116" s="34" t="s">
        <v>363</v>
      </c>
      <c r="AL116" s="34">
        <v>37.965849182720966</v>
      </c>
      <c r="AM116" s="34" t="s">
        <v>363</v>
      </c>
      <c r="AN116" s="34">
        <v>112.50861209679361</v>
      </c>
      <c r="AO116" s="34" t="s">
        <v>363</v>
      </c>
      <c r="AP116" s="34">
        <v>233.40904651916918</v>
      </c>
      <c r="AQ116" s="34">
        <v>38.168506862517717</v>
      </c>
    </row>
    <row r="117" spans="1:43" x14ac:dyDescent="0.45">
      <c r="A117" s="19">
        <v>109</v>
      </c>
      <c r="B117" s="19" t="str">
        <f t="shared" si="8"/>
        <v>100810_Green</v>
      </c>
      <c r="C117" s="19" t="s">
        <v>51</v>
      </c>
      <c r="D117" s="19" t="s">
        <v>51</v>
      </c>
      <c r="E117" s="19" t="s">
        <v>51</v>
      </c>
      <c r="F117" s="19" t="s">
        <v>51</v>
      </c>
      <c r="G117" s="19">
        <f t="shared" si="9"/>
        <v>100810</v>
      </c>
      <c r="H117" s="19" t="str">
        <f t="shared" si="13"/>
        <v>100810</v>
      </c>
      <c r="I117" s="19">
        <f>IF(J117=J114,"aa",J117)</f>
        <v>89</v>
      </c>
      <c r="J117" s="19">
        <f t="shared" si="10"/>
        <v>89</v>
      </c>
      <c r="K117" s="31">
        <v>89</v>
      </c>
      <c r="L117" s="30" t="s">
        <v>461</v>
      </c>
      <c r="M117" s="30" t="s">
        <v>462</v>
      </c>
      <c r="N117" s="30" t="s">
        <v>69</v>
      </c>
      <c r="O117" s="30" t="s">
        <v>69</v>
      </c>
      <c r="P117" s="30" t="s">
        <v>461</v>
      </c>
      <c r="Q117" s="32">
        <v>1</v>
      </c>
      <c r="R117" s="32">
        <v>1</v>
      </c>
      <c r="S117" s="33" t="s">
        <v>361</v>
      </c>
      <c r="T117" s="34">
        <v>2768.8070994431168</v>
      </c>
      <c r="U117" s="34"/>
      <c r="V117" s="34" t="s">
        <v>363</v>
      </c>
      <c r="W117" s="162" t="s">
        <v>363</v>
      </c>
      <c r="X117" s="162">
        <v>1632.150579822182</v>
      </c>
      <c r="Y117" s="34" t="s">
        <v>363</v>
      </c>
      <c r="Z117" s="162" t="s">
        <v>363</v>
      </c>
      <c r="AA117" s="162" t="s">
        <v>363</v>
      </c>
      <c r="AB117" s="162" t="s">
        <v>363</v>
      </c>
      <c r="AC117" s="34" t="s">
        <v>363</v>
      </c>
      <c r="AD117" s="162" t="s">
        <v>363</v>
      </c>
      <c r="AE117" s="162" t="s">
        <v>363</v>
      </c>
      <c r="AF117" s="162" t="s">
        <v>363</v>
      </c>
      <c r="AG117" s="162" t="s">
        <v>363</v>
      </c>
      <c r="AH117" s="162" t="s">
        <v>363</v>
      </c>
      <c r="AI117" s="162" t="s">
        <v>363</v>
      </c>
      <c r="AJ117" s="162" t="s">
        <v>363</v>
      </c>
      <c r="AK117" s="34" t="s">
        <v>363</v>
      </c>
      <c r="AL117" s="34" t="s">
        <v>363</v>
      </c>
      <c r="AM117" s="34" t="s">
        <v>363</v>
      </c>
      <c r="AN117" s="34">
        <v>1961.0905832265871</v>
      </c>
      <c r="AO117" s="34" t="s">
        <v>363</v>
      </c>
      <c r="AP117" s="34" t="s">
        <v>363</v>
      </c>
      <c r="AQ117" s="34">
        <v>3133.9884289748934</v>
      </c>
    </row>
    <row r="118" spans="1:43" x14ac:dyDescent="0.45">
      <c r="A118" s="19">
        <v>110</v>
      </c>
      <c r="B118" s="19" t="str">
        <f t="shared" si="8"/>
        <v>100810_Blue</v>
      </c>
      <c r="C118" s="19" t="s">
        <v>51</v>
      </c>
      <c r="D118" s="19" t="s">
        <v>51</v>
      </c>
      <c r="E118" s="19" t="s">
        <v>51</v>
      </c>
      <c r="F118" s="19" t="s">
        <v>51</v>
      </c>
      <c r="G118" s="19">
        <f t="shared" si="9"/>
        <v>100810</v>
      </c>
      <c r="H118" s="19" t="str">
        <f t="shared" si="13"/>
        <v>100810</v>
      </c>
      <c r="I118" s="19">
        <f t="shared" si="12"/>
        <v>89</v>
      </c>
      <c r="J118" s="19">
        <f t="shared" si="10"/>
        <v>89</v>
      </c>
      <c r="K118" s="35"/>
      <c r="L118" s="36"/>
      <c r="M118" s="36"/>
      <c r="N118" s="36"/>
      <c r="O118" s="36"/>
      <c r="P118" s="36"/>
      <c r="Q118" s="37"/>
      <c r="R118" s="37"/>
      <c r="S118" s="33" t="s">
        <v>362</v>
      </c>
      <c r="T118" s="34">
        <v>144.30288739515166</v>
      </c>
      <c r="U118" s="34"/>
      <c r="V118" s="34" t="s">
        <v>363</v>
      </c>
      <c r="W118" s="162" t="s">
        <v>363</v>
      </c>
      <c r="X118" s="162">
        <v>0.21050230021256364</v>
      </c>
      <c r="Y118" s="34" t="s">
        <v>363</v>
      </c>
      <c r="Z118" s="162" t="s">
        <v>363</v>
      </c>
      <c r="AA118" s="162" t="s">
        <v>363</v>
      </c>
      <c r="AB118" s="162" t="s">
        <v>363</v>
      </c>
      <c r="AC118" s="34" t="s">
        <v>363</v>
      </c>
      <c r="AD118" s="162" t="s">
        <v>363</v>
      </c>
      <c r="AE118" s="162" t="s">
        <v>363</v>
      </c>
      <c r="AF118" s="162" t="s">
        <v>363</v>
      </c>
      <c r="AG118" s="162" t="s">
        <v>363</v>
      </c>
      <c r="AH118" s="162" t="s">
        <v>363</v>
      </c>
      <c r="AI118" s="162" t="s">
        <v>363</v>
      </c>
      <c r="AJ118" s="162" t="s">
        <v>363</v>
      </c>
      <c r="AK118" s="34" t="s">
        <v>363</v>
      </c>
      <c r="AL118" s="34" t="s">
        <v>363</v>
      </c>
      <c r="AM118" s="34" t="s">
        <v>363</v>
      </c>
      <c r="AN118" s="34">
        <v>25.157749663293444</v>
      </c>
      <c r="AO118" s="34" t="s">
        <v>363</v>
      </c>
      <c r="AP118" s="34" t="s">
        <v>363</v>
      </c>
      <c r="AQ118" s="34">
        <v>2508.758981083422</v>
      </c>
    </row>
    <row r="119" spans="1:43" x14ac:dyDescent="0.45">
      <c r="A119" s="19">
        <v>111</v>
      </c>
      <c r="B119" s="19" t="str">
        <f t="shared" si="8"/>
        <v>100810_Grey</v>
      </c>
      <c r="C119" s="19" t="s">
        <v>51</v>
      </c>
      <c r="D119" s="19" t="s">
        <v>51</v>
      </c>
      <c r="E119" s="19" t="s">
        <v>51</v>
      </c>
      <c r="F119" s="19" t="s">
        <v>51</v>
      </c>
      <c r="G119" s="19">
        <f t="shared" si="9"/>
        <v>100810</v>
      </c>
      <c r="H119" s="19" t="str">
        <f t="shared" si="13"/>
        <v>100810</v>
      </c>
      <c r="I119" s="19">
        <f t="shared" si="12"/>
        <v>89</v>
      </c>
      <c r="J119" s="19">
        <f t="shared" si="10"/>
        <v>89</v>
      </c>
      <c r="K119" s="38"/>
      <c r="L119" s="39"/>
      <c r="M119" s="39"/>
      <c r="N119" s="39"/>
      <c r="O119" s="39"/>
      <c r="P119" s="39"/>
      <c r="Q119" s="40"/>
      <c r="R119" s="40"/>
      <c r="S119" s="33" t="s">
        <v>364</v>
      </c>
      <c r="T119" s="34">
        <v>229.13899704680588</v>
      </c>
      <c r="U119" s="34"/>
      <c r="V119" s="34" t="s">
        <v>363</v>
      </c>
      <c r="W119" s="162" t="s">
        <v>363</v>
      </c>
      <c r="X119" s="162">
        <v>651.59633282812672</v>
      </c>
      <c r="Y119" s="34" t="s">
        <v>363</v>
      </c>
      <c r="Z119" s="162" t="s">
        <v>363</v>
      </c>
      <c r="AA119" s="162" t="s">
        <v>363</v>
      </c>
      <c r="AB119" s="162" t="s">
        <v>363</v>
      </c>
      <c r="AC119" s="34" t="s">
        <v>363</v>
      </c>
      <c r="AD119" s="162" t="s">
        <v>363</v>
      </c>
      <c r="AE119" s="162" t="s">
        <v>363</v>
      </c>
      <c r="AF119" s="162" t="s">
        <v>363</v>
      </c>
      <c r="AG119" s="162" t="s">
        <v>363</v>
      </c>
      <c r="AH119" s="162" t="s">
        <v>363</v>
      </c>
      <c r="AI119" s="162" t="s">
        <v>363</v>
      </c>
      <c r="AJ119" s="162" t="s">
        <v>363</v>
      </c>
      <c r="AK119" s="34" t="s">
        <v>363</v>
      </c>
      <c r="AL119" s="34" t="s">
        <v>363</v>
      </c>
      <c r="AM119" s="34" t="s">
        <v>363</v>
      </c>
      <c r="AN119" s="34">
        <v>274.46328507486527</v>
      </c>
      <c r="AO119" s="34" t="s">
        <v>363</v>
      </c>
      <c r="AP119" s="34" t="s">
        <v>363</v>
      </c>
      <c r="AQ119" s="34">
        <v>367.6037059491307</v>
      </c>
    </row>
    <row r="120" spans="1:43" x14ac:dyDescent="0.45">
      <c r="A120" s="19">
        <v>112</v>
      </c>
      <c r="B120" s="19" t="str">
        <f t="shared" si="8"/>
        <v>100890_Green</v>
      </c>
      <c r="C120" s="19" t="s">
        <v>51</v>
      </c>
      <c r="D120" s="19" t="s">
        <v>51</v>
      </c>
      <c r="E120" s="19" t="s">
        <v>51</v>
      </c>
      <c r="F120" s="19" t="s">
        <v>51</v>
      </c>
      <c r="G120" s="19">
        <f t="shared" si="9"/>
        <v>100890</v>
      </c>
      <c r="H120" s="19" t="str">
        <f t="shared" si="13"/>
        <v>100890</v>
      </c>
      <c r="I120" s="19">
        <f>IF(J120=J117,"aa",J120)</f>
        <v>92</v>
      </c>
      <c r="J120" s="19">
        <f t="shared" si="10"/>
        <v>92</v>
      </c>
      <c r="K120" s="31">
        <v>92</v>
      </c>
      <c r="L120" s="30" t="s">
        <v>463</v>
      </c>
      <c r="M120" s="30"/>
      <c r="N120" s="30"/>
      <c r="O120" s="30" t="s">
        <v>71</v>
      </c>
      <c r="P120" s="30" t="s">
        <v>463</v>
      </c>
      <c r="Q120" s="32">
        <v>1</v>
      </c>
      <c r="R120" s="32">
        <v>1</v>
      </c>
      <c r="S120" s="33" t="s">
        <v>361</v>
      </c>
      <c r="T120" s="34">
        <v>4183.9035446042899</v>
      </c>
      <c r="U120" s="34"/>
      <c r="V120" s="34" t="s">
        <v>363</v>
      </c>
      <c r="W120" s="162" t="s">
        <v>363</v>
      </c>
      <c r="X120" s="162" t="s">
        <v>363</v>
      </c>
      <c r="Y120" s="34" t="s">
        <v>363</v>
      </c>
      <c r="Z120" s="162" t="s">
        <v>363</v>
      </c>
      <c r="AA120" s="162" t="s">
        <v>363</v>
      </c>
      <c r="AB120" s="162" t="s">
        <v>363</v>
      </c>
      <c r="AC120" s="34" t="s">
        <v>363</v>
      </c>
      <c r="AD120" s="162" t="s">
        <v>363</v>
      </c>
      <c r="AE120" s="162" t="s">
        <v>363</v>
      </c>
      <c r="AF120" s="162" t="s">
        <v>363</v>
      </c>
      <c r="AG120" s="162" t="s">
        <v>363</v>
      </c>
      <c r="AH120" s="162" t="s">
        <v>363</v>
      </c>
      <c r="AI120" s="162" t="s">
        <v>363</v>
      </c>
      <c r="AJ120" s="162" t="s">
        <v>363</v>
      </c>
      <c r="AK120" s="34" t="s">
        <v>363</v>
      </c>
      <c r="AL120" s="34" t="s">
        <v>363</v>
      </c>
      <c r="AM120" s="34" t="s">
        <v>363</v>
      </c>
      <c r="AN120" s="34" t="s">
        <v>363</v>
      </c>
      <c r="AO120" s="34" t="s">
        <v>363</v>
      </c>
      <c r="AP120" s="34" t="s">
        <v>363</v>
      </c>
      <c r="AQ120" s="34" t="s">
        <v>363</v>
      </c>
    </row>
    <row r="121" spans="1:43" x14ac:dyDescent="0.45">
      <c r="A121" s="19">
        <v>113</v>
      </c>
      <c r="B121" s="19" t="str">
        <f t="shared" si="8"/>
        <v>100890_Blue</v>
      </c>
      <c r="C121" s="19" t="s">
        <v>51</v>
      </c>
      <c r="D121" s="19" t="s">
        <v>51</v>
      </c>
      <c r="E121" s="19" t="s">
        <v>51</v>
      </c>
      <c r="F121" s="19" t="s">
        <v>51</v>
      </c>
      <c r="G121" s="19">
        <f t="shared" si="9"/>
        <v>100890</v>
      </c>
      <c r="H121" s="19" t="str">
        <f t="shared" si="13"/>
        <v>100890</v>
      </c>
      <c r="I121" s="19">
        <f t="shared" si="12"/>
        <v>92</v>
      </c>
      <c r="J121" s="19">
        <f t="shared" si="10"/>
        <v>92</v>
      </c>
      <c r="K121" s="35"/>
      <c r="L121" s="36"/>
      <c r="M121" s="36"/>
      <c r="N121" s="36"/>
      <c r="O121" s="36"/>
      <c r="P121" s="36"/>
      <c r="Q121" s="37"/>
      <c r="R121" s="37"/>
      <c r="S121" s="33" t="s">
        <v>362</v>
      </c>
      <c r="T121" s="34">
        <v>47.586723780386542</v>
      </c>
      <c r="U121" s="34"/>
      <c r="V121" s="34" t="s">
        <v>363</v>
      </c>
      <c r="W121" s="162" t="s">
        <v>363</v>
      </c>
      <c r="X121" s="162" t="s">
        <v>363</v>
      </c>
      <c r="Y121" s="34" t="s">
        <v>363</v>
      </c>
      <c r="Z121" s="162" t="s">
        <v>363</v>
      </c>
      <c r="AA121" s="162" t="s">
        <v>363</v>
      </c>
      <c r="AB121" s="162" t="s">
        <v>363</v>
      </c>
      <c r="AC121" s="34" t="s">
        <v>363</v>
      </c>
      <c r="AD121" s="162" t="s">
        <v>363</v>
      </c>
      <c r="AE121" s="162" t="s">
        <v>363</v>
      </c>
      <c r="AF121" s="162" t="s">
        <v>363</v>
      </c>
      <c r="AG121" s="162" t="s">
        <v>363</v>
      </c>
      <c r="AH121" s="162" t="s">
        <v>363</v>
      </c>
      <c r="AI121" s="162" t="s">
        <v>363</v>
      </c>
      <c r="AJ121" s="162" t="s">
        <v>363</v>
      </c>
      <c r="AK121" s="34" t="s">
        <v>363</v>
      </c>
      <c r="AL121" s="34" t="s">
        <v>363</v>
      </c>
      <c r="AM121" s="34" t="s">
        <v>363</v>
      </c>
      <c r="AN121" s="34" t="s">
        <v>363</v>
      </c>
      <c r="AO121" s="34" t="s">
        <v>363</v>
      </c>
      <c r="AP121" s="34" t="s">
        <v>363</v>
      </c>
      <c r="AQ121" s="34" t="s">
        <v>363</v>
      </c>
    </row>
    <row r="122" spans="1:43" x14ac:dyDescent="0.45">
      <c r="A122" s="19">
        <v>114</v>
      </c>
      <c r="B122" s="19" t="str">
        <f t="shared" si="8"/>
        <v>100890_Grey</v>
      </c>
      <c r="C122" s="19" t="s">
        <v>51</v>
      </c>
      <c r="D122" s="19" t="s">
        <v>51</v>
      </c>
      <c r="E122" s="19" t="s">
        <v>51</v>
      </c>
      <c r="F122" s="19" t="s">
        <v>51</v>
      </c>
      <c r="G122" s="19">
        <f t="shared" si="9"/>
        <v>100890</v>
      </c>
      <c r="H122" s="19" t="str">
        <f t="shared" si="13"/>
        <v>100890</v>
      </c>
      <c r="I122" s="19">
        <f t="shared" si="12"/>
        <v>92</v>
      </c>
      <c r="J122" s="19">
        <f t="shared" si="10"/>
        <v>92</v>
      </c>
      <c r="K122" s="38"/>
      <c r="L122" s="39"/>
      <c r="M122" s="39"/>
      <c r="N122" s="39"/>
      <c r="O122" s="39"/>
      <c r="P122" s="39"/>
      <c r="Q122" s="40"/>
      <c r="R122" s="40"/>
      <c r="S122" s="33" t="s">
        <v>364</v>
      </c>
      <c r="T122" s="34">
        <v>279.53495692638393</v>
      </c>
      <c r="U122" s="34"/>
      <c r="V122" s="34" t="s">
        <v>363</v>
      </c>
      <c r="W122" s="162" t="s">
        <v>363</v>
      </c>
      <c r="X122" s="162" t="s">
        <v>363</v>
      </c>
      <c r="Y122" s="34" t="s">
        <v>363</v>
      </c>
      <c r="Z122" s="162" t="s">
        <v>363</v>
      </c>
      <c r="AA122" s="162" t="s">
        <v>363</v>
      </c>
      <c r="AB122" s="162" t="s">
        <v>363</v>
      </c>
      <c r="AC122" s="34" t="s">
        <v>363</v>
      </c>
      <c r="AD122" s="162" t="s">
        <v>363</v>
      </c>
      <c r="AE122" s="162" t="s">
        <v>363</v>
      </c>
      <c r="AF122" s="162" t="s">
        <v>363</v>
      </c>
      <c r="AG122" s="162" t="s">
        <v>363</v>
      </c>
      <c r="AH122" s="162" t="s">
        <v>363</v>
      </c>
      <c r="AI122" s="162" t="s">
        <v>363</v>
      </c>
      <c r="AJ122" s="162" t="s">
        <v>363</v>
      </c>
      <c r="AK122" s="34" t="s">
        <v>363</v>
      </c>
      <c r="AL122" s="34" t="s">
        <v>363</v>
      </c>
      <c r="AM122" s="34" t="s">
        <v>363</v>
      </c>
      <c r="AN122" s="34" t="s">
        <v>363</v>
      </c>
      <c r="AO122" s="34" t="s">
        <v>363</v>
      </c>
      <c r="AP122" s="34" t="s">
        <v>363</v>
      </c>
      <c r="AQ122" s="34" t="s">
        <v>363</v>
      </c>
    </row>
    <row r="123" spans="1:43" x14ac:dyDescent="0.45">
      <c r="A123" s="19">
        <v>115</v>
      </c>
      <c r="B123" s="19" t="str">
        <f t="shared" si="8"/>
        <v>100890_Green</v>
      </c>
      <c r="C123" s="19" t="s">
        <v>51</v>
      </c>
      <c r="D123" s="19" t="s">
        <v>51</v>
      </c>
      <c r="E123" s="19" t="s">
        <v>51</v>
      </c>
      <c r="F123" s="19" t="s">
        <v>51</v>
      </c>
      <c r="G123" s="19">
        <f t="shared" si="9"/>
        <v>100890</v>
      </c>
      <c r="H123" s="19" t="str">
        <f t="shared" si="13"/>
        <v>100890</v>
      </c>
      <c r="I123" s="19">
        <f>IF(J123=J120,"aa",J123)</f>
        <v>94</v>
      </c>
      <c r="J123" s="19">
        <f t="shared" si="10"/>
        <v>94</v>
      </c>
      <c r="K123" s="31">
        <v>94</v>
      </c>
      <c r="L123" s="30" t="s">
        <v>464</v>
      </c>
      <c r="M123" s="30"/>
      <c r="N123" s="30"/>
      <c r="O123" s="30" t="s">
        <v>73</v>
      </c>
      <c r="P123" s="30" t="s">
        <v>464</v>
      </c>
      <c r="Q123" s="32">
        <v>1</v>
      </c>
      <c r="R123" s="32">
        <v>1</v>
      </c>
      <c r="S123" s="33" t="s">
        <v>361</v>
      </c>
      <c r="T123" s="34">
        <v>4937.7738597482794</v>
      </c>
      <c r="U123" s="34"/>
      <c r="V123" s="34" t="s">
        <v>363</v>
      </c>
      <c r="W123" s="162" t="s">
        <v>363</v>
      </c>
      <c r="X123" s="162" t="s">
        <v>363</v>
      </c>
      <c r="Y123" s="34" t="s">
        <v>363</v>
      </c>
      <c r="Z123" s="162" t="s">
        <v>363</v>
      </c>
      <c r="AA123" s="162" t="s">
        <v>363</v>
      </c>
      <c r="AB123" s="162" t="s">
        <v>363</v>
      </c>
      <c r="AC123" s="34" t="s">
        <v>363</v>
      </c>
      <c r="AD123" s="162" t="s">
        <v>363</v>
      </c>
      <c r="AE123" s="162" t="s">
        <v>363</v>
      </c>
      <c r="AF123" s="162">
        <v>6532.8187744458937</v>
      </c>
      <c r="AG123" s="162" t="s">
        <v>363</v>
      </c>
      <c r="AH123" s="162" t="s">
        <v>363</v>
      </c>
      <c r="AI123" s="162" t="s">
        <v>363</v>
      </c>
      <c r="AJ123" s="162" t="s">
        <v>363</v>
      </c>
      <c r="AK123" s="34" t="s">
        <v>363</v>
      </c>
      <c r="AL123" s="34" t="s">
        <v>363</v>
      </c>
      <c r="AM123" s="34" t="s">
        <v>363</v>
      </c>
      <c r="AN123" s="34" t="s">
        <v>363</v>
      </c>
      <c r="AO123" s="34" t="s">
        <v>363</v>
      </c>
      <c r="AP123" s="34" t="s">
        <v>363</v>
      </c>
      <c r="AQ123" s="34" t="s">
        <v>363</v>
      </c>
    </row>
    <row r="124" spans="1:43" x14ac:dyDescent="0.45">
      <c r="A124" s="19">
        <v>116</v>
      </c>
      <c r="B124" s="19" t="str">
        <f t="shared" si="8"/>
        <v>100890_Blue</v>
      </c>
      <c r="C124" s="19" t="s">
        <v>51</v>
      </c>
      <c r="D124" s="19" t="s">
        <v>51</v>
      </c>
      <c r="E124" s="19" t="s">
        <v>51</v>
      </c>
      <c r="F124" s="19" t="s">
        <v>51</v>
      </c>
      <c r="G124" s="19">
        <f t="shared" si="9"/>
        <v>100890</v>
      </c>
      <c r="H124" s="19" t="str">
        <f t="shared" si="13"/>
        <v>100890</v>
      </c>
      <c r="I124" s="19">
        <f t="shared" si="12"/>
        <v>94</v>
      </c>
      <c r="J124" s="19">
        <f t="shared" si="10"/>
        <v>94</v>
      </c>
      <c r="K124" s="35"/>
      <c r="L124" s="36"/>
      <c r="M124" s="36"/>
      <c r="N124" s="36"/>
      <c r="O124" s="36"/>
      <c r="P124" s="36"/>
      <c r="Q124" s="37"/>
      <c r="R124" s="37"/>
      <c r="S124" s="33" t="s">
        <v>362</v>
      </c>
      <c r="T124" s="34" t="s">
        <v>363</v>
      </c>
      <c r="U124" s="34"/>
      <c r="V124" s="34" t="s">
        <v>363</v>
      </c>
      <c r="W124" s="162" t="s">
        <v>363</v>
      </c>
      <c r="X124" s="162" t="s">
        <v>363</v>
      </c>
      <c r="Y124" s="34" t="s">
        <v>363</v>
      </c>
      <c r="Z124" s="162" t="s">
        <v>363</v>
      </c>
      <c r="AA124" s="162" t="s">
        <v>363</v>
      </c>
      <c r="AB124" s="162" t="s">
        <v>363</v>
      </c>
      <c r="AC124" s="34" t="s">
        <v>363</v>
      </c>
      <c r="AD124" s="162" t="s">
        <v>363</v>
      </c>
      <c r="AE124" s="162" t="s">
        <v>363</v>
      </c>
      <c r="AF124" s="162" t="s">
        <v>363</v>
      </c>
      <c r="AG124" s="162" t="s">
        <v>363</v>
      </c>
      <c r="AH124" s="162" t="s">
        <v>363</v>
      </c>
      <c r="AI124" s="162" t="s">
        <v>363</v>
      </c>
      <c r="AJ124" s="162" t="s">
        <v>363</v>
      </c>
      <c r="AK124" s="34" t="s">
        <v>363</v>
      </c>
      <c r="AL124" s="34" t="s">
        <v>363</v>
      </c>
      <c r="AM124" s="34" t="s">
        <v>363</v>
      </c>
      <c r="AN124" s="34" t="s">
        <v>363</v>
      </c>
      <c r="AO124" s="34" t="s">
        <v>363</v>
      </c>
      <c r="AP124" s="34" t="s">
        <v>363</v>
      </c>
      <c r="AQ124" s="34" t="s">
        <v>363</v>
      </c>
    </row>
    <row r="125" spans="1:43" x14ac:dyDescent="0.45">
      <c r="A125" s="19">
        <v>117</v>
      </c>
      <c r="B125" s="19" t="str">
        <f t="shared" si="8"/>
        <v>100890_Grey</v>
      </c>
      <c r="C125" s="19" t="s">
        <v>51</v>
      </c>
      <c r="D125" s="19" t="s">
        <v>51</v>
      </c>
      <c r="E125" s="19" t="s">
        <v>51</v>
      </c>
      <c r="F125" s="19" t="s">
        <v>51</v>
      </c>
      <c r="G125" s="19">
        <f t="shared" si="9"/>
        <v>100890</v>
      </c>
      <c r="H125" s="19" t="str">
        <f t="shared" si="13"/>
        <v>100890</v>
      </c>
      <c r="I125" s="19">
        <f t="shared" si="12"/>
        <v>94</v>
      </c>
      <c r="J125" s="19">
        <f t="shared" si="10"/>
        <v>94</v>
      </c>
      <c r="K125" s="38"/>
      <c r="L125" s="39"/>
      <c r="M125" s="39"/>
      <c r="N125" s="39"/>
      <c r="O125" s="39"/>
      <c r="P125" s="39"/>
      <c r="Q125" s="40"/>
      <c r="R125" s="40"/>
      <c r="S125" s="33" t="s">
        <v>364</v>
      </c>
      <c r="T125" s="34">
        <v>12.734327581932083</v>
      </c>
      <c r="U125" s="34"/>
      <c r="V125" s="34" t="s">
        <v>363</v>
      </c>
      <c r="W125" s="162" t="s">
        <v>363</v>
      </c>
      <c r="X125" s="162" t="s">
        <v>363</v>
      </c>
      <c r="Y125" s="34" t="s">
        <v>363</v>
      </c>
      <c r="Z125" s="162" t="s">
        <v>363</v>
      </c>
      <c r="AA125" s="162" t="s">
        <v>363</v>
      </c>
      <c r="AB125" s="162" t="s">
        <v>363</v>
      </c>
      <c r="AC125" s="34" t="s">
        <v>363</v>
      </c>
      <c r="AD125" s="162" t="s">
        <v>363</v>
      </c>
      <c r="AE125" s="162" t="s">
        <v>363</v>
      </c>
      <c r="AF125" s="162" t="s">
        <v>363</v>
      </c>
      <c r="AG125" s="162" t="s">
        <v>363</v>
      </c>
      <c r="AH125" s="162" t="s">
        <v>363</v>
      </c>
      <c r="AI125" s="162" t="s">
        <v>363</v>
      </c>
      <c r="AJ125" s="162" t="s">
        <v>363</v>
      </c>
      <c r="AK125" s="34" t="s">
        <v>363</v>
      </c>
      <c r="AL125" s="34" t="s">
        <v>363</v>
      </c>
      <c r="AM125" s="34" t="s">
        <v>363</v>
      </c>
      <c r="AN125" s="34" t="s">
        <v>363</v>
      </c>
      <c r="AO125" s="34" t="s">
        <v>363</v>
      </c>
      <c r="AP125" s="34" t="s">
        <v>363</v>
      </c>
      <c r="AQ125" s="34" t="s">
        <v>363</v>
      </c>
    </row>
    <row r="126" spans="1:43" x14ac:dyDescent="0.45">
      <c r="A126" s="19">
        <v>118</v>
      </c>
      <c r="B126" s="19" t="str">
        <f t="shared" si="8"/>
        <v>100890_Green</v>
      </c>
      <c r="C126" s="19" t="s">
        <v>51</v>
      </c>
      <c r="D126" s="19" t="s">
        <v>51</v>
      </c>
      <c r="E126" s="19" t="s">
        <v>51</v>
      </c>
      <c r="F126" s="19" t="s">
        <v>51</v>
      </c>
      <c r="G126" s="19">
        <f t="shared" si="9"/>
        <v>100890</v>
      </c>
      <c r="H126" s="19" t="str">
        <f t="shared" si="13"/>
        <v>100890</v>
      </c>
      <c r="I126" s="19">
        <f>IF(J126=J123,"aa",J126)</f>
        <v>97</v>
      </c>
      <c r="J126" s="19">
        <f t="shared" si="10"/>
        <v>97</v>
      </c>
      <c r="K126" s="31">
        <v>97</v>
      </c>
      <c r="L126" s="30" t="s">
        <v>465</v>
      </c>
      <c r="M126" s="30"/>
      <c r="N126" s="30"/>
      <c r="O126" s="30" t="s">
        <v>75</v>
      </c>
      <c r="P126" s="30" t="s">
        <v>465</v>
      </c>
      <c r="Q126" s="32">
        <v>1</v>
      </c>
      <c r="R126" s="32">
        <v>1</v>
      </c>
      <c r="S126" s="33" t="s">
        <v>361</v>
      </c>
      <c r="T126" s="34">
        <v>826.35630506892915</v>
      </c>
      <c r="U126" s="34"/>
      <c r="V126" s="34" t="s">
        <v>363</v>
      </c>
      <c r="W126" s="162" t="s">
        <v>363</v>
      </c>
      <c r="X126" s="162">
        <v>1822.3850100804211</v>
      </c>
      <c r="Y126" s="34" t="s">
        <v>363</v>
      </c>
      <c r="Z126" s="162" t="s">
        <v>363</v>
      </c>
      <c r="AA126" s="162" t="s">
        <v>363</v>
      </c>
      <c r="AB126" s="162" t="s">
        <v>363</v>
      </c>
      <c r="AC126" s="34" t="s">
        <v>363</v>
      </c>
      <c r="AD126" s="162" t="s">
        <v>363</v>
      </c>
      <c r="AE126" s="162" t="s">
        <v>363</v>
      </c>
      <c r="AF126" s="162" t="s">
        <v>363</v>
      </c>
      <c r="AG126" s="162" t="s">
        <v>363</v>
      </c>
      <c r="AH126" s="162" t="s">
        <v>363</v>
      </c>
      <c r="AI126" s="162" t="s">
        <v>363</v>
      </c>
      <c r="AJ126" s="162" t="s">
        <v>363</v>
      </c>
      <c r="AK126" s="34" t="s">
        <v>363</v>
      </c>
      <c r="AL126" s="34" t="s">
        <v>363</v>
      </c>
      <c r="AM126" s="34">
        <v>304.60666469363395</v>
      </c>
      <c r="AN126" s="34">
        <v>1191.15400092199</v>
      </c>
      <c r="AO126" s="34">
        <v>530.5620530266367</v>
      </c>
      <c r="AP126" s="34" t="s">
        <v>363</v>
      </c>
      <c r="AQ126" s="34" t="s">
        <v>363</v>
      </c>
    </row>
    <row r="127" spans="1:43" x14ac:dyDescent="0.45">
      <c r="A127" s="19">
        <v>119</v>
      </c>
      <c r="B127" s="19" t="str">
        <f t="shared" si="8"/>
        <v>100890_Blue</v>
      </c>
      <c r="C127" s="19" t="s">
        <v>51</v>
      </c>
      <c r="D127" s="19" t="s">
        <v>51</v>
      </c>
      <c r="E127" s="19" t="s">
        <v>51</v>
      </c>
      <c r="F127" s="19" t="s">
        <v>51</v>
      </c>
      <c r="G127" s="19">
        <f t="shared" si="9"/>
        <v>100890</v>
      </c>
      <c r="H127" s="19" t="str">
        <f t="shared" si="13"/>
        <v>100890</v>
      </c>
      <c r="I127" s="19">
        <f t="shared" si="12"/>
        <v>97</v>
      </c>
      <c r="J127" s="19">
        <f t="shared" si="10"/>
        <v>97</v>
      </c>
      <c r="K127" s="35"/>
      <c r="L127" s="36"/>
      <c r="M127" s="36"/>
      <c r="N127" s="36"/>
      <c r="O127" s="36"/>
      <c r="P127" s="36"/>
      <c r="Q127" s="37"/>
      <c r="R127" s="37"/>
      <c r="S127" s="33" t="s">
        <v>362</v>
      </c>
      <c r="T127" s="34">
        <v>38.142808495363326</v>
      </c>
      <c r="U127" s="34"/>
      <c r="V127" s="34" t="s">
        <v>363</v>
      </c>
      <c r="W127" s="162" t="s">
        <v>363</v>
      </c>
      <c r="X127" s="162">
        <v>31.34158163308145</v>
      </c>
      <c r="Y127" s="34" t="s">
        <v>363</v>
      </c>
      <c r="Z127" s="162" t="s">
        <v>363</v>
      </c>
      <c r="AA127" s="162" t="s">
        <v>363</v>
      </c>
      <c r="AB127" s="162" t="s">
        <v>363</v>
      </c>
      <c r="AC127" s="34" t="s">
        <v>363</v>
      </c>
      <c r="AD127" s="162" t="s">
        <v>363</v>
      </c>
      <c r="AE127" s="162" t="s">
        <v>363</v>
      </c>
      <c r="AF127" s="162" t="s">
        <v>363</v>
      </c>
      <c r="AG127" s="162" t="s">
        <v>363</v>
      </c>
      <c r="AH127" s="162" t="s">
        <v>363</v>
      </c>
      <c r="AI127" s="162" t="s">
        <v>363</v>
      </c>
      <c r="AJ127" s="162" t="s">
        <v>363</v>
      </c>
      <c r="AK127" s="34" t="s">
        <v>363</v>
      </c>
      <c r="AL127" s="34" t="s">
        <v>363</v>
      </c>
      <c r="AM127" s="34">
        <v>574.03445468569646</v>
      </c>
      <c r="AN127" s="34">
        <v>22.31945466372256</v>
      </c>
      <c r="AO127" s="34">
        <v>1.1187721644909749</v>
      </c>
      <c r="AP127" s="34" t="s">
        <v>363</v>
      </c>
      <c r="AQ127" s="34" t="s">
        <v>363</v>
      </c>
    </row>
    <row r="128" spans="1:43" x14ac:dyDescent="0.45">
      <c r="A128" s="19">
        <v>120</v>
      </c>
      <c r="B128" s="19" t="str">
        <f t="shared" si="8"/>
        <v>100890_Grey</v>
      </c>
      <c r="C128" s="19" t="s">
        <v>51</v>
      </c>
      <c r="D128" s="19" t="s">
        <v>51</v>
      </c>
      <c r="E128" s="19" t="s">
        <v>51</v>
      </c>
      <c r="F128" s="19" t="s">
        <v>51</v>
      </c>
      <c r="G128" s="19">
        <f t="shared" si="9"/>
        <v>100890</v>
      </c>
      <c r="H128" s="19" t="str">
        <f t="shared" si="13"/>
        <v>100890</v>
      </c>
      <c r="I128" s="19">
        <f t="shared" si="12"/>
        <v>97</v>
      </c>
      <c r="J128" s="19">
        <f t="shared" si="10"/>
        <v>97</v>
      </c>
      <c r="K128" s="38"/>
      <c r="L128" s="39"/>
      <c r="M128" s="39"/>
      <c r="N128" s="39"/>
      <c r="O128" s="39"/>
      <c r="P128" s="39"/>
      <c r="Q128" s="40"/>
      <c r="R128" s="40"/>
      <c r="S128" s="33" t="s">
        <v>364</v>
      </c>
      <c r="T128" s="34">
        <v>88.774570827478769</v>
      </c>
      <c r="U128" s="34"/>
      <c r="V128" s="34" t="s">
        <v>363</v>
      </c>
      <c r="W128" s="162" t="s">
        <v>363</v>
      </c>
      <c r="X128" s="162">
        <v>312.45920917839652</v>
      </c>
      <c r="Y128" s="34" t="s">
        <v>363</v>
      </c>
      <c r="Z128" s="162" t="s">
        <v>363</v>
      </c>
      <c r="AA128" s="162" t="s">
        <v>363</v>
      </c>
      <c r="AB128" s="162" t="s">
        <v>363</v>
      </c>
      <c r="AC128" s="34" t="s">
        <v>363</v>
      </c>
      <c r="AD128" s="162" t="s">
        <v>363</v>
      </c>
      <c r="AE128" s="162" t="s">
        <v>363</v>
      </c>
      <c r="AF128" s="162" t="s">
        <v>363</v>
      </c>
      <c r="AG128" s="162" t="s">
        <v>363</v>
      </c>
      <c r="AH128" s="162" t="s">
        <v>363</v>
      </c>
      <c r="AI128" s="162" t="s">
        <v>363</v>
      </c>
      <c r="AJ128" s="162" t="s">
        <v>363</v>
      </c>
      <c r="AK128" s="34" t="s">
        <v>363</v>
      </c>
      <c r="AL128" s="34" t="s">
        <v>363</v>
      </c>
      <c r="AM128" s="34">
        <v>195.82576923921243</v>
      </c>
      <c r="AN128" s="34">
        <v>147.00872020396559</v>
      </c>
      <c r="AO128" s="34">
        <v>102.2244831090327</v>
      </c>
      <c r="AP128" s="34" t="s">
        <v>363</v>
      </c>
      <c r="AQ128" s="34" t="s">
        <v>363</v>
      </c>
    </row>
    <row r="129" spans="1:43" x14ac:dyDescent="0.45">
      <c r="A129" s="19">
        <v>121</v>
      </c>
      <c r="B129" s="19" t="str">
        <f t="shared" si="8"/>
        <v>100830_Green</v>
      </c>
      <c r="C129" s="19" t="s">
        <v>51</v>
      </c>
      <c r="D129" s="19" t="s">
        <v>51</v>
      </c>
      <c r="E129" s="19" t="s">
        <v>51</v>
      </c>
      <c r="F129" s="19" t="s">
        <v>51</v>
      </c>
      <c r="G129" s="19">
        <f t="shared" si="9"/>
        <v>100830</v>
      </c>
      <c r="H129" s="19" t="str">
        <f t="shared" si="13"/>
        <v>100830</v>
      </c>
      <c r="I129" s="19">
        <f>IF(J129=J126,"aa",J129)</f>
        <v>101</v>
      </c>
      <c r="J129" s="19">
        <f t="shared" si="10"/>
        <v>101</v>
      </c>
      <c r="K129" s="31">
        <v>101</v>
      </c>
      <c r="L129" s="30" t="s">
        <v>466</v>
      </c>
      <c r="M129" s="30" t="s">
        <v>467</v>
      </c>
      <c r="N129" s="30" t="s">
        <v>76</v>
      </c>
      <c r="O129" s="49" t="s">
        <v>76</v>
      </c>
      <c r="P129" s="30" t="s">
        <v>466</v>
      </c>
      <c r="Q129" s="32">
        <v>1</v>
      </c>
      <c r="R129" s="32">
        <v>1</v>
      </c>
      <c r="S129" s="33" t="s">
        <v>361</v>
      </c>
      <c r="T129" s="34">
        <v>4872.2459180477354</v>
      </c>
      <c r="U129" s="34"/>
      <c r="V129" s="34" t="s">
        <v>363</v>
      </c>
      <c r="W129" s="162" t="s">
        <v>363</v>
      </c>
      <c r="X129" s="162" t="s">
        <v>363</v>
      </c>
      <c r="Y129" s="34" t="s">
        <v>363</v>
      </c>
      <c r="Z129" s="162" t="s">
        <v>363</v>
      </c>
      <c r="AA129" s="162" t="s">
        <v>363</v>
      </c>
      <c r="AB129" s="162" t="s">
        <v>363</v>
      </c>
      <c r="AC129" s="34" t="s">
        <v>363</v>
      </c>
      <c r="AD129" s="162" t="s">
        <v>363</v>
      </c>
      <c r="AE129" s="162" t="s">
        <v>363</v>
      </c>
      <c r="AF129" s="162" t="s">
        <v>363</v>
      </c>
      <c r="AG129" s="162" t="s">
        <v>363</v>
      </c>
      <c r="AH129" s="162" t="s">
        <v>363</v>
      </c>
      <c r="AI129" s="162" t="s">
        <v>363</v>
      </c>
      <c r="AJ129" s="162" t="s">
        <v>363</v>
      </c>
      <c r="AK129" s="34" t="s">
        <v>363</v>
      </c>
      <c r="AL129" s="34">
        <v>1260.995232304047</v>
      </c>
      <c r="AM129" s="34" t="s">
        <v>363</v>
      </c>
      <c r="AN129" s="34" t="s">
        <v>363</v>
      </c>
      <c r="AO129" s="34" t="s">
        <v>363</v>
      </c>
      <c r="AP129" s="34" t="s">
        <v>363</v>
      </c>
      <c r="AQ129" s="34" t="s">
        <v>363</v>
      </c>
    </row>
    <row r="130" spans="1:43" x14ac:dyDescent="0.45">
      <c r="A130" s="19">
        <v>122</v>
      </c>
      <c r="B130" s="19" t="str">
        <f t="shared" si="8"/>
        <v>100830_Blue</v>
      </c>
      <c r="C130" s="19" t="s">
        <v>51</v>
      </c>
      <c r="D130" s="19" t="s">
        <v>51</v>
      </c>
      <c r="E130" s="19" t="s">
        <v>51</v>
      </c>
      <c r="F130" s="19" t="s">
        <v>51</v>
      </c>
      <c r="G130" s="19">
        <f t="shared" si="9"/>
        <v>100830</v>
      </c>
      <c r="H130" s="19" t="str">
        <f t="shared" si="13"/>
        <v>100830</v>
      </c>
      <c r="I130" s="19">
        <f t="shared" si="12"/>
        <v>101</v>
      </c>
      <c r="J130" s="19">
        <f t="shared" si="10"/>
        <v>101</v>
      </c>
      <c r="K130" s="35"/>
      <c r="L130" s="36"/>
      <c r="M130" s="36"/>
      <c r="N130" s="36"/>
      <c r="O130" s="56"/>
      <c r="P130" s="36"/>
      <c r="Q130" s="37"/>
      <c r="R130" s="37"/>
      <c r="S130" s="33" t="s">
        <v>362</v>
      </c>
      <c r="T130" s="34">
        <v>2.2530321225093619</v>
      </c>
      <c r="U130" s="34"/>
      <c r="V130" s="34" t="s">
        <v>363</v>
      </c>
      <c r="W130" s="162" t="s">
        <v>363</v>
      </c>
      <c r="X130" s="162" t="s">
        <v>363</v>
      </c>
      <c r="Y130" s="34" t="s">
        <v>363</v>
      </c>
      <c r="Z130" s="162" t="s">
        <v>363</v>
      </c>
      <c r="AA130" s="162" t="s">
        <v>363</v>
      </c>
      <c r="AB130" s="162" t="s">
        <v>363</v>
      </c>
      <c r="AC130" s="34" t="s">
        <v>363</v>
      </c>
      <c r="AD130" s="162" t="s">
        <v>363</v>
      </c>
      <c r="AE130" s="162" t="s">
        <v>363</v>
      </c>
      <c r="AF130" s="162" t="s">
        <v>363</v>
      </c>
      <c r="AG130" s="162" t="s">
        <v>363</v>
      </c>
      <c r="AH130" s="162" t="s">
        <v>363</v>
      </c>
      <c r="AI130" s="162" t="s">
        <v>363</v>
      </c>
      <c r="AJ130" s="162" t="s">
        <v>363</v>
      </c>
      <c r="AK130" s="34" t="s">
        <v>363</v>
      </c>
      <c r="AL130" s="34" t="s">
        <v>363</v>
      </c>
      <c r="AM130" s="34" t="s">
        <v>363</v>
      </c>
      <c r="AN130" s="34" t="s">
        <v>363</v>
      </c>
      <c r="AO130" s="34" t="s">
        <v>363</v>
      </c>
      <c r="AP130" s="34" t="s">
        <v>363</v>
      </c>
      <c r="AQ130" s="34" t="s">
        <v>363</v>
      </c>
    </row>
    <row r="131" spans="1:43" x14ac:dyDescent="0.45">
      <c r="A131" s="19">
        <v>123</v>
      </c>
      <c r="B131" s="19" t="str">
        <f t="shared" si="8"/>
        <v>100830_Grey</v>
      </c>
      <c r="C131" s="19" t="s">
        <v>51</v>
      </c>
      <c r="D131" s="19" t="s">
        <v>51</v>
      </c>
      <c r="E131" s="19" t="s">
        <v>51</v>
      </c>
      <c r="F131" s="19" t="s">
        <v>51</v>
      </c>
      <c r="G131" s="19">
        <f t="shared" si="9"/>
        <v>100830</v>
      </c>
      <c r="H131" s="19" t="str">
        <f t="shared" si="13"/>
        <v>100830</v>
      </c>
      <c r="I131" s="19">
        <f t="shared" si="12"/>
        <v>101</v>
      </c>
      <c r="J131" s="19">
        <f t="shared" si="10"/>
        <v>101</v>
      </c>
      <c r="K131" s="38"/>
      <c r="L131" s="39"/>
      <c r="M131" s="39"/>
      <c r="N131" s="39"/>
      <c r="O131" s="39"/>
      <c r="P131" s="39"/>
      <c r="Q131" s="40"/>
      <c r="R131" s="40"/>
      <c r="S131" s="33" t="s">
        <v>364</v>
      </c>
      <c r="T131" s="34">
        <v>313.86134855657292</v>
      </c>
      <c r="U131" s="34"/>
      <c r="V131" s="34" t="s">
        <v>363</v>
      </c>
      <c r="W131" s="162" t="s">
        <v>363</v>
      </c>
      <c r="X131" s="162" t="s">
        <v>363</v>
      </c>
      <c r="Y131" s="34" t="s">
        <v>363</v>
      </c>
      <c r="Z131" s="162" t="s">
        <v>363</v>
      </c>
      <c r="AA131" s="162" t="s">
        <v>363</v>
      </c>
      <c r="AB131" s="162" t="s">
        <v>363</v>
      </c>
      <c r="AC131" s="34" t="s">
        <v>363</v>
      </c>
      <c r="AD131" s="162" t="s">
        <v>363</v>
      </c>
      <c r="AE131" s="162" t="s">
        <v>363</v>
      </c>
      <c r="AF131" s="162" t="s">
        <v>363</v>
      </c>
      <c r="AG131" s="162" t="s">
        <v>363</v>
      </c>
      <c r="AH131" s="162" t="s">
        <v>363</v>
      </c>
      <c r="AI131" s="162" t="s">
        <v>363</v>
      </c>
      <c r="AJ131" s="162" t="s">
        <v>363</v>
      </c>
      <c r="AK131" s="34" t="s">
        <v>363</v>
      </c>
      <c r="AL131" s="34">
        <v>170.40033398936941</v>
      </c>
      <c r="AM131" s="34" t="s">
        <v>363</v>
      </c>
      <c r="AN131" s="34" t="s">
        <v>363</v>
      </c>
      <c r="AO131" s="34" t="s">
        <v>363</v>
      </c>
      <c r="AP131" s="34" t="s">
        <v>363</v>
      </c>
      <c r="AQ131" s="34" t="s">
        <v>363</v>
      </c>
    </row>
    <row r="132" spans="1:43" x14ac:dyDescent="0.45">
      <c r="A132" s="19">
        <v>124</v>
      </c>
      <c r="B132" s="19" t="str">
        <f t="shared" si="8"/>
        <v>100890_Green</v>
      </c>
      <c r="C132" s="19" t="s">
        <v>51</v>
      </c>
      <c r="D132" s="19" t="s">
        <v>51</v>
      </c>
      <c r="E132" s="19" t="s">
        <v>51</v>
      </c>
      <c r="F132" s="19" t="s">
        <v>51</v>
      </c>
      <c r="G132" s="19">
        <f t="shared" si="9"/>
        <v>100890</v>
      </c>
      <c r="H132" s="19" t="str">
        <f t="shared" si="13"/>
        <v>100890</v>
      </c>
      <c r="I132" s="19">
        <f>IF(J132=J129,"aa",J132)</f>
        <v>103</v>
      </c>
      <c r="J132" s="19">
        <f t="shared" si="10"/>
        <v>103</v>
      </c>
      <c r="K132" s="31">
        <v>103</v>
      </c>
      <c r="L132" s="30" t="s">
        <v>468</v>
      </c>
      <c r="M132" s="30"/>
      <c r="N132" s="30"/>
      <c r="O132" s="49" t="s">
        <v>469</v>
      </c>
      <c r="P132" s="30" t="s">
        <v>468</v>
      </c>
      <c r="Q132" s="32">
        <v>1</v>
      </c>
      <c r="R132" s="32">
        <v>1</v>
      </c>
      <c r="S132" s="33" t="s">
        <v>361</v>
      </c>
      <c r="T132" s="34">
        <v>1598.0774856415751</v>
      </c>
      <c r="U132" s="34"/>
      <c r="V132" s="34" t="s">
        <v>363</v>
      </c>
      <c r="W132" s="162" t="s">
        <v>363</v>
      </c>
      <c r="X132" s="162" t="s">
        <v>363</v>
      </c>
      <c r="Y132" s="34" t="s">
        <v>363</v>
      </c>
      <c r="Z132" s="162" t="s">
        <v>363</v>
      </c>
      <c r="AA132" s="162" t="s">
        <v>363</v>
      </c>
      <c r="AB132" s="162" t="s">
        <v>363</v>
      </c>
      <c r="AC132" s="34" t="s">
        <v>363</v>
      </c>
      <c r="AD132" s="162" t="s">
        <v>363</v>
      </c>
      <c r="AE132" s="162" t="s">
        <v>363</v>
      </c>
      <c r="AF132" s="162" t="s">
        <v>363</v>
      </c>
      <c r="AG132" s="162" t="s">
        <v>363</v>
      </c>
      <c r="AH132" s="162" t="s">
        <v>363</v>
      </c>
      <c r="AI132" s="162" t="s">
        <v>363</v>
      </c>
      <c r="AJ132" s="162" t="s">
        <v>363</v>
      </c>
      <c r="AK132" s="34" t="s">
        <v>363</v>
      </c>
      <c r="AL132" s="34" t="s">
        <v>363</v>
      </c>
      <c r="AM132" s="34" t="s">
        <v>363</v>
      </c>
      <c r="AN132" s="34" t="s">
        <v>363</v>
      </c>
      <c r="AO132" s="34" t="s">
        <v>363</v>
      </c>
      <c r="AP132" s="34" t="s">
        <v>363</v>
      </c>
      <c r="AQ132" s="34" t="s">
        <v>363</v>
      </c>
    </row>
    <row r="133" spans="1:43" x14ac:dyDescent="0.45">
      <c r="A133" s="19">
        <v>125</v>
      </c>
      <c r="B133" s="19" t="str">
        <f t="shared" si="8"/>
        <v>100890_Blue</v>
      </c>
      <c r="C133" s="19" t="s">
        <v>51</v>
      </c>
      <c r="D133" s="19" t="s">
        <v>51</v>
      </c>
      <c r="E133" s="19" t="s">
        <v>51</v>
      </c>
      <c r="F133" s="19" t="s">
        <v>51</v>
      </c>
      <c r="G133" s="19">
        <f t="shared" si="9"/>
        <v>100890</v>
      </c>
      <c r="H133" s="19" t="str">
        <f t="shared" si="13"/>
        <v>100890</v>
      </c>
      <c r="I133" s="19">
        <f t="shared" si="12"/>
        <v>103</v>
      </c>
      <c r="J133" s="19">
        <f t="shared" si="10"/>
        <v>103</v>
      </c>
      <c r="K133" s="35"/>
      <c r="L133" s="36"/>
      <c r="M133" s="36"/>
      <c r="N133" s="36"/>
      <c r="O133" s="56"/>
      <c r="P133" s="36"/>
      <c r="Q133" s="37"/>
      <c r="R133" s="37"/>
      <c r="S133" s="33" t="s">
        <v>362</v>
      </c>
      <c r="T133" s="34">
        <v>33.024474001275259</v>
      </c>
      <c r="U133" s="34"/>
      <c r="V133" s="34" t="s">
        <v>363</v>
      </c>
      <c r="W133" s="162" t="s">
        <v>363</v>
      </c>
      <c r="X133" s="162" t="s">
        <v>363</v>
      </c>
      <c r="Y133" s="34" t="s">
        <v>363</v>
      </c>
      <c r="Z133" s="162" t="s">
        <v>363</v>
      </c>
      <c r="AA133" s="162" t="s">
        <v>363</v>
      </c>
      <c r="AB133" s="162" t="s">
        <v>363</v>
      </c>
      <c r="AC133" s="34" t="s">
        <v>363</v>
      </c>
      <c r="AD133" s="162" t="s">
        <v>363</v>
      </c>
      <c r="AE133" s="162" t="s">
        <v>363</v>
      </c>
      <c r="AF133" s="162" t="s">
        <v>363</v>
      </c>
      <c r="AG133" s="162" t="s">
        <v>363</v>
      </c>
      <c r="AH133" s="162" t="s">
        <v>363</v>
      </c>
      <c r="AI133" s="162" t="s">
        <v>363</v>
      </c>
      <c r="AJ133" s="162" t="s">
        <v>363</v>
      </c>
      <c r="AK133" s="34" t="s">
        <v>363</v>
      </c>
      <c r="AL133" s="34" t="s">
        <v>363</v>
      </c>
      <c r="AM133" s="34" t="s">
        <v>363</v>
      </c>
      <c r="AN133" s="34" t="s">
        <v>363</v>
      </c>
      <c r="AO133" s="34" t="s">
        <v>363</v>
      </c>
      <c r="AP133" s="34" t="s">
        <v>363</v>
      </c>
      <c r="AQ133" s="34" t="s">
        <v>363</v>
      </c>
    </row>
    <row r="134" spans="1:43" x14ac:dyDescent="0.45">
      <c r="A134" s="19">
        <v>126</v>
      </c>
      <c r="B134" s="19" t="str">
        <f t="shared" si="8"/>
        <v>100890_Grey</v>
      </c>
      <c r="C134" s="19" t="s">
        <v>51</v>
      </c>
      <c r="D134" s="19" t="s">
        <v>51</v>
      </c>
      <c r="E134" s="19" t="s">
        <v>51</v>
      </c>
      <c r="F134" s="19" t="s">
        <v>51</v>
      </c>
      <c r="G134" s="19">
        <f t="shared" si="9"/>
        <v>100890</v>
      </c>
      <c r="H134" s="19" t="str">
        <f t="shared" si="13"/>
        <v>100890</v>
      </c>
      <c r="I134" s="19">
        <f t="shared" si="12"/>
        <v>103</v>
      </c>
      <c r="J134" s="19">
        <f t="shared" si="10"/>
        <v>103</v>
      </c>
      <c r="K134" s="38"/>
      <c r="L134" s="39"/>
      <c r="M134" s="39"/>
      <c r="N134" s="39"/>
      <c r="O134" s="39"/>
      <c r="P134" s="39"/>
      <c r="Q134" s="40"/>
      <c r="R134" s="40"/>
      <c r="S134" s="33" t="s">
        <v>364</v>
      </c>
      <c r="T134" s="34">
        <v>28.46459878257544</v>
      </c>
      <c r="U134" s="34"/>
      <c r="V134" s="34" t="s">
        <v>363</v>
      </c>
      <c r="W134" s="162" t="s">
        <v>363</v>
      </c>
      <c r="X134" s="162" t="s">
        <v>363</v>
      </c>
      <c r="Y134" s="34" t="s">
        <v>363</v>
      </c>
      <c r="Z134" s="162" t="s">
        <v>363</v>
      </c>
      <c r="AA134" s="162" t="s">
        <v>363</v>
      </c>
      <c r="AB134" s="162" t="s">
        <v>363</v>
      </c>
      <c r="AC134" s="34" t="s">
        <v>363</v>
      </c>
      <c r="AD134" s="162" t="s">
        <v>363</v>
      </c>
      <c r="AE134" s="162" t="s">
        <v>363</v>
      </c>
      <c r="AF134" s="162" t="s">
        <v>363</v>
      </c>
      <c r="AG134" s="162" t="s">
        <v>363</v>
      </c>
      <c r="AH134" s="162" t="s">
        <v>363</v>
      </c>
      <c r="AI134" s="162" t="s">
        <v>363</v>
      </c>
      <c r="AJ134" s="162" t="s">
        <v>363</v>
      </c>
      <c r="AK134" s="34" t="s">
        <v>363</v>
      </c>
      <c r="AL134" s="34" t="s">
        <v>363</v>
      </c>
      <c r="AM134" s="34" t="s">
        <v>363</v>
      </c>
      <c r="AN134" s="34" t="s">
        <v>363</v>
      </c>
      <c r="AO134" s="34" t="s">
        <v>363</v>
      </c>
      <c r="AP134" s="34" t="s">
        <v>363</v>
      </c>
      <c r="AQ134" s="34" t="s">
        <v>363</v>
      </c>
    </row>
    <row r="135" spans="1:43" x14ac:dyDescent="0.45">
      <c r="A135" s="19">
        <v>127</v>
      </c>
      <c r="B135" s="19" t="str">
        <f t="shared" si="8"/>
        <v>100890_Green</v>
      </c>
      <c r="C135" s="19" t="s">
        <v>51</v>
      </c>
      <c r="D135" s="19" t="s">
        <v>51</v>
      </c>
      <c r="E135" s="19" t="s">
        <v>51</v>
      </c>
      <c r="F135" s="19" t="s">
        <v>51</v>
      </c>
      <c r="G135" s="19">
        <f t="shared" si="9"/>
        <v>100890</v>
      </c>
      <c r="H135" s="19" t="str">
        <f t="shared" si="13"/>
        <v>100890</v>
      </c>
      <c r="I135" s="19">
        <f>IF(J135=J132,"aa",J135)</f>
        <v>108</v>
      </c>
      <c r="J135" s="19">
        <f t="shared" si="10"/>
        <v>108</v>
      </c>
      <c r="K135" s="31">
        <v>108</v>
      </c>
      <c r="L135" s="30" t="s">
        <v>470</v>
      </c>
      <c r="M135" s="30" t="s">
        <v>471</v>
      </c>
      <c r="N135" s="30" t="s">
        <v>472</v>
      </c>
      <c r="O135" s="49" t="s">
        <v>79</v>
      </c>
      <c r="P135" s="30" t="s">
        <v>470</v>
      </c>
      <c r="Q135" s="32">
        <v>1</v>
      </c>
      <c r="R135" s="32">
        <v>1</v>
      </c>
      <c r="S135" s="33" t="s">
        <v>361</v>
      </c>
      <c r="T135" s="34">
        <v>3316.3848335116677</v>
      </c>
      <c r="U135" s="34"/>
      <c r="V135" s="34" t="s">
        <v>363</v>
      </c>
      <c r="W135" s="162" t="s">
        <v>363</v>
      </c>
      <c r="X135" s="162" t="s">
        <v>363</v>
      </c>
      <c r="Y135" s="34" t="s">
        <v>363</v>
      </c>
      <c r="Z135" s="162">
        <v>3673.9145581811663</v>
      </c>
      <c r="AA135" s="162" t="s">
        <v>363</v>
      </c>
      <c r="AB135" s="162" t="s">
        <v>363</v>
      </c>
      <c r="AC135" s="34" t="s">
        <v>363</v>
      </c>
      <c r="AD135" s="162" t="s">
        <v>363</v>
      </c>
      <c r="AE135" s="162" t="s">
        <v>363</v>
      </c>
      <c r="AF135" s="162" t="s">
        <v>363</v>
      </c>
      <c r="AG135" s="162" t="s">
        <v>363</v>
      </c>
      <c r="AH135" s="162" t="s">
        <v>363</v>
      </c>
      <c r="AI135" s="162">
        <v>2078.8593013598497</v>
      </c>
      <c r="AJ135" s="162" t="s">
        <v>363</v>
      </c>
      <c r="AK135" s="34" t="s">
        <v>363</v>
      </c>
      <c r="AL135" s="34">
        <v>1780.4023564531312</v>
      </c>
      <c r="AM135" s="34" t="s">
        <v>363</v>
      </c>
      <c r="AN135" s="34">
        <v>1240.5275831218689</v>
      </c>
      <c r="AO135" s="34" t="s">
        <v>363</v>
      </c>
      <c r="AP135" s="34" t="s">
        <v>363</v>
      </c>
      <c r="AQ135" s="34">
        <v>1503.5860490480184</v>
      </c>
    </row>
    <row r="136" spans="1:43" x14ac:dyDescent="0.45">
      <c r="A136" s="19">
        <v>128</v>
      </c>
      <c r="B136" s="19" t="str">
        <f t="shared" si="8"/>
        <v>100890_Blue</v>
      </c>
      <c r="C136" s="19" t="s">
        <v>51</v>
      </c>
      <c r="D136" s="19" t="s">
        <v>51</v>
      </c>
      <c r="E136" s="19" t="s">
        <v>51</v>
      </c>
      <c r="F136" s="19" t="s">
        <v>51</v>
      </c>
      <c r="G136" s="19">
        <f t="shared" si="9"/>
        <v>100890</v>
      </c>
      <c r="H136" s="19" t="str">
        <f t="shared" si="13"/>
        <v>100890</v>
      </c>
      <c r="I136" s="19">
        <f t="shared" si="12"/>
        <v>108</v>
      </c>
      <c r="J136" s="19">
        <f t="shared" si="10"/>
        <v>108</v>
      </c>
      <c r="K136" s="35"/>
      <c r="L136" s="36"/>
      <c r="M136" s="36"/>
      <c r="N136" s="36"/>
      <c r="O136" s="56"/>
      <c r="P136" s="36"/>
      <c r="Q136" s="37"/>
      <c r="R136" s="37"/>
      <c r="S136" s="33" t="s">
        <v>362</v>
      </c>
      <c r="T136" s="34">
        <v>115.41196093985684</v>
      </c>
      <c r="U136" s="34"/>
      <c r="V136" s="34" t="s">
        <v>363</v>
      </c>
      <c r="W136" s="162" t="s">
        <v>363</v>
      </c>
      <c r="X136" s="162" t="s">
        <v>363</v>
      </c>
      <c r="Y136" s="34" t="s">
        <v>363</v>
      </c>
      <c r="Z136" s="162">
        <v>10.919112053992462</v>
      </c>
      <c r="AA136" s="162" t="s">
        <v>363</v>
      </c>
      <c r="AB136" s="162" t="s">
        <v>363</v>
      </c>
      <c r="AC136" s="34" t="s">
        <v>363</v>
      </c>
      <c r="AD136" s="162" t="s">
        <v>363</v>
      </c>
      <c r="AE136" s="162" t="s">
        <v>363</v>
      </c>
      <c r="AF136" s="162" t="s">
        <v>363</v>
      </c>
      <c r="AG136" s="162" t="s">
        <v>363</v>
      </c>
      <c r="AH136" s="162" t="s">
        <v>363</v>
      </c>
      <c r="AI136" s="162">
        <v>74.695335704114939</v>
      </c>
      <c r="AJ136" s="162" t="s">
        <v>363</v>
      </c>
      <c r="AK136" s="34" t="s">
        <v>363</v>
      </c>
      <c r="AL136" s="34">
        <v>158.73874687317715</v>
      </c>
      <c r="AM136" s="34" t="s">
        <v>363</v>
      </c>
      <c r="AN136" s="34">
        <v>17.818048134963927</v>
      </c>
      <c r="AO136" s="34" t="s">
        <v>363</v>
      </c>
      <c r="AP136" s="34" t="s">
        <v>363</v>
      </c>
      <c r="AQ136" s="34">
        <v>1286.9212469018637</v>
      </c>
    </row>
    <row r="137" spans="1:43" x14ac:dyDescent="0.45">
      <c r="A137" s="19">
        <v>129</v>
      </c>
      <c r="B137" s="19" t="str">
        <f t="shared" ref="B137:B200" si="14">G137&amp;"_"&amp;S137</f>
        <v>100890_Grey</v>
      </c>
      <c r="C137" s="19" t="s">
        <v>51</v>
      </c>
      <c r="D137" s="19" t="s">
        <v>51</v>
      </c>
      <c r="E137" s="19" t="s">
        <v>51</v>
      </c>
      <c r="F137" s="19" t="s">
        <v>51</v>
      </c>
      <c r="G137" s="19">
        <f t="shared" ref="G137:G200" si="15">VALUE(H137)</f>
        <v>100890</v>
      </c>
      <c r="H137" s="19" t="str">
        <f t="shared" si="13"/>
        <v>100890</v>
      </c>
      <c r="I137" s="19">
        <f t="shared" si="12"/>
        <v>108</v>
      </c>
      <c r="J137" s="19">
        <f t="shared" si="10"/>
        <v>108</v>
      </c>
      <c r="K137" s="38"/>
      <c r="L137" s="39"/>
      <c r="M137" s="39"/>
      <c r="N137" s="39"/>
      <c r="O137" s="39"/>
      <c r="P137" s="39"/>
      <c r="Q137" s="40"/>
      <c r="R137" s="40"/>
      <c r="S137" s="33" t="s">
        <v>364</v>
      </c>
      <c r="T137" s="34">
        <v>8.8766026500577304</v>
      </c>
      <c r="U137" s="34"/>
      <c r="V137" s="34" t="s">
        <v>363</v>
      </c>
      <c r="W137" s="162" t="s">
        <v>363</v>
      </c>
      <c r="X137" s="162" t="s">
        <v>363</v>
      </c>
      <c r="Y137" s="34" t="s">
        <v>363</v>
      </c>
      <c r="Z137" s="162" t="s">
        <v>363</v>
      </c>
      <c r="AA137" s="162" t="s">
        <v>363</v>
      </c>
      <c r="AB137" s="162" t="s">
        <v>363</v>
      </c>
      <c r="AC137" s="34" t="s">
        <v>363</v>
      </c>
      <c r="AD137" s="162" t="s">
        <v>363</v>
      </c>
      <c r="AE137" s="162" t="s">
        <v>363</v>
      </c>
      <c r="AF137" s="162" t="s">
        <v>363</v>
      </c>
      <c r="AG137" s="162" t="s">
        <v>363</v>
      </c>
      <c r="AH137" s="162" t="s">
        <v>363</v>
      </c>
      <c r="AI137" s="162" t="s">
        <v>363</v>
      </c>
      <c r="AJ137" s="162" t="s">
        <v>363</v>
      </c>
      <c r="AK137" s="34" t="s">
        <v>363</v>
      </c>
      <c r="AL137" s="34" t="s">
        <v>363</v>
      </c>
      <c r="AM137" s="34" t="s">
        <v>363</v>
      </c>
      <c r="AN137" s="34">
        <v>173.73534082827771</v>
      </c>
      <c r="AO137" s="34" t="s">
        <v>363</v>
      </c>
      <c r="AP137" s="34" t="s">
        <v>363</v>
      </c>
      <c r="AQ137" s="34">
        <v>178.20047922960765</v>
      </c>
    </row>
    <row r="138" spans="1:43" x14ac:dyDescent="0.45">
      <c r="A138" s="19">
        <v>130</v>
      </c>
      <c r="B138" s="19" t="str">
        <f t="shared" si="14"/>
        <v>110290_Green</v>
      </c>
      <c r="C138" s="19" t="s">
        <v>1617</v>
      </c>
      <c r="D138" s="19" t="s">
        <v>1617</v>
      </c>
      <c r="E138" s="19" t="s">
        <v>1617</v>
      </c>
      <c r="F138" s="19" t="s">
        <v>1615</v>
      </c>
      <c r="G138" s="19">
        <f t="shared" si="15"/>
        <v>110290</v>
      </c>
      <c r="H138" s="19" t="str">
        <f t="shared" si="13"/>
        <v>110290</v>
      </c>
      <c r="I138" s="19" t="str">
        <f>IF(J138=J135,"aa",J138)</f>
        <v>aa</v>
      </c>
      <c r="J138" s="19">
        <f t="shared" si="10"/>
        <v>108</v>
      </c>
      <c r="K138" s="31" t="s">
        <v>363</v>
      </c>
      <c r="L138" s="30" t="s">
        <v>473</v>
      </c>
      <c r="M138" s="30" t="s">
        <v>398</v>
      </c>
      <c r="N138" s="30" t="s">
        <v>474</v>
      </c>
      <c r="O138" s="30" t="s">
        <v>363</v>
      </c>
      <c r="P138" s="30" t="s">
        <v>470</v>
      </c>
      <c r="Q138" s="32">
        <v>0.79</v>
      </c>
      <c r="R138" s="32">
        <v>0.82620187438434589</v>
      </c>
      <c r="S138" s="33" t="s">
        <v>361</v>
      </c>
      <c r="T138" s="34">
        <v>3468.3586906672867</v>
      </c>
      <c r="U138" s="34"/>
      <c r="V138" s="34" t="s">
        <v>363</v>
      </c>
      <c r="W138" s="162" t="s">
        <v>363</v>
      </c>
      <c r="X138" s="162" t="s">
        <v>363</v>
      </c>
      <c r="Y138" s="34" t="s">
        <v>363</v>
      </c>
      <c r="Z138" s="162">
        <v>3842.2722712622981</v>
      </c>
      <c r="AA138" s="162" t="s">
        <v>363</v>
      </c>
      <c r="AB138" s="162" t="s">
        <v>363</v>
      </c>
      <c r="AC138" s="34" t="s">
        <v>363</v>
      </c>
      <c r="AD138" s="162" t="s">
        <v>363</v>
      </c>
      <c r="AE138" s="162" t="s">
        <v>363</v>
      </c>
      <c r="AF138" s="162" t="s">
        <v>363</v>
      </c>
      <c r="AG138" s="162" t="s">
        <v>363</v>
      </c>
      <c r="AH138" s="162" t="s">
        <v>363</v>
      </c>
      <c r="AI138" s="162">
        <v>2174.1233561580248</v>
      </c>
      <c r="AJ138" s="162" t="s">
        <v>363</v>
      </c>
      <c r="AK138" s="34" t="s">
        <v>363</v>
      </c>
      <c r="AL138" s="34">
        <v>1861.9895747593459</v>
      </c>
      <c r="AM138" s="34" t="s">
        <v>363</v>
      </c>
      <c r="AN138" s="34">
        <v>1297.3749549376842</v>
      </c>
      <c r="AO138" s="34" t="s">
        <v>363</v>
      </c>
      <c r="AP138" s="34" t="s">
        <v>363</v>
      </c>
      <c r="AQ138" s="34">
        <v>1572.4881164830706</v>
      </c>
    </row>
    <row r="139" spans="1:43" x14ac:dyDescent="0.45">
      <c r="A139" s="19">
        <v>131</v>
      </c>
      <c r="B139" s="19" t="str">
        <f t="shared" si="14"/>
        <v>110290_Blue</v>
      </c>
      <c r="C139" s="19" t="s">
        <v>1617</v>
      </c>
      <c r="D139" s="19" t="s">
        <v>1617</v>
      </c>
      <c r="E139" s="19" t="s">
        <v>1617</v>
      </c>
      <c r="F139" s="19" t="s">
        <v>1615</v>
      </c>
      <c r="G139" s="19">
        <f t="shared" si="15"/>
        <v>110290</v>
      </c>
      <c r="H139" s="19" t="str">
        <f t="shared" si="13"/>
        <v>110290</v>
      </c>
      <c r="I139" s="19" t="str">
        <f t="shared" si="12"/>
        <v>aa</v>
      </c>
      <c r="J139" s="19">
        <f t="shared" ref="J139:J202" si="16">IF($K139="",$J138,$K139)</f>
        <v>108</v>
      </c>
      <c r="K139" s="35"/>
      <c r="L139" s="36"/>
      <c r="M139" s="36"/>
      <c r="N139" s="36"/>
      <c r="O139" s="36"/>
      <c r="P139" s="36"/>
      <c r="Q139" s="37"/>
      <c r="R139" s="37"/>
      <c r="S139" s="33" t="s">
        <v>362</v>
      </c>
      <c r="T139" s="34">
        <v>120.70073222137042</v>
      </c>
      <c r="U139" s="34"/>
      <c r="V139" s="34" t="s">
        <v>363</v>
      </c>
      <c r="W139" s="162" t="s">
        <v>363</v>
      </c>
      <c r="X139" s="162" t="s">
        <v>363</v>
      </c>
      <c r="Y139" s="34" t="s">
        <v>363</v>
      </c>
      <c r="Z139" s="162">
        <v>11.419482083064908</v>
      </c>
      <c r="AA139" s="162" t="s">
        <v>363</v>
      </c>
      <c r="AB139" s="162" t="s">
        <v>363</v>
      </c>
      <c r="AC139" s="34" t="s">
        <v>363</v>
      </c>
      <c r="AD139" s="162" t="s">
        <v>363</v>
      </c>
      <c r="AE139" s="162" t="s">
        <v>363</v>
      </c>
      <c r="AF139" s="162" t="s">
        <v>363</v>
      </c>
      <c r="AG139" s="162" t="s">
        <v>363</v>
      </c>
      <c r="AH139" s="162" t="s">
        <v>363</v>
      </c>
      <c r="AI139" s="162">
        <v>78.118261223427481</v>
      </c>
      <c r="AJ139" s="162" t="s">
        <v>363</v>
      </c>
      <c r="AK139" s="34" t="s">
        <v>363</v>
      </c>
      <c r="AL139" s="34">
        <v>166.01297494182427</v>
      </c>
      <c r="AM139" s="34" t="s">
        <v>363</v>
      </c>
      <c r="AN139" s="34">
        <v>18.634562996174296</v>
      </c>
      <c r="AO139" s="34" t="s">
        <v>363</v>
      </c>
      <c r="AP139" s="34" t="s">
        <v>363</v>
      </c>
      <c r="AQ139" s="34">
        <v>1345.8946156650118</v>
      </c>
    </row>
    <row r="140" spans="1:43" x14ac:dyDescent="0.45">
      <c r="A140" s="19">
        <v>132</v>
      </c>
      <c r="B140" s="19" t="str">
        <f t="shared" si="14"/>
        <v>110290_Grey</v>
      </c>
      <c r="C140" s="19" t="s">
        <v>1617</v>
      </c>
      <c r="D140" s="19" t="s">
        <v>1617</v>
      </c>
      <c r="E140" s="19" t="s">
        <v>1617</v>
      </c>
      <c r="F140" s="19" t="s">
        <v>1615</v>
      </c>
      <c r="G140" s="19">
        <f t="shared" si="15"/>
        <v>110290</v>
      </c>
      <c r="H140" s="19" t="str">
        <f t="shared" si="13"/>
        <v>110290</v>
      </c>
      <c r="I140" s="19" t="str">
        <f t="shared" si="12"/>
        <v>aa</v>
      </c>
      <c r="J140" s="19">
        <f t="shared" si="16"/>
        <v>108</v>
      </c>
      <c r="K140" s="38"/>
      <c r="L140" s="39"/>
      <c r="M140" s="39"/>
      <c r="N140" s="39"/>
      <c r="O140" s="39"/>
      <c r="P140" s="39"/>
      <c r="Q140" s="40"/>
      <c r="R140" s="40"/>
      <c r="S140" s="33" t="s">
        <v>364</v>
      </c>
      <c r="T140" s="34">
        <v>9.2833743641047448</v>
      </c>
      <c r="U140" s="34"/>
      <c r="V140" s="34" t="s">
        <v>363</v>
      </c>
      <c r="W140" s="162" t="s">
        <v>363</v>
      </c>
      <c r="X140" s="162" t="s">
        <v>363</v>
      </c>
      <c r="Y140" s="34" t="s">
        <v>363</v>
      </c>
      <c r="Z140" s="162" t="s">
        <v>363</v>
      </c>
      <c r="AA140" s="162" t="s">
        <v>363</v>
      </c>
      <c r="AB140" s="162" t="s">
        <v>363</v>
      </c>
      <c r="AC140" s="34" t="s">
        <v>363</v>
      </c>
      <c r="AD140" s="162" t="s">
        <v>363</v>
      </c>
      <c r="AE140" s="162" t="s">
        <v>363</v>
      </c>
      <c r="AF140" s="162" t="s">
        <v>363</v>
      </c>
      <c r="AG140" s="162" t="s">
        <v>363</v>
      </c>
      <c r="AH140" s="162" t="s">
        <v>363</v>
      </c>
      <c r="AI140" s="162" t="s">
        <v>363</v>
      </c>
      <c r="AJ140" s="162" t="s">
        <v>363</v>
      </c>
      <c r="AK140" s="34" t="s">
        <v>363</v>
      </c>
      <c r="AL140" s="34" t="s">
        <v>363</v>
      </c>
      <c r="AM140" s="34" t="s">
        <v>363</v>
      </c>
      <c r="AN140" s="34">
        <v>181.69679017610915</v>
      </c>
      <c r="AO140" s="34" t="s">
        <v>363</v>
      </c>
      <c r="AP140" s="34" t="s">
        <v>363</v>
      </c>
      <c r="AQ140" s="34">
        <v>186.36654424770956</v>
      </c>
    </row>
    <row r="141" spans="1:43" x14ac:dyDescent="0.45">
      <c r="A141" s="19">
        <v>133</v>
      </c>
      <c r="B141" s="19" t="str">
        <f t="shared" si="14"/>
        <v>110319_Green</v>
      </c>
      <c r="C141" s="19" t="s">
        <v>1617</v>
      </c>
      <c r="D141" s="19" t="s">
        <v>1617</v>
      </c>
      <c r="E141" s="19" t="s">
        <v>1617</v>
      </c>
      <c r="F141" s="19" t="s">
        <v>1615</v>
      </c>
      <c r="G141" s="19">
        <f t="shared" si="15"/>
        <v>110319</v>
      </c>
      <c r="H141" s="19" t="str">
        <f t="shared" si="13"/>
        <v>110319</v>
      </c>
      <c r="I141" s="19" t="str">
        <f>IF(J141=J138,"aa",J141)</f>
        <v>aa</v>
      </c>
      <c r="J141" s="19">
        <f t="shared" si="16"/>
        <v>108</v>
      </c>
      <c r="K141" s="31" t="s">
        <v>363</v>
      </c>
      <c r="L141" s="30" t="s">
        <v>475</v>
      </c>
      <c r="M141" s="30" t="s">
        <v>401</v>
      </c>
      <c r="N141" s="30" t="s">
        <v>476</v>
      </c>
      <c r="O141" s="30" t="s">
        <v>363</v>
      </c>
      <c r="P141" s="30" t="s">
        <v>477</v>
      </c>
      <c r="Q141" s="32">
        <v>1</v>
      </c>
      <c r="R141" s="32">
        <v>1</v>
      </c>
      <c r="S141" s="33" t="s">
        <v>361</v>
      </c>
      <c r="T141" s="34">
        <v>2895.7859407388478</v>
      </c>
      <c r="U141" s="34"/>
      <c r="V141" s="34" t="s">
        <v>363</v>
      </c>
      <c r="W141" s="162" t="s">
        <v>363</v>
      </c>
      <c r="X141" s="162" t="s">
        <v>363</v>
      </c>
      <c r="Y141" s="34" t="s">
        <v>363</v>
      </c>
      <c r="Z141" s="162">
        <v>3207.9721320494232</v>
      </c>
      <c r="AA141" s="162" t="s">
        <v>363</v>
      </c>
      <c r="AB141" s="162" t="s">
        <v>363</v>
      </c>
      <c r="AC141" s="34" t="s">
        <v>363</v>
      </c>
      <c r="AD141" s="162" t="s">
        <v>363</v>
      </c>
      <c r="AE141" s="162" t="s">
        <v>363</v>
      </c>
      <c r="AF141" s="162" t="s">
        <v>363</v>
      </c>
      <c r="AG141" s="162" t="s">
        <v>363</v>
      </c>
      <c r="AH141" s="162" t="s">
        <v>363</v>
      </c>
      <c r="AI141" s="162">
        <v>1815.2089820280673</v>
      </c>
      <c r="AJ141" s="162" t="s">
        <v>363</v>
      </c>
      <c r="AK141" s="34" t="s">
        <v>363</v>
      </c>
      <c r="AL141" s="34">
        <v>1554.6036939313944</v>
      </c>
      <c r="AM141" s="34" t="s">
        <v>363</v>
      </c>
      <c r="AN141" s="34">
        <v>1083.1982760273384</v>
      </c>
      <c r="AO141" s="34" t="s">
        <v>363</v>
      </c>
      <c r="AP141" s="34" t="s">
        <v>363</v>
      </c>
      <c r="AQ141" s="34">
        <v>1312.8944800154188</v>
      </c>
    </row>
    <row r="142" spans="1:43" x14ac:dyDescent="0.45">
      <c r="A142" s="19">
        <v>134</v>
      </c>
      <c r="B142" s="19" t="str">
        <f t="shared" si="14"/>
        <v>110319_Blue</v>
      </c>
      <c r="C142" s="19" t="s">
        <v>1617</v>
      </c>
      <c r="D142" s="19" t="s">
        <v>1617</v>
      </c>
      <c r="E142" s="19" t="s">
        <v>1617</v>
      </c>
      <c r="F142" s="19" t="s">
        <v>1615</v>
      </c>
      <c r="G142" s="19">
        <f t="shared" si="15"/>
        <v>110319</v>
      </c>
      <c r="H142" s="19" t="str">
        <f t="shared" si="13"/>
        <v>110319</v>
      </c>
      <c r="I142" s="19" t="str">
        <f t="shared" si="12"/>
        <v>aa</v>
      </c>
      <c r="J142" s="19">
        <f t="shared" si="16"/>
        <v>108</v>
      </c>
      <c r="K142" s="35"/>
      <c r="L142" s="36"/>
      <c r="M142" s="36"/>
      <c r="N142" s="36"/>
      <c r="O142" s="36"/>
      <c r="P142" s="36"/>
      <c r="Q142" s="37"/>
      <c r="R142" s="37"/>
      <c r="S142" s="33" t="s">
        <v>362</v>
      </c>
      <c r="T142" s="34">
        <v>100.77489515257808</v>
      </c>
      <c r="U142" s="34"/>
      <c r="V142" s="34" t="s">
        <v>363</v>
      </c>
      <c r="W142" s="162" t="s">
        <v>363</v>
      </c>
      <c r="X142" s="162" t="s">
        <v>363</v>
      </c>
      <c r="Y142" s="34" t="s">
        <v>363</v>
      </c>
      <c r="Z142" s="162">
        <v>9.534300980933553</v>
      </c>
      <c r="AA142" s="162" t="s">
        <v>363</v>
      </c>
      <c r="AB142" s="162" t="s">
        <v>363</v>
      </c>
      <c r="AC142" s="34" t="s">
        <v>363</v>
      </c>
      <c r="AD142" s="162" t="s">
        <v>363</v>
      </c>
      <c r="AE142" s="162" t="s">
        <v>363</v>
      </c>
      <c r="AF142" s="162" t="s">
        <v>363</v>
      </c>
      <c r="AG142" s="162" t="s">
        <v>363</v>
      </c>
      <c r="AH142" s="162" t="s">
        <v>363</v>
      </c>
      <c r="AI142" s="162">
        <v>65.222136099840384</v>
      </c>
      <c r="AJ142" s="162" t="s">
        <v>363</v>
      </c>
      <c r="AK142" s="34" t="s">
        <v>363</v>
      </c>
      <c r="AL142" s="34">
        <v>138.60678254251576</v>
      </c>
      <c r="AM142" s="34" t="s">
        <v>363</v>
      </c>
      <c r="AN142" s="34">
        <v>15.558282850425734</v>
      </c>
      <c r="AO142" s="34" t="s">
        <v>363</v>
      </c>
      <c r="AP142" s="34" t="s">
        <v>363</v>
      </c>
      <c r="AQ142" s="34">
        <v>1123.7080859733744</v>
      </c>
    </row>
    <row r="143" spans="1:43" x14ac:dyDescent="0.45">
      <c r="A143" s="19">
        <v>135</v>
      </c>
      <c r="B143" s="19" t="str">
        <f t="shared" si="14"/>
        <v>110319_Grey</v>
      </c>
      <c r="C143" s="19" t="s">
        <v>1617</v>
      </c>
      <c r="D143" s="19" t="s">
        <v>1617</v>
      </c>
      <c r="E143" s="19" t="s">
        <v>1617</v>
      </c>
      <c r="F143" s="19" t="s">
        <v>1615</v>
      </c>
      <c r="G143" s="19">
        <f t="shared" si="15"/>
        <v>110319</v>
      </c>
      <c r="H143" s="19" t="str">
        <f t="shared" si="13"/>
        <v>110319</v>
      </c>
      <c r="I143" s="19" t="str">
        <f t="shared" si="12"/>
        <v>aa</v>
      </c>
      <c r="J143" s="19">
        <f t="shared" si="16"/>
        <v>108</v>
      </c>
      <c r="K143" s="38"/>
      <c r="L143" s="39"/>
      <c r="M143" s="39"/>
      <c r="N143" s="39"/>
      <c r="O143" s="39"/>
      <c r="P143" s="39"/>
      <c r="Q143" s="40"/>
      <c r="R143" s="40"/>
      <c r="S143" s="33" t="s">
        <v>364</v>
      </c>
      <c r="T143" s="34">
        <v>7.7508318382773531</v>
      </c>
      <c r="U143" s="34"/>
      <c r="V143" s="34" t="s">
        <v>363</v>
      </c>
      <c r="W143" s="162" t="s">
        <v>363</v>
      </c>
      <c r="X143" s="162" t="s">
        <v>363</v>
      </c>
      <c r="Y143" s="34" t="s">
        <v>363</v>
      </c>
      <c r="Z143" s="162" t="s">
        <v>363</v>
      </c>
      <c r="AA143" s="162" t="s">
        <v>363</v>
      </c>
      <c r="AB143" s="162" t="s">
        <v>363</v>
      </c>
      <c r="AC143" s="34" t="s">
        <v>363</v>
      </c>
      <c r="AD143" s="162" t="s">
        <v>363</v>
      </c>
      <c r="AE143" s="162" t="s">
        <v>363</v>
      </c>
      <c r="AF143" s="162" t="s">
        <v>363</v>
      </c>
      <c r="AG143" s="162" t="s">
        <v>363</v>
      </c>
      <c r="AH143" s="162" t="s">
        <v>363</v>
      </c>
      <c r="AI143" s="162" t="s">
        <v>363</v>
      </c>
      <c r="AJ143" s="162" t="s">
        <v>363</v>
      </c>
      <c r="AK143" s="34" t="s">
        <v>363</v>
      </c>
      <c r="AL143" s="34" t="s">
        <v>363</v>
      </c>
      <c r="AM143" s="34" t="s">
        <v>363</v>
      </c>
      <c r="AN143" s="34">
        <v>151.70144076653293</v>
      </c>
      <c r="AO143" s="34" t="s">
        <v>363</v>
      </c>
      <c r="AP143" s="34" t="s">
        <v>363</v>
      </c>
      <c r="AQ143" s="34">
        <v>155.60029016282959</v>
      </c>
    </row>
    <row r="144" spans="1:43" x14ac:dyDescent="0.45">
      <c r="A144" s="19">
        <v>136</v>
      </c>
      <c r="B144" s="19" t="str">
        <f t="shared" si="14"/>
        <v>110320_Green</v>
      </c>
      <c r="C144" s="19" t="s">
        <v>1615</v>
      </c>
      <c r="D144" s="19" t="s">
        <v>1615</v>
      </c>
      <c r="E144" s="19" t="s">
        <v>1615</v>
      </c>
      <c r="F144" s="19" t="s">
        <v>1615</v>
      </c>
      <c r="G144" s="19">
        <f t="shared" si="15"/>
        <v>110320</v>
      </c>
      <c r="H144" s="26">
        <v>110320</v>
      </c>
      <c r="I144" s="19" t="str">
        <f>IF(J144=J141,"aa",J144)</f>
        <v>aa</v>
      </c>
      <c r="J144" s="19">
        <f t="shared" si="16"/>
        <v>108</v>
      </c>
      <c r="K144" s="31" t="s">
        <v>363</v>
      </c>
      <c r="L144" s="30" t="s">
        <v>477</v>
      </c>
      <c r="M144" s="30" t="s">
        <v>478</v>
      </c>
      <c r="N144" s="30" t="s">
        <v>479</v>
      </c>
      <c r="O144" s="30" t="s">
        <v>363</v>
      </c>
      <c r="P144" s="30" t="s">
        <v>470</v>
      </c>
      <c r="Q144" s="32">
        <v>0.18</v>
      </c>
      <c r="R144" s="32">
        <v>0.1571715875871553</v>
      </c>
      <c r="S144" s="33" t="s">
        <v>361</v>
      </c>
      <c r="T144" s="34">
        <v>2895.7859407388478</v>
      </c>
      <c r="U144" s="34"/>
      <c r="V144" s="34" t="s">
        <v>363</v>
      </c>
      <c r="W144" s="162" t="s">
        <v>363</v>
      </c>
      <c r="X144" s="162" t="s">
        <v>363</v>
      </c>
      <c r="Y144" s="34" t="s">
        <v>363</v>
      </c>
      <c r="Z144" s="162">
        <v>3207.9721320494232</v>
      </c>
      <c r="AA144" s="162" t="s">
        <v>363</v>
      </c>
      <c r="AB144" s="162" t="s">
        <v>363</v>
      </c>
      <c r="AC144" s="34" t="s">
        <v>363</v>
      </c>
      <c r="AD144" s="162" t="s">
        <v>363</v>
      </c>
      <c r="AE144" s="162" t="s">
        <v>363</v>
      </c>
      <c r="AF144" s="162" t="s">
        <v>363</v>
      </c>
      <c r="AG144" s="162" t="s">
        <v>363</v>
      </c>
      <c r="AH144" s="162" t="s">
        <v>363</v>
      </c>
      <c r="AI144" s="162">
        <v>1815.2089820280673</v>
      </c>
      <c r="AJ144" s="162" t="s">
        <v>363</v>
      </c>
      <c r="AK144" s="34" t="s">
        <v>363</v>
      </c>
      <c r="AL144" s="34">
        <v>1554.6036939313944</v>
      </c>
      <c r="AM144" s="34" t="s">
        <v>363</v>
      </c>
      <c r="AN144" s="34">
        <v>1083.1982760273384</v>
      </c>
      <c r="AO144" s="34" t="s">
        <v>363</v>
      </c>
      <c r="AP144" s="34" t="s">
        <v>363</v>
      </c>
      <c r="AQ144" s="34">
        <v>1312.8944800154188</v>
      </c>
    </row>
    <row r="145" spans="1:43" x14ac:dyDescent="0.45">
      <c r="A145" s="19">
        <v>137</v>
      </c>
      <c r="B145" s="19" t="str">
        <f t="shared" si="14"/>
        <v>110320_Blue</v>
      </c>
      <c r="C145" s="19" t="s">
        <v>1615</v>
      </c>
      <c r="D145" s="19" t="s">
        <v>1615</v>
      </c>
      <c r="E145" s="19" t="s">
        <v>1615</v>
      </c>
      <c r="F145" s="19" t="s">
        <v>1615</v>
      </c>
      <c r="G145" s="19">
        <f t="shared" si="15"/>
        <v>110320</v>
      </c>
      <c r="H145" s="26">
        <f t="shared" ref="H145:H176" si="17">IF(L145="",H144,LEFT(L145,6))</f>
        <v>110320</v>
      </c>
      <c r="I145" s="19" t="str">
        <f t="shared" si="12"/>
        <v>aa</v>
      </c>
      <c r="J145" s="19">
        <f t="shared" si="16"/>
        <v>108</v>
      </c>
      <c r="K145" s="35"/>
      <c r="L145" s="36"/>
      <c r="M145" s="36"/>
      <c r="N145" s="36"/>
      <c r="O145" s="36"/>
      <c r="P145" s="36"/>
      <c r="Q145" s="37"/>
      <c r="R145" s="37"/>
      <c r="S145" s="33" t="s">
        <v>362</v>
      </c>
      <c r="T145" s="34">
        <v>100.77489515257808</v>
      </c>
      <c r="U145" s="34"/>
      <c r="V145" s="34" t="s">
        <v>363</v>
      </c>
      <c r="W145" s="162" t="s">
        <v>363</v>
      </c>
      <c r="X145" s="162" t="s">
        <v>363</v>
      </c>
      <c r="Y145" s="34" t="s">
        <v>363</v>
      </c>
      <c r="Z145" s="162">
        <v>9.534300980933553</v>
      </c>
      <c r="AA145" s="162" t="s">
        <v>363</v>
      </c>
      <c r="AB145" s="162" t="s">
        <v>363</v>
      </c>
      <c r="AC145" s="34" t="s">
        <v>363</v>
      </c>
      <c r="AD145" s="162" t="s">
        <v>363</v>
      </c>
      <c r="AE145" s="162" t="s">
        <v>363</v>
      </c>
      <c r="AF145" s="162" t="s">
        <v>363</v>
      </c>
      <c r="AG145" s="162" t="s">
        <v>363</v>
      </c>
      <c r="AH145" s="162" t="s">
        <v>363</v>
      </c>
      <c r="AI145" s="162">
        <v>65.222136099840384</v>
      </c>
      <c r="AJ145" s="162" t="s">
        <v>363</v>
      </c>
      <c r="AK145" s="34" t="s">
        <v>363</v>
      </c>
      <c r="AL145" s="34">
        <v>138.60678254251576</v>
      </c>
      <c r="AM145" s="34" t="s">
        <v>363</v>
      </c>
      <c r="AN145" s="34">
        <v>15.558282850425734</v>
      </c>
      <c r="AO145" s="34" t="s">
        <v>363</v>
      </c>
      <c r="AP145" s="34" t="s">
        <v>363</v>
      </c>
      <c r="AQ145" s="34">
        <v>1123.7080859733744</v>
      </c>
    </row>
    <row r="146" spans="1:43" x14ac:dyDescent="0.45">
      <c r="A146" s="19">
        <v>138</v>
      </c>
      <c r="B146" s="19" t="str">
        <f t="shared" si="14"/>
        <v>110320_Grey</v>
      </c>
      <c r="C146" s="19" t="s">
        <v>1615</v>
      </c>
      <c r="D146" s="19" t="s">
        <v>1615</v>
      </c>
      <c r="E146" s="19" t="s">
        <v>1615</v>
      </c>
      <c r="F146" s="19" t="s">
        <v>1615</v>
      </c>
      <c r="G146" s="19">
        <f t="shared" si="15"/>
        <v>110320</v>
      </c>
      <c r="H146" s="26">
        <f t="shared" si="17"/>
        <v>110320</v>
      </c>
      <c r="I146" s="19" t="str">
        <f t="shared" si="12"/>
        <v>aa</v>
      </c>
      <c r="J146" s="19">
        <f t="shared" si="16"/>
        <v>108</v>
      </c>
      <c r="K146" s="38"/>
      <c r="L146" s="39"/>
      <c r="M146" s="39"/>
      <c r="N146" s="39"/>
      <c r="O146" s="39"/>
      <c r="P146" s="39"/>
      <c r="Q146" s="40"/>
      <c r="R146" s="40"/>
      <c r="S146" s="33" t="s">
        <v>364</v>
      </c>
      <c r="T146" s="34">
        <v>7.7508318382773531</v>
      </c>
      <c r="U146" s="34"/>
      <c r="V146" s="34" t="s">
        <v>363</v>
      </c>
      <c r="W146" s="162" t="s">
        <v>363</v>
      </c>
      <c r="X146" s="162" t="s">
        <v>363</v>
      </c>
      <c r="Y146" s="34" t="s">
        <v>363</v>
      </c>
      <c r="Z146" s="162" t="s">
        <v>363</v>
      </c>
      <c r="AA146" s="162" t="s">
        <v>363</v>
      </c>
      <c r="AB146" s="162" t="s">
        <v>363</v>
      </c>
      <c r="AC146" s="34" t="s">
        <v>363</v>
      </c>
      <c r="AD146" s="162" t="s">
        <v>363</v>
      </c>
      <c r="AE146" s="162" t="s">
        <v>363</v>
      </c>
      <c r="AF146" s="162" t="s">
        <v>363</v>
      </c>
      <c r="AG146" s="162" t="s">
        <v>363</v>
      </c>
      <c r="AH146" s="162" t="s">
        <v>363</v>
      </c>
      <c r="AI146" s="162" t="s">
        <v>363</v>
      </c>
      <c r="AJ146" s="162" t="s">
        <v>363</v>
      </c>
      <c r="AK146" s="34" t="s">
        <v>363</v>
      </c>
      <c r="AL146" s="34" t="s">
        <v>363</v>
      </c>
      <c r="AM146" s="34" t="s">
        <v>363</v>
      </c>
      <c r="AN146" s="34">
        <v>151.70144076653293</v>
      </c>
      <c r="AO146" s="34" t="s">
        <v>363</v>
      </c>
      <c r="AP146" s="34" t="s">
        <v>363</v>
      </c>
      <c r="AQ146" s="34">
        <v>155.60029016282959</v>
      </c>
    </row>
    <row r="147" spans="1:43" x14ac:dyDescent="0.45">
      <c r="A147" s="19">
        <v>139</v>
      </c>
      <c r="B147" s="19" t="str">
        <f t="shared" si="14"/>
        <v>110419_Green</v>
      </c>
      <c r="C147" s="19" t="s">
        <v>1615</v>
      </c>
      <c r="D147" s="19" t="s">
        <v>1615</v>
      </c>
      <c r="E147" s="19" t="s">
        <v>1615</v>
      </c>
      <c r="F147" s="19" t="s">
        <v>1615</v>
      </c>
      <c r="G147" s="19">
        <f t="shared" si="15"/>
        <v>110419</v>
      </c>
      <c r="H147" s="19" t="str">
        <f t="shared" si="17"/>
        <v>110419</v>
      </c>
      <c r="I147" s="19" t="str">
        <f>IF(J147=J144,"aa",J147)</f>
        <v>aa</v>
      </c>
      <c r="J147" s="19">
        <f t="shared" si="16"/>
        <v>108</v>
      </c>
      <c r="K147" s="31" t="s">
        <v>363</v>
      </c>
      <c r="L147" s="30" t="s">
        <v>480</v>
      </c>
      <c r="M147" s="30" t="s">
        <v>407</v>
      </c>
      <c r="N147" s="30" t="s">
        <v>481</v>
      </c>
      <c r="O147" s="30" t="s">
        <v>363</v>
      </c>
      <c r="P147" s="30" t="s">
        <v>470</v>
      </c>
      <c r="Q147" s="32">
        <v>0.85</v>
      </c>
      <c r="R147" s="32">
        <v>1</v>
      </c>
      <c r="S147" s="33" t="s">
        <v>361</v>
      </c>
      <c r="T147" s="34">
        <v>3901.6292158960796</v>
      </c>
      <c r="U147" s="34"/>
      <c r="V147" s="34" t="s">
        <v>363</v>
      </c>
      <c r="W147" s="162" t="s">
        <v>363</v>
      </c>
      <c r="X147" s="162" t="s">
        <v>363</v>
      </c>
      <c r="Y147" s="34" t="s">
        <v>363</v>
      </c>
      <c r="Z147" s="162">
        <v>4322.2524213896077</v>
      </c>
      <c r="AA147" s="162" t="s">
        <v>363</v>
      </c>
      <c r="AB147" s="162" t="s">
        <v>363</v>
      </c>
      <c r="AC147" s="34" t="s">
        <v>363</v>
      </c>
      <c r="AD147" s="162" t="s">
        <v>363</v>
      </c>
      <c r="AE147" s="162" t="s">
        <v>363</v>
      </c>
      <c r="AF147" s="162" t="s">
        <v>363</v>
      </c>
      <c r="AG147" s="162" t="s">
        <v>363</v>
      </c>
      <c r="AH147" s="162" t="s">
        <v>363</v>
      </c>
      <c r="AI147" s="162">
        <v>2445.7168251292351</v>
      </c>
      <c r="AJ147" s="162" t="s">
        <v>363</v>
      </c>
      <c r="AK147" s="34" t="s">
        <v>363</v>
      </c>
      <c r="AL147" s="34">
        <v>2094.5910075919192</v>
      </c>
      <c r="AM147" s="34" t="s">
        <v>363</v>
      </c>
      <c r="AN147" s="34">
        <v>1459.4442154374929</v>
      </c>
      <c r="AO147" s="34" t="s">
        <v>363</v>
      </c>
      <c r="AP147" s="34" t="s">
        <v>363</v>
      </c>
      <c r="AQ147" s="34">
        <v>1768.924763585904</v>
      </c>
    </row>
    <row r="148" spans="1:43" x14ac:dyDescent="0.45">
      <c r="A148" s="19">
        <v>140</v>
      </c>
      <c r="B148" s="19" t="str">
        <f t="shared" si="14"/>
        <v>110419_Blue</v>
      </c>
      <c r="C148" s="19" t="s">
        <v>1615</v>
      </c>
      <c r="D148" s="19" t="s">
        <v>1615</v>
      </c>
      <c r="E148" s="19" t="s">
        <v>1615</v>
      </c>
      <c r="F148" s="19" t="s">
        <v>1615</v>
      </c>
      <c r="G148" s="19">
        <f t="shared" si="15"/>
        <v>110419</v>
      </c>
      <c r="H148" s="19" t="str">
        <f t="shared" si="17"/>
        <v>110419</v>
      </c>
      <c r="I148" s="19" t="str">
        <f t="shared" si="12"/>
        <v>aa</v>
      </c>
      <c r="J148" s="19">
        <f t="shared" si="16"/>
        <v>108</v>
      </c>
      <c r="K148" s="35"/>
      <c r="L148" s="36"/>
      <c r="M148" s="36"/>
      <c r="N148" s="36"/>
      <c r="O148" s="36"/>
      <c r="P148" s="36"/>
      <c r="Q148" s="37"/>
      <c r="R148" s="37"/>
      <c r="S148" s="33" t="s">
        <v>362</v>
      </c>
      <c r="T148" s="34">
        <v>135.77877757630216</v>
      </c>
      <c r="U148" s="34"/>
      <c r="V148" s="34" t="s">
        <v>363</v>
      </c>
      <c r="W148" s="162" t="s">
        <v>363</v>
      </c>
      <c r="X148" s="162" t="s">
        <v>363</v>
      </c>
      <c r="Y148" s="34" t="s">
        <v>363</v>
      </c>
      <c r="Z148" s="162">
        <v>12.846014181167602</v>
      </c>
      <c r="AA148" s="162" t="s">
        <v>363</v>
      </c>
      <c r="AB148" s="162" t="s">
        <v>363</v>
      </c>
      <c r="AC148" s="34" t="s">
        <v>363</v>
      </c>
      <c r="AD148" s="162" t="s">
        <v>363</v>
      </c>
      <c r="AE148" s="162" t="s">
        <v>363</v>
      </c>
      <c r="AF148" s="162" t="s">
        <v>363</v>
      </c>
      <c r="AG148" s="162" t="s">
        <v>363</v>
      </c>
      <c r="AH148" s="162" t="s">
        <v>363</v>
      </c>
      <c r="AI148" s="162">
        <v>87.876865534252872</v>
      </c>
      <c r="AJ148" s="162" t="s">
        <v>363</v>
      </c>
      <c r="AK148" s="34" t="s">
        <v>363</v>
      </c>
      <c r="AL148" s="34">
        <v>186.75146690962018</v>
      </c>
      <c r="AM148" s="34" t="s">
        <v>363</v>
      </c>
      <c r="AN148" s="34">
        <v>20.962409570545798</v>
      </c>
      <c r="AO148" s="34" t="s">
        <v>363</v>
      </c>
      <c r="AP148" s="34" t="s">
        <v>363</v>
      </c>
      <c r="AQ148" s="34">
        <v>1514.0249963551339</v>
      </c>
    </row>
    <row r="149" spans="1:43" x14ac:dyDescent="0.45">
      <c r="A149" s="19">
        <v>141</v>
      </c>
      <c r="B149" s="19" t="str">
        <f t="shared" si="14"/>
        <v>110419_Grey</v>
      </c>
      <c r="C149" s="19" t="s">
        <v>1615</v>
      </c>
      <c r="D149" s="19" t="s">
        <v>1615</v>
      </c>
      <c r="E149" s="19" t="s">
        <v>1615</v>
      </c>
      <c r="F149" s="19" t="s">
        <v>1615</v>
      </c>
      <c r="G149" s="19">
        <f t="shared" si="15"/>
        <v>110419</v>
      </c>
      <c r="H149" s="19" t="str">
        <f t="shared" si="17"/>
        <v>110419</v>
      </c>
      <c r="I149" s="19" t="str">
        <f t="shared" si="12"/>
        <v>aa</v>
      </c>
      <c r="J149" s="19">
        <f t="shared" si="16"/>
        <v>108</v>
      </c>
      <c r="K149" s="38"/>
      <c r="L149" s="39"/>
      <c r="M149" s="39"/>
      <c r="N149" s="39"/>
      <c r="O149" s="39"/>
      <c r="P149" s="39"/>
      <c r="Q149" s="40"/>
      <c r="R149" s="40"/>
      <c r="S149" s="33" t="s">
        <v>364</v>
      </c>
      <c r="T149" s="34">
        <v>10.443061941244389</v>
      </c>
      <c r="U149" s="34"/>
      <c r="V149" s="34" t="s">
        <v>363</v>
      </c>
      <c r="W149" s="162" t="s">
        <v>363</v>
      </c>
      <c r="X149" s="162" t="s">
        <v>363</v>
      </c>
      <c r="Y149" s="34" t="s">
        <v>363</v>
      </c>
      <c r="Z149" s="162" t="s">
        <v>363</v>
      </c>
      <c r="AA149" s="162" t="s">
        <v>363</v>
      </c>
      <c r="AB149" s="162" t="s">
        <v>363</v>
      </c>
      <c r="AC149" s="34" t="s">
        <v>363</v>
      </c>
      <c r="AD149" s="162" t="s">
        <v>363</v>
      </c>
      <c r="AE149" s="162" t="s">
        <v>363</v>
      </c>
      <c r="AF149" s="162" t="s">
        <v>363</v>
      </c>
      <c r="AG149" s="162" t="s">
        <v>363</v>
      </c>
      <c r="AH149" s="162" t="s">
        <v>363</v>
      </c>
      <c r="AI149" s="162" t="s">
        <v>363</v>
      </c>
      <c r="AJ149" s="162" t="s">
        <v>363</v>
      </c>
      <c r="AK149" s="34" t="s">
        <v>363</v>
      </c>
      <c r="AL149" s="34" t="s">
        <v>363</v>
      </c>
      <c r="AM149" s="34" t="s">
        <v>363</v>
      </c>
      <c r="AN149" s="34">
        <v>204.39451862150321</v>
      </c>
      <c r="AO149" s="34" t="s">
        <v>363</v>
      </c>
      <c r="AP149" s="34" t="s">
        <v>363</v>
      </c>
      <c r="AQ149" s="34">
        <v>209.64762262306783</v>
      </c>
    </row>
    <row r="150" spans="1:43" x14ac:dyDescent="0.45">
      <c r="A150" s="19">
        <v>142</v>
      </c>
      <c r="B150" s="19" t="str">
        <f t="shared" si="14"/>
        <v>110429_Green</v>
      </c>
      <c r="C150" s="19" t="s">
        <v>1615</v>
      </c>
      <c r="D150" s="19" t="s">
        <v>1615</v>
      </c>
      <c r="E150" s="19" t="s">
        <v>1615</v>
      </c>
      <c r="F150" s="19" t="s">
        <v>1615</v>
      </c>
      <c r="G150" s="19">
        <f t="shared" si="15"/>
        <v>110429</v>
      </c>
      <c r="H150" s="19" t="str">
        <f t="shared" si="17"/>
        <v>110429</v>
      </c>
      <c r="I150" s="19" t="str">
        <f>IF(J150=J147,"aa",J150)</f>
        <v>aa</v>
      </c>
      <c r="J150" s="19">
        <f t="shared" si="16"/>
        <v>108</v>
      </c>
      <c r="K150" s="31" t="s">
        <v>363</v>
      </c>
      <c r="L150" s="30" t="s">
        <v>482</v>
      </c>
      <c r="M150" s="30" t="s">
        <v>410</v>
      </c>
      <c r="N150" s="49" t="s">
        <v>483</v>
      </c>
      <c r="O150" s="30" t="s">
        <v>363</v>
      </c>
      <c r="P150" s="30" t="s">
        <v>470</v>
      </c>
      <c r="Q150" s="32">
        <v>0.85</v>
      </c>
      <c r="R150" s="32">
        <v>1</v>
      </c>
      <c r="S150" s="33" t="s">
        <v>361</v>
      </c>
      <c r="T150" s="34">
        <v>3901.6292158960796</v>
      </c>
      <c r="U150" s="34"/>
      <c r="V150" s="34" t="s">
        <v>363</v>
      </c>
      <c r="W150" s="162" t="s">
        <v>363</v>
      </c>
      <c r="X150" s="162" t="s">
        <v>363</v>
      </c>
      <c r="Y150" s="34" t="s">
        <v>363</v>
      </c>
      <c r="Z150" s="162">
        <v>4322.2524213896077</v>
      </c>
      <c r="AA150" s="162" t="s">
        <v>363</v>
      </c>
      <c r="AB150" s="162" t="s">
        <v>363</v>
      </c>
      <c r="AC150" s="34" t="s">
        <v>363</v>
      </c>
      <c r="AD150" s="162" t="s">
        <v>363</v>
      </c>
      <c r="AE150" s="162" t="s">
        <v>363</v>
      </c>
      <c r="AF150" s="162" t="s">
        <v>363</v>
      </c>
      <c r="AG150" s="162" t="s">
        <v>363</v>
      </c>
      <c r="AH150" s="162" t="s">
        <v>363</v>
      </c>
      <c r="AI150" s="162">
        <v>2445.7168251292351</v>
      </c>
      <c r="AJ150" s="162" t="s">
        <v>363</v>
      </c>
      <c r="AK150" s="34" t="s">
        <v>363</v>
      </c>
      <c r="AL150" s="34">
        <v>2094.5910075919192</v>
      </c>
      <c r="AM150" s="34" t="s">
        <v>363</v>
      </c>
      <c r="AN150" s="34">
        <v>1459.4442154374929</v>
      </c>
      <c r="AO150" s="34" t="s">
        <v>363</v>
      </c>
      <c r="AP150" s="34" t="s">
        <v>363</v>
      </c>
      <c r="AQ150" s="34">
        <v>1768.924763585904</v>
      </c>
    </row>
    <row r="151" spans="1:43" x14ac:dyDescent="0.45">
      <c r="A151" s="19">
        <v>143</v>
      </c>
      <c r="B151" s="19" t="str">
        <f t="shared" si="14"/>
        <v>110429_Blue</v>
      </c>
      <c r="C151" s="19" t="s">
        <v>1615</v>
      </c>
      <c r="D151" s="19" t="s">
        <v>1615</v>
      </c>
      <c r="E151" s="19" t="s">
        <v>1615</v>
      </c>
      <c r="F151" s="19" t="s">
        <v>1615</v>
      </c>
      <c r="G151" s="19">
        <f t="shared" si="15"/>
        <v>110429</v>
      </c>
      <c r="H151" s="19" t="str">
        <f t="shared" si="17"/>
        <v>110429</v>
      </c>
      <c r="I151" s="19" t="str">
        <f t="shared" si="12"/>
        <v>aa</v>
      </c>
      <c r="J151" s="19">
        <f t="shared" si="16"/>
        <v>108</v>
      </c>
      <c r="K151" s="35"/>
      <c r="L151" s="36"/>
      <c r="M151" s="36"/>
      <c r="N151" s="56"/>
      <c r="O151" s="36"/>
      <c r="P151" s="36"/>
      <c r="Q151" s="37"/>
      <c r="R151" s="37"/>
      <c r="S151" s="33" t="s">
        <v>362</v>
      </c>
      <c r="T151" s="34">
        <v>135.77877757630216</v>
      </c>
      <c r="U151" s="34"/>
      <c r="V151" s="34" t="s">
        <v>363</v>
      </c>
      <c r="W151" s="162" t="s">
        <v>363</v>
      </c>
      <c r="X151" s="162" t="s">
        <v>363</v>
      </c>
      <c r="Y151" s="34" t="s">
        <v>363</v>
      </c>
      <c r="Z151" s="162">
        <v>12.846014181167602</v>
      </c>
      <c r="AA151" s="162" t="s">
        <v>363</v>
      </c>
      <c r="AB151" s="162" t="s">
        <v>363</v>
      </c>
      <c r="AC151" s="34" t="s">
        <v>363</v>
      </c>
      <c r="AD151" s="162" t="s">
        <v>363</v>
      </c>
      <c r="AE151" s="162" t="s">
        <v>363</v>
      </c>
      <c r="AF151" s="162" t="s">
        <v>363</v>
      </c>
      <c r="AG151" s="162" t="s">
        <v>363</v>
      </c>
      <c r="AH151" s="162" t="s">
        <v>363</v>
      </c>
      <c r="AI151" s="162">
        <v>87.876865534252872</v>
      </c>
      <c r="AJ151" s="162" t="s">
        <v>363</v>
      </c>
      <c r="AK151" s="34" t="s">
        <v>363</v>
      </c>
      <c r="AL151" s="34">
        <v>186.75146690962018</v>
      </c>
      <c r="AM151" s="34" t="s">
        <v>363</v>
      </c>
      <c r="AN151" s="34">
        <v>20.962409570545798</v>
      </c>
      <c r="AO151" s="34" t="s">
        <v>363</v>
      </c>
      <c r="AP151" s="34" t="s">
        <v>363</v>
      </c>
      <c r="AQ151" s="34">
        <v>1514.0249963551339</v>
      </c>
    </row>
    <row r="152" spans="1:43" x14ac:dyDescent="0.45">
      <c r="A152" s="19">
        <v>144</v>
      </c>
      <c r="B152" s="19" t="str">
        <f t="shared" si="14"/>
        <v>110429_Grey</v>
      </c>
      <c r="C152" s="19" t="s">
        <v>1615</v>
      </c>
      <c r="D152" s="19" t="s">
        <v>1615</v>
      </c>
      <c r="E152" s="19" t="s">
        <v>1615</v>
      </c>
      <c r="F152" s="19" t="s">
        <v>1615</v>
      </c>
      <c r="G152" s="19">
        <f t="shared" si="15"/>
        <v>110429</v>
      </c>
      <c r="H152" s="19" t="str">
        <f t="shared" si="17"/>
        <v>110429</v>
      </c>
      <c r="I152" s="19" t="str">
        <f t="shared" si="12"/>
        <v>aa</v>
      </c>
      <c r="J152" s="19">
        <f t="shared" si="16"/>
        <v>108</v>
      </c>
      <c r="K152" s="38"/>
      <c r="L152" s="39"/>
      <c r="M152" s="39"/>
      <c r="N152" s="39"/>
      <c r="O152" s="39"/>
      <c r="P152" s="39"/>
      <c r="Q152" s="40"/>
      <c r="R152" s="40"/>
      <c r="S152" s="33" t="s">
        <v>364</v>
      </c>
      <c r="T152" s="34">
        <v>10.443061941244389</v>
      </c>
      <c r="U152" s="34"/>
      <c r="V152" s="34" t="s">
        <v>363</v>
      </c>
      <c r="W152" s="162" t="s">
        <v>363</v>
      </c>
      <c r="X152" s="162" t="s">
        <v>363</v>
      </c>
      <c r="Y152" s="34" t="s">
        <v>363</v>
      </c>
      <c r="Z152" s="162" t="s">
        <v>363</v>
      </c>
      <c r="AA152" s="162" t="s">
        <v>363</v>
      </c>
      <c r="AB152" s="162" t="s">
        <v>363</v>
      </c>
      <c r="AC152" s="34" t="s">
        <v>363</v>
      </c>
      <c r="AD152" s="162" t="s">
        <v>363</v>
      </c>
      <c r="AE152" s="162" t="s">
        <v>363</v>
      </c>
      <c r="AF152" s="162" t="s">
        <v>363</v>
      </c>
      <c r="AG152" s="162" t="s">
        <v>363</v>
      </c>
      <c r="AH152" s="162" t="s">
        <v>363</v>
      </c>
      <c r="AI152" s="162" t="s">
        <v>363</v>
      </c>
      <c r="AJ152" s="162" t="s">
        <v>363</v>
      </c>
      <c r="AK152" s="34" t="s">
        <v>363</v>
      </c>
      <c r="AL152" s="34" t="s">
        <v>363</v>
      </c>
      <c r="AM152" s="34" t="s">
        <v>363</v>
      </c>
      <c r="AN152" s="34">
        <v>204.39451862150321</v>
      </c>
      <c r="AO152" s="34" t="s">
        <v>363</v>
      </c>
      <c r="AP152" s="34" t="s">
        <v>363</v>
      </c>
      <c r="AQ152" s="34">
        <v>209.64762262306783</v>
      </c>
    </row>
    <row r="153" spans="1:43" x14ac:dyDescent="0.45">
      <c r="A153" s="19">
        <v>145</v>
      </c>
      <c r="B153" s="19" t="str">
        <f t="shared" si="14"/>
        <v>110430_Green</v>
      </c>
      <c r="C153" s="19" t="s">
        <v>1615</v>
      </c>
      <c r="D153" s="19" t="s">
        <v>1615</v>
      </c>
      <c r="E153" s="19" t="s">
        <v>1615</v>
      </c>
      <c r="F153" s="19" t="s">
        <v>1615</v>
      </c>
      <c r="G153" s="19">
        <f t="shared" si="15"/>
        <v>110430</v>
      </c>
      <c r="H153" s="19" t="str">
        <f t="shared" si="17"/>
        <v>110430</v>
      </c>
      <c r="I153" s="19" t="str">
        <f>IF(J153=J150,"aa",J153)</f>
        <v>aa</v>
      </c>
      <c r="J153" s="19">
        <f t="shared" si="16"/>
        <v>108</v>
      </c>
      <c r="K153" s="31" t="s">
        <v>363</v>
      </c>
      <c r="L153" s="30" t="s">
        <v>484</v>
      </c>
      <c r="M153" s="30" t="s">
        <v>485</v>
      </c>
      <c r="N153" s="49" t="s">
        <v>486</v>
      </c>
      <c r="O153" s="30" t="s">
        <v>363</v>
      </c>
      <c r="P153" s="30" t="s">
        <v>470</v>
      </c>
      <c r="Q153" s="32">
        <v>0.02</v>
      </c>
      <c r="R153" s="32">
        <v>1.6626538028498762E-2</v>
      </c>
      <c r="S153" s="33" t="s">
        <v>361</v>
      </c>
      <c r="T153" s="34">
        <v>2756.9999275759142</v>
      </c>
      <c r="U153" s="34"/>
      <c r="V153" s="34" t="s">
        <v>363</v>
      </c>
      <c r="W153" s="162" t="s">
        <v>363</v>
      </c>
      <c r="X153" s="162" t="s">
        <v>363</v>
      </c>
      <c r="Y153" s="34" t="s">
        <v>363</v>
      </c>
      <c r="Z153" s="162">
        <v>3054.2240057527192</v>
      </c>
      <c r="AA153" s="162" t="s">
        <v>363</v>
      </c>
      <c r="AB153" s="162" t="s">
        <v>363</v>
      </c>
      <c r="AC153" s="34" t="s">
        <v>363</v>
      </c>
      <c r="AD153" s="162" t="s">
        <v>363</v>
      </c>
      <c r="AE153" s="162" t="s">
        <v>363</v>
      </c>
      <c r="AF153" s="162" t="s">
        <v>363</v>
      </c>
      <c r="AG153" s="162" t="s">
        <v>363</v>
      </c>
      <c r="AH153" s="162" t="s">
        <v>363</v>
      </c>
      <c r="AI153" s="162">
        <v>1728.2116614978952</v>
      </c>
      <c r="AJ153" s="162" t="s">
        <v>363</v>
      </c>
      <c r="AK153" s="34" t="s">
        <v>363</v>
      </c>
      <c r="AL153" s="34">
        <v>1480.0963742798399</v>
      </c>
      <c r="AM153" s="34" t="s">
        <v>363</v>
      </c>
      <c r="AN153" s="34">
        <v>1031.2839518088706</v>
      </c>
      <c r="AO153" s="34" t="s">
        <v>363</v>
      </c>
      <c r="AP153" s="34" t="s">
        <v>363</v>
      </c>
      <c r="AQ153" s="34">
        <v>1249.9715311808541</v>
      </c>
    </row>
    <row r="154" spans="1:43" x14ac:dyDescent="0.45">
      <c r="A154" s="19">
        <v>146</v>
      </c>
      <c r="B154" s="19" t="str">
        <f t="shared" si="14"/>
        <v>110430_Blue</v>
      </c>
      <c r="C154" s="19" t="s">
        <v>1615</v>
      </c>
      <c r="D154" s="19" t="s">
        <v>1615</v>
      </c>
      <c r="E154" s="19" t="s">
        <v>1615</v>
      </c>
      <c r="F154" s="19" t="s">
        <v>1615</v>
      </c>
      <c r="G154" s="19">
        <f t="shared" si="15"/>
        <v>110430</v>
      </c>
      <c r="H154" s="19" t="str">
        <f t="shared" si="17"/>
        <v>110430</v>
      </c>
      <c r="I154" s="19" t="str">
        <f t="shared" si="12"/>
        <v>aa</v>
      </c>
      <c r="J154" s="19">
        <f t="shared" si="16"/>
        <v>108</v>
      </c>
      <c r="K154" s="35"/>
      <c r="L154" s="36"/>
      <c r="M154" s="36"/>
      <c r="N154" s="56"/>
      <c r="O154" s="36"/>
      <c r="P154" s="36"/>
      <c r="Q154" s="37"/>
      <c r="R154" s="37"/>
      <c r="S154" s="33" t="s">
        <v>362</v>
      </c>
      <c r="T154" s="34">
        <v>95.945067875507178</v>
      </c>
      <c r="U154" s="34"/>
      <c r="V154" s="34" t="s">
        <v>363</v>
      </c>
      <c r="W154" s="162" t="s">
        <v>363</v>
      </c>
      <c r="X154" s="162" t="s">
        <v>363</v>
      </c>
      <c r="Y154" s="34" t="s">
        <v>363</v>
      </c>
      <c r="Z154" s="162">
        <v>9.0773515901572459</v>
      </c>
      <c r="AA154" s="162" t="s">
        <v>363</v>
      </c>
      <c r="AB154" s="162" t="s">
        <v>363</v>
      </c>
      <c r="AC154" s="34" t="s">
        <v>363</v>
      </c>
      <c r="AD154" s="162" t="s">
        <v>363</v>
      </c>
      <c r="AE154" s="162" t="s">
        <v>363</v>
      </c>
      <c r="AF154" s="162" t="s">
        <v>363</v>
      </c>
      <c r="AG154" s="162" t="s">
        <v>363</v>
      </c>
      <c r="AH154" s="162" t="s">
        <v>363</v>
      </c>
      <c r="AI154" s="162">
        <v>62.096241981797419</v>
      </c>
      <c r="AJ154" s="162" t="s">
        <v>363</v>
      </c>
      <c r="AK154" s="34" t="s">
        <v>363</v>
      </c>
      <c r="AL154" s="34">
        <v>131.96379057415595</v>
      </c>
      <c r="AM154" s="34" t="s">
        <v>363</v>
      </c>
      <c r="AN154" s="34">
        <v>14.812622745479958</v>
      </c>
      <c r="AO154" s="34" t="s">
        <v>363</v>
      </c>
      <c r="AP154" s="34" t="s">
        <v>363</v>
      </c>
      <c r="AQ154" s="34">
        <v>1069.8522525648441</v>
      </c>
    </row>
    <row r="155" spans="1:43" x14ac:dyDescent="0.45">
      <c r="A155" s="19">
        <v>147</v>
      </c>
      <c r="B155" s="19" t="str">
        <f t="shared" si="14"/>
        <v>110430_Grey</v>
      </c>
      <c r="C155" s="19" t="s">
        <v>1615</v>
      </c>
      <c r="D155" s="19" t="s">
        <v>1615</v>
      </c>
      <c r="E155" s="19" t="s">
        <v>1615</v>
      </c>
      <c r="F155" s="19" t="s">
        <v>1615</v>
      </c>
      <c r="G155" s="19">
        <f t="shared" si="15"/>
        <v>110430</v>
      </c>
      <c r="H155" s="19" t="str">
        <f t="shared" si="17"/>
        <v>110430</v>
      </c>
      <c r="I155" s="19" t="str">
        <f t="shared" si="12"/>
        <v>aa</v>
      </c>
      <c r="J155" s="19">
        <f t="shared" si="16"/>
        <v>108</v>
      </c>
      <c r="K155" s="38"/>
      <c r="L155" s="39"/>
      <c r="M155" s="39"/>
      <c r="N155" s="39"/>
      <c r="O155" s="39"/>
      <c r="P155" s="39"/>
      <c r="Q155" s="40"/>
      <c r="R155" s="40"/>
      <c r="S155" s="33" t="s">
        <v>364</v>
      </c>
      <c r="T155" s="34">
        <v>7.379358576252887</v>
      </c>
      <c r="U155" s="34"/>
      <c r="V155" s="34" t="s">
        <v>363</v>
      </c>
      <c r="W155" s="162" t="s">
        <v>363</v>
      </c>
      <c r="X155" s="162" t="s">
        <v>363</v>
      </c>
      <c r="Y155" s="34" t="s">
        <v>363</v>
      </c>
      <c r="Z155" s="162" t="s">
        <v>363</v>
      </c>
      <c r="AA155" s="162" t="s">
        <v>363</v>
      </c>
      <c r="AB155" s="162" t="s">
        <v>363</v>
      </c>
      <c r="AC155" s="34" t="s">
        <v>363</v>
      </c>
      <c r="AD155" s="162" t="s">
        <v>363</v>
      </c>
      <c r="AE155" s="162" t="s">
        <v>363</v>
      </c>
      <c r="AF155" s="162" t="s">
        <v>363</v>
      </c>
      <c r="AG155" s="162" t="s">
        <v>363</v>
      </c>
      <c r="AH155" s="162" t="s">
        <v>363</v>
      </c>
      <c r="AI155" s="162" t="s">
        <v>363</v>
      </c>
      <c r="AJ155" s="162" t="s">
        <v>363</v>
      </c>
      <c r="AK155" s="34" t="s">
        <v>363</v>
      </c>
      <c r="AL155" s="34" t="s">
        <v>363</v>
      </c>
      <c r="AM155" s="34" t="s">
        <v>363</v>
      </c>
      <c r="AN155" s="34">
        <v>144.43086255877765</v>
      </c>
      <c r="AO155" s="34" t="s">
        <v>363</v>
      </c>
      <c r="AP155" s="34" t="s">
        <v>363</v>
      </c>
      <c r="AQ155" s="34">
        <v>148.14285223038877</v>
      </c>
    </row>
    <row r="156" spans="1:43" x14ac:dyDescent="0.45">
      <c r="A156" s="19">
        <v>148</v>
      </c>
      <c r="B156" s="19" t="str">
        <f t="shared" si="14"/>
        <v>70190_Green</v>
      </c>
      <c r="C156" s="19" t="s">
        <v>82</v>
      </c>
      <c r="D156" s="19" t="s">
        <v>82</v>
      </c>
      <c r="E156" s="19" t="s">
        <v>82</v>
      </c>
      <c r="F156" s="19" t="s">
        <v>83</v>
      </c>
      <c r="G156" s="19">
        <f t="shared" si="15"/>
        <v>70190</v>
      </c>
      <c r="H156" s="19" t="str">
        <f t="shared" si="17"/>
        <v>070190</v>
      </c>
      <c r="I156" s="19">
        <f>IF(J156=J153,"aa",J156)</f>
        <v>116</v>
      </c>
      <c r="J156" s="19">
        <f t="shared" si="16"/>
        <v>116</v>
      </c>
      <c r="K156" s="31">
        <v>116</v>
      </c>
      <c r="L156" s="30" t="s">
        <v>487</v>
      </c>
      <c r="M156" s="30" t="s">
        <v>488</v>
      </c>
      <c r="N156" s="30" t="s">
        <v>489</v>
      </c>
      <c r="O156" s="30" t="s">
        <v>81</v>
      </c>
      <c r="P156" s="30" t="s">
        <v>487</v>
      </c>
      <c r="Q156" s="32">
        <v>1</v>
      </c>
      <c r="R156" s="32">
        <v>1</v>
      </c>
      <c r="S156" s="33" t="s">
        <v>361</v>
      </c>
      <c r="T156" s="34">
        <v>190.91805742730932</v>
      </c>
      <c r="U156" s="34"/>
      <c r="V156" s="34">
        <v>181.20979827004408</v>
      </c>
      <c r="W156" s="162">
        <v>444.2521126760563</v>
      </c>
      <c r="X156" s="162">
        <v>216.93820264583533</v>
      </c>
      <c r="Y156" s="34">
        <v>20.991448237056833</v>
      </c>
      <c r="Z156" s="162">
        <v>333.70955937943529</v>
      </c>
      <c r="AA156" s="162" t="s">
        <v>363</v>
      </c>
      <c r="AB156" s="162">
        <v>276.68763721922141</v>
      </c>
      <c r="AC156" s="34">
        <v>342.22615954698858</v>
      </c>
      <c r="AD156" s="162">
        <v>374.81283085648408</v>
      </c>
      <c r="AE156" s="162">
        <v>528.30626878307328</v>
      </c>
      <c r="AF156" s="162">
        <v>329.62516621826836</v>
      </c>
      <c r="AG156" s="162">
        <v>369.48843424402759</v>
      </c>
      <c r="AH156" s="162">
        <v>390.80701359274974</v>
      </c>
      <c r="AI156" s="162">
        <v>200.72643715658148</v>
      </c>
      <c r="AJ156" s="162">
        <v>490.90747744619904</v>
      </c>
      <c r="AK156" s="34">
        <v>481.75114558534989</v>
      </c>
      <c r="AL156" s="34">
        <v>145.27236590287927</v>
      </c>
      <c r="AM156" s="34">
        <v>88.835627345908534</v>
      </c>
      <c r="AN156" s="34">
        <v>214.89228305346657</v>
      </c>
      <c r="AO156" s="34">
        <v>75.855054479095998</v>
      </c>
      <c r="AP156" s="34">
        <v>221.18670450369308</v>
      </c>
      <c r="AQ156" s="34">
        <v>90.153836341066707</v>
      </c>
    </row>
    <row r="157" spans="1:43" x14ac:dyDescent="0.45">
      <c r="A157" s="19">
        <v>149</v>
      </c>
      <c r="B157" s="19" t="str">
        <f t="shared" si="14"/>
        <v>70190_Blue</v>
      </c>
      <c r="C157" s="19" t="s">
        <v>82</v>
      </c>
      <c r="D157" s="19" t="s">
        <v>82</v>
      </c>
      <c r="E157" s="19" t="s">
        <v>82</v>
      </c>
      <c r="F157" s="19" t="s">
        <v>83</v>
      </c>
      <c r="G157" s="19">
        <f t="shared" si="15"/>
        <v>70190</v>
      </c>
      <c r="H157" s="19" t="str">
        <f t="shared" si="17"/>
        <v>070190</v>
      </c>
      <c r="I157" s="19">
        <f t="shared" si="12"/>
        <v>116</v>
      </c>
      <c r="J157" s="19">
        <f t="shared" si="16"/>
        <v>116</v>
      </c>
      <c r="K157" s="35"/>
      <c r="L157" s="36"/>
      <c r="M157" s="36"/>
      <c r="N157" s="36"/>
      <c r="O157" s="36"/>
      <c r="P157" s="36"/>
      <c r="Q157" s="37"/>
      <c r="R157" s="37"/>
      <c r="S157" s="33" t="s">
        <v>362</v>
      </c>
      <c r="T157" s="34">
        <v>32.942971515836383</v>
      </c>
      <c r="U157" s="34"/>
      <c r="V157" s="34">
        <v>77.77268761697735</v>
      </c>
      <c r="W157" s="162" t="s">
        <v>363</v>
      </c>
      <c r="X157" s="162">
        <v>22.568527552747177</v>
      </c>
      <c r="Y157" s="34">
        <v>288.68256500068088</v>
      </c>
      <c r="Z157" s="162">
        <v>134.01066477913253</v>
      </c>
      <c r="AA157" s="162" t="s">
        <v>363</v>
      </c>
      <c r="AB157" s="162" t="s">
        <v>363</v>
      </c>
      <c r="AC157" s="34" t="s">
        <v>363</v>
      </c>
      <c r="AD157" s="162" t="s">
        <v>363</v>
      </c>
      <c r="AE157" s="162">
        <v>4.4435035904274126E-2</v>
      </c>
      <c r="AF157" s="162">
        <v>42.315327917862142</v>
      </c>
      <c r="AG157" s="162" t="s">
        <v>363</v>
      </c>
      <c r="AH157" s="162" t="s">
        <v>363</v>
      </c>
      <c r="AI157" s="162" t="s">
        <v>363</v>
      </c>
      <c r="AJ157" s="162" t="s">
        <v>363</v>
      </c>
      <c r="AK157" s="34" t="s">
        <v>363</v>
      </c>
      <c r="AL157" s="34">
        <v>51.159968103194643</v>
      </c>
      <c r="AM157" s="34">
        <v>104.54356746063438</v>
      </c>
      <c r="AN157" s="34">
        <v>7.3244929470732068</v>
      </c>
      <c r="AO157" s="34">
        <v>16.221435276493818</v>
      </c>
      <c r="AP157" s="34">
        <v>36.362734956132293</v>
      </c>
      <c r="AQ157" s="34">
        <v>68.184420492083632</v>
      </c>
    </row>
    <row r="158" spans="1:43" x14ac:dyDescent="0.45">
      <c r="A158" s="19">
        <v>150</v>
      </c>
      <c r="B158" s="19" t="str">
        <f t="shared" si="14"/>
        <v>70190_Grey</v>
      </c>
      <c r="C158" s="19" t="s">
        <v>82</v>
      </c>
      <c r="D158" s="19" t="s">
        <v>82</v>
      </c>
      <c r="E158" s="19" t="s">
        <v>82</v>
      </c>
      <c r="F158" s="19" t="s">
        <v>83</v>
      </c>
      <c r="G158" s="19">
        <f t="shared" si="15"/>
        <v>70190</v>
      </c>
      <c r="H158" s="19" t="str">
        <f t="shared" si="17"/>
        <v>070190</v>
      </c>
      <c r="I158" s="19">
        <f t="shared" ref="I158:I173" si="18">IF(J158=J155,"aa",J158)</f>
        <v>116</v>
      </c>
      <c r="J158" s="19">
        <f t="shared" si="16"/>
        <v>116</v>
      </c>
      <c r="K158" s="38"/>
      <c r="L158" s="39"/>
      <c r="M158" s="39"/>
      <c r="N158" s="39"/>
      <c r="O158" s="39"/>
      <c r="P158" s="39"/>
      <c r="Q158" s="40"/>
      <c r="R158" s="40"/>
      <c r="S158" s="33" t="s">
        <v>364</v>
      </c>
      <c r="T158" s="34">
        <v>63.327505951536189</v>
      </c>
      <c r="U158" s="34"/>
      <c r="V158" s="34">
        <v>11.564358686259366</v>
      </c>
      <c r="W158" s="162">
        <v>211.09295774647882</v>
      </c>
      <c r="X158" s="162">
        <v>16.306513093660232</v>
      </c>
      <c r="Y158" s="34">
        <v>117.84717984616921</v>
      </c>
      <c r="Z158" s="162" t="s">
        <v>363</v>
      </c>
      <c r="AA158" s="162" t="s">
        <v>363</v>
      </c>
      <c r="AB158" s="162">
        <v>25.665217444969262</v>
      </c>
      <c r="AC158" s="34">
        <v>31.267706102742274</v>
      </c>
      <c r="AD158" s="162">
        <v>64.749121107491433</v>
      </c>
      <c r="AE158" s="162">
        <v>17.184417567067719</v>
      </c>
      <c r="AF158" s="162">
        <v>4.1176806951367286</v>
      </c>
      <c r="AG158" s="162">
        <v>51.407573267845216</v>
      </c>
      <c r="AH158" s="162">
        <v>0.14760869661333506</v>
      </c>
      <c r="AI158" s="162">
        <v>9.6961552762101237E-5</v>
      </c>
      <c r="AJ158" s="162">
        <v>0.48083421674674809</v>
      </c>
      <c r="AK158" s="34">
        <v>44.54682867174941</v>
      </c>
      <c r="AL158" s="34">
        <v>16.406200242276331</v>
      </c>
      <c r="AM158" s="34">
        <v>344.2997651072526</v>
      </c>
      <c r="AN158" s="34">
        <v>79.789124285659994</v>
      </c>
      <c r="AO158" s="34">
        <v>17.245160598484514</v>
      </c>
      <c r="AP158" s="34">
        <v>33.65291983903451</v>
      </c>
      <c r="AQ158" s="34">
        <v>67.231879027635415</v>
      </c>
    </row>
    <row r="159" spans="1:43" x14ac:dyDescent="0.45">
      <c r="A159" s="19">
        <v>151</v>
      </c>
      <c r="B159" s="19" t="str">
        <f t="shared" si="14"/>
        <v>70190_Green</v>
      </c>
      <c r="C159" s="19" t="s">
        <v>82</v>
      </c>
      <c r="D159" s="19" t="s">
        <v>82</v>
      </c>
      <c r="E159" s="19" t="s">
        <v>82</v>
      </c>
      <c r="F159" s="19" t="s">
        <v>83</v>
      </c>
      <c r="G159" s="19">
        <f t="shared" si="15"/>
        <v>70190</v>
      </c>
      <c r="H159" s="19" t="str">
        <f t="shared" si="17"/>
        <v>070190</v>
      </c>
      <c r="I159" s="19" t="str">
        <f>IF(J159=J156,"aa",J159)</f>
        <v>aa</v>
      </c>
      <c r="J159" s="19">
        <f t="shared" si="16"/>
        <v>116</v>
      </c>
      <c r="K159" s="31"/>
      <c r="L159" s="30" t="s">
        <v>490</v>
      </c>
      <c r="M159" s="30"/>
      <c r="N159" s="30" t="s">
        <v>491</v>
      </c>
      <c r="O159" s="30"/>
      <c r="P159" s="30" t="s">
        <v>487</v>
      </c>
      <c r="Q159" s="32">
        <v>0.2</v>
      </c>
      <c r="R159" s="32">
        <v>1</v>
      </c>
      <c r="S159" s="33" t="s">
        <v>361</v>
      </c>
      <c r="T159" s="34">
        <v>954.59028713654652</v>
      </c>
      <c r="U159" s="34"/>
      <c r="V159" s="34">
        <v>906.04899135022038</v>
      </c>
      <c r="W159" s="162">
        <v>2221.2605633802814</v>
      </c>
      <c r="X159" s="162">
        <v>1084.6910132291766</v>
      </c>
      <c r="Y159" s="34">
        <v>104.95724118528416</v>
      </c>
      <c r="Z159" s="162">
        <v>1668.5477968971763</v>
      </c>
      <c r="AA159" s="162" t="s">
        <v>363</v>
      </c>
      <c r="AB159" s="162">
        <v>1383.4381860961071</v>
      </c>
      <c r="AC159" s="34">
        <v>1711.1307977349429</v>
      </c>
      <c r="AD159" s="162">
        <v>1874.0641542824203</v>
      </c>
      <c r="AE159" s="162">
        <v>2641.5313439153661</v>
      </c>
      <c r="AF159" s="162">
        <v>1648.1258310913418</v>
      </c>
      <c r="AG159" s="162">
        <v>1847.4421712201379</v>
      </c>
      <c r="AH159" s="162">
        <v>1954.0350679637486</v>
      </c>
      <c r="AI159" s="162">
        <v>1003.6321857829074</v>
      </c>
      <c r="AJ159" s="162">
        <v>2454.5373872309951</v>
      </c>
      <c r="AK159" s="34">
        <v>2408.7557279267494</v>
      </c>
      <c r="AL159" s="34">
        <v>726.36182951439628</v>
      </c>
      <c r="AM159" s="34">
        <v>444.17813672954264</v>
      </c>
      <c r="AN159" s="34">
        <v>1074.4614152673328</v>
      </c>
      <c r="AO159" s="34">
        <v>379.27527239547999</v>
      </c>
      <c r="AP159" s="34">
        <v>1105.9335225184652</v>
      </c>
      <c r="AQ159" s="34">
        <v>450.76918170533349</v>
      </c>
    </row>
    <row r="160" spans="1:43" x14ac:dyDescent="0.45">
      <c r="A160" s="19">
        <v>152</v>
      </c>
      <c r="B160" s="19" t="str">
        <f t="shared" si="14"/>
        <v>70190_Blue</v>
      </c>
      <c r="C160" s="19" t="s">
        <v>82</v>
      </c>
      <c r="D160" s="19" t="s">
        <v>82</v>
      </c>
      <c r="E160" s="19" t="s">
        <v>82</v>
      </c>
      <c r="F160" s="19" t="s">
        <v>83</v>
      </c>
      <c r="G160" s="19">
        <f t="shared" si="15"/>
        <v>70190</v>
      </c>
      <c r="H160" s="19" t="str">
        <f t="shared" si="17"/>
        <v>070190</v>
      </c>
      <c r="I160" s="19" t="str">
        <f t="shared" si="18"/>
        <v>aa</v>
      </c>
      <c r="J160" s="19">
        <f t="shared" si="16"/>
        <v>116</v>
      </c>
      <c r="K160" s="35"/>
      <c r="L160" s="36"/>
      <c r="M160" s="36"/>
      <c r="N160" s="36"/>
      <c r="O160" s="36"/>
      <c r="P160" s="36"/>
      <c r="Q160" s="37"/>
      <c r="R160" s="37"/>
      <c r="S160" s="33" t="s">
        <v>362</v>
      </c>
      <c r="T160" s="34">
        <v>164.71485757918191</v>
      </c>
      <c r="U160" s="34"/>
      <c r="V160" s="34">
        <v>388.86343808488675</v>
      </c>
      <c r="W160" s="162" t="s">
        <v>363</v>
      </c>
      <c r="X160" s="162">
        <v>112.84263776373588</v>
      </c>
      <c r="Y160" s="34">
        <v>1443.4128250034044</v>
      </c>
      <c r="Z160" s="162">
        <v>670.05332389566263</v>
      </c>
      <c r="AA160" s="162" t="s">
        <v>363</v>
      </c>
      <c r="AB160" s="162" t="s">
        <v>363</v>
      </c>
      <c r="AC160" s="34" t="s">
        <v>363</v>
      </c>
      <c r="AD160" s="162" t="s">
        <v>363</v>
      </c>
      <c r="AE160" s="162">
        <v>0.22217517952137061</v>
      </c>
      <c r="AF160" s="162">
        <v>211.5766395893107</v>
      </c>
      <c r="AG160" s="162" t="s">
        <v>363</v>
      </c>
      <c r="AH160" s="162" t="s">
        <v>363</v>
      </c>
      <c r="AI160" s="162" t="s">
        <v>363</v>
      </c>
      <c r="AJ160" s="162" t="s">
        <v>363</v>
      </c>
      <c r="AK160" s="34" t="s">
        <v>363</v>
      </c>
      <c r="AL160" s="34">
        <v>255.79984051597322</v>
      </c>
      <c r="AM160" s="34">
        <v>522.7178373031719</v>
      </c>
      <c r="AN160" s="34">
        <v>36.62246473536603</v>
      </c>
      <c r="AO160" s="34">
        <v>81.107176382469078</v>
      </c>
      <c r="AP160" s="34">
        <v>181.81367478066144</v>
      </c>
      <c r="AQ160" s="34">
        <v>340.92210246041816</v>
      </c>
    </row>
    <row r="161" spans="1:43" x14ac:dyDescent="0.45">
      <c r="A161" s="19">
        <v>153</v>
      </c>
      <c r="B161" s="19" t="str">
        <f t="shared" si="14"/>
        <v>70190_Grey</v>
      </c>
      <c r="C161" s="19" t="s">
        <v>82</v>
      </c>
      <c r="D161" s="19" t="s">
        <v>82</v>
      </c>
      <c r="E161" s="19" t="s">
        <v>82</v>
      </c>
      <c r="F161" s="19" t="s">
        <v>83</v>
      </c>
      <c r="G161" s="19">
        <f t="shared" si="15"/>
        <v>70190</v>
      </c>
      <c r="H161" s="19" t="str">
        <f t="shared" si="17"/>
        <v>070190</v>
      </c>
      <c r="I161" s="19" t="str">
        <f t="shared" si="18"/>
        <v>aa</v>
      </c>
      <c r="J161" s="19">
        <f t="shared" si="16"/>
        <v>116</v>
      </c>
      <c r="K161" s="38"/>
      <c r="L161" s="39"/>
      <c r="M161" s="39"/>
      <c r="N161" s="39"/>
      <c r="O161" s="39"/>
      <c r="P161" s="39"/>
      <c r="Q161" s="40"/>
      <c r="R161" s="40"/>
      <c r="S161" s="33" t="s">
        <v>364</v>
      </c>
      <c r="T161" s="34">
        <v>316.63752975768091</v>
      </c>
      <c r="U161" s="34"/>
      <c r="V161" s="34">
        <v>57.821793431296825</v>
      </c>
      <c r="W161" s="162">
        <v>1055.464788732394</v>
      </c>
      <c r="X161" s="162">
        <v>81.532565468301158</v>
      </c>
      <c r="Y161" s="34">
        <v>589.23589923084603</v>
      </c>
      <c r="Z161" s="162" t="s">
        <v>363</v>
      </c>
      <c r="AA161" s="162" t="s">
        <v>363</v>
      </c>
      <c r="AB161" s="162">
        <v>128.3260872248463</v>
      </c>
      <c r="AC161" s="34">
        <v>156.33853051371136</v>
      </c>
      <c r="AD161" s="162">
        <v>323.74560553745715</v>
      </c>
      <c r="AE161" s="162">
        <v>85.922087835338587</v>
      </c>
      <c r="AF161" s="162">
        <v>20.588403475683641</v>
      </c>
      <c r="AG161" s="162">
        <v>257.03786633922607</v>
      </c>
      <c r="AH161" s="162">
        <v>0.73804348306667522</v>
      </c>
      <c r="AI161" s="162">
        <v>4.8480776381050619E-4</v>
      </c>
      <c r="AJ161" s="162">
        <v>2.4041710837337402</v>
      </c>
      <c r="AK161" s="34">
        <v>222.73414335874705</v>
      </c>
      <c r="AL161" s="34">
        <v>82.03100121138165</v>
      </c>
      <c r="AM161" s="34">
        <v>1721.498825536263</v>
      </c>
      <c r="AN161" s="34">
        <v>398.94562142829994</v>
      </c>
      <c r="AO161" s="34">
        <v>86.225802992422558</v>
      </c>
      <c r="AP161" s="34">
        <v>168.26459919517254</v>
      </c>
      <c r="AQ161" s="34">
        <v>336.15939513817705</v>
      </c>
    </row>
    <row r="162" spans="1:43" x14ac:dyDescent="0.45">
      <c r="A162" s="19">
        <v>154</v>
      </c>
      <c r="B162" s="19" t="str">
        <f t="shared" si="14"/>
        <v>71010_Green</v>
      </c>
      <c r="C162" s="19" t="s">
        <v>1265</v>
      </c>
      <c r="D162" s="19" t="s">
        <v>1265</v>
      </c>
      <c r="E162" s="19" t="s">
        <v>1265</v>
      </c>
      <c r="F162" s="19" t="s">
        <v>1265</v>
      </c>
      <c r="G162" s="19">
        <f t="shared" si="15"/>
        <v>71010</v>
      </c>
      <c r="H162" s="19" t="str">
        <f t="shared" si="17"/>
        <v>071010</v>
      </c>
      <c r="I162" s="19" t="str">
        <f>IF(J162=J159,"aa",J162)</f>
        <v>aa</v>
      </c>
      <c r="J162" s="19">
        <f t="shared" si="16"/>
        <v>116</v>
      </c>
      <c r="K162" s="31" t="s">
        <v>363</v>
      </c>
      <c r="L162" s="30" t="s">
        <v>492</v>
      </c>
      <c r="M162" s="30" t="s">
        <v>493</v>
      </c>
      <c r="N162" s="30" t="s">
        <v>494</v>
      </c>
      <c r="O162" s="30" t="s">
        <v>363</v>
      </c>
      <c r="P162" s="30" t="s">
        <v>487</v>
      </c>
      <c r="Q162" s="32">
        <v>0.5</v>
      </c>
      <c r="R162" s="32">
        <v>1</v>
      </c>
      <c r="S162" s="33" t="s">
        <v>361</v>
      </c>
      <c r="T162" s="34">
        <v>381.83611485461864</v>
      </c>
      <c r="U162" s="34"/>
      <c r="V162" s="34">
        <v>362.41959654008815</v>
      </c>
      <c r="W162" s="162">
        <v>888.5042253521126</v>
      </c>
      <c r="X162" s="162">
        <v>433.87640529167066</v>
      </c>
      <c r="Y162" s="34">
        <v>41.982896474113666</v>
      </c>
      <c r="Z162" s="162">
        <v>667.41911875887058</v>
      </c>
      <c r="AA162" s="162" t="s">
        <v>363</v>
      </c>
      <c r="AB162" s="162">
        <v>553.37527443844283</v>
      </c>
      <c r="AC162" s="34">
        <v>684.45231909397717</v>
      </c>
      <c r="AD162" s="162">
        <v>749.62566171296817</v>
      </c>
      <c r="AE162" s="162">
        <v>1056.6125375661466</v>
      </c>
      <c r="AF162" s="162">
        <v>659.25033243653672</v>
      </c>
      <c r="AG162" s="162">
        <v>738.97686848805517</v>
      </c>
      <c r="AH162" s="162">
        <v>781.61402718549948</v>
      </c>
      <c r="AI162" s="162">
        <v>401.45287431316297</v>
      </c>
      <c r="AJ162" s="162">
        <v>981.81495489239808</v>
      </c>
      <c r="AK162" s="34">
        <v>963.50229117069978</v>
      </c>
      <c r="AL162" s="34">
        <v>290.54473180575854</v>
      </c>
      <c r="AM162" s="34">
        <v>177.67125469181707</v>
      </c>
      <c r="AN162" s="34">
        <v>429.78456610693314</v>
      </c>
      <c r="AO162" s="34">
        <v>151.710108958192</v>
      </c>
      <c r="AP162" s="34">
        <v>442.37340900738616</v>
      </c>
      <c r="AQ162" s="34">
        <v>180.30767268213341</v>
      </c>
    </row>
    <row r="163" spans="1:43" x14ac:dyDescent="0.45">
      <c r="A163" s="19">
        <v>155</v>
      </c>
      <c r="B163" s="19" t="str">
        <f t="shared" si="14"/>
        <v>71010_Blue</v>
      </c>
      <c r="C163" s="19" t="s">
        <v>1265</v>
      </c>
      <c r="D163" s="19" t="s">
        <v>1265</v>
      </c>
      <c r="E163" s="19" t="s">
        <v>1265</v>
      </c>
      <c r="F163" s="19" t="s">
        <v>1265</v>
      </c>
      <c r="G163" s="19">
        <f t="shared" si="15"/>
        <v>71010</v>
      </c>
      <c r="H163" s="19" t="str">
        <f t="shared" si="17"/>
        <v>071010</v>
      </c>
      <c r="I163" s="19" t="str">
        <f t="shared" si="18"/>
        <v>aa</v>
      </c>
      <c r="J163" s="19">
        <f t="shared" si="16"/>
        <v>116</v>
      </c>
      <c r="K163" s="35"/>
      <c r="L163" s="36"/>
      <c r="M163" s="36"/>
      <c r="N163" s="36"/>
      <c r="O163" s="36"/>
      <c r="P163" s="36"/>
      <c r="Q163" s="37"/>
      <c r="R163" s="37"/>
      <c r="S163" s="33" t="s">
        <v>362</v>
      </c>
      <c r="T163" s="34">
        <v>65.885943031672767</v>
      </c>
      <c r="U163" s="34"/>
      <c r="V163" s="34">
        <v>155.5453752339547</v>
      </c>
      <c r="W163" s="162" t="s">
        <v>363</v>
      </c>
      <c r="X163" s="162">
        <v>45.137055105494355</v>
      </c>
      <c r="Y163" s="34">
        <v>577.36513000136176</v>
      </c>
      <c r="Z163" s="162">
        <v>268.02132955826505</v>
      </c>
      <c r="AA163" s="162" t="s">
        <v>363</v>
      </c>
      <c r="AB163" s="162" t="s">
        <v>363</v>
      </c>
      <c r="AC163" s="34" t="s">
        <v>363</v>
      </c>
      <c r="AD163" s="162" t="s">
        <v>363</v>
      </c>
      <c r="AE163" s="162">
        <v>8.8870071808548251E-2</v>
      </c>
      <c r="AF163" s="162">
        <v>84.630655835724284</v>
      </c>
      <c r="AG163" s="162" t="s">
        <v>363</v>
      </c>
      <c r="AH163" s="162" t="s">
        <v>363</v>
      </c>
      <c r="AI163" s="162" t="s">
        <v>363</v>
      </c>
      <c r="AJ163" s="162" t="s">
        <v>363</v>
      </c>
      <c r="AK163" s="34" t="s">
        <v>363</v>
      </c>
      <c r="AL163" s="34">
        <v>102.31993620638929</v>
      </c>
      <c r="AM163" s="34">
        <v>209.08713492126876</v>
      </c>
      <c r="AN163" s="34">
        <v>14.648985894146414</v>
      </c>
      <c r="AO163" s="34">
        <v>32.442870552987635</v>
      </c>
      <c r="AP163" s="34">
        <v>72.725469912264586</v>
      </c>
      <c r="AQ163" s="34">
        <v>136.36884098416726</v>
      </c>
    </row>
    <row r="164" spans="1:43" x14ac:dyDescent="0.45">
      <c r="A164" s="19">
        <v>156</v>
      </c>
      <c r="B164" s="19" t="str">
        <f t="shared" si="14"/>
        <v>71010_Grey</v>
      </c>
      <c r="C164" s="19" t="s">
        <v>1265</v>
      </c>
      <c r="D164" s="19" t="s">
        <v>1265</v>
      </c>
      <c r="E164" s="19" t="s">
        <v>1265</v>
      </c>
      <c r="F164" s="19" t="s">
        <v>1265</v>
      </c>
      <c r="G164" s="19">
        <f t="shared" si="15"/>
        <v>71010</v>
      </c>
      <c r="H164" s="19" t="str">
        <f t="shared" si="17"/>
        <v>071010</v>
      </c>
      <c r="I164" s="19" t="str">
        <f t="shared" si="18"/>
        <v>aa</v>
      </c>
      <c r="J164" s="19">
        <f t="shared" si="16"/>
        <v>116</v>
      </c>
      <c r="K164" s="38"/>
      <c r="L164" s="39"/>
      <c r="M164" s="39"/>
      <c r="N164" s="39"/>
      <c r="O164" s="39"/>
      <c r="P164" s="39"/>
      <c r="Q164" s="40"/>
      <c r="R164" s="40"/>
      <c r="S164" s="33" t="s">
        <v>364</v>
      </c>
      <c r="T164" s="34">
        <v>126.65501190307238</v>
      </c>
      <c r="U164" s="34"/>
      <c r="V164" s="34">
        <v>23.128717372518732</v>
      </c>
      <c r="W164" s="162">
        <v>422.18591549295763</v>
      </c>
      <c r="X164" s="162">
        <v>32.613026187320465</v>
      </c>
      <c r="Y164" s="34">
        <v>235.69435969233842</v>
      </c>
      <c r="Z164" s="162" t="s">
        <v>363</v>
      </c>
      <c r="AA164" s="162" t="s">
        <v>363</v>
      </c>
      <c r="AB164" s="162">
        <v>51.330434889938523</v>
      </c>
      <c r="AC164" s="34">
        <v>62.535412205484548</v>
      </c>
      <c r="AD164" s="162">
        <v>129.49824221498287</v>
      </c>
      <c r="AE164" s="162">
        <v>34.368835134135438</v>
      </c>
      <c r="AF164" s="162">
        <v>8.2353613902734573</v>
      </c>
      <c r="AG164" s="162">
        <v>102.81514653569043</v>
      </c>
      <c r="AH164" s="162">
        <v>0.29521739322667012</v>
      </c>
      <c r="AI164" s="162">
        <v>1.9392310552420247E-4</v>
      </c>
      <c r="AJ164" s="162">
        <v>0.96166843349349618</v>
      </c>
      <c r="AK164" s="34">
        <v>89.093657343498819</v>
      </c>
      <c r="AL164" s="34">
        <v>32.812400484552661</v>
      </c>
      <c r="AM164" s="34">
        <v>688.59953021450519</v>
      </c>
      <c r="AN164" s="34">
        <v>159.57824857131999</v>
      </c>
      <c r="AO164" s="34">
        <v>34.490321196969028</v>
      </c>
      <c r="AP164" s="34">
        <v>67.30583967806902</v>
      </c>
      <c r="AQ164" s="34">
        <v>134.46375805527083</v>
      </c>
    </row>
    <row r="165" spans="1:43" x14ac:dyDescent="0.45">
      <c r="A165" s="19">
        <v>157</v>
      </c>
      <c r="B165" s="19" t="str">
        <f t="shared" si="14"/>
        <v>110510_Green</v>
      </c>
      <c r="C165" s="19" t="s">
        <v>1615</v>
      </c>
      <c r="D165" s="19" t="s">
        <v>1615</v>
      </c>
      <c r="E165" s="19" t="s">
        <v>1615</v>
      </c>
      <c r="F165" s="19" t="s">
        <v>1615</v>
      </c>
      <c r="G165" s="19">
        <f t="shared" si="15"/>
        <v>110510</v>
      </c>
      <c r="H165" s="19" t="str">
        <f t="shared" si="17"/>
        <v>110510</v>
      </c>
      <c r="I165" s="19" t="str">
        <f>IF(J165=J162,"aa",J165)</f>
        <v>aa</v>
      </c>
      <c r="J165" s="19">
        <f t="shared" si="16"/>
        <v>116</v>
      </c>
      <c r="K165" s="31" t="s">
        <v>363</v>
      </c>
      <c r="L165" s="30" t="s">
        <v>495</v>
      </c>
      <c r="M165" s="30" t="s">
        <v>496</v>
      </c>
      <c r="N165" s="30" t="s">
        <v>497</v>
      </c>
      <c r="O165" s="30" t="s">
        <v>363</v>
      </c>
      <c r="P165" s="30" t="s">
        <v>487</v>
      </c>
      <c r="Q165" s="32">
        <v>0.2</v>
      </c>
      <c r="R165" s="32">
        <v>1</v>
      </c>
      <c r="S165" s="33" t="s">
        <v>361</v>
      </c>
      <c r="T165" s="34">
        <v>954.59028713654652</v>
      </c>
      <c r="U165" s="34"/>
      <c r="V165" s="34">
        <v>906.04899135022038</v>
      </c>
      <c r="W165" s="162">
        <v>2221.2605633802814</v>
      </c>
      <c r="X165" s="162">
        <v>1084.6910132291766</v>
      </c>
      <c r="Y165" s="34">
        <v>104.95724118528416</v>
      </c>
      <c r="Z165" s="162">
        <v>1668.5477968971763</v>
      </c>
      <c r="AA165" s="162" t="s">
        <v>363</v>
      </c>
      <c r="AB165" s="162">
        <v>1383.4381860961071</v>
      </c>
      <c r="AC165" s="34">
        <v>1711.1307977349429</v>
      </c>
      <c r="AD165" s="162">
        <v>1874.0641542824203</v>
      </c>
      <c r="AE165" s="162">
        <v>2641.5313439153661</v>
      </c>
      <c r="AF165" s="162">
        <v>1648.1258310913418</v>
      </c>
      <c r="AG165" s="162">
        <v>1847.4421712201379</v>
      </c>
      <c r="AH165" s="162">
        <v>1954.0350679637486</v>
      </c>
      <c r="AI165" s="162">
        <v>1003.6321857829074</v>
      </c>
      <c r="AJ165" s="162">
        <v>2454.5373872309951</v>
      </c>
      <c r="AK165" s="34">
        <v>2408.7557279267494</v>
      </c>
      <c r="AL165" s="34">
        <v>726.36182951439628</v>
      </c>
      <c r="AM165" s="34">
        <v>444.17813672954264</v>
      </c>
      <c r="AN165" s="34">
        <v>1074.4614152673328</v>
      </c>
      <c r="AO165" s="34">
        <v>379.27527239547999</v>
      </c>
      <c r="AP165" s="34">
        <v>1105.9335225184652</v>
      </c>
      <c r="AQ165" s="34">
        <v>450.76918170533349</v>
      </c>
    </row>
    <row r="166" spans="1:43" x14ac:dyDescent="0.45">
      <c r="A166" s="19">
        <v>158</v>
      </c>
      <c r="B166" s="19" t="str">
        <f t="shared" si="14"/>
        <v>110510_Blue</v>
      </c>
      <c r="C166" s="19" t="s">
        <v>1615</v>
      </c>
      <c r="D166" s="19" t="s">
        <v>1615</v>
      </c>
      <c r="E166" s="19" t="s">
        <v>1615</v>
      </c>
      <c r="F166" s="19" t="s">
        <v>1615</v>
      </c>
      <c r="G166" s="19">
        <f t="shared" si="15"/>
        <v>110510</v>
      </c>
      <c r="H166" s="19" t="str">
        <f t="shared" si="17"/>
        <v>110510</v>
      </c>
      <c r="I166" s="19" t="str">
        <f t="shared" si="18"/>
        <v>aa</v>
      </c>
      <c r="J166" s="19">
        <f t="shared" si="16"/>
        <v>116</v>
      </c>
      <c r="K166" s="35"/>
      <c r="L166" s="36"/>
      <c r="M166" s="36"/>
      <c r="N166" s="36"/>
      <c r="O166" s="36"/>
      <c r="P166" s="36"/>
      <c r="Q166" s="37"/>
      <c r="R166" s="37"/>
      <c r="S166" s="33" t="s">
        <v>362</v>
      </c>
      <c r="T166" s="34">
        <v>164.71485757918191</v>
      </c>
      <c r="U166" s="34"/>
      <c r="V166" s="34">
        <v>388.86343808488675</v>
      </c>
      <c r="W166" s="162" t="s">
        <v>363</v>
      </c>
      <c r="X166" s="162">
        <v>112.84263776373588</v>
      </c>
      <c r="Y166" s="34">
        <v>1443.4128250034044</v>
      </c>
      <c r="Z166" s="162">
        <v>670.05332389566263</v>
      </c>
      <c r="AA166" s="162" t="s">
        <v>363</v>
      </c>
      <c r="AB166" s="162" t="s">
        <v>363</v>
      </c>
      <c r="AC166" s="34" t="s">
        <v>363</v>
      </c>
      <c r="AD166" s="162" t="s">
        <v>363</v>
      </c>
      <c r="AE166" s="162">
        <v>0.22217517952137061</v>
      </c>
      <c r="AF166" s="162">
        <v>211.5766395893107</v>
      </c>
      <c r="AG166" s="162" t="s">
        <v>363</v>
      </c>
      <c r="AH166" s="162" t="s">
        <v>363</v>
      </c>
      <c r="AI166" s="162" t="s">
        <v>363</v>
      </c>
      <c r="AJ166" s="162" t="s">
        <v>363</v>
      </c>
      <c r="AK166" s="34" t="s">
        <v>363</v>
      </c>
      <c r="AL166" s="34">
        <v>255.79984051597322</v>
      </c>
      <c r="AM166" s="34">
        <v>522.7178373031719</v>
      </c>
      <c r="AN166" s="34">
        <v>36.62246473536603</v>
      </c>
      <c r="AO166" s="34">
        <v>81.107176382469078</v>
      </c>
      <c r="AP166" s="34">
        <v>181.81367478066144</v>
      </c>
      <c r="AQ166" s="34">
        <v>340.92210246041816</v>
      </c>
    </row>
    <row r="167" spans="1:43" x14ac:dyDescent="0.45">
      <c r="A167" s="19">
        <v>159</v>
      </c>
      <c r="B167" s="19" t="str">
        <f t="shared" si="14"/>
        <v>110510_Grey</v>
      </c>
      <c r="C167" s="19" t="s">
        <v>1615</v>
      </c>
      <c r="D167" s="19" t="s">
        <v>1615</v>
      </c>
      <c r="E167" s="19" t="s">
        <v>1615</v>
      </c>
      <c r="F167" s="19" t="s">
        <v>1615</v>
      </c>
      <c r="G167" s="19">
        <f t="shared" si="15"/>
        <v>110510</v>
      </c>
      <c r="H167" s="19" t="str">
        <f t="shared" si="17"/>
        <v>110510</v>
      </c>
      <c r="I167" s="19" t="str">
        <f t="shared" si="18"/>
        <v>aa</v>
      </c>
      <c r="J167" s="19">
        <f t="shared" si="16"/>
        <v>116</v>
      </c>
      <c r="K167" s="38"/>
      <c r="L167" s="39"/>
      <c r="M167" s="39"/>
      <c r="N167" s="39"/>
      <c r="O167" s="39"/>
      <c r="P167" s="39"/>
      <c r="Q167" s="40"/>
      <c r="R167" s="40"/>
      <c r="S167" s="33" t="s">
        <v>364</v>
      </c>
      <c r="T167" s="34">
        <v>316.63752975768091</v>
      </c>
      <c r="U167" s="34"/>
      <c r="V167" s="34">
        <v>57.821793431296825</v>
      </c>
      <c r="W167" s="162">
        <v>1055.464788732394</v>
      </c>
      <c r="X167" s="162">
        <v>81.532565468301158</v>
      </c>
      <c r="Y167" s="34">
        <v>589.23589923084603</v>
      </c>
      <c r="Z167" s="162" t="s">
        <v>363</v>
      </c>
      <c r="AA167" s="162" t="s">
        <v>363</v>
      </c>
      <c r="AB167" s="162">
        <v>128.3260872248463</v>
      </c>
      <c r="AC167" s="34">
        <v>156.33853051371136</v>
      </c>
      <c r="AD167" s="162">
        <v>323.74560553745715</v>
      </c>
      <c r="AE167" s="162">
        <v>85.922087835338587</v>
      </c>
      <c r="AF167" s="162">
        <v>20.588403475683641</v>
      </c>
      <c r="AG167" s="162">
        <v>257.03786633922607</v>
      </c>
      <c r="AH167" s="162">
        <v>0.73804348306667522</v>
      </c>
      <c r="AI167" s="162">
        <v>4.8480776381050619E-4</v>
      </c>
      <c r="AJ167" s="162">
        <v>2.4041710837337402</v>
      </c>
      <c r="AK167" s="34">
        <v>222.73414335874705</v>
      </c>
      <c r="AL167" s="34">
        <v>82.03100121138165</v>
      </c>
      <c r="AM167" s="34">
        <v>1721.498825536263</v>
      </c>
      <c r="AN167" s="34">
        <v>398.94562142829994</v>
      </c>
      <c r="AO167" s="34">
        <v>86.225802992422558</v>
      </c>
      <c r="AP167" s="34">
        <v>168.26459919517254</v>
      </c>
      <c r="AQ167" s="34">
        <v>336.15939513817705</v>
      </c>
    </row>
    <row r="168" spans="1:43" x14ac:dyDescent="0.45">
      <c r="A168" s="19">
        <v>160</v>
      </c>
      <c r="B168" s="19" t="str">
        <f t="shared" si="14"/>
        <v>110520_Green</v>
      </c>
      <c r="C168" s="19" t="s">
        <v>1615</v>
      </c>
      <c r="D168" s="19" t="s">
        <v>1615</v>
      </c>
      <c r="E168" s="19" t="s">
        <v>1615</v>
      </c>
      <c r="F168" s="19" t="s">
        <v>1615</v>
      </c>
      <c r="G168" s="19">
        <f t="shared" si="15"/>
        <v>110520</v>
      </c>
      <c r="H168" s="19" t="str">
        <f t="shared" si="17"/>
        <v>110520</v>
      </c>
      <c r="I168" s="19" t="str">
        <f>IF(J168=J165,"aa",J168)</f>
        <v>aa</v>
      </c>
      <c r="J168" s="19">
        <f t="shared" si="16"/>
        <v>116</v>
      </c>
      <c r="K168" s="31" t="s">
        <v>363</v>
      </c>
      <c r="L168" s="30" t="s">
        <v>498</v>
      </c>
      <c r="M168" s="30" t="s">
        <v>499</v>
      </c>
      <c r="N168" s="30" t="s">
        <v>500</v>
      </c>
      <c r="O168" s="30" t="s">
        <v>363</v>
      </c>
      <c r="P168" s="30" t="s">
        <v>487</v>
      </c>
      <c r="Q168" s="32">
        <v>0.27500000000000002</v>
      </c>
      <c r="R168" s="32">
        <v>1</v>
      </c>
      <c r="S168" s="33" t="s">
        <v>361</v>
      </c>
      <c r="T168" s="34">
        <v>694.24748155385203</v>
      </c>
      <c r="U168" s="34"/>
      <c r="V168" s="34">
        <v>658.94472098197843</v>
      </c>
      <c r="W168" s="162">
        <v>1615.4622279129319</v>
      </c>
      <c r="X168" s="162">
        <v>788.86619143940118</v>
      </c>
      <c r="Y168" s="34">
        <v>76.332539043843028</v>
      </c>
      <c r="Z168" s="162">
        <v>1213.4893068343101</v>
      </c>
      <c r="AA168" s="162" t="s">
        <v>363</v>
      </c>
      <c r="AB168" s="162">
        <v>1006.1368626153505</v>
      </c>
      <c r="AC168" s="34">
        <v>1244.4587619890492</v>
      </c>
      <c r="AD168" s="162">
        <v>1362.9557485690329</v>
      </c>
      <c r="AE168" s="162">
        <v>1921.1137046657209</v>
      </c>
      <c r="AF168" s="162">
        <v>1198.6369680664302</v>
      </c>
      <c r="AG168" s="162">
        <v>1343.5943063419184</v>
      </c>
      <c r="AH168" s="162">
        <v>1421.1164130645443</v>
      </c>
      <c r="AI168" s="162">
        <v>729.91431693302354</v>
      </c>
      <c r="AJ168" s="162">
        <v>1785.1180998043601</v>
      </c>
      <c r="AK168" s="34">
        <v>1751.8223475830903</v>
      </c>
      <c r="AL168" s="34">
        <v>528.26314873774277</v>
      </c>
      <c r="AM168" s="34">
        <v>323.03864489421284</v>
      </c>
      <c r="AN168" s="34">
        <v>781.42648383078745</v>
      </c>
      <c r="AO168" s="34">
        <v>275.83656174216725</v>
      </c>
      <c r="AP168" s="34">
        <v>804.31528910433838</v>
      </c>
      <c r="AQ168" s="34">
        <v>327.83213214933346</v>
      </c>
    </row>
    <row r="169" spans="1:43" x14ac:dyDescent="0.45">
      <c r="A169" s="19">
        <v>161</v>
      </c>
      <c r="B169" s="19" t="str">
        <f t="shared" si="14"/>
        <v>110520_Blue</v>
      </c>
      <c r="C169" s="19" t="s">
        <v>1615</v>
      </c>
      <c r="D169" s="19" t="s">
        <v>1615</v>
      </c>
      <c r="E169" s="19" t="s">
        <v>1615</v>
      </c>
      <c r="F169" s="19" t="s">
        <v>1615</v>
      </c>
      <c r="G169" s="19">
        <f t="shared" si="15"/>
        <v>110520</v>
      </c>
      <c r="H169" s="19" t="str">
        <f t="shared" si="17"/>
        <v>110520</v>
      </c>
      <c r="I169" s="19" t="str">
        <f t="shared" si="18"/>
        <v>aa</v>
      </c>
      <c r="J169" s="19">
        <f t="shared" si="16"/>
        <v>116</v>
      </c>
      <c r="K169" s="35"/>
      <c r="L169" s="36"/>
      <c r="M169" s="36"/>
      <c r="N169" s="36"/>
      <c r="O169" s="36"/>
      <c r="P169" s="36"/>
      <c r="Q169" s="37"/>
      <c r="R169" s="37"/>
      <c r="S169" s="33" t="s">
        <v>362</v>
      </c>
      <c r="T169" s="34">
        <v>119.79262369395047</v>
      </c>
      <c r="U169" s="34"/>
      <c r="V169" s="34">
        <v>282.80977315264488</v>
      </c>
      <c r="W169" s="162" t="s">
        <v>363</v>
      </c>
      <c r="X169" s="162">
        <v>82.06737291908064</v>
      </c>
      <c r="Y169" s="34">
        <v>1049.7547818206576</v>
      </c>
      <c r="Z169" s="162">
        <v>487.31150828775458</v>
      </c>
      <c r="AA169" s="162" t="s">
        <v>363</v>
      </c>
      <c r="AB169" s="162" t="s">
        <v>363</v>
      </c>
      <c r="AC169" s="34" t="s">
        <v>363</v>
      </c>
      <c r="AD169" s="162" t="s">
        <v>363</v>
      </c>
      <c r="AE169" s="162">
        <v>0.16158194874281498</v>
      </c>
      <c r="AF169" s="162">
        <v>153.87391970131688</v>
      </c>
      <c r="AG169" s="162" t="s">
        <v>363</v>
      </c>
      <c r="AH169" s="162" t="s">
        <v>363</v>
      </c>
      <c r="AI169" s="162" t="s">
        <v>363</v>
      </c>
      <c r="AJ169" s="162" t="s">
        <v>363</v>
      </c>
      <c r="AK169" s="34" t="s">
        <v>363</v>
      </c>
      <c r="AL169" s="34">
        <v>186.0362476479805</v>
      </c>
      <c r="AM169" s="34">
        <v>380.15842712957954</v>
      </c>
      <c r="AN169" s="34">
        <v>26.634519807538933</v>
      </c>
      <c r="AO169" s="34">
        <v>58.987037369068425</v>
      </c>
      <c r="AP169" s="34">
        <v>132.22812711320833</v>
      </c>
      <c r="AQ169" s="34">
        <v>247.94334724394045</v>
      </c>
    </row>
    <row r="170" spans="1:43" x14ac:dyDescent="0.45">
      <c r="A170" s="19">
        <v>162</v>
      </c>
      <c r="B170" s="19" t="str">
        <f t="shared" si="14"/>
        <v>110520_Grey</v>
      </c>
      <c r="C170" s="19" t="s">
        <v>1615</v>
      </c>
      <c r="D170" s="19" t="s">
        <v>1615</v>
      </c>
      <c r="E170" s="19" t="s">
        <v>1615</v>
      </c>
      <c r="F170" s="19" t="s">
        <v>1615</v>
      </c>
      <c r="G170" s="19">
        <f t="shared" si="15"/>
        <v>110520</v>
      </c>
      <c r="H170" s="19" t="str">
        <f t="shared" si="17"/>
        <v>110520</v>
      </c>
      <c r="I170" s="19" t="str">
        <f t="shared" si="18"/>
        <v>aa</v>
      </c>
      <c r="J170" s="19">
        <f t="shared" si="16"/>
        <v>116</v>
      </c>
      <c r="K170" s="38"/>
      <c r="L170" s="39"/>
      <c r="M170" s="39"/>
      <c r="N170" s="39"/>
      <c r="O170" s="39"/>
      <c r="P170" s="39"/>
      <c r="Q170" s="40"/>
      <c r="R170" s="40"/>
      <c r="S170" s="33" t="s">
        <v>364</v>
      </c>
      <c r="T170" s="34">
        <v>230.28183982376794</v>
      </c>
      <c r="U170" s="34"/>
      <c r="V170" s="34">
        <v>42.052213404579511</v>
      </c>
      <c r="W170" s="162">
        <v>767.61075544174105</v>
      </c>
      <c r="X170" s="162">
        <v>59.296411249673568</v>
      </c>
      <c r="Y170" s="34">
        <v>428.53519944061526</v>
      </c>
      <c r="Z170" s="162" t="s">
        <v>363</v>
      </c>
      <c r="AA170" s="162" t="s">
        <v>363</v>
      </c>
      <c r="AB170" s="162">
        <v>93.328063436251853</v>
      </c>
      <c r="AC170" s="34">
        <v>113.70074946451734</v>
      </c>
      <c r="AD170" s="162">
        <v>235.45134948178702</v>
      </c>
      <c r="AE170" s="162">
        <v>62.488791152973519</v>
      </c>
      <c r="AF170" s="162">
        <v>14.97338434595174</v>
      </c>
      <c r="AG170" s="162">
        <v>186.93663006489169</v>
      </c>
      <c r="AH170" s="162">
        <v>0.53675889677576383</v>
      </c>
      <c r="AI170" s="162">
        <v>3.5258746458945899E-4</v>
      </c>
      <c r="AJ170" s="162">
        <v>1.7484880608972657</v>
      </c>
      <c r="AK170" s="34">
        <v>161.98846789727057</v>
      </c>
      <c r="AL170" s="34">
        <v>59.658909971913928</v>
      </c>
      <c r="AM170" s="34">
        <v>1251.9991458445547</v>
      </c>
      <c r="AN170" s="34">
        <v>290.14227012967268</v>
      </c>
      <c r="AO170" s="34">
        <v>62.709674903580044</v>
      </c>
      <c r="AP170" s="34">
        <v>122.37425396012549</v>
      </c>
      <c r="AQ170" s="34">
        <v>244.47956010049239</v>
      </c>
    </row>
    <row r="171" spans="1:43" x14ac:dyDescent="0.45">
      <c r="A171" s="19">
        <v>163</v>
      </c>
      <c r="B171" s="19" t="str">
        <f t="shared" si="14"/>
        <v>110813_Green</v>
      </c>
      <c r="C171" s="19" t="s">
        <v>1615</v>
      </c>
      <c r="D171" s="19" t="s">
        <v>1615</v>
      </c>
      <c r="E171" s="19" t="s">
        <v>1615</v>
      </c>
      <c r="F171" s="19" t="s">
        <v>1615</v>
      </c>
      <c r="G171" s="19">
        <f t="shared" si="15"/>
        <v>110813</v>
      </c>
      <c r="H171" s="19" t="str">
        <f t="shared" si="17"/>
        <v>110813</v>
      </c>
      <c r="I171" s="19" t="str">
        <f>IF(J171=J168,"aa",J171)</f>
        <v>aa</v>
      </c>
      <c r="J171" s="19">
        <f t="shared" si="16"/>
        <v>116</v>
      </c>
      <c r="K171" s="31" t="s">
        <v>363</v>
      </c>
      <c r="L171" s="30" t="s">
        <v>501</v>
      </c>
      <c r="M171" s="30" t="s">
        <v>502</v>
      </c>
      <c r="N171" s="30" t="s">
        <v>503</v>
      </c>
      <c r="O171" s="30" t="s">
        <v>363</v>
      </c>
      <c r="P171" s="30" t="s">
        <v>487</v>
      </c>
      <c r="Q171" s="32">
        <v>0.19</v>
      </c>
      <c r="R171" s="32">
        <v>1</v>
      </c>
      <c r="S171" s="33" t="s">
        <v>361</v>
      </c>
      <c r="T171" s="34">
        <v>1004.8318811963649</v>
      </c>
      <c r="U171" s="34"/>
      <c r="V171" s="34">
        <v>953.73578036865297</v>
      </c>
      <c r="W171" s="162">
        <v>2338.1690140845067</v>
      </c>
      <c r="X171" s="162">
        <v>1141.7800139254491</v>
      </c>
      <c r="Y171" s="34">
        <v>110.48130651082543</v>
      </c>
      <c r="Z171" s="162">
        <v>1756.3661019970277</v>
      </c>
      <c r="AA171" s="162" t="s">
        <v>363</v>
      </c>
      <c r="AB171" s="162">
        <v>1456.2507222064285</v>
      </c>
      <c r="AC171" s="34">
        <v>1801.1903134052031</v>
      </c>
      <c r="AD171" s="162">
        <v>1972.6991097709688</v>
      </c>
      <c r="AE171" s="162">
        <v>2780.559309384596</v>
      </c>
      <c r="AF171" s="162">
        <v>1734.8692958856229</v>
      </c>
      <c r="AG171" s="162">
        <v>1944.6759697054083</v>
      </c>
      <c r="AH171" s="162">
        <v>2056.8790189092092</v>
      </c>
      <c r="AI171" s="162">
        <v>1056.4549324030604</v>
      </c>
      <c r="AJ171" s="162">
        <v>2583.7235655063105</v>
      </c>
      <c r="AK171" s="34">
        <v>2535.5323451860522</v>
      </c>
      <c r="AL171" s="34">
        <v>764.59139948883831</v>
      </c>
      <c r="AM171" s="34">
        <v>467.55593339951861</v>
      </c>
      <c r="AN171" s="34">
        <v>1131.0120160708766</v>
      </c>
      <c r="AO171" s="34">
        <v>399.23712883734737</v>
      </c>
      <c r="AP171" s="34">
        <v>1164.1405500194373</v>
      </c>
      <c r="AQ171" s="34">
        <v>474.49387547929848</v>
      </c>
    </row>
    <row r="172" spans="1:43" x14ac:dyDescent="0.45">
      <c r="A172" s="19">
        <v>164</v>
      </c>
      <c r="B172" s="19" t="str">
        <f t="shared" si="14"/>
        <v>110813_Blue</v>
      </c>
      <c r="C172" s="19" t="s">
        <v>1615</v>
      </c>
      <c r="D172" s="19" t="s">
        <v>1615</v>
      </c>
      <c r="E172" s="19" t="s">
        <v>1615</v>
      </c>
      <c r="F172" s="19" t="s">
        <v>1615</v>
      </c>
      <c r="G172" s="19">
        <f t="shared" si="15"/>
        <v>110813</v>
      </c>
      <c r="H172" s="19" t="str">
        <f t="shared" si="17"/>
        <v>110813</v>
      </c>
      <c r="I172" s="19" t="str">
        <f t="shared" si="18"/>
        <v>aa</v>
      </c>
      <c r="J172" s="19">
        <f t="shared" si="16"/>
        <v>116</v>
      </c>
      <c r="K172" s="35"/>
      <c r="L172" s="36"/>
      <c r="M172" s="36"/>
      <c r="N172" s="36"/>
      <c r="O172" s="36"/>
      <c r="P172" s="36"/>
      <c r="Q172" s="37"/>
      <c r="R172" s="37"/>
      <c r="S172" s="33" t="s">
        <v>362</v>
      </c>
      <c r="T172" s="34">
        <v>173.38406060966517</v>
      </c>
      <c r="U172" s="34"/>
      <c r="V172" s="34">
        <v>409.32993482619656</v>
      </c>
      <c r="W172" s="162" t="s">
        <v>363</v>
      </c>
      <c r="X172" s="162">
        <v>118.78172396182725</v>
      </c>
      <c r="Y172" s="34">
        <v>1519.3819210562151</v>
      </c>
      <c r="Z172" s="162">
        <v>705.31928831122377</v>
      </c>
      <c r="AA172" s="162" t="s">
        <v>363</v>
      </c>
      <c r="AB172" s="162" t="s">
        <v>363</v>
      </c>
      <c r="AC172" s="34" t="s">
        <v>363</v>
      </c>
      <c r="AD172" s="162" t="s">
        <v>363</v>
      </c>
      <c r="AE172" s="162">
        <v>0.2338686100224954</v>
      </c>
      <c r="AF172" s="162">
        <v>222.71225219927442</v>
      </c>
      <c r="AG172" s="162" t="s">
        <v>363</v>
      </c>
      <c r="AH172" s="162" t="s">
        <v>363</v>
      </c>
      <c r="AI172" s="162" t="s">
        <v>363</v>
      </c>
      <c r="AJ172" s="162" t="s">
        <v>363</v>
      </c>
      <c r="AK172" s="34" t="s">
        <v>363</v>
      </c>
      <c r="AL172" s="34">
        <v>269.26299001681389</v>
      </c>
      <c r="AM172" s="34">
        <v>550.22930242439145</v>
      </c>
      <c r="AN172" s="34">
        <v>38.549962879332668</v>
      </c>
      <c r="AO172" s="34">
        <v>85.375975139441138</v>
      </c>
      <c r="AP172" s="34">
        <v>191.38281555859101</v>
      </c>
      <c r="AQ172" s="34">
        <v>358.8653710109665</v>
      </c>
    </row>
    <row r="173" spans="1:43" x14ac:dyDescent="0.45">
      <c r="A173" s="19">
        <v>165</v>
      </c>
      <c r="B173" s="19" t="str">
        <f t="shared" si="14"/>
        <v>110813_Grey</v>
      </c>
      <c r="C173" s="19" t="s">
        <v>1615</v>
      </c>
      <c r="D173" s="19" t="s">
        <v>1615</v>
      </c>
      <c r="E173" s="19" t="s">
        <v>1615</v>
      </c>
      <c r="F173" s="19" t="s">
        <v>1615</v>
      </c>
      <c r="G173" s="19">
        <f t="shared" si="15"/>
        <v>110813</v>
      </c>
      <c r="H173" s="19" t="str">
        <f t="shared" si="17"/>
        <v>110813</v>
      </c>
      <c r="I173" s="19" t="str">
        <f t="shared" si="18"/>
        <v>aa</v>
      </c>
      <c r="J173" s="19">
        <f t="shared" si="16"/>
        <v>116</v>
      </c>
      <c r="K173" s="38"/>
      <c r="L173" s="39"/>
      <c r="M173" s="39"/>
      <c r="N173" s="39"/>
      <c r="O173" s="39"/>
      <c r="P173" s="39"/>
      <c r="Q173" s="40"/>
      <c r="R173" s="40"/>
      <c r="S173" s="33" t="s">
        <v>364</v>
      </c>
      <c r="T173" s="34">
        <v>333.30266290282202</v>
      </c>
      <c r="U173" s="34"/>
      <c r="V173" s="34">
        <v>60.865045717154558</v>
      </c>
      <c r="W173" s="162">
        <v>1111.0155670867307</v>
      </c>
      <c r="X173" s="162">
        <v>85.823753124527542</v>
      </c>
      <c r="Y173" s="34">
        <v>620.24831497983791</v>
      </c>
      <c r="Z173" s="162" t="s">
        <v>363</v>
      </c>
      <c r="AA173" s="162" t="s">
        <v>363</v>
      </c>
      <c r="AB173" s="162">
        <v>135.0800918156277</v>
      </c>
      <c r="AC173" s="34">
        <v>164.56687422495932</v>
      </c>
      <c r="AD173" s="162">
        <v>340.78484793416544</v>
      </c>
      <c r="AE173" s="162">
        <v>90.444302984566946</v>
      </c>
      <c r="AF173" s="162">
        <v>21.672003658614361</v>
      </c>
      <c r="AG173" s="162">
        <v>270.5661750939222</v>
      </c>
      <c r="AH173" s="162">
        <v>0.77688787691228978</v>
      </c>
      <c r="AI173" s="162">
        <v>5.1032396190579593E-4</v>
      </c>
      <c r="AJ173" s="162">
        <v>2.5307064039302531</v>
      </c>
      <c r="AK173" s="34">
        <v>234.45699300920742</v>
      </c>
      <c r="AL173" s="34">
        <v>86.348422327770166</v>
      </c>
      <c r="AM173" s="34">
        <v>1812.1040268802767</v>
      </c>
      <c r="AN173" s="34">
        <v>419.94275939821051</v>
      </c>
      <c r="AO173" s="34">
        <v>90.764003149918494</v>
      </c>
      <c r="AP173" s="34">
        <v>177.12063073176057</v>
      </c>
      <c r="AQ173" s="34">
        <v>353.85199488229165</v>
      </c>
    </row>
    <row r="174" spans="1:43" x14ac:dyDescent="0.45">
      <c r="A174" s="19">
        <v>166</v>
      </c>
      <c r="B174" s="19" t="str">
        <f t="shared" si="14"/>
        <v>71420_Green</v>
      </c>
      <c r="C174" s="19" t="s">
        <v>85</v>
      </c>
      <c r="D174" s="19" t="s">
        <v>85</v>
      </c>
      <c r="E174" s="19" t="s">
        <v>85</v>
      </c>
      <c r="F174" s="19" t="s">
        <v>83</v>
      </c>
      <c r="G174" s="19">
        <f t="shared" si="15"/>
        <v>71420</v>
      </c>
      <c r="H174" s="19" t="str">
        <f t="shared" si="17"/>
        <v>071420</v>
      </c>
      <c r="I174" s="19">
        <f>IF(J174=J171,"aa",J174)</f>
        <v>122</v>
      </c>
      <c r="J174" s="19">
        <f t="shared" si="16"/>
        <v>122</v>
      </c>
      <c r="K174" s="31">
        <v>122</v>
      </c>
      <c r="L174" s="30" t="s">
        <v>504</v>
      </c>
      <c r="M174" s="30" t="s">
        <v>505</v>
      </c>
      <c r="N174" s="49" t="s">
        <v>506</v>
      </c>
      <c r="O174" s="49" t="s">
        <v>72</v>
      </c>
      <c r="P174" s="30" t="s">
        <v>504</v>
      </c>
      <c r="Q174" s="32">
        <v>1</v>
      </c>
      <c r="R174" s="32">
        <v>1</v>
      </c>
      <c r="S174" s="33" t="s">
        <v>361</v>
      </c>
      <c r="T174" s="34">
        <v>324.32494763179909</v>
      </c>
      <c r="U174" s="34"/>
      <c r="V174" s="34">
        <v>408.75367810122776</v>
      </c>
      <c r="W174" s="162">
        <v>694.83898305084733</v>
      </c>
      <c r="X174" s="162">
        <v>426.68230969039035</v>
      </c>
      <c r="Y174" s="34">
        <v>62.485933755699726</v>
      </c>
      <c r="Z174" s="162">
        <v>561.24774490304765</v>
      </c>
      <c r="AA174" s="162">
        <v>2520.0311776193239</v>
      </c>
      <c r="AB174" s="162">
        <v>564.41846166794346</v>
      </c>
      <c r="AC174" s="34">
        <v>397.96547983954991</v>
      </c>
      <c r="AD174" s="162" t="s">
        <v>363</v>
      </c>
      <c r="AE174" s="162" t="s">
        <v>363</v>
      </c>
      <c r="AF174" s="162">
        <v>1287.3921597239757</v>
      </c>
      <c r="AG174" s="162">
        <v>1027.8611254808175</v>
      </c>
      <c r="AH174" s="162">
        <v>772.75186298381027</v>
      </c>
      <c r="AI174" s="162">
        <v>1812.0659624102691</v>
      </c>
      <c r="AJ174" s="162">
        <v>794.37403008893818</v>
      </c>
      <c r="AK174" s="34">
        <v>686.12054120393918</v>
      </c>
      <c r="AL174" s="34">
        <v>393.72429334271015</v>
      </c>
      <c r="AM174" s="34">
        <v>393.92632061898678</v>
      </c>
      <c r="AN174" s="34">
        <v>242.04358920710118</v>
      </c>
      <c r="AO174" s="34" t="s">
        <v>363</v>
      </c>
      <c r="AP174" s="34">
        <v>586.82953393664923</v>
      </c>
      <c r="AQ174" s="34">
        <v>1192.2188184058621</v>
      </c>
    </row>
    <row r="175" spans="1:43" x14ac:dyDescent="0.45">
      <c r="A175" s="19">
        <v>167</v>
      </c>
      <c r="B175" s="19" t="str">
        <f t="shared" si="14"/>
        <v>71420_Blue</v>
      </c>
      <c r="C175" s="19" t="s">
        <v>85</v>
      </c>
      <c r="D175" s="19" t="s">
        <v>85</v>
      </c>
      <c r="E175" s="19" t="s">
        <v>85</v>
      </c>
      <c r="F175" s="19" t="s">
        <v>83</v>
      </c>
      <c r="G175" s="19">
        <f t="shared" si="15"/>
        <v>71420</v>
      </c>
      <c r="H175" s="19" t="str">
        <f t="shared" si="17"/>
        <v>071420</v>
      </c>
      <c r="I175" s="19">
        <f t="shared" ref="I175:I238" si="19">IF(J175=J172,"aa",J175)</f>
        <v>122</v>
      </c>
      <c r="J175" s="19">
        <f t="shared" si="16"/>
        <v>122</v>
      </c>
      <c r="K175" s="35"/>
      <c r="L175" s="36"/>
      <c r="M175" s="36"/>
      <c r="N175" s="56"/>
      <c r="O175" s="56"/>
      <c r="P175" s="36"/>
      <c r="Q175" s="37"/>
      <c r="R175" s="37"/>
      <c r="S175" s="33" t="s">
        <v>362</v>
      </c>
      <c r="T175" s="34">
        <v>5.3464306116255331</v>
      </c>
      <c r="U175" s="34"/>
      <c r="V175" s="34">
        <v>2.5239812831323601E-5</v>
      </c>
      <c r="W175" s="162" t="s">
        <v>363</v>
      </c>
      <c r="X175" s="162">
        <v>7.1454503829104281</v>
      </c>
      <c r="Y175" s="34">
        <v>122.14414710722153</v>
      </c>
      <c r="Z175" s="162">
        <v>2.3612868678455627</v>
      </c>
      <c r="AA175" s="162">
        <v>0.85038222572282729</v>
      </c>
      <c r="AB175" s="162">
        <v>16.825143478335725</v>
      </c>
      <c r="AC175" s="34">
        <v>11.696905573901562</v>
      </c>
      <c r="AD175" s="162" t="s">
        <v>363</v>
      </c>
      <c r="AE175" s="162" t="s">
        <v>363</v>
      </c>
      <c r="AF175" s="162">
        <v>0.78650595056465344</v>
      </c>
      <c r="AG175" s="162">
        <v>0.88099965476754427</v>
      </c>
      <c r="AH175" s="162">
        <v>0.91144089273033191</v>
      </c>
      <c r="AI175" s="162">
        <v>11.755931505889709</v>
      </c>
      <c r="AJ175" s="162">
        <v>5.5435827992584771E-2</v>
      </c>
      <c r="AK175" s="34">
        <v>0.56281108632412769</v>
      </c>
      <c r="AL175" s="34">
        <v>39.826848978929377</v>
      </c>
      <c r="AM175" s="34">
        <v>630.13384914012556</v>
      </c>
      <c r="AN175" s="34">
        <v>4.0092352696275801</v>
      </c>
      <c r="AO175" s="34" t="s">
        <v>363</v>
      </c>
      <c r="AP175" s="34">
        <v>11.548048383121882</v>
      </c>
      <c r="AQ175" s="34">
        <v>697.88420514805318</v>
      </c>
    </row>
    <row r="176" spans="1:43" x14ac:dyDescent="0.45">
      <c r="A176" s="19">
        <v>168</v>
      </c>
      <c r="B176" s="19" t="str">
        <f t="shared" si="14"/>
        <v>71420_Grey</v>
      </c>
      <c r="C176" s="19" t="s">
        <v>85</v>
      </c>
      <c r="D176" s="19" t="s">
        <v>85</v>
      </c>
      <c r="E176" s="19" t="s">
        <v>85</v>
      </c>
      <c r="F176" s="19" t="s">
        <v>83</v>
      </c>
      <c r="G176" s="19">
        <f t="shared" si="15"/>
        <v>71420</v>
      </c>
      <c r="H176" s="19" t="str">
        <f t="shared" si="17"/>
        <v>071420</v>
      </c>
      <c r="I176" s="19">
        <f t="shared" si="19"/>
        <v>122</v>
      </c>
      <c r="J176" s="19">
        <f t="shared" si="16"/>
        <v>122</v>
      </c>
      <c r="K176" s="38"/>
      <c r="L176" s="39"/>
      <c r="M176" s="39"/>
      <c r="N176" s="39"/>
      <c r="O176" s="39"/>
      <c r="P176" s="39"/>
      <c r="Q176" s="40"/>
      <c r="R176" s="40"/>
      <c r="S176" s="33" t="s">
        <v>364</v>
      </c>
      <c r="T176" s="34">
        <v>53.181141888660797</v>
      </c>
      <c r="U176" s="34"/>
      <c r="V176" s="34">
        <v>12.959227813444922</v>
      </c>
      <c r="W176" s="162">
        <v>295.74110169491513</v>
      </c>
      <c r="X176" s="162">
        <v>20.633448261644862</v>
      </c>
      <c r="Y176" s="34">
        <v>112.3474333420715</v>
      </c>
      <c r="Z176" s="162">
        <v>1.1058120768879339E-6</v>
      </c>
      <c r="AA176" s="162">
        <v>4.3583016641274988</v>
      </c>
      <c r="AB176" s="162">
        <v>36.928219269313246</v>
      </c>
      <c r="AC176" s="34">
        <v>1.3947283212411159E-2</v>
      </c>
      <c r="AD176" s="162" t="s">
        <v>363</v>
      </c>
      <c r="AE176" s="162" t="s">
        <v>363</v>
      </c>
      <c r="AF176" s="162">
        <v>3.4057678395263205</v>
      </c>
      <c r="AG176" s="162">
        <v>139.28765717778805</v>
      </c>
      <c r="AH176" s="162">
        <v>0.20711430996659774</v>
      </c>
      <c r="AI176" s="162">
        <v>1.5005305865181073</v>
      </c>
      <c r="AJ176" s="162">
        <v>0.72634815365721461</v>
      </c>
      <c r="AK176" s="34">
        <v>70.618415310748858</v>
      </c>
      <c r="AL176" s="34">
        <v>27.502918702204028</v>
      </c>
      <c r="AM176" s="34">
        <v>769.17863361889567</v>
      </c>
      <c r="AN176" s="34">
        <v>55.393829656284538</v>
      </c>
      <c r="AO176" s="34" t="s">
        <v>363</v>
      </c>
      <c r="AP176" s="34">
        <v>67.187758559931382</v>
      </c>
      <c r="AQ176" s="34">
        <v>569.58992688947239</v>
      </c>
    </row>
    <row r="177" spans="1:43" x14ac:dyDescent="0.45">
      <c r="A177" s="19">
        <v>169</v>
      </c>
      <c r="B177" s="19" t="str">
        <f t="shared" si="14"/>
        <v>71410_Green</v>
      </c>
      <c r="C177" s="19" t="s">
        <v>86</v>
      </c>
      <c r="D177" s="19" t="s">
        <v>86</v>
      </c>
      <c r="E177" s="19" t="s">
        <v>86</v>
      </c>
      <c r="F177" s="19" t="s">
        <v>86</v>
      </c>
      <c r="G177" s="19">
        <f t="shared" si="15"/>
        <v>71410</v>
      </c>
      <c r="H177" s="19" t="str">
        <f t="shared" ref="H177:H212" si="20">IF(L177="",H176,LEFT(L177,6))</f>
        <v>071410</v>
      </c>
      <c r="I177" s="19">
        <f>IF(J177=J174,"aa",J177)</f>
        <v>125</v>
      </c>
      <c r="J177" s="19">
        <f t="shared" si="16"/>
        <v>125</v>
      </c>
      <c r="K177" s="31">
        <v>125</v>
      </c>
      <c r="L177" s="30" t="s">
        <v>507</v>
      </c>
      <c r="M177" s="30" t="s">
        <v>508</v>
      </c>
      <c r="N177" s="49" t="s">
        <v>509</v>
      </c>
      <c r="O177" s="30" t="s">
        <v>68</v>
      </c>
      <c r="P177" s="30" t="s">
        <v>507</v>
      </c>
      <c r="Q177" s="32">
        <v>1</v>
      </c>
      <c r="R177" s="32">
        <v>1</v>
      </c>
      <c r="S177" s="33" t="s">
        <v>361</v>
      </c>
      <c r="T177" s="34">
        <v>549.9878339880064</v>
      </c>
      <c r="U177" s="34"/>
      <c r="V177" s="34" t="s">
        <v>363</v>
      </c>
      <c r="W177" s="162">
        <v>554.47904823170131</v>
      </c>
      <c r="X177" s="162">
        <v>433.17924767732592</v>
      </c>
      <c r="Y177" s="34" t="s">
        <v>363</v>
      </c>
      <c r="Z177" s="162" t="s">
        <v>363</v>
      </c>
      <c r="AA177" s="162">
        <v>540.47659245953287</v>
      </c>
      <c r="AB177" s="162">
        <v>420.41847400423489</v>
      </c>
      <c r="AC177" s="34">
        <v>430.99745655988016</v>
      </c>
      <c r="AD177" s="162">
        <v>510.56280819382545</v>
      </c>
      <c r="AE177" s="162" t="s">
        <v>363</v>
      </c>
      <c r="AF177" s="162">
        <v>518.73053797804198</v>
      </c>
      <c r="AG177" s="162">
        <v>890.15911594346483</v>
      </c>
      <c r="AH177" s="162">
        <v>780.41188393502421</v>
      </c>
      <c r="AI177" s="162">
        <v>390.31306312915706</v>
      </c>
      <c r="AJ177" s="162">
        <v>459.79679794800205</v>
      </c>
      <c r="AK177" s="34">
        <v>563.9710914551157</v>
      </c>
      <c r="AL177" s="34">
        <v>2440.4400665878616</v>
      </c>
      <c r="AM177" s="34" t="s">
        <v>363</v>
      </c>
      <c r="AN177" s="34">
        <v>331.14576017726637</v>
      </c>
      <c r="AO177" s="34" t="s">
        <v>363</v>
      </c>
      <c r="AP177" s="34">
        <v>257.55302965070229</v>
      </c>
      <c r="AQ177" s="34" t="s">
        <v>363</v>
      </c>
    </row>
    <row r="178" spans="1:43" x14ac:dyDescent="0.45">
      <c r="A178" s="19">
        <v>170</v>
      </c>
      <c r="B178" s="19" t="str">
        <f t="shared" si="14"/>
        <v>71410_Blue</v>
      </c>
      <c r="C178" s="19" t="s">
        <v>86</v>
      </c>
      <c r="D178" s="19" t="s">
        <v>86</v>
      </c>
      <c r="E178" s="19" t="s">
        <v>86</v>
      </c>
      <c r="F178" s="19" t="s">
        <v>86</v>
      </c>
      <c r="G178" s="19">
        <f t="shared" si="15"/>
        <v>71410</v>
      </c>
      <c r="H178" s="19" t="str">
        <f t="shared" si="20"/>
        <v>071410</v>
      </c>
      <c r="I178" s="19">
        <f t="shared" si="19"/>
        <v>125</v>
      </c>
      <c r="J178" s="19">
        <f t="shared" si="16"/>
        <v>125</v>
      </c>
      <c r="K178" s="35"/>
      <c r="L178" s="36"/>
      <c r="M178" s="36"/>
      <c r="N178" s="56"/>
      <c r="O178" s="36"/>
      <c r="P178" s="36"/>
      <c r="Q178" s="37"/>
      <c r="R178" s="37"/>
      <c r="S178" s="33" t="s">
        <v>362</v>
      </c>
      <c r="T178" s="34">
        <v>0.257647964009659</v>
      </c>
      <c r="U178" s="34"/>
      <c r="V178" s="34" t="s">
        <v>363</v>
      </c>
      <c r="W178" s="162" t="s">
        <v>363</v>
      </c>
      <c r="X178" s="162">
        <v>0.64571856636020952</v>
      </c>
      <c r="Y178" s="34" t="s">
        <v>363</v>
      </c>
      <c r="Z178" s="162" t="s">
        <v>363</v>
      </c>
      <c r="AA178" s="162" t="s">
        <v>363</v>
      </c>
      <c r="AB178" s="162" t="s">
        <v>363</v>
      </c>
      <c r="AC178" s="34" t="s">
        <v>363</v>
      </c>
      <c r="AD178" s="162" t="s">
        <v>363</v>
      </c>
      <c r="AE178" s="162" t="s">
        <v>363</v>
      </c>
      <c r="AF178" s="162" t="s">
        <v>363</v>
      </c>
      <c r="AG178" s="162" t="s">
        <v>363</v>
      </c>
      <c r="AH178" s="162" t="s">
        <v>363</v>
      </c>
      <c r="AI178" s="162" t="s">
        <v>363</v>
      </c>
      <c r="AJ178" s="162" t="s">
        <v>363</v>
      </c>
      <c r="AK178" s="34" t="s">
        <v>363</v>
      </c>
      <c r="AL178" s="34" t="s">
        <v>363</v>
      </c>
      <c r="AM178" s="34" t="s">
        <v>363</v>
      </c>
      <c r="AN178" s="34" t="s">
        <v>363</v>
      </c>
      <c r="AO178" s="34" t="s">
        <v>363</v>
      </c>
      <c r="AP178" s="34" t="s">
        <v>363</v>
      </c>
      <c r="AQ178" s="34" t="s">
        <v>363</v>
      </c>
    </row>
    <row r="179" spans="1:43" x14ac:dyDescent="0.45">
      <c r="A179" s="19">
        <v>171</v>
      </c>
      <c r="B179" s="19" t="str">
        <f t="shared" si="14"/>
        <v>71410_Grey</v>
      </c>
      <c r="C179" s="19" t="s">
        <v>86</v>
      </c>
      <c r="D179" s="19" t="s">
        <v>86</v>
      </c>
      <c r="E179" s="19" t="s">
        <v>86</v>
      </c>
      <c r="F179" s="19" t="s">
        <v>86</v>
      </c>
      <c r="G179" s="19">
        <f t="shared" si="15"/>
        <v>71410</v>
      </c>
      <c r="H179" s="19" t="str">
        <f t="shared" si="20"/>
        <v>071410</v>
      </c>
      <c r="I179" s="19">
        <f t="shared" si="19"/>
        <v>125</v>
      </c>
      <c r="J179" s="19">
        <f t="shared" si="16"/>
        <v>125</v>
      </c>
      <c r="K179" s="38"/>
      <c r="L179" s="39"/>
      <c r="M179" s="39"/>
      <c r="N179" s="39"/>
      <c r="O179" s="39"/>
      <c r="P179" s="39"/>
      <c r="Q179" s="40"/>
      <c r="R179" s="40"/>
      <c r="S179" s="33" t="s">
        <v>364</v>
      </c>
      <c r="T179" s="34">
        <v>13.269082882906897</v>
      </c>
      <c r="U179" s="34"/>
      <c r="V179" s="34" t="s">
        <v>363</v>
      </c>
      <c r="W179" s="162">
        <v>163.125846589356</v>
      </c>
      <c r="X179" s="162">
        <v>17.233208946450187</v>
      </c>
      <c r="Y179" s="34" t="s">
        <v>363</v>
      </c>
      <c r="Z179" s="162" t="s">
        <v>363</v>
      </c>
      <c r="AA179" s="162">
        <v>0.52580368179916526</v>
      </c>
      <c r="AB179" s="162">
        <v>27.874170180750415</v>
      </c>
      <c r="AC179" s="34">
        <v>1.2213388311831684E-2</v>
      </c>
      <c r="AD179" s="162" t="s">
        <v>363</v>
      </c>
      <c r="AE179" s="162" t="s">
        <v>363</v>
      </c>
      <c r="AF179" s="162">
        <v>2.8972829728721772</v>
      </c>
      <c r="AG179" s="162">
        <v>80.472111831600813</v>
      </c>
      <c r="AH179" s="162">
        <v>0.22315113572414436</v>
      </c>
      <c r="AI179" s="162">
        <v>1.3694952441899058E-3</v>
      </c>
      <c r="AJ179" s="162">
        <v>0.27199863304540023</v>
      </c>
      <c r="AK179" s="34">
        <v>40.463452328929186</v>
      </c>
      <c r="AL179" s="34">
        <v>122.1231043981492</v>
      </c>
      <c r="AM179" s="34" t="s">
        <v>363</v>
      </c>
      <c r="AN179" s="34">
        <v>73.219576607763443</v>
      </c>
      <c r="AO179" s="34" t="s">
        <v>363</v>
      </c>
      <c r="AP179" s="34">
        <v>23.792327595637214</v>
      </c>
      <c r="AQ179" s="34" t="s">
        <v>363</v>
      </c>
    </row>
    <row r="180" spans="1:43" x14ac:dyDescent="0.45">
      <c r="A180" s="19">
        <v>172</v>
      </c>
      <c r="B180" s="19" t="str">
        <f t="shared" si="14"/>
        <v>71410_Green</v>
      </c>
      <c r="C180" s="19" t="s">
        <v>86</v>
      </c>
      <c r="D180" s="19" t="s">
        <v>86</v>
      </c>
      <c r="E180" s="19" t="s">
        <v>86</v>
      </c>
      <c r="F180" s="19" t="s">
        <v>86</v>
      </c>
      <c r="G180" s="19">
        <f t="shared" si="15"/>
        <v>71410</v>
      </c>
      <c r="H180" s="19" t="str">
        <f t="shared" si="20"/>
        <v>071410</v>
      </c>
      <c r="I180" s="19" t="str">
        <f>IF(J180=J177,"aa",J180)</f>
        <v>aa</v>
      </c>
      <c r="J180" s="19">
        <f t="shared" si="16"/>
        <v>125</v>
      </c>
      <c r="K180" s="31"/>
      <c r="L180" s="30" t="s">
        <v>510</v>
      </c>
      <c r="M180" s="30"/>
      <c r="N180" s="30" t="s">
        <v>511</v>
      </c>
      <c r="O180" s="30"/>
      <c r="P180" s="30" t="s">
        <v>507</v>
      </c>
      <c r="Q180" s="32">
        <v>0.2</v>
      </c>
      <c r="R180" s="32">
        <v>1</v>
      </c>
      <c r="S180" s="33" t="s">
        <v>361</v>
      </c>
      <c r="T180" s="34">
        <v>2749.9391699400317</v>
      </c>
      <c r="U180" s="34"/>
      <c r="V180" s="34" t="s">
        <v>363</v>
      </c>
      <c r="W180" s="162">
        <v>2772.3952411585065</v>
      </c>
      <c r="X180" s="162">
        <v>2165.8962383866296</v>
      </c>
      <c r="Y180" s="34" t="s">
        <v>363</v>
      </c>
      <c r="Z180" s="162" t="s">
        <v>363</v>
      </c>
      <c r="AA180" s="162">
        <v>2702.3829622976641</v>
      </c>
      <c r="AB180" s="162">
        <v>2102.0923700211742</v>
      </c>
      <c r="AC180" s="34">
        <v>2154.9872827994009</v>
      </c>
      <c r="AD180" s="162">
        <v>2552.8140409691273</v>
      </c>
      <c r="AE180" s="162" t="s">
        <v>363</v>
      </c>
      <c r="AF180" s="162">
        <v>2593.6526898902098</v>
      </c>
      <c r="AG180" s="162">
        <v>4450.7955797173236</v>
      </c>
      <c r="AH180" s="162">
        <v>3902.0594196751208</v>
      </c>
      <c r="AI180" s="162">
        <v>1951.5653156457852</v>
      </c>
      <c r="AJ180" s="162">
        <v>2298.9839897400102</v>
      </c>
      <c r="AK180" s="34">
        <v>2819.8554572755784</v>
      </c>
      <c r="AL180" s="34">
        <v>12202.200332939306</v>
      </c>
      <c r="AM180" s="34" t="s">
        <v>363</v>
      </c>
      <c r="AN180" s="34">
        <v>1655.7288008863318</v>
      </c>
      <c r="AO180" s="34" t="s">
        <v>363</v>
      </c>
      <c r="AP180" s="34">
        <v>1287.7651482535114</v>
      </c>
      <c r="AQ180" s="34" t="s">
        <v>363</v>
      </c>
    </row>
    <row r="181" spans="1:43" x14ac:dyDescent="0.45">
      <c r="A181" s="19">
        <v>173</v>
      </c>
      <c r="B181" s="19" t="str">
        <f t="shared" si="14"/>
        <v>71410_Blue</v>
      </c>
      <c r="C181" s="19" t="s">
        <v>86</v>
      </c>
      <c r="D181" s="19" t="s">
        <v>86</v>
      </c>
      <c r="E181" s="19" t="s">
        <v>86</v>
      </c>
      <c r="F181" s="19" t="s">
        <v>86</v>
      </c>
      <c r="G181" s="19">
        <f t="shared" si="15"/>
        <v>71410</v>
      </c>
      <c r="H181" s="19" t="str">
        <f t="shared" si="20"/>
        <v>071410</v>
      </c>
      <c r="I181" s="19" t="str">
        <f t="shared" si="19"/>
        <v>aa</v>
      </c>
      <c r="J181" s="19">
        <f t="shared" si="16"/>
        <v>125</v>
      </c>
      <c r="K181" s="35"/>
      <c r="L181" s="36"/>
      <c r="M181" s="36"/>
      <c r="N181" s="36"/>
      <c r="O181" s="36"/>
      <c r="P181" s="36"/>
      <c r="Q181" s="37"/>
      <c r="R181" s="37"/>
      <c r="S181" s="33" t="s">
        <v>362</v>
      </c>
      <c r="T181" s="34">
        <v>1.288239820048295</v>
      </c>
      <c r="U181" s="34"/>
      <c r="V181" s="34" t="s">
        <v>363</v>
      </c>
      <c r="W181" s="162" t="s">
        <v>363</v>
      </c>
      <c r="X181" s="162">
        <v>3.2285928318010475</v>
      </c>
      <c r="Y181" s="34" t="s">
        <v>363</v>
      </c>
      <c r="Z181" s="162" t="s">
        <v>363</v>
      </c>
      <c r="AA181" s="162" t="s">
        <v>363</v>
      </c>
      <c r="AB181" s="162" t="s">
        <v>363</v>
      </c>
      <c r="AC181" s="34" t="s">
        <v>363</v>
      </c>
      <c r="AD181" s="162" t="s">
        <v>363</v>
      </c>
      <c r="AE181" s="162" t="s">
        <v>363</v>
      </c>
      <c r="AF181" s="162" t="s">
        <v>363</v>
      </c>
      <c r="AG181" s="162" t="s">
        <v>363</v>
      </c>
      <c r="AH181" s="162" t="s">
        <v>363</v>
      </c>
      <c r="AI181" s="162" t="s">
        <v>363</v>
      </c>
      <c r="AJ181" s="162" t="s">
        <v>363</v>
      </c>
      <c r="AK181" s="34" t="s">
        <v>363</v>
      </c>
      <c r="AL181" s="34" t="s">
        <v>363</v>
      </c>
      <c r="AM181" s="34" t="s">
        <v>363</v>
      </c>
      <c r="AN181" s="34" t="s">
        <v>363</v>
      </c>
      <c r="AO181" s="34" t="s">
        <v>363</v>
      </c>
      <c r="AP181" s="34" t="s">
        <v>363</v>
      </c>
      <c r="AQ181" s="34" t="s">
        <v>363</v>
      </c>
    </row>
    <row r="182" spans="1:43" x14ac:dyDescent="0.45">
      <c r="A182" s="19">
        <v>174</v>
      </c>
      <c r="B182" s="19" t="str">
        <f t="shared" si="14"/>
        <v>71410_Grey</v>
      </c>
      <c r="C182" s="19" t="s">
        <v>86</v>
      </c>
      <c r="D182" s="19" t="s">
        <v>86</v>
      </c>
      <c r="E182" s="19" t="s">
        <v>86</v>
      </c>
      <c r="F182" s="19" t="s">
        <v>86</v>
      </c>
      <c r="G182" s="19">
        <f t="shared" si="15"/>
        <v>71410</v>
      </c>
      <c r="H182" s="19" t="str">
        <f t="shared" si="20"/>
        <v>071410</v>
      </c>
      <c r="I182" s="19" t="str">
        <f t="shared" si="19"/>
        <v>aa</v>
      </c>
      <c r="J182" s="19">
        <f t="shared" si="16"/>
        <v>125</v>
      </c>
      <c r="K182" s="38"/>
      <c r="L182" s="39"/>
      <c r="M182" s="39"/>
      <c r="N182" s="39"/>
      <c r="O182" s="39"/>
      <c r="P182" s="39"/>
      <c r="Q182" s="40"/>
      <c r="R182" s="40"/>
      <c r="S182" s="33" t="s">
        <v>364</v>
      </c>
      <c r="T182" s="34">
        <v>66.345414414534474</v>
      </c>
      <c r="U182" s="34"/>
      <c r="V182" s="34" t="s">
        <v>363</v>
      </c>
      <c r="W182" s="162">
        <v>815.62923294678001</v>
      </c>
      <c r="X182" s="162">
        <v>86.166044732250924</v>
      </c>
      <c r="Y182" s="34" t="s">
        <v>363</v>
      </c>
      <c r="Z182" s="162" t="s">
        <v>363</v>
      </c>
      <c r="AA182" s="162">
        <v>2.629018408995826</v>
      </c>
      <c r="AB182" s="162">
        <v>139.37085090375206</v>
      </c>
      <c r="AC182" s="34">
        <v>6.1066941559158421E-2</v>
      </c>
      <c r="AD182" s="162" t="s">
        <v>363</v>
      </c>
      <c r="AE182" s="162" t="s">
        <v>363</v>
      </c>
      <c r="AF182" s="162">
        <v>14.486414864360885</v>
      </c>
      <c r="AG182" s="162">
        <v>402.36055915800404</v>
      </c>
      <c r="AH182" s="162">
        <v>1.1157556786207217</v>
      </c>
      <c r="AI182" s="162">
        <v>6.8474762209495285E-3</v>
      </c>
      <c r="AJ182" s="162">
        <v>1.359993165227001</v>
      </c>
      <c r="AK182" s="34">
        <v>202.31726164464592</v>
      </c>
      <c r="AL182" s="34">
        <v>610.61552199074595</v>
      </c>
      <c r="AM182" s="34" t="s">
        <v>363</v>
      </c>
      <c r="AN182" s="34">
        <v>366.0978830388172</v>
      </c>
      <c r="AO182" s="34" t="s">
        <v>363</v>
      </c>
      <c r="AP182" s="34">
        <v>118.96163797818606</v>
      </c>
      <c r="AQ182" s="34" t="s">
        <v>363</v>
      </c>
    </row>
    <row r="183" spans="1:43" x14ac:dyDescent="0.45">
      <c r="A183" s="19">
        <v>175</v>
      </c>
      <c r="B183" s="19" t="str">
        <f t="shared" si="14"/>
        <v>71410_Green</v>
      </c>
      <c r="C183" s="19" t="s">
        <v>86</v>
      </c>
      <c r="D183" s="19" t="s">
        <v>86</v>
      </c>
      <c r="E183" s="19" t="s">
        <v>86</v>
      </c>
      <c r="F183" s="19" t="s">
        <v>86</v>
      </c>
      <c r="G183" s="19">
        <f t="shared" si="15"/>
        <v>71410</v>
      </c>
      <c r="H183" s="19" t="str">
        <f t="shared" si="20"/>
        <v>071410</v>
      </c>
      <c r="I183" s="19" t="str">
        <f>IF(J183=J180,"aa",J183)</f>
        <v>aa</v>
      </c>
      <c r="J183" s="19">
        <f t="shared" si="16"/>
        <v>125</v>
      </c>
      <c r="K183" s="31"/>
      <c r="L183" s="30" t="s">
        <v>512</v>
      </c>
      <c r="M183" s="30"/>
      <c r="N183" s="30" t="s">
        <v>513</v>
      </c>
      <c r="O183" s="30"/>
      <c r="P183" s="30" t="s">
        <v>507</v>
      </c>
      <c r="Q183" s="32">
        <v>0.3</v>
      </c>
      <c r="R183" s="32">
        <v>1</v>
      </c>
      <c r="S183" s="33" t="s">
        <v>361</v>
      </c>
      <c r="T183" s="34">
        <v>1833.2927799600213</v>
      </c>
      <c r="U183" s="34"/>
      <c r="V183" s="34" t="s">
        <v>363</v>
      </c>
      <c r="W183" s="162">
        <v>1848.263494105671</v>
      </c>
      <c r="X183" s="162">
        <v>1443.9308255910864</v>
      </c>
      <c r="Y183" s="34" t="s">
        <v>363</v>
      </c>
      <c r="Z183" s="162" t="s">
        <v>363</v>
      </c>
      <c r="AA183" s="162">
        <v>1801.5886415317764</v>
      </c>
      <c r="AB183" s="162">
        <v>1401.3949133474498</v>
      </c>
      <c r="AC183" s="34">
        <v>1436.658188532934</v>
      </c>
      <c r="AD183" s="162">
        <v>1701.8760273127516</v>
      </c>
      <c r="AE183" s="162" t="s">
        <v>363</v>
      </c>
      <c r="AF183" s="162">
        <v>1729.1017932601401</v>
      </c>
      <c r="AG183" s="162">
        <v>2967.1970531448828</v>
      </c>
      <c r="AH183" s="162">
        <v>2601.3729464500807</v>
      </c>
      <c r="AI183" s="162">
        <v>1301.0435437638569</v>
      </c>
      <c r="AJ183" s="162">
        <v>1532.6559931600068</v>
      </c>
      <c r="AK183" s="34">
        <v>1879.9036381837191</v>
      </c>
      <c r="AL183" s="34">
        <v>8134.8002219595392</v>
      </c>
      <c r="AM183" s="34" t="s">
        <v>363</v>
      </c>
      <c r="AN183" s="34">
        <v>1103.8192005908879</v>
      </c>
      <c r="AO183" s="34" t="s">
        <v>363</v>
      </c>
      <c r="AP183" s="34">
        <v>858.51009883567428</v>
      </c>
      <c r="AQ183" s="34" t="s">
        <v>363</v>
      </c>
    </row>
    <row r="184" spans="1:43" x14ac:dyDescent="0.45">
      <c r="A184" s="19">
        <v>176</v>
      </c>
      <c r="B184" s="19" t="str">
        <f t="shared" si="14"/>
        <v>71410_Blue</v>
      </c>
      <c r="C184" s="19" t="s">
        <v>86</v>
      </c>
      <c r="D184" s="19" t="s">
        <v>86</v>
      </c>
      <c r="E184" s="19" t="s">
        <v>86</v>
      </c>
      <c r="F184" s="19" t="s">
        <v>86</v>
      </c>
      <c r="G184" s="19">
        <f t="shared" si="15"/>
        <v>71410</v>
      </c>
      <c r="H184" s="19" t="str">
        <f t="shared" si="20"/>
        <v>071410</v>
      </c>
      <c r="I184" s="19" t="str">
        <f t="shared" si="19"/>
        <v>aa</v>
      </c>
      <c r="J184" s="19">
        <f t="shared" si="16"/>
        <v>125</v>
      </c>
      <c r="K184" s="35"/>
      <c r="L184" s="36"/>
      <c r="M184" s="36"/>
      <c r="N184" s="36"/>
      <c r="O184" s="36"/>
      <c r="P184" s="36"/>
      <c r="Q184" s="37"/>
      <c r="R184" s="37"/>
      <c r="S184" s="33" t="s">
        <v>362</v>
      </c>
      <c r="T184" s="34">
        <v>0.85882654669886338</v>
      </c>
      <c r="U184" s="34"/>
      <c r="V184" s="34" t="s">
        <v>363</v>
      </c>
      <c r="W184" s="162" t="s">
        <v>363</v>
      </c>
      <c r="X184" s="162">
        <v>2.1523952212006985</v>
      </c>
      <c r="Y184" s="34" t="s">
        <v>363</v>
      </c>
      <c r="Z184" s="162" t="s">
        <v>363</v>
      </c>
      <c r="AA184" s="162" t="s">
        <v>363</v>
      </c>
      <c r="AB184" s="162" t="s">
        <v>363</v>
      </c>
      <c r="AC184" s="34" t="s">
        <v>363</v>
      </c>
      <c r="AD184" s="162" t="s">
        <v>363</v>
      </c>
      <c r="AE184" s="162" t="s">
        <v>363</v>
      </c>
      <c r="AF184" s="162" t="s">
        <v>363</v>
      </c>
      <c r="AG184" s="162" t="s">
        <v>363</v>
      </c>
      <c r="AH184" s="162" t="s">
        <v>363</v>
      </c>
      <c r="AI184" s="162" t="s">
        <v>363</v>
      </c>
      <c r="AJ184" s="162" t="s">
        <v>363</v>
      </c>
      <c r="AK184" s="34" t="s">
        <v>363</v>
      </c>
      <c r="AL184" s="34" t="s">
        <v>363</v>
      </c>
      <c r="AM184" s="34" t="s">
        <v>363</v>
      </c>
      <c r="AN184" s="34" t="s">
        <v>363</v>
      </c>
      <c r="AO184" s="34" t="s">
        <v>363</v>
      </c>
      <c r="AP184" s="34" t="s">
        <v>363</v>
      </c>
      <c r="AQ184" s="34" t="s">
        <v>363</v>
      </c>
    </row>
    <row r="185" spans="1:43" x14ac:dyDescent="0.45">
      <c r="A185" s="19">
        <v>177</v>
      </c>
      <c r="B185" s="19" t="str">
        <f t="shared" si="14"/>
        <v>71410_Grey</v>
      </c>
      <c r="C185" s="19" t="s">
        <v>86</v>
      </c>
      <c r="D185" s="19" t="s">
        <v>86</v>
      </c>
      <c r="E185" s="19" t="s">
        <v>86</v>
      </c>
      <c r="F185" s="19" t="s">
        <v>86</v>
      </c>
      <c r="G185" s="19">
        <f t="shared" si="15"/>
        <v>71410</v>
      </c>
      <c r="H185" s="19" t="str">
        <f t="shared" si="20"/>
        <v>071410</v>
      </c>
      <c r="I185" s="19" t="str">
        <f t="shared" si="19"/>
        <v>aa</v>
      </c>
      <c r="J185" s="19">
        <f t="shared" si="16"/>
        <v>125</v>
      </c>
      <c r="K185" s="38"/>
      <c r="L185" s="39"/>
      <c r="M185" s="39"/>
      <c r="N185" s="39"/>
      <c r="O185" s="39"/>
      <c r="P185" s="39"/>
      <c r="Q185" s="40"/>
      <c r="R185" s="40"/>
      <c r="S185" s="33" t="s">
        <v>364</v>
      </c>
      <c r="T185" s="34">
        <v>44.230276276356328</v>
      </c>
      <c r="U185" s="34"/>
      <c r="V185" s="34" t="s">
        <v>363</v>
      </c>
      <c r="W185" s="162">
        <v>543.75282196452008</v>
      </c>
      <c r="X185" s="162">
        <v>57.444029821500628</v>
      </c>
      <c r="Y185" s="34" t="s">
        <v>363</v>
      </c>
      <c r="Z185" s="162" t="s">
        <v>363</v>
      </c>
      <c r="AA185" s="162">
        <v>1.7526789393305509</v>
      </c>
      <c r="AB185" s="162">
        <v>92.913900602501386</v>
      </c>
      <c r="AC185" s="34">
        <v>4.071129437277228E-2</v>
      </c>
      <c r="AD185" s="162" t="s">
        <v>363</v>
      </c>
      <c r="AE185" s="162" t="s">
        <v>363</v>
      </c>
      <c r="AF185" s="162">
        <v>9.6576099095739245</v>
      </c>
      <c r="AG185" s="162">
        <v>268.24037277200273</v>
      </c>
      <c r="AH185" s="162">
        <v>0.74383711908048122</v>
      </c>
      <c r="AI185" s="162">
        <v>4.5649841472996866E-3</v>
      </c>
      <c r="AJ185" s="162">
        <v>0.90666211015133413</v>
      </c>
      <c r="AK185" s="34">
        <v>134.87817442976396</v>
      </c>
      <c r="AL185" s="34">
        <v>407.07701466049735</v>
      </c>
      <c r="AM185" s="34" t="s">
        <v>363</v>
      </c>
      <c r="AN185" s="34">
        <v>244.06525535921148</v>
      </c>
      <c r="AO185" s="34" t="s">
        <v>363</v>
      </c>
      <c r="AP185" s="34">
        <v>79.307758652124051</v>
      </c>
      <c r="AQ185" s="34" t="s">
        <v>363</v>
      </c>
    </row>
    <row r="186" spans="1:43" x14ac:dyDescent="0.45">
      <c r="A186" s="19">
        <v>178</v>
      </c>
      <c r="B186" s="19" t="str">
        <f t="shared" si="14"/>
        <v>71410_Green</v>
      </c>
      <c r="C186" s="19" t="s">
        <v>86</v>
      </c>
      <c r="D186" s="19" t="s">
        <v>86</v>
      </c>
      <c r="E186" s="19" t="s">
        <v>86</v>
      </c>
      <c r="F186" s="19" t="s">
        <v>86</v>
      </c>
      <c r="G186" s="19">
        <f t="shared" si="15"/>
        <v>71410</v>
      </c>
      <c r="H186" s="19" t="str">
        <f t="shared" si="20"/>
        <v>071410</v>
      </c>
      <c r="I186" s="19" t="str">
        <f>IF(J186=J183,"aa",J186)</f>
        <v>aa</v>
      </c>
      <c r="J186" s="19">
        <f t="shared" si="16"/>
        <v>125</v>
      </c>
      <c r="K186" s="31"/>
      <c r="L186" s="30" t="s">
        <v>514</v>
      </c>
      <c r="M186" s="30"/>
      <c r="N186" s="30" t="s">
        <v>515</v>
      </c>
      <c r="O186" s="30"/>
      <c r="P186" s="30" t="s">
        <v>507</v>
      </c>
      <c r="Q186" s="32">
        <v>0.35</v>
      </c>
      <c r="R186" s="32">
        <v>1</v>
      </c>
      <c r="S186" s="33" t="s">
        <v>361</v>
      </c>
      <c r="T186" s="34">
        <v>1571.3938113943041</v>
      </c>
      <c r="U186" s="34"/>
      <c r="V186" s="34" t="s">
        <v>363</v>
      </c>
      <c r="W186" s="162">
        <v>1584.2258520905752</v>
      </c>
      <c r="X186" s="162">
        <v>1237.6549933637884</v>
      </c>
      <c r="Y186" s="34" t="s">
        <v>363</v>
      </c>
      <c r="Z186" s="162" t="s">
        <v>363</v>
      </c>
      <c r="AA186" s="162">
        <v>1544.2188355986655</v>
      </c>
      <c r="AB186" s="162">
        <v>1201.1956400120998</v>
      </c>
      <c r="AC186" s="34">
        <v>1231.4213044568005</v>
      </c>
      <c r="AD186" s="162">
        <v>1458.7508805537871</v>
      </c>
      <c r="AE186" s="162" t="s">
        <v>363</v>
      </c>
      <c r="AF186" s="162">
        <v>1482.0872513658344</v>
      </c>
      <c r="AG186" s="162">
        <v>2543.3117598384711</v>
      </c>
      <c r="AH186" s="162">
        <v>2229.7482398143552</v>
      </c>
      <c r="AI186" s="162">
        <v>1115.1801803690203</v>
      </c>
      <c r="AJ186" s="162">
        <v>1313.7051369942917</v>
      </c>
      <c r="AK186" s="34">
        <v>1611.3459755860449</v>
      </c>
      <c r="AL186" s="34">
        <v>6972.6859045367473</v>
      </c>
      <c r="AM186" s="34" t="s">
        <v>363</v>
      </c>
      <c r="AN186" s="34">
        <v>946.13074336361831</v>
      </c>
      <c r="AO186" s="34" t="s">
        <v>363</v>
      </c>
      <c r="AP186" s="34">
        <v>735.86579900200661</v>
      </c>
      <c r="AQ186" s="34" t="s">
        <v>363</v>
      </c>
    </row>
    <row r="187" spans="1:43" x14ac:dyDescent="0.45">
      <c r="A187" s="19">
        <v>179</v>
      </c>
      <c r="B187" s="19" t="str">
        <f t="shared" si="14"/>
        <v>71410_Blue</v>
      </c>
      <c r="C187" s="19" t="s">
        <v>86</v>
      </c>
      <c r="D187" s="19" t="s">
        <v>86</v>
      </c>
      <c r="E187" s="19" t="s">
        <v>86</v>
      </c>
      <c r="F187" s="19" t="s">
        <v>86</v>
      </c>
      <c r="G187" s="19">
        <f t="shared" si="15"/>
        <v>71410</v>
      </c>
      <c r="H187" s="19" t="str">
        <f t="shared" si="20"/>
        <v>071410</v>
      </c>
      <c r="I187" s="19" t="str">
        <f t="shared" si="19"/>
        <v>aa</v>
      </c>
      <c r="J187" s="19">
        <f t="shared" si="16"/>
        <v>125</v>
      </c>
      <c r="K187" s="35"/>
      <c r="L187" s="36"/>
      <c r="M187" s="36"/>
      <c r="N187" s="36"/>
      <c r="O187" s="36"/>
      <c r="P187" s="36"/>
      <c r="Q187" s="37"/>
      <c r="R187" s="37"/>
      <c r="S187" s="33" t="s">
        <v>362</v>
      </c>
      <c r="T187" s="34">
        <v>0.73613704002759717</v>
      </c>
      <c r="U187" s="34"/>
      <c r="V187" s="34" t="s">
        <v>363</v>
      </c>
      <c r="W187" s="162" t="s">
        <v>363</v>
      </c>
      <c r="X187" s="162">
        <v>1.8449101896005988</v>
      </c>
      <c r="Y187" s="34" t="s">
        <v>363</v>
      </c>
      <c r="Z187" s="162" t="s">
        <v>363</v>
      </c>
      <c r="AA187" s="162" t="s">
        <v>363</v>
      </c>
      <c r="AB187" s="162" t="s">
        <v>363</v>
      </c>
      <c r="AC187" s="34" t="s">
        <v>363</v>
      </c>
      <c r="AD187" s="162" t="s">
        <v>363</v>
      </c>
      <c r="AE187" s="162" t="s">
        <v>363</v>
      </c>
      <c r="AF187" s="162" t="s">
        <v>363</v>
      </c>
      <c r="AG187" s="162" t="s">
        <v>363</v>
      </c>
      <c r="AH187" s="162" t="s">
        <v>363</v>
      </c>
      <c r="AI187" s="162" t="s">
        <v>363</v>
      </c>
      <c r="AJ187" s="162" t="s">
        <v>363</v>
      </c>
      <c r="AK187" s="34" t="s">
        <v>363</v>
      </c>
      <c r="AL187" s="34" t="s">
        <v>363</v>
      </c>
      <c r="AM187" s="34" t="s">
        <v>363</v>
      </c>
      <c r="AN187" s="34" t="s">
        <v>363</v>
      </c>
      <c r="AO187" s="34" t="s">
        <v>363</v>
      </c>
      <c r="AP187" s="34" t="s">
        <v>363</v>
      </c>
      <c r="AQ187" s="34" t="s">
        <v>363</v>
      </c>
    </row>
    <row r="188" spans="1:43" x14ac:dyDescent="0.45">
      <c r="A188" s="19">
        <v>180</v>
      </c>
      <c r="B188" s="19" t="str">
        <f t="shared" si="14"/>
        <v>71410_Grey</v>
      </c>
      <c r="C188" s="19" t="s">
        <v>86</v>
      </c>
      <c r="D188" s="19" t="s">
        <v>86</v>
      </c>
      <c r="E188" s="19" t="s">
        <v>86</v>
      </c>
      <c r="F188" s="19" t="s">
        <v>86</v>
      </c>
      <c r="G188" s="19">
        <f t="shared" si="15"/>
        <v>71410</v>
      </c>
      <c r="H188" s="19" t="str">
        <f t="shared" si="20"/>
        <v>071410</v>
      </c>
      <c r="I188" s="19" t="str">
        <f t="shared" si="19"/>
        <v>aa</v>
      </c>
      <c r="J188" s="19">
        <f t="shared" si="16"/>
        <v>125</v>
      </c>
      <c r="K188" s="38"/>
      <c r="L188" s="39"/>
      <c r="M188" s="39"/>
      <c r="N188" s="39"/>
      <c r="O188" s="39"/>
      <c r="P188" s="39"/>
      <c r="Q188" s="40"/>
      <c r="R188" s="40"/>
      <c r="S188" s="33" t="s">
        <v>364</v>
      </c>
      <c r="T188" s="34">
        <v>37.911665379733996</v>
      </c>
      <c r="U188" s="34"/>
      <c r="V188" s="34" t="s">
        <v>363</v>
      </c>
      <c r="W188" s="162">
        <v>466.07384739816001</v>
      </c>
      <c r="X188" s="162">
        <v>49.23773984700054</v>
      </c>
      <c r="Y188" s="34" t="s">
        <v>363</v>
      </c>
      <c r="Z188" s="162" t="s">
        <v>363</v>
      </c>
      <c r="AA188" s="162">
        <v>1.5022962337119008</v>
      </c>
      <c r="AB188" s="162">
        <v>79.640486230715481</v>
      </c>
      <c r="AC188" s="34">
        <v>3.4895395176661959E-2</v>
      </c>
      <c r="AD188" s="162" t="s">
        <v>363</v>
      </c>
      <c r="AE188" s="162" t="s">
        <v>363</v>
      </c>
      <c r="AF188" s="162">
        <v>8.2779513510633631</v>
      </c>
      <c r="AG188" s="162">
        <v>229.92031951885949</v>
      </c>
      <c r="AH188" s="162">
        <v>0.63757467349755537</v>
      </c>
      <c r="AI188" s="162">
        <v>3.9128435548283023E-3</v>
      </c>
      <c r="AJ188" s="162">
        <v>0.77713895155828638</v>
      </c>
      <c r="AK188" s="34">
        <v>115.60986379694054</v>
      </c>
      <c r="AL188" s="34">
        <v>348.92315542328345</v>
      </c>
      <c r="AM188" s="34" t="s">
        <v>363</v>
      </c>
      <c r="AN188" s="34">
        <v>209.19879030789556</v>
      </c>
      <c r="AO188" s="34" t="s">
        <v>363</v>
      </c>
      <c r="AP188" s="34">
        <v>67.978078844677754</v>
      </c>
      <c r="AQ188" s="34" t="s">
        <v>363</v>
      </c>
    </row>
    <row r="189" spans="1:43" x14ac:dyDescent="0.45">
      <c r="A189" s="19">
        <v>181</v>
      </c>
      <c r="B189" s="19" t="str">
        <f t="shared" si="14"/>
        <v>110814_Green</v>
      </c>
      <c r="C189" s="19" t="s">
        <v>1615</v>
      </c>
      <c r="D189" s="19" t="s">
        <v>1615</v>
      </c>
      <c r="E189" s="19" t="s">
        <v>1615</v>
      </c>
      <c r="F189" s="19" t="s">
        <v>1615</v>
      </c>
      <c r="G189" s="19">
        <f t="shared" si="15"/>
        <v>110814</v>
      </c>
      <c r="H189" s="19" t="str">
        <f t="shared" si="20"/>
        <v>110814</v>
      </c>
      <c r="I189" s="19" t="str">
        <f>IF(J189=J186,"aa",J189)</f>
        <v>aa</v>
      </c>
      <c r="J189" s="19">
        <f t="shared" si="16"/>
        <v>125</v>
      </c>
      <c r="K189" s="31" t="s">
        <v>363</v>
      </c>
      <c r="L189" s="30" t="s">
        <v>516</v>
      </c>
      <c r="M189" s="30" t="s">
        <v>517</v>
      </c>
      <c r="N189" s="30" t="s">
        <v>518</v>
      </c>
      <c r="O189" s="30" t="s">
        <v>363</v>
      </c>
      <c r="P189" s="30" t="s">
        <v>507</v>
      </c>
      <c r="Q189" s="32">
        <v>0.25</v>
      </c>
      <c r="R189" s="32">
        <v>1</v>
      </c>
      <c r="S189" s="33" t="s">
        <v>361</v>
      </c>
      <c r="T189" s="34">
        <v>2199.9513359520256</v>
      </c>
      <c r="U189" s="34"/>
      <c r="V189" s="34" t="s">
        <v>363</v>
      </c>
      <c r="W189" s="162">
        <v>2217.9161929268053</v>
      </c>
      <c r="X189" s="162">
        <v>1732.7169907093037</v>
      </c>
      <c r="Y189" s="34" t="s">
        <v>363</v>
      </c>
      <c r="Z189" s="162" t="s">
        <v>363</v>
      </c>
      <c r="AA189" s="162">
        <v>2161.9063698381315</v>
      </c>
      <c r="AB189" s="162">
        <v>1681.6738960169396</v>
      </c>
      <c r="AC189" s="34">
        <v>1723.9898262395207</v>
      </c>
      <c r="AD189" s="162">
        <v>2042.2512327753018</v>
      </c>
      <c r="AE189" s="162" t="s">
        <v>363</v>
      </c>
      <c r="AF189" s="162">
        <v>2074.9221519121679</v>
      </c>
      <c r="AG189" s="162">
        <v>3560.6364637738593</v>
      </c>
      <c r="AH189" s="162">
        <v>3121.6475357400968</v>
      </c>
      <c r="AI189" s="162">
        <v>1561.2522525166282</v>
      </c>
      <c r="AJ189" s="162">
        <v>1839.1871917920082</v>
      </c>
      <c r="AK189" s="34">
        <v>2255.8843658204628</v>
      </c>
      <c r="AL189" s="34">
        <v>9761.7602663514463</v>
      </c>
      <c r="AM189" s="34" t="s">
        <v>363</v>
      </c>
      <c r="AN189" s="34">
        <v>1324.5830407090655</v>
      </c>
      <c r="AO189" s="34" t="s">
        <v>363</v>
      </c>
      <c r="AP189" s="34">
        <v>1030.2121186028091</v>
      </c>
      <c r="AQ189" s="34" t="s">
        <v>363</v>
      </c>
    </row>
    <row r="190" spans="1:43" x14ac:dyDescent="0.45">
      <c r="A190" s="19">
        <v>182</v>
      </c>
      <c r="B190" s="19" t="str">
        <f t="shared" si="14"/>
        <v>110814_Blue</v>
      </c>
      <c r="C190" s="19" t="s">
        <v>1615</v>
      </c>
      <c r="D190" s="19" t="s">
        <v>1615</v>
      </c>
      <c r="E190" s="19" t="s">
        <v>1615</v>
      </c>
      <c r="F190" s="19" t="s">
        <v>1615</v>
      </c>
      <c r="G190" s="19">
        <f t="shared" si="15"/>
        <v>110814</v>
      </c>
      <c r="H190" s="19" t="str">
        <f t="shared" si="20"/>
        <v>110814</v>
      </c>
      <c r="I190" s="19" t="str">
        <f t="shared" si="19"/>
        <v>aa</v>
      </c>
      <c r="J190" s="19">
        <f t="shared" si="16"/>
        <v>125</v>
      </c>
      <c r="K190" s="35"/>
      <c r="L190" s="36"/>
      <c r="M190" s="36"/>
      <c r="N190" s="36"/>
      <c r="O190" s="36"/>
      <c r="P190" s="36"/>
      <c r="Q190" s="37"/>
      <c r="R190" s="37"/>
      <c r="S190" s="33" t="s">
        <v>362</v>
      </c>
      <c r="T190" s="34">
        <v>1.030591856038636</v>
      </c>
      <c r="U190" s="34"/>
      <c r="V190" s="34" t="s">
        <v>363</v>
      </c>
      <c r="W190" s="162" t="s">
        <v>363</v>
      </c>
      <c r="X190" s="162">
        <v>2.5828742654408381</v>
      </c>
      <c r="Y190" s="34" t="s">
        <v>363</v>
      </c>
      <c r="Z190" s="162" t="s">
        <v>363</v>
      </c>
      <c r="AA190" s="162" t="s">
        <v>363</v>
      </c>
      <c r="AB190" s="162" t="s">
        <v>363</v>
      </c>
      <c r="AC190" s="34" t="s">
        <v>363</v>
      </c>
      <c r="AD190" s="162" t="s">
        <v>363</v>
      </c>
      <c r="AE190" s="162" t="s">
        <v>363</v>
      </c>
      <c r="AF190" s="162" t="s">
        <v>363</v>
      </c>
      <c r="AG190" s="162" t="s">
        <v>363</v>
      </c>
      <c r="AH190" s="162" t="s">
        <v>363</v>
      </c>
      <c r="AI190" s="162" t="s">
        <v>363</v>
      </c>
      <c r="AJ190" s="162" t="s">
        <v>363</v>
      </c>
      <c r="AK190" s="34" t="s">
        <v>363</v>
      </c>
      <c r="AL190" s="34" t="s">
        <v>363</v>
      </c>
      <c r="AM190" s="34" t="s">
        <v>363</v>
      </c>
      <c r="AN190" s="34" t="s">
        <v>363</v>
      </c>
      <c r="AO190" s="34" t="s">
        <v>363</v>
      </c>
      <c r="AP190" s="34" t="s">
        <v>363</v>
      </c>
      <c r="AQ190" s="34" t="s">
        <v>363</v>
      </c>
    </row>
    <row r="191" spans="1:43" x14ac:dyDescent="0.45">
      <c r="A191" s="19">
        <v>183</v>
      </c>
      <c r="B191" s="19" t="str">
        <f t="shared" si="14"/>
        <v>110814_Grey</v>
      </c>
      <c r="C191" s="19" t="s">
        <v>1615</v>
      </c>
      <c r="D191" s="19" t="s">
        <v>1615</v>
      </c>
      <c r="E191" s="19" t="s">
        <v>1615</v>
      </c>
      <c r="F191" s="19" t="s">
        <v>1615</v>
      </c>
      <c r="G191" s="19">
        <f t="shared" si="15"/>
        <v>110814</v>
      </c>
      <c r="H191" s="19" t="str">
        <f t="shared" si="20"/>
        <v>110814</v>
      </c>
      <c r="I191" s="19" t="str">
        <f t="shared" si="19"/>
        <v>aa</v>
      </c>
      <c r="J191" s="19">
        <f t="shared" si="16"/>
        <v>125</v>
      </c>
      <c r="K191" s="38"/>
      <c r="L191" s="39"/>
      <c r="M191" s="39"/>
      <c r="N191" s="39"/>
      <c r="O191" s="39"/>
      <c r="P191" s="39"/>
      <c r="Q191" s="40"/>
      <c r="R191" s="40"/>
      <c r="S191" s="33" t="s">
        <v>364</v>
      </c>
      <c r="T191" s="34">
        <v>53.076331531627588</v>
      </c>
      <c r="U191" s="34"/>
      <c r="V191" s="34" t="s">
        <v>363</v>
      </c>
      <c r="W191" s="162">
        <v>652.50338635742401</v>
      </c>
      <c r="X191" s="162">
        <v>68.932835785800748</v>
      </c>
      <c r="Y191" s="34" t="s">
        <v>363</v>
      </c>
      <c r="Z191" s="162" t="s">
        <v>363</v>
      </c>
      <c r="AA191" s="162">
        <v>2.103214727196661</v>
      </c>
      <c r="AB191" s="162">
        <v>111.49668072300166</v>
      </c>
      <c r="AC191" s="34">
        <v>4.8853553247326736E-2</v>
      </c>
      <c r="AD191" s="162" t="s">
        <v>363</v>
      </c>
      <c r="AE191" s="162" t="s">
        <v>363</v>
      </c>
      <c r="AF191" s="162">
        <v>11.589131891488709</v>
      </c>
      <c r="AG191" s="162">
        <v>321.88844732640325</v>
      </c>
      <c r="AH191" s="162">
        <v>0.89260454289657742</v>
      </c>
      <c r="AI191" s="162">
        <v>5.4779809767596232E-3</v>
      </c>
      <c r="AJ191" s="162">
        <v>1.0879945321816009</v>
      </c>
      <c r="AK191" s="34">
        <v>161.85380931571675</v>
      </c>
      <c r="AL191" s="34">
        <v>488.49241759259678</v>
      </c>
      <c r="AM191" s="34" t="s">
        <v>363</v>
      </c>
      <c r="AN191" s="34">
        <v>292.87830643105377</v>
      </c>
      <c r="AO191" s="34" t="s">
        <v>363</v>
      </c>
      <c r="AP191" s="34">
        <v>95.169310382548858</v>
      </c>
      <c r="AQ191" s="34" t="s">
        <v>363</v>
      </c>
    </row>
    <row r="192" spans="1:43" x14ac:dyDescent="0.45">
      <c r="A192" s="19">
        <v>184</v>
      </c>
      <c r="B192" s="19" t="str">
        <f t="shared" si="14"/>
        <v>71490_Green</v>
      </c>
      <c r="C192" s="19" t="s">
        <v>83</v>
      </c>
      <c r="D192" s="19" t="s">
        <v>83</v>
      </c>
      <c r="E192" s="19" t="s">
        <v>83</v>
      </c>
      <c r="F192" s="19" t="s">
        <v>83</v>
      </c>
      <c r="G192" s="19">
        <f t="shared" si="15"/>
        <v>71490</v>
      </c>
      <c r="H192" s="19" t="str">
        <f t="shared" si="20"/>
        <v>071490</v>
      </c>
      <c r="I192" s="19">
        <f>IF(J192=J189,"aa",J192)</f>
        <v>135</v>
      </c>
      <c r="J192" s="19">
        <f t="shared" si="16"/>
        <v>135</v>
      </c>
      <c r="K192" s="31">
        <v>135</v>
      </c>
      <c r="L192" s="30" t="s">
        <v>519</v>
      </c>
      <c r="M192" s="30"/>
      <c r="N192" s="30"/>
      <c r="O192" s="49" t="s">
        <v>88</v>
      </c>
      <c r="P192" s="30" t="s">
        <v>519</v>
      </c>
      <c r="Q192" s="32">
        <v>1</v>
      </c>
      <c r="R192" s="32">
        <v>1</v>
      </c>
      <c r="S192" s="33" t="s">
        <v>361</v>
      </c>
      <c r="T192" s="34">
        <v>848.85328119573046</v>
      </c>
      <c r="U192" s="34"/>
      <c r="V192" s="34" t="s">
        <v>363</v>
      </c>
      <c r="W192" s="162">
        <v>1067.7571284803755</v>
      </c>
      <c r="X192" s="162" t="s">
        <v>363</v>
      </c>
      <c r="Y192" s="34" t="s">
        <v>363</v>
      </c>
      <c r="Z192" s="162" t="s">
        <v>363</v>
      </c>
      <c r="AA192" s="162" t="s">
        <v>363</v>
      </c>
      <c r="AB192" s="162" t="s">
        <v>363</v>
      </c>
      <c r="AC192" s="34" t="s">
        <v>363</v>
      </c>
      <c r="AD192" s="162" t="s">
        <v>363</v>
      </c>
      <c r="AE192" s="162" t="s">
        <v>363</v>
      </c>
      <c r="AF192" s="162" t="s">
        <v>363</v>
      </c>
      <c r="AG192" s="162" t="s">
        <v>363</v>
      </c>
      <c r="AH192" s="162" t="s">
        <v>363</v>
      </c>
      <c r="AI192" s="162" t="s">
        <v>363</v>
      </c>
      <c r="AJ192" s="162" t="s">
        <v>363</v>
      </c>
      <c r="AK192" s="34" t="s">
        <v>363</v>
      </c>
      <c r="AL192" s="34" t="s">
        <v>363</v>
      </c>
      <c r="AM192" s="34" t="s">
        <v>363</v>
      </c>
      <c r="AN192" s="34" t="s">
        <v>363</v>
      </c>
      <c r="AO192" s="34" t="s">
        <v>363</v>
      </c>
      <c r="AP192" s="34" t="s">
        <v>363</v>
      </c>
      <c r="AQ192" s="34" t="s">
        <v>363</v>
      </c>
    </row>
    <row r="193" spans="1:43" x14ac:dyDescent="0.45">
      <c r="A193" s="19">
        <v>185</v>
      </c>
      <c r="B193" s="19" t="str">
        <f t="shared" si="14"/>
        <v>71490_Blue</v>
      </c>
      <c r="C193" s="19" t="s">
        <v>83</v>
      </c>
      <c r="D193" s="19" t="s">
        <v>83</v>
      </c>
      <c r="E193" s="19" t="s">
        <v>83</v>
      </c>
      <c r="F193" s="19" t="s">
        <v>83</v>
      </c>
      <c r="G193" s="19">
        <f t="shared" si="15"/>
        <v>71490</v>
      </c>
      <c r="H193" s="19" t="str">
        <f t="shared" si="20"/>
        <v>071490</v>
      </c>
      <c r="I193" s="19">
        <f t="shared" si="19"/>
        <v>135</v>
      </c>
      <c r="J193" s="19">
        <f t="shared" si="16"/>
        <v>135</v>
      </c>
      <c r="K193" s="35"/>
      <c r="L193" s="36"/>
      <c r="M193" s="36"/>
      <c r="N193" s="36"/>
      <c r="O193" s="56"/>
      <c r="P193" s="36"/>
      <c r="Q193" s="37"/>
      <c r="R193" s="37"/>
      <c r="S193" s="33" t="s">
        <v>362</v>
      </c>
      <c r="T193" s="34">
        <v>22.429298429189117</v>
      </c>
      <c r="U193" s="34"/>
      <c r="V193" s="34" t="s">
        <v>363</v>
      </c>
      <c r="W193" s="162" t="s">
        <v>363</v>
      </c>
      <c r="X193" s="162" t="s">
        <v>363</v>
      </c>
      <c r="Y193" s="34" t="s">
        <v>363</v>
      </c>
      <c r="Z193" s="162" t="s">
        <v>363</v>
      </c>
      <c r="AA193" s="162" t="s">
        <v>363</v>
      </c>
      <c r="AB193" s="162" t="s">
        <v>363</v>
      </c>
      <c r="AC193" s="34" t="s">
        <v>363</v>
      </c>
      <c r="AD193" s="162" t="s">
        <v>363</v>
      </c>
      <c r="AE193" s="162" t="s">
        <v>363</v>
      </c>
      <c r="AF193" s="162" t="s">
        <v>363</v>
      </c>
      <c r="AG193" s="162" t="s">
        <v>363</v>
      </c>
      <c r="AH193" s="162" t="s">
        <v>363</v>
      </c>
      <c r="AI193" s="162" t="s">
        <v>363</v>
      </c>
      <c r="AJ193" s="162" t="s">
        <v>363</v>
      </c>
      <c r="AK193" s="34" t="s">
        <v>363</v>
      </c>
      <c r="AL193" s="34" t="s">
        <v>363</v>
      </c>
      <c r="AM193" s="34" t="s">
        <v>363</v>
      </c>
      <c r="AN193" s="34" t="s">
        <v>363</v>
      </c>
      <c r="AO193" s="34" t="s">
        <v>363</v>
      </c>
      <c r="AP193" s="34" t="s">
        <v>363</v>
      </c>
      <c r="AQ193" s="34" t="s">
        <v>363</v>
      </c>
    </row>
    <row r="194" spans="1:43" x14ac:dyDescent="0.45">
      <c r="A194" s="19">
        <v>186</v>
      </c>
      <c r="B194" s="19" t="str">
        <f t="shared" si="14"/>
        <v>71490_Grey</v>
      </c>
      <c r="C194" s="19" t="s">
        <v>83</v>
      </c>
      <c r="D194" s="19" t="s">
        <v>83</v>
      </c>
      <c r="E194" s="19" t="s">
        <v>83</v>
      </c>
      <c r="F194" s="19" t="s">
        <v>83</v>
      </c>
      <c r="G194" s="19">
        <f t="shared" si="15"/>
        <v>71490</v>
      </c>
      <c r="H194" s="19" t="str">
        <f t="shared" si="20"/>
        <v>071490</v>
      </c>
      <c r="I194" s="19">
        <f t="shared" si="19"/>
        <v>135</v>
      </c>
      <c r="J194" s="19">
        <f t="shared" si="16"/>
        <v>135</v>
      </c>
      <c r="K194" s="38"/>
      <c r="L194" s="39"/>
      <c r="M194" s="39"/>
      <c r="N194" s="39"/>
      <c r="O194" s="39"/>
      <c r="P194" s="39"/>
      <c r="Q194" s="40"/>
      <c r="R194" s="40"/>
      <c r="S194" s="33" t="s">
        <v>364</v>
      </c>
      <c r="T194" s="34">
        <v>10.84331671524547</v>
      </c>
      <c r="U194" s="34"/>
      <c r="V194" s="34" t="s">
        <v>363</v>
      </c>
      <c r="W194" s="162">
        <v>276.99256809555612</v>
      </c>
      <c r="X194" s="162" t="s">
        <v>363</v>
      </c>
      <c r="Y194" s="34" t="s">
        <v>363</v>
      </c>
      <c r="Z194" s="162" t="s">
        <v>363</v>
      </c>
      <c r="AA194" s="162" t="s">
        <v>363</v>
      </c>
      <c r="AB194" s="162" t="s">
        <v>363</v>
      </c>
      <c r="AC194" s="34" t="s">
        <v>363</v>
      </c>
      <c r="AD194" s="162" t="s">
        <v>363</v>
      </c>
      <c r="AE194" s="162" t="s">
        <v>363</v>
      </c>
      <c r="AF194" s="162" t="s">
        <v>363</v>
      </c>
      <c r="AG194" s="162" t="s">
        <v>363</v>
      </c>
      <c r="AH194" s="162" t="s">
        <v>363</v>
      </c>
      <c r="AI194" s="162" t="s">
        <v>363</v>
      </c>
      <c r="AJ194" s="162" t="s">
        <v>363</v>
      </c>
      <c r="AK194" s="34" t="s">
        <v>363</v>
      </c>
      <c r="AL194" s="34" t="s">
        <v>363</v>
      </c>
      <c r="AM194" s="34" t="s">
        <v>363</v>
      </c>
      <c r="AN194" s="34" t="s">
        <v>363</v>
      </c>
      <c r="AO194" s="34" t="s">
        <v>363</v>
      </c>
      <c r="AP194" s="34" t="s">
        <v>363</v>
      </c>
      <c r="AQ194" s="34" t="s">
        <v>363</v>
      </c>
    </row>
    <row r="195" spans="1:43" x14ac:dyDescent="0.45">
      <c r="A195" s="19">
        <v>187</v>
      </c>
      <c r="B195" s="19" t="str">
        <f t="shared" si="14"/>
        <v>71490_Green</v>
      </c>
      <c r="C195" s="19" t="s">
        <v>83</v>
      </c>
      <c r="D195" s="19" t="s">
        <v>83</v>
      </c>
      <c r="E195" s="19" t="s">
        <v>83</v>
      </c>
      <c r="F195" s="19" t="s">
        <v>83</v>
      </c>
      <c r="G195" s="19">
        <f t="shared" si="15"/>
        <v>71490</v>
      </c>
      <c r="H195" s="19" t="str">
        <f t="shared" si="20"/>
        <v>071490</v>
      </c>
      <c r="I195" s="19">
        <f>IF(J195=J192,"aa",J195)</f>
        <v>136</v>
      </c>
      <c r="J195" s="19">
        <f t="shared" si="16"/>
        <v>136</v>
      </c>
      <c r="K195" s="31">
        <v>136</v>
      </c>
      <c r="L195" s="30" t="s">
        <v>520</v>
      </c>
      <c r="M195" s="30"/>
      <c r="N195" s="30"/>
      <c r="O195" s="49" t="s">
        <v>521</v>
      </c>
      <c r="P195" s="30" t="s">
        <v>520</v>
      </c>
      <c r="Q195" s="32">
        <v>1</v>
      </c>
      <c r="R195" s="32">
        <v>1</v>
      </c>
      <c r="S195" s="33" t="s">
        <v>361</v>
      </c>
      <c r="T195" s="34">
        <v>587.2329026319012</v>
      </c>
      <c r="U195" s="34"/>
      <c r="V195" s="34" t="s">
        <v>363</v>
      </c>
      <c r="W195" s="162" t="s">
        <v>363</v>
      </c>
      <c r="X195" s="162" t="s">
        <v>363</v>
      </c>
      <c r="Y195" s="34">
        <v>36.401960230028656</v>
      </c>
      <c r="Z195" s="162" t="s">
        <v>363</v>
      </c>
      <c r="AA195" s="162">
        <v>470.2496231586253</v>
      </c>
      <c r="AB195" s="162" t="s">
        <v>363</v>
      </c>
      <c r="AC195" s="34" t="s">
        <v>363</v>
      </c>
      <c r="AD195" s="162" t="s">
        <v>363</v>
      </c>
      <c r="AE195" s="162" t="s">
        <v>363</v>
      </c>
      <c r="AF195" s="162">
        <v>564.76451126432949</v>
      </c>
      <c r="AG195" s="162">
        <v>904.50022903402282</v>
      </c>
      <c r="AH195" s="162">
        <v>1144.556688734021</v>
      </c>
      <c r="AI195" s="162" t="s">
        <v>363</v>
      </c>
      <c r="AJ195" s="162" t="s">
        <v>363</v>
      </c>
      <c r="AK195" s="34" t="s">
        <v>363</v>
      </c>
      <c r="AL195" s="34" t="s">
        <v>363</v>
      </c>
      <c r="AM195" s="34" t="s">
        <v>363</v>
      </c>
      <c r="AN195" s="34">
        <v>255.41267420595193</v>
      </c>
      <c r="AO195" s="34" t="s">
        <v>363</v>
      </c>
      <c r="AP195" s="34" t="s">
        <v>363</v>
      </c>
      <c r="AQ195" s="34" t="s">
        <v>363</v>
      </c>
    </row>
    <row r="196" spans="1:43" x14ac:dyDescent="0.45">
      <c r="A196" s="19">
        <v>188</v>
      </c>
      <c r="B196" s="19" t="str">
        <f t="shared" si="14"/>
        <v>71490_Blue</v>
      </c>
      <c r="C196" s="19" t="s">
        <v>83</v>
      </c>
      <c r="D196" s="19" t="s">
        <v>83</v>
      </c>
      <c r="E196" s="19" t="s">
        <v>83</v>
      </c>
      <c r="F196" s="19" t="s">
        <v>83</v>
      </c>
      <c r="G196" s="19">
        <f t="shared" si="15"/>
        <v>71490</v>
      </c>
      <c r="H196" s="19" t="str">
        <f t="shared" si="20"/>
        <v>071490</v>
      </c>
      <c r="I196" s="19">
        <f t="shared" si="19"/>
        <v>136</v>
      </c>
      <c r="J196" s="19">
        <f t="shared" si="16"/>
        <v>136</v>
      </c>
      <c r="K196" s="35"/>
      <c r="L196" s="36"/>
      <c r="M196" s="36"/>
      <c r="N196" s="36"/>
      <c r="O196" s="56"/>
      <c r="P196" s="36"/>
      <c r="Q196" s="37"/>
      <c r="R196" s="37"/>
      <c r="S196" s="33" t="s">
        <v>362</v>
      </c>
      <c r="T196" s="34">
        <v>3.3120223463703287</v>
      </c>
      <c r="U196" s="34"/>
      <c r="V196" s="34" t="s">
        <v>363</v>
      </c>
      <c r="W196" s="162" t="s">
        <v>363</v>
      </c>
      <c r="X196" s="162" t="s">
        <v>363</v>
      </c>
      <c r="Y196" s="34">
        <v>121.75319172823028</v>
      </c>
      <c r="Z196" s="162" t="s">
        <v>363</v>
      </c>
      <c r="AA196" s="162">
        <v>1.0886295944568563</v>
      </c>
      <c r="AB196" s="162" t="s">
        <v>363</v>
      </c>
      <c r="AC196" s="34" t="s">
        <v>363</v>
      </c>
      <c r="AD196" s="162" t="s">
        <v>363</v>
      </c>
      <c r="AE196" s="162" t="s">
        <v>363</v>
      </c>
      <c r="AF196" s="162">
        <v>0.47051925800773076</v>
      </c>
      <c r="AG196" s="162">
        <v>3.1303486018637896</v>
      </c>
      <c r="AH196" s="162">
        <v>2.6478199827188247</v>
      </c>
      <c r="AI196" s="162" t="s">
        <v>363</v>
      </c>
      <c r="AJ196" s="162" t="s">
        <v>363</v>
      </c>
      <c r="AK196" s="34" t="s">
        <v>363</v>
      </c>
      <c r="AL196" s="34" t="s">
        <v>363</v>
      </c>
      <c r="AM196" s="34" t="s">
        <v>363</v>
      </c>
      <c r="AN196" s="34">
        <v>7.7931417225776958</v>
      </c>
      <c r="AO196" s="34" t="s">
        <v>363</v>
      </c>
      <c r="AP196" s="34" t="s">
        <v>363</v>
      </c>
      <c r="AQ196" s="34" t="s">
        <v>363</v>
      </c>
    </row>
    <row r="197" spans="1:43" x14ac:dyDescent="0.45">
      <c r="A197" s="19">
        <v>189</v>
      </c>
      <c r="B197" s="19" t="str">
        <f t="shared" si="14"/>
        <v>71490_Grey</v>
      </c>
      <c r="C197" s="19" t="s">
        <v>83</v>
      </c>
      <c r="D197" s="19" t="s">
        <v>83</v>
      </c>
      <c r="E197" s="19" t="s">
        <v>83</v>
      </c>
      <c r="F197" s="19" t="s">
        <v>83</v>
      </c>
      <c r="G197" s="19">
        <f t="shared" si="15"/>
        <v>71490</v>
      </c>
      <c r="H197" s="19" t="str">
        <f t="shared" si="20"/>
        <v>071490</v>
      </c>
      <c r="I197" s="19">
        <f t="shared" si="19"/>
        <v>136</v>
      </c>
      <c r="J197" s="19">
        <f t="shared" si="16"/>
        <v>136</v>
      </c>
      <c r="K197" s="38"/>
      <c r="L197" s="39"/>
      <c r="M197" s="39"/>
      <c r="N197" s="39"/>
      <c r="O197" s="39"/>
      <c r="P197" s="39"/>
      <c r="Q197" s="40"/>
      <c r="R197" s="40"/>
      <c r="S197" s="33" t="s">
        <v>364</v>
      </c>
      <c r="T197" s="34">
        <v>15.131723509036307</v>
      </c>
      <c r="U197" s="34"/>
      <c r="V197" s="34" t="s">
        <v>363</v>
      </c>
      <c r="W197" s="162" t="s">
        <v>363</v>
      </c>
      <c r="X197" s="162" t="s">
        <v>363</v>
      </c>
      <c r="Y197" s="34">
        <v>91.071630323121866</v>
      </c>
      <c r="Z197" s="162" t="s">
        <v>363</v>
      </c>
      <c r="AA197" s="162">
        <v>0.92150563061201551</v>
      </c>
      <c r="AB197" s="162" t="s">
        <v>363</v>
      </c>
      <c r="AC197" s="34" t="s">
        <v>363</v>
      </c>
      <c r="AD197" s="162" t="s">
        <v>363</v>
      </c>
      <c r="AE197" s="162" t="s">
        <v>363</v>
      </c>
      <c r="AF197" s="162">
        <v>1.0374791019807033</v>
      </c>
      <c r="AG197" s="162">
        <v>122.98047320200638</v>
      </c>
      <c r="AH197" s="162">
        <v>0.33054920825499512</v>
      </c>
      <c r="AI197" s="162" t="s">
        <v>363</v>
      </c>
      <c r="AJ197" s="162" t="s">
        <v>363</v>
      </c>
      <c r="AK197" s="34" t="s">
        <v>363</v>
      </c>
      <c r="AL197" s="34" t="s">
        <v>363</v>
      </c>
      <c r="AM197" s="34" t="s">
        <v>363</v>
      </c>
      <c r="AN197" s="34">
        <v>69.833536437742481</v>
      </c>
      <c r="AO197" s="34" t="s">
        <v>363</v>
      </c>
      <c r="AP197" s="34" t="s">
        <v>363</v>
      </c>
      <c r="AQ197" s="34" t="s">
        <v>363</v>
      </c>
    </row>
    <row r="198" spans="1:43" x14ac:dyDescent="0.45">
      <c r="A198" s="19">
        <v>190</v>
      </c>
      <c r="B198" s="19" t="str">
        <f t="shared" si="14"/>
        <v>71490_Green</v>
      </c>
      <c r="C198" s="19" t="s">
        <v>83</v>
      </c>
      <c r="D198" s="19" t="s">
        <v>83</v>
      </c>
      <c r="E198" s="19" t="s">
        <v>83</v>
      </c>
      <c r="F198" s="19" t="s">
        <v>83</v>
      </c>
      <c r="G198" s="19">
        <f t="shared" si="15"/>
        <v>71490</v>
      </c>
      <c r="H198" s="19" t="str">
        <f t="shared" si="20"/>
        <v>071490</v>
      </c>
      <c r="I198" s="19">
        <f>IF(J198=J195,"aa",J198)</f>
        <v>137</v>
      </c>
      <c r="J198" s="19">
        <f t="shared" si="16"/>
        <v>137</v>
      </c>
      <c r="K198" s="31">
        <v>137</v>
      </c>
      <c r="L198" s="30" t="s">
        <v>522</v>
      </c>
      <c r="M198" s="30"/>
      <c r="N198" s="30"/>
      <c r="O198" s="30" t="s">
        <v>92</v>
      </c>
      <c r="P198" s="30" t="s">
        <v>522</v>
      </c>
      <c r="Q198" s="32">
        <v>1</v>
      </c>
      <c r="R198" s="32">
        <v>1</v>
      </c>
      <c r="S198" s="33" t="s">
        <v>361</v>
      </c>
      <c r="T198" s="34">
        <v>341.25799162692806</v>
      </c>
      <c r="U198" s="34"/>
      <c r="V198" s="34" t="s">
        <v>363</v>
      </c>
      <c r="W198" s="162">
        <v>731.32692307692298</v>
      </c>
      <c r="X198" s="162">
        <v>455.29475119294318</v>
      </c>
      <c r="Y198" s="34" t="s">
        <v>363</v>
      </c>
      <c r="Z198" s="162">
        <v>571.65988416788548</v>
      </c>
      <c r="AA198" s="162">
        <v>229.18754408366607</v>
      </c>
      <c r="AB198" s="162" t="s">
        <v>363</v>
      </c>
      <c r="AC198" s="34">
        <v>426.6238732967044</v>
      </c>
      <c r="AD198" s="162" t="s">
        <v>363</v>
      </c>
      <c r="AE198" s="162" t="s">
        <v>363</v>
      </c>
      <c r="AF198" s="162">
        <v>319.53379996855892</v>
      </c>
      <c r="AG198" s="162">
        <v>819.73525668222294</v>
      </c>
      <c r="AH198" s="162">
        <v>1260.4466666666665</v>
      </c>
      <c r="AI198" s="162">
        <v>569.84316673135595</v>
      </c>
      <c r="AJ198" s="162" t="s">
        <v>363</v>
      </c>
      <c r="AK198" s="34" t="s">
        <v>363</v>
      </c>
      <c r="AL198" s="34" t="s">
        <v>363</v>
      </c>
      <c r="AM198" s="34" t="s">
        <v>363</v>
      </c>
      <c r="AN198" s="34" t="s">
        <v>363</v>
      </c>
      <c r="AO198" s="34" t="s">
        <v>363</v>
      </c>
      <c r="AP198" s="34" t="s">
        <v>363</v>
      </c>
      <c r="AQ198" s="34" t="s">
        <v>363</v>
      </c>
    </row>
    <row r="199" spans="1:43" x14ac:dyDescent="0.45">
      <c r="A199" s="19">
        <v>191</v>
      </c>
      <c r="B199" s="19" t="str">
        <f t="shared" si="14"/>
        <v>71490_Blue</v>
      </c>
      <c r="C199" s="19" t="s">
        <v>83</v>
      </c>
      <c r="D199" s="19" t="s">
        <v>83</v>
      </c>
      <c r="E199" s="19" t="s">
        <v>83</v>
      </c>
      <c r="F199" s="19" t="s">
        <v>83</v>
      </c>
      <c r="G199" s="19">
        <f t="shared" si="15"/>
        <v>71490</v>
      </c>
      <c r="H199" s="19" t="str">
        <f t="shared" si="20"/>
        <v>071490</v>
      </c>
      <c r="I199" s="19">
        <f t="shared" si="19"/>
        <v>137</v>
      </c>
      <c r="J199" s="19">
        <f t="shared" si="16"/>
        <v>137</v>
      </c>
      <c r="K199" s="35"/>
      <c r="L199" s="36"/>
      <c r="M199" s="36"/>
      <c r="N199" s="36"/>
      <c r="O199" s="36"/>
      <c r="P199" s="36"/>
      <c r="Q199" s="37"/>
      <c r="R199" s="37"/>
      <c r="S199" s="33" t="s">
        <v>362</v>
      </c>
      <c r="T199" s="34">
        <v>0.25904116409733274</v>
      </c>
      <c r="U199" s="34"/>
      <c r="V199" s="34" t="s">
        <v>363</v>
      </c>
      <c r="W199" s="162" t="s">
        <v>363</v>
      </c>
      <c r="X199" s="162">
        <v>6.6881034824667607</v>
      </c>
      <c r="Y199" s="34" t="s">
        <v>363</v>
      </c>
      <c r="Z199" s="162">
        <v>3.1004058157731618</v>
      </c>
      <c r="AA199" s="162" t="s">
        <v>363</v>
      </c>
      <c r="AB199" s="162" t="s">
        <v>363</v>
      </c>
      <c r="AC199" s="34">
        <v>7.9562459344675185</v>
      </c>
      <c r="AD199" s="162" t="s">
        <v>363</v>
      </c>
      <c r="AE199" s="162" t="s">
        <v>363</v>
      </c>
      <c r="AF199" s="162">
        <v>1.4451885504086171E-2</v>
      </c>
      <c r="AG199" s="162" t="s">
        <v>363</v>
      </c>
      <c r="AH199" s="162" t="s">
        <v>363</v>
      </c>
      <c r="AI199" s="162">
        <v>4.1043292531979292</v>
      </c>
      <c r="AJ199" s="162" t="s">
        <v>363</v>
      </c>
      <c r="AK199" s="34" t="s">
        <v>363</v>
      </c>
      <c r="AL199" s="34" t="s">
        <v>363</v>
      </c>
      <c r="AM199" s="34" t="s">
        <v>363</v>
      </c>
      <c r="AN199" s="34" t="s">
        <v>363</v>
      </c>
      <c r="AO199" s="34" t="s">
        <v>363</v>
      </c>
      <c r="AP199" s="34" t="s">
        <v>363</v>
      </c>
      <c r="AQ199" s="34" t="s">
        <v>363</v>
      </c>
    </row>
    <row r="200" spans="1:43" x14ac:dyDescent="0.45">
      <c r="A200" s="19">
        <v>192</v>
      </c>
      <c r="B200" s="19" t="str">
        <f t="shared" si="14"/>
        <v>71490_Grey</v>
      </c>
      <c r="C200" s="19" t="s">
        <v>83</v>
      </c>
      <c r="D200" s="19" t="s">
        <v>83</v>
      </c>
      <c r="E200" s="19" t="s">
        <v>83</v>
      </c>
      <c r="F200" s="19" t="s">
        <v>83</v>
      </c>
      <c r="G200" s="19">
        <f t="shared" si="15"/>
        <v>71490</v>
      </c>
      <c r="H200" s="19" t="str">
        <f t="shared" si="20"/>
        <v>071490</v>
      </c>
      <c r="I200" s="19">
        <f t="shared" si="19"/>
        <v>137</v>
      </c>
      <c r="J200" s="19">
        <f t="shared" si="16"/>
        <v>137</v>
      </c>
      <c r="K200" s="38"/>
      <c r="L200" s="39"/>
      <c r="M200" s="39"/>
      <c r="N200" s="39"/>
      <c r="O200" s="39"/>
      <c r="P200" s="39"/>
      <c r="Q200" s="40"/>
      <c r="R200" s="40"/>
      <c r="S200" s="33" t="s">
        <v>364</v>
      </c>
      <c r="T200" s="34">
        <v>1.2261610953303663</v>
      </c>
      <c r="U200" s="34"/>
      <c r="V200" s="34" t="s">
        <v>363</v>
      </c>
      <c r="W200" s="162">
        <v>390.78141025641025</v>
      </c>
      <c r="X200" s="162">
        <v>23.757172281611393</v>
      </c>
      <c r="Y200" s="34" t="s">
        <v>363</v>
      </c>
      <c r="Z200" s="162">
        <v>1.4006666187768213E-6</v>
      </c>
      <c r="AA200" s="162">
        <v>0.48248254993081874</v>
      </c>
      <c r="AB200" s="162" t="s">
        <v>363</v>
      </c>
      <c r="AC200" s="34">
        <v>1.7853611891777393E-2</v>
      </c>
      <c r="AD200" s="162" t="s">
        <v>363</v>
      </c>
      <c r="AE200" s="162" t="s">
        <v>363</v>
      </c>
      <c r="AF200" s="162">
        <v>0.681686616277973</v>
      </c>
      <c r="AG200" s="162">
        <v>129.41315231226133</v>
      </c>
      <c r="AH200" s="162">
        <v>0.43925666666666668</v>
      </c>
      <c r="AI200" s="162">
        <v>4.4694118257966797E-5</v>
      </c>
      <c r="AJ200" s="162" t="s">
        <v>363</v>
      </c>
      <c r="AK200" s="34" t="s">
        <v>363</v>
      </c>
      <c r="AL200" s="34" t="s">
        <v>363</v>
      </c>
      <c r="AM200" s="34" t="s">
        <v>363</v>
      </c>
      <c r="AN200" s="34" t="s">
        <v>363</v>
      </c>
      <c r="AO200" s="34" t="s">
        <v>363</v>
      </c>
      <c r="AP200" s="34" t="s">
        <v>363</v>
      </c>
      <c r="AQ200" s="34" t="s">
        <v>363</v>
      </c>
    </row>
    <row r="201" spans="1:43" x14ac:dyDescent="0.45">
      <c r="A201" s="19">
        <v>193</v>
      </c>
      <c r="B201" s="19" t="str">
        <f t="shared" ref="B201:B264" si="21">G201&amp;"_"&amp;S201</f>
        <v>70690_Green</v>
      </c>
      <c r="C201" s="19" t="s">
        <v>168</v>
      </c>
      <c r="D201" s="19" t="s">
        <v>168</v>
      </c>
      <c r="E201" s="19" t="s">
        <v>168</v>
      </c>
      <c r="F201" s="19" t="s">
        <v>168</v>
      </c>
      <c r="G201" s="19">
        <f t="shared" ref="G201:G264" si="22">VALUE(H201)</f>
        <v>70690</v>
      </c>
      <c r="H201" s="19" t="str">
        <f t="shared" si="20"/>
        <v>070690</v>
      </c>
      <c r="I201" s="19" t="str">
        <f>IF(J201=J198,"aa",J201)</f>
        <v>aa</v>
      </c>
      <c r="J201" s="19">
        <f t="shared" si="16"/>
        <v>137</v>
      </c>
      <c r="K201" s="31" t="s">
        <v>363</v>
      </c>
      <c r="L201" s="30" t="s">
        <v>523</v>
      </c>
      <c r="M201" s="30" t="s">
        <v>524</v>
      </c>
      <c r="N201" s="49" t="s">
        <v>525</v>
      </c>
      <c r="O201" s="30" t="s">
        <v>363</v>
      </c>
      <c r="P201" s="30" t="s">
        <v>526</v>
      </c>
      <c r="Q201" s="32">
        <v>1</v>
      </c>
      <c r="R201" s="32">
        <v>1</v>
      </c>
      <c r="S201" s="33" t="s">
        <v>361</v>
      </c>
      <c r="T201" s="34">
        <v>348.09769865212536</v>
      </c>
      <c r="U201" s="34"/>
      <c r="V201" s="34" t="s">
        <v>363</v>
      </c>
      <c r="W201" s="162">
        <v>323.85833333333341</v>
      </c>
      <c r="X201" s="162" t="s">
        <v>363</v>
      </c>
      <c r="Y201" s="34">
        <v>105.71415733967034</v>
      </c>
      <c r="Z201" s="162">
        <v>348.82656197951553</v>
      </c>
      <c r="AA201" s="162">
        <v>444.33049382877198</v>
      </c>
      <c r="AB201" s="162">
        <v>519.62203703962314</v>
      </c>
      <c r="AC201" s="34">
        <v>290.90519987334324</v>
      </c>
      <c r="AD201" s="162" t="s">
        <v>363</v>
      </c>
      <c r="AE201" s="162">
        <v>497.79120960161862</v>
      </c>
      <c r="AF201" s="162" t="s">
        <v>363</v>
      </c>
      <c r="AG201" s="162">
        <v>594.27049621927915</v>
      </c>
      <c r="AH201" s="162" t="s">
        <v>363</v>
      </c>
      <c r="AI201" s="162" t="s">
        <v>363</v>
      </c>
      <c r="AJ201" s="162" t="s">
        <v>363</v>
      </c>
      <c r="AK201" s="34" t="s">
        <v>363</v>
      </c>
      <c r="AL201" s="34" t="s">
        <v>363</v>
      </c>
      <c r="AM201" s="34" t="s">
        <v>363</v>
      </c>
      <c r="AN201" s="34">
        <v>177.60713083129164</v>
      </c>
      <c r="AO201" s="34" t="s">
        <v>363</v>
      </c>
      <c r="AP201" s="34" t="s">
        <v>363</v>
      </c>
      <c r="AQ201" s="34" t="s">
        <v>363</v>
      </c>
    </row>
    <row r="202" spans="1:43" x14ac:dyDescent="0.45">
      <c r="A202" s="19">
        <v>194</v>
      </c>
      <c r="B202" s="19" t="str">
        <f t="shared" si="21"/>
        <v>70690_Blue</v>
      </c>
      <c r="C202" s="19" t="s">
        <v>168</v>
      </c>
      <c r="D202" s="19" t="s">
        <v>168</v>
      </c>
      <c r="E202" s="19" t="s">
        <v>168</v>
      </c>
      <c r="F202" s="19" t="s">
        <v>168</v>
      </c>
      <c r="G202" s="19">
        <f t="shared" si="22"/>
        <v>70690</v>
      </c>
      <c r="H202" s="19" t="str">
        <f t="shared" si="20"/>
        <v>070690</v>
      </c>
      <c r="I202" s="19" t="str">
        <f t="shared" si="19"/>
        <v>aa</v>
      </c>
      <c r="J202" s="19">
        <f t="shared" si="16"/>
        <v>137</v>
      </c>
      <c r="K202" s="35"/>
      <c r="L202" s="36"/>
      <c r="M202" s="36"/>
      <c r="N202" s="56"/>
      <c r="O202" s="36"/>
      <c r="P202" s="36"/>
      <c r="Q202" s="37"/>
      <c r="R202" s="37"/>
      <c r="S202" s="33" t="s">
        <v>362</v>
      </c>
      <c r="T202" s="34">
        <v>15.282787011651962</v>
      </c>
      <c r="U202" s="34"/>
      <c r="V202" s="34" t="s">
        <v>363</v>
      </c>
      <c r="W202" s="162" t="s">
        <v>363</v>
      </c>
      <c r="X202" s="162" t="s">
        <v>363</v>
      </c>
      <c r="Y202" s="34">
        <v>634.49219401916537</v>
      </c>
      <c r="Z202" s="162">
        <v>1.8020440986521302</v>
      </c>
      <c r="AA202" s="162">
        <v>0.70762173997720146</v>
      </c>
      <c r="AB202" s="162">
        <v>35.969250780998557</v>
      </c>
      <c r="AC202" s="34">
        <v>6.3590004366759931</v>
      </c>
      <c r="AD202" s="162" t="s">
        <v>363</v>
      </c>
      <c r="AE202" s="162">
        <v>57.260673915272072</v>
      </c>
      <c r="AF202" s="162" t="s">
        <v>363</v>
      </c>
      <c r="AG202" s="162">
        <v>2.1129454373382441</v>
      </c>
      <c r="AH202" s="162" t="s">
        <v>363</v>
      </c>
      <c r="AI202" s="162" t="s">
        <v>363</v>
      </c>
      <c r="AJ202" s="162" t="s">
        <v>363</v>
      </c>
      <c r="AK202" s="34" t="s">
        <v>363</v>
      </c>
      <c r="AL202" s="34" t="s">
        <v>363</v>
      </c>
      <c r="AM202" s="34" t="s">
        <v>363</v>
      </c>
      <c r="AN202" s="34">
        <v>6.1278089677399095</v>
      </c>
      <c r="AO202" s="34" t="s">
        <v>363</v>
      </c>
      <c r="AP202" s="34" t="s">
        <v>363</v>
      </c>
      <c r="AQ202" s="34" t="s">
        <v>363</v>
      </c>
    </row>
    <row r="203" spans="1:43" x14ac:dyDescent="0.45">
      <c r="A203" s="19">
        <v>195</v>
      </c>
      <c r="B203" s="19" t="str">
        <f t="shared" si="21"/>
        <v>70690_Grey</v>
      </c>
      <c r="C203" s="19" t="s">
        <v>168</v>
      </c>
      <c r="D203" s="19" t="s">
        <v>168</v>
      </c>
      <c r="E203" s="19" t="s">
        <v>168</v>
      </c>
      <c r="F203" s="19" t="s">
        <v>168</v>
      </c>
      <c r="G203" s="19">
        <f t="shared" si="22"/>
        <v>70690</v>
      </c>
      <c r="H203" s="19" t="str">
        <f t="shared" si="20"/>
        <v>070690</v>
      </c>
      <c r="I203" s="19" t="str">
        <f t="shared" si="19"/>
        <v>aa</v>
      </c>
      <c r="J203" s="19">
        <f t="shared" ref="J203:J266" si="23">IF($K203="",$J202,$K203)</f>
        <v>137</v>
      </c>
      <c r="K203" s="38"/>
      <c r="L203" s="39"/>
      <c r="M203" s="39"/>
      <c r="N203" s="39"/>
      <c r="O203" s="39"/>
      <c r="P203" s="39"/>
      <c r="Q203" s="40"/>
      <c r="R203" s="40"/>
      <c r="S203" s="33" t="s">
        <v>364</v>
      </c>
      <c r="T203" s="34">
        <v>21.890725878783226</v>
      </c>
      <c r="U203" s="34"/>
      <c r="V203" s="34" t="s">
        <v>363</v>
      </c>
      <c r="W203" s="162">
        <v>230.16666666666669</v>
      </c>
      <c r="X203" s="162" t="s">
        <v>363</v>
      </c>
      <c r="Y203" s="34">
        <v>496.04340941309039</v>
      </c>
      <c r="Z203" s="162">
        <v>9.1507907047977463E-7</v>
      </c>
      <c r="AA203" s="162">
        <v>1.1997095013186885</v>
      </c>
      <c r="AB203" s="162">
        <v>71.043834092246982</v>
      </c>
      <c r="AC203" s="34">
        <v>1.4314490830521956E-2</v>
      </c>
      <c r="AD203" s="162" t="s">
        <v>363</v>
      </c>
      <c r="AE203" s="162">
        <v>35.924620886038106</v>
      </c>
      <c r="AF203" s="162" t="s">
        <v>363</v>
      </c>
      <c r="AG203" s="162">
        <v>124.64681554503207</v>
      </c>
      <c r="AH203" s="162" t="s">
        <v>363</v>
      </c>
      <c r="AI203" s="162" t="s">
        <v>363</v>
      </c>
      <c r="AJ203" s="162" t="s">
        <v>363</v>
      </c>
      <c r="AK203" s="34" t="s">
        <v>363</v>
      </c>
      <c r="AL203" s="34" t="s">
        <v>363</v>
      </c>
      <c r="AM203" s="34" t="s">
        <v>363</v>
      </c>
      <c r="AN203" s="34">
        <v>88.397952559710802</v>
      </c>
      <c r="AO203" s="34" t="s">
        <v>363</v>
      </c>
      <c r="AP203" s="34" t="s">
        <v>363</v>
      </c>
      <c r="AQ203" s="34" t="s">
        <v>363</v>
      </c>
    </row>
    <row r="204" spans="1:43" x14ac:dyDescent="0.45">
      <c r="A204" s="19">
        <v>196</v>
      </c>
      <c r="B204" s="19" t="str">
        <f t="shared" si="21"/>
        <v>71490_Green</v>
      </c>
      <c r="C204" s="19" t="s">
        <v>83</v>
      </c>
      <c r="D204" s="19" t="s">
        <v>83</v>
      </c>
      <c r="E204" s="19" t="s">
        <v>83</v>
      </c>
      <c r="F204" s="19" t="s">
        <v>83</v>
      </c>
      <c r="G204" s="19">
        <f t="shared" si="22"/>
        <v>71490</v>
      </c>
      <c r="H204" s="19" t="str">
        <f t="shared" si="20"/>
        <v>071490</v>
      </c>
      <c r="I204" s="19" t="str">
        <f>IF(J204=J201,"aa",J204)</f>
        <v>aa</v>
      </c>
      <c r="J204" s="19">
        <f t="shared" si="23"/>
        <v>137</v>
      </c>
      <c r="K204" s="31" t="s">
        <v>363</v>
      </c>
      <c r="L204" s="30" t="s">
        <v>527</v>
      </c>
      <c r="M204" s="30" t="s">
        <v>505</v>
      </c>
      <c r="N204" s="49" t="s">
        <v>528</v>
      </c>
      <c r="O204" s="30" t="s">
        <v>363</v>
      </c>
      <c r="P204" s="30" t="s">
        <v>526</v>
      </c>
      <c r="Q204" s="32">
        <v>1</v>
      </c>
      <c r="R204" s="32">
        <v>1</v>
      </c>
      <c r="S204" s="33" t="s">
        <v>361</v>
      </c>
      <c r="T204" s="34">
        <v>348.09769865212536</v>
      </c>
      <c r="U204" s="34"/>
      <c r="V204" s="34" t="s">
        <v>363</v>
      </c>
      <c r="W204" s="162">
        <v>323.85833333333341</v>
      </c>
      <c r="X204" s="162" t="s">
        <v>363</v>
      </c>
      <c r="Y204" s="34">
        <v>105.71415733967034</v>
      </c>
      <c r="Z204" s="162">
        <v>348.82656197951553</v>
      </c>
      <c r="AA204" s="162">
        <v>444.33049382877198</v>
      </c>
      <c r="AB204" s="162">
        <v>519.62203703962314</v>
      </c>
      <c r="AC204" s="34">
        <v>290.90519987334324</v>
      </c>
      <c r="AD204" s="162" t="s">
        <v>363</v>
      </c>
      <c r="AE204" s="162">
        <v>497.79120960161862</v>
      </c>
      <c r="AF204" s="162" t="s">
        <v>363</v>
      </c>
      <c r="AG204" s="162">
        <v>594.27049621927915</v>
      </c>
      <c r="AH204" s="162" t="s">
        <v>363</v>
      </c>
      <c r="AI204" s="162" t="s">
        <v>363</v>
      </c>
      <c r="AJ204" s="162" t="s">
        <v>363</v>
      </c>
      <c r="AK204" s="34" t="s">
        <v>363</v>
      </c>
      <c r="AL204" s="34" t="s">
        <v>363</v>
      </c>
      <c r="AM204" s="34" t="s">
        <v>363</v>
      </c>
      <c r="AN204" s="34">
        <v>177.60713083129164</v>
      </c>
      <c r="AO204" s="34" t="s">
        <v>363</v>
      </c>
      <c r="AP204" s="34" t="s">
        <v>363</v>
      </c>
      <c r="AQ204" s="34" t="s">
        <v>363</v>
      </c>
    </row>
    <row r="205" spans="1:43" x14ac:dyDescent="0.45">
      <c r="A205" s="19">
        <v>197</v>
      </c>
      <c r="B205" s="19" t="str">
        <f t="shared" si="21"/>
        <v>71490_Blue</v>
      </c>
      <c r="C205" s="19" t="s">
        <v>83</v>
      </c>
      <c r="D205" s="19" t="s">
        <v>83</v>
      </c>
      <c r="E205" s="19" t="s">
        <v>83</v>
      </c>
      <c r="F205" s="19" t="s">
        <v>83</v>
      </c>
      <c r="G205" s="19">
        <f t="shared" si="22"/>
        <v>71490</v>
      </c>
      <c r="H205" s="19" t="str">
        <f t="shared" si="20"/>
        <v>071490</v>
      </c>
      <c r="I205" s="19" t="str">
        <f t="shared" si="19"/>
        <v>aa</v>
      </c>
      <c r="J205" s="19">
        <f t="shared" si="23"/>
        <v>137</v>
      </c>
      <c r="K205" s="35"/>
      <c r="L205" s="36"/>
      <c r="M205" s="36"/>
      <c r="N205" s="56"/>
      <c r="O205" s="36"/>
      <c r="P205" s="36"/>
      <c r="Q205" s="37"/>
      <c r="R205" s="37"/>
      <c r="S205" s="33" t="s">
        <v>362</v>
      </c>
      <c r="T205" s="34">
        <v>15.282787011651962</v>
      </c>
      <c r="U205" s="34"/>
      <c r="V205" s="34" t="s">
        <v>363</v>
      </c>
      <c r="W205" s="162" t="s">
        <v>363</v>
      </c>
      <c r="X205" s="162" t="s">
        <v>363</v>
      </c>
      <c r="Y205" s="34">
        <v>634.49219401916537</v>
      </c>
      <c r="Z205" s="162">
        <v>1.8020440986521302</v>
      </c>
      <c r="AA205" s="162">
        <v>0.70762173997720146</v>
      </c>
      <c r="AB205" s="162">
        <v>35.969250780998557</v>
      </c>
      <c r="AC205" s="34">
        <v>6.3590004366759931</v>
      </c>
      <c r="AD205" s="162" t="s">
        <v>363</v>
      </c>
      <c r="AE205" s="162">
        <v>57.260673915272072</v>
      </c>
      <c r="AF205" s="162" t="s">
        <v>363</v>
      </c>
      <c r="AG205" s="162">
        <v>2.1129454373382441</v>
      </c>
      <c r="AH205" s="162" t="s">
        <v>363</v>
      </c>
      <c r="AI205" s="162" t="s">
        <v>363</v>
      </c>
      <c r="AJ205" s="162" t="s">
        <v>363</v>
      </c>
      <c r="AK205" s="34" t="s">
        <v>363</v>
      </c>
      <c r="AL205" s="34" t="s">
        <v>363</v>
      </c>
      <c r="AM205" s="34" t="s">
        <v>363</v>
      </c>
      <c r="AN205" s="34">
        <v>6.1278089677399095</v>
      </c>
      <c r="AO205" s="34" t="s">
        <v>363</v>
      </c>
      <c r="AP205" s="34" t="s">
        <v>363</v>
      </c>
      <c r="AQ205" s="34" t="s">
        <v>363</v>
      </c>
    </row>
    <row r="206" spans="1:43" x14ac:dyDescent="0.45">
      <c r="A206" s="19">
        <v>198</v>
      </c>
      <c r="B206" s="19" t="str">
        <f t="shared" si="21"/>
        <v>71490_Grey</v>
      </c>
      <c r="C206" s="19" t="s">
        <v>83</v>
      </c>
      <c r="D206" s="19" t="s">
        <v>83</v>
      </c>
      <c r="E206" s="19" t="s">
        <v>83</v>
      </c>
      <c r="F206" s="19" t="s">
        <v>83</v>
      </c>
      <c r="G206" s="19">
        <f t="shared" si="22"/>
        <v>71490</v>
      </c>
      <c r="H206" s="19" t="str">
        <f t="shared" si="20"/>
        <v>071490</v>
      </c>
      <c r="I206" s="19" t="str">
        <f t="shared" si="19"/>
        <v>aa</v>
      </c>
      <c r="J206" s="19">
        <f t="shared" si="23"/>
        <v>137</v>
      </c>
      <c r="K206" s="38"/>
      <c r="L206" s="39"/>
      <c r="M206" s="39"/>
      <c r="N206" s="39"/>
      <c r="O206" s="39"/>
      <c r="P206" s="39"/>
      <c r="Q206" s="40"/>
      <c r="R206" s="40"/>
      <c r="S206" s="33" t="s">
        <v>364</v>
      </c>
      <c r="T206" s="34">
        <v>21.890725878783226</v>
      </c>
      <c r="U206" s="34"/>
      <c r="V206" s="34" t="s">
        <v>363</v>
      </c>
      <c r="W206" s="162">
        <v>230.16666666666669</v>
      </c>
      <c r="X206" s="162" t="s">
        <v>363</v>
      </c>
      <c r="Y206" s="34">
        <v>496.04340941309039</v>
      </c>
      <c r="Z206" s="162">
        <v>9.1507907047977463E-7</v>
      </c>
      <c r="AA206" s="162">
        <v>1.1997095013186885</v>
      </c>
      <c r="AB206" s="162">
        <v>71.043834092246982</v>
      </c>
      <c r="AC206" s="34">
        <v>1.4314490830521956E-2</v>
      </c>
      <c r="AD206" s="162" t="s">
        <v>363</v>
      </c>
      <c r="AE206" s="162">
        <v>35.924620886038106</v>
      </c>
      <c r="AF206" s="162" t="s">
        <v>363</v>
      </c>
      <c r="AG206" s="162">
        <v>124.64681554503207</v>
      </c>
      <c r="AH206" s="162" t="s">
        <v>363</v>
      </c>
      <c r="AI206" s="162" t="s">
        <v>363</v>
      </c>
      <c r="AJ206" s="162" t="s">
        <v>363</v>
      </c>
      <c r="AK206" s="34" t="s">
        <v>363</v>
      </c>
      <c r="AL206" s="34" t="s">
        <v>363</v>
      </c>
      <c r="AM206" s="34" t="s">
        <v>363</v>
      </c>
      <c r="AN206" s="34">
        <v>88.397952559710802</v>
      </c>
      <c r="AO206" s="34" t="s">
        <v>363</v>
      </c>
      <c r="AP206" s="34" t="s">
        <v>363</v>
      </c>
      <c r="AQ206" s="34" t="s">
        <v>363</v>
      </c>
    </row>
    <row r="207" spans="1:43" x14ac:dyDescent="0.45">
      <c r="A207" s="19">
        <v>199</v>
      </c>
      <c r="B207" s="19" t="str">
        <f t="shared" si="21"/>
        <v>71490_Green</v>
      </c>
      <c r="C207" s="19" t="s">
        <v>83</v>
      </c>
      <c r="D207" s="19" t="s">
        <v>83</v>
      </c>
      <c r="E207" s="19" t="s">
        <v>83</v>
      </c>
      <c r="F207" s="19" t="s">
        <v>83</v>
      </c>
      <c r="G207" s="19">
        <f t="shared" si="22"/>
        <v>71490</v>
      </c>
      <c r="H207" s="19" t="str">
        <f t="shared" si="20"/>
        <v>071490</v>
      </c>
      <c r="I207" s="19">
        <f>IF(J207=J204,"aa",J207)</f>
        <v>149</v>
      </c>
      <c r="J207" s="19">
        <f t="shared" si="23"/>
        <v>149</v>
      </c>
      <c r="K207" s="31">
        <v>149</v>
      </c>
      <c r="L207" s="30" t="s">
        <v>526</v>
      </c>
      <c r="M207" s="30"/>
      <c r="N207" s="30"/>
      <c r="O207" s="49" t="s">
        <v>529</v>
      </c>
      <c r="P207" s="30" t="s">
        <v>526</v>
      </c>
      <c r="Q207" s="32">
        <v>1</v>
      </c>
      <c r="R207" s="32">
        <v>1</v>
      </c>
      <c r="S207" s="33" t="s">
        <v>361</v>
      </c>
      <c r="T207" s="34">
        <v>348.09769865212536</v>
      </c>
      <c r="U207" s="34"/>
      <c r="V207" s="34" t="s">
        <v>363</v>
      </c>
      <c r="W207" s="162">
        <v>323.85833333333341</v>
      </c>
      <c r="X207" s="162" t="s">
        <v>363</v>
      </c>
      <c r="Y207" s="34">
        <v>105.71415733967034</v>
      </c>
      <c r="Z207" s="162">
        <v>348.82656197951553</v>
      </c>
      <c r="AA207" s="162">
        <v>444.33049382877198</v>
      </c>
      <c r="AB207" s="162">
        <v>519.62203703962314</v>
      </c>
      <c r="AC207" s="34">
        <v>290.90519987334324</v>
      </c>
      <c r="AD207" s="162" t="s">
        <v>363</v>
      </c>
      <c r="AE207" s="162">
        <v>497.79120960161862</v>
      </c>
      <c r="AF207" s="162" t="s">
        <v>363</v>
      </c>
      <c r="AG207" s="162">
        <v>594.27049621927915</v>
      </c>
      <c r="AH207" s="162" t="s">
        <v>363</v>
      </c>
      <c r="AI207" s="162" t="s">
        <v>363</v>
      </c>
      <c r="AJ207" s="162" t="s">
        <v>363</v>
      </c>
      <c r="AK207" s="34" t="s">
        <v>363</v>
      </c>
      <c r="AL207" s="34" t="s">
        <v>363</v>
      </c>
      <c r="AM207" s="34" t="s">
        <v>363</v>
      </c>
      <c r="AN207" s="34">
        <v>177.60713083129164</v>
      </c>
      <c r="AO207" s="34" t="s">
        <v>363</v>
      </c>
      <c r="AP207" s="34" t="s">
        <v>363</v>
      </c>
      <c r="AQ207" s="34" t="s">
        <v>363</v>
      </c>
    </row>
    <row r="208" spans="1:43" x14ac:dyDescent="0.45">
      <c r="A208" s="19">
        <v>200</v>
      </c>
      <c r="B208" s="19" t="str">
        <f t="shared" si="21"/>
        <v>71490_Blue</v>
      </c>
      <c r="C208" s="19" t="s">
        <v>83</v>
      </c>
      <c r="D208" s="19" t="s">
        <v>83</v>
      </c>
      <c r="E208" s="19" t="s">
        <v>83</v>
      </c>
      <c r="F208" s="19" t="s">
        <v>83</v>
      </c>
      <c r="G208" s="19">
        <f t="shared" si="22"/>
        <v>71490</v>
      </c>
      <c r="H208" s="19" t="str">
        <f t="shared" si="20"/>
        <v>071490</v>
      </c>
      <c r="I208" s="19">
        <f t="shared" si="19"/>
        <v>149</v>
      </c>
      <c r="J208" s="19">
        <f t="shared" si="23"/>
        <v>149</v>
      </c>
      <c r="K208" s="35"/>
      <c r="L208" s="36"/>
      <c r="M208" s="36"/>
      <c r="N208" s="36"/>
      <c r="O208" s="56"/>
      <c r="P208" s="36"/>
      <c r="Q208" s="37"/>
      <c r="R208" s="37"/>
      <c r="S208" s="33" t="s">
        <v>362</v>
      </c>
      <c r="T208" s="34">
        <v>15.282787011651962</v>
      </c>
      <c r="U208" s="34"/>
      <c r="V208" s="34" t="s">
        <v>363</v>
      </c>
      <c r="W208" s="162" t="s">
        <v>363</v>
      </c>
      <c r="X208" s="162" t="s">
        <v>363</v>
      </c>
      <c r="Y208" s="34">
        <v>634.49219401916537</v>
      </c>
      <c r="Z208" s="162">
        <v>1.8020440986521302</v>
      </c>
      <c r="AA208" s="162">
        <v>0.70762173997720146</v>
      </c>
      <c r="AB208" s="162">
        <v>35.969250780998557</v>
      </c>
      <c r="AC208" s="34">
        <v>6.3590004366759931</v>
      </c>
      <c r="AD208" s="162" t="s">
        <v>363</v>
      </c>
      <c r="AE208" s="162">
        <v>57.260673915272072</v>
      </c>
      <c r="AF208" s="162" t="s">
        <v>363</v>
      </c>
      <c r="AG208" s="162">
        <v>2.1129454373382441</v>
      </c>
      <c r="AH208" s="162" t="s">
        <v>363</v>
      </c>
      <c r="AI208" s="162" t="s">
        <v>363</v>
      </c>
      <c r="AJ208" s="162" t="s">
        <v>363</v>
      </c>
      <c r="AK208" s="34" t="s">
        <v>363</v>
      </c>
      <c r="AL208" s="34" t="s">
        <v>363</v>
      </c>
      <c r="AM208" s="34" t="s">
        <v>363</v>
      </c>
      <c r="AN208" s="34">
        <v>6.1278089677399095</v>
      </c>
      <c r="AO208" s="34" t="s">
        <v>363</v>
      </c>
      <c r="AP208" s="34" t="s">
        <v>363</v>
      </c>
      <c r="AQ208" s="34" t="s">
        <v>363</v>
      </c>
    </row>
    <row r="209" spans="1:43" x14ac:dyDescent="0.45">
      <c r="A209" s="19">
        <v>201</v>
      </c>
      <c r="B209" s="19" t="str">
        <f t="shared" si="21"/>
        <v>71490_Grey</v>
      </c>
      <c r="C209" s="19" t="s">
        <v>83</v>
      </c>
      <c r="D209" s="19" t="s">
        <v>83</v>
      </c>
      <c r="E209" s="19" t="s">
        <v>83</v>
      </c>
      <c r="F209" s="19" t="s">
        <v>83</v>
      </c>
      <c r="G209" s="19">
        <f t="shared" si="22"/>
        <v>71490</v>
      </c>
      <c r="H209" s="19" t="str">
        <f t="shared" si="20"/>
        <v>071490</v>
      </c>
      <c r="I209" s="19">
        <f t="shared" si="19"/>
        <v>149</v>
      </c>
      <c r="J209" s="19">
        <f t="shared" si="23"/>
        <v>149</v>
      </c>
      <c r="K209" s="38"/>
      <c r="L209" s="39"/>
      <c r="M209" s="39"/>
      <c r="N209" s="39"/>
      <c r="O209" s="39"/>
      <c r="P209" s="39"/>
      <c r="Q209" s="40"/>
      <c r="R209" s="40"/>
      <c r="S209" s="33" t="s">
        <v>364</v>
      </c>
      <c r="T209" s="34">
        <v>21.890725878783226</v>
      </c>
      <c r="U209" s="34"/>
      <c r="V209" s="34" t="s">
        <v>363</v>
      </c>
      <c r="W209" s="162">
        <v>230.16666666666669</v>
      </c>
      <c r="X209" s="162" t="s">
        <v>363</v>
      </c>
      <c r="Y209" s="34">
        <v>496.04340941309039</v>
      </c>
      <c r="Z209" s="162">
        <v>9.1507907047977463E-7</v>
      </c>
      <c r="AA209" s="162">
        <v>1.1997095013186885</v>
      </c>
      <c r="AB209" s="162">
        <v>71.043834092246982</v>
      </c>
      <c r="AC209" s="34">
        <v>1.4314490830521956E-2</v>
      </c>
      <c r="AD209" s="162" t="s">
        <v>363</v>
      </c>
      <c r="AE209" s="162">
        <v>35.924620886038106</v>
      </c>
      <c r="AF209" s="162" t="s">
        <v>363</v>
      </c>
      <c r="AG209" s="162">
        <v>124.64681554503207</v>
      </c>
      <c r="AH209" s="162" t="s">
        <v>363</v>
      </c>
      <c r="AI209" s="162" t="s">
        <v>363</v>
      </c>
      <c r="AJ209" s="162" t="s">
        <v>363</v>
      </c>
      <c r="AK209" s="34" t="s">
        <v>363</v>
      </c>
      <c r="AL209" s="34" t="s">
        <v>363</v>
      </c>
      <c r="AM209" s="34" t="s">
        <v>363</v>
      </c>
      <c r="AN209" s="34">
        <v>88.397952559710802</v>
      </c>
      <c r="AO209" s="34" t="s">
        <v>363</v>
      </c>
      <c r="AP209" s="34" t="s">
        <v>363</v>
      </c>
      <c r="AQ209" s="34" t="s">
        <v>363</v>
      </c>
    </row>
    <row r="210" spans="1:43" x14ac:dyDescent="0.45">
      <c r="A210" s="19">
        <v>202</v>
      </c>
      <c r="B210" s="19" t="str">
        <f t="shared" si="21"/>
        <v>110620_Green</v>
      </c>
      <c r="C210" s="19" t="s">
        <v>1615</v>
      </c>
      <c r="D210" s="19" t="s">
        <v>1615</v>
      </c>
      <c r="E210" s="19" t="s">
        <v>1615</v>
      </c>
      <c r="F210" s="19" t="s">
        <v>1615</v>
      </c>
      <c r="G210" s="19">
        <f t="shared" si="22"/>
        <v>110620</v>
      </c>
      <c r="H210" s="19" t="str">
        <f t="shared" si="20"/>
        <v>110620</v>
      </c>
      <c r="I210" s="19" t="str">
        <f>IF(J210=J207,"aa",J210)</f>
        <v>aa</v>
      </c>
      <c r="J210" s="19">
        <f t="shared" si="23"/>
        <v>149</v>
      </c>
      <c r="K210" s="31" t="s">
        <v>363</v>
      </c>
      <c r="L210" s="30" t="s">
        <v>530</v>
      </c>
      <c r="M210" s="30" t="s">
        <v>531</v>
      </c>
      <c r="N210" s="49" t="s">
        <v>532</v>
      </c>
      <c r="O210" s="30" t="s">
        <v>363</v>
      </c>
      <c r="P210" s="30" t="s">
        <v>523</v>
      </c>
      <c r="Q210" s="32">
        <v>0.25</v>
      </c>
      <c r="R210" s="32">
        <v>1</v>
      </c>
      <c r="S210" s="33" t="s">
        <v>361</v>
      </c>
      <c r="T210" s="34">
        <v>1392.3907946085014</v>
      </c>
      <c r="U210" s="34"/>
      <c r="V210" s="34" t="s">
        <v>363</v>
      </c>
      <c r="W210" s="162">
        <v>1295.4333333333336</v>
      </c>
      <c r="X210" s="162" t="s">
        <v>363</v>
      </c>
      <c r="Y210" s="34">
        <v>422.85662935868135</v>
      </c>
      <c r="Z210" s="162">
        <v>1395.3062479180621</v>
      </c>
      <c r="AA210" s="162">
        <v>1777.3219753150879</v>
      </c>
      <c r="AB210" s="162">
        <v>2078.4881481584925</v>
      </c>
      <c r="AC210" s="34">
        <v>1163.6207994933729</v>
      </c>
      <c r="AD210" s="162" t="s">
        <v>363</v>
      </c>
      <c r="AE210" s="162">
        <v>1991.1648384064745</v>
      </c>
      <c r="AF210" s="162" t="s">
        <v>363</v>
      </c>
      <c r="AG210" s="162">
        <v>2377.0819848771166</v>
      </c>
      <c r="AH210" s="162" t="s">
        <v>363</v>
      </c>
      <c r="AI210" s="162" t="s">
        <v>363</v>
      </c>
      <c r="AJ210" s="162" t="s">
        <v>363</v>
      </c>
      <c r="AK210" s="34" t="s">
        <v>363</v>
      </c>
      <c r="AL210" s="34" t="s">
        <v>363</v>
      </c>
      <c r="AM210" s="34" t="s">
        <v>363</v>
      </c>
      <c r="AN210" s="34">
        <v>710.42852332516657</v>
      </c>
      <c r="AO210" s="34" t="s">
        <v>363</v>
      </c>
      <c r="AP210" s="34" t="s">
        <v>363</v>
      </c>
      <c r="AQ210" s="34" t="s">
        <v>363</v>
      </c>
    </row>
    <row r="211" spans="1:43" x14ac:dyDescent="0.45">
      <c r="A211" s="19">
        <v>203</v>
      </c>
      <c r="B211" s="19" t="str">
        <f t="shared" si="21"/>
        <v>110620_Blue</v>
      </c>
      <c r="C211" s="19" t="s">
        <v>1615</v>
      </c>
      <c r="D211" s="19" t="s">
        <v>1615</v>
      </c>
      <c r="E211" s="19" t="s">
        <v>1615</v>
      </c>
      <c r="F211" s="19" t="s">
        <v>1615</v>
      </c>
      <c r="G211" s="19">
        <f t="shared" si="22"/>
        <v>110620</v>
      </c>
      <c r="H211" s="19" t="str">
        <f t="shared" si="20"/>
        <v>110620</v>
      </c>
      <c r="I211" s="19" t="str">
        <f t="shared" si="19"/>
        <v>aa</v>
      </c>
      <c r="J211" s="19">
        <f t="shared" si="23"/>
        <v>149</v>
      </c>
      <c r="K211" s="35"/>
      <c r="L211" s="36"/>
      <c r="M211" s="36"/>
      <c r="N211" s="56"/>
      <c r="O211" s="36"/>
      <c r="P211" s="36"/>
      <c r="Q211" s="37"/>
      <c r="R211" s="37"/>
      <c r="S211" s="33" t="s">
        <v>362</v>
      </c>
      <c r="T211" s="34">
        <v>61.131148046607848</v>
      </c>
      <c r="U211" s="34"/>
      <c r="V211" s="34" t="s">
        <v>363</v>
      </c>
      <c r="W211" s="162" t="s">
        <v>363</v>
      </c>
      <c r="X211" s="162" t="s">
        <v>363</v>
      </c>
      <c r="Y211" s="34">
        <v>2537.9687760766615</v>
      </c>
      <c r="Z211" s="162">
        <v>7.2081763946085209</v>
      </c>
      <c r="AA211" s="162">
        <v>2.8304869599088058</v>
      </c>
      <c r="AB211" s="162">
        <v>143.87700312399423</v>
      </c>
      <c r="AC211" s="34">
        <v>25.436001746703973</v>
      </c>
      <c r="AD211" s="162" t="s">
        <v>363</v>
      </c>
      <c r="AE211" s="162">
        <v>229.04269566108829</v>
      </c>
      <c r="AF211" s="162" t="s">
        <v>363</v>
      </c>
      <c r="AG211" s="162">
        <v>8.4517817493529765</v>
      </c>
      <c r="AH211" s="162" t="s">
        <v>363</v>
      </c>
      <c r="AI211" s="162" t="s">
        <v>363</v>
      </c>
      <c r="AJ211" s="162" t="s">
        <v>363</v>
      </c>
      <c r="AK211" s="34" t="s">
        <v>363</v>
      </c>
      <c r="AL211" s="34" t="s">
        <v>363</v>
      </c>
      <c r="AM211" s="34" t="s">
        <v>363</v>
      </c>
      <c r="AN211" s="34">
        <v>24.511235870959638</v>
      </c>
      <c r="AO211" s="34" t="s">
        <v>363</v>
      </c>
      <c r="AP211" s="34" t="s">
        <v>363</v>
      </c>
      <c r="AQ211" s="34" t="s">
        <v>363</v>
      </c>
    </row>
    <row r="212" spans="1:43" x14ac:dyDescent="0.45">
      <c r="A212" s="19">
        <v>204</v>
      </c>
      <c r="B212" s="19" t="str">
        <f t="shared" si="21"/>
        <v>110620_Grey</v>
      </c>
      <c r="C212" s="19" t="s">
        <v>1615</v>
      </c>
      <c r="D212" s="19" t="s">
        <v>1615</v>
      </c>
      <c r="E212" s="19" t="s">
        <v>1615</v>
      </c>
      <c r="F212" s="19" t="s">
        <v>1615</v>
      </c>
      <c r="G212" s="19">
        <f t="shared" si="22"/>
        <v>110620</v>
      </c>
      <c r="H212" s="19" t="str">
        <f t="shared" si="20"/>
        <v>110620</v>
      </c>
      <c r="I212" s="19" t="str">
        <f t="shared" si="19"/>
        <v>aa</v>
      </c>
      <c r="J212" s="19">
        <f t="shared" si="23"/>
        <v>149</v>
      </c>
      <c r="K212" s="38"/>
      <c r="L212" s="39"/>
      <c r="M212" s="39"/>
      <c r="N212" s="39"/>
      <c r="O212" s="39"/>
      <c r="P212" s="39"/>
      <c r="Q212" s="40"/>
      <c r="R212" s="40"/>
      <c r="S212" s="33" t="s">
        <v>364</v>
      </c>
      <c r="T212" s="34">
        <v>87.562903515132902</v>
      </c>
      <c r="U212" s="34"/>
      <c r="V212" s="34" t="s">
        <v>363</v>
      </c>
      <c r="W212" s="162">
        <v>920.66666666666674</v>
      </c>
      <c r="X212" s="162" t="s">
        <v>363</v>
      </c>
      <c r="Y212" s="34">
        <v>1984.1736376523615</v>
      </c>
      <c r="Z212" s="162">
        <v>3.6603162819190985E-6</v>
      </c>
      <c r="AA212" s="162">
        <v>4.7988380052747539</v>
      </c>
      <c r="AB212" s="162">
        <v>284.17533636898793</v>
      </c>
      <c r="AC212" s="34">
        <v>5.7257963322087824E-2</v>
      </c>
      <c r="AD212" s="162" t="s">
        <v>363</v>
      </c>
      <c r="AE212" s="162">
        <v>143.69848354415242</v>
      </c>
      <c r="AF212" s="162" t="s">
        <v>363</v>
      </c>
      <c r="AG212" s="162">
        <v>498.58726218012828</v>
      </c>
      <c r="AH212" s="162" t="s">
        <v>363</v>
      </c>
      <c r="AI212" s="162" t="s">
        <v>363</v>
      </c>
      <c r="AJ212" s="162" t="s">
        <v>363</v>
      </c>
      <c r="AK212" s="34" t="s">
        <v>363</v>
      </c>
      <c r="AL212" s="34" t="s">
        <v>363</v>
      </c>
      <c r="AM212" s="34" t="s">
        <v>363</v>
      </c>
      <c r="AN212" s="34">
        <v>353.59181023884321</v>
      </c>
      <c r="AO212" s="34" t="s">
        <v>363</v>
      </c>
      <c r="AP212" s="34" t="s">
        <v>363</v>
      </c>
      <c r="AQ212" s="34" t="s">
        <v>363</v>
      </c>
    </row>
    <row r="213" spans="1:43" x14ac:dyDescent="0.45">
      <c r="A213" s="19">
        <v>205</v>
      </c>
      <c r="B213" s="19" t="str">
        <f t="shared" si="21"/>
        <v>121291_Green</v>
      </c>
      <c r="C213" s="19" t="s">
        <v>97</v>
      </c>
      <c r="D213" s="19" t="s">
        <v>97</v>
      </c>
      <c r="E213" s="19" t="s">
        <v>97</v>
      </c>
      <c r="F213" s="19" t="s">
        <v>97</v>
      </c>
      <c r="G213" s="19">
        <f t="shared" si="22"/>
        <v>121291</v>
      </c>
      <c r="H213" s="26">
        <v>121291</v>
      </c>
      <c r="I213" s="19">
        <f>IF(J213=J210,"aa",J213)</f>
        <v>156</v>
      </c>
      <c r="J213" s="19">
        <f t="shared" si="23"/>
        <v>156</v>
      </c>
      <c r="K213" s="31">
        <v>156</v>
      </c>
      <c r="L213" s="30" t="s">
        <v>533</v>
      </c>
      <c r="M213" s="30" t="s">
        <v>534</v>
      </c>
      <c r="N213" s="49" t="s">
        <v>535</v>
      </c>
      <c r="O213" s="49" t="s">
        <v>96</v>
      </c>
      <c r="P213" s="30" t="s">
        <v>533</v>
      </c>
      <c r="Q213" s="32">
        <v>1</v>
      </c>
      <c r="R213" s="32">
        <v>1</v>
      </c>
      <c r="S213" s="33" t="s">
        <v>361</v>
      </c>
      <c r="T213" s="34">
        <v>139.26836919411576</v>
      </c>
      <c r="U213" s="34"/>
      <c r="V213" s="34">
        <v>294.59396282362849</v>
      </c>
      <c r="W213" s="162">
        <v>248.27852519193871</v>
      </c>
      <c r="X213" s="162">
        <v>121.76543164135951</v>
      </c>
      <c r="Y213" s="34">
        <v>14.149680605888191</v>
      </c>
      <c r="Z213" s="162">
        <v>92.42694802023162</v>
      </c>
      <c r="AA213" s="162">
        <v>443.18444846292948</v>
      </c>
      <c r="AB213" s="162">
        <v>162.99578247257435</v>
      </c>
      <c r="AC213" s="34">
        <v>94.806280407651784</v>
      </c>
      <c r="AD213" s="162">
        <v>64.199347225709275</v>
      </c>
      <c r="AE213" s="162">
        <v>301.25680248911686</v>
      </c>
      <c r="AF213" s="162">
        <v>390.09884877745458</v>
      </c>
      <c r="AG213" s="162">
        <v>161.7535109160296</v>
      </c>
      <c r="AH213" s="162">
        <v>251.92108623016568</v>
      </c>
      <c r="AI213" s="162">
        <v>61.741282763573437</v>
      </c>
      <c r="AJ213" s="162">
        <v>127.30862707193802</v>
      </c>
      <c r="AK213" s="34">
        <v>217.92278047021594</v>
      </c>
      <c r="AL213" s="34">
        <v>88.758311300492025</v>
      </c>
      <c r="AM213" s="34" t="s">
        <v>363</v>
      </c>
      <c r="AN213" s="34">
        <v>168.97237023294687</v>
      </c>
      <c r="AO213" s="34" t="s">
        <v>363</v>
      </c>
      <c r="AP213" s="34">
        <v>121.63220094266924</v>
      </c>
      <c r="AQ213" s="34">
        <v>119.00402557682365</v>
      </c>
    </row>
    <row r="214" spans="1:43" x14ac:dyDescent="0.45">
      <c r="A214" s="19">
        <v>206</v>
      </c>
      <c r="B214" s="19" t="str">
        <f t="shared" si="21"/>
        <v>121291_Blue</v>
      </c>
      <c r="C214" s="19" t="s">
        <v>97</v>
      </c>
      <c r="D214" s="19" t="s">
        <v>97</v>
      </c>
      <c r="E214" s="19" t="s">
        <v>97</v>
      </c>
      <c r="F214" s="19" t="s">
        <v>97</v>
      </c>
      <c r="G214" s="19">
        <f t="shared" si="22"/>
        <v>121291</v>
      </c>
      <c r="H214" s="26">
        <f t="shared" ref="H214:H245" si="24">IF(L214="",H213,LEFT(L214,6))</f>
        <v>121291</v>
      </c>
      <c r="I214" s="19">
        <f t="shared" si="19"/>
        <v>156</v>
      </c>
      <c r="J214" s="19">
        <f t="shared" si="23"/>
        <v>156</v>
      </c>
      <c r="K214" s="35"/>
      <c r="L214" s="36"/>
      <c r="M214" s="36"/>
      <c r="N214" s="56"/>
      <c r="O214" s="56"/>
      <c r="P214" s="36"/>
      <c r="Q214" s="37"/>
      <c r="R214" s="37"/>
      <c r="S214" s="33" t="s">
        <v>362</v>
      </c>
      <c r="T214" s="34">
        <v>57.236592966623633</v>
      </c>
      <c r="U214" s="34"/>
      <c r="V214" s="34">
        <v>49.084252460141222</v>
      </c>
      <c r="W214" s="162">
        <v>1.6725836228384796</v>
      </c>
      <c r="X214" s="162">
        <v>5.4125214971722144</v>
      </c>
      <c r="Y214" s="34">
        <v>144.37704121912756</v>
      </c>
      <c r="Z214" s="162">
        <v>71.672773651134719</v>
      </c>
      <c r="AA214" s="162" t="s">
        <v>363</v>
      </c>
      <c r="AB214" s="162">
        <v>45.79152897785147</v>
      </c>
      <c r="AC214" s="34">
        <v>2.0176425173983672</v>
      </c>
      <c r="AD214" s="162">
        <v>68.037660055234738</v>
      </c>
      <c r="AE214" s="162">
        <v>73.30371839656955</v>
      </c>
      <c r="AF214" s="162">
        <v>266.64314343341528</v>
      </c>
      <c r="AG214" s="162">
        <v>17.488665506791762</v>
      </c>
      <c r="AH214" s="162">
        <v>1.432385840717862</v>
      </c>
      <c r="AI214" s="162" t="s">
        <v>363</v>
      </c>
      <c r="AJ214" s="162">
        <v>0.20354231347137722</v>
      </c>
      <c r="AK214" s="34">
        <v>33.837733480990394</v>
      </c>
      <c r="AL214" s="34">
        <v>27.265363259122907</v>
      </c>
      <c r="AM214" s="34" t="s">
        <v>363</v>
      </c>
      <c r="AN214" s="34">
        <v>6.3898773374827869</v>
      </c>
      <c r="AO214" s="34" t="s">
        <v>363</v>
      </c>
      <c r="AP214" s="34">
        <v>140.79634187003063</v>
      </c>
      <c r="AQ214" s="34">
        <v>27.894734132646157</v>
      </c>
    </row>
    <row r="215" spans="1:43" x14ac:dyDescent="0.45">
      <c r="A215" s="19">
        <v>207</v>
      </c>
      <c r="B215" s="19" t="str">
        <f t="shared" si="21"/>
        <v>121291_Grey</v>
      </c>
      <c r="C215" s="19" t="s">
        <v>97</v>
      </c>
      <c r="D215" s="19" t="s">
        <v>97</v>
      </c>
      <c r="E215" s="19" t="s">
        <v>97</v>
      </c>
      <c r="F215" s="19" t="s">
        <v>97</v>
      </c>
      <c r="G215" s="19">
        <f t="shared" si="22"/>
        <v>121291</v>
      </c>
      <c r="H215" s="26">
        <f t="shared" si="24"/>
        <v>121291</v>
      </c>
      <c r="I215" s="19">
        <f t="shared" si="19"/>
        <v>156</v>
      </c>
      <c r="J215" s="19">
        <f t="shared" si="23"/>
        <v>156</v>
      </c>
      <c r="K215" s="38"/>
      <c r="L215" s="39"/>
      <c r="M215" s="39"/>
      <c r="N215" s="39"/>
      <c r="O215" s="39"/>
      <c r="P215" s="39"/>
      <c r="Q215" s="40"/>
      <c r="R215" s="40"/>
      <c r="S215" s="33" t="s">
        <v>364</v>
      </c>
      <c r="T215" s="34">
        <v>13.083358609923996</v>
      </c>
      <c r="U215" s="34"/>
      <c r="V215" s="34">
        <v>9.4075706309060898</v>
      </c>
      <c r="W215" s="162">
        <v>3.9890913380817548</v>
      </c>
      <c r="X215" s="162">
        <v>10.065619527233268</v>
      </c>
      <c r="Y215" s="34">
        <v>20.980782250206559</v>
      </c>
      <c r="Z215" s="162" t="s">
        <v>363</v>
      </c>
      <c r="AA215" s="162">
        <v>34.898553345388784</v>
      </c>
      <c r="AB215" s="162">
        <v>13.086899758148135</v>
      </c>
      <c r="AC215" s="34">
        <v>2.0205205564069977</v>
      </c>
      <c r="AD215" s="162">
        <v>4.4652975144363536</v>
      </c>
      <c r="AE215" s="162">
        <v>11.010940017996845</v>
      </c>
      <c r="AF215" s="162" t="s">
        <v>363</v>
      </c>
      <c r="AG215" s="162">
        <v>2.6908804966727224</v>
      </c>
      <c r="AH215" s="162">
        <v>5.0509816773083998</v>
      </c>
      <c r="AI215" s="162" t="s">
        <v>363</v>
      </c>
      <c r="AJ215" s="162">
        <v>1.2776485123026495</v>
      </c>
      <c r="AK215" s="34">
        <v>25.903367847455542</v>
      </c>
      <c r="AL215" s="34">
        <v>7.4117438594939182</v>
      </c>
      <c r="AM215" s="34" t="s">
        <v>363</v>
      </c>
      <c r="AN215" s="34">
        <v>30.66605379291326</v>
      </c>
      <c r="AO215" s="34" t="s">
        <v>363</v>
      </c>
      <c r="AP215" s="34">
        <v>16.774522836354048</v>
      </c>
      <c r="AQ215" s="34">
        <v>13.228021680289343</v>
      </c>
    </row>
    <row r="216" spans="1:43" x14ac:dyDescent="0.45">
      <c r="A216" s="19">
        <v>208</v>
      </c>
      <c r="B216" s="19" t="str">
        <f t="shared" si="21"/>
        <v>170111_Green</v>
      </c>
      <c r="C216" s="19" t="s">
        <v>1621</v>
      </c>
      <c r="D216" s="19" t="s">
        <v>1621</v>
      </c>
      <c r="E216" s="19" t="s">
        <v>1621</v>
      </c>
      <c r="F216" s="19" t="s">
        <v>1621</v>
      </c>
      <c r="G216" s="19">
        <f t="shared" si="22"/>
        <v>170111</v>
      </c>
      <c r="H216" s="19" t="str">
        <f t="shared" si="24"/>
        <v>170111</v>
      </c>
      <c r="I216" s="19" t="str">
        <f>IF(J216=J213,"aa",J216)</f>
        <v>aa</v>
      </c>
      <c r="J216" s="19">
        <f t="shared" si="23"/>
        <v>156</v>
      </c>
      <c r="K216" s="31" t="s">
        <v>363</v>
      </c>
      <c r="L216" s="30" t="s">
        <v>536</v>
      </c>
      <c r="M216" s="30" t="s">
        <v>537</v>
      </c>
      <c r="N216" s="30" t="s">
        <v>538</v>
      </c>
      <c r="O216" s="30" t="s">
        <v>363</v>
      </c>
      <c r="P216" s="30" t="s">
        <v>533</v>
      </c>
      <c r="Q216" s="32">
        <v>0.11</v>
      </c>
      <c r="R216" s="32">
        <v>0.87436129775170701</v>
      </c>
      <c r="S216" s="33" t="s">
        <v>361</v>
      </c>
      <c r="T216" s="34">
        <v>1107.0079274939174</v>
      </c>
      <c r="U216" s="34"/>
      <c r="V216" s="34">
        <v>2341.6505422207815</v>
      </c>
      <c r="W216" s="162">
        <v>1973.5012135518491</v>
      </c>
      <c r="X216" s="162">
        <v>967.88164392032616</v>
      </c>
      <c r="Y216" s="34">
        <v>112.47211906669598</v>
      </c>
      <c r="Z216" s="162">
        <v>734.67769289272076</v>
      </c>
      <c r="AA216" s="162">
        <v>3522.757540922014</v>
      </c>
      <c r="AB216" s="162">
        <v>1295.6109444615913</v>
      </c>
      <c r="AC216" s="34">
        <v>753.59038520224226</v>
      </c>
      <c r="AD216" s="162">
        <v>510.30385959166921</v>
      </c>
      <c r="AE216" s="162">
        <v>2394.6117161901266</v>
      </c>
      <c r="AF216" s="162">
        <v>3100.793960622746</v>
      </c>
      <c r="AG216" s="162">
        <v>1285.7364520039503</v>
      </c>
      <c r="AH216" s="162">
        <v>2002.4549807929759</v>
      </c>
      <c r="AI216" s="162">
        <v>490.76534656375611</v>
      </c>
      <c r="AJ216" s="162">
        <v>1011.9430580146166</v>
      </c>
      <c r="AK216" s="34">
        <v>1732.211319469076</v>
      </c>
      <c r="AL216" s="34">
        <v>705.51665686316551</v>
      </c>
      <c r="AM216" s="34" t="s">
        <v>363</v>
      </c>
      <c r="AN216" s="34">
        <v>1343.1172811005576</v>
      </c>
      <c r="AO216" s="34" t="s">
        <v>363</v>
      </c>
      <c r="AP216" s="34">
        <v>966.8226278602607</v>
      </c>
      <c r="AQ216" s="34">
        <v>945.93194764571695</v>
      </c>
    </row>
    <row r="217" spans="1:43" x14ac:dyDescent="0.45">
      <c r="A217" s="19">
        <v>209</v>
      </c>
      <c r="B217" s="19" t="str">
        <f t="shared" si="21"/>
        <v>170111_Blue</v>
      </c>
      <c r="C217" s="19" t="s">
        <v>1621</v>
      </c>
      <c r="D217" s="19" t="s">
        <v>1621</v>
      </c>
      <c r="E217" s="19" t="s">
        <v>1621</v>
      </c>
      <c r="F217" s="19" t="s">
        <v>1621</v>
      </c>
      <c r="G217" s="19">
        <f t="shared" si="22"/>
        <v>170111</v>
      </c>
      <c r="H217" s="19" t="str">
        <f t="shared" si="24"/>
        <v>170111</v>
      </c>
      <c r="I217" s="19" t="str">
        <f t="shared" si="19"/>
        <v>aa</v>
      </c>
      <c r="J217" s="19">
        <f t="shared" si="23"/>
        <v>156</v>
      </c>
      <c r="K217" s="35"/>
      <c r="L217" s="36"/>
      <c r="M217" s="36"/>
      <c r="N217" s="36"/>
      <c r="O217" s="36"/>
      <c r="P217" s="36"/>
      <c r="Q217" s="37"/>
      <c r="R217" s="37"/>
      <c r="S217" s="33" t="s">
        <v>362</v>
      </c>
      <c r="T217" s="34">
        <v>454.95874277439333</v>
      </c>
      <c r="U217" s="34"/>
      <c r="V217" s="34">
        <v>390.15791527474084</v>
      </c>
      <c r="W217" s="162">
        <v>13.294930791484589</v>
      </c>
      <c r="X217" s="162">
        <v>43.022721094331906</v>
      </c>
      <c r="Y217" s="34">
        <v>1147.615428417346</v>
      </c>
      <c r="Z217" s="162">
        <v>569.70817620973185</v>
      </c>
      <c r="AA217" s="162" t="s">
        <v>363</v>
      </c>
      <c r="AB217" s="162">
        <v>363.98491548281004</v>
      </c>
      <c r="AC217" s="34">
        <v>16.037713908285976</v>
      </c>
      <c r="AD217" s="162">
        <v>540.81360674440475</v>
      </c>
      <c r="AE217" s="162">
        <v>582.67213042954745</v>
      </c>
      <c r="AF217" s="162">
        <v>2119.476772082141</v>
      </c>
      <c r="AG217" s="162">
        <v>139.01283880421781</v>
      </c>
      <c r="AH217" s="162">
        <v>11.38566129610218</v>
      </c>
      <c r="AI217" s="162" t="s">
        <v>363</v>
      </c>
      <c r="AJ217" s="162">
        <v>1.6179047395838013</v>
      </c>
      <c r="AK217" s="34">
        <v>268.96731417650136</v>
      </c>
      <c r="AL217" s="34">
        <v>216.72525820834923</v>
      </c>
      <c r="AM217" s="34" t="s">
        <v>363</v>
      </c>
      <c r="AN217" s="34">
        <v>50.791467647960651</v>
      </c>
      <c r="AO217" s="34" t="s">
        <v>363</v>
      </c>
      <c r="AP217" s="34">
        <v>1119.1533836015726</v>
      </c>
      <c r="AQ217" s="34">
        <v>221.72796306053939</v>
      </c>
    </row>
    <row r="218" spans="1:43" x14ac:dyDescent="0.45">
      <c r="A218" s="19">
        <v>210</v>
      </c>
      <c r="B218" s="19" t="str">
        <f t="shared" si="21"/>
        <v>170111_Grey</v>
      </c>
      <c r="C218" s="19" t="s">
        <v>1621</v>
      </c>
      <c r="D218" s="19" t="s">
        <v>1621</v>
      </c>
      <c r="E218" s="19" t="s">
        <v>1621</v>
      </c>
      <c r="F218" s="19" t="s">
        <v>1621</v>
      </c>
      <c r="G218" s="19">
        <f t="shared" si="22"/>
        <v>170111</v>
      </c>
      <c r="H218" s="19" t="str">
        <f t="shared" si="24"/>
        <v>170111</v>
      </c>
      <c r="I218" s="19" t="str">
        <f t="shared" si="19"/>
        <v>aa</v>
      </c>
      <c r="J218" s="19">
        <f t="shared" si="23"/>
        <v>156</v>
      </c>
      <c r="K218" s="38"/>
      <c r="L218" s="39"/>
      <c r="M218" s="39"/>
      <c r="N218" s="39"/>
      <c r="O218" s="39"/>
      <c r="P218" s="39"/>
      <c r="Q218" s="40"/>
      <c r="R218" s="40"/>
      <c r="S218" s="33" t="s">
        <v>364</v>
      </c>
      <c r="T218" s="34">
        <v>103.99620375567376</v>
      </c>
      <c r="U218" s="34"/>
      <c r="V218" s="34">
        <v>74.778324232089943</v>
      </c>
      <c r="W218" s="162">
        <v>31.708246174684149</v>
      </c>
      <c r="X218" s="162">
        <v>80.008983204605499</v>
      </c>
      <c r="Y218" s="34">
        <v>166.7707636012417</v>
      </c>
      <c r="Z218" s="162" t="s">
        <v>363</v>
      </c>
      <c r="AA218" s="162">
        <v>277.39949447937556</v>
      </c>
      <c r="AB218" s="162">
        <v>104.02435141891731</v>
      </c>
      <c r="AC218" s="34">
        <v>16.060590689400215</v>
      </c>
      <c r="AD218" s="162">
        <v>35.49348481427311</v>
      </c>
      <c r="AE218" s="162">
        <v>87.523089123653861</v>
      </c>
      <c r="AF218" s="162" t="s">
        <v>363</v>
      </c>
      <c r="AG218" s="162">
        <v>21.389106937868359</v>
      </c>
      <c r="AH218" s="162">
        <v>40.148935402649691</v>
      </c>
      <c r="AI218" s="162" t="s">
        <v>363</v>
      </c>
      <c r="AJ218" s="162">
        <v>10.155694648068021</v>
      </c>
      <c r="AK218" s="34">
        <v>205.89911206582789</v>
      </c>
      <c r="AL218" s="34">
        <v>58.914017996275888</v>
      </c>
      <c r="AM218" s="34" t="s">
        <v>363</v>
      </c>
      <c r="AN218" s="34">
        <v>243.75645992086632</v>
      </c>
      <c r="AO218" s="34" t="s">
        <v>363</v>
      </c>
      <c r="AP218" s="34">
        <v>133.33630505781971</v>
      </c>
      <c r="AQ218" s="34">
        <v>105.14609275514096</v>
      </c>
    </row>
    <row r="219" spans="1:43" x14ac:dyDescent="0.45">
      <c r="A219" s="19">
        <v>211</v>
      </c>
      <c r="B219" s="19" t="str">
        <f t="shared" si="21"/>
        <v>170191_Green</v>
      </c>
      <c r="C219" s="19" t="s">
        <v>1621</v>
      </c>
      <c r="D219" s="19" t="s">
        <v>1621</v>
      </c>
      <c r="E219" s="19" t="s">
        <v>1621</v>
      </c>
      <c r="F219" s="19" t="s">
        <v>1621</v>
      </c>
      <c r="G219" s="19">
        <f t="shared" si="22"/>
        <v>170191</v>
      </c>
      <c r="H219" s="19" t="str">
        <f t="shared" si="24"/>
        <v>170191</v>
      </c>
      <c r="I219" s="19" t="str">
        <f>IF(J219=J216,"aa",J219)</f>
        <v>aa</v>
      </c>
      <c r="J219" s="19">
        <f t="shared" si="23"/>
        <v>156</v>
      </c>
      <c r="K219" s="31" t="s">
        <v>363</v>
      </c>
      <c r="L219" s="30" t="s">
        <v>539</v>
      </c>
      <c r="M219" s="30" t="s">
        <v>540</v>
      </c>
      <c r="N219" s="49" t="s">
        <v>541</v>
      </c>
      <c r="O219" s="30" t="s">
        <v>363</v>
      </c>
      <c r="P219" s="30" t="s">
        <v>536</v>
      </c>
      <c r="Q219" s="32">
        <v>0.93500000000000005</v>
      </c>
      <c r="R219" s="32">
        <v>1</v>
      </c>
      <c r="S219" s="33" t="s">
        <v>361</v>
      </c>
      <c r="T219" s="34">
        <v>1183.9656978544569</v>
      </c>
      <c r="U219" s="34"/>
      <c r="V219" s="34">
        <v>2504.4390825890709</v>
      </c>
      <c r="W219" s="162">
        <v>2110.6964850821914</v>
      </c>
      <c r="X219" s="162">
        <v>1035.1675336046269</v>
      </c>
      <c r="Y219" s="34">
        <v>120.29103643496896</v>
      </c>
      <c r="Z219" s="162">
        <v>785.75154320077081</v>
      </c>
      <c r="AA219" s="162">
        <v>3767.6551239807632</v>
      </c>
      <c r="AB219" s="162">
        <v>1385.6801545043757</v>
      </c>
      <c r="AC219" s="34">
        <v>805.97902160667616</v>
      </c>
      <c r="AD219" s="162">
        <v>545.77952897504724</v>
      </c>
      <c r="AE219" s="162">
        <v>2561.0820494012046</v>
      </c>
      <c r="AF219" s="162">
        <v>3316.3571771366264</v>
      </c>
      <c r="AG219" s="162">
        <v>1375.1192000042247</v>
      </c>
      <c r="AH219" s="162">
        <v>2141.6630810620063</v>
      </c>
      <c r="AI219" s="162">
        <v>524.88272359760003</v>
      </c>
      <c r="AJ219" s="162">
        <v>1082.2920406573439</v>
      </c>
      <c r="AK219" s="34">
        <v>1852.6324272396535</v>
      </c>
      <c r="AL219" s="34">
        <v>754.56326937236952</v>
      </c>
      <c r="AM219" s="34" t="s">
        <v>363</v>
      </c>
      <c r="AN219" s="34">
        <v>1436.4890706957835</v>
      </c>
      <c r="AO219" s="34" t="s">
        <v>363</v>
      </c>
      <c r="AP219" s="34">
        <v>1034.0348961072307</v>
      </c>
      <c r="AQ219" s="34">
        <v>1011.6919226157399</v>
      </c>
    </row>
    <row r="220" spans="1:43" x14ac:dyDescent="0.45">
      <c r="A220" s="19">
        <v>212</v>
      </c>
      <c r="B220" s="19" t="str">
        <f t="shared" si="21"/>
        <v>170191_Blue</v>
      </c>
      <c r="C220" s="19" t="s">
        <v>1621</v>
      </c>
      <c r="D220" s="19" t="s">
        <v>1621</v>
      </c>
      <c r="E220" s="19" t="s">
        <v>1621</v>
      </c>
      <c r="F220" s="19" t="s">
        <v>1621</v>
      </c>
      <c r="G220" s="19">
        <f t="shared" si="22"/>
        <v>170191</v>
      </c>
      <c r="H220" s="19" t="str">
        <f t="shared" si="24"/>
        <v>170191</v>
      </c>
      <c r="I220" s="19" t="str">
        <f t="shared" si="19"/>
        <v>aa</v>
      </c>
      <c r="J220" s="19">
        <f t="shared" si="23"/>
        <v>156</v>
      </c>
      <c r="K220" s="35"/>
      <c r="L220" s="36"/>
      <c r="M220" s="36"/>
      <c r="N220" s="56"/>
      <c r="O220" s="36"/>
      <c r="P220" s="36"/>
      <c r="Q220" s="37"/>
      <c r="R220" s="37"/>
      <c r="S220" s="33" t="s">
        <v>362</v>
      </c>
      <c r="T220" s="34">
        <v>486.58689066780033</v>
      </c>
      <c r="U220" s="34"/>
      <c r="V220" s="34">
        <v>417.28119280720944</v>
      </c>
      <c r="W220" s="162">
        <v>14.219177317095816</v>
      </c>
      <c r="X220" s="162">
        <v>46.013605448483318</v>
      </c>
      <c r="Y220" s="34">
        <v>1227.3961801255036</v>
      </c>
      <c r="Z220" s="162">
        <v>609.31355744356347</v>
      </c>
      <c r="AA220" s="162" t="s">
        <v>363</v>
      </c>
      <c r="AB220" s="162">
        <v>389.28867966075939</v>
      </c>
      <c r="AC220" s="34">
        <v>17.152635196027781</v>
      </c>
      <c r="AD220" s="162">
        <v>578.41027459294628</v>
      </c>
      <c r="AE220" s="162">
        <v>623.17874912251057</v>
      </c>
      <c r="AF220" s="162">
        <v>2266.820077093199</v>
      </c>
      <c r="AG220" s="162">
        <v>148.67683294568749</v>
      </c>
      <c r="AH220" s="162">
        <v>12.177177856793774</v>
      </c>
      <c r="AI220" s="162" t="s">
        <v>363</v>
      </c>
      <c r="AJ220" s="162">
        <v>1.7303794006243864</v>
      </c>
      <c r="AK220" s="34">
        <v>287.66557665935971</v>
      </c>
      <c r="AL220" s="34">
        <v>231.79172000892964</v>
      </c>
      <c r="AM220" s="34" t="s">
        <v>363</v>
      </c>
      <c r="AN220" s="34">
        <v>54.322425291936526</v>
      </c>
      <c r="AO220" s="34" t="s">
        <v>363</v>
      </c>
      <c r="AP220" s="34">
        <v>1196.9554904829654</v>
      </c>
      <c r="AQ220" s="34">
        <v>237.14220648186031</v>
      </c>
    </row>
    <row r="221" spans="1:43" x14ac:dyDescent="0.45">
      <c r="A221" s="19">
        <v>213</v>
      </c>
      <c r="B221" s="19" t="str">
        <f t="shared" si="21"/>
        <v>170191_Grey</v>
      </c>
      <c r="C221" s="19" t="s">
        <v>1621</v>
      </c>
      <c r="D221" s="19" t="s">
        <v>1621</v>
      </c>
      <c r="E221" s="19" t="s">
        <v>1621</v>
      </c>
      <c r="F221" s="19" t="s">
        <v>1621</v>
      </c>
      <c r="G221" s="19">
        <f t="shared" si="22"/>
        <v>170191</v>
      </c>
      <c r="H221" s="19" t="str">
        <f t="shared" si="24"/>
        <v>170191</v>
      </c>
      <c r="I221" s="19" t="str">
        <f t="shared" si="19"/>
        <v>aa</v>
      </c>
      <c r="J221" s="19">
        <f t="shared" si="23"/>
        <v>156</v>
      </c>
      <c r="K221" s="38"/>
      <c r="L221" s="39"/>
      <c r="M221" s="39"/>
      <c r="N221" s="39"/>
      <c r="O221" s="39"/>
      <c r="P221" s="39"/>
      <c r="Q221" s="40"/>
      <c r="R221" s="40"/>
      <c r="S221" s="33" t="s">
        <v>364</v>
      </c>
      <c r="T221" s="34">
        <v>111.22588636970455</v>
      </c>
      <c r="U221" s="34"/>
      <c r="V221" s="34">
        <v>79.976817360523995</v>
      </c>
      <c r="W221" s="162">
        <v>33.912562753672887</v>
      </c>
      <c r="X221" s="162">
        <v>85.571105031663635</v>
      </c>
      <c r="Y221" s="34">
        <v>178.36445304945636</v>
      </c>
      <c r="Z221" s="162" t="s">
        <v>363</v>
      </c>
      <c r="AA221" s="162">
        <v>296.68395131484016</v>
      </c>
      <c r="AB221" s="162">
        <v>111.25599082237144</v>
      </c>
      <c r="AC221" s="34">
        <v>17.177102341604506</v>
      </c>
      <c r="AD221" s="162">
        <v>37.96094632542578</v>
      </c>
      <c r="AE221" s="162">
        <v>93.607581950431936</v>
      </c>
      <c r="AF221" s="162" t="s">
        <v>363</v>
      </c>
      <c r="AG221" s="162">
        <v>22.876050200928724</v>
      </c>
      <c r="AH221" s="162">
        <v>42.940037863796462</v>
      </c>
      <c r="AI221" s="162" t="s">
        <v>363</v>
      </c>
      <c r="AJ221" s="162">
        <v>10.861705505955102</v>
      </c>
      <c r="AK221" s="34">
        <v>220.21295408109933</v>
      </c>
      <c r="AL221" s="34">
        <v>63.009644915803086</v>
      </c>
      <c r="AM221" s="34" t="s">
        <v>363</v>
      </c>
      <c r="AN221" s="34">
        <v>260.70209617204955</v>
      </c>
      <c r="AO221" s="34" t="s">
        <v>363</v>
      </c>
      <c r="AP221" s="34">
        <v>142.60567385863069</v>
      </c>
      <c r="AQ221" s="34">
        <v>112.45571417662134</v>
      </c>
    </row>
    <row r="222" spans="1:43" x14ac:dyDescent="0.45">
      <c r="A222" s="19">
        <v>214</v>
      </c>
      <c r="B222" s="19" t="str">
        <f t="shared" si="21"/>
        <v>170199_Green</v>
      </c>
      <c r="C222" s="19" t="s">
        <v>1621</v>
      </c>
      <c r="D222" s="19" t="s">
        <v>1621</v>
      </c>
      <c r="E222" s="19" t="s">
        <v>1621</v>
      </c>
      <c r="F222" s="19" t="s">
        <v>1621</v>
      </c>
      <c r="G222" s="19">
        <f t="shared" si="22"/>
        <v>170199</v>
      </c>
      <c r="H222" s="19" t="str">
        <f t="shared" si="24"/>
        <v>170199</v>
      </c>
      <c r="I222" s="19" t="str">
        <f>IF(J222=J219,"aa",J222)</f>
        <v>aa</v>
      </c>
      <c r="J222" s="19">
        <f t="shared" si="23"/>
        <v>156</v>
      </c>
      <c r="K222" s="31" t="s">
        <v>363</v>
      </c>
      <c r="L222" s="30" t="s">
        <v>542</v>
      </c>
      <c r="M222" s="30" t="s">
        <v>543</v>
      </c>
      <c r="N222" s="30" t="s">
        <v>544</v>
      </c>
      <c r="O222" s="30" t="s">
        <v>363</v>
      </c>
      <c r="P222" s="30" t="s">
        <v>539</v>
      </c>
      <c r="Q222" s="32">
        <v>1</v>
      </c>
      <c r="R222" s="32">
        <v>1</v>
      </c>
      <c r="S222" s="33" t="s">
        <v>361</v>
      </c>
      <c r="T222" s="34">
        <v>1183.9656978544569</v>
      </c>
      <c r="U222" s="34"/>
      <c r="V222" s="34">
        <v>2504.4390825890709</v>
      </c>
      <c r="W222" s="162">
        <v>2110.6964850821914</v>
      </c>
      <c r="X222" s="162">
        <v>1035.1675336046269</v>
      </c>
      <c r="Y222" s="34">
        <v>120.29103643496896</v>
      </c>
      <c r="Z222" s="162">
        <v>785.75154320077081</v>
      </c>
      <c r="AA222" s="162">
        <v>3767.6551239807632</v>
      </c>
      <c r="AB222" s="162">
        <v>1385.6801545043757</v>
      </c>
      <c r="AC222" s="34">
        <v>805.97902160667616</v>
      </c>
      <c r="AD222" s="162">
        <v>545.77952897504724</v>
      </c>
      <c r="AE222" s="162">
        <v>2561.0820494012046</v>
      </c>
      <c r="AF222" s="162">
        <v>3316.3571771366264</v>
      </c>
      <c r="AG222" s="162">
        <v>1375.1192000042247</v>
      </c>
      <c r="AH222" s="162">
        <v>2141.6630810620063</v>
      </c>
      <c r="AI222" s="162">
        <v>524.88272359760003</v>
      </c>
      <c r="AJ222" s="162">
        <v>1082.2920406573439</v>
      </c>
      <c r="AK222" s="34">
        <v>1852.6324272396535</v>
      </c>
      <c r="AL222" s="34">
        <v>754.56326937236952</v>
      </c>
      <c r="AM222" s="34" t="s">
        <v>363</v>
      </c>
      <c r="AN222" s="34">
        <v>1436.4890706957835</v>
      </c>
      <c r="AO222" s="34" t="s">
        <v>363</v>
      </c>
      <c r="AP222" s="34">
        <v>1034.0348961072307</v>
      </c>
      <c r="AQ222" s="34">
        <v>1011.6919226157399</v>
      </c>
    </row>
    <row r="223" spans="1:43" x14ac:dyDescent="0.45">
      <c r="A223" s="19">
        <v>215</v>
      </c>
      <c r="B223" s="19" t="str">
        <f t="shared" si="21"/>
        <v>170199_Blue</v>
      </c>
      <c r="C223" s="19" t="s">
        <v>1621</v>
      </c>
      <c r="D223" s="19" t="s">
        <v>1621</v>
      </c>
      <c r="E223" s="19" t="s">
        <v>1621</v>
      </c>
      <c r="F223" s="19" t="s">
        <v>1621</v>
      </c>
      <c r="G223" s="19">
        <f t="shared" si="22"/>
        <v>170199</v>
      </c>
      <c r="H223" s="19" t="str">
        <f t="shared" si="24"/>
        <v>170199</v>
      </c>
      <c r="I223" s="19" t="str">
        <f t="shared" si="19"/>
        <v>aa</v>
      </c>
      <c r="J223" s="19">
        <f t="shared" si="23"/>
        <v>156</v>
      </c>
      <c r="K223" s="35"/>
      <c r="L223" s="36"/>
      <c r="M223" s="36"/>
      <c r="N223" s="36"/>
      <c r="O223" s="36"/>
      <c r="P223" s="36"/>
      <c r="Q223" s="37"/>
      <c r="R223" s="37"/>
      <c r="S223" s="33" t="s">
        <v>362</v>
      </c>
      <c r="T223" s="34">
        <v>486.58689066780033</v>
      </c>
      <c r="U223" s="34"/>
      <c r="V223" s="34">
        <v>417.28119280720944</v>
      </c>
      <c r="W223" s="162">
        <v>14.219177317095816</v>
      </c>
      <c r="X223" s="162">
        <v>46.013605448483318</v>
      </c>
      <c r="Y223" s="34">
        <v>1227.3961801255036</v>
      </c>
      <c r="Z223" s="162">
        <v>609.31355744356347</v>
      </c>
      <c r="AA223" s="162" t="s">
        <v>363</v>
      </c>
      <c r="AB223" s="162">
        <v>389.28867966075939</v>
      </c>
      <c r="AC223" s="34">
        <v>17.152635196027781</v>
      </c>
      <c r="AD223" s="162">
        <v>578.41027459294628</v>
      </c>
      <c r="AE223" s="162">
        <v>623.17874912251057</v>
      </c>
      <c r="AF223" s="162">
        <v>2266.820077093199</v>
      </c>
      <c r="AG223" s="162">
        <v>148.67683294568749</v>
      </c>
      <c r="AH223" s="162">
        <v>12.177177856793774</v>
      </c>
      <c r="AI223" s="162" t="s">
        <v>363</v>
      </c>
      <c r="AJ223" s="162">
        <v>1.7303794006243864</v>
      </c>
      <c r="AK223" s="34">
        <v>287.66557665935971</v>
      </c>
      <c r="AL223" s="34">
        <v>231.79172000892964</v>
      </c>
      <c r="AM223" s="34" t="s">
        <v>363</v>
      </c>
      <c r="AN223" s="34">
        <v>54.322425291936526</v>
      </c>
      <c r="AO223" s="34" t="s">
        <v>363</v>
      </c>
      <c r="AP223" s="34">
        <v>1196.9554904829654</v>
      </c>
      <c r="AQ223" s="34">
        <v>237.14220648186031</v>
      </c>
    </row>
    <row r="224" spans="1:43" x14ac:dyDescent="0.45">
      <c r="A224" s="19">
        <v>216</v>
      </c>
      <c r="B224" s="19" t="str">
        <f t="shared" si="21"/>
        <v>170199_Grey</v>
      </c>
      <c r="C224" s="19" t="s">
        <v>1621</v>
      </c>
      <c r="D224" s="19" t="s">
        <v>1621</v>
      </c>
      <c r="E224" s="19" t="s">
        <v>1621</v>
      </c>
      <c r="F224" s="19" t="s">
        <v>1621</v>
      </c>
      <c r="G224" s="19">
        <f t="shared" si="22"/>
        <v>170199</v>
      </c>
      <c r="H224" s="19" t="str">
        <f t="shared" si="24"/>
        <v>170199</v>
      </c>
      <c r="I224" s="19" t="str">
        <f t="shared" si="19"/>
        <v>aa</v>
      </c>
      <c r="J224" s="19">
        <f t="shared" si="23"/>
        <v>156</v>
      </c>
      <c r="K224" s="38"/>
      <c r="L224" s="39"/>
      <c r="M224" s="39"/>
      <c r="N224" s="39"/>
      <c r="O224" s="39"/>
      <c r="P224" s="39"/>
      <c r="Q224" s="40"/>
      <c r="R224" s="40"/>
      <c r="S224" s="33" t="s">
        <v>364</v>
      </c>
      <c r="T224" s="34">
        <v>111.22588636970455</v>
      </c>
      <c r="U224" s="34"/>
      <c r="V224" s="34">
        <v>79.976817360523995</v>
      </c>
      <c r="W224" s="162">
        <v>33.912562753672887</v>
      </c>
      <c r="X224" s="162">
        <v>85.571105031663635</v>
      </c>
      <c r="Y224" s="34">
        <v>178.36445304945636</v>
      </c>
      <c r="Z224" s="162" t="s">
        <v>363</v>
      </c>
      <c r="AA224" s="162">
        <v>296.68395131484016</v>
      </c>
      <c r="AB224" s="162">
        <v>111.25599082237144</v>
      </c>
      <c r="AC224" s="34">
        <v>17.177102341604506</v>
      </c>
      <c r="AD224" s="162">
        <v>37.96094632542578</v>
      </c>
      <c r="AE224" s="162">
        <v>93.607581950431936</v>
      </c>
      <c r="AF224" s="162" t="s">
        <v>363</v>
      </c>
      <c r="AG224" s="162">
        <v>22.876050200928724</v>
      </c>
      <c r="AH224" s="162">
        <v>42.940037863796462</v>
      </c>
      <c r="AI224" s="162" t="s">
        <v>363</v>
      </c>
      <c r="AJ224" s="162">
        <v>10.861705505955102</v>
      </c>
      <c r="AK224" s="34">
        <v>220.21295408109933</v>
      </c>
      <c r="AL224" s="34">
        <v>63.009644915803086</v>
      </c>
      <c r="AM224" s="34" t="s">
        <v>363</v>
      </c>
      <c r="AN224" s="34">
        <v>260.70209617204955</v>
      </c>
      <c r="AO224" s="34" t="s">
        <v>363</v>
      </c>
      <c r="AP224" s="34">
        <v>142.60567385863069</v>
      </c>
      <c r="AQ224" s="34">
        <v>112.45571417662134</v>
      </c>
    </row>
    <row r="225" spans="1:43" x14ac:dyDescent="0.45">
      <c r="A225" s="19">
        <v>217</v>
      </c>
      <c r="B225" s="19" t="str">
        <f t="shared" si="21"/>
        <v>170220_Green</v>
      </c>
      <c r="C225" s="19" t="s">
        <v>1621</v>
      </c>
      <c r="D225" s="19" t="s">
        <v>1621</v>
      </c>
      <c r="E225" s="19" t="s">
        <v>1621</v>
      </c>
      <c r="F225" s="19" t="s">
        <v>1621</v>
      </c>
      <c r="G225" s="19">
        <f t="shared" si="22"/>
        <v>170220</v>
      </c>
      <c r="H225" s="19" t="str">
        <f t="shared" si="24"/>
        <v>170220</v>
      </c>
      <c r="I225" s="19" t="str">
        <f>IF(J225=J222,"aa",J225)</f>
        <v>aa</v>
      </c>
      <c r="J225" s="19">
        <f t="shared" si="23"/>
        <v>156</v>
      </c>
      <c r="K225" s="31" t="s">
        <v>363</v>
      </c>
      <c r="L225" s="30" t="s">
        <v>545</v>
      </c>
      <c r="M225" s="30" t="s">
        <v>546</v>
      </c>
      <c r="N225" s="30" t="s">
        <v>547</v>
      </c>
      <c r="O225" s="30" t="s">
        <v>363</v>
      </c>
      <c r="P225" s="30" t="s">
        <v>539</v>
      </c>
      <c r="Q225" s="32">
        <v>1</v>
      </c>
      <c r="R225" s="32">
        <v>1</v>
      </c>
      <c r="S225" s="33" t="s">
        <v>361</v>
      </c>
      <c r="T225" s="34">
        <v>1183.9656978544569</v>
      </c>
      <c r="U225" s="34"/>
      <c r="V225" s="34">
        <v>2504.4390825890709</v>
      </c>
      <c r="W225" s="162">
        <v>2110.6964850821914</v>
      </c>
      <c r="X225" s="162">
        <v>1035.1675336046269</v>
      </c>
      <c r="Y225" s="34">
        <v>120.29103643496896</v>
      </c>
      <c r="Z225" s="162">
        <v>785.75154320077081</v>
      </c>
      <c r="AA225" s="162">
        <v>3767.6551239807632</v>
      </c>
      <c r="AB225" s="162">
        <v>1385.6801545043757</v>
      </c>
      <c r="AC225" s="34">
        <v>805.97902160667616</v>
      </c>
      <c r="AD225" s="162">
        <v>545.77952897504724</v>
      </c>
      <c r="AE225" s="162">
        <v>2561.0820494012046</v>
      </c>
      <c r="AF225" s="162">
        <v>3316.3571771366264</v>
      </c>
      <c r="AG225" s="162">
        <v>1375.1192000042247</v>
      </c>
      <c r="AH225" s="162">
        <v>2141.6630810620063</v>
      </c>
      <c r="AI225" s="162">
        <v>524.88272359760003</v>
      </c>
      <c r="AJ225" s="162">
        <v>1082.2920406573439</v>
      </c>
      <c r="AK225" s="34">
        <v>1852.6324272396535</v>
      </c>
      <c r="AL225" s="34">
        <v>754.56326937236952</v>
      </c>
      <c r="AM225" s="34" t="s">
        <v>363</v>
      </c>
      <c r="AN225" s="34">
        <v>1436.4890706957835</v>
      </c>
      <c r="AO225" s="34" t="s">
        <v>363</v>
      </c>
      <c r="AP225" s="34">
        <v>1034.0348961072307</v>
      </c>
      <c r="AQ225" s="34">
        <v>1011.6919226157399</v>
      </c>
    </row>
    <row r="226" spans="1:43" x14ac:dyDescent="0.45">
      <c r="A226" s="19">
        <v>218</v>
      </c>
      <c r="B226" s="19" t="str">
        <f t="shared" si="21"/>
        <v>170220_Blue</v>
      </c>
      <c r="C226" s="19" t="s">
        <v>1621</v>
      </c>
      <c r="D226" s="19" t="s">
        <v>1621</v>
      </c>
      <c r="E226" s="19" t="s">
        <v>1621</v>
      </c>
      <c r="F226" s="19" t="s">
        <v>1621</v>
      </c>
      <c r="G226" s="19">
        <f t="shared" si="22"/>
        <v>170220</v>
      </c>
      <c r="H226" s="19" t="str">
        <f t="shared" si="24"/>
        <v>170220</v>
      </c>
      <c r="I226" s="19" t="str">
        <f t="shared" si="19"/>
        <v>aa</v>
      </c>
      <c r="J226" s="19">
        <f t="shared" si="23"/>
        <v>156</v>
      </c>
      <c r="K226" s="35"/>
      <c r="L226" s="36"/>
      <c r="M226" s="36"/>
      <c r="N226" s="36"/>
      <c r="O226" s="36"/>
      <c r="P226" s="36"/>
      <c r="Q226" s="37"/>
      <c r="R226" s="37"/>
      <c r="S226" s="33" t="s">
        <v>362</v>
      </c>
      <c r="T226" s="34">
        <v>486.58689066780033</v>
      </c>
      <c r="U226" s="34"/>
      <c r="V226" s="34">
        <v>417.28119280720944</v>
      </c>
      <c r="W226" s="162">
        <v>14.219177317095816</v>
      </c>
      <c r="X226" s="162">
        <v>46.013605448483318</v>
      </c>
      <c r="Y226" s="34">
        <v>1227.3961801255036</v>
      </c>
      <c r="Z226" s="162">
        <v>609.31355744356347</v>
      </c>
      <c r="AA226" s="162" t="s">
        <v>363</v>
      </c>
      <c r="AB226" s="162">
        <v>389.28867966075939</v>
      </c>
      <c r="AC226" s="34">
        <v>17.152635196027781</v>
      </c>
      <c r="AD226" s="162">
        <v>578.41027459294628</v>
      </c>
      <c r="AE226" s="162">
        <v>623.17874912251057</v>
      </c>
      <c r="AF226" s="162">
        <v>2266.820077093199</v>
      </c>
      <c r="AG226" s="162">
        <v>148.67683294568749</v>
      </c>
      <c r="AH226" s="162">
        <v>12.177177856793774</v>
      </c>
      <c r="AI226" s="162" t="s">
        <v>363</v>
      </c>
      <c r="AJ226" s="162">
        <v>1.7303794006243864</v>
      </c>
      <c r="AK226" s="34">
        <v>287.66557665935971</v>
      </c>
      <c r="AL226" s="34">
        <v>231.79172000892964</v>
      </c>
      <c r="AM226" s="34" t="s">
        <v>363</v>
      </c>
      <c r="AN226" s="34">
        <v>54.322425291936526</v>
      </c>
      <c r="AO226" s="34" t="s">
        <v>363</v>
      </c>
      <c r="AP226" s="34">
        <v>1196.9554904829654</v>
      </c>
      <c r="AQ226" s="34">
        <v>237.14220648186031</v>
      </c>
    </row>
    <row r="227" spans="1:43" x14ac:dyDescent="0.45">
      <c r="A227" s="19">
        <v>219</v>
      </c>
      <c r="B227" s="19" t="str">
        <f t="shared" si="21"/>
        <v>170220_Grey</v>
      </c>
      <c r="C227" s="19" t="s">
        <v>1621</v>
      </c>
      <c r="D227" s="19" t="s">
        <v>1621</v>
      </c>
      <c r="E227" s="19" t="s">
        <v>1621</v>
      </c>
      <c r="F227" s="19" t="s">
        <v>1621</v>
      </c>
      <c r="G227" s="19">
        <f t="shared" si="22"/>
        <v>170220</v>
      </c>
      <c r="H227" s="19" t="str">
        <f t="shared" si="24"/>
        <v>170220</v>
      </c>
      <c r="I227" s="19" t="str">
        <f t="shared" si="19"/>
        <v>aa</v>
      </c>
      <c r="J227" s="19">
        <f t="shared" si="23"/>
        <v>156</v>
      </c>
      <c r="K227" s="38"/>
      <c r="L227" s="39"/>
      <c r="M227" s="39"/>
      <c r="N227" s="39"/>
      <c r="O227" s="39"/>
      <c r="P227" s="39"/>
      <c r="Q227" s="40"/>
      <c r="R227" s="40"/>
      <c r="S227" s="33" t="s">
        <v>364</v>
      </c>
      <c r="T227" s="34">
        <v>111.22588636970455</v>
      </c>
      <c r="U227" s="34"/>
      <c r="V227" s="34">
        <v>79.976817360523995</v>
      </c>
      <c r="W227" s="162">
        <v>33.912562753672887</v>
      </c>
      <c r="X227" s="162">
        <v>85.571105031663635</v>
      </c>
      <c r="Y227" s="34">
        <v>178.36445304945636</v>
      </c>
      <c r="Z227" s="162" t="s">
        <v>363</v>
      </c>
      <c r="AA227" s="162">
        <v>296.68395131484016</v>
      </c>
      <c r="AB227" s="162">
        <v>111.25599082237144</v>
      </c>
      <c r="AC227" s="34">
        <v>17.177102341604506</v>
      </c>
      <c r="AD227" s="162">
        <v>37.96094632542578</v>
      </c>
      <c r="AE227" s="162">
        <v>93.607581950431936</v>
      </c>
      <c r="AF227" s="162" t="s">
        <v>363</v>
      </c>
      <c r="AG227" s="162">
        <v>22.876050200928724</v>
      </c>
      <c r="AH227" s="162">
        <v>42.940037863796462</v>
      </c>
      <c r="AI227" s="162" t="s">
        <v>363</v>
      </c>
      <c r="AJ227" s="162">
        <v>10.861705505955102</v>
      </c>
      <c r="AK227" s="34">
        <v>220.21295408109933</v>
      </c>
      <c r="AL227" s="34">
        <v>63.009644915803086</v>
      </c>
      <c r="AM227" s="34" t="s">
        <v>363</v>
      </c>
      <c r="AN227" s="34">
        <v>260.70209617204955</v>
      </c>
      <c r="AO227" s="34" t="s">
        <v>363</v>
      </c>
      <c r="AP227" s="34">
        <v>142.60567385863069</v>
      </c>
      <c r="AQ227" s="34">
        <v>112.45571417662134</v>
      </c>
    </row>
    <row r="228" spans="1:43" x14ac:dyDescent="0.45">
      <c r="A228" s="19">
        <v>220</v>
      </c>
      <c r="B228" s="19" t="str">
        <f t="shared" si="21"/>
        <v>170230_Green</v>
      </c>
      <c r="C228" s="19" t="s">
        <v>1621</v>
      </c>
      <c r="D228" s="19" t="s">
        <v>1621</v>
      </c>
      <c r="E228" s="19" t="s">
        <v>1621</v>
      </c>
      <c r="F228" s="19" t="s">
        <v>1621</v>
      </c>
      <c r="G228" s="19">
        <f t="shared" si="22"/>
        <v>170230</v>
      </c>
      <c r="H228" s="19" t="str">
        <f t="shared" si="24"/>
        <v>170230</v>
      </c>
      <c r="I228" s="19" t="str">
        <f>IF(J228=J225,"aa",J228)</f>
        <v>aa</v>
      </c>
      <c r="J228" s="19">
        <f t="shared" si="23"/>
        <v>156</v>
      </c>
      <c r="K228" s="31" t="s">
        <v>363</v>
      </c>
      <c r="L228" s="30" t="s">
        <v>548</v>
      </c>
      <c r="M228" s="30" t="s">
        <v>549</v>
      </c>
      <c r="N228" s="49" t="s">
        <v>550</v>
      </c>
      <c r="O228" s="30" t="s">
        <v>363</v>
      </c>
      <c r="P228" s="30" t="s">
        <v>539</v>
      </c>
      <c r="Q228" s="32">
        <v>1</v>
      </c>
      <c r="R228" s="32">
        <v>1</v>
      </c>
      <c r="S228" s="33" t="s">
        <v>361</v>
      </c>
      <c r="T228" s="34">
        <v>1183.9656978544569</v>
      </c>
      <c r="U228" s="34"/>
      <c r="V228" s="34">
        <v>2504.4390825890709</v>
      </c>
      <c r="W228" s="162">
        <v>2110.6964850821914</v>
      </c>
      <c r="X228" s="162">
        <v>1035.1675336046269</v>
      </c>
      <c r="Y228" s="34">
        <v>120.29103643496896</v>
      </c>
      <c r="Z228" s="162">
        <v>785.75154320077081</v>
      </c>
      <c r="AA228" s="162">
        <v>3767.6551239807632</v>
      </c>
      <c r="AB228" s="162">
        <v>1385.6801545043757</v>
      </c>
      <c r="AC228" s="34">
        <v>805.97902160667616</v>
      </c>
      <c r="AD228" s="162">
        <v>545.77952897504724</v>
      </c>
      <c r="AE228" s="162">
        <v>2561.0820494012046</v>
      </c>
      <c r="AF228" s="162">
        <v>3316.3571771366264</v>
      </c>
      <c r="AG228" s="162">
        <v>1375.1192000042247</v>
      </c>
      <c r="AH228" s="162">
        <v>2141.6630810620063</v>
      </c>
      <c r="AI228" s="162">
        <v>524.88272359760003</v>
      </c>
      <c r="AJ228" s="162">
        <v>1082.2920406573439</v>
      </c>
      <c r="AK228" s="34">
        <v>1852.6324272396535</v>
      </c>
      <c r="AL228" s="34">
        <v>754.56326937236952</v>
      </c>
      <c r="AM228" s="34" t="s">
        <v>363</v>
      </c>
      <c r="AN228" s="34">
        <v>1436.4890706957835</v>
      </c>
      <c r="AO228" s="34" t="s">
        <v>363</v>
      </c>
      <c r="AP228" s="34">
        <v>1034.0348961072307</v>
      </c>
      <c r="AQ228" s="34">
        <v>1011.6919226157399</v>
      </c>
    </row>
    <row r="229" spans="1:43" x14ac:dyDescent="0.45">
      <c r="A229" s="19">
        <v>221</v>
      </c>
      <c r="B229" s="19" t="str">
        <f t="shared" si="21"/>
        <v>170230_Blue</v>
      </c>
      <c r="C229" s="19" t="s">
        <v>1621</v>
      </c>
      <c r="D229" s="19" t="s">
        <v>1621</v>
      </c>
      <c r="E229" s="19" t="s">
        <v>1621</v>
      </c>
      <c r="F229" s="19" t="s">
        <v>1621</v>
      </c>
      <c r="G229" s="19">
        <f t="shared" si="22"/>
        <v>170230</v>
      </c>
      <c r="H229" s="19" t="str">
        <f t="shared" si="24"/>
        <v>170230</v>
      </c>
      <c r="I229" s="19" t="str">
        <f t="shared" si="19"/>
        <v>aa</v>
      </c>
      <c r="J229" s="19">
        <f t="shared" si="23"/>
        <v>156</v>
      </c>
      <c r="K229" s="35"/>
      <c r="L229" s="36"/>
      <c r="M229" s="36"/>
      <c r="N229" s="56"/>
      <c r="O229" s="36"/>
      <c r="P229" s="36"/>
      <c r="Q229" s="37"/>
      <c r="R229" s="37"/>
      <c r="S229" s="33" t="s">
        <v>362</v>
      </c>
      <c r="T229" s="34">
        <v>486.58689066780033</v>
      </c>
      <c r="U229" s="34"/>
      <c r="V229" s="34">
        <v>417.28119280720944</v>
      </c>
      <c r="W229" s="162">
        <v>14.219177317095816</v>
      </c>
      <c r="X229" s="162">
        <v>46.013605448483318</v>
      </c>
      <c r="Y229" s="34">
        <v>1227.3961801255036</v>
      </c>
      <c r="Z229" s="162">
        <v>609.31355744356347</v>
      </c>
      <c r="AA229" s="162" t="s">
        <v>363</v>
      </c>
      <c r="AB229" s="162">
        <v>389.28867966075939</v>
      </c>
      <c r="AC229" s="34">
        <v>17.152635196027781</v>
      </c>
      <c r="AD229" s="162">
        <v>578.41027459294628</v>
      </c>
      <c r="AE229" s="162">
        <v>623.17874912251057</v>
      </c>
      <c r="AF229" s="162">
        <v>2266.820077093199</v>
      </c>
      <c r="AG229" s="162">
        <v>148.67683294568749</v>
      </c>
      <c r="AH229" s="162">
        <v>12.177177856793774</v>
      </c>
      <c r="AI229" s="162" t="s">
        <v>363</v>
      </c>
      <c r="AJ229" s="162">
        <v>1.7303794006243864</v>
      </c>
      <c r="AK229" s="34">
        <v>287.66557665935971</v>
      </c>
      <c r="AL229" s="34">
        <v>231.79172000892964</v>
      </c>
      <c r="AM229" s="34" t="s">
        <v>363</v>
      </c>
      <c r="AN229" s="34">
        <v>54.322425291936526</v>
      </c>
      <c r="AO229" s="34" t="s">
        <v>363</v>
      </c>
      <c r="AP229" s="34">
        <v>1196.9554904829654</v>
      </c>
      <c r="AQ229" s="34">
        <v>237.14220648186031</v>
      </c>
    </row>
    <row r="230" spans="1:43" x14ac:dyDescent="0.45">
      <c r="A230" s="19">
        <v>222</v>
      </c>
      <c r="B230" s="19" t="str">
        <f t="shared" si="21"/>
        <v>170230_Grey</v>
      </c>
      <c r="C230" s="19" t="s">
        <v>1621</v>
      </c>
      <c r="D230" s="19" t="s">
        <v>1621</v>
      </c>
      <c r="E230" s="19" t="s">
        <v>1621</v>
      </c>
      <c r="F230" s="19" t="s">
        <v>1621</v>
      </c>
      <c r="G230" s="19">
        <f t="shared" si="22"/>
        <v>170230</v>
      </c>
      <c r="H230" s="19" t="str">
        <f t="shared" si="24"/>
        <v>170230</v>
      </c>
      <c r="I230" s="19" t="str">
        <f t="shared" si="19"/>
        <v>aa</v>
      </c>
      <c r="J230" s="19">
        <f t="shared" si="23"/>
        <v>156</v>
      </c>
      <c r="K230" s="38"/>
      <c r="L230" s="39"/>
      <c r="M230" s="39"/>
      <c r="N230" s="39"/>
      <c r="O230" s="39"/>
      <c r="P230" s="39"/>
      <c r="Q230" s="40"/>
      <c r="R230" s="40"/>
      <c r="S230" s="33" t="s">
        <v>364</v>
      </c>
      <c r="T230" s="34">
        <v>111.22588636970455</v>
      </c>
      <c r="U230" s="34"/>
      <c r="V230" s="34">
        <v>79.976817360523995</v>
      </c>
      <c r="W230" s="162">
        <v>33.912562753672887</v>
      </c>
      <c r="X230" s="162">
        <v>85.571105031663635</v>
      </c>
      <c r="Y230" s="34">
        <v>178.36445304945636</v>
      </c>
      <c r="Z230" s="162" t="s">
        <v>363</v>
      </c>
      <c r="AA230" s="162">
        <v>296.68395131484016</v>
      </c>
      <c r="AB230" s="162">
        <v>111.25599082237144</v>
      </c>
      <c r="AC230" s="34">
        <v>17.177102341604506</v>
      </c>
      <c r="AD230" s="162">
        <v>37.96094632542578</v>
      </c>
      <c r="AE230" s="162">
        <v>93.607581950431936</v>
      </c>
      <c r="AF230" s="162" t="s">
        <v>363</v>
      </c>
      <c r="AG230" s="162">
        <v>22.876050200928724</v>
      </c>
      <c r="AH230" s="162">
        <v>42.940037863796462</v>
      </c>
      <c r="AI230" s="162" t="s">
        <v>363</v>
      </c>
      <c r="AJ230" s="162">
        <v>10.861705505955102</v>
      </c>
      <c r="AK230" s="34">
        <v>220.21295408109933</v>
      </c>
      <c r="AL230" s="34">
        <v>63.009644915803086</v>
      </c>
      <c r="AM230" s="34" t="s">
        <v>363</v>
      </c>
      <c r="AN230" s="34">
        <v>260.70209617204955</v>
      </c>
      <c r="AO230" s="34" t="s">
        <v>363</v>
      </c>
      <c r="AP230" s="34">
        <v>142.60567385863069</v>
      </c>
      <c r="AQ230" s="34">
        <v>112.45571417662134</v>
      </c>
    </row>
    <row r="231" spans="1:43" x14ac:dyDescent="0.45">
      <c r="A231" s="19">
        <v>223</v>
      </c>
      <c r="B231" s="19" t="str">
        <f t="shared" si="21"/>
        <v>170240_Green</v>
      </c>
      <c r="C231" s="19" t="s">
        <v>1621</v>
      </c>
      <c r="D231" s="19" t="s">
        <v>1621</v>
      </c>
      <c r="E231" s="19" t="s">
        <v>1621</v>
      </c>
      <c r="F231" s="19" t="s">
        <v>1621</v>
      </c>
      <c r="G231" s="19">
        <f t="shared" si="22"/>
        <v>170240</v>
      </c>
      <c r="H231" s="19" t="str">
        <f t="shared" si="24"/>
        <v>170240</v>
      </c>
      <c r="I231" s="19" t="str">
        <f>IF(J231=J228,"aa",J231)</f>
        <v>aa</v>
      </c>
      <c r="J231" s="19">
        <f t="shared" si="23"/>
        <v>156</v>
      </c>
      <c r="K231" s="31" t="s">
        <v>363</v>
      </c>
      <c r="L231" s="30" t="s">
        <v>551</v>
      </c>
      <c r="M231" s="30" t="s">
        <v>552</v>
      </c>
      <c r="N231" s="49" t="s">
        <v>553</v>
      </c>
      <c r="O231" s="30" t="s">
        <v>363</v>
      </c>
      <c r="P231" s="30" t="s">
        <v>539</v>
      </c>
      <c r="Q231" s="32">
        <v>1</v>
      </c>
      <c r="R231" s="32">
        <v>1</v>
      </c>
      <c r="S231" s="33" t="s">
        <v>361</v>
      </c>
      <c r="T231" s="34">
        <v>1183.9656978544569</v>
      </c>
      <c r="U231" s="34"/>
      <c r="V231" s="34">
        <v>2504.4390825890709</v>
      </c>
      <c r="W231" s="162">
        <v>2110.6964850821914</v>
      </c>
      <c r="X231" s="162">
        <v>1035.1675336046269</v>
      </c>
      <c r="Y231" s="34">
        <v>120.29103643496896</v>
      </c>
      <c r="Z231" s="162">
        <v>785.75154320077081</v>
      </c>
      <c r="AA231" s="162">
        <v>3767.6551239807632</v>
      </c>
      <c r="AB231" s="162">
        <v>1385.6801545043757</v>
      </c>
      <c r="AC231" s="34">
        <v>805.97902160667616</v>
      </c>
      <c r="AD231" s="162">
        <v>545.77952897504724</v>
      </c>
      <c r="AE231" s="162">
        <v>2561.0820494012046</v>
      </c>
      <c r="AF231" s="162">
        <v>3316.3571771366264</v>
      </c>
      <c r="AG231" s="162">
        <v>1375.1192000042247</v>
      </c>
      <c r="AH231" s="162">
        <v>2141.6630810620063</v>
      </c>
      <c r="AI231" s="162">
        <v>524.88272359760003</v>
      </c>
      <c r="AJ231" s="162">
        <v>1082.2920406573439</v>
      </c>
      <c r="AK231" s="34">
        <v>1852.6324272396535</v>
      </c>
      <c r="AL231" s="34">
        <v>754.56326937236952</v>
      </c>
      <c r="AM231" s="34" t="s">
        <v>363</v>
      </c>
      <c r="AN231" s="34">
        <v>1436.4890706957835</v>
      </c>
      <c r="AO231" s="34" t="s">
        <v>363</v>
      </c>
      <c r="AP231" s="34">
        <v>1034.0348961072307</v>
      </c>
      <c r="AQ231" s="34">
        <v>1011.6919226157399</v>
      </c>
    </row>
    <row r="232" spans="1:43" x14ac:dyDescent="0.45">
      <c r="A232" s="19">
        <v>224</v>
      </c>
      <c r="B232" s="19" t="str">
        <f t="shared" si="21"/>
        <v>170240_Blue</v>
      </c>
      <c r="C232" s="19" t="s">
        <v>1621</v>
      </c>
      <c r="D232" s="19" t="s">
        <v>1621</v>
      </c>
      <c r="E232" s="19" t="s">
        <v>1621</v>
      </c>
      <c r="F232" s="19" t="s">
        <v>1621</v>
      </c>
      <c r="G232" s="19">
        <f t="shared" si="22"/>
        <v>170240</v>
      </c>
      <c r="H232" s="19" t="str">
        <f t="shared" si="24"/>
        <v>170240</v>
      </c>
      <c r="I232" s="19" t="str">
        <f t="shared" si="19"/>
        <v>aa</v>
      </c>
      <c r="J232" s="19">
        <f t="shared" si="23"/>
        <v>156</v>
      </c>
      <c r="K232" s="35"/>
      <c r="L232" s="36"/>
      <c r="M232" s="36"/>
      <c r="N232" s="56"/>
      <c r="O232" s="36"/>
      <c r="P232" s="36"/>
      <c r="Q232" s="37"/>
      <c r="R232" s="37"/>
      <c r="S232" s="33" t="s">
        <v>362</v>
      </c>
      <c r="T232" s="34">
        <v>486.58689066780033</v>
      </c>
      <c r="U232" s="34"/>
      <c r="V232" s="34">
        <v>417.28119280720944</v>
      </c>
      <c r="W232" s="162">
        <v>14.219177317095816</v>
      </c>
      <c r="X232" s="162">
        <v>46.013605448483318</v>
      </c>
      <c r="Y232" s="34">
        <v>1227.3961801255036</v>
      </c>
      <c r="Z232" s="162">
        <v>609.31355744356347</v>
      </c>
      <c r="AA232" s="162" t="s">
        <v>363</v>
      </c>
      <c r="AB232" s="162">
        <v>389.28867966075939</v>
      </c>
      <c r="AC232" s="34">
        <v>17.152635196027781</v>
      </c>
      <c r="AD232" s="162">
        <v>578.41027459294628</v>
      </c>
      <c r="AE232" s="162">
        <v>623.17874912251057</v>
      </c>
      <c r="AF232" s="162">
        <v>2266.820077093199</v>
      </c>
      <c r="AG232" s="162">
        <v>148.67683294568749</v>
      </c>
      <c r="AH232" s="162">
        <v>12.177177856793774</v>
      </c>
      <c r="AI232" s="162" t="s">
        <v>363</v>
      </c>
      <c r="AJ232" s="162">
        <v>1.7303794006243864</v>
      </c>
      <c r="AK232" s="34">
        <v>287.66557665935971</v>
      </c>
      <c r="AL232" s="34">
        <v>231.79172000892964</v>
      </c>
      <c r="AM232" s="34" t="s">
        <v>363</v>
      </c>
      <c r="AN232" s="34">
        <v>54.322425291936526</v>
      </c>
      <c r="AO232" s="34" t="s">
        <v>363</v>
      </c>
      <c r="AP232" s="34">
        <v>1196.9554904829654</v>
      </c>
      <c r="AQ232" s="34">
        <v>237.14220648186031</v>
      </c>
    </row>
    <row r="233" spans="1:43" x14ac:dyDescent="0.45">
      <c r="A233" s="19">
        <v>225</v>
      </c>
      <c r="B233" s="19" t="str">
        <f t="shared" si="21"/>
        <v>170240_Grey</v>
      </c>
      <c r="C233" s="19" t="s">
        <v>1621</v>
      </c>
      <c r="D233" s="19" t="s">
        <v>1621</v>
      </c>
      <c r="E233" s="19" t="s">
        <v>1621</v>
      </c>
      <c r="F233" s="19" t="s">
        <v>1621</v>
      </c>
      <c r="G233" s="19">
        <f t="shared" si="22"/>
        <v>170240</v>
      </c>
      <c r="H233" s="19" t="str">
        <f t="shared" si="24"/>
        <v>170240</v>
      </c>
      <c r="I233" s="19" t="str">
        <f t="shared" si="19"/>
        <v>aa</v>
      </c>
      <c r="J233" s="19">
        <f t="shared" si="23"/>
        <v>156</v>
      </c>
      <c r="K233" s="38"/>
      <c r="L233" s="39"/>
      <c r="M233" s="39"/>
      <c r="N233" s="39"/>
      <c r="O233" s="39"/>
      <c r="P233" s="39"/>
      <c r="Q233" s="40"/>
      <c r="R233" s="40"/>
      <c r="S233" s="33" t="s">
        <v>364</v>
      </c>
      <c r="T233" s="34">
        <v>111.22588636970455</v>
      </c>
      <c r="U233" s="34"/>
      <c r="V233" s="34">
        <v>79.976817360523995</v>
      </c>
      <c r="W233" s="162">
        <v>33.912562753672887</v>
      </c>
      <c r="X233" s="162">
        <v>85.571105031663635</v>
      </c>
      <c r="Y233" s="34">
        <v>178.36445304945636</v>
      </c>
      <c r="Z233" s="162" t="s">
        <v>363</v>
      </c>
      <c r="AA233" s="162">
        <v>296.68395131484016</v>
      </c>
      <c r="AB233" s="162">
        <v>111.25599082237144</v>
      </c>
      <c r="AC233" s="34">
        <v>17.177102341604506</v>
      </c>
      <c r="AD233" s="162">
        <v>37.96094632542578</v>
      </c>
      <c r="AE233" s="162">
        <v>93.607581950431936</v>
      </c>
      <c r="AF233" s="162" t="s">
        <v>363</v>
      </c>
      <c r="AG233" s="162">
        <v>22.876050200928724</v>
      </c>
      <c r="AH233" s="162">
        <v>42.940037863796462</v>
      </c>
      <c r="AI233" s="162" t="s">
        <v>363</v>
      </c>
      <c r="AJ233" s="162">
        <v>10.861705505955102</v>
      </c>
      <c r="AK233" s="34">
        <v>220.21295408109933</v>
      </c>
      <c r="AL233" s="34">
        <v>63.009644915803086</v>
      </c>
      <c r="AM233" s="34" t="s">
        <v>363</v>
      </c>
      <c r="AN233" s="34">
        <v>260.70209617204955</v>
      </c>
      <c r="AO233" s="34" t="s">
        <v>363</v>
      </c>
      <c r="AP233" s="34">
        <v>142.60567385863069</v>
      </c>
      <c r="AQ233" s="34">
        <v>112.45571417662134</v>
      </c>
    </row>
    <row r="234" spans="1:43" x14ac:dyDescent="0.45">
      <c r="A234" s="19">
        <v>226</v>
      </c>
      <c r="B234" s="19" t="str">
        <f t="shared" si="21"/>
        <v>170250_Green</v>
      </c>
      <c r="C234" s="19" t="s">
        <v>1621</v>
      </c>
      <c r="D234" s="19" t="s">
        <v>1621</v>
      </c>
      <c r="E234" s="19" t="s">
        <v>1621</v>
      </c>
      <c r="F234" s="19" t="s">
        <v>1621</v>
      </c>
      <c r="G234" s="19">
        <f t="shared" si="22"/>
        <v>170250</v>
      </c>
      <c r="H234" s="19" t="str">
        <f t="shared" si="24"/>
        <v>170250</v>
      </c>
      <c r="I234" s="19" t="str">
        <f>IF(J234=J231,"aa",J234)</f>
        <v>aa</v>
      </c>
      <c r="J234" s="19">
        <f t="shared" si="23"/>
        <v>156</v>
      </c>
      <c r="K234" s="31" t="s">
        <v>363</v>
      </c>
      <c r="L234" s="30" t="s">
        <v>554</v>
      </c>
      <c r="M234" s="30" t="s">
        <v>555</v>
      </c>
      <c r="N234" s="30" t="s">
        <v>556</v>
      </c>
      <c r="O234" s="30" t="s">
        <v>363</v>
      </c>
      <c r="P234" s="30" t="s">
        <v>539</v>
      </c>
      <c r="Q234" s="32">
        <v>1</v>
      </c>
      <c r="R234" s="32">
        <v>1</v>
      </c>
      <c r="S234" s="33" t="s">
        <v>361</v>
      </c>
      <c r="T234" s="34">
        <v>1183.9656978544569</v>
      </c>
      <c r="U234" s="34"/>
      <c r="V234" s="34">
        <v>2504.4390825890709</v>
      </c>
      <c r="W234" s="162">
        <v>2110.6964850821914</v>
      </c>
      <c r="X234" s="162">
        <v>1035.1675336046269</v>
      </c>
      <c r="Y234" s="34">
        <v>120.29103643496896</v>
      </c>
      <c r="Z234" s="162">
        <v>785.75154320077081</v>
      </c>
      <c r="AA234" s="162">
        <v>3767.6551239807632</v>
      </c>
      <c r="AB234" s="162">
        <v>1385.6801545043757</v>
      </c>
      <c r="AC234" s="34">
        <v>805.97902160667616</v>
      </c>
      <c r="AD234" s="162">
        <v>545.77952897504724</v>
      </c>
      <c r="AE234" s="162">
        <v>2561.0820494012046</v>
      </c>
      <c r="AF234" s="162">
        <v>3316.3571771366264</v>
      </c>
      <c r="AG234" s="162">
        <v>1375.1192000042247</v>
      </c>
      <c r="AH234" s="162">
        <v>2141.6630810620063</v>
      </c>
      <c r="AI234" s="162">
        <v>524.88272359760003</v>
      </c>
      <c r="AJ234" s="162">
        <v>1082.2920406573439</v>
      </c>
      <c r="AK234" s="34">
        <v>1852.6324272396535</v>
      </c>
      <c r="AL234" s="34">
        <v>754.56326937236952</v>
      </c>
      <c r="AM234" s="34" t="s">
        <v>363</v>
      </c>
      <c r="AN234" s="34">
        <v>1436.4890706957835</v>
      </c>
      <c r="AO234" s="34" t="s">
        <v>363</v>
      </c>
      <c r="AP234" s="34">
        <v>1034.0348961072307</v>
      </c>
      <c r="AQ234" s="34">
        <v>1011.6919226157399</v>
      </c>
    </row>
    <row r="235" spans="1:43" x14ac:dyDescent="0.45">
      <c r="A235" s="19">
        <v>227</v>
      </c>
      <c r="B235" s="19" t="str">
        <f t="shared" si="21"/>
        <v>170250_Blue</v>
      </c>
      <c r="C235" s="19" t="s">
        <v>1621</v>
      </c>
      <c r="D235" s="19" t="s">
        <v>1621</v>
      </c>
      <c r="E235" s="19" t="s">
        <v>1621</v>
      </c>
      <c r="F235" s="19" t="s">
        <v>1621</v>
      </c>
      <c r="G235" s="19">
        <f t="shared" si="22"/>
        <v>170250</v>
      </c>
      <c r="H235" s="19" t="str">
        <f t="shared" si="24"/>
        <v>170250</v>
      </c>
      <c r="I235" s="19" t="str">
        <f t="shared" si="19"/>
        <v>aa</v>
      </c>
      <c r="J235" s="19">
        <f t="shared" si="23"/>
        <v>156</v>
      </c>
      <c r="K235" s="35"/>
      <c r="L235" s="36"/>
      <c r="M235" s="36"/>
      <c r="N235" s="36"/>
      <c r="O235" s="36"/>
      <c r="P235" s="36"/>
      <c r="Q235" s="37"/>
      <c r="R235" s="37"/>
      <c r="S235" s="33" t="s">
        <v>362</v>
      </c>
      <c r="T235" s="34">
        <v>486.58689066780033</v>
      </c>
      <c r="U235" s="34"/>
      <c r="V235" s="34">
        <v>417.28119280720944</v>
      </c>
      <c r="W235" s="162">
        <v>14.219177317095816</v>
      </c>
      <c r="X235" s="162">
        <v>46.013605448483318</v>
      </c>
      <c r="Y235" s="34">
        <v>1227.3961801255036</v>
      </c>
      <c r="Z235" s="162">
        <v>609.31355744356347</v>
      </c>
      <c r="AA235" s="162" t="s">
        <v>363</v>
      </c>
      <c r="AB235" s="162">
        <v>389.28867966075939</v>
      </c>
      <c r="AC235" s="34">
        <v>17.152635196027781</v>
      </c>
      <c r="AD235" s="162">
        <v>578.41027459294628</v>
      </c>
      <c r="AE235" s="162">
        <v>623.17874912251057</v>
      </c>
      <c r="AF235" s="162">
        <v>2266.820077093199</v>
      </c>
      <c r="AG235" s="162">
        <v>148.67683294568749</v>
      </c>
      <c r="AH235" s="162">
        <v>12.177177856793774</v>
      </c>
      <c r="AI235" s="162" t="s">
        <v>363</v>
      </c>
      <c r="AJ235" s="162">
        <v>1.7303794006243864</v>
      </c>
      <c r="AK235" s="34">
        <v>287.66557665935971</v>
      </c>
      <c r="AL235" s="34">
        <v>231.79172000892964</v>
      </c>
      <c r="AM235" s="34" t="s">
        <v>363</v>
      </c>
      <c r="AN235" s="34">
        <v>54.322425291936526</v>
      </c>
      <c r="AO235" s="34" t="s">
        <v>363</v>
      </c>
      <c r="AP235" s="34">
        <v>1196.9554904829654</v>
      </c>
      <c r="AQ235" s="34">
        <v>237.14220648186031</v>
      </c>
    </row>
    <row r="236" spans="1:43" x14ac:dyDescent="0.45">
      <c r="A236" s="19">
        <v>228</v>
      </c>
      <c r="B236" s="19" t="str">
        <f t="shared" si="21"/>
        <v>170250_Grey</v>
      </c>
      <c r="C236" s="19" t="s">
        <v>1621</v>
      </c>
      <c r="D236" s="19" t="s">
        <v>1621</v>
      </c>
      <c r="E236" s="19" t="s">
        <v>1621</v>
      </c>
      <c r="F236" s="19" t="s">
        <v>1621</v>
      </c>
      <c r="G236" s="19">
        <f t="shared" si="22"/>
        <v>170250</v>
      </c>
      <c r="H236" s="19" t="str">
        <f t="shared" si="24"/>
        <v>170250</v>
      </c>
      <c r="I236" s="19" t="str">
        <f t="shared" si="19"/>
        <v>aa</v>
      </c>
      <c r="J236" s="19">
        <f t="shared" si="23"/>
        <v>156</v>
      </c>
      <c r="K236" s="38"/>
      <c r="L236" s="39"/>
      <c r="M236" s="39"/>
      <c r="N236" s="39"/>
      <c r="O236" s="39"/>
      <c r="P236" s="39"/>
      <c r="Q236" s="40"/>
      <c r="R236" s="40"/>
      <c r="S236" s="33" t="s">
        <v>364</v>
      </c>
      <c r="T236" s="34">
        <v>111.22588636970455</v>
      </c>
      <c r="U236" s="34"/>
      <c r="V236" s="34">
        <v>79.976817360523995</v>
      </c>
      <c r="W236" s="162">
        <v>33.912562753672887</v>
      </c>
      <c r="X236" s="162">
        <v>85.571105031663635</v>
      </c>
      <c r="Y236" s="34">
        <v>178.36445304945636</v>
      </c>
      <c r="Z236" s="162" t="s">
        <v>363</v>
      </c>
      <c r="AA236" s="162">
        <v>296.68395131484016</v>
      </c>
      <c r="AB236" s="162">
        <v>111.25599082237144</v>
      </c>
      <c r="AC236" s="34">
        <v>17.177102341604506</v>
      </c>
      <c r="AD236" s="162">
        <v>37.96094632542578</v>
      </c>
      <c r="AE236" s="162">
        <v>93.607581950431936</v>
      </c>
      <c r="AF236" s="162" t="s">
        <v>363</v>
      </c>
      <c r="AG236" s="162">
        <v>22.876050200928724</v>
      </c>
      <c r="AH236" s="162">
        <v>42.940037863796462</v>
      </c>
      <c r="AI236" s="162" t="s">
        <v>363</v>
      </c>
      <c r="AJ236" s="162">
        <v>10.861705505955102</v>
      </c>
      <c r="AK236" s="34">
        <v>220.21295408109933</v>
      </c>
      <c r="AL236" s="34">
        <v>63.009644915803086</v>
      </c>
      <c r="AM236" s="34" t="s">
        <v>363</v>
      </c>
      <c r="AN236" s="34">
        <v>260.70209617204955</v>
      </c>
      <c r="AO236" s="34" t="s">
        <v>363</v>
      </c>
      <c r="AP236" s="34">
        <v>142.60567385863069</v>
      </c>
      <c r="AQ236" s="34">
        <v>112.45571417662134</v>
      </c>
    </row>
    <row r="237" spans="1:43" x14ac:dyDescent="0.45">
      <c r="A237" s="19">
        <v>229</v>
      </c>
      <c r="B237" s="19" t="str">
        <f t="shared" si="21"/>
        <v>170260_Green</v>
      </c>
      <c r="C237" s="19" t="s">
        <v>1621</v>
      </c>
      <c r="D237" s="19" t="s">
        <v>1621</v>
      </c>
      <c r="E237" s="19" t="s">
        <v>1621</v>
      </c>
      <c r="F237" s="19" t="s">
        <v>1621</v>
      </c>
      <c r="G237" s="19">
        <f t="shared" si="22"/>
        <v>170260</v>
      </c>
      <c r="H237" s="19" t="str">
        <f t="shared" si="24"/>
        <v>170260</v>
      </c>
      <c r="I237" s="19" t="str">
        <f>IF(J237=J234,"aa",J237)</f>
        <v>aa</v>
      </c>
      <c r="J237" s="19">
        <f t="shared" si="23"/>
        <v>156</v>
      </c>
      <c r="K237" s="31" t="s">
        <v>363</v>
      </c>
      <c r="L237" s="30" t="s">
        <v>557</v>
      </c>
      <c r="M237" s="30" t="s">
        <v>558</v>
      </c>
      <c r="N237" s="49" t="s">
        <v>559</v>
      </c>
      <c r="O237" s="30" t="s">
        <v>363</v>
      </c>
      <c r="P237" s="30" t="s">
        <v>539</v>
      </c>
      <c r="Q237" s="32">
        <v>1</v>
      </c>
      <c r="R237" s="32">
        <v>1</v>
      </c>
      <c r="S237" s="33" t="s">
        <v>361</v>
      </c>
      <c r="T237" s="34">
        <v>1183.9656978544569</v>
      </c>
      <c r="U237" s="34"/>
      <c r="V237" s="34">
        <v>2504.4390825890709</v>
      </c>
      <c r="W237" s="162">
        <v>2110.6964850821914</v>
      </c>
      <c r="X237" s="162">
        <v>1035.1675336046269</v>
      </c>
      <c r="Y237" s="34">
        <v>120.29103643496896</v>
      </c>
      <c r="Z237" s="162">
        <v>785.75154320077081</v>
      </c>
      <c r="AA237" s="162">
        <v>3767.6551239807632</v>
      </c>
      <c r="AB237" s="162">
        <v>1385.6801545043757</v>
      </c>
      <c r="AC237" s="34">
        <v>805.97902160667616</v>
      </c>
      <c r="AD237" s="162">
        <v>545.77952897504724</v>
      </c>
      <c r="AE237" s="162">
        <v>2561.0820494012046</v>
      </c>
      <c r="AF237" s="162">
        <v>3316.3571771366264</v>
      </c>
      <c r="AG237" s="162">
        <v>1375.1192000042247</v>
      </c>
      <c r="AH237" s="162">
        <v>2141.6630810620063</v>
      </c>
      <c r="AI237" s="162">
        <v>524.88272359760003</v>
      </c>
      <c r="AJ237" s="162">
        <v>1082.2920406573439</v>
      </c>
      <c r="AK237" s="34">
        <v>1852.6324272396535</v>
      </c>
      <c r="AL237" s="34">
        <v>754.56326937236952</v>
      </c>
      <c r="AM237" s="34" t="s">
        <v>363</v>
      </c>
      <c r="AN237" s="34">
        <v>1436.4890706957835</v>
      </c>
      <c r="AO237" s="34" t="s">
        <v>363</v>
      </c>
      <c r="AP237" s="34">
        <v>1034.0348961072307</v>
      </c>
      <c r="AQ237" s="34">
        <v>1011.6919226157399</v>
      </c>
    </row>
    <row r="238" spans="1:43" x14ac:dyDescent="0.45">
      <c r="A238" s="19">
        <v>230</v>
      </c>
      <c r="B238" s="19" t="str">
        <f t="shared" si="21"/>
        <v>170260_Blue</v>
      </c>
      <c r="C238" s="19" t="s">
        <v>1621</v>
      </c>
      <c r="D238" s="19" t="s">
        <v>1621</v>
      </c>
      <c r="E238" s="19" t="s">
        <v>1621</v>
      </c>
      <c r="F238" s="19" t="s">
        <v>1621</v>
      </c>
      <c r="G238" s="19">
        <f t="shared" si="22"/>
        <v>170260</v>
      </c>
      <c r="H238" s="19" t="str">
        <f t="shared" si="24"/>
        <v>170260</v>
      </c>
      <c r="I238" s="19" t="str">
        <f t="shared" si="19"/>
        <v>aa</v>
      </c>
      <c r="J238" s="19">
        <f t="shared" si="23"/>
        <v>156</v>
      </c>
      <c r="K238" s="35"/>
      <c r="L238" s="36"/>
      <c r="M238" s="36"/>
      <c r="N238" s="56"/>
      <c r="O238" s="36"/>
      <c r="P238" s="36"/>
      <c r="Q238" s="37"/>
      <c r="R238" s="37"/>
      <c r="S238" s="33" t="s">
        <v>362</v>
      </c>
      <c r="T238" s="34">
        <v>486.58689066780033</v>
      </c>
      <c r="U238" s="34"/>
      <c r="V238" s="34">
        <v>417.28119280720944</v>
      </c>
      <c r="W238" s="162">
        <v>14.219177317095816</v>
      </c>
      <c r="X238" s="162">
        <v>46.013605448483318</v>
      </c>
      <c r="Y238" s="34">
        <v>1227.3961801255036</v>
      </c>
      <c r="Z238" s="162">
        <v>609.31355744356347</v>
      </c>
      <c r="AA238" s="162" t="s">
        <v>363</v>
      </c>
      <c r="AB238" s="162">
        <v>389.28867966075939</v>
      </c>
      <c r="AC238" s="34">
        <v>17.152635196027781</v>
      </c>
      <c r="AD238" s="162">
        <v>578.41027459294628</v>
      </c>
      <c r="AE238" s="162">
        <v>623.17874912251057</v>
      </c>
      <c r="AF238" s="162">
        <v>2266.820077093199</v>
      </c>
      <c r="AG238" s="162">
        <v>148.67683294568749</v>
      </c>
      <c r="AH238" s="162">
        <v>12.177177856793774</v>
      </c>
      <c r="AI238" s="162" t="s">
        <v>363</v>
      </c>
      <c r="AJ238" s="162">
        <v>1.7303794006243864</v>
      </c>
      <c r="AK238" s="34">
        <v>287.66557665935971</v>
      </c>
      <c r="AL238" s="34">
        <v>231.79172000892964</v>
      </c>
      <c r="AM238" s="34" t="s">
        <v>363</v>
      </c>
      <c r="AN238" s="34">
        <v>54.322425291936526</v>
      </c>
      <c r="AO238" s="34" t="s">
        <v>363</v>
      </c>
      <c r="AP238" s="34">
        <v>1196.9554904829654</v>
      </c>
      <c r="AQ238" s="34">
        <v>237.14220648186031</v>
      </c>
    </row>
    <row r="239" spans="1:43" x14ac:dyDescent="0.45">
      <c r="A239" s="19">
        <v>231</v>
      </c>
      <c r="B239" s="19" t="str">
        <f t="shared" si="21"/>
        <v>170260_Grey</v>
      </c>
      <c r="C239" s="19" t="s">
        <v>1621</v>
      </c>
      <c r="D239" s="19" t="s">
        <v>1621</v>
      </c>
      <c r="E239" s="19" t="s">
        <v>1621</v>
      </c>
      <c r="F239" s="19" t="s">
        <v>1621</v>
      </c>
      <c r="G239" s="19">
        <f t="shared" si="22"/>
        <v>170260</v>
      </c>
      <c r="H239" s="19" t="str">
        <f t="shared" si="24"/>
        <v>170260</v>
      </c>
      <c r="I239" s="19" t="str">
        <f t="shared" ref="I239:I254" si="25">IF(J239=J236,"aa",J239)</f>
        <v>aa</v>
      </c>
      <c r="J239" s="19">
        <f t="shared" si="23"/>
        <v>156</v>
      </c>
      <c r="K239" s="38"/>
      <c r="L239" s="39"/>
      <c r="M239" s="39"/>
      <c r="N239" s="39"/>
      <c r="O239" s="39"/>
      <c r="P239" s="39"/>
      <c r="Q239" s="40"/>
      <c r="R239" s="40"/>
      <c r="S239" s="33" t="s">
        <v>364</v>
      </c>
      <c r="T239" s="34">
        <v>111.22588636970455</v>
      </c>
      <c r="U239" s="34"/>
      <c r="V239" s="34">
        <v>79.976817360523995</v>
      </c>
      <c r="W239" s="162">
        <v>33.912562753672887</v>
      </c>
      <c r="X239" s="162">
        <v>85.571105031663635</v>
      </c>
      <c r="Y239" s="34">
        <v>178.36445304945636</v>
      </c>
      <c r="Z239" s="162" t="s">
        <v>363</v>
      </c>
      <c r="AA239" s="162">
        <v>296.68395131484016</v>
      </c>
      <c r="AB239" s="162">
        <v>111.25599082237144</v>
      </c>
      <c r="AC239" s="34">
        <v>17.177102341604506</v>
      </c>
      <c r="AD239" s="162">
        <v>37.96094632542578</v>
      </c>
      <c r="AE239" s="162">
        <v>93.607581950431936</v>
      </c>
      <c r="AF239" s="162" t="s">
        <v>363</v>
      </c>
      <c r="AG239" s="162">
        <v>22.876050200928724</v>
      </c>
      <c r="AH239" s="162">
        <v>42.940037863796462</v>
      </c>
      <c r="AI239" s="162" t="s">
        <v>363</v>
      </c>
      <c r="AJ239" s="162">
        <v>10.861705505955102</v>
      </c>
      <c r="AK239" s="34">
        <v>220.21295408109933</v>
      </c>
      <c r="AL239" s="34">
        <v>63.009644915803086</v>
      </c>
      <c r="AM239" s="34" t="s">
        <v>363</v>
      </c>
      <c r="AN239" s="34">
        <v>260.70209617204955</v>
      </c>
      <c r="AO239" s="34" t="s">
        <v>363</v>
      </c>
      <c r="AP239" s="34">
        <v>142.60567385863069</v>
      </c>
      <c r="AQ239" s="34">
        <v>112.45571417662134</v>
      </c>
    </row>
    <row r="240" spans="1:43" x14ac:dyDescent="0.45">
      <c r="A240" s="19">
        <v>232</v>
      </c>
      <c r="B240" s="19" t="str">
        <f t="shared" si="21"/>
        <v>170310_Green</v>
      </c>
      <c r="C240" s="19" t="s">
        <v>1621</v>
      </c>
      <c r="D240" s="19" t="s">
        <v>1621</v>
      </c>
      <c r="E240" s="19" t="s">
        <v>1621</v>
      </c>
      <c r="F240" s="19" t="s">
        <v>1621</v>
      </c>
      <c r="G240" s="19">
        <f t="shared" si="22"/>
        <v>170310</v>
      </c>
      <c r="H240" s="19" t="str">
        <f t="shared" si="24"/>
        <v>170310</v>
      </c>
      <c r="I240" s="19" t="str">
        <f>IF(J240=J237,"aa",J240)</f>
        <v>aa</v>
      </c>
      <c r="J240" s="19">
        <f t="shared" si="23"/>
        <v>156</v>
      </c>
      <c r="K240" s="31" t="s">
        <v>363</v>
      </c>
      <c r="L240" s="30" t="s">
        <v>560</v>
      </c>
      <c r="M240" s="30" t="s">
        <v>561</v>
      </c>
      <c r="N240" s="30" t="s">
        <v>562</v>
      </c>
      <c r="O240" s="30" t="s">
        <v>363</v>
      </c>
      <c r="P240" s="30" t="s">
        <v>533</v>
      </c>
      <c r="Q240" s="32">
        <v>0.05</v>
      </c>
      <c r="R240" s="32">
        <v>0.12563870224829291</v>
      </c>
      <c r="S240" s="33" t="s">
        <v>361</v>
      </c>
      <c r="T240" s="34">
        <v>349.94994339569678</v>
      </c>
      <c r="U240" s="34"/>
      <c r="V240" s="34">
        <v>740.24806358685055</v>
      </c>
      <c r="W240" s="162">
        <v>623.86783402470553</v>
      </c>
      <c r="X240" s="162">
        <v>305.96901620247263</v>
      </c>
      <c r="Y240" s="34">
        <v>35.554950171032623</v>
      </c>
      <c r="Z240" s="162">
        <v>232.2480360406465</v>
      </c>
      <c r="AA240" s="162">
        <v>1113.622379230158</v>
      </c>
      <c r="AB240" s="162">
        <v>409.57157163598572</v>
      </c>
      <c r="AC240" s="34">
        <v>238.22676070810255</v>
      </c>
      <c r="AD240" s="162">
        <v>161.31845341251312</v>
      </c>
      <c r="AE240" s="162">
        <v>756.99027416405875</v>
      </c>
      <c r="AF240" s="162">
        <v>980.23026217904908</v>
      </c>
      <c r="AG240" s="162">
        <v>406.45002391190076</v>
      </c>
      <c r="AH240" s="162">
        <v>633.02076685876614</v>
      </c>
      <c r="AI240" s="162">
        <v>155.14189283120524</v>
      </c>
      <c r="AJ240" s="162">
        <v>319.89781380660361</v>
      </c>
      <c r="AK240" s="34">
        <v>547.59070657235122</v>
      </c>
      <c r="AL240" s="34">
        <v>223.02958091087618</v>
      </c>
      <c r="AM240" s="34" t="s">
        <v>363</v>
      </c>
      <c r="AN240" s="34">
        <v>424.58938623771047</v>
      </c>
      <c r="AO240" s="34" t="s">
        <v>363</v>
      </c>
      <c r="AP240" s="34">
        <v>305.63423756081102</v>
      </c>
      <c r="AQ240" s="34">
        <v>299.03022671589559</v>
      </c>
    </row>
    <row r="241" spans="1:43" x14ac:dyDescent="0.45">
      <c r="A241" s="19">
        <v>233</v>
      </c>
      <c r="B241" s="19" t="str">
        <f t="shared" si="21"/>
        <v>170310_Blue</v>
      </c>
      <c r="C241" s="19" t="s">
        <v>1621</v>
      </c>
      <c r="D241" s="19" t="s">
        <v>1621</v>
      </c>
      <c r="E241" s="19" t="s">
        <v>1621</v>
      </c>
      <c r="F241" s="19" t="s">
        <v>1621</v>
      </c>
      <c r="G241" s="19">
        <f t="shared" si="22"/>
        <v>170310</v>
      </c>
      <c r="H241" s="19" t="str">
        <f t="shared" si="24"/>
        <v>170310</v>
      </c>
      <c r="I241" s="19" t="str">
        <f t="shared" si="25"/>
        <v>aa</v>
      </c>
      <c r="J241" s="19">
        <f t="shared" si="23"/>
        <v>156</v>
      </c>
      <c r="K241" s="35"/>
      <c r="L241" s="36"/>
      <c r="M241" s="36"/>
      <c r="N241" s="36"/>
      <c r="O241" s="36"/>
      <c r="P241" s="36"/>
      <c r="Q241" s="37"/>
      <c r="R241" s="37"/>
      <c r="S241" s="33" t="s">
        <v>362</v>
      </c>
      <c r="T241" s="34">
        <v>143.82262522880723</v>
      </c>
      <c r="U241" s="34"/>
      <c r="V241" s="34">
        <v>123.33763559839443</v>
      </c>
      <c r="W241" s="162">
        <v>4.2028247155034952</v>
      </c>
      <c r="X241" s="162">
        <v>13.600443535914088</v>
      </c>
      <c r="Y241" s="34">
        <v>362.78688186438956</v>
      </c>
      <c r="Z241" s="162">
        <v>180.09748536128416</v>
      </c>
      <c r="AA241" s="162" t="s">
        <v>363</v>
      </c>
      <c r="AB241" s="162">
        <v>115.06376549484715</v>
      </c>
      <c r="AC241" s="34">
        <v>5.0698797497381918</v>
      </c>
      <c r="AD241" s="162">
        <v>170.96326626700417</v>
      </c>
      <c r="AE241" s="162">
        <v>184.19568098638624</v>
      </c>
      <c r="AF241" s="162">
        <v>670.01397008759432</v>
      </c>
      <c r="AG241" s="162">
        <v>43.945064766556008</v>
      </c>
      <c r="AH241" s="162">
        <v>3.5992619629324434</v>
      </c>
      <c r="AI241" s="162" t="s">
        <v>363</v>
      </c>
      <c r="AJ241" s="162">
        <v>0.5114558423431812</v>
      </c>
      <c r="AK241" s="34">
        <v>85.026578431504873</v>
      </c>
      <c r="AL241" s="34">
        <v>68.51169712408975</v>
      </c>
      <c r="AM241" s="34" t="s">
        <v>363</v>
      </c>
      <c r="AN241" s="34">
        <v>16.056317924142288</v>
      </c>
      <c r="AO241" s="34" t="s">
        <v>363</v>
      </c>
      <c r="AP241" s="34">
        <v>353.78939347715266</v>
      </c>
      <c r="AQ241" s="34">
        <v>70.093163919736469</v>
      </c>
    </row>
    <row r="242" spans="1:43" x14ac:dyDescent="0.45">
      <c r="A242" s="19">
        <v>234</v>
      </c>
      <c r="B242" s="19" t="str">
        <f t="shared" si="21"/>
        <v>170310_Grey</v>
      </c>
      <c r="C242" s="19" t="s">
        <v>1621</v>
      </c>
      <c r="D242" s="19" t="s">
        <v>1621</v>
      </c>
      <c r="E242" s="19" t="s">
        <v>1621</v>
      </c>
      <c r="F242" s="19" t="s">
        <v>1621</v>
      </c>
      <c r="G242" s="19">
        <f t="shared" si="22"/>
        <v>170310</v>
      </c>
      <c r="H242" s="19" t="str">
        <f t="shared" si="24"/>
        <v>170310</v>
      </c>
      <c r="I242" s="19" t="str">
        <f t="shared" si="25"/>
        <v>aa</v>
      </c>
      <c r="J242" s="19">
        <f t="shared" si="23"/>
        <v>156</v>
      </c>
      <c r="K242" s="38"/>
      <c r="L242" s="39"/>
      <c r="M242" s="39"/>
      <c r="N242" s="39"/>
      <c r="O242" s="39"/>
      <c r="P242" s="39"/>
      <c r="Q242" s="40"/>
      <c r="R242" s="40"/>
      <c r="S242" s="33" t="s">
        <v>364</v>
      </c>
      <c r="T242" s="34">
        <v>32.875523935997606</v>
      </c>
      <c r="U242" s="34"/>
      <c r="V242" s="34">
        <v>23.639099307523903</v>
      </c>
      <c r="W242" s="162">
        <v>10.023685177329957</v>
      </c>
      <c r="X242" s="162">
        <v>25.292627494533264</v>
      </c>
      <c r="Y242" s="34">
        <v>52.719965081399408</v>
      </c>
      <c r="Z242" s="162" t="s">
        <v>363</v>
      </c>
      <c r="AA242" s="162">
        <v>87.692179053149346</v>
      </c>
      <c r="AB242" s="162">
        <v>32.8844220413446</v>
      </c>
      <c r="AC242" s="34">
        <v>5.0771116114594781</v>
      </c>
      <c r="AD242" s="162">
        <v>11.220283697326227</v>
      </c>
      <c r="AE242" s="162">
        <v>27.668004287898366</v>
      </c>
      <c r="AF242" s="162" t="s">
        <v>363</v>
      </c>
      <c r="AG242" s="162">
        <v>6.7615746701440536</v>
      </c>
      <c r="AH242" s="162">
        <v>12.691975660338661</v>
      </c>
      <c r="AI242" s="162" t="s">
        <v>363</v>
      </c>
      <c r="AJ242" s="162">
        <v>3.2104420203033395</v>
      </c>
      <c r="AK242" s="34">
        <v>65.089310404289407</v>
      </c>
      <c r="AL242" s="34">
        <v>18.624037598071393</v>
      </c>
      <c r="AM242" s="34" t="s">
        <v>363</v>
      </c>
      <c r="AN242" s="34">
        <v>77.056864032359243</v>
      </c>
      <c r="AO242" s="34" t="s">
        <v>363</v>
      </c>
      <c r="AP242" s="34">
        <v>42.150585599877516</v>
      </c>
      <c r="AQ242" s="34">
        <v>33.239029544476715</v>
      </c>
    </row>
    <row r="243" spans="1:43" x14ac:dyDescent="0.45">
      <c r="A243" s="19">
        <v>235</v>
      </c>
      <c r="B243" s="19" t="str">
        <f t="shared" si="21"/>
        <v>121291_Green</v>
      </c>
      <c r="C243" s="19" t="s">
        <v>97</v>
      </c>
      <c r="D243" s="19" t="s">
        <v>97</v>
      </c>
      <c r="E243" s="19" t="s">
        <v>97</v>
      </c>
      <c r="F243" s="19" t="s">
        <v>97</v>
      </c>
      <c r="G243" s="19">
        <f t="shared" si="22"/>
        <v>121291</v>
      </c>
      <c r="H243" s="19" t="str">
        <f t="shared" si="24"/>
        <v>121291</v>
      </c>
      <c r="I243" s="19">
        <f>IF(J243=J240,"aa",J243)</f>
        <v>157</v>
      </c>
      <c r="J243" s="19">
        <f t="shared" si="23"/>
        <v>157</v>
      </c>
      <c r="K243" s="31">
        <v>157</v>
      </c>
      <c r="L243" s="30" t="s">
        <v>563</v>
      </c>
      <c r="M243" s="30" t="s">
        <v>564</v>
      </c>
      <c r="N243" s="49" t="s">
        <v>565</v>
      </c>
      <c r="O243" s="49" t="s">
        <v>99</v>
      </c>
      <c r="P243" s="30" t="s">
        <v>563</v>
      </c>
      <c r="Q243" s="32">
        <v>1</v>
      </c>
      <c r="R243" s="32">
        <v>1</v>
      </c>
      <c r="S243" s="33" t="s">
        <v>361</v>
      </c>
      <c r="T243" s="34">
        <v>81.892379068013412</v>
      </c>
      <c r="U243" s="34"/>
      <c r="V243" s="34" t="s">
        <v>363</v>
      </c>
      <c r="W243" s="162" t="s">
        <v>363</v>
      </c>
      <c r="X243" s="162" t="s">
        <v>363</v>
      </c>
      <c r="Y243" s="34">
        <v>14.626940027500533</v>
      </c>
      <c r="Z243" s="162" t="s">
        <v>363</v>
      </c>
      <c r="AA243" s="162" t="s">
        <v>363</v>
      </c>
      <c r="AB243" s="162" t="s">
        <v>363</v>
      </c>
      <c r="AC243" s="34" t="s">
        <v>363</v>
      </c>
      <c r="AD243" s="162" t="s">
        <v>363</v>
      </c>
      <c r="AE243" s="162" t="s">
        <v>363</v>
      </c>
      <c r="AF243" s="162" t="s">
        <v>363</v>
      </c>
      <c r="AG243" s="162" t="s">
        <v>363</v>
      </c>
      <c r="AH243" s="162" t="s">
        <v>363</v>
      </c>
      <c r="AI243" s="162" t="s">
        <v>363</v>
      </c>
      <c r="AJ243" s="162" t="s">
        <v>363</v>
      </c>
      <c r="AK243" s="34" t="s">
        <v>363</v>
      </c>
      <c r="AL243" s="34" t="s">
        <v>363</v>
      </c>
      <c r="AM243" s="34">
        <v>39.12319728211056</v>
      </c>
      <c r="AN243" s="34">
        <v>147.63633813424758</v>
      </c>
      <c r="AO243" s="34">
        <v>57.091665687978214</v>
      </c>
      <c r="AP243" s="34" t="s">
        <v>363</v>
      </c>
      <c r="AQ243" s="34" t="s">
        <v>363</v>
      </c>
    </row>
    <row r="244" spans="1:43" x14ac:dyDescent="0.45">
      <c r="A244" s="19">
        <v>236</v>
      </c>
      <c r="B244" s="19" t="str">
        <f t="shared" si="21"/>
        <v>121291_Blue</v>
      </c>
      <c r="C244" s="19" t="s">
        <v>97</v>
      </c>
      <c r="D244" s="19" t="s">
        <v>97</v>
      </c>
      <c r="E244" s="19" t="s">
        <v>97</v>
      </c>
      <c r="F244" s="19" t="s">
        <v>97</v>
      </c>
      <c r="G244" s="19">
        <f t="shared" si="22"/>
        <v>121291</v>
      </c>
      <c r="H244" s="19" t="str">
        <f t="shared" si="24"/>
        <v>121291</v>
      </c>
      <c r="I244" s="19">
        <f t="shared" si="25"/>
        <v>157</v>
      </c>
      <c r="J244" s="19">
        <f t="shared" si="23"/>
        <v>157</v>
      </c>
      <c r="K244" s="35"/>
      <c r="L244" s="36"/>
      <c r="M244" s="36"/>
      <c r="N244" s="56"/>
      <c r="O244" s="56"/>
      <c r="P244" s="36"/>
      <c r="Q244" s="37"/>
      <c r="R244" s="37"/>
      <c r="S244" s="33" t="s">
        <v>362</v>
      </c>
      <c r="T244" s="34">
        <v>25.538561014005516</v>
      </c>
      <c r="U244" s="34"/>
      <c r="V244" s="34" t="s">
        <v>363</v>
      </c>
      <c r="W244" s="162" t="s">
        <v>363</v>
      </c>
      <c r="X244" s="162" t="s">
        <v>363</v>
      </c>
      <c r="Y244" s="34">
        <v>168.26848025852348</v>
      </c>
      <c r="Z244" s="162" t="s">
        <v>363</v>
      </c>
      <c r="AA244" s="162" t="s">
        <v>363</v>
      </c>
      <c r="AB244" s="162" t="s">
        <v>363</v>
      </c>
      <c r="AC244" s="34" t="s">
        <v>363</v>
      </c>
      <c r="AD244" s="162" t="s">
        <v>363</v>
      </c>
      <c r="AE244" s="162" t="s">
        <v>363</v>
      </c>
      <c r="AF244" s="162" t="s">
        <v>363</v>
      </c>
      <c r="AG244" s="162" t="s">
        <v>363</v>
      </c>
      <c r="AH244" s="162" t="s">
        <v>363</v>
      </c>
      <c r="AI244" s="162" t="s">
        <v>363</v>
      </c>
      <c r="AJ244" s="162" t="s">
        <v>363</v>
      </c>
      <c r="AK244" s="34" t="s">
        <v>363</v>
      </c>
      <c r="AL244" s="34" t="s">
        <v>363</v>
      </c>
      <c r="AM244" s="34">
        <v>72.41222278618622</v>
      </c>
      <c r="AN244" s="34" t="s">
        <v>363</v>
      </c>
      <c r="AO244" s="34" t="s">
        <v>363</v>
      </c>
      <c r="AP244" s="34" t="s">
        <v>363</v>
      </c>
      <c r="AQ244" s="34" t="s">
        <v>363</v>
      </c>
    </row>
    <row r="245" spans="1:43" x14ac:dyDescent="0.45">
      <c r="A245" s="19">
        <v>237</v>
      </c>
      <c r="B245" s="19" t="str">
        <f t="shared" si="21"/>
        <v>121291_Grey</v>
      </c>
      <c r="C245" s="19" t="s">
        <v>97</v>
      </c>
      <c r="D245" s="19" t="s">
        <v>97</v>
      </c>
      <c r="E245" s="19" t="s">
        <v>97</v>
      </c>
      <c r="F245" s="19" t="s">
        <v>97</v>
      </c>
      <c r="G245" s="19">
        <f t="shared" si="22"/>
        <v>121291</v>
      </c>
      <c r="H245" s="19" t="str">
        <f t="shared" si="24"/>
        <v>121291</v>
      </c>
      <c r="I245" s="19">
        <f t="shared" si="25"/>
        <v>157</v>
      </c>
      <c r="J245" s="19">
        <f t="shared" si="23"/>
        <v>157</v>
      </c>
      <c r="K245" s="38"/>
      <c r="L245" s="39"/>
      <c r="M245" s="39"/>
      <c r="N245" s="39"/>
      <c r="O245" s="39"/>
      <c r="P245" s="39"/>
      <c r="Q245" s="40"/>
      <c r="R245" s="40"/>
      <c r="S245" s="33" t="s">
        <v>364</v>
      </c>
      <c r="T245" s="34">
        <v>24.828193188028621</v>
      </c>
      <c r="U245" s="34"/>
      <c r="V245" s="34" t="s">
        <v>363</v>
      </c>
      <c r="W245" s="162" t="s">
        <v>363</v>
      </c>
      <c r="X245" s="162" t="s">
        <v>363</v>
      </c>
      <c r="Y245" s="34">
        <v>51.61919797373784</v>
      </c>
      <c r="Z245" s="162" t="s">
        <v>363</v>
      </c>
      <c r="AA245" s="162" t="s">
        <v>363</v>
      </c>
      <c r="AB245" s="162" t="s">
        <v>363</v>
      </c>
      <c r="AC245" s="34" t="s">
        <v>363</v>
      </c>
      <c r="AD245" s="162" t="s">
        <v>363</v>
      </c>
      <c r="AE245" s="162" t="s">
        <v>363</v>
      </c>
      <c r="AF245" s="162" t="s">
        <v>363</v>
      </c>
      <c r="AG245" s="162" t="s">
        <v>363</v>
      </c>
      <c r="AH245" s="162" t="s">
        <v>363</v>
      </c>
      <c r="AI245" s="162" t="s">
        <v>363</v>
      </c>
      <c r="AJ245" s="162" t="s">
        <v>363</v>
      </c>
      <c r="AK245" s="34" t="s">
        <v>363</v>
      </c>
      <c r="AL245" s="34" t="s">
        <v>363</v>
      </c>
      <c r="AM245" s="34">
        <v>11.907447343568094</v>
      </c>
      <c r="AN245" s="34">
        <v>82.264745171047792</v>
      </c>
      <c r="AO245" s="34">
        <v>10.12696693355398</v>
      </c>
      <c r="AP245" s="34" t="s">
        <v>363</v>
      </c>
      <c r="AQ245" s="34" t="s">
        <v>363</v>
      </c>
    </row>
    <row r="246" spans="1:43" x14ac:dyDescent="0.45">
      <c r="A246" s="19">
        <v>238</v>
      </c>
      <c r="B246" s="19" t="str">
        <f t="shared" si="21"/>
        <v>170112_Green</v>
      </c>
      <c r="C246" s="19" t="s">
        <v>1621</v>
      </c>
      <c r="D246" s="19" t="s">
        <v>1621</v>
      </c>
      <c r="E246" s="19" t="s">
        <v>1621</v>
      </c>
      <c r="F246" s="19" t="s">
        <v>1621</v>
      </c>
      <c r="G246" s="19">
        <f t="shared" si="22"/>
        <v>170112</v>
      </c>
      <c r="H246" s="19" t="str">
        <f t="shared" ref="H246:H278" si="26">IF(L246="",H245,LEFT(L246,6))</f>
        <v>170112</v>
      </c>
      <c r="I246" s="19" t="str">
        <f>IF(J246=J243,"aa",J246)</f>
        <v>aa</v>
      </c>
      <c r="J246" s="19">
        <f t="shared" si="23"/>
        <v>157</v>
      </c>
      <c r="K246" s="31" t="s">
        <v>363</v>
      </c>
      <c r="L246" s="30" t="s">
        <v>566</v>
      </c>
      <c r="M246" s="30" t="s">
        <v>567</v>
      </c>
      <c r="N246" s="30" t="s">
        <v>568</v>
      </c>
      <c r="O246" s="30" t="s">
        <v>363</v>
      </c>
      <c r="P246" s="30" t="s">
        <v>563</v>
      </c>
      <c r="Q246" s="32">
        <v>0.14000000000000001</v>
      </c>
      <c r="R246" s="32">
        <v>0.91538969664631897</v>
      </c>
      <c r="S246" s="33" t="s">
        <v>361</v>
      </c>
      <c r="T246" s="34">
        <v>535.45314309081539</v>
      </c>
      <c r="U246" s="34"/>
      <c r="V246" s="34" t="s">
        <v>363</v>
      </c>
      <c r="W246" s="162" t="s">
        <v>363</v>
      </c>
      <c r="X246" s="162" t="s">
        <v>363</v>
      </c>
      <c r="Y246" s="34">
        <v>95.638215675982934</v>
      </c>
      <c r="Z246" s="162" t="s">
        <v>363</v>
      </c>
      <c r="AA246" s="162" t="s">
        <v>363</v>
      </c>
      <c r="AB246" s="162" t="s">
        <v>363</v>
      </c>
      <c r="AC246" s="34" t="s">
        <v>363</v>
      </c>
      <c r="AD246" s="162" t="s">
        <v>363</v>
      </c>
      <c r="AE246" s="162" t="s">
        <v>363</v>
      </c>
      <c r="AF246" s="162" t="s">
        <v>363</v>
      </c>
      <c r="AG246" s="162" t="s">
        <v>363</v>
      </c>
      <c r="AH246" s="162" t="s">
        <v>363</v>
      </c>
      <c r="AI246" s="162" t="s">
        <v>363</v>
      </c>
      <c r="AJ246" s="162" t="s">
        <v>363</v>
      </c>
      <c r="AK246" s="34" t="s">
        <v>363</v>
      </c>
      <c r="AL246" s="34" t="s">
        <v>363</v>
      </c>
      <c r="AM246" s="34">
        <v>255.80694065646622</v>
      </c>
      <c r="AN246" s="34">
        <v>965.31987699058755</v>
      </c>
      <c r="AO246" s="34">
        <v>373.2937323939388</v>
      </c>
      <c r="AP246" s="34" t="s">
        <v>363</v>
      </c>
      <c r="AQ246" s="34" t="s">
        <v>363</v>
      </c>
    </row>
    <row r="247" spans="1:43" x14ac:dyDescent="0.45">
      <c r="A247" s="19">
        <v>239</v>
      </c>
      <c r="B247" s="19" t="str">
        <f t="shared" si="21"/>
        <v>170112_Blue</v>
      </c>
      <c r="C247" s="19" t="s">
        <v>1621</v>
      </c>
      <c r="D247" s="19" t="s">
        <v>1621</v>
      </c>
      <c r="E247" s="19" t="s">
        <v>1621</v>
      </c>
      <c r="F247" s="19" t="s">
        <v>1621</v>
      </c>
      <c r="G247" s="19">
        <f t="shared" si="22"/>
        <v>170112</v>
      </c>
      <c r="H247" s="19" t="str">
        <f t="shared" si="26"/>
        <v>170112</v>
      </c>
      <c r="I247" s="19" t="str">
        <f t="shared" si="25"/>
        <v>aa</v>
      </c>
      <c r="J247" s="19">
        <f t="shared" si="23"/>
        <v>157</v>
      </c>
      <c r="K247" s="35"/>
      <c r="L247" s="36"/>
      <c r="M247" s="36"/>
      <c r="N247" s="36"/>
      <c r="O247" s="36"/>
      <c r="P247" s="36"/>
      <c r="Q247" s="37"/>
      <c r="R247" s="37"/>
      <c r="S247" s="33" t="s">
        <v>362</v>
      </c>
      <c r="T247" s="34">
        <v>166.98382585281439</v>
      </c>
      <c r="U247" s="34"/>
      <c r="V247" s="34" t="s">
        <v>363</v>
      </c>
      <c r="W247" s="162" t="s">
        <v>363</v>
      </c>
      <c r="X247" s="162" t="s">
        <v>363</v>
      </c>
      <c r="Y247" s="34">
        <v>1100.2230935641921</v>
      </c>
      <c r="Z247" s="162" t="s">
        <v>363</v>
      </c>
      <c r="AA247" s="162" t="s">
        <v>363</v>
      </c>
      <c r="AB247" s="162" t="s">
        <v>363</v>
      </c>
      <c r="AC247" s="34" t="s">
        <v>363</v>
      </c>
      <c r="AD247" s="162" t="s">
        <v>363</v>
      </c>
      <c r="AE247" s="162" t="s">
        <v>363</v>
      </c>
      <c r="AF247" s="162" t="s">
        <v>363</v>
      </c>
      <c r="AG247" s="162" t="s">
        <v>363</v>
      </c>
      <c r="AH247" s="162" t="s">
        <v>363</v>
      </c>
      <c r="AI247" s="162" t="s">
        <v>363</v>
      </c>
      <c r="AJ247" s="162" t="s">
        <v>363</v>
      </c>
      <c r="AK247" s="34" t="s">
        <v>363</v>
      </c>
      <c r="AL247" s="34" t="s">
        <v>363</v>
      </c>
      <c r="AM247" s="34">
        <v>473.46716178380478</v>
      </c>
      <c r="AN247" s="34" t="s">
        <v>363</v>
      </c>
      <c r="AO247" s="34" t="s">
        <v>363</v>
      </c>
      <c r="AP247" s="34" t="s">
        <v>363</v>
      </c>
      <c r="AQ247" s="34" t="s">
        <v>363</v>
      </c>
    </row>
    <row r="248" spans="1:43" x14ac:dyDescent="0.45">
      <c r="A248" s="19">
        <v>240</v>
      </c>
      <c r="B248" s="19" t="str">
        <f t="shared" si="21"/>
        <v>170112_Grey</v>
      </c>
      <c r="C248" s="19" t="s">
        <v>1621</v>
      </c>
      <c r="D248" s="19" t="s">
        <v>1621</v>
      </c>
      <c r="E248" s="19" t="s">
        <v>1621</v>
      </c>
      <c r="F248" s="19" t="s">
        <v>1621</v>
      </c>
      <c r="G248" s="19">
        <f t="shared" si="22"/>
        <v>170112</v>
      </c>
      <c r="H248" s="19" t="str">
        <f t="shared" si="26"/>
        <v>170112</v>
      </c>
      <c r="I248" s="19" t="str">
        <f t="shared" si="25"/>
        <v>aa</v>
      </c>
      <c r="J248" s="19">
        <f t="shared" si="23"/>
        <v>157</v>
      </c>
      <c r="K248" s="38"/>
      <c r="L248" s="39"/>
      <c r="M248" s="39"/>
      <c r="N248" s="39"/>
      <c r="O248" s="39"/>
      <c r="P248" s="39"/>
      <c r="Q248" s="40"/>
      <c r="R248" s="40"/>
      <c r="S248" s="33" t="s">
        <v>364</v>
      </c>
      <c r="T248" s="34">
        <v>162.33908736189801</v>
      </c>
      <c r="U248" s="34"/>
      <c r="V248" s="34" t="s">
        <v>363</v>
      </c>
      <c r="W248" s="162" t="s">
        <v>363</v>
      </c>
      <c r="X248" s="162" t="s">
        <v>363</v>
      </c>
      <c r="Y248" s="34">
        <v>337.51201410218687</v>
      </c>
      <c r="Z248" s="162" t="s">
        <v>363</v>
      </c>
      <c r="AA248" s="162" t="s">
        <v>363</v>
      </c>
      <c r="AB248" s="162" t="s">
        <v>363</v>
      </c>
      <c r="AC248" s="34" t="s">
        <v>363</v>
      </c>
      <c r="AD248" s="162" t="s">
        <v>363</v>
      </c>
      <c r="AE248" s="162" t="s">
        <v>363</v>
      </c>
      <c r="AF248" s="162" t="s">
        <v>363</v>
      </c>
      <c r="AG248" s="162" t="s">
        <v>363</v>
      </c>
      <c r="AH248" s="162" t="s">
        <v>363</v>
      </c>
      <c r="AI248" s="162" t="s">
        <v>363</v>
      </c>
      <c r="AJ248" s="162" t="s">
        <v>363</v>
      </c>
      <c r="AK248" s="34" t="s">
        <v>363</v>
      </c>
      <c r="AL248" s="34" t="s">
        <v>363</v>
      </c>
      <c r="AM248" s="34">
        <v>77.856818654720087</v>
      </c>
      <c r="AN248" s="34">
        <v>537.88785804865825</v>
      </c>
      <c r="AO248" s="34">
        <v>66.215151351809141</v>
      </c>
      <c r="AP248" s="34" t="s">
        <v>363</v>
      </c>
      <c r="AQ248" s="34" t="s">
        <v>363</v>
      </c>
    </row>
    <row r="249" spans="1:43" x14ac:dyDescent="0.45">
      <c r="A249" s="19">
        <v>241</v>
      </c>
      <c r="B249" s="19" t="str">
        <f t="shared" si="21"/>
        <v>170390_Green</v>
      </c>
      <c r="C249" s="19" t="s">
        <v>1621</v>
      </c>
      <c r="D249" s="19" t="s">
        <v>1621</v>
      </c>
      <c r="E249" s="19" t="s">
        <v>1621</v>
      </c>
      <c r="F249" s="19" t="s">
        <v>1621</v>
      </c>
      <c r="G249" s="19">
        <f t="shared" si="22"/>
        <v>170390</v>
      </c>
      <c r="H249" s="19" t="str">
        <f t="shared" si="26"/>
        <v>170390</v>
      </c>
      <c r="I249" s="19" t="str">
        <f>IF(J249=J246,"aa",J249)</f>
        <v>aa</v>
      </c>
      <c r="J249" s="19">
        <f t="shared" si="23"/>
        <v>157</v>
      </c>
      <c r="K249" s="31" t="s">
        <v>363</v>
      </c>
      <c r="L249" s="30" t="s">
        <v>569</v>
      </c>
      <c r="M249" s="30" t="s">
        <v>570</v>
      </c>
      <c r="N249" s="30" t="s">
        <v>571</v>
      </c>
      <c r="O249" s="30" t="s">
        <v>363</v>
      </c>
      <c r="P249" s="30" t="s">
        <v>563</v>
      </c>
      <c r="Q249" s="32">
        <v>0.05</v>
      </c>
      <c r="R249" s="32">
        <v>8.4610303353680957E-2</v>
      </c>
      <c r="S249" s="33" t="s">
        <v>361</v>
      </c>
      <c r="T249" s="34">
        <v>138.57878070598494</v>
      </c>
      <c r="U249" s="34"/>
      <c r="V249" s="34" t="s">
        <v>363</v>
      </c>
      <c r="W249" s="162" t="s">
        <v>363</v>
      </c>
      <c r="X249" s="162" t="s">
        <v>363</v>
      </c>
      <c r="Y249" s="34">
        <v>24.751796657258367</v>
      </c>
      <c r="Z249" s="162" t="s">
        <v>363</v>
      </c>
      <c r="AA249" s="162" t="s">
        <v>363</v>
      </c>
      <c r="AB249" s="162" t="s">
        <v>363</v>
      </c>
      <c r="AC249" s="34" t="s">
        <v>363</v>
      </c>
      <c r="AD249" s="162" t="s">
        <v>363</v>
      </c>
      <c r="AE249" s="162" t="s">
        <v>363</v>
      </c>
      <c r="AF249" s="162" t="s">
        <v>363</v>
      </c>
      <c r="AG249" s="162" t="s">
        <v>363</v>
      </c>
      <c r="AH249" s="162" t="s">
        <v>363</v>
      </c>
      <c r="AI249" s="162" t="s">
        <v>363</v>
      </c>
      <c r="AJ249" s="162" t="s">
        <v>363</v>
      </c>
      <c r="AK249" s="34" t="s">
        <v>363</v>
      </c>
      <c r="AL249" s="34" t="s">
        <v>363</v>
      </c>
      <c r="AM249" s="34">
        <v>66.204511804105607</v>
      </c>
      <c r="AN249" s="34">
        <v>249.83110711130607</v>
      </c>
      <c r="AO249" s="34">
        <v>96.610863056535493</v>
      </c>
      <c r="AP249" s="34" t="s">
        <v>363</v>
      </c>
      <c r="AQ249" s="34" t="s">
        <v>363</v>
      </c>
    </row>
    <row r="250" spans="1:43" x14ac:dyDescent="0.45">
      <c r="A250" s="19">
        <v>242</v>
      </c>
      <c r="B250" s="19" t="str">
        <f t="shared" si="21"/>
        <v>170390_Blue</v>
      </c>
      <c r="C250" s="19" t="s">
        <v>1621</v>
      </c>
      <c r="D250" s="19" t="s">
        <v>1621</v>
      </c>
      <c r="E250" s="19" t="s">
        <v>1621</v>
      </c>
      <c r="F250" s="19" t="s">
        <v>1621</v>
      </c>
      <c r="G250" s="19">
        <f t="shared" si="22"/>
        <v>170390</v>
      </c>
      <c r="H250" s="19" t="str">
        <f t="shared" si="26"/>
        <v>170390</v>
      </c>
      <c r="I250" s="19" t="str">
        <f t="shared" si="25"/>
        <v>aa</v>
      </c>
      <c r="J250" s="19">
        <f t="shared" si="23"/>
        <v>157</v>
      </c>
      <c r="K250" s="35"/>
      <c r="L250" s="36"/>
      <c r="M250" s="36"/>
      <c r="N250" s="36"/>
      <c r="O250" s="36"/>
      <c r="P250" s="36"/>
      <c r="Q250" s="37"/>
      <c r="R250" s="37"/>
      <c r="S250" s="33" t="s">
        <v>362</v>
      </c>
      <c r="T250" s="34">
        <v>43.216507892229934</v>
      </c>
      <c r="U250" s="34"/>
      <c r="V250" s="34" t="s">
        <v>363</v>
      </c>
      <c r="W250" s="162" t="s">
        <v>363</v>
      </c>
      <c r="X250" s="162" t="s">
        <v>363</v>
      </c>
      <c r="Y250" s="34">
        <v>284.74494319073091</v>
      </c>
      <c r="Z250" s="162" t="s">
        <v>363</v>
      </c>
      <c r="AA250" s="162" t="s">
        <v>363</v>
      </c>
      <c r="AB250" s="162" t="s">
        <v>363</v>
      </c>
      <c r="AC250" s="34" t="s">
        <v>363</v>
      </c>
      <c r="AD250" s="162" t="s">
        <v>363</v>
      </c>
      <c r="AE250" s="162" t="s">
        <v>363</v>
      </c>
      <c r="AF250" s="162" t="s">
        <v>363</v>
      </c>
      <c r="AG250" s="162" t="s">
        <v>363</v>
      </c>
      <c r="AH250" s="162" t="s">
        <v>363</v>
      </c>
      <c r="AI250" s="162" t="s">
        <v>363</v>
      </c>
      <c r="AJ250" s="162" t="s">
        <v>363</v>
      </c>
      <c r="AK250" s="34" t="s">
        <v>363</v>
      </c>
      <c r="AL250" s="34" t="s">
        <v>363</v>
      </c>
      <c r="AM250" s="34">
        <v>122.53640272907089</v>
      </c>
      <c r="AN250" s="34" t="s">
        <v>363</v>
      </c>
      <c r="AO250" s="34" t="s">
        <v>363</v>
      </c>
      <c r="AP250" s="34" t="s">
        <v>363</v>
      </c>
      <c r="AQ250" s="34" t="s">
        <v>363</v>
      </c>
    </row>
    <row r="251" spans="1:43" x14ac:dyDescent="0.45">
      <c r="A251" s="19">
        <v>243</v>
      </c>
      <c r="B251" s="19" t="str">
        <f t="shared" si="21"/>
        <v>170390_Grey</v>
      </c>
      <c r="C251" s="19" t="s">
        <v>1621</v>
      </c>
      <c r="D251" s="19" t="s">
        <v>1621</v>
      </c>
      <c r="E251" s="19" t="s">
        <v>1621</v>
      </c>
      <c r="F251" s="19" t="s">
        <v>1621</v>
      </c>
      <c r="G251" s="19">
        <f t="shared" si="22"/>
        <v>170390</v>
      </c>
      <c r="H251" s="19" t="str">
        <f t="shared" si="26"/>
        <v>170390</v>
      </c>
      <c r="I251" s="19" t="str">
        <f t="shared" si="25"/>
        <v>aa</v>
      </c>
      <c r="J251" s="19">
        <f t="shared" si="23"/>
        <v>157</v>
      </c>
      <c r="K251" s="38"/>
      <c r="L251" s="39"/>
      <c r="M251" s="39"/>
      <c r="N251" s="39"/>
      <c r="O251" s="39"/>
      <c r="P251" s="39"/>
      <c r="Q251" s="40"/>
      <c r="R251" s="40"/>
      <c r="S251" s="33" t="s">
        <v>364</v>
      </c>
      <c r="T251" s="34">
        <v>42.014419147257932</v>
      </c>
      <c r="U251" s="34"/>
      <c r="V251" s="34" t="s">
        <v>363</v>
      </c>
      <c r="W251" s="162" t="s">
        <v>363</v>
      </c>
      <c r="X251" s="162" t="s">
        <v>363</v>
      </c>
      <c r="Y251" s="34">
        <v>87.35031998863343</v>
      </c>
      <c r="Z251" s="162" t="s">
        <v>363</v>
      </c>
      <c r="AA251" s="162" t="s">
        <v>363</v>
      </c>
      <c r="AB251" s="162" t="s">
        <v>363</v>
      </c>
      <c r="AC251" s="34" t="s">
        <v>363</v>
      </c>
      <c r="AD251" s="162" t="s">
        <v>363</v>
      </c>
      <c r="AE251" s="162" t="s">
        <v>363</v>
      </c>
      <c r="AF251" s="162" t="s">
        <v>363</v>
      </c>
      <c r="AG251" s="162" t="s">
        <v>363</v>
      </c>
      <c r="AH251" s="162" t="s">
        <v>363</v>
      </c>
      <c r="AI251" s="162" t="s">
        <v>363</v>
      </c>
      <c r="AJ251" s="162" t="s">
        <v>363</v>
      </c>
      <c r="AK251" s="34" t="s">
        <v>363</v>
      </c>
      <c r="AL251" s="34" t="s">
        <v>363</v>
      </c>
      <c r="AM251" s="34">
        <v>20.149854638145577</v>
      </c>
      <c r="AN251" s="34">
        <v>139.20890088471228</v>
      </c>
      <c r="AO251" s="34">
        <v>17.136914886013969</v>
      </c>
      <c r="AP251" s="34" t="s">
        <v>363</v>
      </c>
      <c r="AQ251" s="34" t="s">
        <v>363</v>
      </c>
    </row>
    <row r="252" spans="1:43" x14ac:dyDescent="0.45">
      <c r="A252" s="19">
        <v>244</v>
      </c>
      <c r="B252" s="19" t="str">
        <f t="shared" si="21"/>
        <v>121299_Green</v>
      </c>
      <c r="C252" s="19" t="s">
        <v>97</v>
      </c>
      <c r="D252" s="19" t="s">
        <v>97</v>
      </c>
      <c r="E252" s="19" t="s">
        <v>97</v>
      </c>
      <c r="F252" s="19" t="s">
        <v>97</v>
      </c>
      <c r="G252" s="19">
        <f t="shared" si="22"/>
        <v>121299</v>
      </c>
      <c r="H252" s="19" t="str">
        <f t="shared" si="26"/>
        <v>121299</v>
      </c>
      <c r="I252" s="19">
        <f>IF(J252=J249,"aa",J252)</f>
        <v>161</v>
      </c>
      <c r="J252" s="19">
        <f t="shared" si="23"/>
        <v>161</v>
      </c>
      <c r="K252" s="31">
        <v>161</v>
      </c>
      <c r="L252" s="30" t="s">
        <v>572</v>
      </c>
      <c r="M252" s="30"/>
      <c r="N252" s="30"/>
      <c r="O252" s="49" t="s">
        <v>101</v>
      </c>
      <c r="P252" s="30" t="s">
        <v>572</v>
      </c>
      <c r="Q252" s="32">
        <v>1</v>
      </c>
      <c r="R252" s="32">
        <v>1</v>
      </c>
      <c r="S252" s="33" t="s">
        <v>361</v>
      </c>
      <c r="T252" s="34">
        <v>979.51471676536642</v>
      </c>
      <c r="U252" s="34"/>
      <c r="V252" s="34">
        <v>334.44275714744674</v>
      </c>
      <c r="W252" s="162" t="s">
        <v>363</v>
      </c>
      <c r="X252" s="162" t="s">
        <v>363</v>
      </c>
      <c r="Y252" s="34" t="s">
        <v>363</v>
      </c>
      <c r="Z252" s="162" t="s">
        <v>363</v>
      </c>
      <c r="AA252" s="162" t="s">
        <v>363</v>
      </c>
      <c r="AB252" s="162">
        <v>2578.1430889693083</v>
      </c>
      <c r="AC252" s="34" t="s">
        <v>363</v>
      </c>
      <c r="AD252" s="162" t="s">
        <v>363</v>
      </c>
      <c r="AE252" s="162" t="s">
        <v>363</v>
      </c>
      <c r="AF252" s="162" t="s">
        <v>363</v>
      </c>
      <c r="AG252" s="162" t="s">
        <v>363</v>
      </c>
      <c r="AH252" s="162" t="s">
        <v>363</v>
      </c>
      <c r="AI252" s="162" t="s">
        <v>363</v>
      </c>
      <c r="AJ252" s="162" t="s">
        <v>363</v>
      </c>
      <c r="AK252" s="34" t="s">
        <v>363</v>
      </c>
      <c r="AL252" s="34" t="s">
        <v>363</v>
      </c>
      <c r="AM252" s="34" t="s">
        <v>363</v>
      </c>
      <c r="AN252" s="34" t="s">
        <v>363</v>
      </c>
      <c r="AO252" s="34" t="s">
        <v>363</v>
      </c>
      <c r="AP252" s="34" t="s">
        <v>363</v>
      </c>
      <c r="AQ252" s="34" t="s">
        <v>363</v>
      </c>
    </row>
    <row r="253" spans="1:43" x14ac:dyDescent="0.45">
      <c r="A253" s="19">
        <v>245</v>
      </c>
      <c r="B253" s="19" t="str">
        <f t="shared" si="21"/>
        <v>121299_Blue</v>
      </c>
      <c r="C253" s="19" t="s">
        <v>97</v>
      </c>
      <c r="D253" s="19" t="s">
        <v>97</v>
      </c>
      <c r="E253" s="19" t="s">
        <v>97</v>
      </c>
      <c r="F253" s="19" t="s">
        <v>97</v>
      </c>
      <c r="G253" s="19">
        <f t="shared" si="22"/>
        <v>121299</v>
      </c>
      <c r="H253" s="19" t="str">
        <f t="shared" si="26"/>
        <v>121299</v>
      </c>
      <c r="I253" s="19">
        <f t="shared" si="25"/>
        <v>161</v>
      </c>
      <c r="J253" s="19">
        <f t="shared" si="23"/>
        <v>161</v>
      </c>
      <c r="K253" s="35"/>
      <c r="L253" s="36"/>
      <c r="M253" s="36"/>
      <c r="N253" s="36"/>
      <c r="O253" s="56"/>
      <c r="P253" s="36"/>
      <c r="Q253" s="37"/>
      <c r="R253" s="37"/>
      <c r="S253" s="33" t="s">
        <v>362</v>
      </c>
      <c r="T253" s="34" t="s">
        <v>363</v>
      </c>
      <c r="U253" s="34"/>
      <c r="V253" s="34" t="s">
        <v>363</v>
      </c>
      <c r="W253" s="162" t="s">
        <v>363</v>
      </c>
      <c r="X253" s="162" t="s">
        <v>363</v>
      </c>
      <c r="Y253" s="34" t="s">
        <v>363</v>
      </c>
      <c r="Z253" s="162" t="s">
        <v>363</v>
      </c>
      <c r="AA253" s="162" t="s">
        <v>363</v>
      </c>
      <c r="AB253" s="162" t="s">
        <v>363</v>
      </c>
      <c r="AC253" s="34" t="s">
        <v>363</v>
      </c>
      <c r="AD253" s="162" t="s">
        <v>363</v>
      </c>
      <c r="AE253" s="162" t="s">
        <v>363</v>
      </c>
      <c r="AF253" s="162" t="s">
        <v>363</v>
      </c>
      <c r="AG253" s="162" t="s">
        <v>363</v>
      </c>
      <c r="AH253" s="162" t="s">
        <v>363</v>
      </c>
      <c r="AI253" s="162" t="s">
        <v>363</v>
      </c>
      <c r="AJ253" s="162" t="s">
        <v>363</v>
      </c>
      <c r="AK253" s="34" t="s">
        <v>363</v>
      </c>
      <c r="AL253" s="34" t="s">
        <v>363</v>
      </c>
      <c r="AM253" s="34" t="s">
        <v>363</v>
      </c>
      <c r="AN253" s="34" t="s">
        <v>363</v>
      </c>
      <c r="AO253" s="34" t="s">
        <v>363</v>
      </c>
      <c r="AP253" s="34" t="s">
        <v>363</v>
      </c>
      <c r="AQ253" s="34" t="s">
        <v>363</v>
      </c>
    </row>
    <row r="254" spans="1:43" x14ac:dyDescent="0.45">
      <c r="A254" s="19">
        <v>246</v>
      </c>
      <c r="B254" s="19" t="str">
        <f t="shared" si="21"/>
        <v>121299_Grey</v>
      </c>
      <c r="C254" s="19" t="s">
        <v>97</v>
      </c>
      <c r="D254" s="19" t="s">
        <v>97</v>
      </c>
      <c r="E254" s="19" t="s">
        <v>97</v>
      </c>
      <c r="F254" s="19" t="s">
        <v>97</v>
      </c>
      <c r="G254" s="19">
        <f t="shared" si="22"/>
        <v>121299</v>
      </c>
      <c r="H254" s="19" t="str">
        <f t="shared" si="26"/>
        <v>121299</v>
      </c>
      <c r="I254" s="19">
        <f t="shared" si="25"/>
        <v>161</v>
      </c>
      <c r="J254" s="19">
        <f t="shared" si="23"/>
        <v>161</v>
      </c>
      <c r="K254" s="38"/>
      <c r="L254" s="39"/>
      <c r="M254" s="39"/>
      <c r="N254" s="39"/>
      <c r="O254" s="39"/>
      <c r="P254" s="39"/>
      <c r="Q254" s="40"/>
      <c r="R254" s="40"/>
      <c r="S254" s="33" t="s">
        <v>364</v>
      </c>
      <c r="T254" s="34">
        <v>93.541450366749331</v>
      </c>
      <c r="U254" s="34"/>
      <c r="V254" s="34">
        <v>19.763891163245763</v>
      </c>
      <c r="W254" s="162" t="s">
        <v>363</v>
      </c>
      <c r="X254" s="162" t="s">
        <v>363</v>
      </c>
      <c r="Y254" s="34" t="s">
        <v>363</v>
      </c>
      <c r="Z254" s="162" t="s">
        <v>363</v>
      </c>
      <c r="AA254" s="162" t="s">
        <v>363</v>
      </c>
      <c r="AB254" s="162">
        <v>344.05064132076063</v>
      </c>
      <c r="AC254" s="34" t="s">
        <v>363</v>
      </c>
      <c r="AD254" s="162" t="s">
        <v>363</v>
      </c>
      <c r="AE254" s="162" t="s">
        <v>363</v>
      </c>
      <c r="AF254" s="162" t="s">
        <v>363</v>
      </c>
      <c r="AG254" s="162" t="s">
        <v>363</v>
      </c>
      <c r="AH254" s="162" t="s">
        <v>363</v>
      </c>
      <c r="AI254" s="162" t="s">
        <v>363</v>
      </c>
      <c r="AJ254" s="162" t="s">
        <v>363</v>
      </c>
      <c r="AK254" s="34" t="s">
        <v>363</v>
      </c>
      <c r="AL254" s="34" t="s">
        <v>363</v>
      </c>
      <c r="AM254" s="34" t="s">
        <v>363</v>
      </c>
      <c r="AN254" s="34" t="s">
        <v>363</v>
      </c>
      <c r="AO254" s="34" t="s">
        <v>363</v>
      </c>
      <c r="AP254" s="34" t="s">
        <v>363</v>
      </c>
      <c r="AQ254" s="34" t="s">
        <v>363</v>
      </c>
    </row>
    <row r="255" spans="1:43" x14ac:dyDescent="0.45">
      <c r="A255" s="19">
        <v>247</v>
      </c>
      <c r="B255" s="19" t="str">
        <f t="shared" si="21"/>
        <v>170290_Green</v>
      </c>
      <c r="C255" s="19" t="s">
        <v>1621</v>
      </c>
      <c r="D255" s="19" t="s">
        <v>1621</v>
      </c>
      <c r="E255" s="19" t="s">
        <v>1621</v>
      </c>
      <c r="F255" s="19" t="s">
        <v>1621</v>
      </c>
      <c r="G255" s="19">
        <f t="shared" si="22"/>
        <v>170290</v>
      </c>
      <c r="H255" s="19" t="str">
        <f t="shared" si="26"/>
        <v>170290</v>
      </c>
      <c r="I255" s="19" t="str">
        <f>IF(J255=J252,"aa",J255)</f>
        <v>aa</v>
      </c>
      <c r="J255" s="19">
        <f t="shared" si="23"/>
        <v>161</v>
      </c>
      <c r="K255" s="31" t="s">
        <v>363</v>
      </c>
      <c r="L255" s="30" t="s">
        <v>573</v>
      </c>
      <c r="M255" s="30" t="s">
        <v>574</v>
      </c>
      <c r="N255" s="30" t="s">
        <v>575</v>
      </c>
      <c r="O255" s="30" t="s">
        <v>363</v>
      </c>
      <c r="P255" s="30" t="s">
        <v>572</v>
      </c>
      <c r="Q255" s="32">
        <v>0.1</v>
      </c>
      <c r="R255" s="32">
        <v>1</v>
      </c>
      <c r="S255" s="33" t="s">
        <v>361</v>
      </c>
      <c r="T255" s="34">
        <v>9795.1471676536639</v>
      </c>
      <c r="U255" s="34"/>
      <c r="V255" s="34">
        <v>3344.4275714744672</v>
      </c>
      <c r="W255" s="162" t="s">
        <v>363</v>
      </c>
      <c r="X255" s="162" t="s">
        <v>363</v>
      </c>
      <c r="Y255" s="34" t="s">
        <v>363</v>
      </c>
      <c r="Z255" s="162" t="s">
        <v>363</v>
      </c>
      <c r="AA255" s="162" t="s">
        <v>363</v>
      </c>
      <c r="AB255" s="162">
        <v>25781.430889693082</v>
      </c>
      <c r="AC255" s="34" t="s">
        <v>363</v>
      </c>
      <c r="AD255" s="162" t="s">
        <v>363</v>
      </c>
      <c r="AE255" s="162" t="s">
        <v>363</v>
      </c>
      <c r="AF255" s="162" t="s">
        <v>363</v>
      </c>
      <c r="AG255" s="162" t="s">
        <v>363</v>
      </c>
      <c r="AH255" s="162" t="s">
        <v>363</v>
      </c>
      <c r="AI255" s="162" t="s">
        <v>363</v>
      </c>
      <c r="AJ255" s="162" t="s">
        <v>363</v>
      </c>
      <c r="AK255" s="34" t="s">
        <v>363</v>
      </c>
      <c r="AL255" s="34" t="s">
        <v>363</v>
      </c>
      <c r="AM255" s="34" t="s">
        <v>363</v>
      </c>
      <c r="AN255" s="34" t="s">
        <v>363</v>
      </c>
      <c r="AO255" s="34" t="s">
        <v>363</v>
      </c>
      <c r="AP255" s="34" t="s">
        <v>363</v>
      </c>
      <c r="AQ255" s="34" t="s">
        <v>363</v>
      </c>
    </row>
    <row r="256" spans="1:43" x14ac:dyDescent="0.45">
      <c r="A256" s="19">
        <v>248</v>
      </c>
      <c r="B256" s="19" t="str">
        <f t="shared" si="21"/>
        <v>170290_Blue</v>
      </c>
      <c r="C256" s="19" t="s">
        <v>1621</v>
      </c>
      <c r="D256" s="19" t="s">
        <v>1621</v>
      </c>
      <c r="E256" s="19" t="s">
        <v>1621</v>
      </c>
      <c r="F256" s="19" t="s">
        <v>1621</v>
      </c>
      <c r="G256" s="19">
        <f t="shared" si="22"/>
        <v>170290</v>
      </c>
      <c r="H256" s="19" t="str">
        <f t="shared" si="26"/>
        <v>170290</v>
      </c>
      <c r="I256" s="19" t="str">
        <f t="shared" ref="I256:I319" si="27">IF(J256=J253,"aa",J256)</f>
        <v>aa</v>
      </c>
      <c r="J256" s="19">
        <f t="shared" si="23"/>
        <v>161</v>
      </c>
      <c r="K256" s="35"/>
      <c r="L256" s="36"/>
      <c r="M256" s="36"/>
      <c r="N256" s="36"/>
      <c r="O256" s="36"/>
      <c r="P256" s="36"/>
      <c r="Q256" s="37"/>
      <c r="R256" s="37"/>
      <c r="S256" s="33" t="s">
        <v>362</v>
      </c>
      <c r="T256" s="34" t="s">
        <v>363</v>
      </c>
      <c r="U256" s="34"/>
      <c r="V256" s="34" t="s">
        <v>363</v>
      </c>
      <c r="W256" s="162" t="s">
        <v>363</v>
      </c>
      <c r="X256" s="162" t="s">
        <v>363</v>
      </c>
      <c r="Y256" s="34" t="s">
        <v>363</v>
      </c>
      <c r="Z256" s="162" t="s">
        <v>363</v>
      </c>
      <c r="AA256" s="162" t="s">
        <v>363</v>
      </c>
      <c r="AB256" s="162" t="s">
        <v>363</v>
      </c>
      <c r="AC256" s="34" t="s">
        <v>363</v>
      </c>
      <c r="AD256" s="162" t="s">
        <v>363</v>
      </c>
      <c r="AE256" s="162" t="s">
        <v>363</v>
      </c>
      <c r="AF256" s="162" t="s">
        <v>363</v>
      </c>
      <c r="AG256" s="162" t="s">
        <v>363</v>
      </c>
      <c r="AH256" s="162" t="s">
        <v>363</v>
      </c>
      <c r="AI256" s="162" t="s">
        <v>363</v>
      </c>
      <c r="AJ256" s="162" t="s">
        <v>363</v>
      </c>
      <c r="AK256" s="34" t="s">
        <v>363</v>
      </c>
      <c r="AL256" s="34" t="s">
        <v>363</v>
      </c>
      <c r="AM256" s="34" t="s">
        <v>363</v>
      </c>
      <c r="AN256" s="34" t="s">
        <v>363</v>
      </c>
      <c r="AO256" s="34" t="s">
        <v>363</v>
      </c>
      <c r="AP256" s="34" t="s">
        <v>363</v>
      </c>
      <c r="AQ256" s="34" t="s">
        <v>363</v>
      </c>
    </row>
    <row r="257" spans="1:43" x14ac:dyDescent="0.45">
      <c r="A257" s="19">
        <v>249</v>
      </c>
      <c r="B257" s="19" t="str">
        <f t="shared" si="21"/>
        <v>170290_Grey</v>
      </c>
      <c r="C257" s="19" t="s">
        <v>1621</v>
      </c>
      <c r="D257" s="19" t="s">
        <v>1621</v>
      </c>
      <c r="E257" s="19" t="s">
        <v>1621</v>
      </c>
      <c r="F257" s="19" t="s">
        <v>1621</v>
      </c>
      <c r="G257" s="19">
        <f t="shared" si="22"/>
        <v>170290</v>
      </c>
      <c r="H257" s="19" t="str">
        <f t="shared" si="26"/>
        <v>170290</v>
      </c>
      <c r="I257" s="19" t="str">
        <f t="shared" si="27"/>
        <v>aa</v>
      </c>
      <c r="J257" s="19">
        <f t="shared" si="23"/>
        <v>161</v>
      </c>
      <c r="K257" s="38"/>
      <c r="L257" s="39"/>
      <c r="M257" s="39"/>
      <c r="N257" s="39"/>
      <c r="O257" s="39"/>
      <c r="P257" s="39"/>
      <c r="Q257" s="40"/>
      <c r="R257" s="40"/>
      <c r="S257" s="33" t="s">
        <v>364</v>
      </c>
      <c r="T257" s="34">
        <v>935.41450366749325</v>
      </c>
      <c r="U257" s="34"/>
      <c r="V257" s="34">
        <v>197.63891163245762</v>
      </c>
      <c r="W257" s="162" t="s">
        <v>363</v>
      </c>
      <c r="X257" s="162" t="s">
        <v>363</v>
      </c>
      <c r="Y257" s="34" t="s">
        <v>363</v>
      </c>
      <c r="Z257" s="162" t="s">
        <v>363</v>
      </c>
      <c r="AA257" s="162" t="s">
        <v>363</v>
      </c>
      <c r="AB257" s="162">
        <v>3440.5064132076063</v>
      </c>
      <c r="AC257" s="34" t="s">
        <v>363</v>
      </c>
      <c r="AD257" s="162" t="s">
        <v>363</v>
      </c>
      <c r="AE257" s="162" t="s">
        <v>363</v>
      </c>
      <c r="AF257" s="162" t="s">
        <v>363</v>
      </c>
      <c r="AG257" s="162" t="s">
        <v>363</v>
      </c>
      <c r="AH257" s="162" t="s">
        <v>363</v>
      </c>
      <c r="AI257" s="162" t="s">
        <v>363</v>
      </c>
      <c r="AJ257" s="162" t="s">
        <v>363</v>
      </c>
      <c r="AK257" s="34" t="s">
        <v>363</v>
      </c>
      <c r="AL257" s="34" t="s">
        <v>363</v>
      </c>
      <c r="AM257" s="34" t="s">
        <v>363</v>
      </c>
      <c r="AN257" s="34" t="s">
        <v>363</v>
      </c>
      <c r="AO257" s="34" t="s">
        <v>363</v>
      </c>
      <c r="AP257" s="34" t="s">
        <v>363</v>
      </c>
      <c r="AQ257" s="34" t="s">
        <v>363</v>
      </c>
    </row>
    <row r="258" spans="1:43" x14ac:dyDescent="0.45">
      <c r="A258" s="19">
        <v>250</v>
      </c>
      <c r="B258" s="19" t="str">
        <f t="shared" si="21"/>
        <v>71332_Green</v>
      </c>
      <c r="C258" s="19" t="s">
        <v>104</v>
      </c>
      <c r="D258" s="19" t="s">
        <v>104</v>
      </c>
      <c r="E258" s="19" t="s">
        <v>104</v>
      </c>
      <c r="F258" s="19" t="s">
        <v>104</v>
      </c>
      <c r="G258" s="19">
        <f t="shared" si="22"/>
        <v>71332</v>
      </c>
      <c r="H258" s="19" t="str">
        <f t="shared" si="26"/>
        <v>071332</v>
      </c>
      <c r="I258" s="19">
        <f>IF(J258=J255,"aa",J258)</f>
        <v>176</v>
      </c>
      <c r="J258" s="19">
        <f t="shared" si="23"/>
        <v>176</v>
      </c>
      <c r="K258" s="31">
        <v>176</v>
      </c>
      <c r="L258" s="30" t="s">
        <v>576</v>
      </c>
      <c r="M258" s="30" t="s">
        <v>577</v>
      </c>
      <c r="N258" s="49" t="s">
        <v>578</v>
      </c>
      <c r="O258" s="30" t="s">
        <v>103</v>
      </c>
      <c r="P258" s="30" t="s">
        <v>576</v>
      </c>
      <c r="Q258" s="32">
        <v>1</v>
      </c>
      <c r="R258" s="32">
        <v>1</v>
      </c>
      <c r="S258" s="33" t="s">
        <v>361</v>
      </c>
      <c r="T258" s="34">
        <v>3944.7833894568535</v>
      </c>
      <c r="U258" s="34"/>
      <c r="V258" s="34">
        <v>3875.4848619003415</v>
      </c>
      <c r="W258" s="162">
        <v>3940.3228856833362</v>
      </c>
      <c r="X258" s="162">
        <v>2761.2207087456436</v>
      </c>
      <c r="Y258" s="34">
        <v>315.49040690158068</v>
      </c>
      <c r="Z258" s="162">
        <v>4233.8815235835273</v>
      </c>
      <c r="AA258" s="162" t="s">
        <v>363</v>
      </c>
      <c r="AB258" s="162">
        <v>3348.785120547996</v>
      </c>
      <c r="AC258" s="34">
        <v>8318.7510961443113</v>
      </c>
      <c r="AD258" s="162">
        <v>1629.5379886939227</v>
      </c>
      <c r="AE258" s="162">
        <v>5183.2442149085109</v>
      </c>
      <c r="AF258" s="162" t="s">
        <v>363</v>
      </c>
      <c r="AG258" s="162">
        <v>4171.1584185723113</v>
      </c>
      <c r="AH258" s="162">
        <v>3587.5312305801244</v>
      </c>
      <c r="AI258" s="162">
        <v>1586.3095349489101</v>
      </c>
      <c r="AJ258" s="162">
        <v>5641.7408341650398</v>
      </c>
      <c r="AK258" s="34">
        <v>4163.2515658007924</v>
      </c>
      <c r="AL258" s="34">
        <v>1107.1418296617735</v>
      </c>
      <c r="AM258" s="34">
        <v>855.1553955327646</v>
      </c>
      <c r="AN258" s="34">
        <v>1896.4771685122053</v>
      </c>
      <c r="AO258" s="34" t="s">
        <v>363</v>
      </c>
      <c r="AP258" s="34">
        <v>8800.8683722803416</v>
      </c>
      <c r="AQ258" s="34">
        <v>772.59998845086716</v>
      </c>
    </row>
    <row r="259" spans="1:43" x14ac:dyDescent="0.45">
      <c r="A259" s="19">
        <v>251</v>
      </c>
      <c r="B259" s="19" t="str">
        <f t="shared" si="21"/>
        <v>71332_Blue</v>
      </c>
      <c r="C259" s="19" t="s">
        <v>104</v>
      </c>
      <c r="D259" s="19" t="s">
        <v>104</v>
      </c>
      <c r="E259" s="19" t="s">
        <v>104</v>
      </c>
      <c r="F259" s="19" t="s">
        <v>104</v>
      </c>
      <c r="G259" s="19">
        <f t="shared" si="22"/>
        <v>71332</v>
      </c>
      <c r="H259" s="19" t="str">
        <f t="shared" si="26"/>
        <v>071332</v>
      </c>
      <c r="I259" s="19">
        <f t="shared" si="27"/>
        <v>176</v>
      </c>
      <c r="J259" s="19">
        <f t="shared" si="23"/>
        <v>176</v>
      </c>
      <c r="K259" s="35"/>
      <c r="L259" s="36"/>
      <c r="M259" s="36"/>
      <c r="N259" s="56"/>
      <c r="O259" s="36"/>
      <c r="P259" s="36"/>
      <c r="Q259" s="37"/>
      <c r="R259" s="37"/>
      <c r="S259" s="33" t="s">
        <v>362</v>
      </c>
      <c r="T259" s="34">
        <v>124.86253950991721</v>
      </c>
      <c r="U259" s="34"/>
      <c r="V259" s="34">
        <v>0.12346764227035023</v>
      </c>
      <c r="W259" s="162" t="s">
        <v>363</v>
      </c>
      <c r="X259" s="162">
        <v>61.985043671998753</v>
      </c>
      <c r="Y259" s="34">
        <v>1891.6457360853085</v>
      </c>
      <c r="Z259" s="162">
        <v>4.6971768128704614</v>
      </c>
      <c r="AA259" s="162" t="s">
        <v>363</v>
      </c>
      <c r="AB259" s="162">
        <v>105.36130824453322</v>
      </c>
      <c r="AC259" s="34" t="s">
        <v>363</v>
      </c>
      <c r="AD259" s="162" t="s">
        <v>363</v>
      </c>
      <c r="AE259" s="162" t="s">
        <v>363</v>
      </c>
      <c r="AF259" s="162" t="s">
        <v>363</v>
      </c>
      <c r="AG259" s="162" t="s">
        <v>363</v>
      </c>
      <c r="AH259" s="162" t="s">
        <v>363</v>
      </c>
      <c r="AI259" s="162" t="s">
        <v>363</v>
      </c>
      <c r="AJ259" s="162" t="s">
        <v>363</v>
      </c>
      <c r="AK259" s="34" t="s">
        <v>363</v>
      </c>
      <c r="AL259" s="34">
        <v>28.837660743347055</v>
      </c>
      <c r="AM259" s="34">
        <v>25.968216672256847</v>
      </c>
      <c r="AN259" s="34" t="s">
        <v>363</v>
      </c>
      <c r="AO259" s="34" t="s">
        <v>363</v>
      </c>
      <c r="AP259" s="34">
        <v>166.94557848489427</v>
      </c>
      <c r="AQ259" s="34">
        <v>835.22216377719485</v>
      </c>
    </row>
    <row r="260" spans="1:43" x14ac:dyDescent="0.45">
      <c r="A260" s="19">
        <v>252</v>
      </c>
      <c r="B260" s="19" t="str">
        <f t="shared" si="21"/>
        <v>71332_Grey</v>
      </c>
      <c r="C260" s="19" t="s">
        <v>104</v>
      </c>
      <c r="D260" s="19" t="s">
        <v>104</v>
      </c>
      <c r="E260" s="19" t="s">
        <v>104</v>
      </c>
      <c r="F260" s="19" t="s">
        <v>104</v>
      </c>
      <c r="G260" s="19">
        <f t="shared" si="22"/>
        <v>71332</v>
      </c>
      <c r="H260" s="19" t="str">
        <f t="shared" si="26"/>
        <v>071332</v>
      </c>
      <c r="I260" s="19">
        <f t="shared" si="27"/>
        <v>176</v>
      </c>
      <c r="J260" s="19">
        <f t="shared" si="23"/>
        <v>176</v>
      </c>
      <c r="K260" s="38"/>
      <c r="L260" s="39"/>
      <c r="M260" s="39"/>
      <c r="N260" s="39"/>
      <c r="O260" s="39"/>
      <c r="P260" s="39"/>
      <c r="Q260" s="40"/>
      <c r="R260" s="40"/>
      <c r="S260" s="33" t="s">
        <v>364</v>
      </c>
      <c r="T260" s="34">
        <v>983.16849244247976</v>
      </c>
      <c r="U260" s="34"/>
      <c r="V260" s="34">
        <v>172.37244858730719</v>
      </c>
      <c r="W260" s="162">
        <v>2488.6611763492247</v>
      </c>
      <c r="X260" s="162">
        <v>440.30053167414809</v>
      </c>
      <c r="Y260" s="34">
        <v>991.06458798039318</v>
      </c>
      <c r="Z260" s="162">
        <v>1.2095791177165746E-4</v>
      </c>
      <c r="AA260" s="162" t="s">
        <v>363</v>
      </c>
      <c r="AB260" s="162">
        <v>405.81504808698162</v>
      </c>
      <c r="AC260" s="34">
        <v>0.32682720937937954</v>
      </c>
      <c r="AD260" s="162" t="s">
        <v>363</v>
      </c>
      <c r="AE260" s="162">
        <v>259.71111939333548</v>
      </c>
      <c r="AF260" s="162" t="s">
        <v>363</v>
      </c>
      <c r="AG260" s="162">
        <v>846.01669254101751</v>
      </c>
      <c r="AH260" s="162">
        <v>1.5745852847004902</v>
      </c>
      <c r="AI260" s="162">
        <v>6.992257382893726E-4</v>
      </c>
      <c r="AJ260" s="162">
        <v>5.2928307898270921</v>
      </c>
      <c r="AK260" s="34">
        <v>656.10167315379977</v>
      </c>
      <c r="AL260" s="34">
        <v>430.99824973140437</v>
      </c>
      <c r="AM260" s="34">
        <v>3648.4492558589636</v>
      </c>
      <c r="AN260" s="34">
        <v>804.03917426464261</v>
      </c>
      <c r="AO260" s="34" t="s">
        <v>363</v>
      </c>
      <c r="AP260" s="34">
        <v>1632.3805851743355</v>
      </c>
      <c r="AQ260" s="34">
        <v>1524.6770450796614</v>
      </c>
    </row>
    <row r="261" spans="1:43" x14ac:dyDescent="0.45">
      <c r="A261" s="19">
        <v>253</v>
      </c>
      <c r="B261" s="19" t="str">
        <f t="shared" si="21"/>
        <v>71333_Green</v>
      </c>
      <c r="C261" s="19" t="s">
        <v>104</v>
      </c>
      <c r="D261" s="19" t="s">
        <v>104</v>
      </c>
      <c r="E261" s="19" t="s">
        <v>104</v>
      </c>
      <c r="F261" s="19" t="s">
        <v>104</v>
      </c>
      <c r="G261" s="19">
        <f t="shared" si="22"/>
        <v>71333</v>
      </c>
      <c r="H261" s="19" t="str">
        <f t="shared" si="26"/>
        <v>071333</v>
      </c>
      <c r="I261" s="19" t="str">
        <f>IF(J261=J258,"aa",J261)</f>
        <v>aa</v>
      </c>
      <c r="J261" s="19">
        <f t="shared" si="23"/>
        <v>176</v>
      </c>
      <c r="K261" s="31" t="s">
        <v>363</v>
      </c>
      <c r="L261" s="30" t="s">
        <v>579</v>
      </c>
      <c r="M261" s="30" t="s">
        <v>577</v>
      </c>
      <c r="N261" s="49" t="s">
        <v>580</v>
      </c>
      <c r="O261" s="30" t="s">
        <v>363</v>
      </c>
      <c r="P261" s="30" t="s">
        <v>576</v>
      </c>
      <c r="Q261" s="32">
        <v>1</v>
      </c>
      <c r="R261" s="32">
        <v>1</v>
      </c>
      <c r="S261" s="33" t="s">
        <v>361</v>
      </c>
      <c r="T261" s="34">
        <v>3944.7833894568535</v>
      </c>
      <c r="U261" s="34"/>
      <c r="V261" s="34">
        <v>3875.4848619003415</v>
      </c>
      <c r="W261" s="162">
        <v>3940.3228856833362</v>
      </c>
      <c r="X261" s="162">
        <v>2761.2207087456436</v>
      </c>
      <c r="Y261" s="34">
        <v>315.49040690158068</v>
      </c>
      <c r="Z261" s="162">
        <v>4233.8815235835273</v>
      </c>
      <c r="AA261" s="162" t="s">
        <v>363</v>
      </c>
      <c r="AB261" s="162">
        <v>3348.785120547996</v>
      </c>
      <c r="AC261" s="34">
        <v>8318.7510961443113</v>
      </c>
      <c r="AD261" s="162">
        <v>1629.5379886939227</v>
      </c>
      <c r="AE261" s="162">
        <v>5183.2442149085109</v>
      </c>
      <c r="AF261" s="162" t="s">
        <v>363</v>
      </c>
      <c r="AG261" s="162">
        <v>4171.1584185723113</v>
      </c>
      <c r="AH261" s="162">
        <v>3587.5312305801244</v>
      </c>
      <c r="AI261" s="162">
        <v>1586.3095349489101</v>
      </c>
      <c r="AJ261" s="162">
        <v>5641.7408341650398</v>
      </c>
      <c r="AK261" s="34">
        <v>4163.2515658007924</v>
      </c>
      <c r="AL261" s="34">
        <v>1107.1418296617735</v>
      </c>
      <c r="AM261" s="34">
        <v>855.1553955327646</v>
      </c>
      <c r="AN261" s="34">
        <v>1896.4771685122053</v>
      </c>
      <c r="AO261" s="34" t="s">
        <v>363</v>
      </c>
      <c r="AP261" s="34">
        <v>8800.8683722803416</v>
      </c>
      <c r="AQ261" s="34">
        <v>772.59998845086716</v>
      </c>
    </row>
    <row r="262" spans="1:43" x14ac:dyDescent="0.45">
      <c r="A262" s="19">
        <v>254</v>
      </c>
      <c r="B262" s="19" t="str">
        <f t="shared" si="21"/>
        <v>71333_Blue</v>
      </c>
      <c r="C262" s="19" t="s">
        <v>104</v>
      </c>
      <c r="D262" s="19" t="s">
        <v>104</v>
      </c>
      <c r="E262" s="19" t="s">
        <v>104</v>
      </c>
      <c r="F262" s="19" t="s">
        <v>104</v>
      </c>
      <c r="G262" s="19">
        <f t="shared" si="22"/>
        <v>71333</v>
      </c>
      <c r="H262" s="19" t="str">
        <f t="shared" si="26"/>
        <v>071333</v>
      </c>
      <c r="I262" s="19" t="str">
        <f t="shared" si="27"/>
        <v>aa</v>
      </c>
      <c r="J262" s="19">
        <f t="shared" si="23"/>
        <v>176</v>
      </c>
      <c r="K262" s="35"/>
      <c r="L262" s="36"/>
      <c r="M262" s="36"/>
      <c r="N262" s="56"/>
      <c r="O262" s="36"/>
      <c r="P262" s="36"/>
      <c r="Q262" s="37"/>
      <c r="R262" s="37"/>
      <c r="S262" s="33" t="s">
        <v>362</v>
      </c>
      <c r="T262" s="34">
        <v>124.86253950991721</v>
      </c>
      <c r="U262" s="34"/>
      <c r="V262" s="34">
        <v>0.12346764227035023</v>
      </c>
      <c r="W262" s="162" t="s">
        <v>363</v>
      </c>
      <c r="X262" s="162">
        <v>61.985043671998753</v>
      </c>
      <c r="Y262" s="34">
        <v>1891.6457360853085</v>
      </c>
      <c r="Z262" s="162">
        <v>4.6971768128704614</v>
      </c>
      <c r="AA262" s="162" t="s">
        <v>363</v>
      </c>
      <c r="AB262" s="162">
        <v>105.36130824453322</v>
      </c>
      <c r="AC262" s="34" t="s">
        <v>363</v>
      </c>
      <c r="AD262" s="162" t="s">
        <v>363</v>
      </c>
      <c r="AE262" s="162" t="s">
        <v>363</v>
      </c>
      <c r="AF262" s="162" t="s">
        <v>363</v>
      </c>
      <c r="AG262" s="162" t="s">
        <v>363</v>
      </c>
      <c r="AH262" s="162" t="s">
        <v>363</v>
      </c>
      <c r="AI262" s="162" t="s">
        <v>363</v>
      </c>
      <c r="AJ262" s="162" t="s">
        <v>363</v>
      </c>
      <c r="AK262" s="34" t="s">
        <v>363</v>
      </c>
      <c r="AL262" s="34">
        <v>28.837660743347055</v>
      </c>
      <c r="AM262" s="34">
        <v>25.968216672256847</v>
      </c>
      <c r="AN262" s="34" t="s">
        <v>363</v>
      </c>
      <c r="AO262" s="34" t="s">
        <v>363</v>
      </c>
      <c r="AP262" s="34">
        <v>166.94557848489427</v>
      </c>
      <c r="AQ262" s="34">
        <v>835.22216377719485</v>
      </c>
    </row>
    <row r="263" spans="1:43" x14ac:dyDescent="0.45">
      <c r="A263" s="19">
        <v>255</v>
      </c>
      <c r="B263" s="19" t="str">
        <f t="shared" si="21"/>
        <v>71333_Grey</v>
      </c>
      <c r="C263" s="19" t="s">
        <v>104</v>
      </c>
      <c r="D263" s="19" t="s">
        <v>104</v>
      </c>
      <c r="E263" s="19" t="s">
        <v>104</v>
      </c>
      <c r="F263" s="19" t="s">
        <v>104</v>
      </c>
      <c r="G263" s="19">
        <f t="shared" si="22"/>
        <v>71333</v>
      </c>
      <c r="H263" s="19" t="str">
        <f t="shared" si="26"/>
        <v>071333</v>
      </c>
      <c r="I263" s="19" t="str">
        <f t="shared" si="27"/>
        <v>aa</v>
      </c>
      <c r="J263" s="19">
        <f t="shared" si="23"/>
        <v>176</v>
      </c>
      <c r="K263" s="38"/>
      <c r="L263" s="39"/>
      <c r="M263" s="39"/>
      <c r="N263" s="39"/>
      <c r="O263" s="39"/>
      <c r="P263" s="39"/>
      <c r="Q263" s="40"/>
      <c r="R263" s="40"/>
      <c r="S263" s="33" t="s">
        <v>364</v>
      </c>
      <c r="T263" s="34">
        <v>983.16849244247976</v>
      </c>
      <c r="U263" s="34"/>
      <c r="V263" s="34">
        <v>172.37244858730719</v>
      </c>
      <c r="W263" s="162">
        <v>2488.6611763492247</v>
      </c>
      <c r="X263" s="162">
        <v>440.30053167414809</v>
      </c>
      <c r="Y263" s="34">
        <v>991.06458798039318</v>
      </c>
      <c r="Z263" s="162">
        <v>1.2095791177165746E-4</v>
      </c>
      <c r="AA263" s="162" t="s">
        <v>363</v>
      </c>
      <c r="AB263" s="162">
        <v>405.81504808698162</v>
      </c>
      <c r="AC263" s="34">
        <v>0.32682720937937954</v>
      </c>
      <c r="AD263" s="162" t="s">
        <v>363</v>
      </c>
      <c r="AE263" s="162">
        <v>259.71111939333548</v>
      </c>
      <c r="AF263" s="162" t="s">
        <v>363</v>
      </c>
      <c r="AG263" s="162">
        <v>846.01669254101751</v>
      </c>
      <c r="AH263" s="162">
        <v>1.5745852847004902</v>
      </c>
      <c r="AI263" s="162">
        <v>6.992257382893726E-4</v>
      </c>
      <c r="AJ263" s="162">
        <v>5.2928307898270921</v>
      </c>
      <c r="AK263" s="34">
        <v>656.10167315379977</v>
      </c>
      <c r="AL263" s="34">
        <v>430.99824973140437</v>
      </c>
      <c r="AM263" s="34">
        <v>3648.4492558589636</v>
      </c>
      <c r="AN263" s="34">
        <v>804.03917426464261</v>
      </c>
      <c r="AO263" s="34" t="s">
        <v>363</v>
      </c>
      <c r="AP263" s="34">
        <v>1632.3805851743355</v>
      </c>
      <c r="AQ263" s="34">
        <v>1524.6770450796614</v>
      </c>
    </row>
    <row r="264" spans="1:43" x14ac:dyDescent="0.45">
      <c r="A264" s="19">
        <v>256</v>
      </c>
      <c r="B264" s="19" t="str">
        <f t="shared" si="21"/>
        <v>71339_Green</v>
      </c>
      <c r="C264" s="19" t="s">
        <v>104</v>
      </c>
      <c r="D264" s="19" t="s">
        <v>104</v>
      </c>
      <c r="E264" s="19" t="s">
        <v>104</v>
      </c>
      <c r="F264" s="19" t="s">
        <v>104</v>
      </c>
      <c r="G264" s="19">
        <f t="shared" si="22"/>
        <v>71339</v>
      </c>
      <c r="H264" s="19" t="str">
        <f t="shared" si="26"/>
        <v>071339</v>
      </c>
      <c r="I264" s="19" t="str">
        <f>IF(J264=J261,"aa",J264)</f>
        <v>aa</v>
      </c>
      <c r="J264" s="19">
        <f t="shared" si="23"/>
        <v>176</v>
      </c>
      <c r="K264" s="31" t="s">
        <v>363</v>
      </c>
      <c r="L264" s="30" t="s">
        <v>581</v>
      </c>
      <c r="M264" s="30" t="s">
        <v>577</v>
      </c>
      <c r="N264" s="49" t="s">
        <v>582</v>
      </c>
      <c r="O264" s="30" t="s">
        <v>363</v>
      </c>
      <c r="P264" s="30" t="s">
        <v>576</v>
      </c>
      <c r="Q264" s="32">
        <v>1</v>
      </c>
      <c r="R264" s="32">
        <v>1</v>
      </c>
      <c r="S264" s="33" t="s">
        <v>361</v>
      </c>
      <c r="T264" s="34">
        <v>3944.7833894568535</v>
      </c>
      <c r="U264" s="34"/>
      <c r="V264" s="34">
        <v>3875.4848619003415</v>
      </c>
      <c r="W264" s="162">
        <v>3940.3228856833362</v>
      </c>
      <c r="X264" s="162">
        <v>2761.2207087456436</v>
      </c>
      <c r="Y264" s="34">
        <v>315.49040690158068</v>
      </c>
      <c r="Z264" s="162">
        <v>4233.8815235835273</v>
      </c>
      <c r="AA264" s="162" t="s">
        <v>363</v>
      </c>
      <c r="AB264" s="162">
        <v>3348.785120547996</v>
      </c>
      <c r="AC264" s="34">
        <v>8318.7510961443113</v>
      </c>
      <c r="AD264" s="162">
        <v>1629.5379886939227</v>
      </c>
      <c r="AE264" s="162">
        <v>5183.2442149085109</v>
      </c>
      <c r="AF264" s="162" t="s">
        <v>363</v>
      </c>
      <c r="AG264" s="162">
        <v>4171.1584185723113</v>
      </c>
      <c r="AH264" s="162">
        <v>3587.5312305801244</v>
      </c>
      <c r="AI264" s="162">
        <v>1586.3095349489101</v>
      </c>
      <c r="AJ264" s="162">
        <v>5641.7408341650398</v>
      </c>
      <c r="AK264" s="34">
        <v>4163.2515658007924</v>
      </c>
      <c r="AL264" s="34">
        <v>1107.1418296617735</v>
      </c>
      <c r="AM264" s="34">
        <v>855.1553955327646</v>
      </c>
      <c r="AN264" s="34">
        <v>1896.4771685122053</v>
      </c>
      <c r="AO264" s="34" t="s">
        <v>363</v>
      </c>
      <c r="AP264" s="34">
        <v>8800.8683722803416</v>
      </c>
      <c r="AQ264" s="34">
        <v>772.59998845086716</v>
      </c>
    </row>
    <row r="265" spans="1:43" x14ac:dyDescent="0.45">
      <c r="A265" s="19">
        <v>257</v>
      </c>
      <c r="B265" s="19" t="str">
        <f t="shared" ref="B265:B328" si="28">G265&amp;"_"&amp;S265</f>
        <v>71339_Blue</v>
      </c>
      <c r="C265" s="19" t="s">
        <v>104</v>
      </c>
      <c r="D265" s="19" t="s">
        <v>104</v>
      </c>
      <c r="E265" s="19" t="s">
        <v>104</v>
      </c>
      <c r="F265" s="19" t="s">
        <v>104</v>
      </c>
      <c r="G265" s="19">
        <f t="shared" ref="G265:G328" si="29">VALUE(H265)</f>
        <v>71339</v>
      </c>
      <c r="H265" s="19" t="str">
        <f t="shared" si="26"/>
        <v>071339</v>
      </c>
      <c r="I265" s="19" t="str">
        <f t="shared" si="27"/>
        <v>aa</v>
      </c>
      <c r="J265" s="19">
        <f t="shared" si="23"/>
        <v>176</v>
      </c>
      <c r="K265" s="35"/>
      <c r="L265" s="36"/>
      <c r="M265" s="36"/>
      <c r="N265" s="56"/>
      <c r="O265" s="36"/>
      <c r="P265" s="36"/>
      <c r="Q265" s="37"/>
      <c r="R265" s="37"/>
      <c r="S265" s="33" t="s">
        <v>362</v>
      </c>
      <c r="T265" s="34">
        <v>124.86253950991721</v>
      </c>
      <c r="U265" s="34"/>
      <c r="V265" s="34">
        <v>0.12346764227035023</v>
      </c>
      <c r="W265" s="162" t="s">
        <v>363</v>
      </c>
      <c r="X265" s="162">
        <v>61.985043671998753</v>
      </c>
      <c r="Y265" s="34">
        <v>1891.6457360853085</v>
      </c>
      <c r="Z265" s="162">
        <v>4.6971768128704614</v>
      </c>
      <c r="AA265" s="162" t="s">
        <v>363</v>
      </c>
      <c r="AB265" s="162">
        <v>105.36130824453322</v>
      </c>
      <c r="AC265" s="34" t="s">
        <v>363</v>
      </c>
      <c r="AD265" s="162" t="s">
        <v>363</v>
      </c>
      <c r="AE265" s="162" t="s">
        <v>363</v>
      </c>
      <c r="AF265" s="162" t="s">
        <v>363</v>
      </c>
      <c r="AG265" s="162" t="s">
        <v>363</v>
      </c>
      <c r="AH265" s="162" t="s">
        <v>363</v>
      </c>
      <c r="AI265" s="162" t="s">
        <v>363</v>
      </c>
      <c r="AJ265" s="162" t="s">
        <v>363</v>
      </c>
      <c r="AK265" s="34" t="s">
        <v>363</v>
      </c>
      <c r="AL265" s="34">
        <v>28.837660743347055</v>
      </c>
      <c r="AM265" s="34">
        <v>25.968216672256847</v>
      </c>
      <c r="AN265" s="34" t="s">
        <v>363</v>
      </c>
      <c r="AO265" s="34" t="s">
        <v>363</v>
      </c>
      <c r="AP265" s="34">
        <v>166.94557848489427</v>
      </c>
      <c r="AQ265" s="34">
        <v>835.22216377719485</v>
      </c>
    </row>
    <row r="266" spans="1:43" x14ac:dyDescent="0.45">
      <c r="A266" s="19">
        <v>258</v>
      </c>
      <c r="B266" s="19" t="str">
        <f t="shared" si="28"/>
        <v>71339_Grey</v>
      </c>
      <c r="C266" s="19" t="s">
        <v>104</v>
      </c>
      <c r="D266" s="19" t="s">
        <v>104</v>
      </c>
      <c r="E266" s="19" t="s">
        <v>104</v>
      </c>
      <c r="F266" s="19" t="s">
        <v>104</v>
      </c>
      <c r="G266" s="19">
        <f t="shared" si="29"/>
        <v>71339</v>
      </c>
      <c r="H266" s="19" t="str">
        <f t="shared" si="26"/>
        <v>071339</v>
      </c>
      <c r="I266" s="19" t="str">
        <f t="shared" si="27"/>
        <v>aa</v>
      </c>
      <c r="J266" s="19">
        <f t="shared" si="23"/>
        <v>176</v>
      </c>
      <c r="K266" s="38"/>
      <c r="L266" s="39"/>
      <c r="M266" s="39"/>
      <c r="N266" s="39"/>
      <c r="O266" s="39"/>
      <c r="P266" s="39"/>
      <c r="Q266" s="40"/>
      <c r="R266" s="40"/>
      <c r="S266" s="33" t="s">
        <v>364</v>
      </c>
      <c r="T266" s="34">
        <v>983.16849244247976</v>
      </c>
      <c r="U266" s="34"/>
      <c r="V266" s="34">
        <v>172.37244858730719</v>
      </c>
      <c r="W266" s="162">
        <v>2488.6611763492247</v>
      </c>
      <c r="X266" s="162">
        <v>440.30053167414809</v>
      </c>
      <c r="Y266" s="34">
        <v>991.06458798039318</v>
      </c>
      <c r="Z266" s="162">
        <v>1.2095791177165746E-4</v>
      </c>
      <c r="AA266" s="162" t="s">
        <v>363</v>
      </c>
      <c r="AB266" s="162">
        <v>405.81504808698162</v>
      </c>
      <c r="AC266" s="34">
        <v>0.32682720937937954</v>
      </c>
      <c r="AD266" s="162" t="s">
        <v>363</v>
      </c>
      <c r="AE266" s="162">
        <v>259.71111939333548</v>
      </c>
      <c r="AF266" s="162" t="s">
        <v>363</v>
      </c>
      <c r="AG266" s="162">
        <v>846.01669254101751</v>
      </c>
      <c r="AH266" s="162">
        <v>1.5745852847004902</v>
      </c>
      <c r="AI266" s="162">
        <v>6.992257382893726E-4</v>
      </c>
      <c r="AJ266" s="162">
        <v>5.2928307898270921</v>
      </c>
      <c r="AK266" s="34">
        <v>656.10167315379977</v>
      </c>
      <c r="AL266" s="34">
        <v>430.99824973140437</v>
      </c>
      <c r="AM266" s="34">
        <v>3648.4492558589636</v>
      </c>
      <c r="AN266" s="34">
        <v>804.03917426464261</v>
      </c>
      <c r="AO266" s="34" t="s">
        <v>363</v>
      </c>
      <c r="AP266" s="34">
        <v>1632.3805851743355</v>
      </c>
      <c r="AQ266" s="34">
        <v>1524.6770450796614</v>
      </c>
    </row>
    <row r="267" spans="1:43" x14ac:dyDescent="0.45">
      <c r="A267" s="19">
        <v>259</v>
      </c>
      <c r="B267" s="19" t="str">
        <f t="shared" si="28"/>
        <v>110610_Green</v>
      </c>
      <c r="C267" s="19" t="s">
        <v>1615</v>
      </c>
      <c r="D267" s="19" t="s">
        <v>1615</v>
      </c>
      <c r="E267" s="19" t="s">
        <v>1615</v>
      </c>
      <c r="F267" s="19" t="s">
        <v>1615</v>
      </c>
      <c r="G267" s="19">
        <f t="shared" si="29"/>
        <v>110610</v>
      </c>
      <c r="H267" s="19" t="str">
        <f t="shared" si="26"/>
        <v>110610</v>
      </c>
      <c r="I267" s="19" t="str">
        <f>IF(J267=J264,"aa",J267)</f>
        <v>aa</v>
      </c>
      <c r="J267" s="19">
        <f t="shared" ref="J267:J330" si="30">IF($K267="",$J266,$K267)</f>
        <v>176</v>
      </c>
      <c r="K267" s="31" t="s">
        <v>363</v>
      </c>
      <c r="L267" s="30" t="s">
        <v>583</v>
      </c>
      <c r="M267" s="30" t="s">
        <v>584</v>
      </c>
      <c r="N267" s="49" t="s">
        <v>585</v>
      </c>
      <c r="O267" s="30" t="s">
        <v>363</v>
      </c>
      <c r="P267" s="30" t="s">
        <v>576</v>
      </c>
      <c r="Q267" s="32">
        <v>0.72</v>
      </c>
      <c r="R267" s="32">
        <v>1</v>
      </c>
      <c r="S267" s="33" t="s">
        <v>361</v>
      </c>
      <c r="T267" s="34">
        <v>5478.8658186900748</v>
      </c>
      <c r="U267" s="34"/>
      <c r="V267" s="34">
        <v>5382.6178637504745</v>
      </c>
      <c r="W267" s="162">
        <v>5472.6706745601896</v>
      </c>
      <c r="X267" s="162">
        <v>3835.0287621467273</v>
      </c>
      <c r="Y267" s="34">
        <v>438.18112069663988</v>
      </c>
      <c r="Z267" s="162">
        <v>5880.3910049771212</v>
      </c>
      <c r="AA267" s="162" t="s">
        <v>363</v>
      </c>
      <c r="AB267" s="162">
        <v>4651.0904452055502</v>
      </c>
      <c r="AC267" s="34">
        <v>11553.820966867099</v>
      </c>
      <c r="AD267" s="162">
        <v>2263.2472065193369</v>
      </c>
      <c r="AE267" s="162">
        <v>7198.9502984840428</v>
      </c>
      <c r="AF267" s="162" t="s">
        <v>363</v>
      </c>
      <c r="AG267" s="162">
        <v>5793.2755813504327</v>
      </c>
      <c r="AH267" s="162">
        <v>4982.6822646946175</v>
      </c>
      <c r="AI267" s="162">
        <v>2203.2076874290419</v>
      </c>
      <c r="AJ267" s="162">
        <v>7835.7511585625552</v>
      </c>
      <c r="AK267" s="34">
        <v>5782.2938413899892</v>
      </c>
      <c r="AL267" s="34">
        <v>1537.6969856413521</v>
      </c>
      <c r="AM267" s="34">
        <v>1187.7158271288397</v>
      </c>
      <c r="AN267" s="34">
        <v>2633.9960673780629</v>
      </c>
      <c r="AO267" s="34" t="s">
        <v>363</v>
      </c>
      <c r="AP267" s="34">
        <v>12223.428294833808</v>
      </c>
      <c r="AQ267" s="34">
        <v>1073.0555395150934</v>
      </c>
    </row>
    <row r="268" spans="1:43" x14ac:dyDescent="0.45">
      <c r="A268" s="19">
        <v>260</v>
      </c>
      <c r="B268" s="19" t="str">
        <f t="shared" si="28"/>
        <v>110610_Blue</v>
      </c>
      <c r="C268" s="19" t="s">
        <v>1615</v>
      </c>
      <c r="D268" s="19" t="s">
        <v>1615</v>
      </c>
      <c r="E268" s="19" t="s">
        <v>1615</v>
      </c>
      <c r="F268" s="19" t="s">
        <v>1615</v>
      </c>
      <c r="G268" s="19">
        <f t="shared" si="29"/>
        <v>110610</v>
      </c>
      <c r="H268" s="19" t="str">
        <f t="shared" si="26"/>
        <v>110610</v>
      </c>
      <c r="I268" s="19" t="str">
        <f t="shared" si="27"/>
        <v>aa</v>
      </c>
      <c r="J268" s="19">
        <f t="shared" si="30"/>
        <v>176</v>
      </c>
      <c r="K268" s="35"/>
      <c r="L268" s="36"/>
      <c r="M268" s="36"/>
      <c r="N268" s="56"/>
      <c r="O268" s="36"/>
      <c r="P268" s="36"/>
      <c r="Q268" s="37"/>
      <c r="R268" s="37"/>
      <c r="S268" s="33" t="s">
        <v>362</v>
      </c>
      <c r="T268" s="34">
        <v>173.42019376377391</v>
      </c>
      <c r="U268" s="34"/>
      <c r="V268" s="34">
        <v>0.17148283648659754</v>
      </c>
      <c r="W268" s="162" t="s">
        <v>363</v>
      </c>
      <c r="X268" s="162">
        <v>86.09033843333161</v>
      </c>
      <c r="Y268" s="34">
        <v>2627.2857445629284</v>
      </c>
      <c r="Z268" s="162">
        <v>6.5238566845423076</v>
      </c>
      <c r="AA268" s="162" t="s">
        <v>363</v>
      </c>
      <c r="AB268" s="162">
        <v>146.33515033962948</v>
      </c>
      <c r="AC268" s="34" t="s">
        <v>363</v>
      </c>
      <c r="AD268" s="162" t="s">
        <v>363</v>
      </c>
      <c r="AE268" s="162" t="s">
        <v>363</v>
      </c>
      <c r="AF268" s="162" t="s">
        <v>363</v>
      </c>
      <c r="AG268" s="162" t="s">
        <v>363</v>
      </c>
      <c r="AH268" s="162" t="s">
        <v>363</v>
      </c>
      <c r="AI268" s="162" t="s">
        <v>363</v>
      </c>
      <c r="AJ268" s="162" t="s">
        <v>363</v>
      </c>
      <c r="AK268" s="34" t="s">
        <v>363</v>
      </c>
      <c r="AL268" s="34">
        <v>40.052306587982024</v>
      </c>
      <c r="AM268" s="34">
        <v>36.066967600356733</v>
      </c>
      <c r="AN268" s="34" t="s">
        <v>363</v>
      </c>
      <c r="AO268" s="34" t="s">
        <v>363</v>
      </c>
      <c r="AP268" s="34">
        <v>231.86885900679761</v>
      </c>
      <c r="AQ268" s="34">
        <v>1160.0307830238817</v>
      </c>
    </row>
    <row r="269" spans="1:43" x14ac:dyDescent="0.45">
      <c r="A269" s="19">
        <v>261</v>
      </c>
      <c r="B269" s="19" t="str">
        <f t="shared" si="28"/>
        <v>110610_Grey</v>
      </c>
      <c r="C269" s="19" t="s">
        <v>1615</v>
      </c>
      <c r="D269" s="19" t="s">
        <v>1615</v>
      </c>
      <c r="E269" s="19" t="s">
        <v>1615</v>
      </c>
      <c r="F269" s="19" t="s">
        <v>1615</v>
      </c>
      <c r="G269" s="19">
        <f t="shared" si="29"/>
        <v>110610</v>
      </c>
      <c r="H269" s="19" t="str">
        <f t="shared" si="26"/>
        <v>110610</v>
      </c>
      <c r="I269" s="19" t="str">
        <f t="shared" si="27"/>
        <v>aa</v>
      </c>
      <c r="J269" s="19">
        <f t="shared" si="30"/>
        <v>176</v>
      </c>
      <c r="K269" s="38"/>
      <c r="L269" s="39"/>
      <c r="M269" s="39"/>
      <c r="N269" s="39"/>
      <c r="O269" s="39"/>
      <c r="P269" s="39"/>
      <c r="Q269" s="40"/>
      <c r="R269" s="40"/>
      <c r="S269" s="33" t="s">
        <v>364</v>
      </c>
      <c r="T269" s="34">
        <v>1365.5117950589997</v>
      </c>
      <c r="U269" s="34"/>
      <c r="V269" s="34">
        <v>239.40617859348222</v>
      </c>
      <c r="W269" s="162">
        <v>3456.4738560405899</v>
      </c>
      <c r="X269" s="162">
        <v>611.52851621409457</v>
      </c>
      <c r="Y269" s="34">
        <v>1376.4785944172129</v>
      </c>
      <c r="Z269" s="162">
        <v>1.6799709968285759E-4</v>
      </c>
      <c r="AA269" s="162" t="s">
        <v>363</v>
      </c>
      <c r="AB269" s="162">
        <v>563.63201123191891</v>
      </c>
      <c r="AC269" s="34">
        <v>0.45392667969358269</v>
      </c>
      <c r="AD269" s="162" t="s">
        <v>363</v>
      </c>
      <c r="AE269" s="162">
        <v>360.70988804629928</v>
      </c>
      <c r="AF269" s="162" t="s">
        <v>363</v>
      </c>
      <c r="AG269" s="162">
        <v>1175.0231840847466</v>
      </c>
      <c r="AH269" s="162">
        <v>2.1869240065284585</v>
      </c>
      <c r="AI269" s="162">
        <v>9.7114685873523981E-4</v>
      </c>
      <c r="AJ269" s="162">
        <v>7.3511538747598504</v>
      </c>
      <c r="AK269" s="34">
        <v>911.25232382472188</v>
      </c>
      <c r="AL269" s="34">
        <v>598.60868018250608</v>
      </c>
      <c r="AM269" s="34">
        <v>5067.2906331374497</v>
      </c>
      <c r="AN269" s="34">
        <v>1116.7210753675593</v>
      </c>
      <c r="AO269" s="34" t="s">
        <v>363</v>
      </c>
      <c r="AP269" s="34">
        <v>2267.1952571865772</v>
      </c>
      <c r="AQ269" s="34">
        <v>2117.6070070550854</v>
      </c>
    </row>
    <row r="270" spans="1:43" x14ac:dyDescent="0.45">
      <c r="A270" s="19">
        <v>262</v>
      </c>
      <c r="B270" s="19" t="str">
        <f t="shared" si="28"/>
        <v>71350_Green</v>
      </c>
      <c r="C270" s="19" t="s">
        <v>104</v>
      </c>
      <c r="D270" s="19" t="s">
        <v>104</v>
      </c>
      <c r="E270" s="19" t="s">
        <v>104</v>
      </c>
      <c r="F270" s="19" t="s">
        <v>104</v>
      </c>
      <c r="G270" s="19">
        <f t="shared" si="29"/>
        <v>71350</v>
      </c>
      <c r="H270" s="19" t="str">
        <f t="shared" si="26"/>
        <v>071350</v>
      </c>
      <c r="I270" s="19">
        <f>IF(J270=J267,"aa",J270)</f>
        <v>181</v>
      </c>
      <c r="J270" s="19">
        <f t="shared" si="30"/>
        <v>181</v>
      </c>
      <c r="K270" s="31">
        <v>181</v>
      </c>
      <c r="L270" s="30" t="s">
        <v>586</v>
      </c>
      <c r="M270" s="30" t="s">
        <v>587</v>
      </c>
      <c r="N270" s="49" t="s">
        <v>588</v>
      </c>
      <c r="O270" s="49" t="s">
        <v>106</v>
      </c>
      <c r="P270" s="30" t="s">
        <v>586</v>
      </c>
      <c r="Q270" s="32">
        <v>1</v>
      </c>
      <c r="R270" s="32">
        <v>1</v>
      </c>
      <c r="S270" s="33" t="s">
        <v>361</v>
      </c>
      <c r="T270" s="34">
        <v>1316.5681655779499</v>
      </c>
      <c r="U270" s="34"/>
      <c r="V270" s="34" t="s">
        <v>363</v>
      </c>
      <c r="W270" s="162" t="s">
        <v>363</v>
      </c>
      <c r="X270" s="162">
        <v>4623.7812871323804</v>
      </c>
      <c r="Y270" s="34">
        <v>243.34738990422341</v>
      </c>
      <c r="Z270" s="162">
        <v>2838.1183730920652</v>
      </c>
      <c r="AA270" s="162" t="s">
        <v>363</v>
      </c>
      <c r="AB270" s="162" t="s">
        <v>363</v>
      </c>
      <c r="AC270" s="34" t="s">
        <v>363</v>
      </c>
      <c r="AD270" s="162" t="s">
        <v>363</v>
      </c>
      <c r="AE270" s="162">
        <v>5074.3057341218828</v>
      </c>
      <c r="AF270" s="162" t="s">
        <v>363</v>
      </c>
      <c r="AG270" s="162" t="s">
        <v>363</v>
      </c>
      <c r="AH270" s="162" t="s">
        <v>363</v>
      </c>
      <c r="AI270" s="162" t="s">
        <v>363</v>
      </c>
      <c r="AJ270" s="162" t="s">
        <v>363</v>
      </c>
      <c r="AK270" s="34" t="s">
        <v>363</v>
      </c>
      <c r="AL270" s="34">
        <v>152.58310292816643</v>
      </c>
      <c r="AM270" s="34" t="s">
        <v>363</v>
      </c>
      <c r="AN270" s="34">
        <v>1264.7455733819013</v>
      </c>
      <c r="AO270" s="34" t="s">
        <v>363</v>
      </c>
      <c r="AP270" s="34" t="s">
        <v>363</v>
      </c>
      <c r="AQ270" s="34" t="s">
        <v>363</v>
      </c>
    </row>
    <row r="271" spans="1:43" x14ac:dyDescent="0.45">
      <c r="A271" s="19">
        <v>263</v>
      </c>
      <c r="B271" s="19" t="str">
        <f t="shared" si="28"/>
        <v>71350_Blue</v>
      </c>
      <c r="C271" s="19" t="s">
        <v>104</v>
      </c>
      <c r="D271" s="19" t="s">
        <v>104</v>
      </c>
      <c r="E271" s="19" t="s">
        <v>104</v>
      </c>
      <c r="F271" s="19" t="s">
        <v>104</v>
      </c>
      <c r="G271" s="19">
        <f t="shared" si="29"/>
        <v>71350</v>
      </c>
      <c r="H271" s="19" t="str">
        <f t="shared" si="26"/>
        <v>071350</v>
      </c>
      <c r="I271" s="19">
        <f t="shared" si="27"/>
        <v>181</v>
      </c>
      <c r="J271" s="19">
        <f t="shared" si="30"/>
        <v>181</v>
      </c>
      <c r="K271" s="35"/>
      <c r="L271" s="36"/>
      <c r="M271" s="36"/>
      <c r="N271" s="56"/>
      <c r="O271" s="56"/>
      <c r="P271" s="36"/>
      <c r="Q271" s="37"/>
      <c r="R271" s="37"/>
      <c r="S271" s="33" t="s">
        <v>362</v>
      </c>
      <c r="T271" s="34">
        <v>204.79722565996622</v>
      </c>
      <c r="U271" s="34"/>
      <c r="V271" s="34" t="s">
        <v>363</v>
      </c>
      <c r="W271" s="162" t="s">
        <v>363</v>
      </c>
      <c r="X271" s="162">
        <v>221.99370102929541</v>
      </c>
      <c r="Y271" s="34">
        <v>1545.6180630336692</v>
      </c>
      <c r="Z271" s="162">
        <v>4.1685198070707576</v>
      </c>
      <c r="AA271" s="162" t="s">
        <v>363</v>
      </c>
      <c r="AB271" s="162" t="s">
        <v>363</v>
      </c>
      <c r="AC271" s="34" t="s">
        <v>363</v>
      </c>
      <c r="AD271" s="162" t="s">
        <v>363</v>
      </c>
      <c r="AE271" s="162" t="s">
        <v>363</v>
      </c>
      <c r="AF271" s="162" t="s">
        <v>363</v>
      </c>
      <c r="AG271" s="162" t="s">
        <v>363</v>
      </c>
      <c r="AH271" s="162" t="s">
        <v>363</v>
      </c>
      <c r="AI271" s="162" t="s">
        <v>363</v>
      </c>
      <c r="AJ271" s="162" t="s">
        <v>363</v>
      </c>
      <c r="AK271" s="34" t="s">
        <v>363</v>
      </c>
      <c r="AL271" s="34">
        <v>2.7425917876600741</v>
      </c>
      <c r="AM271" s="34" t="s">
        <v>363</v>
      </c>
      <c r="AN271" s="34" t="s">
        <v>363</v>
      </c>
      <c r="AO271" s="34" t="s">
        <v>363</v>
      </c>
      <c r="AP271" s="34" t="s">
        <v>363</v>
      </c>
      <c r="AQ271" s="34" t="s">
        <v>363</v>
      </c>
    </row>
    <row r="272" spans="1:43" x14ac:dyDescent="0.45">
      <c r="A272" s="19">
        <v>264</v>
      </c>
      <c r="B272" s="19" t="str">
        <f t="shared" si="28"/>
        <v>71350_Grey</v>
      </c>
      <c r="C272" s="19" t="s">
        <v>104</v>
      </c>
      <c r="D272" s="19" t="s">
        <v>104</v>
      </c>
      <c r="E272" s="19" t="s">
        <v>104</v>
      </c>
      <c r="F272" s="19" t="s">
        <v>104</v>
      </c>
      <c r="G272" s="19">
        <f t="shared" si="29"/>
        <v>71350</v>
      </c>
      <c r="H272" s="19" t="str">
        <f t="shared" si="26"/>
        <v>071350</v>
      </c>
      <c r="I272" s="19">
        <f t="shared" si="27"/>
        <v>181</v>
      </c>
      <c r="J272" s="19">
        <f t="shared" si="30"/>
        <v>181</v>
      </c>
      <c r="K272" s="38"/>
      <c r="L272" s="39"/>
      <c r="M272" s="39"/>
      <c r="N272" s="39"/>
      <c r="O272" s="39"/>
      <c r="P272" s="39"/>
      <c r="Q272" s="40"/>
      <c r="R272" s="40"/>
      <c r="S272" s="33" t="s">
        <v>364</v>
      </c>
      <c r="T272" s="34">
        <v>496.42689594090916</v>
      </c>
      <c r="U272" s="34"/>
      <c r="V272" s="34" t="s">
        <v>363</v>
      </c>
      <c r="W272" s="162" t="s">
        <v>363</v>
      </c>
      <c r="X272" s="162">
        <v>748.46458723587045</v>
      </c>
      <c r="Y272" s="34">
        <v>877.99422578361441</v>
      </c>
      <c r="Z272" s="162" t="s">
        <v>363</v>
      </c>
      <c r="AA272" s="162" t="s">
        <v>363</v>
      </c>
      <c r="AB272" s="162" t="s">
        <v>363</v>
      </c>
      <c r="AC272" s="34" t="s">
        <v>363</v>
      </c>
      <c r="AD272" s="162" t="s">
        <v>363</v>
      </c>
      <c r="AE272" s="162">
        <v>240.67369503728469</v>
      </c>
      <c r="AF272" s="162" t="s">
        <v>363</v>
      </c>
      <c r="AG272" s="162" t="s">
        <v>363</v>
      </c>
      <c r="AH272" s="162" t="s">
        <v>363</v>
      </c>
      <c r="AI272" s="162" t="s">
        <v>363</v>
      </c>
      <c r="AJ272" s="162" t="s">
        <v>363</v>
      </c>
      <c r="AK272" s="34" t="s">
        <v>363</v>
      </c>
      <c r="AL272" s="34">
        <v>51.488417930785339</v>
      </c>
      <c r="AM272" s="34" t="s">
        <v>363</v>
      </c>
      <c r="AN272" s="34">
        <v>729.85834163133666</v>
      </c>
      <c r="AO272" s="34" t="s">
        <v>363</v>
      </c>
      <c r="AP272" s="34" t="s">
        <v>363</v>
      </c>
      <c r="AQ272" s="34" t="s">
        <v>363</v>
      </c>
    </row>
    <row r="273" spans="1:43" x14ac:dyDescent="0.45">
      <c r="A273" s="19">
        <v>265</v>
      </c>
      <c r="B273" s="19" t="str">
        <f t="shared" si="28"/>
        <v>71310_Green</v>
      </c>
      <c r="C273" s="19" t="s">
        <v>104</v>
      </c>
      <c r="D273" s="19" t="s">
        <v>104</v>
      </c>
      <c r="E273" s="19" t="s">
        <v>104</v>
      </c>
      <c r="F273" s="19" t="s">
        <v>104</v>
      </c>
      <c r="G273" s="19">
        <f t="shared" si="29"/>
        <v>71310</v>
      </c>
      <c r="H273" s="19" t="str">
        <f t="shared" si="26"/>
        <v>071310</v>
      </c>
      <c r="I273" s="19">
        <f>IF(J273=J270,"aa",J273)</f>
        <v>187</v>
      </c>
      <c r="J273" s="19">
        <f t="shared" si="30"/>
        <v>187</v>
      </c>
      <c r="K273" s="31">
        <v>187</v>
      </c>
      <c r="L273" s="30" t="s">
        <v>589</v>
      </c>
      <c r="M273" s="30" t="s">
        <v>590</v>
      </c>
      <c r="N273" s="49" t="s">
        <v>591</v>
      </c>
      <c r="O273" s="30" t="s">
        <v>108</v>
      </c>
      <c r="P273" s="30" t="s">
        <v>589</v>
      </c>
      <c r="Q273" s="32">
        <v>1</v>
      </c>
      <c r="R273" s="32">
        <v>1</v>
      </c>
      <c r="S273" s="33" t="s">
        <v>361</v>
      </c>
      <c r="T273" s="34">
        <v>1452.920411026332</v>
      </c>
      <c r="U273" s="34"/>
      <c r="V273" s="34">
        <v>4403.9450643422488</v>
      </c>
      <c r="W273" s="162">
        <v>2306.4361639995327</v>
      </c>
      <c r="X273" s="162">
        <v>697.73712418155912</v>
      </c>
      <c r="Y273" s="34">
        <v>448.70374532299741</v>
      </c>
      <c r="Z273" s="162">
        <v>4139.7162107815839</v>
      </c>
      <c r="AA273" s="162" t="s">
        <v>363</v>
      </c>
      <c r="AB273" s="162" t="s">
        <v>363</v>
      </c>
      <c r="AC273" s="34" t="s">
        <v>363</v>
      </c>
      <c r="AD273" s="162">
        <v>1697.7060016478238</v>
      </c>
      <c r="AE273" s="162" t="s">
        <v>363</v>
      </c>
      <c r="AF273" s="162" t="s">
        <v>363</v>
      </c>
      <c r="AG273" s="162">
        <v>7858.3439688181752</v>
      </c>
      <c r="AH273" s="162">
        <v>3750.5282434145656</v>
      </c>
      <c r="AI273" s="162">
        <v>2277.2791977047527</v>
      </c>
      <c r="AJ273" s="162">
        <v>3665.2431168868297</v>
      </c>
      <c r="AK273" s="34" t="s">
        <v>363</v>
      </c>
      <c r="AL273" s="34">
        <v>1279.5576087530767</v>
      </c>
      <c r="AM273" s="34">
        <v>1478.9989881767187</v>
      </c>
      <c r="AN273" s="34">
        <v>2023.0546255726815</v>
      </c>
      <c r="AO273" s="34">
        <v>566.47200343009604</v>
      </c>
      <c r="AP273" s="34">
        <v>4025.9457330542427</v>
      </c>
      <c r="AQ273" s="34">
        <v>993.98260869565229</v>
      </c>
    </row>
    <row r="274" spans="1:43" x14ac:dyDescent="0.45">
      <c r="A274" s="19">
        <v>266</v>
      </c>
      <c r="B274" s="19" t="str">
        <f t="shared" si="28"/>
        <v>71310_Blue</v>
      </c>
      <c r="C274" s="19" t="s">
        <v>104</v>
      </c>
      <c r="D274" s="19" t="s">
        <v>104</v>
      </c>
      <c r="E274" s="19" t="s">
        <v>104</v>
      </c>
      <c r="F274" s="19" t="s">
        <v>104</v>
      </c>
      <c r="G274" s="19">
        <f t="shared" si="29"/>
        <v>71310</v>
      </c>
      <c r="H274" s="19" t="str">
        <f t="shared" si="26"/>
        <v>071310</v>
      </c>
      <c r="I274" s="19">
        <f t="shared" si="27"/>
        <v>187</v>
      </c>
      <c r="J274" s="19">
        <f t="shared" si="30"/>
        <v>187</v>
      </c>
      <c r="K274" s="35"/>
      <c r="L274" s="36"/>
      <c r="M274" s="36"/>
      <c r="N274" s="56"/>
      <c r="O274" s="36"/>
      <c r="P274" s="36"/>
      <c r="Q274" s="37"/>
      <c r="R274" s="37"/>
      <c r="S274" s="33" t="s">
        <v>362</v>
      </c>
      <c r="T274" s="34">
        <v>33.171738260386597</v>
      </c>
      <c r="U274" s="34"/>
      <c r="V274" s="34">
        <v>4.0947091055019962E-3</v>
      </c>
      <c r="W274" s="162" t="s">
        <v>363</v>
      </c>
      <c r="X274" s="162">
        <v>15.76179343472136</v>
      </c>
      <c r="Y274" s="34">
        <v>1826.0569734039982</v>
      </c>
      <c r="Z274" s="162">
        <v>2.7895835159972431</v>
      </c>
      <c r="AA274" s="162" t="s">
        <v>363</v>
      </c>
      <c r="AB274" s="162" t="s">
        <v>363</v>
      </c>
      <c r="AC274" s="34" t="s">
        <v>363</v>
      </c>
      <c r="AD274" s="162" t="s">
        <v>363</v>
      </c>
      <c r="AE274" s="162" t="s">
        <v>363</v>
      </c>
      <c r="AF274" s="162" t="s">
        <v>363</v>
      </c>
      <c r="AG274" s="162" t="s">
        <v>363</v>
      </c>
      <c r="AH274" s="162" t="s">
        <v>363</v>
      </c>
      <c r="AI274" s="162" t="s">
        <v>363</v>
      </c>
      <c r="AJ274" s="162" t="s">
        <v>363</v>
      </c>
      <c r="AK274" s="34" t="s">
        <v>363</v>
      </c>
      <c r="AL274" s="34">
        <v>23.325741210860176</v>
      </c>
      <c r="AM274" s="34">
        <v>68.042278392021032</v>
      </c>
      <c r="AN274" s="34" t="s">
        <v>363</v>
      </c>
      <c r="AO274" s="34" t="s">
        <v>363</v>
      </c>
      <c r="AP274" s="34">
        <v>84.051020425052897</v>
      </c>
      <c r="AQ274" s="34">
        <v>957.33913043478276</v>
      </c>
    </row>
    <row r="275" spans="1:43" x14ac:dyDescent="0.45">
      <c r="A275" s="19">
        <v>267</v>
      </c>
      <c r="B275" s="19" t="str">
        <f t="shared" si="28"/>
        <v>71310_Grey</v>
      </c>
      <c r="C275" s="19" t="s">
        <v>104</v>
      </c>
      <c r="D275" s="19" t="s">
        <v>104</v>
      </c>
      <c r="E275" s="19" t="s">
        <v>104</v>
      </c>
      <c r="F275" s="19" t="s">
        <v>104</v>
      </c>
      <c r="G275" s="19">
        <f t="shared" si="29"/>
        <v>71310</v>
      </c>
      <c r="H275" s="19" t="str">
        <f t="shared" si="26"/>
        <v>071310</v>
      </c>
      <c r="I275" s="19">
        <f t="shared" si="27"/>
        <v>187</v>
      </c>
      <c r="J275" s="19">
        <f t="shared" si="30"/>
        <v>187</v>
      </c>
      <c r="K275" s="38"/>
      <c r="L275" s="39"/>
      <c r="M275" s="39"/>
      <c r="N275" s="39"/>
      <c r="O275" s="39"/>
      <c r="P275" s="39"/>
      <c r="Q275" s="40"/>
      <c r="R275" s="40"/>
      <c r="S275" s="33" t="s">
        <v>364</v>
      </c>
      <c r="T275" s="34">
        <v>492.85437715489786</v>
      </c>
      <c r="U275" s="34"/>
      <c r="V275" s="34">
        <v>175.81603998020057</v>
      </c>
      <c r="W275" s="162">
        <v>1348.586613713351</v>
      </c>
      <c r="X275" s="162">
        <v>120.82173359714035</v>
      </c>
      <c r="Y275" s="34">
        <v>1138.7049992521163</v>
      </c>
      <c r="Z275" s="162" t="s">
        <v>363</v>
      </c>
      <c r="AA275" s="162" t="s">
        <v>363</v>
      </c>
      <c r="AB275" s="162" t="s">
        <v>363</v>
      </c>
      <c r="AC275" s="34" t="s">
        <v>363</v>
      </c>
      <c r="AD275" s="162" t="s">
        <v>363</v>
      </c>
      <c r="AE275" s="162" t="s">
        <v>363</v>
      </c>
      <c r="AF275" s="162" t="s">
        <v>363</v>
      </c>
      <c r="AG275" s="162">
        <v>1477.7568715561501</v>
      </c>
      <c r="AH275" s="162">
        <v>2.7578029098665811</v>
      </c>
      <c r="AI275" s="162">
        <v>4.3702611889079746E-4</v>
      </c>
      <c r="AJ275" s="162">
        <v>5.0993568958969586</v>
      </c>
      <c r="AK275" s="34" t="s">
        <v>363</v>
      </c>
      <c r="AL275" s="34">
        <v>343.40642487559779</v>
      </c>
      <c r="AM275" s="34">
        <v>6337.1508165764326</v>
      </c>
      <c r="AN275" s="34">
        <v>858.54068546305496</v>
      </c>
      <c r="AO275" s="34" t="s">
        <v>363</v>
      </c>
      <c r="AP275" s="34">
        <v>644.41101499628064</v>
      </c>
      <c r="AQ275" s="34">
        <v>1692.9130434782603</v>
      </c>
    </row>
    <row r="276" spans="1:43" x14ac:dyDescent="0.45">
      <c r="A276" s="19">
        <v>268</v>
      </c>
      <c r="B276" s="19" t="str">
        <f t="shared" si="28"/>
        <v>71320_Green</v>
      </c>
      <c r="C276" s="19" t="s">
        <v>104</v>
      </c>
      <c r="D276" s="19" t="s">
        <v>104</v>
      </c>
      <c r="E276" s="19" t="s">
        <v>104</v>
      </c>
      <c r="F276" s="19" t="s">
        <v>104</v>
      </c>
      <c r="G276" s="19">
        <f t="shared" si="29"/>
        <v>71320</v>
      </c>
      <c r="H276" s="19" t="str">
        <f t="shared" si="26"/>
        <v>071320</v>
      </c>
      <c r="I276" s="19">
        <f>IF(J276=J273,"aa",J276)</f>
        <v>191</v>
      </c>
      <c r="J276" s="19">
        <f t="shared" si="30"/>
        <v>191</v>
      </c>
      <c r="K276" s="31">
        <v>191</v>
      </c>
      <c r="L276" s="30" t="s">
        <v>592</v>
      </c>
      <c r="M276" s="30" t="s">
        <v>593</v>
      </c>
      <c r="N276" s="49" t="s">
        <v>594</v>
      </c>
      <c r="O276" s="49" t="s">
        <v>110</v>
      </c>
      <c r="P276" s="30" t="s">
        <v>592</v>
      </c>
      <c r="Q276" s="32">
        <v>1</v>
      </c>
      <c r="R276" s="32">
        <v>1</v>
      </c>
      <c r="S276" s="33" t="s">
        <v>361</v>
      </c>
      <c r="T276" s="34">
        <v>2971.7365184962559</v>
      </c>
      <c r="U276" s="34"/>
      <c r="V276" s="34">
        <v>2930.9267916299805</v>
      </c>
      <c r="W276" s="162" t="s">
        <v>363</v>
      </c>
      <c r="X276" s="162" t="s">
        <v>363</v>
      </c>
      <c r="Y276" s="34">
        <v>539.32177362972334</v>
      </c>
      <c r="Z276" s="162">
        <v>2402.5059483303412</v>
      </c>
      <c r="AA276" s="162" t="s">
        <v>363</v>
      </c>
      <c r="AB276" s="162" t="s">
        <v>363</v>
      </c>
      <c r="AC276" s="34">
        <v>3547.7090053987713</v>
      </c>
      <c r="AD276" s="162">
        <v>1868.9415529550936</v>
      </c>
      <c r="AE276" s="162">
        <v>3139.4112809498879</v>
      </c>
      <c r="AF276" s="162" t="s">
        <v>363</v>
      </c>
      <c r="AG276" s="162" t="s">
        <v>363</v>
      </c>
      <c r="AH276" s="162" t="s">
        <v>363</v>
      </c>
      <c r="AI276" s="162">
        <v>2322.7184794601626</v>
      </c>
      <c r="AJ276" s="162">
        <v>3247.4259754930845</v>
      </c>
      <c r="AK276" s="34" t="s">
        <v>363</v>
      </c>
      <c r="AL276" s="34">
        <v>1106.86443673704</v>
      </c>
      <c r="AM276" s="34">
        <v>1071.6370588884577</v>
      </c>
      <c r="AN276" s="34">
        <v>617.06118454165573</v>
      </c>
      <c r="AO276" s="34" t="s">
        <v>363</v>
      </c>
      <c r="AP276" s="34">
        <v>3177.5682817169786</v>
      </c>
      <c r="AQ276" s="34" t="s">
        <v>363</v>
      </c>
    </row>
    <row r="277" spans="1:43" x14ac:dyDescent="0.45">
      <c r="A277" s="19">
        <v>269</v>
      </c>
      <c r="B277" s="19" t="str">
        <f t="shared" si="28"/>
        <v>71320_Blue</v>
      </c>
      <c r="C277" s="19" t="s">
        <v>104</v>
      </c>
      <c r="D277" s="19" t="s">
        <v>104</v>
      </c>
      <c r="E277" s="19" t="s">
        <v>104</v>
      </c>
      <c r="F277" s="19" t="s">
        <v>104</v>
      </c>
      <c r="G277" s="19">
        <f t="shared" si="29"/>
        <v>71320</v>
      </c>
      <c r="H277" s="19" t="str">
        <f t="shared" si="26"/>
        <v>071320</v>
      </c>
      <c r="I277" s="19">
        <f t="shared" si="27"/>
        <v>191</v>
      </c>
      <c r="J277" s="19">
        <f t="shared" si="30"/>
        <v>191</v>
      </c>
      <c r="K277" s="35"/>
      <c r="L277" s="36"/>
      <c r="M277" s="36"/>
      <c r="N277" s="56"/>
      <c r="O277" s="56"/>
      <c r="P277" s="36"/>
      <c r="Q277" s="37"/>
      <c r="R277" s="37"/>
      <c r="S277" s="33" t="s">
        <v>362</v>
      </c>
      <c r="T277" s="34">
        <v>224.24211928167688</v>
      </c>
      <c r="U277" s="34"/>
      <c r="V277" s="34">
        <v>1.5761369294576673</v>
      </c>
      <c r="W277" s="162" t="s">
        <v>363</v>
      </c>
      <c r="X277" s="162" t="s">
        <v>363</v>
      </c>
      <c r="Y277" s="34">
        <v>1233.2147812061353</v>
      </c>
      <c r="Z277" s="162">
        <v>1.5453611014629649</v>
      </c>
      <c r="AA277" s="162" t="s">
        <v>363</v>
      </c>
      <c r="AB277" s="162" t="s">
        <v>363</v>
      </c>
      <c r="AC277" s="34" t="s">
        <v>363</v>
      </c>
      <c r="AD277" s="162" t="s">
        <v>363</v>
      </c>
      <c r="AE277" s="162" t="s">
        <v>363</v>
      </c>
      <c r="AF277" s="162" t="s">
        <v>363</v>
      </c>
      <c r="AG277" s="162" t="s">
        <v>363</v>
      </c>
      <c r="AH277" s="162" t="s">
        <v>363</v>
      </c>
      <c r="AI277" s="162" t="s">
        <v>363</v>
      </c>
      <c r="AJ277" s="162" t="s">
        <v>363</v>
      </c>
      <c r="AK277" s="34" t="s">
        <v>363</v>
      </c>
      <c r="AL277" s="34">
        <v>12.915235923780042</v>
      </c>
      <c r="AM277" s="34">
        <v>97.812899026733675</v>
      </c>
      <c r="AN277" s="34" t="s">
        <v>363</v>
      </c>
      <c r="AO277" s="34" t="s">
        <v>363</v>
      </c>
      <c r="AP277" s="34">
        <v>85.710253412228099</v>
      </c>
      <c r="AQ277" s="34" t="s">
        <v>363</v>
      </c>
    </row>
    <row r="278" spans="1:43" x14ac:dyDescent="0.45">
      <c r="A278" s="19">
        <v>270</v>
      </c>
      <c r="B278" s="19" t="str">
        <f t="shared" si="28"/>
        <v>71320_Grey</v>
      </c>
      <c r="C278" s="19" t="s">
        <v>104</v>
      </c>
      <c r="D278" s="19" t="s">
        <v>104</v>
      </c>
      <c r="E278" s="19" t="s">
        <v>104</v>
      </c>
      <c r="F278" s="19" t="s">
        <v>104</v>
      </c>
      <c r="G278" s="19">
        <f t="shared" si="29"/>
        <v>71320</v>
      </c>
      <c r="H278" s="19" t="str">
        <f t="shared" si="26"/>
        <v>071320</v>
      </c>
      <c r="I278" s="19">
        <f t="shared" si="27"/>
        <v>191</v>
      </c>
      <c r="J278" s="19">
        <f t="shared" si="30"/>
        <v>191</v>
      </c>
      <c r="K278" s="38"/>
      <c r="L278" s="39"/>
      <c r="M278" s="39"/>
      <c r="N278" s="39"/>
      <c r="O278" s="39"/>
      <c r="P278" s="39"/>
      <c r="Q278" s="40"/>
      <c r="R278" s="40"/>
      <c r="S278" s="33" t="s">
        <v>364</v>
      </c>
      <c r="T278" s="34">
        <v>981.35864382280727</v>
      </c>
      <c r="U278" s="34"/>
      <c r="V278" s="34">
        <v>163.63877276795193</v>
      </c>
      <c r="W278" s="162" t="s">
        <v>363</v>
      </c>
      <c r="X278" s="162" t="s">
        <v>363</v>
      </c>
      <c r="Y278" s="34">
        <v>1462.7383738429533</v>
      </c>
      <c r="Z278" s="162">
        <v>8.9803670273369882E-6</v>
      </c>
      <c r="AA278" s="162" t="s">
        <v>363</v>
      </c>
      <c r="AB278" s="162" t="s">
        <v>363</v>
      </c>
      <c r="AC278" s="34">
        <v>0.33368203477641756</v>
      </c>
      <c r="AD278" s="162" t="s">
        <v>363</v>
      </c>
      <c r="AE278" s="162">
        <v>221.90603059816624</v>
      </c>
      <c r="AF278" s="162" t="s">
        <v>363</v>
      </c>
      <c r="AG278" s="162" t="s">
        <v>363</v>
      </c>
      <c r="AH278" s="162" t="s">
        <v>363</v>
      </c>
      <c r="AI278" s="162" t="s">
        <v>363</v>
      </c>
      <c r="AJ278" s="162">
        <v>6.000083816261303</v>
      </c>
      <c r="AK278" s="34" t="s">
        <v>363</v>
      </c>
      <c r="AL278" s="34">
        <v>453.34026741469432</v>
      </c>
      <c r="AM278" s="34">
        <v>6184.3940769532846</v>
      </c>
      <c r="AN278" s="34">
        <v>347.00281367957695</v>
      </c>
      <c r="AO278" s="34" t="s">
        <v>363</v>
      </c>
      <c r="AP278" s="34">
        <v>762.38704045555403</v>
      </c>
      <c r="AQ278" s="34" t="s">
        <v>363</v>
      </c>
    </row>
    <row r="279" spans="1:43" x14ac:dyDescent="0.45">
      <c r="A279" s="19">
        <v>271</v>
      </c>
      <c r="B279" s="19" t="str">
        <f t="shared" si="28"/>
        <v>71339_Green</v>
      </c>
      <c r="C279" s="19" t="s">
        <v>104</v>
      </c>
      <c r="D279" s="19" t="s">
        <v>104</v>
      </c>
      <c r="E279" s="19" t="s">
        <v>104</v>
      </c>
      <c r="F279" s="19" t="s">
        <v>104</v>
      </c>
      <c r="G279" s="19">
        <f t="shared" si="29"/>
        <v>71339</v>
      </c>
      <c r="H279" s="26">
        <v>71339</v>
      </c>
      <c r="I279" s="19">
        <f>IF(J279=J276,"aa",J279)</f>
        <v>195</v>
      </c>
      <c r="J279" s="19">
        <f t="shared" si="30"/>
        <v>195</v>
      </c>
      <c r="K279" s="31">
        <v>195</v>
      </c>
      <c r="L279" s="30" t="s">
        <v>595</v>
      </c>
      <c r="M279" s="30"/>
      <c r="N279" s="30"/>
      <c r="O279" s="49" t="s">
        <v>112</v>
      </c>
      <c r="P279" s="30" t="s">
        <v>595</v>
      </c>
      <c r="Q279" s="32">
        <v>1</v>
      </c>
      <c r="R279" s="32">
        <v>1</v>
      </c>
      <c r="S279" s="33" t="s">
        <v>361</v>
      </c>
      <c r="T279" s="34">
        <v>6840.7242452148921</v>
      </c>
      <c r="U279" s="34"/>
      <c r="V279" s="34" t="s">
        <v>363</v>
      </c>
      <c r="W279" s="162" t="s">
        <v>363</v>
      </c>
      <c r="X279" s="162" t="s">
        <v>363</v>
      </c>
      <c r="Y279" s="34">
        <v>464.14826913898872</v>
      </c>
      <c r="Z279" s="162" t="s">
        <v>363</v>
      </c>
      <c r="AA279" s="162" t="s">
        <v>363</v>
      </c>
      <c r="AB279" s="162" t="s">
        <v>363</v>
      </c>
      <c r="AC279" s="34">
        <v>4247.9076376262892</v>
      </c>
      <c r="AD279" s="162">
        <v>1153.692793931732</v>
      </c>
      <c r="AE279" s="162" t="s">
        <v>363</v>
      </c>
      <c r="AF279" s="162">
        <v>4697.0982070800383</v>
      </c>
      <c r="AG279" s="162">
        <v>1186.4501466275656</v>
      </c>
      <c r="AH279" s="162" t="s">
        <v>363</v>
      </c>
      <c r="AI279" s="162">
        <v>2652.7379806206118</v>
      </c>
      <c r="AJ279" s="162">
        <v>2249.0657711362278</v>
      </c>
      <c r="AK279" s="34" t="s">
        <v>363</v>
      </c>
      <c r="AL279" s="34" t="s">
        <v>363</v>
      </c>
      <c r="AM279" s="34" t="s">
        <v>363</v>
      </c>
      <c r="AN279" s="34" t="s">
        <v>363</v>
      </c>
      <c r="AO279" s="34" t="s">
        <v>363</v>
      </c>
      <c r="AP279" s="34" t="s">
        <v>363</v>
      </c>
      <c r="AQ279" s="34">
        <v>2230.5056603773583</v>
      </c>
    </row>
    <row r="280" spans="1:43" x14ac:dyDescent="0.45">
      <c r="A280" s="19">
        <v>272</v>
      </c>
      <c r="B280" s="19" t="str">
        <f t="shared" si="28"/>
        <v>71339_Blue</v>
      </c>
      <c r="C280" s="19" t="s">
        <v>104</v>
      </c>
      <c r="D280" s="19" t="s">
        <v>104</v>
      </c>
      <c r="E280" s="19" t="s">
        <v>104</v>
      </c>
      <c r="F280" s="19" t="s">
        <v>104</v>
      </c>
      <c r="G280" s="19">
        <f t="shared" si="29"/>
        <v>71339</v>
      </c>
      <c r="H280" s="26">
        <f t="shared" ref="H280:H311" si="31">IF(L280="",H279,LEFT(L280,6))</f>
        <v>71339</v>
      </c>
      <c r="I280" s="19">
        <f t="shared" si="27"/>
        <v>195</v>
      </c>
      <c r="J280" s="19">
        <f t="shared" si="30"/>
        <v>195</v>
      </c>
      <c r="K280" s="35"/>
      <c r="L280" s="36"/>
      <c r="M280" s="36"/>
      <c r="N280" s="36"/>
      <c r="O280" s="56"/>
      <c r="P280" s="36"/>
      <c r="Q280" s="37"/>
      <c r="R280" s="37"/>
      <c r="S280" s="33" t="s">
        <v>362</v>
      </c>
      <c r="T280" s="34">
        <v>9.7680439299349899</v>
      </c>
      <c r="U280" s="34"/>
      <c r="V280" s="34" t="s">
        <v>363</v>
      </c>
      <c r="W280" s="162" t="s">
        <v>363</v>
      </c>
      <c r="X280" s="162" t="s">
        <v>363</v>
      </c>
      <c r="Y280" s="34">
        <v>1632.7564140690599</v>
      </c>
      <c r="Z280" s="162" t="s">
        <v>363</v>
      </c>
      <c r="AA280" s="162" t="s">
        <v>363</v>
      </c>
      <c r="AB280" s="162" t="s">
        <v>363</v>
      </c>
      <c r="AC280" s="34" t="s">
        <v>363</v>
      </c>
      <c r="AD280" s="162" t="s">
        <v>363</v>
      </c>
      <c r="AE280" s="162" t="s">
        <v>363</v>
      </c>
      <c r="AF280" s="162">
        <v>0.29488931063632723</v>
      </c>
      <c r="AG280" s="162" t="s">
        <v>363</v>
      </c>
      <c r="AH280" s="162" t="s">
        <v>363</v>
      </c>
      <c r="AI280" s="162" t="s">
        <v>363</v>
      </c>
      <c r="AJ280" s="162" t="s">
        <v>363</v>
      </c>
      <c r="AK280" s="34" t="s">
        <v>363</v>
      </c>
      <c r="AL280" s="34" t="s">
        <v>363</v>
      </c>
      <c r="AM280" s="34" t="s">
        <v>363</v>
      </c>
      <c r="AN280" s="34" t="s">
        <v>363</v>
      </c>
      <c r="AO280" s="34" t="s">
        <v>363</v>
      </c>
      <c r="AP280" s="34" t="s">
        <v>363</v>
      </c>
      <c r="AQ280" s="34">
        <v>1813.9924528301885</v>
      </c>
    </row>
    <row r="281" spans="1:43" x14ac:dyDescent="0.45">
      <c r="A281" s="19">
        <v>273</v>
      </c>
      <c r="B281" s="19" t="str">
        <f t="shared" si="28"/>
        <v>71339_Grey</v>
      </c>
      <c r="C281" s="19" t="s">
        <v>104</v>
      </c>
      <c r="D281" s="19" t="s">
        <v>104</v>
      </c>
      <c r="E281" s="19" t="s">
        <v>104</v>
      </c>
      <c r="F281" s="19" t="s">
        <v>104</v>
      </c>
      <c r="G281" s="19">
        <f t="shared" si="29"/>
        <v>71339</v>
      </c>
      <c r="H281" s="26">
        <f t="shared" si="31"/>
        <v>71339</v>
      </c>
      <c r="I281" s="19">
        <f t="shared" si="27"/>
        <v>195</v>
      </c>
      <c r="J281" s="19">
        <f t="shared" si="30"/>
        <v>195</v>
      </c>
      <c r="K281" s="38"/>
      <c r="L281" s="39"/>
      <c r="M281" s="39"/>
      <c r="N281" s="39"/>
      <c r="O281" s="39"/>
      <c r="P281" s="39"/>
      <c r="Q281" s="40"/>
      <c r="R281" s="40"/>
      <c r="S281" s="33" t="s">
        <v>364</v>
      </c>
      <c r="T281" s="34">
        <v>55.466247387253844</v>
      </c>
      <c r="U281" s="34"/>
      <c r="V281" s="34" t="s">
        <v>363</v>
      </c>
      <c r="W281" s="162" t="s">
        <v>363</v>
      </c>
      <c r="X281" s="162" t="s">
        <v>363</v>
      </c>
      <c r="Y281" s="34">
        <v>1190.3736540776129</v>
      </c>
      <c r="Z281" s="162" t="s">
        <v>363</v>
      </c>
      <c r="AA281" s="162" t="s">
        <v>363</v>
      </c>
      <c r="AB281" s="162" t="s">
        <v>363</v>
      </c>
      <c r="AC281" s="34">
        <v>0.37104122933190414</v>
      </c>
      <c r="AD281" s="162" t="s">
        <v>363</v>
      </c>
      <c r="AE281" s="162" t="s">
        <v>363</v>
      </c>
      <c r="AF281" s="162">
        <v>12.400138844015432</v>
      </c>
      <c r="AG281" s="162">
        <v>249.81964809384158</v>
      </c>
      <c r="AH281" s="162" t="s">
        <v>363</v>
      </c>
      <c r="AI281" s="162" t="s">
        <v>363</v>
      </c>
      <c r="AJ281" s="162">
        <v>3.3542418725267535</v>
      </c>
      <c r="AK281" s="34" t="s">
        <v>363</v>
      </c>
      <c r="AL281" s="34" t="s">
        <v>363</v>
      </c>
      <c r="AM281" s="34" t="s">
        <v>363</v>
      </c>
      <c r="AN281" s="34" t="s">
        <v>363</v>
      </c>
      <c r="AO281" s="34" t="s">
        <v>363</v>
      </c>
      <c r="AP281" s="34" t="s">
        <v>363</v>
      </c>
      <c r="AQ281" s="34">
        <v>3985.7811320754718</v>
      </c>
    </row>
    <row r="282" spans="1:43" x14ac:dyDescent="0.45">
      <c r="A282" s="19">
        <v>274</v>
      </c>
      <c r="B282" s="19" t="str">
        <f t="shared" si="28"/>
        <v>71390_Green</v>
      </c>
      <c r="C282" s="19" t="s">
        <v>104</v>
      </c>
      <c r="D282" s="19" t="s">
        <v>104</v>
      </c>
      <c r="E282" s="19" t="s">
        <v>104</v>
      </c>
      <c r="F282" s="19" t="s">
        <v>104</v>
      </c>
      <c r="G282" s="19">
        <f t="shared" si="29"/>
        <v>71390</v>
      </c>
      <c r="H282" s="19" t="str">
        <f t="shared" si="31"/>
        <v>071390</v>
      </c>
      <c r="I282" s="19">
        <f>IF(J282=J279,"aa",J282)</f>
        <v>197</v>
      </c>
      <c r="J282" s="19">
        <f t="shared" si="30"/>
        <v>197</v>
      </c>
      <c r="K282" s="31">
        <v>197</v>
      </c>
      <c r="L282" s="30" t="s">
        <v>596</v>
      </c>
      <c r="M282" s="30"/>
      <c r="N282" s="30"/>
      <c r="O282" s="49" t="s">
        <v>114</v>
      </c>
      <c r="P282" s="30" t="s">
        <v>596</v>
      </c>
      <c r="Q282" s="32">
        <v>1</v>
      </c>
      <c r="R282" s="32">
        <v>1</v>
      </c>
      <c r="S282" s="33" t="s">
        <v>361</v>
      </c>
      <c r="T282" s="34">
        <v>4739.0779943199277</v>
      </c>
      <c r="U282" s="34"/>
      <c r="V282" s="34">
        <v>5551.2373311049878</v>
      </c>
      <c r="W282" s="162" t="s">
        <v>363</v>
      </c>
      <c r="X282" s="162" t="s">
        <v>363</v>
      </c>
      <c r="Y282" s="34" t="s">
        <v>363</v>
      </c>
      <c r="Z282" s="162" t="s">
        <v>363</v>
      </c>
      <c r="AA282" s="162" t="s">
        <v>363</v>
      </c>
      <c r="AB282" s="162" t="s">
        <v>363</v>
      </c>
      <c r="AC282" s="34">
        <v>3199.7833583973488</v>
      </c>
      <c r="AD282" s="162">
        <v>940.87119464760394</v>
      </c>
      <c r="AE282" s="162">
        <v>4142.3393497079078</v>
      </c>
      <c r="AF282" s="162" t="s">
        <v>363</v>
      </c>
      <c r="AG282" s="162">
        <v>2661.4913533834588</v>
      </c>
      <c r="AH282" s="162" t="s">
        <v>363</v>
      </c>
      <c r="AI282" s="162">
        <v>1143.0802598867244</v>
      </c>
      <c r="AJ282" s="162">
        <v>2316.6553467304334</v>
      </c>
      <c r="AK282" s="34" t="s">
        <v>363</v>
      </c>
      <c r="AL282" s="34" t="s">
        <v>363</v>
      </c>
      <c r="AM282" s="34" t="s">
        <v>363</v>
      </c>
      <c r="AN282" s="34" t="s">
        <v>363</v>
      </c>
      <c r="AO282" s="34" t="s">
        <v>363</v>
      </c>
      <c r="AP282" s="34">
        <v>5261.1819555075517</v>
      </c>
      <c r="AQ282" s="34" t="s">
        <v>363</v>
      </c>
    </row>
    <row r="283" spans="1:43" x14ac:dyDescent="0.45">
      <c r="A283" s="19">
        <v>275</v>
      </c>
      <c r="B283" s="19" t="str">
        <f t="shared" si="28"/>
        <v>71390_Blue</v>
      </c>
      <c r="C283" s="19" t="s">
        <v>104</v>
      </c>
      <c r="D283" s="19" t="s">
        <v>104</v>
      </c>
      <c r="E283" s="19" t="s">
        <v>104</v>
      </c>
      <c r="F283" s="19" t="s">
        <v>104</v>
      </c>
      <c r="G283" s="19">
        <f t="shared" si="29"/>
        <v>71390</v>
      </c>
      <c r="H283" s="19" t="str">
        <f t="shared" si="31"/>
        <v>071390</v>
      </c>
      <c r="I283" s="19">
        <f t="shared" si="27"/>
        <v>197</v>
      </c>
      <c r="J283" s="19">
        <f t="shared" si="30"/>
        <v>197</v>
      </c>
      <c r="K283" s="35"/>
      <c r="L283" s="36"/>
      <c r="M283" s="36"/>
      <c r="N283" s="36"/>
      <c r="O283" s="56"/>
      <c r="P283" s="36"/>
      <c r="Q283" s="37"/>
      <c r="R283" s="37"/>
      <c r="S283" s="33" t="s">
        <v>362</v>
      </c>
      <c r="T283" s="34">
        <v>72.00201944972298</v>
      </c>
      <c r="U283" s="34"/>
      <c r="V283" s="34" t="s">
        <v>363</v>
      </c>
      <c r="W283" s="162" t="s">
        <v>363</v>
      </c>
      <c r="X283" s="162" t="s">
        <v>363</v>
      </c>
      <c r="Y283" s="34" t="s">
        <v>363</v>
      </c>
      <c r="Z283" s="162" t="s">
        <v>363</v>
      </c>
      <c r="AA283" s="162" t="s">
        <v>363</v>
      </c>
      <c r="AB283" s="162" t="s">
        <v>363</v>
      </c>
      <c r="AC283" s="34" t="s">
        <v>363</v>
      </c>
      <c r="AD283" s="162" t="s">
        <v>363</v>
      </c>
      <c r="AE283" s="162" t="s">
        <v>363</v>
      </c>
      <c r="AF283" s="162" t="s">
        <v>363</v>
      </c>
      <c r="AG283" s="162">
        <v>6.0249686214341196</v>
      </c>
      <c r="AH283" s="162" t="s">
        <v>363</v>
      </c>
      <c r="AI283" s="162" t="s">
        <v>363</v>
      </c>
      <c r="AJ283" s="162" t="s">
        <v>363</v>
      </c>
      <c r="AK283" s="34" t="s">
        <v>363</v>
      </c>
      <c r="AL283" s="34" t="s">
        <v>363</v>
      </c>
      <c r="AM283" s="34" t="s">
        <v>363</v>
      </c>
      <c r="AN283" s="34" t="s">
        <v>363</v>
      </c>
      <c r="AO283" s="34" t="s">
        <v>363</v>
      </c>
      <c r="AP283" s="34">
        <v>92.381689252622223</v>
      </c>
      <c r="AQ283" s="34" t="s">
        <v>363</v>
      </c>
    </row>
    <row r="284" spans="1:43" x14ac:dyDescent="0.45">
      <c r="A284" s="19">
        <v>276</v>
      </c>
      <c r="B284" s="19" t="str">
        <f t="shared" si="28"/>
        <v>71390_Grey</v>
      </c>
      <c r="C284" s="19" t="s">
        <v>104</v>
      </c>
      <c r="D284" s="19" t="s">
        <v>104</v>
      </c>
      <c r="E284" s="19" t="s">
        <v>104</v>
      </c>
      <c r="F284" s="19" t="s">
        <v>104</v>
      </c>
      <c r="G284" s="19">
        <f t="shared" si="29"/>
        <v>71390</v>
      </c>
      <c r="H284" s="19" t="str">
        <f t="shared" si="31"/>
        <v>071390</v>
      </c>
      <c r="I284" s="19">
        <f t="shared" si="27"/>
        <v>197</v>
      </c>
      <c r="J284" s="19">
        <f t="shared" si="30"/>
        <v>197</v>
      </c>
      <c r="K284" s="38"/>
      <c r="L284" s="39"/>
      <c r="M284" s="39"/>
      <c r="N284" s="39"/>
      <c r="O284" s="39"/>
      <c r="P284" s="39"/>
      <c r="Q284" s="40"/>
      <c r="R284" s="40"/>
      <c r="S284" s="33" t="s">
        <v>364</v>
      </c>
      <c r="T284" s="34">
        <v>683.01656888127047</v>
      </c>
      <c r="U284" s="34"/>
      <c r="V284" s="34">
        <v>231.73313632323186</v>
      </c>
      <c r="W284" s="162" t="s">
        <v>363</v>
      </c>
      <c r="X284" s="162" t="s">
        <v>363</v>
      </c>
      <c r="Y284" s="34" t="s">
        <v>363</v>
      </c>
      <c r="Z284" s="162" t="s">
        <v>363</v>
      </c>
      <c r="AA284" s="162" t="s">
        <v>363</v>
      </c>
      <c r="AB284" s="162" t="s">
        <v>363</v>
      </c>
      <c r="AC284" s="34">
        <v>0.29757862717069261</v>
      </c>
      <c r="AD284" s="162" t="s">
        <v>363</v>
      </c>
      <c r="AE284" s="162">
        <v>204.14737117703854</v>
      </c>
      <c r="AF284" s="162" t="s">
        <v>363</v>
      </c>
      <c r="AG284" s="162">
        <v>521.67293233082705</v>
      </c>
      <c r="AH284" s="162" t="s">
        <v>363</v>
      </c>
      <c r="AI284" s="162" t="s">
        <v>363</v>
      </c>
      <c r="AJ284" s="162">
        <v>3.2984339423853175</v>
      </c>
      <c r="AK284" s="34" t="s">
        <v>363</v>
      </c>
      <c r="AL284" s="34" t="s">
        <v>363</v>
      </c>
      <c r="AM284" s="34" t="s">
        <v>363</v>
      </c>
      <c r="AN284" s="34" t="s">
        <v>363</v>
      </c>
      <c r="AO284" s="34" t="s">
        <v>363</v>
      </c>
      <c r="AP284" s="34">
        <v>873.9309201081096</v>
      </c>
      <c r="AQ284" s="34" t="s">
        <v>363</v>
      </c>
    </row>
    <row r="285" spans="1:43" x14ac:dyDescent="0.45">
      <c r="A285" s="19">
        <v>277</v>
      </c>
      <c r="B285" s="19" t="str">
        <f t="shared" si="28"/>
        <v>71340_Green</v>
      </c>
      <c r="C285" s="19" t="s">
        <v>104</v>
      </c>
      <c r="D285" s="19" t="s">
        <v>104</v>
      </c>
      <c r="E285" s="19" t="s">
        <v>104</v>
      </c>
      <c r="F285" s="19" t="s">
        <v>104</v>
      </c>
      <c r="G285" s="19">
        <f t="shared" si="29"/>
        <v>71340</v>
      </c>
      <c r="H285" s="19" t="str">
        <f t="shared" si="31"/>
        <v>071340</v>
      </c>
      <c r="I285" s="19">
        <f>IF(J285=J282,"aa",J285)</f>
        <v>201</v>
      </c>
      <c r="J285" s="19">
        <f t="shared" si="30"/>
        <v>201</v>
      </c>
      <c r="K285" s="31">
        <v>201</v>
      </c>
      <c r="L285" s="30" t="s">
        <v>597</v>
      </c>
      <c r="M285" s="30" t="s">
        <v>598</v>
      </c>
      <c r="N285" s="49" t="s">
        <v>599</v>
      </c>
      <c r="O285" s="30" t="s">
        <v>116</v>
      </c>
      <c r="P285" s="30" t="s">
        <v>597</v>
      </c>
      <c r="Q285" s="32">
        <v>1</v>
      </c>
      <c r="R285" s="32">
        <v>1</v>
      </c>
      <c r="S285" s="33" t="s">
        <v>361</v>
      </c>
      <c r="T285" s="34">
        <v>4324.3320355036485</v>
      </c>
      <c r="U285" s="34"/>
      <c r="V285" s="34">
        <v>5849.528766862235</v>
      </c>
      <c r="W285" s="162" t="s">
        <v>363</v>
      </c>
      <c r="X285" s="162" t="s">
        <v>363</v>
      </c>
      <c r="Y285" s="34">
        <v>660.53012323076928</v>
      </c>
      <c r="Z285" s="162">
        <v>7718.0659272978755</v>
      </c>
      <c r="AA285" s="162" t="s">
        <v>363</v>
      </c>
      <c r="AB285" s="162" t="s">
        <v>363</v>
      </c>
      <c r="AC285" s="34">
        <v>3756.9240853024594</v>
      </c>
      <c r="AD285" s="162">
        <v>1588.7418889167825</v>
      </c>
      <c r="AE285" s="162">
        <v>6342.016387487256</v>
      </c>
      <c r="AF285" s="162" t="s">
        <v>363</v>
      </c>
      <c r="AG285" s="162" t="s">
        <v>363</v>
      </c>
      <c r="AH285" s="162" t="s">
        <v>363</v>
      </c>
      <c r="AI285" s="162" t="s">
        <v>363</v>
      </c>
      <c r="AJ285" s="162" t="s">
        <v>363</v>
      </c>
      <c r="AK285" s="34" t="s">
        <v>363</v>
      </c>
      <c r="AL285" s="34">
        <v>1877.3251095340622</v>
      </c>
      <c r="AM285" s="34">
        <v>2258.8687099964673</v>
      </c>
      <c r="AN285" s="34">
        <v>3119.1097647839856</v>
      </c>
      <c r="AO285" s="34" t="s">
        <v>363</v>
      </c>
      <c r="AP285" s="34">
        <v>7670.7420710228744</v>
      </c>
      <c r="AQ285" s="34" t="s">
        <v>363</v>
      </c>
    </row>
    <row r="286" spans="1:43" x14ac:dyDescent="0.45">
      <c r="A286" s="19">
        <v>278</v>
      </c>
      <c r="B286" s="19" t="str">
        <f t="shared" si="28"/>
        <v>71340_Blue</v>
      </c>
      <c r="C286" s="19" t="s">
        <v>104</v>
      </c>
      <c r="D286" s="19" t="s">
        <v>104</v>
      </c>
      <c r="E286" s="19" t="s">
        <v>104</v>
      </c>
      <c r="F286" s="19" t="s">
        <v>104</v>
      </c>
      <c r="G286" s="19">
        <f t="shared" si="29"/>
        <v>71340</v>
      </c>
      <c r="H286" s="19" t="str">
        <f t="shared" si="31"/>
        <v>071340</v>
      </c>
      <c r="I286" s="19">
        <f t="shared" si="27"/>
        <v>201</v>
      </c>
      <c r="J286" s="19">
        <f t="shared" si="30"/>
        <v>201</v>
      </c>
      <c r="K286" s="35"/>
      <c r="L286" s="36"/>
      <c r="M286" s="36"/>
      <c r="N286" s="56"/>
      <c r="O286" s="36"/>
      <c r="P286" s="36"/>
      <c r="Q286" s="37"/>
      <c r="R286" s="37"/>
      <c r="S286" s="33" t="s">
        <v>362</v>
      </c>
      <c r="T286" s="34">
        <v>489.37945012191085</v>
      </c>
      <c r="U286" s="34"/>
      <c r="V286" s="34">
        <v>4.4357643662259658</v>
      </c>
      <c r="W286" s="162" t="s">
        <v>363</v>
      </c>
      <c r="X286" s="162" t="s">
        <v>363</v>
      </c>
      <c r="Y286" s="34">
        <v>4673.1161534726898</v>
      </c>
      <c r="Z286" s="162">
        <v>14.793629702046275</v>
      </c>
      <c r="AA286" s="162" t="s">
        <v>363</v>
      </c>
      <c r="AB286" s="162" t="s">
        <v>363</v>
      </c>
      <c r="AC286" s="34" t="s">
        <v>363</v>
      </c>
      <c r="AD286" s="162" t="s">
        <v>363</v>
      </c>
      <c r="AE286" s="162" t="s">
        <v>363</v>
      </c>
      <c r="AF286" s="162" t="s">
        <v>363</v>
      </c>
      <c r="AG286" s="162" t="s">
        <v>363</v>
      </c>
      <c r="AH286" s="162" t="s">
        <v>363</v>
      </c>
      <c r="AI286" s="162" t="s">
        <v>363</v>
      </c>
      <c r="AJ286" s="162" t="s">
        <v>363</v>
      </c>
      <c r="AK286" s="34" t="s">
        <v>363</v>
      </c>
      <c r="AL286" s="34">
        <v>33.297116830459117</v>
      </c>
      <c r="AM286" s="34">
        <v>69.787971494567131</v>
      </c>
      <c r="AN286" s="34" t="s">
        <v>363</v>
      </c>
      <c r="AO286" s="34" t="s">
        <v>363</v>
      </c>
      <c r="AP286" s="34">
        <v>338.49722046106035</v>
      </c>
      <c r="AQ286" s="34" t="s">
        <v>363</v>
      </c>
    </row>
    <row r="287" spans="1:43" x14ac:dyDescent="0.45">
      <c r="A287" s="19">
        <v>279</v>
      </c>
      <c r="B287" s="19" t="str">
        <f t="shared" si="28"/>
        <v>71340_Grey</v>
      </c>
      <c r="C287" s="19" t="s">
        <v>104</v>
      </c>
      <c r="D287" s="19" t="s">
        <v>104</v>
      </c>
      <c r="E287" s="19" t="s">
        <v>104</v>
      </c>
      <c r="F287" s="19" t="s">
        <v>104</v>
      </c>
      <c r="G287" s="19">
        <f t="shared" si="29"/>
        <v>71340</v>
      </c>
      <c r="H287" s="19" t="str">
        <f t="shared" si="31"/>
        <v>071340</v>
      </c>
      <c r="I287" s="19">
        <f t="shared" si="27"/>
        <v>201</v>
      </c>
      <c r="J287" s="19">
        <f t="shared" si="30"/>
        <v>201</v>
      </c>
      <c r="K287" s="38"/>
      <c r="L287" s="39"/>
      <c r="M287" s="39"/>
      <c r="N287" s="39"/>
      <c r="O287" s="39"/>
      <c r="P287" s="39"/>
      <c r="Q287" s="40"/>
      <c r="R287" s="40"/>
      <c r="S287" s="33" t="s">
        <v>364</v>
      </c>
      <c r="T287" s="34">
        <v>1059.9325276611803</v>
      </c>
      <c r="U287" s="34"/>
      <c r="V287" s="34">
        <v>153.28537765556419</v>
      </c>
      <c r="W287" s="162" t="s">
        <v>363</v>
      </c>
      <c r="X287" s="162" t="s">
        <v>363</v>
      </c>
      <c r="Y287" s="34">
        <v>1598.2833990279707</v>
      </c>
      <c r="Z287" s="162">
        <v>1.8070647181586935E-5</v>
      </c>
      <c r="AA287" s="162" t="s">
        <v>363</v>
      </c>
      <c r="AB287" s="162" t="s">
        <v>363</v>
      </c>
      <c r="AC287" s="34">
        <v>0.15621870139974667</v>
      </c>
      <c r="AD287" s="162" t="s">
        <v>363</v>
      </c>
      <c r="AE287" s="162">
        <v>219.76940831184405</v>
      </c>
      <c r="AF287" s="162" t="s">
        <v>363</v>
      </c>
      <c r="AG287" s="162" t="s">
        <v>363</v>
      </c>
      <c r="AH287" s="162" t="s">
        <v>363</v>
      </c>
      <c r="AI287" s="162" t="s">
        <v>363</v>
      </c>
      <c r="AJ287" s="162" t="s">
        <v>363</v>
      </c>
      <c r="AK287" s="34" t="s">
        <v>363</v>
      </c>
      <c r="AL287" s="34">
        <v>247.64436447946201</v>
      </c>
      <c r="AM287" s="34">
        <v>7129.4811815491666</v>
      </c>
      <c r="AN287" s="34">
        <v>887.14379314082601</v>
      </c>
      <c r="AO287" s="34" t="s">
        <v>363</v>
      </c>
      <c r="AP287" s="34">
        <v>885.40934679307759</v>
      </c>
      <c r="AQ287" s="34" t="s">
        <v>363</v>
      </c>
    </row>
    <row r="288" spans="1:43" x14ac:dyDescent="0.45">
      <c r="A288" s="19">
        <v>280</v>
      </c>
      <c r="B288" s="19" t="str">
        <f t="shared" si="28"/>
        <v>71390_Green</v>
      </c>
      <c r="C288" s="19" t="s">
        <v>104</v>
      </c>
      <c r="D288" s="19" t="s">
        <v>104</v>
      </c>
      <c r="E288" s="19" t="s">
        <v>104</v>
      </c>
      <c r="F288" s="19" t="s">
        <v>104</v>
      </c>
      <c r="G288" s="19">
        <f t="shared" si="29"/>
        <v>71390</v>
      </c>
      <c r="H288" s="19" t="str">
        <f t="shared" si="31"/>
        <v>071390</v>
      </c>
      <c r="I288" s="19">
        <f>IF(J288=J285,"aa",J288)</f>
        <v>203</v>
      </c>
      <c r="J288" s="19">
        <f t="shared" si="30"/>
        <v>203</v>
      </c>
      <c r="K288" s="31">
        <v>203</v>
      </c>
      <c r="L288" s="30" t="s">
        <v>600</v>
      </c>
      <c r="M288" s="30"/>
      <c r="N288" s="30"/>
      <c r="O288" s="49" t="s">
        <v>118</v>
      </c>
      <c r="P288" s="30" t="s">
        <v>600</v>
      </c>
      <c r="Q288" s="32">
        <v>1</v>
      </c>
      <c r="R288" s="32">
        <v>1</v>
      </c>
      <c r="S288" s="33" t="s">
        <v>361</v>
      </c>
      <c r="T288" s="34">
        <v>3162.3507418895128</v>
      </c>
      <c r="U288" s="34"/>
      <c r="V288" s="34" t="s">
        <v>363</v>
      </c>
      <c r="W288" s="162" t="s">
        <v>363</v>
      </c>
      <c r="X288" s="162" t="s">
        <v>363</v>
      </c>
      <c r="Y288" s="34" t="s">
        <v>363</v>
      </c>
      <c r="Z288" s="162" t="s">
        <v>363</v>
      </c>
      <c r="AA288" s="162" t="s">
        <v>363</v>
      </c>
      <c r="AB288" s="162" t="s">
        <v>363</v>
      </c>
      <c r="AC288" s="34" t="s">
        <v>363</v>
      </c>
      <c r="AD288" s="162" t="s">
        <v>363</v>
      </c>
      <c r="AE288" s="162" t="s">
        <v>363</v>
      </c>
      <c r="AF288" s="162" t="s">
        <v>363</v>
      </c>
      <c r="AG288" s="162" t="s">
        <v>363</v>
      </c>
      <c r="AH288" s="162" t="s">
        <v>363</v>
      </c>
      <c r="AI288" s="162" t="s">
        <v>363</v>
      </c>
      <c r="AJ288" s="162" t="s">
        <v>363</v>
      </c>
      <c r="AK288" s="34" t="s">
        <v>363</v>
      </c>
      <c r="AL288" s="34" t="s">
        <v>363</v>
      </c>
      <c r="AM288" s="34" t="s">
        <v>363</v>
      </c>
      <c r="AN288" s="34" t="s">
        <v>363</v>
      </c>
      <c r="AO288" s="34" t="s">
        <v>363</v>
      </c>
      <c r="AP288" s="34" t="s">
        <v>363</v>
      </c>
      <c r="AQ288" s="34" t="s">
        <v>363</v>
      </c>
    </row>
    <row r="289" spans="1:43" x14ac:dyDescent="0.45">
      <c r="A289" s="19">
        <v>281</v>
      </c>
      <c r="B289" s="19" t="str">
        <f t="shared" si="28"/>
        <v>71390_Blue</v>
      </c>
      <c r="C289" s="19" t="s">
        <v>104</v>
      </c>
      <c r="D289" s="19" t="s">
        <v>104</v>
      </c>
      <c r="E289" s="19" t="s">
        <v>104</v>
      </c>
      <c r="F289" s="19" t="s">
        <v>104</v>
      </c>
      <c r="G289" s="19">
        <f t="shared" si="29"/>
        <v>71390</v>
      </c>
      <c r="H289" s="19" t="str">
        <f t="shared" si="31"/>
        <v>071390</v>
      </c>
      <c r="I289" s="19">
        <f t="shared" si="27"/>
        <v>203</v>
      </c>
      <c r="J289" s="19">
        <f t="shared" si="30"/>
        <v>203</v>
      </c>
      <c r="K289" s="35"/>
      <c r="L289" s="36"/>
      <c r="M289" s="36"/>
      <c r="N289" s="36"/>
      <c r="O289" s="56"/>
      <c r="P289" s="36"/>
      <c r="Q289" s="37"/>
      <c r="R289" s="37"/>
      <c r="S289" s="33" t="s">
        <v>362</v>
      </c>
      <c r="T289" s="34">
        <v>70.557834757373726</v>
      </c>
      <c r="U289" s="34"/>
      <c r="V289" s="34" t="s">
        <v>363</v>
      </c>
      <c r="W289" s="162" t="s">
        <v>363</v>
      </c>
      <c r="X289" s="162" t="s">
        <v>363</v>
      </c>
      <c r="Y289" s="34" t="s">
        <v>363</v>
      </c>
      <c r="Z289" s="162" t="s">
        <v>363</v>
      </c>
      <c r="AA289" s="162" t="s">
        <v>363</v>
      </c>
      <c r="AB289" s="162" t="s">
        <v>363</v>
      </c>
      <c r="AC289" s="34" t="s">
        <v>363</v>
      </c>
      <c r="AD289" s="162" t="s">
        <v>363</v>
      </c>
      <c r="AE289" s="162" t="s">
        <v>363</v>
      </c>
      <c r="AF289" s="162" t="s">
        <v>363</v>
      </c>
      <c r="AG289" s="162" t="s">
        <v>363</v>
      </c>
      <c r="AH289" s="162" t="s">
        <v>363</v>
      </c>
      <c r="AI289" s="162" t="s">
        <v>363</v>
      </c>
      <c r="AJ289" s="162" t="s">
        <v>363</v>
      </c>
      <c r="AK289" s="34" t="s">
        <v>363</v>
      </c>
      <c r="AL289" s="34" t="s">
        <v>363</v>
      </c>
      <c r="AM289" s="34" t="s">
        <v>363</v>
      </c>
      <c r="AN289" s="34" t="s">
        <v>363</v>
      </c>
      <c r="AO289" s="34" t="s">
        <v>363</v>
      </c>
      <c r="AP289" s="34" t="s">
        <v>363</v>
      </c>
      <c r="AQ289" s="34" t="s">
        <v>363</v>
      </c>
    </row>
    <row r="290" spans="1:43" x14ac:dyDescent="0.45">
      <c r="A290" s="19">
        <v>282</v>
      </c>
      <c r="B290" s="19" t="str">
        <f t="shared" si="28"/>
        <v>71390_Grey</v>
      </c>
      <c r="C290" s="19" t="s">
        <v>104</v>
      </c>
      <c r="D290" s="19" t="s">
        <v>104</v>
      </c>
      <c r="E290" s="19" t="s">
        <v>104</v>
      </c>
      <c r="F290" s="19" t="s">
        <v>104</v>
      </c>
      <c r="G290" s="19">
        <f t="shared" si="29"/>
        <v>71390</v>
      </c>
      <c r="H290" s="19" t="str">
        <f t="shared" si="31"/>
        <v>071390</v>
      </c>
      <c r="I290" s="19">
        <f t="shared" si="27"/>
        <v>203</v>
      </c>
      <c r="J290" s="19">
        <f t="shared" si="30"/>
        <v>203</v>
      </c>
      <c r="K290" s="38"/>
      <c r="L290" s="39"/>
      <c r="M290" s="39"/>
      <c r="N290" s="39"/>
      <c r="O290" s="39"/>
      <c r="P290" s="39"/>
      <c r="Q290" s="40"/>
      <c r="R290" s="40"/>
      <c r="S290" s="33" t="s">
        <v>364</v>
      </c>
      <c r="T290" s="34">
        <v>33.596149598251202</v>
      </c>
      <c r="U290" s="34"/>
      <c r="V290" s="34" t="s">
        <v>363</v>
      </c>
      <c r="W290" s="162" t="s">
        <v>363</v>
      </c>
      <c r="X290" s="162" t="s">
        <v>363</v>
      </c>
      <c r="Y290" s="34" t="s">
        <v>363</v>
      </c>
      <c r="Z290" s="162" t="s">
        <v>363</v>
      </c>
      <c r="AA290" s="162" t="s">
        <v>363</v>
      </c>
      <c r="AB290" s="162" t="s">
        <v>363</v>
      </c>
      <c r="AC290" s="34" t="s">
        <v>363</v>
      </c>
      <c r="AD290" s="162" t="s">
        <v>363</v>
      </c>
      <c r="AE290" s="162" t="s">
        <v>363</v>
      </c>
      <c r="AF290" s="162" t="s">
        <v>363</v>
      </c>
      <c r="AG290" s="162" t="s">
        <v>363</v>
      </c>
      <c r="AH290" s="162" t="s">
        <v>363</v>
      </c>
      <c r="AI290" s="162" t="s">
        <v>363</v>
      </c>
      <c r="AJ290" s="162" t="s">
        <v>363</v>
      </c>
      <c r="AK290" s="34" t="s">
        <v>363</v>
      </c>
      <c r="AL290" s="34" t="s">
        <v>363</v>
      </c>
      <c r="AM290" s="34" t="s">
        <v>363</v>
      </c>
      <c r="AN290" s="34" t="s">
        <v>363</v>
      </c>
      <c r="AO290" s="34" t="s">
        <v>363</v>
      </c>
      <c r="AP290" s="34" t="s">
        <v>363</v>
      </c>
      <c r="AQ290" s="34" t="s">
        <v>363</v>
      </c>
    </row>
    <row r="291" spans="1:43" x14ac:dyDescent="0.45">
      <c r="A291" s="19">
        <v>283</v>
      </c>
      <c r="B291" s="19" t="str">
        <f t="shared" si="28"/>
        <v>71390_Green</v>
      </c>
      <c r="C291" s="19" t="s">
        <v>104</v>
      </c>
      <c r="D291" s="19" t="s">
        <v>104</v>
      </c>
      <c r="E291" s="19" t="s">
        <v>104</v>
      </c>
      <c r="F291" s="19" t="s">
        <v>104</v>
      </c>
      <c r="G291" s="19">
        <f t="shared" si="29"/>
        <v>71390</v>
      </c>
      <c r="H291" s="19" t="str">
        <f t="shared" si="31"/>
        <v>071390</v>
      </c>
      <c r="I291" s="19">
        <f>IF(J291=J288,"aa",J291)</f>
        <v>205</v>
      </c>
      <c r="J291" s="19">
        <f t="shared" si="30"/>
        <v>205</v>
      </c>
      <c r="K291" s="31">
        <v>205</v>
      </c>
      <c r="L291" s="30" t="s">
        <v>601</v>
      </c>
      <c r="M291" s="30"/>
      <c r="N291" s="30"/>
      <c r="O291" s="30" t="s">
        <v>119</v>
      </c>
      <c r="P291" s="30" t="s">
        <v>601</v>
      </c>
      <c r="Q291" s="32">
        <v>1</v>
      </c>
      <c r="R291" s="32">
        <v>1</v>
      </c>
      <c r="S291" s="33" t="s">
        <v>361</v>
      </c>
      <c r="T291" s="34">
        <v>2030.9269496946795</v>
      </c>
      <c r="U291" s="34"/>
      <c r="V291" s="34" t="s">
        <v>363</v>
      </c>
      <c r="W291" s="162" t="s">
        <v>363</v>
      </c>
      <c r="X291" s="162" t="s">
        <v>363</v>
      </c>
      <c r="Y291" s="34">
        <v>760.46258461538446</v>
      </c>
      <c r="Z291" s="162">
        <v>3231.9889680393089</v>
      </c>
      <c r="AA291" s="162" t="s">
        <v>363</v>
      </c>
      <c r="AB291" s="162" t="s">
        <v>363</v>
      </c>
      <c r="AC291" s="34" t="s">
        <v>363</v>
      </c>
      <c r="AD291" s="162" t="s">
        <v>363</v>
      </c>
      <c r="AE291" s="162" t="s">
        <v>363</v>
      </c>
      <c r="AF291" s="162" t="s">
        <v>363</v>
      </c>
      <c r="AG291" s="162" t="s">
        <v>363</v>
      </c>
      <c r="AH291" s="162" t="s">
        <v>363</v>
      </c>
      <c r="AI291" s="162" t="s">
        <v>363</v>
      </c>
      <c r="AJ291" s="162" t="s">
        <v>363</v>
      </c>
      <c r="AK291" s="34" t="s">
        <v>363</v>
      </c>
      <c r="AL291" s="34" t="s">
        <v>363</v>
      </c>
      <c r="AM291" s="34" t="s">
        <v>363</v>
      </c>
      <c r="AN291" s="34" t="s">
        <v>363</v>
      </c>
      <c r="AO291" s="34" t="s">
        <v>363</v>
      </c>
      <c r="AP291" s="34" t="s">
        <v>363</v>
      </c>
      <c r="AQ291" s="34" t="s">
        <v>363</v>
      </c>
    </row>
    <row r="292" spans="1:43" x14ac:dyDescent="0.45">
      <c r="A292" s="19">
        <v>284</v>
      </c>
      <c r="B292" s="19" t="str">
        <f t="shared" si="28"/>
        <v>71390_Blue</v>
      </c>
      <c r="C292" s="19" t="s">
        <v>104</v>
      </c>
      <c r="D292" s="19" t="s">
        <v>104</v>
      </c>
      <c r="E292" s="19" t="s">
        <v>104</v>
      </c>
      <c r="F292" s="19" t="s">
        <v>104</v>
      </c>
      <c r="G292" s="19">
        <f t="shared" si="29"/>
        <v>71390</v>
      </c>
      <c r="H292" s="19" t="str">
        <f t="shared" si="31"/>
        <v>071390</v>
      </c>
      <c r="I292" s="19">
        <f t="shared" si="27"/>
        <v>205</v>
      </c>
      <c r="J292" s="19">
        <f t="shared" si="30"/>
        <v>205</v>
      </c>
      <c r="K292" s="35"/>
      <c r="L292" s="36"/>
      <c r="M292" s="36"/>
      <c r="N292" s="36"/>
      <c r="O292" s="36"/>
      <c r="P292" s="36"/>
      <c r="Q292" s="37"/>
      <c r="R292" s="37"/>
      <c r="S292" s="33" t="s">
        <v>362</v>
      </c>
      <c r="T292" s="34">
        <v>108.89388464163211</v>
      </c>
      <c r="U292" s="34"/>
      <c r="V292" s="34" t="s">
        <v>363</v>
      </c>
      <c r="W292" s="162" t="s">
        <v>363</v>
      </c>
      <c r="X292" s="162" t="s">
        <v>363</v>
      </c>
      <c r="Y292" s="34">
        <v>2078.5717846153852</v>
      </c>
      <c r="Z292" s="162">
        <v>2.6695710760303735</v>
      </c>
      <c r="AA292" s="162" t="s">
        <v>363</v>
      </c>
      <c r="AB292" s="162" t="s">
        <v>363</v>
      </c>
      <c r="AC292" s="34" t="s">
        <v>363</v>
      </c>
      <c r="AD292" s="162" t="s">
        <v>363</v>
      </c>
      <c r="AE292" s="162" t="s">
        <v>363</v>
      </c>
      <c r="AF292" s="162" t="s">
        <v>363</v>
      </c>
      <c r="AG292" s="162" t="s">
        <v>363</v>
      </c>
      <c r="AH292" s="162" t="s">
        <v>363</v>
      </c>
      <c r="AI292" s="162" t="s">
        <v>363</v>
      </c>
      <c r="AJ292" s="162" t="s">
        <v>363</v>
      </c>
      <c r="AK292" s="34" t="s">
        <v>363</v>
      </c>
      <c r="AL292" s="34" t="s">
        <v>363</v>
      </c>
      <c r="AM292" s="34" t="s">
        <v>363</v>
      </c>
      <c r="AN292" s="34" t="s">
        <v>363</v>
      </c>
      <c r="AO292" s="34" t="s">
        <v>363</v>
      </c>
      <c r="AP292" s="34" t="s">
        <v>363</v>
      </c>
      <c r="AQ292" s="34" t="s">
        <v>363</v>
      </c>
    </row>
    <row r="293" spans="1:43" x14ac:dyDescent="0.45">
      <c r="A293" s="19">
        <v>285</v>
      </c>
      <c r="B293" s="19" t="str">
        <f t="shared" si="28"/>
        <v>71390_Grey</v>
      </c>
      <c r="C293" s="19" t="s">
        <v>104</v>
      </c>
      <c r="D293" s="19" t="s">
        <v>104</v>
      </c>
      <c r="E293" s="19" t="s">
        <v>104</v>
      </c>
      <c r="F293" s="19" t="s">
        <v>104</v>
      </c>
      <c r="G293" s="19">
        <f t="shared" si="29"/>
        <v>71390</v>
      </c>
      <c r="H293" s="19" t="str">
        <f t="shared" si="31"/>
        <v>071390</v>
      </c>
      <c r="I293" s="19">
        <f t="shared" si="27"/>
        <v>205</v>
      </c>
      <c r="J293" s="19">
        <f t="shared" si="30"/>
        <v>205</v>
      </c>
      <c r="K293" s="38"/>
      <c r="L293" s="39"/>
      <c r="M293" s="39"/>
      <c r="N293" s="39"/>
      <c r="O293" s="39"/>
      <c r="P293" s="39"/>
      <c r="Q293" s="40"/>
      <c r="R293" s="40"/>
      <c r="S293" s="33" t="s">
        <v>364</v>
      </c>
      <c r="T293" s="34">
        <v>213.01906024268538</v>
      </c>
      <c r="U293" s="34"/>
      <c r="V293" s="34" t="s">
        <v>363</v>
      </c>
      <c r="W293" s="162" t="s">
        <v>363</v>
      </c>
      <c r="X293" s="162" t="s">
        <v>363</v>
      </c>
      <c r="Y293" s="34">
        <v>1172.5997230769231</v>
      </c>
      <c r="Z293" s="162" t="s">
        <v>363</v>
      </c>
      <c r="AA293" s="162" t="s">
        <v>363</v>
      </c>
      <c r="AB293" s="162" t="s">
        <v>363</v>
      </c>
      <c r="AC293" s="34" t="s">
        <v>363</v>
      </c>
      <c r="AD293" s="162" t="s">
        <v>363</v>
      </c>
      <c r="AE293" s="162" t="s">
        <v>363</v>
      </c>
      <c r="AF293" s="162" t="s">
        <v>363</v>
      </c>
      <c r="AG293" s="162" t="s">
        <v>363</v>
      </c>
      <c r="AH293" s="162" t="s">
        <v>363</v>
      </c>
      <c r="AI293" s="162" t="s">
        <v>363</v>
      </c>
      <c r="AJ293" s="162" t="s">
        <v>363</v>
      </c>
      <c r="AK293" s="34" t="s">
        <v>363</v>
      </c>
      <c r="AL293" s="34" t="s">
        <v>363</v>
      </c>
      <c r="AM293" s="34" t="s">
        <v>363</v>
      </c>
      <c r="AN293" s="34" t="s">
        <v>363</v>
      </c>
      <c r="AO293" s="34" t="s">
        <v>363</v>
      </c>
      <c r="AP293" s="34" t="s">
        <v>363</v>
      </c>
      <c r="AQ293" s="34" t="s">
        <v>363</v>
      </c>
    </row>
    <row r="294" spans="1:43" x14ac:dyDescent="0.45">
      <c r="A294" s="19">
        <v>286</v>
      </c>
      <c r="B294" s="19" t="str">
        <f t="shared" si="28"/>
        <v>71390_Green</v>
      </c>
      <c r="C294" s="19" t="s">
        <v>104</v>
      </c>
      <c r="D294" s="19" t="s">
        <v>104</v>
      </c>
      <c r="E294" s="19" t="s">
        <v>104</v>
      </c>
      <c r="F294" s="19" t="s">
        <v>104</v>
      </c>
      <c r="G294" s="19">
        <f t="shared" si="29"/>
        <v>71390</v>
      </c>
      <c r="H294" s="19" t="str">
        <f t="shared" si="31"/>
        <v>071390</v>
      </c>
      <c r="I294" s="19">
        <f>IF(J294=J291,"aa",J294)</f>
        <v>210</v>
      </c>
      <c r="J294" s="19">
        <f t="shared" si="30"/>
        <v>210</v>
      </c>
      <c r="K294" s="31">
        <v>210</v>
      </c>
      <c r="L294" s="30" t="s">
        <v>602</v>
      </c>
      <c r="M294" s="30"/>
      <c r="N294" s="30"/>
      <c r="O294" s="30" t="s">
        <v>120</v>
      </c>
      <c r="P294" s="30" t="s">
        <v>602</v>
      </c>
      <c r="Q294" s="32">
        <v>1</v>
      </c>
      <c r="R294" s="32">
        <v>1</v>
      </c>
      <c r="S294" s="33" t="s">
        <v>361</v>
      </c>
      <c r="T294" s="34">
        <v>1350.3404227515261</v>
      </c>
      <c r="U294" s="34"/>
      <c r="V294" s="34" t="s">
        <v>363</v>
      </c>
      <c r="W294" s="162" t="s">
        <v>363</v>
      </c>
      <c r="X294" s="162" t="s">
        <v>363</v>
      </c>
      <c r="Y294" s="34">
        <v>565.12349257142932</v>
      </c>
      <c r="Z294" s="162" t="s">
        <v>363</v>
      </c>
      <c r="AA294" s="162" t="s">
        <v>363</v>
      </c>
      <c r="AB294" s="162" t="s">
        <v>363</v>
      </c>
      <c r="AC294" s="34" t="s">
        <v>363</v>
      </c>
      <c r="AD294" s="162" t="s">
        <v>363</v>
      </c>
      <c r="AE294" s="162" t="s">
        <v>363</v>
      </c>
      <c r="AF294" s="162" t="s">
        <v>363</v>
      </c>
      <c r="AG294" s="162" t="s">
        <v>363</v>
      </c>
      <c r="AH294" s="162" t="s">
        <v>363</v>
      </c>
      <c r="AI294" s="162" t="s">
        <v>363</v>
      </c>
      <c r="AJ294" s="162" t="s">
        <v>363</v>
      </c>
      <c r="AK294" s="34" t="s">
        <v>363</v>
      </c>
      <c r="AL294" s="34">
        <v>865.6233027038337</v>
      </c>
      <c r="AM294" s="34">
        <v>468.99613322843385</v>
      </c>
      <c r="AN294" s="34" t="s">
        <v>363</v>
      </c>
      <c r="AO294" s="34" t="s">
        <v>363</v>
      </c>
      <c r="AP294" s="34" t="s">
        <v>363</v>
      </c>
      <c r="AQ294" s="34">
        <v>1560.0680416755258</v>
      </c>
    </row>
    <row r="295" spans="1:43" x14ac:dyDescent="0.45">
      <c r="A295" s="19">
        <v>287</v>
      </c>
      <c r="B295" s="19" t="str">
        <f t="shared" si="28"/>
        <v>71390_Blue</v>
      </c>
      <c r="C295" s="19" t="s">
        <v>104</v>
      </c>
      <c r="D295" s="19" t="s">
        <v>104</v>
      </c>
      <c r="E295" s="19" t="s">
        <v>104</v>
      </c>
      <c r="F295" s="19" t="s">
        <v>104</v>
      </c>
      <c r="G295" s="19">
        <f t="shared" si="29"/>
        <v>71390</v>
      </c>
      <c r="H295" s="19" t="str">
        <f t="shared" si="31"/>
        <v>071390</v>
      </c>
      <c r="I295" s="19">
        <f t="shared" si="27"/>
        <v>210</v>
      </c>
      <c r="J295" s="19">
        <f t="shared" si="30"/>
        <v>210</v>
      </c>
      <c r="K295" s="35"/>
      <c r="L295" s="36"/>
      <c r="M295" s="36"/>
      <c r="N295" s="36"/>
      <c r="O295" s="36"/>
      <c r="P295" s="36"/>
      <c r="Q295" s="37"/>
      <c r="R295" s="37"/>
      <c r="S295" s="33" t="s">
        <v>362</v>
      </c>
      <c r="T295" s="34">
        <v>20.651253052422053</v>
      </c>
      <c r="U295" s="34"/>
      <c r="V295" s="34" t="s">
        <v>363</v>
      </c>
      <c r="W295" s="162" t="s">
        <v>363</v>
      </c>
      <c r="X295" s="162" t="s">
        <v>363</v>
      </c>
      <c r="Y295" s="34">
        <v>2794.845779184081</v>
      </c>
      <c r="Z295" s="162" t="s">
        <v>363</v>
      </c>
      <c r="AA295" s="162" t="s">
        <v>363</v>
      </c>
      <c r="AB295" s="162" t="s">
        <v>363</v>
      </c>
      <c r="AC295" s="34" t="s">
        <v>363</v>
      </c>
      <c r="AD295" s="162" t="s">
        <v>363</v>
      </c>
      <c r="AE295" s="162" t="s">
        <v>363</v>
      </c>
      <c r="AF295" s="162" t="s">
        <v>363</v>
      </c>
      <c r="AG295" s="162" t="s">
        <v>363</v>
      </c>
      <c r="AH295" s="162" t="s">
        <v>363</v>
      </c>
      <c r="AI295" s="162" t="s">
        <v>363</v>
      </c>
      <c r="AJ295" s="162" t="s">
        <v>363</v>
      </c>
      <c r="AK295" s="34" t="s">
        <v>363</v>
      </c>
      <c r="AL295" s="34">
        <v>6.2598871110415306</v>
      </c>
      <c r="AM295" s="34">
        <v>4.3595324989673925</v>
      </c>
      <c r="AN295" s="34" t="s">
        <v>363</v>
      </c>
      <c r="AO295" s="34" t="s">
        <v>363</v>
      </c>
      <c r="AP295" s="34" t="s">
        <v>363</v>
      </c>
      <c r="AQ295" s="34">
        <v>135.5276773690552</v>
      </c>
    </row>
    <row r="296" spans="1:43" x14ac:dyDescent="0.45">
      <c r="A296" s="19">
        <v>288</v>
      </c>
      <c r="B296" s="19" t="str">
        <f t="shared" si="28"/>
        <v>71390_Grey</v>
      </c>
      <c r="C296" s="19" t="s">
        <v>104</v>
      </c>
      <c r="D296" s="19" t="s">
        <v>104</v>
      </c>
      <c r="E296" s="19" t="s">
        <v>104</v>
      </c>
      <c r="F296" s="19" t="s">
        <v>104</v>
      </c>
      <c r="G296" s="19">
        <f t="shared" si="29"/>
        <v>71390</v>
      </c>
      <c r="H296" s="19" t="str">
        <f t="shared" si="31"/>
        <v>071390</v>
      </c>
      <c r="I296" s="19">
        <f t="shared" si="27"/>
        <v>210</v>
      </c>
      <c r="J296" s="19">
        <f t="shared" si="30"/>
        <v>210</v>
      </c>
      <c r="K296" s="38"/>
      <c r="L296" s="39"/>
      <c r="M296" s="39"/>
      <c r="N296" s="39"/>
      <c r="O296" s="39"/>
      <c r="P296" s="39"/>
      <c r="Q296" s="40"/>
      <c r="R296" s="40"/>
      <c r="S296" s="33" t="s">
        <v>364</v>
      </c>
      <c r="T296" s="34">
        <v>506.17077901170325</v>
      </c>
      <c r="U296" s="34"/>
      <c r="V296" s="34" t="s">
        <v>363</v>
      </c>
      <c r="W296" s="162" t="s">
        <v>363</v>
      </c>
      <c r="X296" s="162" t="s">
        <v>363</v>
      </c>
      <c r="Y296" s="34">
        <v>1659.9786931600217</v>
      </c>
      <c r="Z296" s="162" t="s">
        <v>363</v>
      </c>
      <c r="AA296" s="162" t="s">
        <v>363</v>
      </c>
      <c r="AB296" s="162" t="s">
        <v>363</v>
      </c>
      <c r="AC296" s="34" t="s">
        <v>363</v>
      </c>
      <c r="AD296" s="162" t="s">
        <v>363</v>
      </c>
      <c r="AE296" s="162" t="s">
        <v>363</v>
      </c>
      <c r="AF296" s="162" t="s">
        <v>363</v>
      </c>
      <c r="AG296" s="162" t="s">
        <v>363</v>
      </c>
      <c r="AH296" s="162" t="s">
        <v>363</v>
      </c>
      <c r="AI296" s="162" t="s">
        <v>363</v>
      </c>
      <c r="AJ296" s="162" t="s">
        <v>363</v>
      </c>
      <c r="AK296" s="34" t="s">
        <v>363</v>
      </c>
      <c r="AL296" s="34">
        <v>301.86120296074284</v>
      </c>
      <c r="AM296" s="34">
        <v>2579.0858430795306</v>
      </c>
      <c r="AN296" s="34" t="s">
        <v>363</v>
      </c>
      <c r="AO296" s="34" t="s">
        <v>363</v>
      </c>
      <c r="AP296" s="34" t="s">
        <v>363</v>
      </c>
      <c r="AQ296" s="34">
        <v>2604.3163937911968</v>
      </c>
    </row>
    <row r="297" spans="1:43" x14ac:dyDescent="0.45">
      <c r="A297" s="19">
        <v>289</v>
      </c>
      <c r="B297" s="19" t="str">
        <f t="shared" si="28"/>
        <v>71331_Green</v>
      </c>
      <c r="C297" s="19" t="s">
        <v>104</v>
      </c>
      <c r="D297" s="19" t="s">
        <v>104</v>
      </c>
      <c r="E297" s="19" t="s">
        <v>104</v>
      </c>
      <c r="F297" s="19" t="s">
        <v>104</v>
      </c>
      <c r="G297" s="19">
        <f t="shared" si="29"/>
        <v>71331</v>
      </c>
      <c r="H297" s="19" t="str">
        <f t="shared" si="31"/>
        <v>071331</v>
      </c>
      <c r="I297" s="19" t="str">
        <f>IF(J297=J294,"aa",J297)</f>
        <v>aa</v>
      </c>
      <c r="J297" s="19">
        <f t="shared" si="30"/>
        <v>210</v>
      </c>
      <c r="K297" s="31" t="s">
        <v>363</v>
      </c>
      <c r="L297" s="30" t="s">
        <v>603</v>
      </c>
      <c r="M297" s="30" t="s">
        <v>577</v>
      </c>
      <c r="N297" s="49" t="s">
        <v>604</v>
      </c>
      <c r="O297" s="30" t="s">
        <v>363</v>
      </c>
      <c r="P297" s="30" t="s">
        <v>605</v>
      </c>
      <c r="Q297" s="32">
        <v>1</v>
      </c>
      <c r="R297" s="32">
        <v>1</v>
      </c>
      <c r="S297" s="33" t="s">
        <v>361</v>
      </c>
      <c r="T297" s="34">
        <v>2217.3693762428138</v>
      </c>
      <c r="U297" s="34"/>
      <c r="V297" s="34">
        <v>1753.5112717685272</v>
      </c>
      <c r="W297" s="162" t="s">
        <v>363</v>
      </c>
      <c r="X297" s="162" t="s">
        <v>363</v>
      </c>
      <c r="Y297" s="34">
        <v>481.03735794815395</v>
      </c>
      <c r="Z297" s="162">
        <v>2292.3787762401412</v>
      </c>
      <c r="AA297" s="162">
        <v>9121.4841034068631</v>
      </c>
      <c r="AB297" s="162">
        <v>8051.1678535865312</v>
      </c>
      <c r="AC297" s="34">
        <v>5645.7641544733215</v>
      </c>
      <c r="AD297" s="162" t="s">
        <v>363</v>
      </c>
      <c r="AE297" s="162">
        <v>1718.7708852299656</v>
      </c>
      <c r="AF297" s="162">
        <v>1502.9773214000006</v>
      </c>
      <c r="AG297" s="162">
        <v>3557.4553214190446</v>
      </c>
      <c r="AH297" s="162" t="s">
        <v>363</v>
      </c>
      <c r="AI297" s="162">
        <v>3375.7284416173029</v>
      </c>
      <c r="AJ297" s="162" t="s">
        <v>363</v>
      </c>
      <c r="AK297" s="34">
        <v>2606.6575309822147</v>
      </c>
      <c r="AL297" s="34" t="s">
        <v>363</v>
      </c>
      <c r="AM297" s="34" t="s">
        <v>363</v>
      </c>
      <c r="AN297" s="34">
        <v>1470.9933554817273</v>
      </c>
      <c r="AO297" s="34">
        <v>586.34090909090901</v>
      </c>
      <c r="AP297" s="34">
        <v>2092.888948726531</v>
      </c>
      <c r="AQ297" s="34" t="s">
        <v>363</v>
      </c>
    </row>
    <row r="298" spans="1:43" x14ac:dyDescent="0.45">
      <c r="A298" s="19">
        <v>290</v>
      </c>
      <c r="B298" s="19" t="str">
        <f t="shared" si="28"/>
        <v>71331_Blue</v>
      </c>
      <c r="C298" s="19" t="s">
        <v>104</v>
      </c>
      <c r="D298" s="19" t="s">
        <v>104</v>
      </c>
      <c r="E298" s="19" t="s">
        <v>104</v>
      </c>
      <c r="F298" s="19" t="s">
        <v>104</v>
      </c>
      <c r="G298" s="19">
        <f t="shared" si="29"/>
        <v>71331</v>
      </c>
      <c r="H298" s="19" t="str">
        <f t="shared" si="31"/>
        <v>071331</v>
      </c>
      <c r="I298" s="19" t="str">
        <f t="shared" si="27"/>
        <v>aa</v>
      </c>
      <c r="J298" s="19">
        <f t="shared" si="30"/>
        <v>210</v>
      </c>
      <c r="K298" s="35"/>
      <c r="L298" s="36"/>
      <c r="M298" s="36"/>
      <c r="N298" s="56"/>
      <c r="O298" s="36"/>
      <c r="P298" s="36"/>
      <c r="Q298" s="37"/>
      <c r="R298" s="37"/>
      <c r="S298" s="33" t="s">
        <v>362</v>
      </c>
      <c r="T298" s="34">
        <v>249.95581333660243</v>
      </c>
      <c r="U298" s="34"/>
      <c r="V298" s="34">
        <v>79.283366225632875</v>
      </c>
      <c r="W298" s="162" t="s">
        <v>363</v>
      </c>
      <c r="X298" s="162" t="s">
        <v>363</v>
      </c>
      <c r="Y298" s="34">
        <v>2516.3208233557111</v>
      </c>
      <c r="Z298" s="162">
        <v>39.720123253036512</v>
      </c>
      <c r="AA298" s="162" t="s">
        <v>363</v>
      </c>
      <c r="AB298" s="162">
        <v>29.413284169236345</v>
      </c>
      <c r="AC298" s="34" t="s">
        <v>363</v>
      </c>
      <c r="AD298" s="162" t="s">
        <v>363</v>
      </c>
      <c r="AE298" s="162" t="s">
        <v>363</v>
      </c>
      <c r="AF298" s="162" t="s">
        <v>363</v>
      </c>
      <c r="AG298" s="162" t="s">
        <v>363</v>
      </c>
      <c r="AH298" s="162" t="s">
        <v>363</v>
      </c>
      <c r="AI298" s="162" t="s">
        <v>363</v>
      </c>
      <c r="AJ298" s="162" t="s">
        <v>363</v>
      </c>
      <c r="AK298" s="34" t="s">
        <v>363</v>
      </c>
      <c r="AL298" s="34" t="s">
        <v>363</v>
      </c>
      <c r="AM298" s="34" t="s">
        <v>363</v>
      </c>
      <c r="AN298" s="34" t="s">
        <v>363</v>
      </c>
      <c r="AO298" s="34" t="s">
        <v>363</v>
      </c>
      <c r="AP298" s="34">
        <v>344.21943388573243</v>
      </c>
      <c r="AQ298" s="34" t="s">
        <v>363</v>
      </c>
    </row>
    <row r="299" spans="1:43" x14ac:dyDescent="0.45">
      <c r="A299" s="19">
        <v>291</v>
      </c>
      <c r="B299" s="19" t="str">
        <f t="shared" si="28"/>
        <v>71331_Grey</v>
      </c>
      <c r="C299" s="19" t="s">
        <v>104</v>
      </c>
      <c r="D299" s="19" t="s">
        <v>104</v>
      </c>
      <c r="E299" s="19" t="s">
        <v>104</v>
      </c>
      <c r="F299" s="19" t="s">
        <v>104</v>
      </c>
      <c r="G299" s="19">
        <f t="shared" si="29"/>
        <v>71331</v>
      </c>
      <c r="H299" s="19" t="str">
        <f t="shared" si="31"/>
        <v>071331</v>
      </c>
      <c r="I299" s="19" t="str">
        <f t="shared" si="27"/>
        <v>aa</v>
      </c>
      <c r="J299" s="19">
        <f t="shared" si="30"/>
        <v>210</v>
      </c>
      <c r="K299" s="38"/>
      <c r="L299" s="39"/>
      <c r="M299" s="39"/>
      <c r="N299" s="39"/>
      <c r="O299" s="39"/>
      <c r="P299" s="39"/>
      <c r="Q299" s="40"/>
      <c r="R299" s="40"/>
      <c r="S299" s="33" t="s">
        <v>364</v>
      </c>
      <c r="T299" s="34">
        <v>650.19546552984878</v>
      </c>
      <c r="U299" s="34"/>
      <c r="V299" s="34">
        <v>157.86606892853678</v>
      </c>
      <c r="W299" s="162" t="s">
        <v>363</v>
      </c>
      <c r="X299" s="162" t="s">
        <v>363</v>
      </c>
      <c r="Y299" s="34">
        <v>1372.0179253874435</v>
      </c>
      <c r="Z299" s="162">
        <v>650.96338101092408</v>
      </c>
      <c r="AA299" s="162">
        <v>73.674862524492767</v>
      </c>
      <c r="AB299" s="162">
        <v>712.7716630343383</v>
      </c>
      <c r="AC299" s="34">
        <v>1411.7320783558978</v>
      </c>
      <c r="AD299" s="162" t="s">
        <v>363</v>
      </c>
      <c r="AE299" s="162">
        <v>251.89840411527638</v>
      </c>
      <c r="AF299" s="162">
        <v>430.73161039999997</v>
      </c>
      <c r="AG299" s="162">
        <v>917.43398239530563</v>
      </c>
      <c r="AH299" s="162" t="s">
        <v>363</v>
      </c>
      <c r="AI299" s="162">
        <v>26.352102265586495</v>
      </c>
      <c r="AJ299" s="162" t="s">
        <v>363</v>
      </c>
      <c r="AK299" s="34">
        <v>675.03670351750725</v>
      </c>
      <c r="AL299" s="34" t="s">
        <v>363</v>
      </c>
      <c r="AM299" s="34" t="s">
        <v>363</v>
      </c>
      <c r="AN299" s="34">
        <v>617.01328903654462</v>
      </c>
      <c r="AO299" s="34" t="s">
        <v>363</v>
      </c>
      <c r="AP299" s="34">
        <v>1112.4326612369516</v>
      </c>
      <c r="AQ299" s="34" t="s">
        <v>363</v>
      </c>
    </row>
    <row r="300" spans="1:43" x14ac:dyDescent="0.45">
      <c r="A300" s="19">
        <v>292</v>
      </c>
      <c r="B300" s="19" t="str">
        <f t="shared" si="28"/>
        <v>71390_Green</v>
      </c>
      <c r="C300" s="19" t="s">
        <v>104</v>
      </c>
      <c r="D300" s="19" t="s">
        <v>104</v>
      </c>
      <c r="E300" s="19" t="s">
        <v>104</v>
      </c>
      <c r="F300" s="19" t="s">
        <v>104</v>
      </c>
      <c r="G300" s="19">
        <f t="shared" si="29"/>
        <v>71390</v>
      </c>
      <c r="H300" s="19" t="str">
        <f t="shared" si="31"/>
        <v>071390</v>
      </c>
      <c r="I300" s="19">
        <f>IF(J300=J297,"aa",J300)</f>
        <v>211</v>
      </c>
      <c r="J300" s="19">
        <f t="shared" si="30"/>
        <v>211</v>
      </c>
      <c r="K300" s="31">
        <v>211</v>
      </c>
      <c r="L300" s="30" t="s">
        <v>605</v>
      </c>
      <c r="M300" s="30"/>
      <c r="N300" s="30"/>
      <c r="O300" s="30" t="s">
        <v>606</v>
      </c>
      <c r="P300" s="30" t="s">
        <v>605</v>
      </c>
      <c r="Q300" s="32">
        <v>1</v>
      </c>
      <c r="R300" s="32">
        <v>1</v>
      </c>
      <c r="S300" s="33" t="s">
        <v>361</v>
      </c>
      <c r="T300" s="34">
        <v>2217.3693762428138</v>
      </c>
      <c r="U300" s="34"/>
      <c r="V300" s="34">
        <v>1753.5112717685272</v>
      </c>
      <c r="W300" s="162" t="s">
        <v>363</v>
      </c>
      <c r="X300" s="162" t="s">
        <v>363</v>
      </c>
      <c r="Y300" s="34">
        <v>481.03735794815395</v>
      </c>
      <c r="Z300" s="162">
        <v>2292.3787762401412</v>
      </c>
      <c r="AA300" s="162">
        <v>9121.4841034068631</v>
      </c>
      <c r="AB300" s="162">
        <v>8051.1678535865312</v>
      </c>
      <c r="AC300" s="34">
        <v>5645.7641544733215</v>
      </c>
      <c r="AD300" s="162" t="s">
        <v>363</v>
      </c>
      <c r="AE300" s="162">
        <v>1718.7708852299656</v>
      </c>
      <c r="AF300" s="162">
        <v>1502.9773214000006</v>
      </c>
      <c r="AG300" s="162">
        <v>3557.4553214190446</v>
      </c>
      <c r="AH300" s="162" t="s">
        <v>363</v>
      </c>
      <c r="AI300" s="162">
        <v>3375.7284416173029</v>
      </c>
      <c r="AJ300" s="162" t="s">
        <v>363</v>
      </c>
      <c r="AK300" s="34">
        <v>2606.6575309822147</v>
      </c>
      <c r="AL300" s="34" t="s">
        <v>363</v>
      </c>
      <c r="AM300" s="34" t="s">
        <v>363</v>
      </c>
      <c r="AN300" s="34">
        <v>1470.9933554817273</v>
      </c>
      <c r="AO300" s="34">
        <v>586.34090909090901</v>
      </c>
      <c r="AP300" s="34">
        <v>2092.888948726531</v>
      </c>
      <c r="AQ300" s="34" t="s">
        <v>363</v>
      </c>
    </row>
    <row r="301" spans="1:43" x14ac:dyDescent="0.45">
      <c r="A301" s="19">
        <v>293</v>
      </c>
      <c r="B301" s="19" t="str">
        <f t="shared" si="28"/>
        <v>71390_Blue</v>
      </c>
      <c r="C301" s="19" t="s">
        <v>104</v>
      </c>
      <c r="D301" s="19" t="s">
        <v>104</v>
      </c>
      <c r="E301" s="19" t="s">
        <v>104</v>
      </c>
      <c r="F301" s="19" t="s">
        <v>104</v>
      </c>
      <c r="G301" s="19">
        <f t="shared" si="29"/>
        <v>71390</v>
      </c>
      <c r="H301" s="19" t="str">
        <f t="shared" si="31"/>
        <v>071390</v>
      </c>
      <c r="I301" s="19">
        <f t="shared" si="27"/>
        <v>211</v>
      </c>
      <c r="J301" s="19">
        <f t="shared" si="30"/>
        <v>211</v>
      </c>
      <c r="K301" s="35"/>
      <c r="L301" s="36"/>
      <c r="M301" s="36"/>
      <c r="N301" s="36"/>
      <c r="O301" s="36"/>
      <c r="P301" s="36"/>
      <c r="Q301" s="37"/>
      <c r="R301" s="37"/>
      <c r="S301" s="33" t="s">
        <v>362</v>
      </c>
      <c r="T301" s="34">
        <v>249.95581333660243</v>
      </c>
      <c r="U301" s="34"/>
      <c r="V301" s="34">
        <v>79.283366225632875</v>
      </c>
      <c r="W301" s="162" t="s">
        <v>363</v>
      </c>
      <c r="X301" s="162" t="s">
        <v>363</v>
      </c>
      <c r="Y301" s="34">
        <v>2516.3208233557111</v>
      </c>
      <c r="Z301" s="162">
        <v>39.720123253036512</v>
      </c>
      <c r="AA301" s="162" t="s">
        <v>363</v>
      </c>
      <c r="AB301" s="162">
        <v>29.413284169236345</v>
      </c>
      <c r="AC301" s="34" t="s">
        <v>363</v>
      </c>
      <c r="AD301" s="162" t="s">
        <v>363</v>
      </c>
      <c r="AE301" s="162" t="s">
        <v>363</v>
      </c>
      <c r="AF301" s="162" t="s">
        <v>363</v>
      </c>
      <c r="AG301" s="162" t="s">
        <v>363</v>
      </c>
      <c r="AH301" s="162" t="s">
        <v>363</v>
      </c>
      <c r="AI301" s="162" t="s">
        <v>363</v>
      </c>
      <c r="AJ301" s="162" t="s">
        <v>363</v>
      </c>
      <c r="AK301" s="34" t="s">
        <v>363</v>
      </c>
      <c r="AL301" s="34" t="s">
        <v>363</v>
      </c>
      <c r="AM301" s="34" t="s">
        <v>363</v>
      </c>
      <c r="AN301" s="34" t="s">
        <v>363</v>
      </c>
      <c r="AO301" s="34" t="s">
        <v>363</v>
      </c>
      <c r="AP301" s="34">
        <v>344.21943388573243</v>
      </c>
      <c r="AQ301" s="34" t="s">
        <v>363</v>
      </c>
    </row>
    <row r="302" spans="1:43" x14ac:dyDescent="0.45">
      <c r="A302" s="19">
        <v>294</v>
      </c>
      <c r="B302" s="19" t="str">
        <f t="shared" si="28"/>
        <v>71390_Grey</v>
      </c>
      <c r="C302" s="19" t="s">
        <v>104</v>
      </c>
      <c r="D302" s="19" t="s">
        <v>104</v>
      </c>
      <c r="E302" s="19" t="s">
        <v>104</v>
      </c>
      <c r="F302" s="19" t="s">
        <v>104</v>
      </c>
      <c r="G302" s="19">
        <f t="shared" si="29"/>
        <v>71390</v>
      </c>
      <c r="H302" s="19" t="str">
        <f t="shared" si="31"/>
        <v>071390</v>
      </c>
      <c r="I302" s="19">
        <f t="shared" si="27"/>
        <v>211</v>
      </c>
      <c r="J302" s="19">
        <f t="shared" si="30"/>
        <v>211</v>
      </c>
      <c r="K302" s="38"/>
      <c r="L302" s="39"/>
      <c r="M302" s="39"/>
      <c r="N302" s="39"/>
      <c r="O302" s="39"/>
      <c r="P302" s="39"/>
      <c r="Q302" s="40"/>
      <c r="R302" s="40"/>
      <c r="S302" s="33" t="s">
        <v>364</v>
      </c>
      <c r="T302" s="34">
        <v>650.19546552984878</v>
      </c>
      <c r="U302" s="34"/>
      <c r="V302" s="34">
        <v>157.86606892853678</v>
      </c>
      <c r="W302" s="162" t="s">
        <v>363</v>
      </c>
      <c r="X302" s="162" t="s">
        <v>363</v>
      </c>
      <c r="Y302" s="34">
        <v>1372.0179253874435</v>
      </c>
      <c r="Z302" s="162">
        <v>650.96338101092408</v>
      </c>
      <c r="AA302" s="162">
        <v>73.674862524492767</v>
      </c>
      <c r="AB302" s="162">
        <v>712.7716630343383</v>
      </c>
      <c r="AC302" s="34">
        <v>1411.7320783558978</v>
      </c>
      <c r="AD302" s="162" t="s">
        <v>363</v>
      </c>
      <c r="AE302" s="162">
        <v>251.89840411527638</v>
      </c>
      <c r="AF302" s="162">
        <v>430.73161039999997</v>
      </c>
      <c r="AG302" s="162">
        <v>917.43398239530563</v>
      </c>
      <c r="AH302" s="162" t="s">
        <v>363</v>
      </c>
      <c r="AI302" s="162">
        <v>26.352102265586495</v>
      </c>
      <c r="AJ302" s="162" t="s">
        <v>363</v>
      </c>
      <c r="AK302" s="34">
        <v>675.03670351750725</v>
      </c>
      <c r="AL302" s="34" t="s">
        <v>363</v>
      </c>
      <c r="AM302" s="34" t="s">
        <v>363</v>
      </c>
      <c r="AN302" s="34">
        <v>617.01328903654462</v>
      </c>
      <c r="AO302" s="34" t="s">
        <v>363</v>
      </c>
      <c r="AP302" s="34">
        <v>1112.4326612369516</v>
      </c>
      <c r="AQ302" s="34" t="s">
        <v>363</v>
      </c>
    </row>
    <row r="303" spans="1:43" x14ac:dyDescent="0.45">
      <c r="A303" s="19">
        <v>295</v>
      </c>
      <c r="B303" s="19" t="str">
        <f t="shared" si="28"/>
        <v>80121_Green</v>
      </c>
      <c r="C303" s="19" t="s">
        <v>123</v>
      </c>
      <c r="D303" s="19" t="s">
        <v>123</v>
      </c>
      <c r="E303" s="19" t="s">
        <v>123</v>
      </c>
      <c r="F303" s="19" t="s">
        <v>124</v>
      </c>
      <c r="G303" s="19">
        <f t="shared" si="29"/>
        <v>80121</v>
      </c>
      <c r="H303" s="19" t="str">
        <f t="shared" si="31"/>
        <v>080121</v>
      </c>
      <c r="I303" s="19">
        <f>IF(J303=J300,"aa",J303)</f>
        <v>216</v>
      </c>
      <c r="J303" s="19">
        <f t="shared" si="30"/>
        <v>216</v>
      </c>
      <c r="K303" s="31">
        <v>216</v>
      </c>
      <c r="L303" s="30" t="s">
        <v>607</v>
      </c>
      <c r="M303" s="30"/>
      <c r="N303" s="30"/>
      <c r="O303" s="49" t="s">
        <v>122</v>
      </c>
      <c r="P303" s="30" t="s">
        <v>607</v>
      </c>
      <c r="Q303" s="32">
        <v>1</v>
      </c>
      <c r="R303" s="32">
        <v>1</v>
      </c>
      <c r="S303" s="33" t="s">
        <v>361</v>
      </c>
      <c r="T303" s="34">
        <v>248.38289118562145</v>
      </c>
      <c r="U303" s="34"/>
      <c r="V303" s="34" t="s">
        <v>363</v>
      </c>
      <c r="W303" s="162" t="s">
        <v>363</v>
      </c>
      <c r="X303" s="162" t="s">
        <v>363</v>
      </c>
      <c r="Y303" s="34" t="s">
        <v>363</v>
      </c>
      <c r="Z303" s="162" t="s">
        <v>363</v>
      </c>
      <c r="AA303" s="162" t="s">
        <v>363</v>
      </c>
      <c r="AB303" s="162" t="s">
        <v>363</v>
      </c>
      <c r="AC303" s="34" t="s">
        <v>363</v>
      </c>
      <c r="AD303" s="162" t="s">
        <v>363</v>
      </c>
      <c r="AE303" s="162" t="s">
        <v>363</v>
      </c>
      <c r="AF303" s="162" t="s">
        <v>363</v>
      </c>
      <c r="AG303" s="162" t="s">
        <v>363</v>
      </c>
      <c r="AH303" s="162" t="s">
        <v>363</v>
      </c>
      <c r="AI303" s="162" t="s">
        <v>363</v>
      </c>
      <c r="AJ303" s="162" t="s">
        <v>363</v>
      </c>
      <c r="AK303" s="34" t="s">
        <v>363</v>
      </c>
      <c r="AL303" s="34" t="s">
        <v>363</v>
      </c>
      <c r="AM303" s="34" t="s">
        <v>363</v>
      </c>
      <c r="AN303" s="34" t="s">
        <v>363</v>
      </c>
      <c r="AO303" s="34" t="s">
        <v>363</v>
      </c>
      <c r="AP303" s="34" t="s">
        <v>363</v>
      </c>
      <c r="AQ303" s="34" t="s">
        <v>363</v>
      </c>
    </row>
    <row r="304" spans="1:43" x14ac:dyDescent="0.45">
      <c r="A304" s="19">
        <v>296</v>
      </c>
      <c r="B304" s="19" t="str">
        <f t="shared" si="28"/>
        <v>80121_Blue</v>
      </c>
      <c r="C304" s="19" t="s">
        <v>123</v>
      </c>
      <c r="D304" s="19" t="s">
        <v>123</v>
      </c>
      <c r="E304" s="19" t="s">
        <v>123</v>
      </c>
      <c r="F304" s="19" t="s">
        <v>124</v>
      </c>
      <c r="G304" s="19">
        <f t="shared" si="29"/>
        <v>80121</v>
      </c>
      <c r="H304" s="19" t="str">
        <f t="shared" si="31"/>
        <v>080121</v>
      </c>
      <c r="I304" s="19">
        <f t="shared" si="27"/>
        <v>216</v>
      </c>
      <c r="J304" s="19">
        <f t="shared" si="30"/>
        <v>216</v>
      </c>
      <c r="K304" s="35"/>
      <c r="L304" s="36"/>
      <c r="M304" s="36"/>
      <c r="N304" s="36"/>
      <c r="O304" s="56"/>
      <c r="P304" s="36"/>
      <c r="Q304" s="37"/>
      <c r="R304" s="37"/>
      <c r="S304" s="33" t="s">
        <v>362</v>
      </c>
      <c r="T304" s="34" t="s">
        <v>363</v>
      </c>
      <c r="U304" s="34"/>
      <c r="V304" s="34" t="s">
        <v>363</v>
      </c>
      <c r="W304" s="162" t="s">
        <v>363</v>
      </c>
      <c r="X304" s="162" t="s">
        <v>363</v>
      </c>
      <c r="Y304" s="34" t="s">
        <v>363</v>
      </c>
      <c r="Z304" s="162" t="s">
        <v>363</v>
      </c>
      <c r="AA304" s="162" t="s">
        <v>363</v>
      </c>
      <c r="AB304" s="162" t="s">
        <v>363</v>
      </c>
      <c r="AC304" s="34" t="s">
        <v>363</v>
      </c>
      <c r="AD304" s="162" t="s">
        <v>363</v>
      </c>
      <c r="AE304" s="162" t="s">
        <v>363</v>
      </c>
      <c r="AF304" s="162" t="s">
        <v>363</v>
      </c>
      <c r="AG304" s="162" t="s">
        <v>363</v>
      </c>
      <c r="AH304" s="162" t="s">
        <v>363</v>
      </c>
      <c r="AI304" s="162" t="s">
        <v>363</v>
      </c>
      <c r="AJ304" s="162" t="s">
        <v>363</v>
      </c>
      <c r="AK304" s="34" t="s">
        <v>363</v>
      </c>
      <c r="AL304" s="34" t="s">
        <v>363</v>
      </c>
      <c r="AM304" s="34" t="s">
        <v>363</v>
      </c>
      <c r="AN304" s="34" t="s">
        <v>363</v>
      </c>
      <c r="AO304" s="34" t="s">
        <v>363</v>
      </c>
      <c r="AP304" s="34" t="s">
        <v>363</v>
      </c>
      <c r="AQ304" s="34" t="s">
        <v>363</v>
      </c>
    </row>
    <row r="305" spans="1:43" x14ac:dyDescent="0.45">
      <c r="A305" s="19">
        <v>297</v>
      </c>
      <c r="B305" s="19" t="str">
        <f t="shared" si="28"/>
        <v>80121_Grey</v>
      </c>
      <c r="C305" s="19" t="s">
        <v>123</v>
      </c>
      <c r="D305" s="19" t="s">
        <v>123</v>
      </c>
      <c r="E305" s="19" t="s">
        <v>123</v>
      </c>
      <c r="F305" s="19" t="s">
        <v>124</v>
      </c>
      <c r="G305" s="19">
        <f t="shared" si="29"/>
        <v>80121</v>
      </c>
      <c r="H305" s="19" t="str">
        <f t="shared" si="31"/>
        <v>080121</v>
      </c>
      <c r="I305" s="19">
        <f t="shared" si="27"/>
        <v>216</v>
      </c>
      <c r="J305" s="19">
        <f t="shared" si="30"/>
        <v>216</v>
      </c>
      <c r="K305" s="38"/>
      <c r="L305" s="39"/>
      <c r="M305" s="39"/>
      <c r="N305" s="39"/>
      <c r="O305" s="39"/>
      <c r="P305" s="39"/>
      <c r="Q305" s="40"/>
      <c r="R305" s="40"/>
      <c r="S305" s="33" t="s">
        <v>364</v>
      </c>
      <c r="T305" s="34">
        <v>8.4832679956516799</v>
      </c>
      <c r="U305" s="34"/>
      <c r="V305" s="34" t="s">
        <v>363</v>
      </c>
      <c r="W305" s="162" t="s">
        <v>363</v>
      </c>
      <c r="X305" s="162" t="s">
        <v>363</v>
      </c>
      <c r="Y305" s="34" t="s">
        <v>363</v>
      </c>
      <c r="Z305" s="162" t="s">
        <v>363</v>
      </c>
      <c r="AA305" s="162" t="s">
        <v>363</v>
      </c>
      <c r="AB305" s="162" t="s">
        <v>363</v>
      </c>
      <c r="AC305" s="34" t="s">
        <v>363</v>
      </c>
      <c r="AD305" s="162" t="s">
        <v>363</v>
      </c>
      <c r="AE305" s="162" t="s">
        <v>363</v>
      </c>
      <c r="AF305" s="162" t="s">
        <v>363</v>
      </c>
      <c r="AG305" s="162" t="s">
        <v>363</v>
      </c>
      <c r="AH305" s="162" t="s">
        <v>363</v>
      </c>
      <c r="AI305" s="162" t="s">
        <v>363</v>
      </c>
      <c r="AJ305" s="162" t="s">
        <v>363</v>
      </c>
      <c r="AK305" s="34" t="s">
        <v>363</v>
      </c>
      <c r="AL305" s="34" t="s">
        <v>363</v>
      </c>
      <c r="AM305" s="34" t="s">
        <v>363</v>
      </c>
      <c r="AN305" s="34" t="s">
        <v>363</v>
      </c>
      <c r="AO305" s="34" t="s">
        <v>363</v>
      </c>
      <c r="AP305" s="34" t="s">
        <v>363</v>
      </c>
      <c r="AQ305" s="34" t="s">
        <v>363</v>
      </c>
    </row>
    <row r="306" spans="1:43" x14ac:dyDescent="0.45">
      <c r="A306" s="19">
        <v>298</v>
      </c>
      <c r="B306" s="19" t="str">
        <f t="shared" si="28"/>
        <v>80131_Green</v>
      </c>
      <c r="C306" s="19" t="s">
        <v>123</v>
      </c>
      <c r="D306" s="19" t="s">
        <v>123</v>
      </c>
      <c r="E306" s="19" t="s">
        <v>123</v>
      </c>
      <c r="F306" s="19" t="s">
        <v>124</v>
      </c>
      <c r="G306" s="19">
        <f t="shared" si="29"/>
        <v>80131</v>
      </c>
      <c r="H306" s="19" t="str">
        <f t="shared" si="31"/>
        <v>080131</v>
      </c>
      <c r="I306" s="19">
        <f>IF(J306=J303,"aa",J306)</f>
        <v>217</v>
      </c>
      <c r="J306" s="19">
        <f t="shared" si="30"/>
        <v>217</v>
      </c>
      <c r="K306" s="31">
        <v>217</v>
      </c>
      <c r="L306" s="30" t="s">
        <v>608</v>
      </c>
      <c r="M306" s="30"/>
      <c r="N306" s="30"/>
      <c r="O306" s="49" t="s">
        <v>609</v>
      </c>
      <c r="P306" s="30" t="s">
        <v>608</v>
      </c>
      <c r="Q306" s="32">
        <v>1</v>
      </c>
      <c r="R306" s="32">
        <v>1</v>
      </c>
      <c r="S306" s="33" t="s">
        <v>361</v>
      </c>
      <c r="T306" s="34">
        <v>12853.087226646165</v>
      </c>
      <c r="U306" s="34"/>
      <c r="V306" s="34" t="s">
        <v>363</v>
      </c>
      <c r="W306" s="162">
        <v>5569.6842126514184</v>
      </c>
      <c r="X306" s="162">
        <v>27543.430315592013</v>
      </c>
      <c r="Y306" s="34" t="s">
        <v>363</v>
      </c>
      <c r="Z306" s="162" t="s">
        <v>363</v>
      </c>
      <c r="AA306" s="162">
        <v>22347.238095238092</v>
      </c>
      <c r="AB306" s="162">
        <v>62308.273200667369</v>
      </c>
      <c r="AC306" s="34">
        <v>1130.3126118604164</v>
      </c>
      <c r="AD306" s="162" t="s">
        <v>363</v>
      </c>
      <c r="AE306" s="162" t="s">
        <v>363</v>
      </c>
      <c r="AF306" s="162">
        <v>4708.5158707549099</v>
      </c>
      <c r="AG306" s="162">
        <v>6340.8039449261705</v>
      </c>
      <c r="AH306" s="162" t="s">
        <v>363</v>
      </c>
      <c r="AI306" s="162">
        <v>5004.3807912077427</v>
      </c>
      <c r="AJ306" s="162" t="s">
        <v>363</v>
      </c>
      <c r="AK306" s="34">
        <v>4410.9062207014285</v>
      </c>
      <c r="AL306" s="34" t="s">
        <v>363</v>
      </c>
      <c r="AM306" s="34" t="s">
        <v>363</v>
      </c>
      <c r="AN306" s="34">
        <v>19818.150811425556</v>
      </c>
      <c r="AO306" s="34" t="s">
        <v>363</v>
      </c>
      <c r="AP306" s="34">
        <v>11521.676468497468</v>
      </c>
      <c r="AQ306" s="34" t="s">
        <v>363</v>
      </c>
    </row>
    <row r="307" spans="1:43" x14ac:dyDescent="0.45">
      <c r="A307" s="19">
        <v>299</v>
      </c>
      <c r="B307" s="19" t="str">
        <f t="shared" si="28"/>
        <v>80131_Blue</v>
      </c>
      <c r="C307" s="19" t="s">
        <v>123</v>
      </c>
      <c r="D307" s="19" t="s">
        <v>123</v>
      </c>
      <c r="E307" s="19" t="s">
        <v>123</v>
      </c>
      <c r="F307" s="19" t="s">
        <v>124</v>
      </c>
      <c r="G307" s="19">
        <f t="shared" si="29"/>
        <v>80131</v>
      </c>
      <c r="H307" s="19" t="str">
        <f t="shared" si="31"/>
        <v>080131</v>
      </c>
      <c r="I307" s="19">
        <f t="shared" si="27"/>
        <v>217</v>
      </c>
      <c r="J307" s="19">
        <f t="shared" si="30"/>
        <v>217</v>
      </c>
      <c r="K307" s="35"/>
      <c r="L307" s="36"/>
      <c r="M307" s="36"/>
      <c r="N307" s="36"/>
      <c r="O307" s="56"/>
      <c r="P307" s="36"/>
      <c r="Q307" s="37"/>
      <c r="R307" s="37"/>
      <c r="S307" s="33" t="s">
        <v>362</v>
      </c>
      <c r="T307" s="34">
        <v>921.10051187516694</v>
      </c>
      <c r="U307" s="34"/>
      <c r="V307" s="34" t="s">
        <v>363</v>
      </c>
      <c r="W307" s="162">
        <v>97.333860879568604</v>
      </c>
      <c r="X307" s="162">
        <v>4985.9865860907048</v>
      </c>
      <c r="Y307" s="34" t="s">
        <v>363</v>
      </c>
      <c r="Z307" s="162" t="s">
        <v>363</v>
      </c>
      <c r="AA307" s="162" t="s">
        <v>363</v>
      </c>
      <c r="AB307" s="162" t="s">
        <v>363</v>
      </c>
      <c r="AC307" s="34">
        <v>19.871381022370723</v>
      </c>
      <c r="AD307" s="162" t="s">
        <v>363</v>
      </c>
      <c r="AE307" s="162" t="s">
        <v>363</v>
      </c>
      <c r="AF307" s="162">
        <v>47.295417255369927</v>
      </c>
      <c r="AG307" s="162" t="s">
        <v>363</v>
      </c>
      <c r="AH307" s="162" t="s">
        <v>363</v>
      </c>
      <c r="AI307" s="162">
        <v>144.01531239571167</v>
      </c>
      <c r="AJ307" s="162" t="s">
        <v>363</v>
      </c>
      <c r="AK307" s="34">
        <v>51.543495072827938</v>
      </c>
      <c r="AL307" s="34" t="s">
        <v>363</v>
      </c>
      <c r="AM307" s="34" t="s">
        <v>363</v>
      </c>
      <c r="AN307" s="34">
        <v>1106.2563170352719</v>
      </c>
      <c r="AO307" s="34" t="s">
        <v>363</v>
      </c>
      <c r="AP307" s="34">
        <v>2099.4369363053011</v>
      </c>
      <c r="AQ307" s="34" t="s">
        <v>363</v>
      </c>
    </row>
    <row r="308" spans="1:43" x14ac:dyDescent="0.45">
      <c r="A308" s="19">
        <v>300</v>
      </c>
      <c r="B308" s="19" t="str">
        <f t="shared" si="28"/>
        <v>80131_Grey</v>
      </c>
      <c r="C308" s="19" t="s">
        <v>123</v>
      </c>
      <c r="D308" s="19" t="s">
        <v>123</v>
      </c>
      <c r="E308" s="19" t="s">
        <v>123</v>
      </c>
      <c r="F308" s="19" t="s">
        <v>124</v>
      </c>
      <c r="G308" s="19">
        <f t="shared" si="29"/>
        <v>80131</v>
      </c>
      <c r="H308" s="19" t="str">
        <f t="shared" si="31"/>
        <v>080131</v>
      </c>
      <c r="I308" s="19">
        <f t="shared" si="27"/>
        <v>217</v>
      </c>
      <c r="J308" s="19">
        <f t="shared" si="30"/>
        <v>217</v>
      </c>
      <c r="K308" s="38"/>
      <c r="L308" s="39"/>
      <c r="M308" s="39"/>
      <c r="N308" s="39"/>
      <c r="O308" s="39"/>
      <c r="P308" s="39"/>
      <c r="Q308" s="40"/>
      <c r="R308" s="40"/>
      <c r="S308" s="33" t="s">
        <v>364</v>
      </c>
      <c r="T308" s="34">
        <v>444.12763165662795</v>
      </c>
      <c r="U308" s="34"/>
      <c r="V308" s="34" t="s">
        <v>363</v>
      </c>
      <c r="W308" s="162">
        <v>1218.1485028628522</v>
      </c>
      <c r="X308" s="162">
        <v>965.99139836034112</v>
      </c>
      <c r="Y308" s="34" t="s">
        <v>363</v>
      </c>
      <c r="Z308" s="162" t="s">
        <v>363</v>
      </c>
      <c r="AA308" s="162">
        <v>16.778380952380953</v>
      </c>
      <c r="AB308" s="162">
        <v>1936.9137116897114</v>
      </c>
      <c r="AC308" s="34">
        <v>1.8025834468401305E-2</v>
      </c>
      <c r="AD308" s="162" t="s">
        <v>363</v>
      </c>
      <c r="AE308" s="162" t="s">
        <v>363</v>
      </c>
      <c r="AF308" s="162">
        <v>4.8230939319351007</v>
      </c>
      <c r="AG308" s="162">
        <v>392.61268249439007</v>
      </c>
      <c r="AH308" s="162" t="s">
        <v>363</v>
      </c>
      <c r="AI308" s="162">
        <v>3.1433343177591464E-4</v>
      </c>
      <c r="AJ308" s="162" t="s">
        <v>363</v>
      </c>
      <c r="AK308" s="34">
        <v>233.10650491320433</v>
      </c>
      <c r="AL308" s="34" t="s">
        <v>363</v>
      </c>
      <c r="AM308" s="34" t="s">
        <v>363</v>
      </c>
      <c r="AN308" s="34">
        <v>3705.8103983282422</v>
      </c>
      <c r="AO308" s="34" t="s">
        <v>363</v>
      </c>
      <c r="AP308" s="34">
        <v>894.83808362689467</v>
      </c>
      <c r="AQ308" s="34" t="s">
        <v>363</v>
      </c>
    </row>
    <row r="309" spans="1:43" x14ac:dyDescent="0.45">
      <c r="A309" s="19">
        <v>301</v>
      </c>
      <c r="B309" s="19" t="str">
        <f t="shared" si="28"/>
        <v>80240_Green</v>
      </c>
      <c r="C309" s="19" t="s">
        <v>123</v>
      </c>
      <c r="D309" s="19" t="s">
        <v>123</v>
      </c>
      <c r="E309" s="19" t="s">
        <v>123</v>
      </c>
      <c r="F309" s="19" t="s">
        <v>124</v>
      </c>
      <c r="G309" s="19">
        <f t="shared" si="29"/>
        <v>80240</v>
      </c>
      <c r="H309" s="19" t="str">
        <f t="shared" si="31"/>
        <v>080240</v>
      </c>
      <c r="I309" s="19">
        <f>IF(J309=J306,"aa",J309)</f>
        <v>220</v>
      </c>
      <c r="J309" s="19">
        <f t="shared" si="30"/>
        <v>220</v>
      </c>
      <c r="K309" s="31">
        <v>220</v>
      </c>
      <c r="L309" s="30" t="s">
        <v>610</v>
      </c>
      <c r="M309" s="30" t="s">
        <v>611</v>
      </c>
      <c r="N309" s="49" t="s">
        <v>612</v>
      </c>
      <c r="O309" s="30" t="s">
        <v>613</v>
      </c>
      <c r="P309" s="30" t="s">
        <v>610</v>
      </c>
      <c r="Q309" s="32">
        <v>1</v>
      </c>
      <c r="R309" s="32">
        <v>1</v>
      </c>
      <c r="S309" s="33" t="s">
        <v>361</v>
      </c>
      <c r="T309" s="34">
        <v>2431.9222610173797</v>
      </c>
      <c r="U309" s="34"/>
      <c r="V309" s="34" t="s">
        <v>363</v>
      </c>
      <c r="W309" s="162" t="s">
        <v>363</v>
      </c>
      <c r="X309" s="162" t="s">
        <v>363</v>
      </c>
      <c r="Y309" s="34" t="s">
        <v>363</v>
      </c>
      <c r="Z309" s="162" t="s">
        <v>363</v>
      </c>
      <c r="AA309" s="162" t="s">
        <v>363</v>
      </c>
      <c r="AB309" s="162" t="s">
        <v>363</v>
      </c>
      <c r="AC309" s="34" t="s">
        <v>363</v>
      </c>
      <c r="AD309" s="162" t="s">
        <v>363</v>
      </c>
      <c r="AE309" s="162" t="s">
        <v>363</v>
      </c>
      <c r="AF309" s="162" t="s">
        <v>363</v>
      </c>
      <c r="AG309" s="162" t="s">
        <v>363</v>
      </c>
      <c r="AH309" s="162" t="s">
        <v>363</v>
      </c>
      <c r="AI309" s="162" t="s">
        <v>363</v>
      </c>
      <c r="AJ309" s="162" t="s">
        <v>363</v>
      </c>
      <c r="AK309" s="34" t="s">
        <v>363</v>
      </c>
      <c r="AL309" s="34" t="s">
        <v>363</v>
      </c>
      <c r="AM309" s="34" t="s">
        <v>363</v>
      </c>
      <c r="AN309" s="34">
        <v>1335.4741034270808</v>
      </c>
      <c r="AO309" s="34" t="s">
        <v>363</v>
      </c>
      <c r="AP309" s="34" t="s">
        <v>363</v>
      </c>
      <c r="AQ309" s="34" t="s">
        <v>363</v>
      </c>
    </row>
    <row r="310" spans="1:43" x14ac:dyDescent="0.45">
      <c r="A310" s="19">
        <v>302</v>
      </c>
      <c r="B310" s="19" t="str">
        <f t="shared" si="28"/>
        <v>80240_Blue</v>
      </c>
      <c r="C310" s="19" t="s">
        <v>123</v>
      </c>
      <c r="D310" s="19" t="s">
        <v>123</v>
      </c>
      <c r="E310" s="19" t="s">
        <v>123</v>
      </c>
      <c r="F310" s="19" t="s">
        <v>124</v>
      </c>
      <c r="G310" s="19">
        <f t="shared" si="29"/>
        <v>80240</v>
      </c>
      <c r="H310" s="19" t="str">
        <f t="shared" si="31"/>
        <v>080240</v>
      </c>
      <c r="I310" s="19">
        <f t="shared" si="27"/>
        <v>220</v>
      </c>
      <c r="J310" s="19">
        <f t="shared" si="30"/>
        <v>220</v>
      </c>
      <c r="K310" s="35"/>
      <c r="L310" s="36"/>
      <c r="M310" s="36"/>
      <c r="N310" s="56"/>
      <c r="O310" s="36"/>
      <c r="P310" s="36"/>
      <c r="Q310" s="37"/>
      <c r="R310" s="37"/>
      <c r="S310" s="33" t="s">
        <v>362</v>
      </c>
      <c r="T310" s="34">
        <v>173.76165823480437</v>
      </c>
      <c r="U310" s="34"/>
      <c r="V310" s="34" t="s">
        <v>363</v>
      </c>
      <c r="W310" s="162" t="s">
        <v>363</v>
      </c>
      <c r="X310" s="162" t="s">
        <v>363</v>
      </c>
      <c r="Y310" s="34" t="s">
        <v>363</v>
      </c>
      <c r="Z310" s="162" t="s">
        <v>363</v>
      </c>
      <c r="AA310" s="162" t="s">
        <v>363</v>
      </c>
      <c r="AB310" s="162" t="s">
        <v>363</v>
      </c>
      <c r="AC310" s="34" t="s">
        <v>363</v>
      </c>
      <c r="AD310" s="162" t="s">
        <v>363</v>
      </c>
      <c r="AE310" s="162" t="s">
        <v>363</v>
      </c>
      <c r="AF310" s="162" t="s">
        <v>363</v>
      </c>
      <c r="AG310" s="162" t="s">
        <v>363</v>
      </c>
      <c r="AH310" s="162" t="s">
        <v>363</v>
      </c>
      <c r="AI310" s="162" t="s">
        <v>363</v>
      </c>
      <c r="AJ310" s="162" t="s">
        <v>363</v>
      </c>
      <c r="AK310" s="34" t="s">
        <v>363</v>
      </c>
      <c r="AL310" s="34" t="s">
        <v>363</v>
      </c>
      <c r="AM310" s="34" t="s">
        <v>363</v>
      </c>
      <c r="AN310" s="34">
        <v>54.367801246799779</v>
      </c>
      <c r="AO310" s="34" t="s">
        <v>363</v>
      </c>
      <c r="AP310" s="34" t="s">
        <v>363</v>
      </c>
      <c r="AQ310" s="34" t="s">
        <v>363</v>
      </c>
    </row>
    <row r="311" spans="1:43" x14ac:dyDescent="0.45">
      <c r="A311" s="19">
        <v>303</v>
      </c>
      <c r="B311" s="19" t="str">
        <f t="shared" si="28"/>
        <v>80240_Grey</v>
      </c>
      <c r="C311" s="19" t="s">
        <v>123</v>
      </c>
      <c r="D311" s="19" t="s">
        <v>123</v>
      </c>
      <c r="E311" s="19" t="s">
        <v>123</v>
      </c>
      <c r="F311" s="19" t="s">
        <v>124</v>
      </c>
      <c r="G311" s="19">
        <f t="shared" si="29"/>
        <v>80240</v>
      </c>
      <c r="H311" s="19" t="str">
        <f t="shared" si="31"/>
        <v>080240</v>
      </c>
      <c r="I311" s="19">
        <f t="shared" si="27"/>
        <v>220</v>
      </c>
      <c r="J311" s="19">
        <f t="shared" si="30"/>
        <v>220</v>
      </c>
      <c r="K311" s="38"/>
      <c r="L311" s="39"/>
      <c r="M311" s="39"/>
      <c r="N311" s="39"/>
      <c r="O311" s="39"/>
      <c r="P311" s="39"/>
      <c r="Q311" s="40"/>
      <c r="R311" s="40"/>
      <c r="S311" s="33" t="s">
        <v>364</v>
      </c>
      <c r="T311" s="34">
        <v>143.97539834388149</v>
      </c>
      <c r="U311" s="34"/>
      <c r="V311" s="34" t="s">
        <v>363</v>
      </c>
      <c r="W311" s="162" t="s">
        <v>363</v>
      </c>
      <c r="X311" s="162" t="s">
        <v>363</v>
      </c>
      <c r="Y311" s="34" t="s">
        <v>363</v>
      </c>
      <c r="Z311" s="162" t="s">
        <v>363</v>
      </c>
      <c r="AA311" s="162" t="s">
        <v>363</v>
      </c>
      <c r="AB311" s="162" t="s">
        <v>363</v>
      </c>
      <c r="AC311" s="34" t="s">
        <v>363</v>
      </c>
      <c r="AD311" s="162" t="s">
        <v>363</v>
      </c>
      <c r="AE311" s="162" t="s">
        <v>363</v>
      </c>
      <c r="AF311" s="162" t="s">
        <v>363</v>
      </c>
      <c r="AG311" s="162" t="s">
        <v>363</v>
      </c>
      <c r="AH311" s="162" t="s">
        <v>363</v>
      </c>
      <c r="AI311" s="162" t="s">
        <v>363</v>
      </c>
      <c r="AJ311" s="162" t="s">
        <v>363</v>
      </c>
      <c r="AK311" s="34" t="s">
        <v>363</v>
      </c>
      <c r="AL311" s="34" t="s">
        <v>363</v>
      </c>
      <c r="AM311" s="34" t="s">
        <v>363</v>
      </c>
      <c r="AN311" s="34">
        <v>202.18374509142345</v>
      </c>
      <c r="AO311" s="34" t="s">
        <v>363</v>
      </c>
      <c r="AP311" s="34" t="s">
        <v>363</v>
      </c>
      <c r="AQ311" s="34" t="s">
        <v>363</v>
      </c>
    </row>
    <row r="312" spans="1:43" x14ac:dyDescent="0.45">
      <c r="A312" s="19">
        <v>304</v>
      </c>
      <c r="B312" s="19" t="str">
        <f t="shared" si="28"/>
        <v>80211_Green</v>
      </c>
      <c r="C312" s="19" t="s">
        <v>123</v>
      </c>
      <c r="D312" s="19" t="s">
        <v>123</v>
      </c>
      <c r="E312" s="19" t="s">
        <v>123</v>
      </c>
      <c r="F312" s="19" t="s">
        <v>124</v>
      </c>
      <c r="G312" s="19">
        <f t="shared" si="29"/>
        <v>80211</v>
      </c>
      <c r="H312" s="19" t="str">
        <f t="shared" ref="H312:H343" si="32">IF(L312="",H311,LEFT(L312,6))</f>
        <v>080211</v>
      </c>
      <c r="I312" s="19">
        <f>IF(J312=J309,"aa",J312)</f>
        <v>221</v>
      </c>
      <c r="J312" s="19">
        <f t="shared" si="30"/>
        <v>221</v>
      </c>
      <c r="K312" s="31">
        <v>221</v>
      </c>
      <c r="L312" s="30" t="s">
        <v>614</v>
      </c>
      <c r="M312" s="30" t="s">
        <v>615</v>
      </c>
      <c r="N312" s="30" t="s">
        <v>616</v>
      </c>
      <c r="O312" s="49" t="s">
        <v>127</v>
      </c>
      <c r="P312" s="30" t="s">
        <v>617</v>
      </c>
      <c r="Q312" s="32">
        <v>1</v>
      </c>
      <c r="R312" s="32">
        <v>1</v>
      </c>
      <c r="S312" s="33" t="s">
        <v>361</v>
      </c>
      <c r="T312" s="34">
        <v>4631.8347536124384</v>
      </c>
      <c r="U312" s="34"/>
      <c r="V312" s="34" t="s">
        <v>363</v>
      </c>
      <c r="W312" s="162" t="s">
        <v>363</v>
      </c>
      <c r="X312" s="162" t="s">
        <v>363</v>
      </c>
      <c r="Y312" s="34" t="s">
        <v>363</v>
      </c>
      <c r="Z312" s="162" t="s">
        <v>363</v>
      </c>
      <c r="AA312" s="162" t="s">
        <v>363</v>
      </c>
      <c r="AB312" s="162" t="s">
        <v>363</v>
      </c>
      <c r="AC312" s="34" t="s">
        <v>363</v>
      </c>
      <c r="AD312" s="162" t="s">
        <v>363</v>
      </c>
      <c r="AE312" s="162">
        <v>9260.1584158415826</v>
      </c>
      <c r="AF312" s="162" t="s">
        <v>363</v>
      </c>
      <c r="AG312" s="162" t="s">
        <v>363</v>
      </c>
      <c r="AH312" s="162" t="s">
        <v>363</v>
      </c>
      <c r="AI312" s="162" t="s">
        <v>363</v>
      </c>
      <c r="AJ312" s="162" t="s">
        <v>363</v>
      </c>
      <c r="AK312" s="34" t="s">
        <v>363</v>
      </c>
      <c r="AL312" s="34">
        <v>3366.0187524946004</v>
      </c>
      <c r="AM312" s="34">
        <v>4432.3331354990723</v>
      </c>
      <c r="AN312" s="34">
        <v>3139.7424277773484</v>
      </c>
      <c r="AO312" s="34" t="s">
        <v>363</v>
      </c>
      <c r="AP312" s="34" t="s">
        <v>363</v>
      </c>
      <c r="AQ312" s="34" t="s">
        <v>363</v>
      </c>
    </row>
    <row r="313" spans="1:43" x14ac:dyDescent="0.45">
      <c r="A313" s="19">
        <v>305</v>
      </c>
      <c r="B313" s="19" t="str">
        <f t="shared" si="28"/>
        <v>80211_Blue</v>
      </c>
      <c r="C313" s="19" t="s">
        <v>123</v>
      </c>
      <c r="D313" s="19" t="s">
        <v>123</v>
      </c>
      <c r="E313" s="19" t="s">
        <v>123</v>
      </c>
      <c r="F313" s="19" t="s">
        <v>124</v>
      </c>
      <c r="G313" s="19">
        <f t="shared" si="29"/>
        <v>80211</v>
      </c>
      <c r="H313" s="19" t="str">
        <f t="shared" si="32"/>
        <v>080211</v>
      </c>
      <c r="I313" s="19">
        <f t="shared" si="27"/>
        <v>221</v>
      </c>
      <c r="J313" s="19">
        <f t="shared" si="30"/>
        <v>221</v>
      </c>
      <c r="K313" s="35"/>
      <c r="L313" s="36"/>
      <c r="M313" s="36"/>
      <c r="N313" s="36"/>
      <c r="O313" s="56"/>
      <c r="P313" s="36"/>
      <c r="Q313" s="37"/>
      <c r="R313" s="37"/>
      <c r="S313" s="33" t="s">
        <v>362</v>
      </c>
      <c r="T313" s="34">
        <v>1907.9843489871537</v>
      </c>
      <c r="U313" s="34"/>
      <c r="V313" s="34" t="s">
        <v>363</v>
      </c>
      <c r="W313" s="162" t="s">
        <v>363</v>
      </c>
      <c r="X313" s="162" t="s">
        <v>363</v>
      </c>
      <c r="Y313" s="34" t="s">
        <v>363</v>
      </c>
      <c r="Z313" s="162" t="s">
        <v>363</v>
      </c>
      <c r="AA313" s="162" t="s">
        <v>363</v>
      </c>
      <c r="AB313" s="162" t="s">
        <v>363</v>
      </c>
      <c r="AC313" s="34" t="s">
        <v>363</v>
      </c>
      <c r="AD313" s="162" t="s">
        <v>363</v>
      </c>
      <c r="AE313" s="162" t="s">
        <v>363</v>
      </c>
      <c r="AF313" s="162" t="s">
        <v>363</v>
      </c>
      <c r="AG313" s="162" t="s">
        <v>363</v>
      </c>
      <c r="AH313" s="162" t="s">
        <v>363</v>
      </c>
      <c r="AI313" s="162" t="s">
        <v>363</v>
      </c>
      <c r="AJ313" s="162" t="s">
        <v>363</v>
      </c>
      <c r="AK313" s="34" t="s">
        <v>363</v>
      </c>
      <c r="AL313" s="34">
        <v>851.92355584587756</v>
      </c>
      <c r="AM313" s="34">
        <v>1751.3867496320804</v>
      </c>
      <c r="AN313" s="34">
        <v>103.38574773950795</v>
      </c>
      <c r="AO313" s="34" t="s">
        <v>363</v>
      </c>
      <c r="AP313" s="34" t="s">
        <v>363</v>
      </c>
      <c r="AQ313" s="34" t="s">
        <v>363</v>
      </c>
    </row>
    <row r="314" spans="1:43" x14ac:dyDescent="0.45">
      <c r="A314" s="19">
        <v>306</v>
      </c>
      <c r="B314" s="19" t="str">
        <f t="shared" si="28"/>
        <v>80211_Grey</v>
      </c>
      <c r="C314" s="19" t="s">
        <v>123</v>
      </c>
      <c r="D314" s="19" t="s">
        <v>123</v>
      </c>
      <c r="E314" s="19" t="s">
        <v>123</v>
      </c>
      <c r="F314" s="19" t="s">
        <v>124</v>
      </c>
      <c r="G314" s="19">
        <f t="shared" si="29"/>
        <v>80211</v>
      </c>
      <c r="H314" s="19" t="str">
        <f t="shared" si="32"/>
        <v>080211</v>
      </c>
      <c r="I314" s="19">
        <f t="shared" si="27"/>
        <v>221</v>
      </c>
      <c r="J314" s="19">
        <f t="shared" si="30"/>
        <v>221</v>
      </c>
      <c r="K314" s="38"/>
      <c r="L314" s="39"/>
      <c r="M314" s="39"/>
      <c r="N314" s="39"/>
      <c r="O314" s="39"/>
      <c r="P314" s="39"/>
      <c r="Q314" s="40"/>
      <c r="R314" s="40"/>
      <c r="S314" s="33" t="s">
        <v>364</v>
      </c>
      <c r="T314" s="34">
        <v>1507.4405215039931</v>
      </c>
      <c r="U314" s="34"/>
      <c r="V314" s="34" t="s">
        <v>363</v>
      </c>
      <c r="W314" s="162" t="s">
        <v>363</v>
      </c>
      <c r="X314" s="162" t="s">
        <v>363</v>
      </c>
      <c r="Y314" s="34" t="s">
        <v>363</v>
      </c>
      <c r="Z314" s="162" t="s">
        <v>363</v>
      </c>
      <c r="AA314" s="162" t="s">
        <v>363</v>
      </c>
      <c r="AB314" s="162" t="s">
        <v>363</v>
      </c>
      <c r="AC314" s="34" t="s">
        <v>363</v>
      </c>
      <c r="AD314" s="162" t="s">
        <v>363</v>
      </c>
      <c r="AE314" s="162">
        <v>174.23366336633663</v>
      </c>
      <c r="AF314" s="162" t="s">
        <v>363</v>
      </c>
      <c r="AG314" s="162" t="s">
        <v>363</v>
      </c>
      <c r="AH314" s="162" t="s">
        <v>363</v>
      </c>
      <c r="AI314" s="162" t="s">
        <v>363</v>
      </c>
      <c r="AJ314" s="162" t="s">
        <v>363</v>
      </c>
      <c r="AK314" s="34" t="s">
        <v>363</v>
      </c>
      <c r="AL314" s="34">
        <v>217.73588345984581</v>
      </c>
      <c r="AM314" s="34">
        <v>4098.7070724968535</v>
      </c>
      <c r="AN314" s="34">
        <v>562.52523106619503</v>
      </c>
      <c r="AO314" s="34" t="s">
        <v>363</v>
      </c>
      <c r="AP314" s="34" t="s">
        <v>363</v>
      </c>
      <c r="AQ314" s="34" t="s">
        <v>363</v>
      </c>
    </row>
    <row r="315" spans="1:43" x14ac:dyDescent="0.45">
      <c r="A315" s="19">
        <v>307</v>
      </c>
      <c r="B315" s="19" t="str">
        <f t="shared" si="28"/>
        <v>80212_Green</v>
      </c>
      <c r="C315" s="19" t="s">
        <v>123</v>
      </c>
      <c r="D315" s="19" t="s">
        <v>123</v>
      </c>
      <c r="E315" s="19" t="s">
        <v>123</v>
      </c>
      <c r="F315" s="19" t="s">
        <v>124</v>
      </c>
      <c r="G315" s="19">
        <f t="shared" si="29"/>
        <v>80212</v>
      </c>
      <c r="H315" s="19" t="str">
        <f t="shared" si="32"/>
        <v>080212</v>
      </c>
      <c r="I315" s="19" t="str">
        <f>IF(J315=J312,"aa",J315)</f>
        <v>aa</v>
      </c>
      <c r="J315" s="19">
        <f t="shared" si="30"/>
        <v>221</v>
      </c>
      <c r="K315" s="31" t="s">
        <v>363</v>
      </c>
      <c r="L315" s="30" t="s">
        <v>618</v>
      </c>
      <c r="M315" s="30" t="s">
        <v>615</v>
      </c>
      <c r="N315" s="49" t="s">
        <v>619</v>
      </c>
      <c r="O315" s="30" t="s">
        <v>363</v>
      </c>
      <c r="P315" s="30" t="s">
        <v>614</v>
      </c>
      <c r="Q315" s="32">
        <v>0.5</v>
      </c>
      <c r="R315" s="32">
        <v>1</v>
      </c>
      <c r="S315" s="33" t="s">
        <v>361</v>
      </c>
      <c r="T315" s="34">
        <v>9263.6695072248767</v>
      </c>
      <c r="U315" s="34"/>
      <c r="V315" s="34" t="s">
        <v>363</v>
      </c>
      <c r="W315" s="162" t="s">
        <v>363</v>
      </c>
      <c r="X315" s="162" t="s">
        <v>363</v>
      </c>
      <c r="Y315" s="34" t="s">
        <v>363</v>
      </c>
      <c r="Z315" s="162" t="s">
        <v>363</v>
      </c>
      <c r="AA315" s="162" t="s">
        <v>363</v>
      </c>
      <c r="AB315" s="162" t="s">
        <v>363</v>
      </c>
      <c r="AC315" s="34" t="s">
        <v>363</v>
      </c>
      <c r="AD315" s="162" t="s">
        <v>363</v>
      </c>
      <c r="AE315" s="162">
        <v>18520.316831683165</v>
      </c>
      <c r="AF315" s="162" t="s">
        <v>363</v>
      </c>
      <c r="AG315" s="162" t="s">
        <v>363</v>
      </c>
      <c r="AH315" s="162" t="s">
        <v>363</v>
      </c>
      <c r="AI315" s="162" t="s">
        <v>363</v>
      </c>
      <c r="AJ315" s="162" t="s">
        <v>363</v>
      </c>
      <c r="AK315" s="34" t="s">
        <v>363</v>
      </c>
      <c r="AL315" s="34">
        <v>6732.0375049892009</v>
      </c>
      <c r="AM315" s="34">
        <v>8864.6662709981447</v>
      </c>
      <c r="AN315" s="34">
        <v>6279.4848555546969</v>
      </c>
      <c r="AO315" s="34" t="s">
        <v>363</v>
      </c>
      <c r="AP315" s="34" t="s">
        <v>363</v>
      </c>
      <c r="AQ315" s="34" t="s">
        <v>363</v>
      </c>
    </row>
    <row r="316" spans="1:43" x14ac:dyDescent="0.45">
      <c r="A316" s="19">
        <v>308</v>
      </c>
      <c r="B316" s="19" t="str">
        <f t="shared" si="28"/>
        <v>80212_Blue</v>
      </c>
      <c r="C316" s="19" t="s">
        <v>123</v>
      </c>
      <c r="D316" s="19" t="s">
        <v>123</v>
      </c>
      <c r="E316" s="19" t="s">
        <v>123</v>
      </c>
      <c r="F316" s="19" t="s">
        <v>124</v>
      </c>
      <c r="G316" s="19">
        <f t="shared" si="29"/>
        <v>80212</v>
      </c>
      <c r="H316" s="19" t="str">
        <f t="shared" si="32"/>
        <v>080212</v>
      </c>
      <c r="I316" s="19" t="str">
        <f t="shared" si="27"/>
        <v>aa</v>
      </c>
      <c r="J316" s="19">
        <f t="shared" si="30"/>
        <v>221</v>
      </c>
      <c r="K316" s="35"/>
      <c r="L316" s="36"/>
      <c r="M316" s="36"/>
      <c r="N316" s="56"/>
      <c r="O316" s="36"/>
      <c r="P316" s="36"/>
      <c r="Q316" s="37"/>
      <c r="R316" s="37"/>
      <c r="S316" s="33" t="s">
        <v>362</v>
      </c>
      <c r="T316" s="34">
        <v>3815.9686979743074</v>
      </c>
      <c r="U316" s="34"/>
      <c r="V316" s="34" t="s">
        <v>363</v>
      </c>
      <c r="W316" s="162" t="s">
        <v>363</v>
      </c>
      <c r="X316" s="162" t="s">
        <v>363</v>
      </c>
      <c r="Y316" s="34" t="s">
        <v>363</v>
      </c>
      <c r="Z316" s="162" t="s">
        <v>363</v>
      </c>
      <c r="AA316" s="162" t="s">
        <v>363</v>
      </c>
      <c r="AB316" s="162" t="s">
        <v>363</v>
      </c>
      <c r="AC316" s="34" t="s">
        <v>363</v>
      </c>
      <c r="AD316" s="162" t="s">
        <v>363</v>
      </c>
      <c r="AE316" s="162" t="s">
        <v>363</v>
      </c>
      <c r="AF316" s="162" t="s">
        <v>363</v>
      </c>
      <c r="AG316" s="162" t="s">
        <v>363</v>
      </c>
      <c r="AH316" s="162" t="s">
        <v>363</v>
      </c>
      <c r="AI316" s="162" t="s">
        <v>363</v>
      </c>
      <c r="AJ316" s="162" t="s">
        <v>363</v>
      </c>
      <c r="AK316" s="34" t="s">
        <v>363</v>
      </c>
      <c r="AL316" s="34">
        <v>1703.8471116917551</v>
      </c>
      <c r="AM316" s="34">
        <v>3502.7734992641608</v>
      </c>
      <c r="AN316" s="34">
        <v>206.7714954790159</v>
      </c>
      <c r="AO316" s="34" t="s">
        <v>363</v>
      </c>
      <c r="AP316" s="34" t="s">
        <v>363</v>
      </c>
      <c r="AQ316" s="34" t="s">
        <v>363</v>
      </c>
    </row>
    <row r="317" spans="1:43" x14ac:dyDescent="0.45">
      <c r="A317" s="19">
        <v>309</v>
      </c>
      <c r="B317" s="19" t="str">
        <f t="shared" si="28"/>
        <v>80212_Grey</v>
      </c>
      <c r="C317" s="19" t="s">
        <v>123</v>
      </c>
      <c r="D317" s="19" t="s">
        <v>123</v>
      </c>
      <c r="E317" s="19" t="s">
        <v>123</v>
      </c>
      <c r="F317" s="19" t="s">
        <v>124</v>
      </c>
      <c r="G317" s="19">
        <f t="shared" si="29"/>
        <v>80212</v>
      </c>
      <c r="H317" s="19" t="str">
        <f t="shared" si="32"/>
        <v>080212</v>
      </c>
      <c r="I317" s="19" t="str">
        <f t="shared" si="27"/>
        <v>aa</v>
      </c>
      <c r="J317" s="19">
        <f t="shared" si="30"/>
        <v>221</v>
      </c>
      <c r="K317" s="38"/>
      <c r="L317" s="39"/>
      <c r="M317" s="39"/>
      <c r="N317" s="39"/>
      <c r="O317" s="39"/>
      <c r="P317" s="39"/>
      <c r="Q317" s="40"/>
      <c r="R317" s="40"/>
      <c r="S317" s="33" t="s">
        <v>364</v>
      </c>
      <c r="T317" s="34">
        <v>3014.8810430079861</v>
      </c>
      <c r="U317" s="34"/>
      <c r="V317" s="34" t="s">
        <v>363</v>
      </c>
      <c r="W317" s="162" t="s">
        <v>363</v>
      </c>
      <c r="X317" s="162" t="s">
        <v>363</v>
      </c>
      <c r="Y317" s="34" t="s">
        <v>363</v>
      </c>
      <c r="Z317" s="162" t="s">
        <v>363</v>
      </c>
      <c r="AA317" s="162" t="s">
        <v>363</v>
      </c>
      <c r="AB317" s="162" t="s">
        <v>363</v>
      </c>
      <c r="AC317" s="34" t="s">
        <v>363</v>
      </c>
      <c r="AD317" s="162" t="s">
        <v>363</v>
      </c>
      <c r="AE317" s="162">
        <v>348.46732673267326</v>
      </c>
      <c r="AF317" s="162" t="s">
        <v>363</v>
      </c>
      <c r="AG317" s="162" t="s">
        <v>363</v>
      </c>
      <c r="AH317" s="162" t="s">
        <v>363</v>
      </c>
      <c r="AI317" s="162" t="s">
        <v>363</v>
      </c>
      <c r="AJ317" s="162" t="s">
        <v>363</v>
      </c>
      <c r="AK317" s="34" t="s">
        <v>363</v>
      </c>
      <c r="AL317" s="34">
        <v>435.47176691969162</v>
      </c>
      <c r="AM317" s="34">
        <v>8197.4141449937069</v>
      </c>
      <c r="AN317" s="34">
        <v>1125.0504621323901</v>
      </c>
      <c r="AO317" s="34" t="s">
        <v>363</v>
      </c>
      <c r="AP317" s="34" t="s">
        <v>363</v>
      </c>
      <c r="AQ317" s="34" t="s">
        <v>363</v>
      </c>
    </row>
    <row r="318" spans="1:43" x14ac:dyDescent="0.45">
      <c r="A318" s="19">
        <v>310</v>
      </c>
      <c r="B318" s="19" t="str">
        <f t="shared" si="28"/>
        <v>80231_Green</v>
      </c>
      <c r="C318" s="19" t="s">
        <v>123</v>
      </c>
      <c r="D318" s="19" t="s">
        <v>123</v>
      </c>
      <c r="E318" s="19" t="s">
        <v>123</v>
      </c>
      <c r="F318" s="19" t="s">
        <v>124</v>
      </c>
      <c r="G318" s="19">
        <f t="shared" si="29"/>
        <v>80231</v>
      </c>
      <c r="H318" s="19" t="str">
        <f t="shared" si="32"/>
        <v>080231</v>
      </c>
      <c r="I318" s="19">
        <f>IF(J318=J315,"aa",J318)</f>
        <v>222</v>
      </c>
      <c r="J318" s="19">
        <f t="shared" si="30"/>
        <v>222</v>
      </c>
      <c r="K318" s="31">
        <v>222</v>
      </c>
      <c r="L318" s="30" t="s">
        <v>620</v>
      </c>
      <c r="M318" s="30" t="s">
        <v>621</v>
      </c>
      <c r="N318" s="30" t="s">
        <v>622</v>
      </c>
      <c r="O318" s="49" t="s">
        <v>128</v>
      </c>
      <c r="P318" s="30" t="s">
        <v>620</v>
      </c>
      <c r="Q318" s="32">
        <v>1</v>
      </c>
      <c r="R318" s="32">
        <v>1</v>
      </c>
      <c r="S318" s="33" t="s">
        <v>361</v>
      </c>
      <c r="T318" s="34">
        <v>2805.484855780167</v>
      </c>
      <c r="U318" s="34"/>
      <c r="V318" s="34" t="s">
        <v>363</v>
      </c>
      <c r="W318" s="162" t="s">
        <v>363</v>
      </c>
      <c r="X318" s="162">
        <v>7394.9671234757006</v>
      </c>
      <c r="Y318" s="34">
        <v>547.07091469681393</v>
      </c>
      <c r="Z318" s="162" t="s">
        <v>363</v>
      </c>
      <c r="AA318" s="162" t="s">
        <v>363</v>
      </c>
      <c r="AB318" s="162" t="s">
        <v>363</v>
      </c>
      <c r="AC318" s="34" t="s">
        <v>363</v>
      </c>
      <c r="AD318" s="162" t="s">
        <v>363</v>
      </c>
      <c r="AE318" s="162">
        <v>2763.316928184247</v>
      </c>
      <c r="AF318" s="162" t="s">
        <v>363</v>
      </c>
      <c r="AG318" s="162" t="s">
        <v>363</v>
      </c>
      <c r="AH318" s="162" t="s">
        <v>363</v>
      </c>
      <c r="AI318" s="162" t="s">
        <v>363</v>
      </c>
      <c r="AJ318" s="162" t="s">
        <v>363</v>
      </c>
      <c r="AK318" s="34" t="s">
        <v>363</v>
      </c>
      <c r="AL318" s="34">
        <v>3035.8953479906168</v>
      </c>
      <c r="AM318" s="34">
        <v>4405.2612900285631</v>
      </c>
      <c r="AN318" s="34">
        <v>4006.2613758662997</v>
      </c>
      <c r="AO318" s="34" t="s">
        <v>363</v>
      </c>
      <c r="AP318" s="34">
        <v>8937.3452049641965</v>
      </c>
      <c r="AQ318" s="34" t="s">
        <v>363</v>
      </c>
    </row>
    <row r="319" spans="1:43" x14ac:dyDescent="0.45">
      <c r="A319" s="19">
        <v>311</v>
      </c>
      <c r="B319" s="19" t="str">
        <f t="shared" si="28"/>
        <v>80231_Blue</v>
      </c>
      <c r="C319" s="19" t="s">
        <v>123</v>
      </c>
      <c r="D319" s="19" t="s">
        <v>123</v>
      </c>
      <c r="E319" s="19" t="s">
        <v>123</v>
      </c>
      <c r="F319" s="19" t="s">
        <v>124</v>
      </c>
      <c r="G319" s="19">
        <f t="shared" si="29"/>
        <v>80231</v>
      </c>
      <c r="H319" s="19" t="str">
        <f t="shared" si="32"/>
        <v>080231</v>
      </c>
      <c r="I319" s="19">
        <f t="shared" si="27"/>
        <v>222</v>
      </c>
      <c r="J319" s="19">
        <f t="shared" si="30"/>
        <v>222</v>
      </c>
      <c r="K319" s="35"/>
      <c r="L319" s="36"/>
      <c r="M319" s="36"/>
      <c r="N319" s="36"/>
      <c r="O319" s="56"/>
      <c r="P319" s="36"/>
      <c r="Q319" s="37"/>
      <c r="R319" s="37"/>
      <c r="S319" s="33" t="s">
        <v>362</v>
      </c>
      <c r="T319" s="34">
        <v>1299.0509427956761</v>
      </c>
      <c r="U319" s="34"/>
      <c r="V319" s="34" t="s">
        <v>363</v>
      </c>
      <c r="W319" s="162" t="s">
        <v>363</v>
      </c>
      <c r="X319" s="162">
        <v>115.77008809493077</v>
      </c>
      <c r="Y319" s="34">
        <v>2714.4295991777999</v>
      </c>
      <c r="Z319" s="162" t="s">
        <v>363</v>
      </c>
      <c r="AA319" s="162" t="s">
        <v>363</v>
      </c>
      <c r="AB319" s="162" t="s">
        <v>363</v>
      </c>
      <c r="AC319" s="34" t="s">
        <v>363</v>
      </c>
      <c r="AD319" s="162" t="s">
        <v>363</v>
      </c>
      <c r="AE319" s="162">
        <v>130.7568230043851</v>
      </c>
      <c r="AF319" s="162" t="s">
        <v>363</v>
      </c>
      <c r="AG319" s="162" t="s">
        <v>363</v>
      </c>
      <c r="AH319" s="162" t="s">
        <v>363</v>
      </c>
      <c r="AI319" s="162" t="s">
        <v>363</v>
      </c>
      <c r="AJ319" s="162" t="s">
        <v>363</v>
      </c>
      <c r="AK319" s="34" t="s">
        <v>363</v>
      </c>
      <c r="AL319" s="34">
        <v>903.06899711646531</v>
      </c>
      <c r="AM319" s="34">
        <v>3254.9090337085286</v>
      </c>
      <c r="AN319" s="34">
        <v>163.09799555446273</v>
      </c>
      <c r="AO319" s="34" t="s">
        <v>363</v>
      </c>
      <c r="AP319" s="34">
        <v>1571.3475527842838</v>
      </c>
      <c r="AQ319" s="34" t="s">
        <v>363</v>
      </c>
    </row>
    <row r="320" spans="1:43" x14ac:dyDescent="0.45">
      <c r="A320" s="19">
        <v>312</v>
      </c>
      <c r="B320" s="19" t="str">
        <f t="shared" si="28"/>
        <v>80231_Grey</v>
      </c>
      <c r="C320" s="19" t="s">
        <v>123</v>
      </c>
      <c r="D320" s="19" t="s">
        <v>123</v>
      </c>
      <c r="E320" s="19" t="s">
        <v>123</v>
      </c>
      <c r="F320" s="19" t="s">
        <v>124</v>
      </c>
      <c r="G320" s="19">
        <f t="shared" si="29"/>
        <v>80231</v>
      </c>
      <c r="H320" s="19" t="str">
        <f t="shared" si="32"/>
        <v>080231</v>
      </c>
      <c r="I320" s="19">
        <f t="shared" ref="I320:I335" si="33">IF(J320=J317,"aa",J320)</f>
        <v>222</v>
      </c>
      <c r="J320" s="19">
        <f t="shared" si="30"/>
        <v>222</v>
      </c>
      <c r="K320" s="38"/>
      <c r="L320" s="39"/>
      <c r="M320" s="39"/>
      <c r="N320" s="39"/>
      <c r="O320" s="39"/>
      <c r="P320" s="39"/>
      <c r="Q320" s="40"/>
      <c r="R320" s="40"/>
      <c r="S320" s="33" t="s">
        <v>364</v>
      </c>
      <c r="T320" s="34">
        <v>813.85337376722759</v>
      </c>
      <c r="U320" s="34"/>
      <c r="V320" s="34" t="s">
        <v>363</v>
      </c>
      <c r="W320" s="162" t="s">
        <v>363</v>
      </c>
      <c r="X320" s="162" t="s">
        <v>363</v>
      </c>
      <c r="Y320" s="34" t="s">
        <v>363</v>
      </c>
      <c r="Z320" s="162" t="s">
        <v>363</v>
      </c>
      <c r="AA320" s="162" t="s">
        <v>363</v>
      </c>
      <c r="AB320" s="162" t="s">
        <v>363</v>
      </c>
      <c r="AC320" s="34" t="s">
        <v>363</v>
      </c>
      <c r="AD320" s="162" t="s">
        <v>363</v>
      </c>
      <c r="AE320" s="162" t="s">
        <v>363</v>
      </c>
      <c r="AF320" s="162" t="s">
        <v>363</v>
      </c>
      <c r="AG320" s="162" t="s">
        <v>363</v>
      </c>
      <c r="AH320" s="162" t="s">
        <v>363</v>
      </c>
      <c r="AI320" s="162" t="s">
        <v>363</v>
      </c>
      <c r="AJ320" s="162" t="s">
        <v>363</v>
      </c>
      <c r="AK320" s="34" t="s">
        <v>363</v>
      </c>
      <c r="AL320" s="34" t="s">
        <v>363</v>
      </c>
      <c r="AM320" s="34" t="s">
        <v>363</v>
      </c>
      <c r="AN320" s="34">
        <v>606.52498998411227</v>
      </c>
      <c r="AO320" s="34" t="s">
        <v>363</v>
      </c>
      <c r="AP320" s="34" t="s">
        <v>363</v>
      </c>
      <c r="AQ320" s="34" t="s">
        <v>363</v>
      </c>
    </row>
    <row r="321" spans="1:43" x14ac:dyDescent="0.45">
      <c r="A321" s="19">
        <v>313</v>
      </c>
      <c r="B321" s="19" t="str">
        <f t="shared" si="28"/>
        <v>80232_Green</v>
      </c>
      <c r="C321" s="19" t="s">
        <v>123</v>
      </c>
      <c r="D321" s="19" t="s">
        <v>123</v>
      </c>
      <c r="E321" s="19" t="s">
        <v>123</v>
      </c>
      <c r="F321" s="19" t="s">
        <v>124</v>
      </c>
      <c r="G321" s="19">
        <f t="shared" si="29"/>
        <v>80232</v>
      </c>
      <c r="H321" s="19" t="str">
        <f t="shared" si="32"/>
        <v>080232</v>
      </c>
      <c r="I321" s="19" t="str">
        <f>IF(J321=J318,"aa",J321)</f>
        <v>aa</v>
      </c>
      <c r="J321" s="19">
        <f t="shared" si="30"/>
        <v>222</v>
      </c>
      <c r="K321" s="31" t="s">
        <v>363</v>
      </c>
      <c r="L321" s="30" t="s">
        <v>623</v>
      </c>
      <c r="M321" s="30" t="s">
        <v>621</v>
      </c>
      <c r="N321" s="49" t="s">
        <v>624</v>
      </c>
      <c r="O321" s="30" t="s">
        <v>363</v>
      </c>
      <c r="P321" s="30" t="s">
        <v>620</v>
      </c>
      <c r="Q321" s="32">
        <v>0.53</v>
      </c>
      <c r="R321" s="32">
        <v>1</v>
      </c>
      <c r="S321" s="33" t="s">
        <v>361</v>
      </c>
      <c r="T321" s="34">
        <v>5293.3676524154089</v>
      </c>
      <c r="U321" s="34"/>
      <c r="V321" s="34" t="s">
        <v>363</v>
      </c>
      <c r="W321" s="162" t="s">
        <v>363</v>
      </c>
      <c r="X321" s="162">
        <v>13952.768157501321</v>
      </c>
      <c r="Y321" s="34">
        <v>1032.2092730128563</v>
      </c>
      <c r="Z321" s="162" t="s">
        <v>363</v>
      </c>
      <c r="AA321" s="162" t="s">
        <v>363</v>
      </c>
      <c r="AB321" s="162" t="s">
        <v>363</v>
      </c>
      <c r="AC321" s="34" t="s">
        <v>363</v>
      </c>
      <c r="AD321" s="162" t="s">
        <v>363</v>
      </c>
      <c r="AE321" s="162">
        <v>5213.8055248759374</v>
      </c>
      <c r="AF321" s="162" t="s">
        <v>363</v>
      </c>
      <c r="AG321" s="162" t="s">
        <v>363</v>
      </c>
      <c r="AH321" s="162" t="s">
        <v>363</v>
      </c>
      <c r="AI321" s="162" t="s">
        <v>363</v>
      </c>
      <c r="AJ321" s="162" t="s">
        <v>363</v>
      </c>
      <c r="AK321" s="34" t="s">
        <v>363</v>
      </c>
      <c r="AL321" s="34">
        <v>5728.1044301709744</v>
      </c>
      <c r="AM321" s="34">
        <v>8311.8137547708739</v>
      </c>
      <c r="AN321" s="34">
        <v>7558.9837280496213</v>
      </c>
      <c r="AO321" s="34" t="s">
        <v>363</v>
      </c>
      <c r="AP321" s="34">
        <v>16862.91548106452</v>
      </c>
      <c r="AQ321" s="34" t="s">
        <v>363</v>
      </c>
    </row>
    <row r="322" spans="1:43" x14ac:dyDescent="0.45">
      <c r="A322" s="19">
        <v>314</v>
      </c>
      <c r="B322" s="19" t="str">
        <f t="shared" si="28"/>
        <v>80232_Blue</v>
      </c>
      <c r="C322" s="19" t="s">
        <v>123</v>
      </c>
      <c r="D322" s="19" t="s">
        <v>123</v>
      </c>
      <c r="E322" s="19" t="s">
        <v>123</v>
      </c>
      <c r="F322" s="19" t="s">
        <v>124</v>
      </c>
      <c r="G322" s="19">
        <f t="shared" si="29"/>
        <v>80232</v>
      </c>
      <c r="H322" s="19" t="str">
        <f t="shared" si="32"/>
        <v>080232</v>
      </c>
      <c r="I322" s="19" t="str">
        <f t="shared" si="33"/>
        <v>aa</v>
      </c>
      <c r="J322" s="19">
        <f t="shared" si="30"/>
        <v>222</v>
      </c>
      <c r="K322" s="35"/>
      <c r="L322" s="36"/>
      <c r="M322" s="36"/>
      <c r="N322" s="56"/>
      <c r="O322" s="36"/>
      <c r="P322" s="36"/>
      <c r="Q322" s="37"/>
      <c r="R322" s="37"/>
      <c r="S322" s="33" t="s">
        <v>362</v>
      </c>
      <c r="T322" s="34">
        <v>2451.0395147088225</v>
      </c>
      <c r="U322" s="34"/>
      <c r="V322" s="34" t="s">
        <v>363</v>
      </c>
      <c r="W322" s="162" t="s">
        <v>363</v>
      </c>
      <c r="X322" s="162">
        <v>218.43412848100144</v>
      </c>
      <c r="Y322" s="34">
        <v>5121.5652814675468</v>
      </c>
      <c r="Z322" s="162" t="s">
        <v>363</v>
      </c>
      <c r="AA322" s="162" t="s">
        <v>363</v>
      </c>
      <c r="AB322" s="162" t="s">
        <v>363</v>
      </c>
      <c r="AC322" s="34" t="s">
        <v>363</v>
      </c>
      <c r="AD322" s="162" t="s">
        <v>363</v>
      </c>
      <c r="AE322" s="162">
        <v>246.71098680072657</v>
      </c>
      <c r="AF322" s="162" t="s">
        <v>363</v>
      </c>
      <c r="AG322" s="162" t="s">
        <v>363</v>
      </c>
      <c r="AH322" s="162" t="s">
        <v>363</v>
      </c>
      <c r="AI322" s="162" t="s">
        <v>363</v>
      </c>
      <c r="AJ322" s="162" t="s">
        <v>363</v>
      </c>
      <c r="AK322" s="34" t="s">
        <v>363</v>
      </c>
      <c r="AL322" s="34">
        <v>1703.9037681442742</v>
      </c>
      <c r="AM322" s="34">
        <v>6141.3377994500534</v>
      </c>
      <c r="AN322" s="34">
        <v>307.73206708389193</v>
      </c>
      <c r="AO322" s="34" t="s">
        <v>363</v>
      </c>
      <c r="AP322" s="34">
        <v>2964.8067033665729</v>
      </c>
      <c r="AQ322" s="34" t="s">
        <v>363</v>
      </c>
    </row>
    <row r="323" spans="1:43" x14ac:dyDescent="0.45">
      <c r="A323" s="19">
        <v>315</v>
      </c>
      <c r="B323" s="19" t="str">
        <f t="shared" si="28"/>
        <v>80232_Grey</v>
      </c>
      <c r="C323" s="19" t="s">
        <v>123</v>
      </c>
      <c r="D323" s="19" t="s">
        <v>123</v>
      </c>
      <c r="E323" s="19" t="s">
        <v>123</v>
      </c>
      <c r="F323" s="19" t="s">
        <v>124</v>
      </c>
      <c r="G323" s="19">
        <f t="shared" si="29"/>
        <v>80232</v>
      </c>
      <c r="H323" s="19" t="str">
        <f t="shared" si="32"/>
        <v>080232</v>
      </c>
      <c r="I323" s="19" t="str">
        <f t="shared" si="33"/>
        <v>aa</v>
      </c>
      <c r="J323" s="19">
        <f t="shared" si="30"/>
        <v>222</v>
      </c>
      <c r="K323" s="38"/>
      <c r="L323" s="39"/>
      <c r="M323" s="39"/>
      <c r="N323" s="39"/>
      <c r="O323" s="39"/>
      <c r="P323" s="39"/>
      <c r="Q323" s="40"/>
      <c r="R323" s="40"/>
      <c r="S323" s="33" t="s">
        <v>364</v>
      </c>
      <c r="T323" s="34">
        <v>1535.5724033343915</v>
      </c>
      <c r="U323" s="34"/>
      <c r="V323" s="34" t="s">
        <v>363</v>
      </c>
      <c r="W323" s="162" t="s">
        <v>363</v>
      </c>
      <c r="X323" s="162" t="s">
        <v>363</v>
      </c>
      <c r="Y323" s="34" t="s">
        <v>363</v>
      </c>
      <c r="Z323" s="162" t="s">
        <v>363</v>
      </c>
      <c r="AA323" s="162" t="s">
        <v>363</v>
      </c>
      <c r="AB323" s="162" t="s">
        <v>363</v>
      </c>
      <c r="AC323" s="34" t="s">
        <v>363</v>
      </c>
      <c r="AD323" s="162" t="s">
        <v>363</v>
      </c>
      <c r="AE323" s="162" t="s">
        <v>363</v>
      </c>
      <c r="AF323" s="162" t="s">
        <v>363</v>
      </c>
      <c r="AG323" s="162" t="s">
        <v>363</v>
      </c>
      <c r="AH323" s="162" t="s">
        <v>363</v>
      </c>
      <c r="AI323" s="162" t="s">
        <v>363</v>
      </c>
      <c r="AJ323" s="162" t="s">
        <v>363</v>
      </c>
      <c r="AK323" s="34" t="s">
        <v>363</v>
      </c>
      <c r="AL323" s="34" t="s">
        <v>363</v>
      </c>
      <c r="AM323" s="34" t="s">
        <v>363</v>
      </c>
      <c r="AN323" s="34">
        <v>1144.3867735549288</v>
      </c>
      <c r="AO323" s="34" t="s">
        <v>363</v>
      </c>
      <c r="AP323" s="34" t="s">
        <v>363</v>
      </c>
      <c r="AQ323" s="34" t="s">
        <v>363</v>
      </c>
    </row>
    <row r="324" spans="1:43" x14ac:dyDescent="0.45">
      <c r="A324" s="19">
        <v>316</v>
      </c>
      <c r="B324" s="19" t="str">
        <f t="shared" si="28"/>
        <v>80250_Green</v>
      </c>
      <c r="C324" s="19" t="s">
        <v>123</v>
      </c>
      <c r="D324" s="19" t="s">
        <v>123</v>
      </c>
      <c r="E324" s="19" t="s">
        <v>123</v>
      </c>
      <c r="F324" s="19" t="s">
        <v>124</v>
      </c>
      <c r="G324" s="19">
        <f t="shared" si="29"/>
        <v>80250</v>
      </c>
      <c r="H324" s="19" t="str">
        <f t="shared" si="32"/>
        <v>080250</v>
      </c>
      <c r="I324" s="19">
        <f>IF(J324=J321,"aa",J324)</f>
        <v>223</v>
      </c>
      <c r="J324" s="19">
        <f t="shared" si="30"/>
        <v>223</v>
      </c>
      <c r="K324" s="31">
        <v>223</v>
      </c>
      <c r="L324" s="30" t="s">
        <v>625</v>
      </c>
      <c r="M324" s="30" t="s">
        <v>626</v>
      </c>
      <c r="N324" s="49" t="s">
        <v>627</v>
      </c>
      <c r="O324" s="30" t="s">
        <v>129</v>
      </c>
      <c r="P324" s="30" t="s">
        <v>625</v>
      </c>
      <c r="Q324" s="32">
        <v>1</v>
      </c>
      <c r="R324" s="32">
        <v>1</v>
      </c>
      <c r="S324" s="33" t="s">
        <v>361</v>
      </c>
      <c r="T324" s="34">
        <v>3094.5595871335349</v>
      </c>
      <c r="U324" s="34"/>
      <c r="V324" s="34" t="s">
        <v>363</v>
      </c>
      <c r="W324" s="162" t="s">
        <v>363</v>
      </c>
      <c r="X324" s="162" t="s">
        <v>363</v>
      </c>
      <c r="Y324" s="34" t="s">
        <v>363</v>
      </c>
      <c r="Z324" s="162" t="s">
        <v>363</v>
      </c>
      <c r="AA324" s="162" t="s">
        <v>363</v>
      </c>
      <c r="AB324" s="162" t="s">
        <v>363</v>
      </c>
      <c r="AC324" s="34" t="s">
        <v>363</v>
      </c>
      <c r="AD324" s="162" t="s">
        <v>363</v>
      </c>
      <c r="AE324" s="162" t="s">
        <v>363</v>
      </c>
      <c r="AF324" s="162" t="s">
        <v>363</v>
      </c>
      <c r="AG324" s="162" t="s">
        <v>363</v>
      </c>
      <c r="AH324" s="162" t="s">
        <v>363</v>
      </c>
      <c r="AI324" s="162" t="s">
        <v>363</v>
      </c>
      <c r="AJ324" s="162" t="s">
        <v>363</v>
      </c>
      <c r="AK324" s="34" t="s">
        <v>363</v>
      </c>
      <c r="AL324" s="34" t="s">
        <v>363</v>
      </c>
      <c r="AM324" s="34" t="s">
        <v>363</v>
      </c>
      <c r="AN324" s="34">
        <v>3259.6173460473456</v>
      </c>
      <c r="AO324" s="34" t="s">
        <v>363</v>
      </c>
      <c r="AP324" s="34" t="s">
        <v>363</v>
      </c>
      <c r="AQ324" s="34" t="s">
        <v>363</v>
      </c>
    </row>
    <row r="325" spans="1:43" x14ac:dyDescent="0.45">
      <c r="A325" s="19">
        <v>317</v>
      </c>
      <c r="B325" s="19" t="str">
        <f t="shared" si="28"/>
        <v>80250_Blue</v>
      </c>
      <c r="C325" s="19" t="s">
        <v>123</v>
      </c>
      <c r="D325" s="19" t="s">
        <v>123</v>
      </c>
      <c r="E325" s="19" t="s">
        <v>123</v>
      </c>
      <c r="F325" s="19" t="s">
        <v>124</v>
      </c>
      <c r="G325" s="19">
        <f t="shared" si="29"/>
        <v>80250</v>
      </c>
      <c r="H325" s="19" t="str">
        <f t="shared" si="32"/>
        <v>080250</v>
      </c>
      <c r="I325" s="19">
        <f t="shared" si="33"/>
        <v>223</v>
      </c>
      <c r="J325" s="19">
        <f t="shared" si="30"/>
        <v>223</v>
      </c>
      <c r="K325" s="35"/>
      <c r="L325" s="36"/>
      <c r="M325" s="36"/>
      <c r="N325" s="56"/>
      <c r="O325" s="36"/>
      <c r="P325" s="36"/>
      <c r="Q325" s="37"/>
      <c r="R325" s="37"/>
      <c r="S325" s="33" t="s">
        <v>362</v>
      </c>
      <c r="T325" s="34">
        <v>7602.4948826523214</v>
      </c>
      <c r="U325" s="34"/>
      <c r="V325" s="34" t="s">
        <v>363</v>
      </c>
      <c r="W325" s="162" t="s">
        <v>363</v>
      </c>
      <c r="X325" s="162" t="s">
        <v>363</v>
      </c>
      <c r="Y325" s="34" t="s">
        <v>363</v>
      </c>
      <c r="Z325" s="162" t="s">
        <v>363</v>
      </c>
      <c r="AA325" s="162" t="s">
        <v>363</v>
      </c>
      <c r="AB325" s="162" t="s">
        <v>363</v>
      </c>
      <c r="AC325" s="34" t="s">
        <v>363</v>
      </c>
      <c r="AD325" s="162" t="s">
        <v>363</v>
      </c>
      <c r="AE325" s="162" t="s">
        <v>363</v>
      </c>
      <c r="AF325" s="162" t="s">
        <v>363</v>
      </c>
      <c r="AG325" s="162" t="s">
        <v>363</v>
      </c>
      <c r="AH325" s="162" t="s">
        <v>363</v>
      </c>
      <c r="AI325" s="162" t="s">
        <v>363</v>
      </c>
      <c r="AJ325" s="162" t="s">
        <v>363</v>
      </c>
      <c r="AK325" s="34" t="s">
        <v>363</v>
      </c>
      <c r="AL325" s="34" t="s">
        <v>363</v>
      </c>
      <c r="AM325" s="34" t="s">
        <v>363</v>
      </c>
      <c r="AN325" s="34">
        <v>181.94742571648305</v>
      </c>
      <c r="AO325" s="34" t="s">
        <v>363</v>
      </c>
      <c r="AP325" s="34" t="s">
        <v>363</v>
      </c>
      <c r="AQ325" s="34" t="s">
        <v>363</v>
      </c>
    </row>
    <row r="326" spans="1:43" x14ac:dyDescent="0.45">
      <c r="A326" s="19">
        <v>318</v>
      </c>
      <c r="B326" s="19" t="str">
        <f t="shared" si="28"/>
        <v>80250_Grey</v>
      </c>
      <c r="C326" s="19" t="s">
        <v>123</v>
      </c>
      <c r="D326" s="19" t="s">
        <v>123</v>
      </c>
      <c r="E326" s="19" t="s">
        <v>123</v>
      </c>
      <c r="F326" s="19" t="s">
        <v>124</v>
      </c>
      <c r="G326" s="19">
        <f t="shared" si="29"/>
        <v>80250</v>
      </c>
      <c r="H326" s="19" t="str">
        <f t="shared" si="32"/>
        <v>080250</v>
      </c>
      <c r="I326" s="19">
        <f t="shared" si="33"/>
        <v>223</v>
      </c>
      <c r="J326" s="19">
        <f t="shared" si="30"/>
        <v>223</v>
      </c>
      <c r="K326" s="38"/>
      <c r="L326" s="39"/>
      <c r="M326" s="39"/>
      <c r="N326" s="39"/>
      <c r="O326" s="39"/>
      <c r="P326" s="39"/>
      <c r="Q326" s="40"/>
      <c r="R326" s="40"/>
      <c r="S326" s="33" t="s">
        <v>364</v>
      </c>
      <c r="T326" s="34">
        <v>666.12197491570532</v>
      </c>
      <c r="U326" s="34"/>
      <c r="V326" s="34" t="s">
        <v>363</v>
      </c>
      <c r="W326" s="162" t="s">
        <v>363</v>
      </c>
      <c r="X326" s="162" t="s">
        <v>363</v>
      </c>
      <c r="Y326" s="34" t="s">
        <v>363</v>
      </c>
      <c r="Z326" s="162" t="s">
        <v>363</v>
      </c>
      <c r="AA326" s="162" t="s">
        <v>363</v>
      </c>
      <c r="AB326" s="162" t="s">
        <v>363</v>
      </c>
      <c r="AC326" s="34" t="s">
        <v>363</v>
      </c>
      <c r="AD326" s="162" t="s">
        <v>363</v>
      </c>
      <c r="AE326" s="162" t="s">
        <v>363</v>
      </c>
      <c r="AF326" s="162" t="s">
        <v>363</v>
      </c>
      <c r="AG326" s="162" t="s">
        <v>363</v>
      </c>
      <c r="AH326" s="162" t="s">
        <v>363</v>
      </c>
      <c r="AI326" s="162" t="s">
        <v>363</v>
      </c>
      <c r="AJ326" s="162" t="s">
        <v>363</v>
      </c>
      <c r="AK326" s="34" t="s">
        <v>363</v>
      </c>
      <c r="AL326" s="34" t="s">
        <v>363</v>
      </c>
      <c r="AM326" s="34" t="s">
        <v>363</v>
      </c>
      <c r="AN326" s="34">
        <v>609.4587596526294</v>
      </c>
      <c r="AO326" s="34" t="s">
        <v>363</v>
      </c>
      <c r="AP326" s="34" t="s">
        <v>363</v>
      </c>
      <c r="AQ326" s="34" t="s">
        <v>363</v>
      </c>
    </row>
    <row r="327" spans="1:43" x14ac:dyDescent="0.45">
      <c r="A327" s="19">
        <v>319</v>
      </c>
      <c r="B327" s="19" t="str">
        <f t="shared" si="28"/>
        <v>80290_Green</v>
      </c>
      <c r="C327" s="19" t="s">
        <v>123</v>
      </c>
      <c r="D327" s="19" t="s">
        <v>123</v>
      </c>
      <c r="E327" s="19" t="s">
        <v>123</v>
      </c>
      <c r="F327" s="19" t="s">
        <v>124</v>
      </c>
      <c r="G327" s="19">
        <f t="shared" si="29"/>
        <v>80290</v>
      </c>
      <c r="H327" s="19" t="str">
        <f t="shared" si="32"/>
        <v>080290</v>
      </c>
      <c r="I327" s="19">
        <f>IF(J327=J324,"aa",J327)</f>
        <v>224</v>
      </c>
      <c r="J327" s="19">
        <f t="shared" si="30"/>
        <v>224</v>
      </c>
      <c r="K327" s="31">
        <v>224</v>
      </c>
      <c r="L327" s="30" t="s">
        <v>628</v>
      </c>
      <c r="M327" s="30"/>
      <c r="N327" s="30"/>
      <c r="O327" s="30" t="s">
        <v>629</v>
      </c>
      <c r="P327" s="30" t="s">
        <v>628</v>
      </c>
      <c r="Q327" s="32">
        <v>1</v>
      </c>
      <c r="R327" s="32">
        <v>1</v>
      </c>
      <c r="S327" s="33" t="s">
        <v>361</v>
      </c>
      <c r="T327" s="34">
        <v>23344.661995492381</v>
      </c>
      <c r="U327" s="34"/>
      <c r="V327" s="34" t="s">
        <v>363</v>
      </c>
      <c r="W327" s="162" t="s">
        <v>363</v>
      </c>
      <c r="X327" s="162" t="s">
        <v>363</v>
      </c>
      <c r="Y327" s="34" t="s">
        <v>363</v>
      </c>
      <c r="Z327" s="162" t="s">
        <v>363</v>
      </c>
      <c r="AA327" s="162">
        <v>44480.947368421053</v>
      </c>
      <c r="AB327" s="162" t="s">
        <v>363</v>
      </c>
      <c r="AC327" s="34" t="s">
        <v>363</v>
      </c>
      <c r="AD327" s="162" t="s">
        <v>363</v>
      </c>
      <c r="AE327" s="162" t="s">
        <v>363</v>
      </c>
      <c r="AF327" s="162">
        <v>15463.112541155344</v>
      </c>
      <c r="AG327" s="162" t="s">
        <v>363</v>
      </c>
      <c r="AH327" s="162" t="s">
        <v>363</v>
      </c>
      <c r="AI327" s="162" t="s">
        <v>363</v>
      </c>
      <c r="AJ327" s="162" t="s">
        <v>363</v>
      </c>
      <c r="AK327" s="34" t="s">
        <v>363</v>
      </c>
      <c r="AL327" s="34" t="s">
        <v>363</v>
      </c>
      <c r="AM327" s="34" t="s">
        <v>363</v>
      </c>
      <c r="AN327" s="34" t="s">
        <v>363</v>
      </c>
      <c r="AO327" s="34" t="s">
        <v>363</v>
      </c>
      <c r="AP327" s="34" t="s">
        <v>363</v>
      </c>
      <c r="AQ327" s="34" t="s">
        <v>363</v>
      </c>
    </row>
    <row r="328" spans="1:43" x14ac:dyDescent="0.45">
      <c r="A328" s="19">
        <v>320</v>
      </c>
      <c r="B328" s="19" t="str">
        <f t="shared" si="28"/>
        <v>80290_Blue</v>
      </c>
      <c r="C328" s="19" t="s">
        <v>123</v>
      </c>
      <c r="D328" s="19" t="s">
        <v>123</v>
      </c>
      <c r="E328" s="19" t="s">
        <v>123</v>
      </c>
      <c r="F328" s="19" t="s">
        <v>124</v>
      </c>
      <c r="G328" s="19">
        <f t="shared" si="29"/>
        <v>80290</v>
      </c>
      <c r="H328" s="19" t="str">
        <f t="shared" si="32"/>
        <v>080290</v>
      </c>
      <c r="I328" s="19">
        <f t="shared" si="33"/>
        <v>224</v>
      </c>
      <c r="J328" s="19">
        <f t="shared" si="30"/>
        <v>224</v>
      </c>
      <c r="K328" s="35"/>
      <c r="L328" s="36"/>
      <c r="M328" s="36"/>
      <c r="N328" s="36"/>
      <c r="O328" s="36"/>
      <c r="P328" s="36"/>
      <c r="Q328" s="37"/>
      <c r="R328" s="37"/>
      <c r="S328" s="33" t="s">
        <v>362</v>
      </c>
      <c r="T328" s="34">
        <v>26.475290797878014</v>
      </c>
      <c r="U328" s="34"/>
      <c r="V328" s="34" t="s">
        <v>363</v>
      </c>
      <c r="W328" s="162" t="s">
        <v>363</v>
      </c>
      <c r="X328" s="162" t="s">
        <v>363</v>
      </c>
      <c r="Y328" s="34" t="s">
        <v>363</v>
      </c>
      <c r="Z328" s="162" t="s">
        <v>363</v>
      </c>
      <c r="AA328" s="162" t="s">
        <v>363</v>
      </c>
      <c r="AB328" s="162" t="s">
        <v>363</v>
      </c>
      <c r="AC328" s="34" t="s">
        <v>363</v>
      </c>
      <c r="AD328" s="162" t="s">
        <v>363</v>
      </c>
      <c r="AE328" s="162" t="s">
        <v>363</v>
      </c>
      <c r="AF328" s="162">
        <v>29.09140500373217</v>
      </c>
      <c r="AG328" s="162" t="s">
        <v>363</v>
      </c>
      <c r="AH328" s="162" t="s">
        <v>363</v>
      </c>
      <c r="AI328" s="162" t="s">
        <v>363</v>
      </c>
      <c r="AJ328" s="162" t="s">
        <v>363</v>
      </c>
      <c r="AK328" s="34" t="s">
        <v>363</v>
      </c>
      <c r="AL328" s="34" t="s">
        <v>363</v>
      </c>
      <c r="AM328" s="34" t="s">
        <v>363</v>
      </c>
      <c r="AN328" s="34" t="s">
        <v>363</v>
      </c>
      <c r="AO328" s="34" t="s">
        <v>363</v>
      </c>
      <c r="AP328" s="34" t="s">
        <v>363</v>
      </c>
      <c r="AQ328" s="34" t="s">
        <v>363</v>
      </c>
    </row>
    <row r="329" spans="1:43" x14ac:dyDescent="0.45">
      <c r="A329" s="19">
        <v>321</v>
      </c>
      <c r="B329" s="19" t="str">
        <f t="shared" ref="B329:B392" si="34">G329&amp;"_"&amp;S329</f>
        <v>80290_Grey</v>
      </c>
      <c r="C329" s="19" t="s">
        <v>123</v>
      </c>
      <c r="D329" s="19" t="s">
        <v>123</v>
      </c>
      <c r="E329" s="19" t="s">
        <v>123</v>
      </c>
      <c r="F329" s="19" t="s">
        <v>124</v>
      </c>
      <c r="G329" s="19">
        <f t="shared" ref="G329:G392" si="35">VALUE(H329)</f>
        <v>80290</v>
      </c>
      <c r="H329" s="19" t="str">
        <f t="shared" si="32"/>
        <v>080290</v>
      </c>
      <c r="I329" s="19">
        <f t="shared" si="33"/>
        <v>224</v>
      </c>
      <c r="J329" s="19">
        <f t="shared" si="30"/>
        <v>224</v>
      </c>
      <c r="K329" s="38"/>
      <c r="L329" s="39"/>
      <c r="M329" s="39"/>
      <c r="N329" s="39"/>
      <c r="O329" s="39"/>
      <c r="P329" s="39"/>
      <c r="Q329" s="40"/>
      <c r="R329" s="40"/>
      <c r="S329" s="33" t="s">
        <v>364</v>
      </c>
      <c r="T329" s="34">
        <v>19.462624853317227</v>
      </c>
      <c r="U329" s="34"/>
      <c r="V329" s="34" t="s">
        <v>363</v>
      </c>
      <c r="W329" s="162" t="s">
        <v>363</v>
      </c>
      <c r="X329" s="162" t="s">
        <v>363</v>
      </c>
      <c r="Y329" s="34" t="s">
        <v>363</v>
      </c>
      <c r="Z329" s="162" t="s">
        <v>363</v>
      </c>
      <c r="AA329" s="162">
        <v>22.813812428367786</v>
      </c>
      <c r="AB329" s="162" t="s">
        <v>363</v>
      </c>
      <c r="AC329" s="34" t="s">
        <v>363</v>
      </c>
      <c r="AD329" s="162" t="s">
        <v>363</v>
      </c>
      <c r="AE329" s="162" t="s">
        <v>363</v>
      </c>
      <c r="AF329" s="162">
        <v>7.8680562999607107</v>
      </c>
      <c r="AG329" s="162" t="s">
        <v>363</v>
      </c>
      <c r="AH329" s="162" t="s">
        <v>363</v>
      </c>
      <c r="AI329" s="162" t="s">
        <v>363</v>
      </c>
      <c r="AJ329" s="162" t="s">
        <v>363</v>
      </c>
      <c r="AK329" s="34" t="s">
        <v>363</v>
      </c>
      <c r="AL329" s="34" t="s">
        <v>363</v>
      </c>
      <c r="AM329" s="34" t="s">
        <v>363</v>
      </c>
      <c r="AN329" s="34" t="s">
        <v>363</v>
      </c>
      <c r="AO329" s="34" t="s">
        <v>363</v>
      </c>
      <c r="AP329" s="34" t="s">
        <v>363</v>
      </c>
      <c r="AQ329" s="34" t="s">
        <v>363</v>
      </c>
    </row>
    <row r="330" spans="1:43" x14ac:dyDescent="0.45">
      <c r="A330" s="19">
        <v>322</v>
      </c>
      <c r="B330" s="19" t="str">
        <f t="shared" si="34"/>
        <v>80221_Green</v>
      </c>
      <c r="C330" s="19" t="s">
        <v>123</v>
      </c>
      <c r="D330" s="19" t="s">
        <v>123</v>
      </c>
      <c r="E330" s="19" t="s">
        <v>123</v>
      </c>
      <c r="F330" s="19" t="s">
        <v>124</v>
      </c>
      <c r="G330" s="19">
        <f t="shared" si="35"/>
        <v>80221</v>
      </c>
      <c r="H330" s="19" t="str">
        <f t="shared" si="32"/>
        <v>080221</v>
      </c>
      <c r="I330" s="19">
        <f>IF(J330=J327,"aa",J330)</f>
        <v>225</v>
      </c>
      <c r="J330" s="19">
        <f t="shared" si="30"/>
        <v>225</v>
      </c>
      <c r="K330" s="31">
        <v>225</v>
      </c>
      <c r="L330" s="30" t="s">
        <v>630</v>
      </c>
      <c r="M330" s="30" t="s">
        <v>631</v>
      </c>
      <c r="N330" s="49" t="s">
        <v>632</v>
      </c>
      <c r="O330" s="49" t="s">
        <v>131</v>
      </c>
      <c r="P330" s="30" t="s">
        <v>630</v>
      </c>
      <c r="Q330" s="32">
        <v>1</v>
      </c>
      <c r="R330" s="32">
        <v>1</v>
      </c>
      <c r="S330" s="33" t="s">
        <v>361</v>
      </c>
      <c r="T330" s="34">
        <v>3813.4129019443112</v>
      </c>
      <c r="U330" s="34"/>
      <c r="V330" s="34" t="s">
        <v>363</v>
      </c>
      <c r="W330" s="162" t="s">
        <v>363</v>
      </c>
      <c r="X330" s="162" t="s">
        <v>363</v>
      </c>
      <c r="Y330" s="34" t="s">
        <v>363</v>
      </c>
      <c r="Z330" s="162" t="s">
        <v>363</v>
      </c>
      <c r="AA330" s="162" t="s">
        <v>363</v>
      </c>
      <c r="AB330" s="162" t="s">
        <v>363</v>
      </c>
      <c r="AC330" s="34" t="s">
        <v>363</v>
      </c>
      <c r="AD330" s="162" t="s">
        <v>363</v>
      </c>
      <c r="AE330" s="162" t="s">
        <v>363</v>
      </c>
      <c r="AF330" s="162" t="s">
        <v>363</v>
      </c>
      <c r="AG330" s="162" t="s">
        <v>363</v>
      </c>
      <c r="AH330" s="162" t="s">
        <v>363</v>
      </c>
      <c r="AI330" s="162" t="s">
        <v>363</v>
      </c>
      <c r="AJ330" s="162" t="s">
        <v>363</v>
      </c>
      <c r="AK330" s="34" t="s">
        <v>363</v>
      </c>
      <c r="AL330" s="34" t="s">
        <v>363</v>
      </c>
      <c r="AM330" s="34" t="s">
        <v>363</v>
      </c>
      <c r="AN330" s="34">
        <v>4957.1362962642415</v>
      </c>
      <c r="AO330" s="34">
        <v>4405.2685714285699</v>
      </c>
      <c r="AP330" s="34" t="s">
        <v>363</v>
      </c>
      <c r="AQ330" s="34" t="s">
        <v>363</v>
      </c>
    </row>
    <row r="331" spans="1:43" x14ac:dyDescent="0.45">
      <c r="A331" s="19">
        <v>323</v>
      </c>
      <c r="B331" s="19" t="str">
        <f t="shared" si="34"/>
        <v>80221_Blue</v>
      </c>
      <c r="C331" s="19" t="s">
        <v>123</v>
      </c>
      <c r="D331" s="19" t="s">
        <v>123</v>
      </c>
      <c r="E331" s="19" t="s">
        <v>123</v>
      </c>
      <c r="F331" s="19" t="s">
        <v>124</v>
      </c>
      <c r="G331" s="19">
        <f t="shared" si="35"/>
        <v>80221</v>
      </c>
      <c r="H331" s="19" t="str">
        <f t="shared" si="32"/>
        <v>080221</v>
      </c>
      <c r="I331" s="19">
        <f t="shared" si="33"/>
        <v>225</v>
      </c>
      <c r="J331" s="19">
        <f t="shared" ref="J331:J394" si="36">IF($K331="",$J330,$K331)</f>
        <v>225</v>
      </c>
      <c r="K331" s="35"/>
      <c r="L331" s="36"/>
      <c r="M331" s="36"/>
      <c r="N331" s="56"/>
      <c r="O331" s="56"/>
      <c r="P331" s="36"/>
      <c r="Q331" s="37"/>
      <c r="R331" s="37"/>
      <c r="S331" s="33" t="s">
        <v>362</v>
      </c>
      <c r="T331" s="34">
        <v>1089.9321110118162</v>
      </c>
      <c r="U331" s="34"/>
      <c r="V331" s="34" t="s">
        <v>363</v>
      </c>
      <c r="W331" s="162" t="s">
        <v>363</v>
      </c>
      <c r="X331" s="162" t="s">
        <v>363</v>
      </c>
      <c r="Y331" s="34" t="s">
        <v>363</v>
      </c>
      <c r="Z331" s="162" t="s">
        <v>363</v>
      </c>
      <c r="AA331" s="162" t="s">
        <v>363</v>
      </c>
      <c r="AB331" s="162" t="s">
        <v>363</v>
      </c>
      <c r="AC331" s="34" t="s">
        <v>363</v>
      </c>
      <c r="AD331" s="162" t="s">
        <v>363</v>
      </c>
      <c r="AE331" s="162" t="s">
        <v>363</v>
      </c>
      <c r="AF331" s="162" t="s">
        <v>363</v>
      </c>
      <c r="AG331" s="162" t="s">
        <v>363</v>
      </c>
      <c r="AH331" s="162" t="s">
        <v>363</v>
      </c>
      <c r="AI331" s="162" t="s">
        <v>363</v>
      </c>
      <c r="AJ331" s="162" t="s">
        <v>363</v>
      </c>
      <c r="AK331" s="34" t="s">
        <v>363</v>
      </c>
      <c r="AL331" s="34" t="s">
        <v>363</v>
      </c>
      <c r="AM331" s="34" t="s">
        <v>363</v>
      </c>
      <c r="AN331" s="34">
        <v>201.82534872870528</v>
      </c>
      <c r="AO331" s="34">
        <v>7.6393342063217027</v>
      </c>
      <c r="AP331" s="34" t="s">
        <v>363</v>
      </c>
      <c r="AQ331" s="34" t="s">
        <v>363</v>
      </c>
    </row>
    <row r="332" spans="1:43" x14ac:dyDescent="0.45">
      <c r="A332" s="19">
        <v>324</v>
      </c>
      <c r="B332" s="19" t="str">
        <f t="shared" si="34"/>
        <v>80221_Grey</v>
      </c>
      <c r="C332" s="19" t="s">
        <v>123</v>
      </c>
      <c r="D332" s="19" t="s">
        <v>123</v>
      </c>
      <c r="E332" s="19" t="s">
        <v>123</v>
      </c>
      <c r="F332" s="19" t="s">
        <v>124</v>
      </c>
      <c r="G332" s="19">
        <f t="shared" si="35"/>
        <v>80221</v>
      </c>
      <c r="H332" s="19" t="str">
        <f t="shared" si="32"/>
        <v>080221</v>
      </c>
      <c r="I332" s="19">
        <f t="shared" si="33"/>
        <v>225</v>
      </c>
      <c r="J332" s="19">
        <f t="shared" si="36"/>
        <v>225</v>
      </c>
      <c r="K332" s="38"/>
      <c r="L332" s="39"/>
      <c r="M332" s="39"/>
      <c r="N332" s="39"/>
      <c r="O332" s="39"/>
      <c r="P332" s="39"/>
      <c r="Q332" s="40"/>
      <c r="R332" s="40"/>
      <c r="S332" s="33" t="s">
        <v>364</v>
      </c>
      <c r="T332" s="34">
        <v>354.27399722304153</v>
      </c>
      <c r="U332" s="34"/>
      <c r="V332" s="34" t="s">
        <v>363</v>
      </c>
      <c r="W332" s="162" t="s">
        <v>363</v>
      </c>
      <c r="X332" s="162" t="s">
        <v>363</v>
      </c>
      <c r="Y332" s="34" t="s">
        <v>363</v>
      </c>
      <c r="Z332" s="162" t="s">
        <v>363</v>
      </c>
      <c r="AA332" s="162" t="s">
        <v>363</v>
      </c>
      <c r="AB332" s="162" t="s">
        <v>363</v>
      </c>
      <c r="AC332" s="34" t="s">
        <v>363</v>
      </c>
      <c r="AD332" s="162" t="s">
        <v>363</v>
      </c>
      <c r="AE332" s="162" t="s">
        <v>363</v>
      </c>
      <c r="AF332" s="162" t="s">
        <v>363</v>
      </c>
      <c r="AG332" s="162" t="s">
        <v>363</v>
      </c>
      <c r="AH332" s="162" t="s">
        <v>363</v>
      </c>
      <c r="AI332" s="162" t="s">
        <v>363</v>
      </c>
      <c r="AJ332" s="162" t="s">
        <v>363</v>
      </c>
      <c r="AK332" s="34" t="s">
        <v>363</v>
      </c>
      <c r="AL332" s="34" t="s">
        <v>363</v>
      </c>
      <c r="AM332" s="34" t="s">
        <v>363</v>
      </c>
      <c r="AN332" s="34">
        <v>750.51581673020928</v>
      </c>
      <c r="AO332" s="34" t="s">
        <v>363</v>
      </c>
      <c r="AP332" s="34" t="s">
        <v>363</v>
      </c>
      <c r="AQ332" s="34" t="s">
        <v>363</v>
      </c>
    </row>
    <row r="333" spans="1:43" x14ac:dyDescent="0.45">
      <c r="A333" s="19">
        <v>325</v>
      </c>
      <c r="B333" s="19" t="str">
        <f t="shared" si="34"/>
        <v>80222_Green</v>
      </c>
      <c r="C333" s="19" t="s">
        <v>123</v>
      </c>
      <c r="D333" s="19" t="s">
        <v>123</v>
      </c>
      <c r="E333" s="19" t="s">
        <v>123</v>
      </c>
      <c r="F333" s="19" t="s">
        <v>124</v>
      </c>
      <c r="G333" s="19">
        <f t="shared" si="35"/>
        <v>80222</v>
      </c>
      <c r="H333" s="19" t="str">
        <f t="shared" si="32"/>
        <v>080222</v>
      </c>
      <c r="I333" s="19" t="str">
        <f>IF(J333=J330,"aa",J333)</f>
        <v>aa</v>
      </c>
      <c r="J333" s="19">
        <f t="shared" si="36"/>
        <v>225</v>
      </c>
      <c r="K333" s="31" t="s">
        <v>363</v>
      </c>
      <c r="L333" s="30" t="s">
        <v>633</v>
      </c>
      <c r="M333" s="30" t="s">
        <v>631</v>
      </c>
      <c r="N333" s="49" t="s">
        <v>634</v>
      </c>
      <c r="O333" s="30" t="s">
        <v>363</v>
      </c>
      <c r="P333" s="30" t="s">
        <v>630</v>
      </c>
      <c r="Q333" s="32">
        <v>0.5</v>
      </c>
      <c r="R333" s="32">
        <v>1</v>
      </c>
      <c r="S333" s="33" t="s">
        <v>361</v>
      </c>
      <c r="T333" s="34">
        <v>7626.8258038886224</v>
      </c>
      <c r="U333" s="34"/>
      <c r="V333" s="34" t="s">
        <v>363</v>
      </c>
      <c r="W333" s="162" t="s">
        <v>363</v>
      </c>
      <c r="X333" s="162" t="s">
        <v>363</v>
      </c>
      <c r="Y333" s="34" t="s">
        <v>363</v>
      </c>
      <c r="Z333" s="162" t="s">
        <v>363</v>
      </c>
      <c r="AA333" s="162" t="s">
        <v>363</v>
      </c>
      <c r="AB333" s="162" t="s">
        <v>363</v>
      </c>
      <c r="AC333" s="34" t="s">
        <v>363</v>
      </c>
      <c r="AD333" s="162" t="s">
        <v>363</v>
      </c>
      <c r="AE333" s="162" t="s">
        <v>363</v>
      </c>
      <c r="AF333" s="162" t="s">
        <v>363</v>
      </c>
      <c r="AG333" s="162" t="s">
        <v>363</v>
      </c>
      <c r="AH333" s="162" t="s">
        <v>363</v>
      </c>
      <c r="AI333" s="162" t="s">
        <v>363</v>
      </c>
      <c r="AJ333" s="162" t="s">
        <v>363</v>
      </c>
      <c r="AK333" s="34" t="s">
        <v>363</v>
      </c>
      <c r="AL333" s="34" t="s">
        <v>363</v>
      </c>
      <c r="AM333" s="34" t="s">
        <v>363</v>
      </c>
      <c r="AN333" s="34">
        <v>9914.2725925284831</v>
      </c>
      <c r="AO333" s="34">
        <v>8810.5371428571398</v>
      </c>
      <c r="AP333" s="34" t="s">
        <v>363</v>
      </c>
      <c r="AQ333" s="34" t="s">
        <v>363</v>
      </c>
    </row>
    <row r="334" spans="1:43" x14ac:dyDescent="0.45">
      <c r="A334" s="19">
        <v>326</v>
      </c>
      <c r="B334" s="19" t="str">
        <f t="shared" si="34"/>
        <v>80222_Blue</v>
      </c>
      <c r="C334" s="19" t="s">
        <v>123</v>
      </c>
      <c r="D334" s="19" t="s">
        <v>123</v>
      </c>
      <c r="E334" s="19" t="s">
        <v>123</v>
      </c>
      <c r="F334" s="19" t="s">
        <v>124</v>
      </c>
      <c r="G334" s="19">
        <f t="shared" si="35"/>
        <v>80222</v>
      </c>
      <c r="H334" s="19" t="str">
        <f t="shared" si="32"/>
        <v>080222</v>
      </c>
      <c r="I334" s="19" t="str">
        <f t="shared" si="33"/>
        <v>aa</v>
      </c>
      <c r="J334" s="19">
        <f t="shared" si="36"/>
        <v>225</v>
      </c>
      <c r="K334" s="35"/>
      <c r="L334" s="36"/>
      <c r="M334" s="36"/>
      <c r="N334" s="56"/>
      <c r="O334" s="36"/>
      <c r="P334" s="36"/>
      <c r="Q334" s="37"/>
      <c r="R334" s="37"/>
      <c r="S334" s="33" t="s">
        <v>362</v>
      </c>
      <c r="T334" s="34">
        <v>2179.8642220236325</v>
      </c>
      <c r="U334" s="34"/>
      <c r="V334" s="34" t="s">
        <v>363</v>
      </c>
      <c r="W334" s="162" t="s">
        <v>363</v>
      </c>
      <c r="X334" s="162" t="s">
        <v>363</v>
      </c>
      <c r="Y334" s="34" t="s">
        <v>363</v>
      </c>
      <c r="Z334" s="162" t="s">
        <v>363</v>
      </c>
      <c r="AA334" s="162" t="s">
        <v>363</v>
      </c>
      <c r="AB334" s="162" t="s">
        <v>363</v>
      </c>
      <c r="AC334" s="34" t="s">
        <v>363</v>
      </c>
      <c r="AD334" s="162" t="s">
        <v>363</v>
      </c>
      <c r="AE334" s="162" t="s">
        <v>363</v>
      </c>
      <c r="AF334" s="162" t="s">
        <v>363</v>
      </c>
      <c r="AG334" s="162" t="s">
        <v>363</v>
      </c>
      <c r="AH334" s="162" t="s">
        <v>363</v>
      </c>
      <c r="AI334" s="162" t="s">
        <v>363</v>
      </c>
      <c r="AJ334" s="162" t="s">
        <v>363</v>
      </c>
      <c r="AK334" s="34" t="s">
        <v>363</v>
      </c>
      <c r="AL334" s="34" t="s">
        <v>363</v>
      </c>
      <c r="AM334" s="34" t="s">
        <v>363</v>
      </c>
      <c r="AN334" s="34">
        <v>403.65069745741056</v>
      </c>
      <c r="AO334" s="34">
        <v>15.278668412643405</v>
      </c>
      <c r="AP334" s="34" t="s">
        <v>363</v>
      </c>
      <c r="AQ334" s="34" t="s">
        <v>363</v>
      </c>
    </row>
    <row r="335" spans="1:43" x14ac:dyDescent="0.45">
      <c r="A335" s="19">
        <v>327</v>
      </c>
      <c r="B335" s="19" t="str">
        <f t="shared" si="34"/>
        <v>80222_Grey</v>
      </c>
      <c r="C335" s="19" t="s">
        <v>123</v>
      </c>
      <c r="D335" s="19" t="s">
        <v>123</v>
      </c>
      <c r="E335" s="19" t="s">
        <v>123</v>
      </c>
      <c r="F335" s="19" t="s">
        <v>124</v>
      </c>
      <c r="G335" s="19">
        <f t="shared" si="35"/>
        <v>80222</v>
      </c>
      <c r="H335" s="19" t="str">
        <f t="shared" si="32"/>
        <v>080222</v>
      </c>
      <c r="I335" s="19" t="str">
        <f t="shared" si="33"/>
        <v>aa</v>
      </c>
      <c r="J335" s="19">
        <f t="shared" si="36"/>
        <v>225</v>
      </c>
      <c r="K335" s="38"/>
      <c r="L335" s="39"/>
      <c r="M335" s="39"/>
      <c r="N335" s="39"/>
      <c r="O335" s="39"/>
      <c r="P335" s="39"/>
      <c r="Q335" s="40"/>
      <c r="R335" s="40"/>
      <c r="S335" s="33" t="s">
        <v>364</v>
      </c>
      <c r="T335" s="34">
        <v>708.54799444608307</v>
      </c>
      <c r="U335" s="34"/>
      <c r="V335" s="34" t="s">
        <v>363</v>
      </c>
      <c r="W335" s="162" t="s">
        <v>363</v>
      </c>
      <c r="X335" s="162" t="s">
        <v>363</v>
      </c>
      <c r="Y335" s="34" t="s">
        <v>363</v>
      </c>
      <c r="Z335" s="162" t="s">
        <v>363</v>
      </c>
      <c r="AA335" s="162" t="s">
        <v>363</v>
      </c>
      <c r="AB335" s="162" t="s">
        <v>363</v>
      </c>
      <c r="AC335" s="34" t="s">
        <v>363</v>
      </c>
      <c r="AD335" s="162" t="s">
        <v>363</v>
      </c>
      <c r="AE335" s="162" t="s">
        <v>363</v>
      </c>
      <c r="AF335" s="162" t="s">
        <v>363</v>
      </c>
      <c r="AG335" s="162" t="s">
        <v>363</v>
      </c>
      <c r="AH335" s="162" t="s">
        <v>363</v>
      </c>
      <c r="AI335" s="162" t="s">
        <v>363</v>
      </c>
      <c r="AJ335" s="162" t="s">
        <v>363</v>
      </c>
      <c r="AK335" s="34" t="s">
        <v>363</v>
      </c>
      <c r="AL335" s="34" t="s">
        <v>363</v>
      </c>
      <c r="AM335" s="34" t="s">
        <v>363</v>
      </c>
      <c r="AN335" s="34">
        <v>1501.0316334604186</v>
      </c>
      <c r="AO335" s="34" t="s">
        <v>363</v>
      </c>
      <c r="AP335" s="34" t="s">
        <v>363</v>
      </c>
      <c r="AQ335" s="34" t="s">
        <v>363</v>
      </c>
    </row>
    <row r="336" spans="1:43" x14ac:dyDescent="0.45">
      <c r="A336" s="19">
        <v>328</v>
      </c>
      <c r="B336" s="19" t="str">
        <f t="shared" si="34"/>
        <v>80290_Green</v>
      </c>
      <c r="C336" s="19" t="s">
        <v>123</v>
      </c>
      <c r="D336" s="19" t="s">
        <v>123</v>
      </c>
      <c r="E336" s="19" t="s">
        <v>123</v>
      </c>
      <c r="F336" s="19" t="s">
        <v>124</v>
      </c>
      <c r="G336" s="19">
        <f t="shared" si="35"/>
        <v>80290</v>
      </c>
      <c r="H336" s="19" t="str">
        <f t="shared" si="32"/>
        <v>080290</v>
      </c>
      <c r="I336" s="19">
        <f>IF(J336=J333,"aa",J336)</f>
        <v>226</v>
      </c>
      <c r="J336" s="19">
        <f t="shared" si="36"/>
        <v>226</v>
      </c>
      <c r="K336" s="31">
        <v>226</v>
      </c>
      <c r="L336" s="30" t="s">
        <v>635</v>
      </c>
      <c r="M336" s="30"/>
      <c r="N336" s="30"/>
      <c r="O336" s="30" t="s">
        <v>636</v>
      </c>
      <c r="P336" s="30" t="s">
        <v>635</v>
      </c>
      <c r="Q336" s="32">
        <v>1</v>
      </c>
      <c r="R336" s="32">
        <v>1</v>
      </c>
      <c r="S336" s="33" t="s">
        <v>361</v>
      </c>
      <c r="T336" s="34">
        <v>10620.525025017725</v>
      </c>
      <c r="U336" s="34"/>
      <c r="V336" s="34">
        <v>20158.664811133203</v>
      </c>
      <c r="W336" s="162" t="s">
        <v>363</v>
      </c>
      <c r="X336" s="162" t="s">
        <v>363</v>
      </c>
      <c r="Y336" s="34" t="s">
        <v>363</v>
      </c>
      <c r="Z336" s="162" t="s">
        <v>363</v>
      </c>
      <c r="AA336" s="162" t="s">
        <v>363</v>
      </c>
      <c r="AB336" s="162">
        <v>31233.217782019157</v>
      </c>
      <c r="AC336" s="34" t="s">
        <v>363</v>
      </c>
      <c r="AD336" s="162" t="s">
        <v>363</v>
      </c>
      <c r="AE336" s="162">
        <v>5201.2617913292042</v>
      </c>
      <c r="AF336" s="162" t="s">
        <v>363</v>
      </c>
      <c r="AG336" s="162" t="s">
        <v>363</v>
      </c>
      <c r="AH336" s="162" t="s">
        <v>363</v>
      </c>
      <c r="AI336" s="162" t="s">
        <v>363</v>
      </c>
      <c r="AJ336" s="162" t="s">
        <v>363</v>
      </c>
      <c r="AK336" s="34" t="s">
        <v>363</v>
      </c>
      <c r="AL336" s="34" t="s">
        <v>363</v>
      </c>
      <c r="AM336" s="34" t="s">
        <v>363</v>
      </c>
      <c r="AN336" s="34">
        <v>3407.0429475952615</v>
      </c>
      <c r="AO336" s="34" t="s">
        <v>363</v>
      </c>
      <c r="AP336" s="34">
        <v>10710.898116130458</v>
      </c>
      <c r="AQ336" s="34" t="s">
        <v>363</v>
      </c>
    </row>
    <row r="337" spans="1:43" x14ac:dyDescent="0.45">
      <c r="A337" s="19">
        <v>329</v>
      </c>
      <c r="B337" s="19" t="str">
        <f t="shared" si="34"/>
        <v>80290_Blue</v>
      </c>
      <c r="C337" s="19" t="s">
        <v>123</v>
      </c>
      <c r="D337" s="19" t="s">
        <v>123</v>
      </c>
      <c r="E337" s="19" t="s">
        <v>123</v>
      </c>
      <c r="F337" s="19" t="s">
        <v>124</v>
      </c>
      <c r="G337" s="19">
        <f t="shared" si="35"/>
        <v>80290</v>
      </c>
      <c r="H337" s="19" t="str">
        <f t="shared" si="32"/>
        <v>080290</v>
      </c>
      <c r="I337" s="19">
        <f t="shared" ref="I337:I400" si="37">IF(J337=J334,"aa",J337)</f>
        <v>226</v>
      </c>
      <c r="J337" s="19">
        <f t="shared" si="36"/>
        <v>226</v>
      </c>
      <c r="K337" s="35"/>
      <c r="L337" s="36"/>
      <c r="M337" s="36"/>
      <c r="N337" s="36"/>
      <c r="O337" s="36"/>
      <c r="P337" s="36"/>
      <c r="Q337" s="37"/>
      <c r="R337" s="37"/>
      <c r="S337" s="33" t="s">
        <v>362</v>
      </c>
      <c r="T337" s="34">
        <v>138.74717197707511</v>
      </c>
      <c r="U337" s="34"/>
      <c r="V337" s="34" t="s">
        <v>363</v>
      </c>
      <c r="W337" s="162" t="s">
        <v>363</v>
      </c>
      <c r="X337" s="162" t="s">
        <v>363</v>
      </c>
      <c r="Y337" s="34" t="s">
        <v>363</v>
      </c>
      <c r="Z337" s="162" t="s">
        <v>363</v>
      </c>
      <c r="AA337" s="162" t="s">
        <v>363</v>
      </c>
      <c r="AB337" s="162" t="s">
        <v>363</v>
      </c>
      <c r="AC337" s="34" t="s">
        <v>363</v>
      </c>
      <c r="AD337" s="162" t="s">
        <v>363</v>
      </c>
      <c r="AE337" s="162" t="s">
        <v>363</v>
      </c>
      <c r="AF337" s="162" t="s">
        <v>363</v>
      </c>
      <c r="AG337" s="162" t="s">
        <v>363</v>
      </c>
      <c r="AH337" s="162" t="s">
        <v>363</v>
      </c>
      <c r="AI337" s="162" t="s">
        <v>363</v>
      </c>
      <c r="AJ337" s="162" t="s">
        <v>363</v>
      </c>
      <c r="AK337" s="34" t="s">
        <v>363</v>
      </c>
      <c r="AL337" s="34" t="s">
        <v>363</v>
      </c>
      <c r="AM337" s="34" t="s">
        <v>363</v>
      </c>
      <c r="AN337" s="34">
        <v>53.849204758889883</v>
      </c>
      <c r="AO337" s="34" t="s">
        <v>363</v>
      </c>
      <c r="AP337" s="34">
        <v>235.7798130044111</v>
      </c>
      <c r="AQ337" s="34" t="s">
        <v>363</v>
      </c>
    </row>
    <row r="338" spans="1:43" x14ac:dyDescent="0.45">
      <c r="A338" s="19">
        <v>330</v>
      </c>
      <c r="B338" s="19" t="str">
        <f t="shared" si="34"/>
        <v>80290_Grey</v>
      </c>
      <c r="C338" s="19" t="s">
        <v>123</v>
      </c>
      <c r="D338" s="19" t="s">
        <v>123</v>
      </c>
      <c r="E338" s="19" t="s">
        <v>123</v>
      </c>
      <c r="F338" s="19" t="s">
        <v>124</v>
      </c>
      <c r="G338" s="19">
        <f t="shared" si="35"/>
        <v>80290</v>
      </c>
      <c r="H338" s="19" t="str">
        <f t="shared" si="32"/>
        <v>080290</v>
      </c>
      <c r="I338" s="19">
        <f t="shared" si="37"/>
        <v>226</v>
      </c>
      <c r="J338" s="19">
        <f t="shared" si="36"/>
        <v>226</v>
      </c>
      <c r="K338" s="38"/>
      <c r="L338" s="39"/>
      <c r="M338" s="39"/>
      <c r="N338" s="39"/>
      <c r="O338" s="39"/>
      <c r="P338" s="39"/>
      <c r="Q338" s="40"/>
      <c r="R338" s="40"/>
      <c r="S338" s="33" t="s">
        <v>364</v>
      </c>
      <c r="T338" s="34">
        <v>405.50140505269087</v>
      </c>
      <c r="U338" s="34"/>
      <c r="V338" s="34">
        <v>197.76970807598209</v>
      </c>
      <c r="W338" s="162" t="s">
        <v>363</v>
      </c>
      <c r="X338" s="162" t="s">
        <v>363</v>
      </c>
      <c r="Y338" s="34" t="s">
        <v>363</v>
      </c>
      <c r="Z338" s="162" t="s">
        <v>363</v>
      </c>
      <c r="AA338" s="162" t="s">
        <v>363</v>
      </c>
      <c r="AB338" s="162">
        <v>859.44789832117237</v>
      </c>
      <c r="AC338" s="34" t="s">
        <v>363</v>
      </c>
      <c r="AD338" s="162" t="s">
        <v>363</v>
      </c>
      <c r="AE338" s="162">
        <v>91.051886300776687</v>
      </c>
      <c r="AF338" s="162" t="s">
        <v>363</v>
      </c>
      <c r="AG338" s="162" t="s">
        <v>363</v>
      </c>
      <c r="AH338" s="162" t="s">
        <v>363</v>
      </c>
      <c r="AI338" s="162" t="s">
        <v>363</v>
      </c>
      <c r="AJ338" s="162" t="s">
        <v>363</v>
      </c>
      <c r="AK338" s="34" t="s">
        <v>363</v>
      </c>
      <c r="AL338" s="34" t="s">
        <v>363</v>
      </c>
      <c r="AM338" s="34" t="s">
        <v>363</v>
      </c>
      <c r="AN338" s="34">
        <v>347.15024281405471</v>
      </c>
      <c r="AO338" s="34" t="s">
        <v>363</v>
      </c>
      <c r="AP338" s="34">
        <v>486.82656621546852</v>
      </c>
      <c r="AQ338" s="34" t="s">
        <v>363</v>
      </c>
    </row>
    <row r="339" spans="1:43" x14ac:dyDescent="0.45">
      <c r="A339" s="19">
        <v>331</v>
      </c>
      <c r="B339" s="19" t="str">
        <f t="shared" si="34"/>
        <v>80290_Green</v>
      </c>
      <c r="C339" s="19" t="s">
        <v>123</v>
      </c>
      <c r="D339" s="19" t="s">
        <v>123</v>
      </c>
      <c r="E339" s="19" t="s">
        <v>123</v>
      </c>
      <c r="F339" s="19" t="s">
        <v>124</v>
      </c>
      <c r="G339" s="19">
        <f t="shared" si="35"/>
        <v>80290</v>
      </c>
      <c r="H339" s="19" t="str">
        <f t="shared" si="32"/>
        <v>080290</v>
      </c>
      <c r="I339" s="19">
        <f>IF(J339=J336,"aa",J339)</f>
        <v>234</v>
      </c>
      <c r="J339" s="19">
        <f t="shared" si="36"/>
        <v>234</v>
      </c>
      <c r="K339" s="31">
        <v>234</v>
      </c>
      <c r="L339" s="30" t="s">
        <v>637</v>
      </c>
      <c r="M339" s="30" t="s">
        <v>638</v>
      </c>
      <c r="N339" s="49" t="s">
        <v>639</v>
      </c>
      <c r="O339" s="30" t="s">
        <v>133</v>
      </c>
      <c r="P339" s="30" t="s">
        <v>637</v>
      </c>
      <c r="Q339" s="32">
        <v>1</v>
      </c>
      <c r="R339" s="32">
        <v>1</v>
      </c>
      <c r="S339" s="33" t="s">
        <v>361</v>
      </c>
      <c r="T339" s="34">
        <v>8378.615281800121</v>
      </c>
      <c r="U339" s="34"/>
      <c r="V339" s="34" t="s">
        <v>363</v>
      </c>
      <c r="W339" s="162" t="s">
        <v>363</v>
      </c>
      <c r="X339" s="162">
        <v>13847.39699949543</v>
      </c>
      <c r="Y339" s="34">
        <v>1009.6622807017545</v>
      </c>
      <c r="Z339" s="162">
        <v>8335.1628544088398</v>
      </c>
      <c r="AA339" s="162">
        <v>75855.147864183993</v>
      </c>
      <c r="AB339" s="162">
        <v>34895.484921981428</v>
      </c>
      <c r="AC339" s="34">
        <v>1976.0777164709978</v>
      </c>
      <c r="AD339" s="162">
        <v>6662.0116576954779</v>
      </c>
      <c r="AE339" s="162" t="s">
        <v>363</v>
      </c>
      <c r="AF339" s="162">
        <v>4989.333698151474</v>
      </c>
      <c r="AG339" s="162">
        <v>11679.641290695457</v>
      </c>
      <c r="AH339" s="162" t="s">
        <v>363</v>
      </c>
      <c r="AI339" s="162">
        <v>7244.5395373773408</v>
      </c>
      <c r="AJ339" s="162" t="s">
        <v>363</v>
      </c>
      <c r="AK339" s="34">
        <v>6748.4679178164051</v>
      </c>
      <c r="AL339" s="34" t="s">
        <v>363</v>
      </c>
      <c r="AM339" s="34" t="s">
        <v>363</v>
      </c>
      <c r="AN339" s="34">
        <v>2402.9252301657589</v>
      </c>
      <c r="AO339" s="34" t="s">
        <v>363</v>
      </c>
      <c r="AP339" s="34" t="s">
        <v>363</v>
      </c>
      <c r="AQ339" s="34">
        <v>1974.926025560618</v>
      </c>
    </row>
    <row r="340" spans="1:43" x14ac:dyDescent="0.45">
      <c r="A340" s="19">
        <v>332</v>
      </c>
      <c r="B340" s="19" t="str">
        <f t="shared" si="34"/>
        <v>80290_Blue</v>
      </c>
      <c r="C340" s="19" t="s">
        <v>123</v>
      </c>
      <c r="D340" s="19" t="s">
        <v>123</v>
      </c>
      <c r="E340" s="19" t="s">
        <v>123</v>
      </c>
      <c r="F340" s="19" t="s">
        <v>124</v>
      </c>
      <c r="G340" s="19">
        <f t="shared" si="35"/>
        <v>80290</v>
      </c>
      <c r="H340" s="19" t="str">
        <f t="shared" si="32"/>
        <v>080290</v>
      </c>
      <c r="I340" s="19">
        <f t="shared" si="37"/>
        <v>234</v>
      </c>
      <c r="J340" s="19">
        <f t="shared" si="36"/>
        <v>234</v>
      </c>
      <c r="K340" s="35"/>
      <c r="L340" s="36"/>
      <c r="M340" s="36"/>
      <c r="N340" s="56"/>
      <c r="O340" s="36"/>
      <c r="P340" s="36"/>
      <c r="Q340" s="37"/>
      <c r="R340" s="37"/>
      <c r="S340" s="33" t="s">
        <v>362</v>
      </c>
      <c r="T340" s="34">
        <v>1156.095218399226</v>
      </c>
      <c r="U340" s="34"/>
      <c r="V340" s="34" t="s">
        <v>363</v>
      </c>
      <c r="W340" s="162" t="s">
        <v>363</v>
      </c>
      <c r="X340" s="162">
        <v>1179.1588906039608</v>
      </c>
      <c r="Y340" s="34">
        <v>5009.6929824561403</v>
      </c>
      <c r="Z340" s="162">
        <v>119.47957635692903</v>
      </c>
      <c r="AA340" s="162" t="s">
        <v>363</v>
      </c>
      <c r="AB340" s="162" t="s">
        <v>363</v>
      </c>
      <c r="AC340" s="34">
        <v>33.302489673900375</v>
      </c>
      <c r="AD340" s="162">
        <v>1753.7995098836407</v>
      </c>
      <c r="AE340" s="162" t="s">
        <v>363</v>
      </c>
      <c r="AF340" s="162">
        <v>46.132031332562271</v>
      </c>
      <c r="AG340" s="162" t="s">
        <v>363</v>
      </c>
      <c r="AH340" s="162" t="s">
        <v>363</v>
      </c>
      <c r="AI340" s="162">
        <v>200.17736764882937</v>
      </c>
      <c r="AJ340" s="162" t="s">
        <v>363</v>
      </c>
      <c r="AK340" s="34">
        <v>60.695992593330431</v>
      </c>
      <c r="AL340" s="34" t="s">
        <v>363</v>
      </c>
      <c r="AM340" s="34" t="s">
        <v>363</v>
      </c>
      <c r="AN340" s="34">
        <v>97.834309467500816</v>
      </c>
      <c r="AO340" s="34" t="s">
        <v>363</v>
      </c>
      <c r="AP340" s="34" t="s">
        <v>363</v>
      </c>
      <c r="AQ340" s="34">
        <v>2023.2748315150368</v>
      </c>
    </row>
    <row r="341" spans="1:43" x14ac:dyDescent="0.45">
      <c r="A341" s="19">
        <v>333</v>
      </c>
      <c r="B341" s="19" t="str">
        <f t="shared" si="34"/>
        <v>80290_Grey</v>
      </c>
      <c r="C341" s="19" t="s">
        <v>123</v>
      </c>
      <c r="D341" s="19" t="s">
        <v>123</v>
      </c>
      <c r="E341" s="19" t="s">
        <v>123</v>
      </c>
      <c r="F341" s="19" t="s">
        <v>124</v>
      </c>
      <c r="G341" s="19">
        <f t="shared" si="35"/>
        <v>80290</v>
      </c>
      <c r="H341" s="19" t="str">
        <f t="shared" si="32"/>
        <v>080290</v>
      </c>
      <c r="I341" s="19">
        <f t="shared" si="37"/>
        <v>234</v>
      </c>
      <c r="J341" s="19">
        <f t="shared" si="36"/>
        <v>234</v>
      </c>
      <c r="K341" s="38"/>
      <c r="L341" s="39"/>
      <c r="M341" s="39"/>
      <c r="N341" s="39"/>
      <c r="O341" s="39"/>
      <c r="P341" s="39"/>
      <c r="Q341" s="40"/>
      <c r="R341" s="40"/>
      <c r="S341" s="33" t="s">
        <v>364</v>
      </c>
      <c r="T341" s="34">
        <v>890.67358837444795</v>
      </c>
      <c r="U341" s="34"/>
      <c r="V341" s="34" t="s">
        <v>363</v>
      </c>
      <c r="W341" s="162" t="s">
        <v>363</v>
      </c>
      <c r="X341" s="162" t="s">
        <v>363</v>
      </c>
      <c r="Y341" s="34" t="s">
        <v>363</v>
      </c>
      <c r="Z341" s="162" t="s">
        <v>363</v>
      </c>
      <c r="AA341" s="162" t="s">
        <v>363</v>
      </c>
      <c r="AB341" s="162" t="s">
        <v>363</v>
      </c>
      <c r="AC341" s="34" t="s">
        <v>363</v>
      </c>
      <c r="AD341" s="162" t="s">
        <v>363</v>
      </c>
      <c r="AE341" s="162" t="s">
        <v>363</v>
      </c>
      <c r="AF341" s="162" t="s">
        <v>363</v>
      </c>
      <c r="AG341" s="162" t="s">
        <v>363</v>
      </c>
      <c r="AH341" s="162" t="s">
        <v>363</v>
      </c>
      <c r="AI341" s="162" t="s">
        <v>363</v>
      </c>
      <c r="AJ341" s="162" t="s">
        <v>363</v>
      </c>
      <c r="AK341" s="34" t="s">
        <v>363</v>
      </c>
      <c r="AL341" s="34" t="s">
        <v>363</v>
      </c>
      <c r="AM341" s="34" t="s">
        <v>363</v>
      </c>
      <c r="AN341" s="34">
        <v>363.7896532999747</v>
      </c>
      <c r="AO341" s="34" t="s">
        <v>363</v>
      </c>
      <c r="AP341" s="34" t="s">
        <v>363</v>
      </c>
      <c r="AQ341" s="34" t="s">
        <v>363</v>
      </c>
    </row>
    <row r="342" spans="1:43" x14ac:dyDescent="0.45">
      <c r="A342" s="19">
        <v>334</v>
      </c>
      <c r="B342" s="19" t="str">
        <f t="shared" si="34"/>
        <v>120100_Green</v>
      </c>
      <c r="C342" s="19" t="s">
        <v>135</v>
      </c>
      <c r="D342" s="19" t="s">
        <v>136</v>
      </c>
      <c r="E342" s="19" t="s">
        <v>136</v>
      </c>
      <c r="F342" s="19" t="s">
        <v>136</v>
      </c>
      <c r="G342" s="19">
        <f t="shared" si="35"/>
        <v>120100</v>
      </c>
      <c r="H342" s="19" t="str">
        <f t="shared" si="32"/>
        <v>120100</v>
      </c>
      <c r="I342" s="19">
        <f>IF(J342=J339,"aa",J342)</f>
        <v>236</v>
      </c>
      <c r="J342" s="19">
        <f t="shared" si="36"/>
        <v>236</v>
      </c>
      <c r="K342" s="31">
        <v>236</v>
      </c>
      <c r="L342" s="30" t="s">
        <v>640</v>
      </c>
      <c r="M342" s="30" t="s">
        <v>641</v>
      </c>
      <c r="N342" s="30" t="s">
        <v>642</v>
      </c>
      <c r="O342" s="30" t="s">
        <v>134</v>
      </c>
      <c r="P342" s="30" t="s">
        <v>640</v>
      </c>
      <c r="Q342" s="32">
        <v>1</v>
      </c>
      <c r="R342" s="32">
        <v>1</v>
      </c>
      <c r="S342" s="33" t="s">
        <v>361</v>
      </c>
      <c r="T342" s="34">
        <v>2037.0420908011138</v>
      </c>
      <c r="U342" s="34"/>
      <c r="V342" s="34" t="s">
        <v>363</v>
      </c>
      <c r="W342" s="162">
        <v>2890.0505902192231</v>
      </c>
      <c r="X342" s="162">
        <v>2181.4713322944517</v>
      </c>
      <c r="Y342" s="34">
        <v>330.06867584348743</v>
      </c>
      <c r="Z342" s="162">
        <v>1460.7592077933421</v>
      </c>
      <c r="AA342" s="162" t="s">
        <v>363</v>
      </c>
      <c r="AB342" s="162">
        <v>3937.5259097611465</v>
      </c>
      <c r="AC342" s="34">
        <v>3732.7538872800001</v>
      </c>
      <c r="AD342" s="162" t="s">
        <v>363</v>
      </c>
      <c r="AE342" s="162">
        <v>7042.7909894977347</v>
      </c>
      <c r="AF342" s="162">
        <v>5689.6342025246458</v>
      </c>
      <c r="AG342" s="162">
        <v>3371.271759618583</v>
      </c>
      <c r="AH342" s="162">
        <v>7858.7310773354448</v>
      </c>
      <c r="AI342" s="162">
        <v>9834.3237329461081</v>
      </c>
      <c r="AJ342" s="162">
        <v>3489.3668690372938</v>
      </c>
      <c r="AK342" s="34">
        <v>2838.9749948336434</v>
      </c>
      <c r="AL342" s="34">
        <v>2093.5816149103607</v>
      </c>
      <c r="AM342" s="34" t="s">
        <v>363</v>
      </c>
      <c r="AN342" s="34">
        <v>2548.8286152371461</v>
      </c>
      <c r="AO342" s="34" t="s">
        <v>363</v>
      </c>
      <c r="AP342" s="34">
        <v>4242.3134189589982</v>
      </c>
      <c r="AQ342" s="34">
        <v>2739.0810319076131</v>
      </c>
    </row>
    <row r="343" spans="1:43" x14ac:dyDescent="0.45">
      <c r="A343" s="19">
        <v>335</v>
      </c>
      <c r="B343" s="19" t="str">
        <f t="shared" si="34"/>
        <v>120100_Blue</v>
      </c>
      <c r="C343" s="19" t="s">
        <v>135</v>
      </c>
      <c r="D343" s="19" t="s">
        <v>136</v>
      </c>
      <c r="E343" s="19" t="s">
        <v>136</v>
      </c>
      <c r="F343" s="19" t="s">
        <v>136</v>
      </c>
      <c r="G343" s="19">
        <f t="shared" si="35"/>
        <v>120100</v>
      </c>
      <c r="H343" s="19" t="str">
        <f t="shared" si="32"/>
        <v>120100</v>
      </c>
      <c r="I343" s="19">
        <f t="shared" si="37"/>
        <v>236</v>
      </c>
      <c r="J343" s="19">
        <f t="shared" si="36"/>
        <v>236</v>
      </c>
      <c r="K343" s="35"/>
      <c r="L343" s="36"/>
      <c r="M343" s="36"/>
      <c r="N343" s="36"/>
      <c r="O343" s="36"/>
      <c r="P343" s="36"/>
      <c r="Q343" s="37"/>
      <c r="R343" s="37"/>
      <c r="S343" s="33" t="s">
        <v>362</v>
      </c>
      <c r="T343" s="34">
        <v>70.294011899631457</v>
      </c>
      <c r="U343" s="34"/>
      <c r="V343" s="34" t="s">
        <v>363</v>
      </c>
      <c r="W343" s="162" t="s">
        <v>363</v>
      </c>
      <c r="X343" s="162">
        <v>0.83191495512068381</v>
      </c>
      <c r="Y343" s="34">
        <v>1551.0813575275574</v>
      </c>
      <c r="Z343" s="162">
        <v>3301.6121169298581</v>
      </c>
      <c r="AA343" s="162" t="s">
        <v>363</v>
      </c>
      <c r="AB343" s="162">
        <v>210.14033434486689</v>
      </c>
      <c r="AC343" s="34" t="s">
        <v>363</v>
      </c>
      <c r="AD343" s="162" t="s">
        <v>363</v>
      </c>
      <c r="AE343" s="162" t="s">
        <v>363</v>
      </c>
      <c r="AF343" s="162" t="s">
        <v>363</v>
      </c>
      <c r="AG343" s="162" t="s">
        <v>363</v>
      </c>
      <c r="AH343" s="162" t="s">
        <v>363</v>
      </c>
      <c r="AI343" s="162" t="s">
        <v>363</v>
      </c>
      <c r="AJ343" s="162" t="s">
        <v>363</v>
      </c>
      <c r="AK343" s="34" t="s">
        <v>363</v>
      </c>
      <c r="AL343" s="34">
        <v>5.3124997988455567</v>
      </c>
      <c r="AM343" s="34" t="s">
        <v>363</v>
      </c>
      <c r="AN343" s="34">
        <v>249.00951349566191</v>
      </c>
      <c r="AO343" s="34" t="s">
        <v>363</v>
      </c>
      <c r="AP343" s="34">
        <v>22.503682905696927</v>
      </c>
      <c r="AQ343" s="34">
        <v>87.513747037752154</v>
      </c>
    </row>
    <row r="344" spans="1:43" x14ac:dyDescent="0.45">
      <c r="A344" s="19">
        <v>336</v>
      </c>
      <c r="B344" s="19" t="str">
        <f t="shared" si="34"/>
        <v>120100_Grey</v>
      </c>
      <c r="C344" s="19" t="s">
        <v>135</v>
      </c>
      <c r="D344" s="19" t="s">
        <v>136</v>
      </c>
      <c r="E344" s="19" t="s">
        <v>136</v>
      </c>
      <c r="F344" s="19" t="s">
        <v>136</v>
      </c>
      <c r="G344" s="19">
        <f t="shared" si="35"/>
        <v>120100</v>
      </c>
      <c r="H344" s="19" t="str">
        <f t="shared" ref="H344:H375" si="38">IF(L344="",H343,LEFT(L344,6))</f>
        <v>120100</v>
      </c>
      <c r="I344" s="19">
        <f t="shared" si="37"/>
        <v>236</v>
      </c>
      <c r="J344" s="19">
        <f t="shared" si="36"/>
        <v>236</v>
      </c>
      <c r="K344" s="38"/>
      <c r="L344" s="39"/>
      <c r="M344" s="39"/>
      <c r="N344" s="39"/>
      <c r="O344" s="39"/>
      <c r="P344" s="39"/>
      <c r="Q344" s="40"/>
      <c r="R344" s="40"/>
      <c r="S344" s="33" t="s">
        <v>364</v>
      </c>
      <c r="T344" s="34">
        <v>37.303268414061769</v>
      </c>
      <c r="U344" s="34"/>
      <c r="V344" s="34" t="s">
        <v>363</v>
      </c>
      <c r="W344" s="162">
        <v>1170.6143098048663</v>
      </c>
      <c r="X344" s="162">
        <v>15.004608112621399</v>
      </c>
      <c r="Y344" s="34">
        <v>368.56018229219535</v>
      </c>
      <c r="Z344" s="162" t="s">
        <v>363</v>
      </c>
      <c r="AA344" s="162" t="s">
        <v>363</v>
      </c>
      <c r="AB344" s="162">
        <v>82.153324437520993</v>
      </c>
      <c r="AC344" s="34">
        <v>2.3749999550400003</v>
      </c>
      <c r="AD344" s="162" t="s">
        <v>363</v>
      </c>
      <c r="AE344" s="162">
        <v>139.9601073169361</v>
      </c>
      <c r="AF344" s="162">
        <v>21.061641942320094</v>
      </c>
      <c r="AG344" s="162" t="s">
        <v>363</v>
      </c>
      <c r="AH344" s="162">
        <v>3.2420311595747919</v>
      </c>
      <c r="AI344" s="162">
        <v>2.9233058360181693E-2</v>
      </c>
      <c r="AJ344" s="162">
        <v>1.6983521248915872</v>
      </c>
      <c r="AK344" s="34">
        <v>371.39904939036995</v>
      </c>
      <c r="AL344" s="34">
        <v>11.410567239333572</v>
      </c>
      <c r="AM344" s="34" t="s">
        <v>363</v>
      </c>
      <c r="AN344" s="34">
        <v>218.27846178836057</v>
      </c>
      <c r="AO344" s="34" t="s">
        <v>363</v>
      </c>
      <c r="AP344" s="34">
        <v>145.17124660400904</v>
      </c>
      <c r="AQ344" s="34">
        <v>14.207953641405387</v>
      </c>
    </row>
    <row r="345" spans="1:43" x14ac:dyDescent="0.45">
      <c r="A345" s="19">
        <v>337</v>
      </c>
      <c r="B345" s="19" t="str">
        <f t="shared" si="34"/>
        <v>120100_Green</v>
      </c>
      <c r="C345" s="19" t="s">
        <v>135</v>
      </c>
      <c r="D345" s="19" t="s">
        <v>136</v>
      </c>
      <c r="E345" s="19" t="s">
        <v>136</v>
      </c>
      <c r="F345" s="19" t="s">
        <v>136</v>
      </c>
      <c r="G345" s="19">
        <f t="shared" si="35"/>
        <v>120100</v>
      </c>
      <c r="H345" s="19" t="str">
        <f t="shared" si="38"/>
        <v>120100</v>
      </c>
      <c r="I345" s="19" t="str">
        <f>IF(J345=J342,"aa",J345)</f>
        <v>aa</v>
      </c>
      <c r="J345" s="19">
        <f t="shared" si="36"/>
        <v>236</v>
      </c>
      <c r="K345" s="31"/>
      <c r="L345" s="30" t="s">
        <v>643</v>
      </c>
      <c r="M345" s="30"/>
      <c r="N345" s="30" t="s">
        <v>644</v>
      </c>
      <c r="O345" s="30"/>
      <c r="P345" s="30" t="s">
        <v>640</v>
      </c>
      <c r="Q345" s="32">
        <v>3.5</v>
      </c>
      <c r="R345" s="32">
        <v>1</v>
      </c>
      <c r="S345" s="33" t="s">
        <v>361</v>
      </c>
      <c r="T345" s="34">
        <v>582.01202594317533</v>
      </c>
      <c r="U345" s="34"/>
      <c r="V345" s="34" t="s">
        <v>363</v>
      </c>
      <c r="W345" s="162">
        <v>825.72874006263521</v>
      </c>
      <c r="X345" s="162">
        <v>623.27752351270044</v>
      </c>
      <c r="Y345" s="34">
        <v>94.305335955282118</v>
      </c>
      <c r="Z345" s="162">
        <v>417.35977365524059</v>
      </c>
      <c r="AA345" s="162" t="s">
        <v>363</v>
      </c>
      <c r="AB345" s="162">
        <v>1125.0074027888991</v>
      </c>
      <c r="AC345" s="34">
        <v>1066.5011106514287</v>
      </c>
      <c r="AD345" s="162" t="s">
        <v>363</v>
      </c>
      <c r="AE345" s="162">
        <v>2012.2259969993527</v>
      </c>
      <c r="AF345" s="162">
        <v>1625.6097721498988</v>
      </c>
      <c r="AG345" s="162">
        <v>963.22050274816661</v>
      </c>
      <c r="AH345" s="162">
        <v>2245.3517363815558</v>
      </c>
      <c r="AI345" s="162">
        <v>2809.806780841745</v>
      </c>
      <c r="AJ345" s="162">
        <v>996.96196258208397</v>
      </c>
      <c r="AK345" s="34">
        <v>811.13571280961241</v>
      </c>
      <c r="AL345" s="34">
        <v>598.16617568867446</v>
      </c>
      <c r="AM345" s="34" t="s">
        <v>363</v>
      </c>
      <c r="AN345" s="34">
        <v>728.2367472106132</v>
      </c>
      <c r="AO345" s="34" t="s">
        <v>363</v>
      </c>
      <c r="AP345" s="34">
        <v>1212.0895482739995</v>
      </c>
      <c r="AQ345" s="34">
        <v>782.59458054503227</v>
      </c>
    </row>
    <row r="346" spans="1:43" x14ac:dyDescent="0.45">
      <c r="A346" s="19">
        <v>338</v>
      </c>
      <c r="B346" s="19" t="str">
        <f t="shared" si="34"/>
        <v>120100_Blue</v>
      </c>
      <c r="C346" s="19" t="s">
        <v>135</v>
      </c>
      <c r="D346" s="19" t="s">
        <v>136</v>
      </c>
      <c r="E346" s="19" t="s">
        <v>136</v>
      </c>
      <c r="F346" s="19" t="s">
        <v>136</v>
      </c>
      <c r="G346" s="19">
        <f t="shared" si="35"/>
        <v>120100</v>
      </c>
      <c r="H346" s="19" t="str">
        <f t="shared" si="38"/>
        <v>120100</v>
      </c>
      <c r="I346" s="19" t="str">
        <f t="shared" si="37"/>
        <v>aa</v>
      </c>
      <c r="J346" s="19">
        <f t="shared" si="36"/>
        <v>236</v>
      </c>
      <c r="K346" s="35"/>
      <c r="L346" s="36"/>
      <c r="M346" s="36"/>
      <c r="N346" s="36"/>
      <c r="O346" s="36"/>
      <c r="P346" s="36"/>
      <c r="Q346" s="37"/>
      <c r="R346" s="37"/>
      <c r="S346" s="33" t="s">
        <v>362</v>
      </c>
      <c r="T346" s="34">
        <v>20.084003399894701</v>
      </c>
      <c r="U346" s="34"/>
      <c r="V346" s="34" t="s">
        <v>363</v>
      </c>
      <c r="W346" s="162" t="s">
        <v>363</v>
      </c>
      <c r="X346" s="162">
        <v>0.23768998717733822</v>
      </c>
      <c r="Y346" s="34">
        <v>443.16610215073069</v>
      </c>
      <c r="Z346" s="162">
        <v>943.31774769424521</v>
      </c>
      <c r="AA346" s="162" t="s">
        <v>363</v>
      </c>
      <c r="AB346" s="162">
        <v>60.040095527104825</v>
      </c>
      <c r="AC346" s="34" t="s">
        <v>363</v>
      </c>
      <c r="AD346" s="162" t="s">
        <v>363</v>
      </c>
      <c r="AE346" s="162" t="s">
        <v>363</v>
      </c>
      <c r="AF346" s="162" t="s">
        <v>363</v>
      </c>
      <c r="AG346" s="162" t="s">
        <v>363</v>
      </c>
      <c r="AH346" s="162" t="s">
        <v>363</v>
      </c>
      <c r="AI346" s="162" t="s">
        <v>363</v>
      </c>
      <c r="AJ346" s="162" t="s">
        <v>363</v>
      </c>
      <c r="AK346" s="34" t="s">
        <v>363</v>
      </c>
      <c r="AL346" s="34">
        <v>1.5178570853844449</v>
      </c>
      <c r="AM346" s="34" t="s">
        <v>363</v>
      </c>
      <c r="AN346" s="34">
        <v>71.14557528447483</v>
      </c>
      <c r="AO346" s="34" t="s">
        <v>363</v>
      </c>
      <c r="AP346" s="34">
        <v>6.4296236873419792</v>
      </c>
      <c r="AQ346" s="34">
        <v>25.003927725072042</v>
      </c>
    </row>
    <row r="347" spans="1:43" x14ac:dyDescent="0.45">
      <c r="A347" s="19">
        <v>339</v>
      </c>
      <c r="B347" s="19" t="str">
        <f t="shared" si="34"/>
        <v>120100_Grey</v>
      </c>
      <c r="C347" s="19" t="s">
        <v>135</v>
      </c>
      <c r="D347" s="19" t="s">
        <v>136</v>
      </c>
      <c r="E347" s="19" t="s">
        <v>136</v>
      </c>
      <c r="F347" s="19" t="s">
        <v>136</v>
      </c>
      <c r="G347" s="19">
        <f t="shared" si="35"/>
        <v>120100</v>
      </c>
      <c r="H347" s="19" t="str">
        <f t="shared" si="38"/>
        <v>120100</v>
      </c>
      <c r="I347" s="19" t="str">
        <f t="shared" si="37"/>
        <v>aa</v>
      </c>
      <c r="J347" s="19">
        <f t="shared" si="36"/>
        <v>236</v>
      </c>
      <c r="K347" s="38"/>
      <c r="L347" s="39"/>
      <c r="M347" s="39"/>
      <c r="N347" s="39"/>
      <c r="O347" s="39"/>
      <c r="P347" s="39"/>
      <c r="Q347" s="40"/>
      <c r="R347" s="40"/>
      <c r="S347" s="33" t="s">
        <v>364</v>
      </c>
      <c r="T347" s="34">
        <v>10.658076689731933</v>
      </c>
      <c r="U347" s="34"/>
      <c r="V347" s="34" t="s">
        <v>363</v>
      </c>
      <c r="W347" s="162">
        <v>334.46123137281893</v>
      </c>
      <c r="X347" s="162">
        <v>4.2870308893204001</v>
      </c>
      <c r="Y347" s="34">
        <v>105.30290922634153</v>
      </c>
      <c r="Z347" s="162" t="s">
        <v>363</v>
      </c>
      <c r="AA347" s="162" t="s">
        <v>363</v>
      </c>
      <c r="AB347" s="162">
        <v>23.472378410720285</v>
      </c>
      <c r="AC347" s="34">
        <v>0.67857141572571433</v>
      </c>
      <c r="AD347" s="162" t="s">
        <v>363</v>
      </c>
      <c r="AE347" s="162">
        <v>39.988602090553172</v>
      </c>
      <c r="AF347" s="162">
        <v>6.0176119835200268</v>
      </c>
      <c r="AG347" s="162" t="s">
        <v>363</v>
      </c>
      <c r="AH347" s="162">
        <v>0.92629461702136917</v>
      </c>
      <c r="AI347" s="162">
        <v>8.3523023886233408E-3</v>
      </c>
      <c r="AJ347" s="162">
        <v>0.48524346425473919</v>
      </c>
      <c r="AK347" s="34">
        <v>106.11401411153427</v>
      </c>
      <c r="AL347" s="34">
        <v>3.2601620683810206</v>
      </c>
      <c r="AM347" s="34" t="s">
        <v>363</v>
      </c>
      <c r="AN347" s="34">
        <v>62.365274796674449</v>
      </c>
      <c r="AO347" s="34" t="s">
        <v>363</v>
      </c>
      <c r="AP347" s="34">
        <v>41.477499029716867</v>
      </c>
      <c r="AQ347" s="34">
        <v>4.0594153261158246</v>
      </c>
    </row>
    <row r="348" spans="1:43" x14ac:dyDescent="0.45">
      <c r="A348" s="19">
        <v>340</v>
      </c>
      <c r="B348" s="19" t="str">
        <f t="shared" si="34"/>
        <v>120100_Green</v>
      </c>
      <c r="C348" s="19" t="s">
        <v>135</v>
      </c>
      <c r="D348" s="19" t="s">
        <v>136</v>
      </c>
      <c r="E348" s="19" t="s">
        <v>136</v>
      </c>
      <c r="F348" s="19" t="s">
        <v>136</v>
      </c>
      <c r="G348" s="19">
        <f t="shared" si="35"/>
        <v>120100</v>
      </c>
      <c r="H348" s="19" t="str">
        <f t="shared" si="38"/>
        <v>120100</v>
      </c>
      <c r="I348" s="19" t="str">
        <f>IF(J348=J345,"aa",J348)</f>
        <v>aa</v>
      </c>
      <c r="J348" s="19">
        <f t="shared" si="36"/>
        <v>236</v>
      </c>
      <c r="K348" s="31"/>
      <c r="L348" s="30" t="s">
        <v>645</v>
      </c>
      <c r="M348" s="30"/>
      <c r="N348" s="79" t="s">
        <v>646</v>
      </c>
      <c r="O348" s="30"/>
      <c r="P348" s="30" t="s">
        <v>640</v>
      </c>
      <c r="Q348" s="32">
        <v>3.75</v>
      </c>
      <c r="R348" s="32">
        <v>1</v>
      </c>
      <c r="S348" s="33" t="s">
        <v>361</v>
      </c>
      <c r="T348" s="34">
        <v>543.21122421363032</v>
      </c>
      <c r="U348" s="34"/>
      <c r="V348" s="34" t="s">
        <v>363</v>
      </c>
      <c r="W348" s="162">
        <v>770.68015739179282</v>
      </c>
      <c r="X348" s="162">
        <v>581.7256886118538</v>
      </c>
      <c r="Y348" s="34">
        <v>88.018313558263316</v>
      </c>
      <c r="Z348" s="162">
        <v>389.53578874489119</v>
      </c>
      <c r="AA348" s="162" t="s">
        <v>363</v>
      </c>
      <c r="AB348" s="162">
        <v>1050.006909269639</v>
      </c>
      <c r="AC348" s="34">
        <v>995.40103660800003</v>
      </c>
      <c r="AD348" s="162" t="s">
        <v>363</v>
      </c>
      <c r="AE348" s="162">
        <v>1878.077597199396</v>
      </c>
      <c r="AF348" s="162">
        <v>1517.2357873399055</v>
      </c>
      <c r="AG348" s="162">
        <v>899.0058025649555</v>
      </c>
      <c r="AH348" s="162">
        <v>2095.6616206227854</v>
      </c>
      <c r="AI348" s="162">
        <v>2622.4863287856288</v>
      </c>
      <c r="AJ348" s="162">
        <v>930.49783174327831</v>
      </c>
      <c r="AK348" s="34">
        <v>757.05999862230487</v>
      </c>
      <c r="AL348" s="34">
        <v>558.28843064276282</v>
      </c>
      <c r="AM348" s="34" t="s">
        <v>363</v>
      </c>
      <c r="AN348" s="34">
        <v>679.68763072990566</v>
      </c>
      <c r="AO348" s="34" t="s">
        <v>363</v>
      </c>
      <c r="AP348" s="34">
        <v>1131.2835783890662</v>
      </c>
      <c r="AQ348" s="34">
        <v>730.42160850869686</v>
      </c>
    </row>
    <row r="349" spans="1:43" x14ac:dyDescent="0.45">
      <c r="A349" s="19">
        <v>341</v>
      </c>
      <c r="B349" s="19" t="str">
        <f t="shared" si="34"/>
        <v>120100_Blue</v>
      </c>
      <c r="C349" s="19" t="s">
        <v>135</v>
      </c>
      <c r="D349" s="19" t="s">
        <v>136</v>
      </c>
      <c r="E349" s="19" t="s">
        <v>136</v>
      </c>
      <c r="F349" s="19" t="s">
        <v>136</v>
      </c>
      <c r="G349" s="19">
        <f t="shared" si="35"/>
        <v>120100</v>
      </c>
      <c r="H349" s="19" t="str">
        <f t="shared" si="38"/>
        <v>120100</v>
      </c>
      <c r="I349" s="19" t="str">
        <f t="shared" si="37"/>
        <v>aa</v>
      </c>
      <c r="J349" s="19">
        <f t="shared" si="36"/>
        <v>236</v>
      </c>
      <c r="K349" s="35"/>
      <c r="L349" s="36"/>
      <c r="M349" s="36"/>
      <c r="N349" s="80"/>
      <c r="O349" s="36"/>
      <c r="P349" s="36"/>
      <c r="Q349" s="37"/>
      <c r="R349" s="37"/>
      <c r="S349" s="33" t="s">
        <v>362</v>
      </c>
      <c r="T349" s="34">
        <v>18.745069839901721</v>
      </c>
      <c r="U349" s="34"/>
      <c r="V349" s="34" t="s">
        <v>363</v>
      </c>
      <c r="W349" s="162" t="s">
        <v>363</v>
      </c>
      <c r="X349" s="162">
        <v>0.22184398803218236</v>
      </c>
      <c r="Y349" s="34">
        <v>413.62169534068198</v>
      </c>
      <c r="Z349" s="162">
        <v>880.42989784796214</v>
      </c>
      <c r="AA349" s="162" t="s">
        <v>363</v>
      </c>
      <c r="AB349" s="162">
        <v>56.037422491964506</v>
      </c>
      <c r="AC349" s="34" t="s">
        <v>363</v>
      </c>
      <c r="AD349" s="162" t="s">
        <v>363</v>
      </c>
      <c r="AE349" s="162" t="s">
        <v>363</v>
      </c>
      <c r="AF349" s="162" t="s">
        <v>363</v>
      </c>
      <c r="AG349" s="162" t="s">
        <v>363</v>
      </c>
      <c r="AH349" s="162" t="s">
        <v>363</v>
      </c>
      <c r="AI349" s="162" t="s">
        <v>363</v>
      </c>
      <c r="AJ349" s="162" t="s">
        <v>363</v>
      </c>
      <c r="AK349" s="34" t="s">
        <v>363</v>
      </c>
      <c r="AL349" s="34">
        <v>1.4166666130254817</v>
      </c>
      <c r="AM349" s="34" t="s">
        <v>363</v>
      </c>
      <c r="AN349" s="34">
        <v>66.402536932176503</v>
      </c>
      <c r="AO349" s="34" t="s">
        <v>363</v>
      </c>
      <c r="AP349" s="34">
        <v>6.0009821081858474</v>
      </c>
      <c r="AQ349" s="34">
        <v>23.336999210067241</v>
      </c>
    </row>
    <row r="350" spans="1:43" x14ac:dyDescent="0.45">
      <c r="A350" s="19">
        <v>342</v>
      </c>
      <c r="B350" s="19" t="str">
        <f t="shared" si="34"/>
        <v>120100_Grey</v>
      </c>
      <c r="C350" s="19" t="s">
        <v>135</v>
      </c>
      <c r="D350" s="19" t="s">
        <v>136</v>
      </c>
      <c r="E350" s="19" t="s">
        <v>136</v>
      </c>
      <c r="F350" s="19" t="s">
        <v>136</v>
      </c>
      <c r="G350" s="19">
        <f t="shared" si="35"/>
        <v>120100</v>
      </c>
      <c r="H350" s="19" t="str">
        <f t="shared" si="38"/>
        <v>120100</v>
      </c>
      <c r="I350" s="19" t="str">
        <f t="shared" si="37"/>
        <v>aa</v>
      </c>
      <c r="J350" s="19">
        <f t="shared" si="36"/>
        <v>236</v>
      </c>
      <c r="K350" s="38"/>
      <c r="L350" s="39"/>
      <c r="M350" s="39"/>
      <c r="N350" s="81"/>
      <c r="O350" s="39"/>
      <c r="P350" s="39"/>
      <c r="Q350" s="40"/>
      <c r="R350" s="40"/>
      <c r="S350" s="33" t="s">
        <v>364</v>
      </c>
      <c r="T350" s="34">
        <v>9.9475382437498059</v>
      </c>
      <c r="U350" s="34"/>
      <c r="V350" s="34" t="s">
        <v>363</v>
      </c>
      <c r="W350" s="162">
        <v>312.16381594796434</v>
      </c>
      <c r="X350" s="162">
        <v>4.0012288300323728</v>
      </c>
      <c r="Y350" s="34">
        <v>98.282715277918754</v>
      </c>
      <c r="Z350" s="162" t="s">
        <v>363</v>
      </c>
      <c r="AA350" s="162" t="s">
        <v>363</v>
      </c>
      <c r="AB350" s="162">
        <v>21.90755318333893</v>
      </c>
      <c r="AC350" s="34">
        <v>0.63333332134400011</v>
      </c>
      <c r="AD350" s="162" t="s">
        <v>363</v>
      </c>
      <c r="AE350" s="162">
        <v>37.322695284516293</v>
      </c>
      <c r="AF350" s="162">
        <v>5.6164378512853581</v>
      </c>
      <c r="AG350" s="162" t="s">
        <v>363</v>
      </c>
      <c r="AH350" s="162">
        <v>0.86454164255327781</v>
      </c>
      <c r="AI350" s="162">
        <v>7.7954822293817847E-3</v>
      </c>
      <c r="AJ350" s="162">
        <v>0.45289389997108992</v>
      </c>
      <c r="AK350" s="34">
        <v>99.039746504098659</v>
      </c>
      <c r="AL350" s="34">
        <v>3.0428179304889524</v>
      </c>
      <c r="AM350" s="34" t="s">
        <v>363</v>
      </c>
      <c r="AN350" s="34">
        <v>58.207589810229486</v>
      </c>
      <c r="AO350" s="34" t="s">
        <v>363</v>
      </c>
      <c r="AP350" s="34">
        <v>38.712332427735745</v>
      </c>
      <c r="AQ350" s="34">
        <v>3.7887876377081033</v>
      </c>
    </row>
    <row r="351" spans="1:43" x14ac:dyDescent="0.45">
      <c r="A351" s="19">
        <v>343</v>
      </c>
      <c r="B351" s="19" t="str">
        <f t="shared" si="34"/>
        <v>120100_Green</v>
      </c>
      <c r="C351" s="19" t="s">
        <v>135</v>
      </c>
      <c r="D351" s="19" t="s">
        <v>136</v>
      </c>
      <c r="E351" s="19" t="s">
        <v>136</v>
      </c>
      <c r="F351" s="19" t="s">
        <v>136</v>
      </c>
      <c r="G351" s="19">
        <f t="shared" si="35"/>
        <v>120100</v>
      </c>
      <c r="H351" s="19" t="str">
        <f t="shared" si="38"/>
        <v>120100</v>
      </c>
      <c r="I351" s="19" t="str">
        <f>IF(J351=J348,"aa",J351)</f>
        <v>aa</v>
      </c>
      <c r="J351" s="19">
        <f t="shared" si="36"/>
        <v>236</v>
      </c>
      <c r="K351" s="31"/>
      <c r="L351" s="30" t="s">
        <v>647</v>
      </c>
      <c r="M351" s="30"/>
      <c r="N351" s="79" t="s">
        <v>648</v>
      </c>
      <c r="O351" s="30"/>
      <c r="P351" s="30" t="s">
        <v>640</v>
      </c>
      <c r="Q351" s="32">
        <v>0.56999999999999995</v>
      </c>
      <c r="R351" s="32">
        <v>1</v>
      </c>
      <c r="S351" s="33" t="s">
        <v>361</v>
      </c>
      <c r="T351" s="34">
        <v>3573.7580540370418</v>
      </c>
      <c r="U351" s="34"/>
      <c r="V351" s="34" t="s">
        <v>363</v>
      </c>
      <c r="W351" s="162">
        <v>5070.2641933670584</v>
      </c>
      <c r="X351" s="162">
        <v>3827.1426882358805</v>
      </c>
      <c r="Y351" s="34">
        <v>579.06785235699556</v>
      </c>
      <c r="Z351" s="162">
        <v>2562.7354522690212</v>
      </c>
      <c r="AA351" s="162" t="s">
        <v>363</v>
      </c>
      <c r="AB351" s="162">
        <v>6907.9401925634156</v>
      </c>
      <c r="AC351" s="34">
        <v>6548.6910303157902</v>
      </c>
      <c r="AD351" s="162" t="s">
        <v>363</v>
      </c>
      <c r="AE351" s="162">
        <v>12355.7736657855</v>
      </c>
      <c r="AF351" s="162">
        <v>9981.8143903941163</v>
      </c>
      <c r="AG351" s="162">
        <v>5914.5118589799704</v>
      </c>
      <c r="AH351" s="162">
        <v>13787.247504097273</v>
      </c>
      <c r="AI351" s="162">
        <v>17253.199531484403</v>
      </c>
      <c r="AJ351" s="162">
        <v>6121.6962614689373</v>
      </c>
      <c r="AK351" s="34">
        <v>4980.6578856730594</v>
      </c>
      <c r="AL351" s="34">
        <v>3672.9502015971243</v>
      </c>
      <c r="AM351" s="34" t="s">
        <v>363</v>
      </c>
      <c r="AN351" s="34">
        <v>4471.6291495388532</v>
      </c>
      <c r="AO351" s="34" t="s">
        <v>363</v>
      </c>
      <c r="AP351" s="34">
        <v>7442.6551209806994</v>
      </c>
      <c r="AQ351" s="34">
        <v>4805.4053191361636</v>
      </c>
    </row>
    <row r="352" spans="1:43" x14ac:dyDescent="0.45">
      <c r="A352" s="19">
        <v>344</v>
      </c>
      <c r="B352" s="19" t="str">
        <f t="shared" si="34"/>
        <v>120100_Blue</v>
      </c>
      <c r="C352" s="19" t="s">
        <v>135</v>
      </c>
      <c r="D352" s="19" t="s">
        <v>136</v>
      </c>
      <c r="E352" s="19" t="s">
        <v>136</v>
      </c>
      <c r="F352" s="19" t="s">
        <v>136</v>
      </c>
      <c r="G352" s="19">
        <f t="shared" si="35"/>
        <v>120100</v>
      </c>
      <c r="H352" s="19" t="str">
        <f t="shared" si="38"/>
        <v>120100</v>
      </c>
      <c r="I352" s="19" t="str">
        <f t="shared" si="37"/>
        <v>aa</v>
      </c>
      <c r="J352" s="19">
        <f t="shared" si="36"/>
        <v>236</v>
      </c>
      <c r="K352" s="35"/>
      <c r="L352" s="36"/>
      <c r="M352" s="36"/>
      <c r="N352" s="36"/>
      <c r="O352" s="36"/>
      <c r="P352" s="36"/>
      <c r="Q352" s="37"/>
      <c r="R352" s="37"/>
      <c r="S352" s="33" t="s">
        <v>362</v>
      </c>
      <c r="T352" s="34">
        <v>123.32282789409028</v>
      </c>
      <c r="U352" s="34"/>
      <c r="V352" s="34" t="s">
        <v>363</v>
      </c>
      <c r="W352" s="162" t="s">
        <v>363</v>
      </c>
      <c r="X352" s="162">
        <v>1.4594999212643578</v>
      </c>
      <c r="Y352" s="34">
        <v>2721.1953640834345</v>
      </c>
      <c r="Z352" s="162">
        <v>5792.3019595260675</v>
      </c>
      <c r="AA352" s="162" t="s">
        <v>363</v>
      </c>
      <c r="AB352" s="162">
        <v>368.66725323660859</v>
      </c>
      <c r="AC352" s="34" t="s">
        <v>363</v>
      </c>
      <c r="AD352" s="162" t="s">
        <v>363</v>
      </c>
      <c r="AE352" s="162" t="s">
        <v>363</v>
      </c>
      <c r="AF352" s="162" t="s">
        <v>363</v>
      </c>
      <c r="AG352" s="162" t="s">
        <v>363</v>
      </c>
      <c r="AH352" s="162" t="s">
        <v>363</v>
      </c>
      <c r="AI352" s="162" t="s">
        <v>363</v>
      </c>
      <c r="AJ352" s="162" t="s">
        <v>363</v>
      </c>
      <c r="AK352" s="34" t="s">
        <v>363</v>
      </c>
      <c r="AL352" s="34">
        <v>9.3201750856939594</v>
      </c>
      <c r="AM352" s="34" t="s">
        <v>363</v>
      </c>
      <c r="AN352" s="34">
        <v>436.85879560642445</v>
      </c>
      <c r="AO352" s="34" t="s">
        <v>363</v>
      </c>
      <c r="AP352" s="34">
        <v>39.480145448591102</v>
      </c>
      <c r="AQ352" s="34">
        <v>153.53288953991608</v>
      </c>
    </row>
    <row r="353" spans="1:43" x14ac:dyDescent="0.45">
      <c r="A353" s="19">
        <v>345</v>
      </c>
      <c r="B353" s="19" t="str">
        <f t="shared" si="34"/>
        <v>120100_Grey</v>
      </c>
      <c r="C353" s="19" t="s">
        <v>135</v>
      </c>
      <c r="D353" s="19" t="s">
        <v>136</v>
      </c>
      <c r="E353" s="19" t="s">
        <v>136</v>
      </c>
      <c r="F353" s="19" t="s">
        <v>136</v>
      </c>
      <c r="G353" s="19">
        <f t="shared" si="35"/>
        <v>120100</v>
      </c>
      <c r="H353" s="19" t="str">
        <f t="shared" si="38"/>
        <v>120100</v>
      </c>
      <c r="I353" s="19" t="str">
        <f t="shared" si="37"/>
        <v>aa</v>
      </c>
      <c r="J353" s="19">
        <f t="shared" si="36"/>
        <v>236</v>
      </c>
      <c r="K353" s="38"/>
      <c r="L353" s="39"/>
      <c r="M353" s="39"/>
      <c r="N353" s="39"/>
      <c r="O353" s="39"/>
      <c r="P353" s="39"/>
      <c r="Q353" s="40"/>
      <c r="R353" s="40"/>
      <c r="S353" s="33" t="s">
        <v>364</v>
      </c>
      <c r="T353" s="34">
        <v>65.444330550985569</v>
      </c>
      <c r="U353" s="34"/>
      <c r="V353" s="34" t="s">
        <v>363</v>
      </c>
      <c r="W353" s="162">
        <v>2053.709315447134</v>
      </c>
      <c r="X353" s="162">
        <v>26.323873881791933</v>
      </c>
      <c r="Y353" s="34">
        <v>646.59681103893922</v>
      </c>
      <c r="Z353" s="162" t="s">
        <v>363</v>
      </c>
      <c r="AA353" s="162" t="s">
        <v>363</v>
      </c>
      <c r="AB353" s="162">
        <v>144.12863936407194</v>
      </c>
      <c r="AC353" s="34">
        <v>4.1666665877894742</v>
      </c>
      <c r="AD353" s="162" t="s">
        <v>363</v>
      </c>
      <c r="AE353" s="162">
        <v>245.54404792444933</v>
      </c>
      <c r="AF353" s="162">
        <v>36.950249021614205</v>
      </c>
      <c r="AG353" s="162" t="s">
        <v>363</v>
      </c>
      <c r="AH353" s="162">
        <v>5.6877739641663023</v>
      </c>
      <c r="AI353" s="162">
        <v>5.1286067298564379E-2</v>
      </c>
      <c r="AJ353" s="162">
        <v>2.9795651313887497</v>
      </c>
      <c r="AK353" s="34">
        <v>651.57727963222806</v>
      </c>
      <c r="AL353" s="34">
        <v>20.018539016374689</v>
      </c>
      <c r="AM353" s="34" t="s">
        <v>363</v>
      </c>
      <c r="AN353" s="34">
        <v>382.94466980414137</v>
      </c>
      <c r="AO353" s="34" t="s">
        <v>363</v>
      </c>
      <c r="AP353" s="34">
        <v>254.68639755089308</v>
      </c>
      <c r="AQ353" s="34">
        <v>24.926234458605943</v>
      </c>
    </row>
    <row r="354" spans="1:43" x14ac:dyDescent="0.45">
      <c r="A354" s="19">
        <v>346</v>
      </c>
      <c r="B354" s="19" t="str">
        <f t="shared" si="34"/>
        <v>120100_Green</v>
      </c>
      <c r="C354" s="19" t="s">
        <v>135</v>
      </c>
      <c r="D354" s="19" t="s">
        <v>136</v>
      </c>
      <c r="E354" s="19" t="s">
        <v>136</v>
      </c>
      <c r="F354" s="19" t="s">
        <v>136</v>
      </c>
      <c r="G354" s="19">
        <f t="shared" si="35"/>
        <v>120100</v>
      </c>
      <c r="H354" s="19" t="str">
        <f t="shared" si="38"/>
        <v>120100</v>
      </c>
      <c r="I354" s="19" t="str">
        <f>IF(J354=J351,"aa",J354)</f>
        <v>aa</v>
      </c>
      <c r="J354" s="19">
        <f t="shared" si="36"/>
        <v>236</v>
      </c>
      <c r="K354" s="31"/>
      <c r="L354" s="30" t="s">
        <v>649</v>
      </c>
      <c r="M354" s="30"/>
      <c r="N354" s="30" t="s">
        <v>650</v>
      </c>
      <c r="O354" s="30"/>
      <c r="P354" s="30" t="s">
        <v>640</v>
      </c>
      <c r="Q354" s="32">
        <v>0.56999999999999995</v>
      </c>
      <c r="R354" s="32">
        <v>1</v>
      </c>
      <c r="S354" s="33" t="s">
        <v>361</v>
      </c>
      <c r="T354" s="34">
        <v>3573.7580540370418</v>
      </c>
      <c r="U354" s="34"/>
      <c r="V354" s="34" t="s">
        <v>363</v>
      </c>
      <c r="W354" s="162">
        <v>5070.2641933670584</v>
      </c>
      <c r="X354" s="162">
        <v>3827.1426882358805</v>
      </c>
      <c r="Y354" s="34">
        <v>579.06785235699556</v>
      </c>
      <c r="Z354" s="162">
        <v>2562.7354522690212</v>
      </c>
      <c r="AA354" s="162" t="s">
        <v>363</v>
      </c>
      <c r="AB354" s="162">
        <v>6907.9401925634156</v>
      </c>
      <c r="AC354" s="34">
        <v>6548.6910303157902</v>
      </c>
      <c r="AD354" s="162" t="s">
        <v>363</v>
      </c>
      <c r="AE354" s="162">
        <v>12355.7736657855</v>
      </c>
      <c r="AF354" s="162">
        <v>9981.8143903941163</v>
      </c>
      <c r="AG354" s="162">
        <v>5914.5118589799704</v>
      </c>
      <c r="AH354" s="162">
        <v>13787.247504097273</v>
      </c>
      <c r="AI354" s="162">
        <v>17253.199531484403</v>
      </c>
      <c r="AJ354" s="162">
        <v>6121.6962614689373</v>
      </c>
      <c r="AK354" s="34">
        <v>4980.6578856730594</v>
      </c>
      <c r="AL354" s="34">
        <v>3672.9502015971243</v>
      </c>
      <c r="AM354" s="34" t="s">
        <v>363</v>
      </c>
      <c r="AN354" s="34">
        <v>4471.6291495388532</v>
      </c>
      <c r="AO354" s="34" t="s">
        <v>363</v>
      </c>
      <c r="AP354" s="34">
        <v>7442.6551209806994</v>
      </c>
      <c r="AQ354" s="34">
        <v>4805.4053191361636</v>
      </c>
    </row>
    <row r="355" spans="1:43" x14ac:dyDescent="0.45">
      <c r="A355" s="19">
        <v>347</v>
      </c>
      <c r="B355" s="19" t="str">
        <f t="shared" si="34"/>
        <v>120100_Blue</v>
      </c>
      <c r="C355" s="19" t="s">
        <v>135</v>
      </c>
      <c r="D355" s="19" t="s">
        <v>136</v>
      </c>
      <c r="E355" s="19" t="s">
        <v>136</v>
      </c>
      <c r="F355" s="19" t="s">
        <v>136</v>
      </c>
      <c r="G355" s="19">
        <f t="shared" si="35"/>
        <v>120100</v>
      </c>
      <c r="H355" s="19" t="str">
        <f t="shared" si="38"/>
        <v>120100</v>
      </c>
      <c r="I355" s="19" t="str">
        <f t="shared" si="37"/>
        <v>aa</v>
      </c>
      <c r="J355" s="19">
        <f t="shared" si="36"/>
        <v>236</v>
      </c>
      <c r="K355" s="35"/>
      <c r="L355" s="36"/>
      <c r="M355" s="36"/>
      <c r="N355" s="36"/>
      <c r="O355" s="36"/>
      <c r="P355" s="36"/>
      <c r="Q355" s="37"/>
      <c r="R355" s="37"/>
      <c r="S355" s="33" t="s">
        <v>362</v>
      </c>
      <c r="T355" s="34">
        <v>123.32282789409028</v>
      </c>
      <c r="U355" s="34"/>
      <c r="V355" s="34" t="s">
        <v>363</v>
      </c>
      <c r="W355" s="162" t="s">
        <v>363</v>
      </c>
      <c r="X355" s="162">
        <v>1.4594999212643578</v>
      </c>
      <c r="Y355" s="34">
        <v>2721.1953640834345</v>
      </c>
      <c r="Z355" s="162">
        <v>5792.3019595260675</v>
      </c>
      <c r="AA355" s="162" t="s">
        <v>363</v>
      </c>
      <c r="AB355" s="162">
        <v>368.66725323660859</v>
      </c>
      <c r="AC355" s="34" t="s">
        <v>363</v>
      </c>
      <c r="AD355" s="162" t="s">
        <v>363</v>
      </c>
      <c r="AE355" s="162" t="s">
        <v>363</v>
      </c>
      <c r="AF355" s="162" t="s">
        <v>363</v>
      </c>
      <c r="AG355" s="162" t="s">
        <v>363</v>
      </c>
      <c r="AH355" s="162" t="s">
        <v>363</v>
      </c>
      <c r="AI355" s="162" t="s">
        <v>363</v>
      </c>
      <c r="AJ355" s="162" t="s">
        <v>363</v>
      </c>
      <c r="AK355" s="34" t="s">
        <v>363</v>
      </c>
      <c r="AL355" s="34">
        <v>9.3201750856939594</v>
      </c>
      <c r="AM355" s="34" t="s">
        <v>363</v>
      </c>
      <c r="AN355" s="34">
        <v>436.85879560642445</v>
      </c>
      <c r="AO355" s="34" t="s">
        <v>363</v>
      </c>
      <c r="AP355" s="34">
        <v>39.480145448591102</v>
      </c>
      <c r="AQ355" s="34">
        <v>153.53288953991608</v>
      </c>
    </row>
    <row r="356" spans="1:43" x14ac:dyDescent="0.45">
      <c r="A356" s="19">
        <v>348</v>
      </c>
      <c r="B356" s="19" t="str">
        <f t="shared" si="34"/>
        <v>120100_Grey</v>
      </c>
      <c r="C356" s="19" t="s">
        <v>135</v>
      </c>
      <c r="D356" s="19" t="s">
        <v>136</v>
      </c>
      <c r="E356" s="19" t="s">
        <v>136</v>
      </c>
      <c r="F356" s="19" t="s">
        <v>136</v>
      </c>
      <c r="G356" s="19">
        <f t="shared" si="35"/>
        <v>120100</v>
      </c>
      <c r="H356" s="19" t="str">
        <f t="shared" si="38"/>
        <v>120100</v>
      </c>
      <c r="I356" s="19" t="str">
        <f t="shared" si="37"/>
        <v>aa</v>
      </c>
      <c r="J356" s="19">
        <f t="shared" si="36"/>
        <v>236</v>
      </c>
      <c r="K356" s="38"/>
      <c r="L356" s="39"/>
      <c r="M356" s="39"/>
      <c r="N356" s="39"/>
      <c r="O356" s="39"/>
      <c r="P356" s="39"/>
      <c r="Q356" s="40"/>
      <c r="R356" s="40"/>
      <c r="S356" s="33" t="s">
        <v>364</v>
      </c>
      <c r="T356" s="34">
        <v>65.444330550985569</v>
      </c>
      <c r="U356" s="34"/>
      <c r="V356" s="34" t="s">
        <v>363</v>
      </c>
      <c r="W356" s="162">
        <v>2053.709315447134</v>
      </c>
      <c r="X356" s="162">
        <v>26.323873881791933</v>
      </c>
      <c r="Y356" s="34">
        <v>646.59681103893922</v>
      </c>
      <c r="Z356" s="162" t="s">
        <v>363</v>
      </c>
      <c r="AA356" s="162" t="s">
        <v>363</v>
      </c>
      <c r="AB356" s="162">
        <v>144.12863936407194</v>
      </c>
      <c r="AC356" s="34">
        <v>4.1666665877894742</v>
      </c>
      <c r="AD356" s="162" t="s">
        <v>363</v>
      </c>
      <c r="AE356" s="162">
        <v>245.54404792444933</v>
      </c>
      <c r="AF356" s="162">
        <v>36.950249021614205</v>
      </c>
      <c r="AG356" s="162" t="s">
        <v>363</v>
      </c>
      <c r="AH356" s="162">
        <v>5.6877739641663023</v>
      </c>
      <c r="AI356" s="162">
        <v>5.1286067298564379E-2</v>
      </c>
      <c r="AJ356" s="162">
        <v>2.9795651313887497</v>
      </c>
      <c r="AK356" s="34">
        <v>651.57727963222806</v>
      </c>
      <c r="AL356" s="34">
        <v>20.018539016374689</v>
      </c>
      <c r="AM356" s="34" t="s">
        <v>363</v>
      </c>
      <c r="AN356" s="34">
        <v>382.94466980414137</v>
      </c>
      <c r="AO356" s="34" t="s">
        <v>363</v>
      </c>
      <c r="AP356" s="34">
        <v>254.68639755089308</v>
      </c>
      <c r="AQ356" s="34">
        <v>24.926234458605943</v>
      </c>
    </row>
    <row r="357" spans="1:43" x14ac:dyDescent="0.45">
      <c r="A357" s="19">
        <v>349</v>
      </c>
      <c r="B357" s="19" t="str">
        <f t="shared" si="34"/>
        <v>120810_Green</v>
      </c>
      <c r="C357" s="19" t="s">
        <v>1620</v>
      </c>
      <c r="D357" s="19" t="s">
        <v>1620</v>
      </c>
      <c r="E357" s="19" t="s">
        <v>1620</v>
      </c>
      <c r="F357" s="19" t="s">
        <v>1620</v>
      </c>
      <c r="G357" s="19">
        <f t="shared" si="35"/>
        <v>120810</v>
      </c>
      <c r="H357" s="19" t="str">
        <f t="shared" si="38"/>
        <v>120810</v>
      </c>
      <c r="I357" s="19" t="str">
        <f>IF(J357=J354,"aa",J357)</f>
        <v>aa</v>
      </c>
      <c r="J357" s="19">
        <f t="shared" si="36"/>
        <v>236</v>
      </c>
      <c r="K357" s="31" t="s">
        <v>363</v>
      </c>
      <c r="L357" s="30" t="s">
        <v>651</v>
      </c>
      <c r="M357" s="30" t="s">
        <v>652</v>
      </c>
      <c r="N357" s="30" t="s">
        <v>653</v>
      </c>
      <c r="O357" s="30" t="s">
        <v>363</v>
      </c>
      <c r="P357" s="30" t="s">
        <v>640</v>
      </c>
      <c r="Q357" s="32">
        <v>0.85</v>
      </c>
      <c r="R357" s="32">
        <v>1</v>
      </c>
      <c r="S357" s="33" t="s">
        <v>361</v>
      </c>
      <c r="T357" s="34">
        <v>2396.5201068248398</v>
      </c>
      <c r="U357" s="34"/>
      <c r="V357" s="34" t="s">
        <v>363</v>
      </c>
      <c r="W357" s="162">
        <v>3400.0595179049683</v>
      </c>
      <c r="X357" s="162">
        <v>2566.4368615228846</v>
      </c>
      <c r="Y357" s="34">
        <v>388.31608922763229</v>
      </c>
      <c r="Z357" s="162">
        <v>1718.5402444627555</v>
      </c>
      <c r="AA357" s="162" t="s">
        <v>363</v>
      </c>
      <c r="AB357" s="162">
        <v>4632.3834232484078</v>
      </c>
      <c r="AC357" s="34">
        <v>4391.4751615058822</v>
      </c>
      <c r="AD357" s="162" t="s">
        <v>363</v>
      </c>
      <c r="AE357" s="162">
        <v>8285.6364582326296</v>
      </c>
      <c r="AF357" s="162">
        <v>6693.6872970878185</v>
      </c>
      <c r="AG357" s="162">
        <v>3966.2020701395095</v>
      </c>
      <c r="AH357" s="162">
        <v>9245.565973335817</v>
      </c>
      <c r="AI357" s="162">
        <v>11569.792626995422</v>
      </c>
      <c r="AJ357" s="162">
        <v>4105.1374929850517</v>
      </c>
      <c r="AK357" s="34">
        <v>3339.9705821572275</v>
      </c>
      <c r="AL357" s="34">
        <v>2463.037194012189</v>
      </c>
      <c r="AM357" s="34" t="s">
        <v>363</v>
      </c>
      <c r="AN357" s="34">
        <v>2998.6219002789953</v>
      </c>
      <c r="AO357" s="34" t="s">
        <v>363</v>
      </c>
      <c r="AP357" s="34">
        <v>4990.9569634811742</v>
      </c>
      <c r="AQ357" s="34">
        <v>3222.4482728324861</v>
      </c>
    </row>
    <row r="358" spans="1:43" x14ac:dyDescent="0.45">
      <c r="A358" s="19">
        <v>350</v>
      </c>
      <c r="B358" s="19" t="str">
        <f t="shared" si="34"/>
        <v>120810_Blue</v>
      </c>
      <c r="C358" s="19" t="s">
        <v>1620</v>
      </c>
      <c r="D358" s="19" t="s">
        <v>1620</v>
      </c>
      <c r="E358" s="19" t="s">
        <v>1620</v>
      </c>
      <c r="F358" s="19" t="s">
        <v>1620</v>
      </c>
      <c r="G358" s="19">
        <f t="shared" si="35"/>
        <v>120810</v>
      </c>
      <c r="H358" s="19" t="str">
        <f t="shared" si="38"/>
        <v>120810</v>
      </c>
      <c r="I358" s="19" t="str">
        <f t="shared" si="37"/>
        <v>aa</v>
      </c>
      <c r="J358" s="19">
        <f t="shared" si="36"/>
        <v>236</v>
      </c>
      <c r="K358" s="35"/>
      <c r="L358" s="36"/>
      <c r="M358" s="36"/>
      <c r="N358" s="36"/>
      <c r="O358" s="36"/>
      <c r="P358" s="36"/>
      <c r="Q358" s="37"/>
      <c r="R358" s="37"/>
      <c r="S358" s="33" t="s">
        <v>362</v>
      </c>
      <c r="T358" s="34">
        <v>82.698837528978189</v>
      </c>
      <c r="U358" s="34"/>
      <c r="V358" s="34" t="s">
        <v>363</v>
      </c>
      <c r="W358" s="162" t="s">
        <v>363</v>
      </c>
      <c r="X358" s="162">
        <v>0.9787234766125692</v>
      </c>
      <c r="Y358" s="34">
        <v>1824.801597091244</v>
      </c>
      <c r="Z358" s="162">
        <v>3884.2495493292449</v>
      </c>
      <c r="AA358" s="162" t="s">
        <v>363</v>
      </c>
      <c r="AB358" s="162">
        <v>247.22392275866693</v>
      </c>
      <c r="AC358" s="34" t="s">
        <v>363</v>
      </c>
      <c r="AD358" s="162" t="s">
        <v>363</v>
      </c>
      <c r="AE358" s="162" t="s">
        <v>363</v>
      </c>
      <c r="AF358" s="162" t="s">
        <v>363</v>
      </c>
      <c r="AG358" s="162" t="s">
        <v>363</v>
      </c>
      <c r="AH358" s="162" t="s">
        <v>363</v>
      </c>
      <c r="AI358" s="162" t="s">
        <v>363</v>
      </c>
      <c r="AJ358" s="162" t="s">
        <v>363</v>
      </c>
      <c r="AK358" s="34" t="s">
        <v>363</v>
      </c>
      <c r="AL358" s="34">
        <v>6.2499997633477138</v>
      </c>
      <c r="AM358" s="34" t="s">
        <v>363</v>
      </c>
      <c r="AN358" s="34">
        <v>292.95236881842578</v>
      </c>
      <c r="AO358" s="34" t="s">
        <v>363</v>
      </c>
      <c r="AP358" s="34">
        <v>26.474921065525798</v>
      </c>
      <c r="AQ358" s="34">
        <v>102.957349456179</v>
      </c>
    </row>
    <row r="359" spans="1:43" x14ac:dyDescent="0.45">
      <c r="A359" s="19">
        <v>351</v>
      </c>
      <c r="B359" s="19" t="str">
        <f t="shared" si="34"/>
        <v>120810_Grey</v>
      </c>
      <c r="C359" s="19" t="s">
        <v>1620</v>
      </c>
      <c r="D359" s="19" t="s">
        <v>1620</v>
      </c>
      <c r="E359" s="19" t="s">
        <v>1620</v>
      </c>
      <c r="F359" s="19" t="s">
        <v>1620</v>
      </c>
      <c r="G359" s="19">
        <f t="shared" si="35"/>
        <v>120810</v>
      </c>
      <c r="H359" s="19" t="str">
        <f t="shared" si="38"/>
        <v>120810</v>
      </c>
      <c r="I359" s="19" t="str">
        <f t="shared" si="37"/>
        <v>aa</v>
      </c>
      <c r="J359" s="19">
        <f t="shared" si="36"/>
        <v>236</v>
      </c>
      <c r="K359" s="38"/>
      <c r="L359" s="39"/>
      <c r="M359" s="39"/>
      <c r="N359" s="39"/>
      <c r="O359" s="39"/>
      <c r="P359" s="39"/>
      <c r="Q359" s="40"/>
      <c r="R359" s="40"/>
      <c r="S359" s="33" t="s">
        <v>364</v>
      </c>
      <c r="T359" s="34">
        <v>43.886198134190316</v>
      </c>
      <c r="U359" s="34"/>
      <c r="V359" s="34" t="s">
        <v>363</v>
      </c>
      <c r="W359" s="162">
        <v>1377.1933056527839</v>
      </c>
      <c r="X359" s="162">
        <v>17.652480132495764</v>
      </c>
      <c r="Y359" s="34">
        <v>433.60021446140632</v>
      </c>
      <c r="Z359" s="162" t="s">
        <v>363</v>
      </c>
      <c r="AA359" s="162" t="s">
        <v>363</v>
      </c>
      <c r="AB359" s="162">
        <v>96.650969926495293</v>
      </c>
      <c r="AC359" s="34">
        <v>2.7941175941647063</v>
      </c>
      <c r="AD359" s="162" t="s">
        <v>363</v>
      </c>
      <c r="AE359" s="162">
        <v>164.65894978463072</v>
      </c>
      <c r="AF359" s="162">
        <v>24.778402285082464</v>
      </c>
      <c r="AG359" s="162" t="s">
        <v>363</v>
      </c>
      <c r="AH359" s="162">
        <v>3.8141543053821083</v>
      </c>
      <c r="AI359" s="162">
        <v>3.439183336491964E-2</v>
      </c>
      <c r="AJ359" s="162">
        <v>1.9980613234018674</v>
      </c>
      <c r="AK359" s="34">
        <v>436.94005810631762</v>
      </c>
      <c r="AL359" s="34">
        <v>13.424196752157144</v>
      </c>
      <c r="AM359" s="34" t="s">
        <v>363</v>
      </c>
      <c r="AN359" s="34">
        <v>256.79819033924775</v>
      </c>
      <c r="AO359" s="34" t="s">
        <v>363</v>
      </c>
      <c r="AP359" s="34">
        <v>170.78970188706947</v>
      </c>
      <c r="AQ359" s="34">
        <v>16.715239578123985</v>
      </c>
    </row>
    <row r="360" spans="1:43" x14ac:dyDescent="0.45">
      <c r="A360" s="19">
        <v>352</v>
      </c>
      <c r="B360" s="19" t="str">
        <f t="shared" si="34"/>
        <v>150710_Green</v>
      </c>
      <c r="C360" s="19" t="s">
        <v>1620</v>
      </c>
      <c r="D360" s="19" t="s">
        <v>1620</v>
      </c>
      <c r="E360" s="19" t="s">
        <v>1620</v>
      </c>
      <c r="F360" s="19" t="s">
        <v>1620</v>
      </c>
      <c r="G360" s="19">
        <f t="shared" si="35"/>
        <v>150710</v>
      </c>
      <c r="H360" s="19" t="str">
        <f t="shared" si="38"/>
        <v>150710</v>
      </c>
      <c r="I360" s="19" t="str">
        <f>IF(J360=J357,"aa",J360)</f>
        <v>aa</v>
      </c>
      <c r="J360" s="19">
        <f t="shared" si="36"/>
        <v>236</v>
      </c>
      <c r="K360" s="31" t="s">
        <v>363</v>
      </c>
      <c r="L360" s="30" t="s">
        <v>654</v>
      </c>
      <c r="M360" s="30" t="s">
        <v>655</v>
      </c>
      <c r="N360" s="49" t="s">
        <v>656</v>
      </c>
      <c r="O360" s="30" t="s">
        <v>363</v>
      </c>
      <c r="P360" s="30" t="s">
        <v>640</v>
      </c>
      <c r="Q360" s="32">
        <v>0.18</v>
      </c>
      <c r="R360" s="32">
        <v>0.34464473273854535</v>
      </c>
      <c r="S360" s="33" t="s">
        <v>361</v>
      </c>
      <c r="T360" s="34">
        <v>3900.3101497850976</v>
      </c>
      <c r="U360" s="34"/>
      <c r="V360" s="34" t="s">
        <v>363</v>
      </c>
      <c r="W360" s="162">
        <v>5533.5595181498857</v>
      </c>
      <c r="X360" s="162">
        <v>4176.8478016412209</v>
      </c>
      <c r="Y360" s="34">
        <v>631.98016984135711</v>
      </c>
      <c r="Z360" s="162">
        <v>2796.9053709183645</v>
      </c>
      <c r="AA360" s="162" t="s">
        <v>363</v>
      </c>
      <c r="AB360" s="162">
        <v>7539.153137892934</v>
      </c>
      <c r="AC360" s="34">
        <v>7147.0775881132331</v>
      </c>
      <c r="AD360" s="162" t="s">
        <v>363</v>
      </c>
      <c r="AE360" s="162">
        <v>13484.782323938232</v>
      </c>
      <c r="AF360" s="162">
        <v>10893.902550606628</v>
      </c>
      <c r="AG360" s="162">
        <v>6454.9503032375114</v>
      </c>
      <c r="AH360" s="162">
        <v>15047.057065624305</v>
      </c>
      <c r="AI360" s="162">
        <v>18829.710414475248</v>
      </c>
      <c r="AJ360" s="162">
        <v>6681.0661778116273</v>
      </c>
      <c r="AK360" s="34">
        <v>5435.7654352547461</v>
      </c>
      <c r="AL360" s="34">
        <v>4008.5659785395187</v>
      </c>
      <c r="AM360" s="34" t="s">
        <v>363</v>
      </c>
      <c r="AN360" s="34">
        <v>4880.2242049709048</v>
      </c>
      <c r="AO360" s="34" t="s">
        <v>363</v>
      </c>
      <c r="AP360" s="34">
        <v>8122.7276359459365</v>
      </c>
      <c r="AQ360" s="34">
        <v>5244.4991677278804</v>
      </c>
    </row>
    <row r="361" spans="1:43" x14ac:dyDescent="0.45">
      <c r="A361" s="19">
        <v>353</v>
      </c>
      <c r="B361" s="19" t="str">
        <f t="shared" si="34"/>
        <v>150710_Blue</v>
      </c>
      <c r="C361" s="19" t="s">
        <v>1620</v>
      </c>
      <c r="D361" s="19" t="s">
        <v>1620</v>
      </c>
      <c r="E361" s="19" t="s">
        <v>1620</v>
      </c>
      <c r="F361" s="19" t="s">
        <v>1620</v>
      </c>
      <c r="G361" s="19">
        <f t="shared" si="35"/>
        <v>150710</v>
      </c>
      <c r="H361" s="19" t="str">
        <f t="shared" si="38"/>
        <v>150710</v>
      </c>
      <c r="I361" s="19" t="str">
        <f t="shared" si="37"/>
        <v>aa</v>
      </c>
      <c r="J361" s="19">
        <f t="shared" si="36"/>
        <v>236</v>
      </c>
      <c r="K361" s="35"/>
      <c r="L361" s="36"/>
      <c r="M361" s="36"/>
      <c r="N361" s="56"/>
      <c r="O361" s="36"/>
      <c r="P361" s="36"/>
      <c r="Q361" s="37"/>
      <c r="R361" s="37"/>
      <c r="S361" s="33" t="s">
        <v>362</v>
      </c>
      <c r="T361" s="34">
        <v>134.59144969038118</v>
      </c>
      <c r="U361" s="34"/>
      <c r="V361" s="34" t="s">
        <v>363</v>
      </c>
      <c r="W361" s="162" t="s">
        <v>363</v>
      </c>
      <c r="X361" s="162">
        <v>1.5928617076042615</v>
      </c>
      <c r="Y361" s="34">
        <v>2969.8445551156951</v>
      </c>
      <c r="Z361" s="162">
        <v>6321.5734758090775</v>
      </c>
      <c r="AA361" s="162" t="s">
        <v>363</v>
      </c>
      <c r="AB361" s="162">
        <v>402.35421871041785</v>
      </c>
      <c r="AC361" s="34" t="s">
        <v>363</v>
      </c>
      <c r="AD361" s="162" t="s">
        <v>363</v>
      </c>
      <c r="AE361" s="162" t="s">
        <v>363</v>
      </c>
      <c r="AF361" s="162" t="s">
        <v>363</v>
      </c>
      <c r="AG361" s="162" t="s">
        <v>363</v>
      </c>
      <c r="AH361" s="162" t="s">
        <v>363</v>
      </c>
      <c r="AI361" s="162" t="s">
        <v>363</v>
      </c>
      <c r="AJ361" s="162" t="s">
        <v>363</v>
      </c>
      <c r="AK361" s="34" t="s">
        <v>363</v>
      </c>
      <c r="AL361" s="34">
        <v>10.171805963037238</v>
      </c>
      <c r="AM361" s="34" t="s">
        <v>363</v>
      </c>
      <c r="AN361" s="34">
        <v>476.77676237815331</v>
      </c>
      <c r="AO361" s="34" t="s">
        <v>363</v>
      </c>
      <c r="AP361" s="34">
        <v>43.087643225927167</v>
      </c>
      <c r="AQ361" s="34">
        <v>167.56195532652643</v>
      </c>
    </row>
    <row r="362" spans="1:43" x14ac:dyDescent="0.45">
      <c r="A362" s="19">
        <v>354</v>
      </c>
      <c r="B362" s="19" t="str">
        <f t="shared" si="34"/>
        <v>150710_Grey</v>
      </c>
      <c r="C362" s="19" t="s">
        <v>1620</v>
      </c>
      <c r="D362" s="19" t="s">
        <v>1620</v>
      </c>
      <c r="E362" s="19" t="s">
        <v>1620</v>
      </c>
      <c r="F362" s="19" t="s">
        <v>1620</v>
      </c>
      <c r="G362" s="19">
        <f t="shared" si="35"/>
        <v>150710</v>
      </c>
      <c r="H362" s="19" t="str">
        <f t="shared" si="38"/>
        <v>150710</v>
      </c>
      <c r="I362" s="19" t="str">
        <f t="shared" si="37"/>
        <v>aa</v>
      </c>
      <c r="J362" s="19">
        <f t="shared" si="36"/>
        <v>236</v>
      </c>
      <c r="K362" s="38"/>
      <c r="L362" s="39"/>
      <c r="M362" s="39"/>
      <c r="N362" s="39"/>
      <c r="O362" s="39"/>
      <c r="P362" s="39"/>
      <c r="Q362" s="40"/>
      <c r="R362" s="40"/>
      <c r="S362" s="33" t="s">
        <v>364</v>
      </c>
      <c r="T362" s="34">
        <v>71.424305404658554</v>
      </c>
      <c r="U362" s="34"/>
      <c r="V362" s="34" t="s">
        <v>363</v>
      </c>
      <c r="W362" s="162">
        <v>2241.3669774589716</v>
      </c>
      <c r="X362" s="162">
        <v>28.729217515672289</v>
      </c>
      <c r="Y362" s="34">
        <v>705.67958624535129</v>
      </c>
      <c r="Z362" s="162" t="s">
        <v>363</v>
      </c>
      <c r="AA362" s="162" t="s">
        <v>363</v>
      </c>
      <c r="AB362" s="162">
        <v>157.29839191306905</v>
      </c>
      <c r="AC362" s="34">
        <v>4.5473956931045452</v>
      </c>
      <c r="AD362" s="162" t="s">
        <v>363</v>
      </c>
      <c r="AE362" s="162">
        <v>267.98063211279759</v>
      </c>
      <c r="AF362" s="162">
        <v>40.326577545810252</v>
      </c>
      <c r="AG362" s="162" t="s">
        <v>363</v>
      </c>
      <c r="AH362" s="162">
        <v>6.2074942362316134</v>
      </c>
      <c r="AI362" s="162">
        <v>5.597233103152844E-2</v>
      </c>
      <c r="AJ362" s="162">
        <v>3.25182285655112</v>
      </c>
      <c r="AK362" s="34">
        <v>711.1151450916326</v>
      </c>
      <c r="AL362" s="34">
        <v>21.84773275886289</v>
      </c>
      <c r="AM362" s="34" t="s">
        <v>363</v>
      </c>
      <c r="AN362" s="34">
        <v>417.93623403127947</v>
      </c>
      <c r="AO362" s="34" t="s">
        <v>363</v>
      </c>
      <c r="AP362" s="34">
        <v>277.95836381755646</v>
      </c>
      <c r="AQ362" s="34">
        <v>27.203868808354454</v>
      </c>
    </row>
    <row r="363" spans="1:43" x14ac:dyDescent="0.45">
      <c r="A363" s="19">
        <v>355</v>
      </c>
      <c r="B363" s="19" t="str">
        <f t="shared" si="34"/>
        <v>150790_Green</v>
      </c>
      <c r="C363" s="19" t="s">
        <v>1620</v>
      </c>
      <c r="D363" s="19" t="s">
        <v>1620</v>
      </c>
      <c r="E363" s="19" t="s">
        <v>1620</v>
      </c>
      <c r="F363" s="19" t="s">
        <v>1620</v>
      </c>
      <c r="G363" s="19">
        <f t="shared" si="35"/>
        <v>150790</v>
      </c>
      <c r="H363" s="19" t="str">
        <f t="shared" si="38"/>
        <v>150790</v>
      </c>
      <c r="I363" s="19" t="str">
        <f>IF(J363=J360,"aa",J363)</f>
        <v>aa</v>
      </c>
      <c r="J363" s="19">
        <f t="shared" si="36"/>
        <v>236</v>
      </c>
      <c r="K363" s="31" t="s">
        <v>363</v>
      </c>
      <c r="L363" s="30" t="s">
        <v>657</v>
      </c>
      <c r="M363" s="30" t="s">
        <v>658</v>
      </c>
      <c r="N363" s="49" t="s">
        <v>659</v>
      </c>
      <c r="O363" s="30" t="s">
        <v>363</v>
      </c>
      <c r="P363" s="30" t="s">
        <v>654</v>
      </c>
      <c r="Q363" s="32">
        <v>0.98</v>
      </c>
      <c r="R363" s="32">
        <v>1</v>
      </c>
      <c r="S363" s="33" t="s">
        <v>361</v>
      </c>
      <c r="T363" s="34">
        <v>3979.9083161072426</v>
      </c>
      <c r="U363" s="34"/>
      <c r="V363" s="34" t="s">
        <v>363</v>
      </c>
      <c r="W363" s="162">
        <v>5646.4893042345775</v>
      </c>
      <c r="X363" s="162">
        <v>4262.0895935114504</v>
      </c>
      <c r="Y363" s="34">
        <v>644.87772432791542</v>
      </c>
      <c r="Z363" s="162">
        <v>2853.9850723656782</v>
      </c>
      <c r="AA363" s="162" t="s">
        <v>363</v>
      </c>
      <c r="AB363" s="162">
        <v>7693.0134060131977</v>
      </c>
      <c r="AC363" s="34">
        <v>7292.9363144012586</v>
      </c>
      <c r="AD363" s="162" t="s">
        <v>363</v>
      </c>
      <c r="AE363" s="162">
        <v>13759.981963202279</v>
      </c>
      <c r="AF363" s="162">
        <v>11116.227092455743</v>
      </c>
      <c r="AG363" s="162">
        <v>6586.6839828954198</v>
      </c>
      <c r="AH363" s="162">
        <v>15354.139862881944</v>
      </c>
      <c r="AI363" s="162">
        <v>19213.990218852294</v>
      </c>
      <c r="AJ363" s="162">
        <v>6817.4144671547219</v>
      </c>
      <c r="AK363" s="34">
        <v>5546.6994237293329</v>
      </c>
      <c r="AL363" s="34">
        <v>4090.3734474893049</v>
      </c>
      <c r="AM363" s="34" t="s">
        <v>363</v>
      </c>
      <c r="AN363" s="34">
        <v>4979.8206173172503</v>
      </c>
      <c r="AO363" s="34" t="s">
        <v>363</v>
      </c>
      <c r="AP363" s="34">
        <v>8288.497587699936</v>
      </c>
      <c r="AQ363" s="34">
        <v>5351.5297629876331</v>
      </c>
    </row>
    <row r="364" spans="1:43" x14ac:dyDescent="0.45">
      <c r="A364" s="19">
        <v>356</v>
      </c>
      <c r="B364" s="19" t="str">
        <f t="shared" si="34"/>
        <v>150790_Blue</v>
      </c>
      <c r="C364" s="19" t="s">
        <v>1620</v>
      </c>
      <c r="D364" s="19" t="s">
        <v>1620</v>
      </c>
      <c r="E364" s="19" t="s">
        <v>1620</v>
      </c>
      <c r="F364" s="19" t="s">
        <v>1620</v>
      </c>
      <c r="G364" s="19">
        <f t="shared" si="35"/>
        <v>150790</v>
      </c>
      <c r="H364" s="19" t="str">
        <f t="shared" si="38"/>
        <v>150790</v>
      </c>
      <c r="I364" s="19" t="str">
        <f t="shared" si="37"/>
        <v>aa</v>
      </c>
      <c r="J364" s="19">
        <f t="shared" si="36"/>
        <v>236</v>
      </c>
      <c r="K364" s="35"/>
      <c r="L364" s="36"/>
      <c r="M364" s="36"/>
      <c r="N364" s="56"/>
      <c r="O364" s="36"/>
      <c r="P364" s="36"/>
      <c r="Q364" s="37"/>
      <c r="R364" s="37"/>
      <c r="S364" s="33" t="s">
        <v>362</v>
      </c>
      <c r="T364" s="34">
        <v>137.33821396977672</v>
      </c>
      <c r="U364" s="34"/>
      <c r="V364" s="34" t="s">
        <v>363</v>
      </c>
      <c r="W364" s="162" t="s">
        <v>363</v>
      </c>
      <c r="X364" s="162">
        <v>1.6253690893921036</v>
      </c>
      <c r="Y364" s="34">
        <v>3030.4536276690769</v>
      </c>
      <c r="Z364" s="162">
        <v>6450.5851793970178</v>
      </c>
      <c r="AA364" s="162" t="s">
        <v>363</v>
      </c>
      <c r="AB364" s="162">
        <v>410.56552929634478</v>
      </c>
      <c r="AC364" s="34" t="s">
        <v>363</v>
      </c>
      <c r="AD364" s="162" t="s">
        <v>363</v>
      </c>
      <c r="AE364" s="162" t="s">
        <v>363</v>
      </c>
      <c r="AF364" s="162" t="s">
        <v>363</v>
      </c>
      <c r="AG364" s="162" t="s">
        <v>363</v>
      </c>
      <c r="AH364" s="162" t="s">
        <v>363</v>
      </c>
      <c r="AI364" s="162" t="s">
        <v>363</v>
      </c>
      <c r="AJ364" s="162" t="s">
        <v>363</v>
      </c>
      <c r="AK364" s="34" t="s">
        <v>363</v>
      </c>
      <c r="AL364" s="34">
        <v>10.379393839833917</v>
      </c>
      <c r="AM364" s="34" t="s">
        <v>363</v>
      </c>
      <c r="AN364" s="34">
        <v>486.50690038587072</v>
      </c>
      <c r="AO364" s="34" t="s">
        <v>363</v>
      </c>
      <c r="AP364" s="34">
        <v>43.966982883599151</v>
      </c>
      <c r="AQ364" s="34">
        <v>170.98158706788411</v>
      </c>
    </row>
    <row r="365" spans="1:43" x14ac:dyDescent="0.45">
      <c r="A365" s="19">
        <v>357</v>
      </c>
      <c r="B365" s="19" t="str">
        <f t="shared" si="34"/>
        <v>150790_Grey</v>
      </c>
      <c r="C365" s="19" t="s">
        <v>1620</v>
      </c>
      <c r="D365" s="19" t="s">
        <v>1620</v>
      </c>
      <c r="E365" s="19" t="s">
        <v>1620</v>
      </c>
      <c r="F365" s="19" t="s">
        <v>1620</v>
      </c>
      <c r="G365" s="19">
        <f t="shared" si="35"/>
        <v>150790</v>
      </c>
      <c r="H365" s="19" t="str">
        <f t="shared" si="38"/>
        <v>150790</v>
      </c>
      <c r="I365" s="19" t="str">
        <f t="shared" si="37"/>
        <v>aa</v>
      </c>
      <c r="J365" s="19">
        <f t="shared" si="36"/>
        <v>236</v>
      </c>
      <c r="K365" s="38"/>
      <c r="L365" s="39"/>
      <c r="M365" s="39"/>
      <c r="N365" s="39"/>
      <c r="O365" s="39"/>
      <c r="P365" s="39"/>
      <c r="Q365" s="40"/>
      <c r="R365" s="40"/>
      <c r="S365" s="33" t="s">
        <v>364</v>
      </c>
      <c r="T365" s="34">
        <v>72.881944290467914</v>
      </c>
      <c r="U365" s="34"/>
      <c r="V365" s="34" t="s">
        <v>363</v>
      </c>
      <c r="W365" s="162">
        <v>2287.1091606724199</v>
      </c>
      <c r="X365" s="162">
        <v>29.315528077216623</v>
      </c>
      <c r="Y365" s="34">
        <v>720.08121045444011</v>
      </c>
      <c r="Z365" s="162" t="s">
        <v>363</v>
      </c>
      <c r="AA365" s="162" t="s">
        <v>363</v>
      </c>
      <c r="AB365" s="162">
        <v>160.50856317660109</v>
      </c>
      <c r="AC365" s="34">
        <v>4.6401996868413731</v>
      </c>
      <c r="AD365" s="162" t="s">
        <v>363</v>
      </c>
      <c r="AE365" s="162">
        <v>273.44962460489552</v>
      </c>
      <c r="AF365" s="162">
        <v>41.149568924296176</v>
      </c>
      <c r="AG365" s="162" t="s">
        <v>363</v>
      </c>
      <c r="AH365" s="162">
        <v>6.3341777920730751</v>
      </c>
      <c r="AI365" s="162">
        <v>5.711462350155963E-2</v>
      </c>
      <c r="AJ365" s="162">
        <v>3.3181865883174693</v>
      </c>
      <c r="AK365" s="34">
        <v>725.6276990730945</v>
      </c>
      <c r="AL365" s="34">
        <v>22.29360485598254</v>
      </c>
      <c r="AM365" s="34" t="s">
        <v>363</v>
      </c>
      <c r="AN365" s="34">
        <v>426.46554492987701</v>
      </c>
      <c r="AO365" s="34" t="s">
        <v>363</v>
      </c>
      <c r="AP365" s="34">
        <v>283.6309834873025</v>
      </c>
      <c r="AQ365" s="34">
        <v>27.759049804443322</v>
      </c>
    </row>
    <row r="366" spans="1:43" x14ac:dyDescent="0.45">
      <c r="A366" s="19">
        <v>358</v>
      </c>
      <c r="B366" s="19" t="str">
        <f t="shared" si="34"/>
        <v>230400_Green</v>
      </c>
      <c r="C366" s="19" t="s">
        <v>1622</v>
      </c>
      <c r="D366" s="19" t="s">
        <v>1622</v>
      </c>
      <c r="E366" s="19" t="s">
        <v>1620</v>
      </c>
      <c r="F366" s="19" t="s">
        <v>1620</v>
      </c>
      <c r="G366" s="19">
        <f t="shared" si="35"/>
        <v>230400</v>
      </c>
      <c r="H366" s="19" t="str">
        <f t="shared" si="38"/>
        <v>230400</v>
      </c>
      <c r="I366" s="19" t="str">
        <f>IF(J366=J363,"aa",J366)</f>
        <v>aa</v>
      </c>
      <c r="J366" s="19">
        <f t="shared" si="36"/>
        <v>236</v>
      </c>
      <c r="K366" s="31" t="s">
        <v>363</v>
      </c>
      <c r="L366" s="30" t="s">
        <v>660</v>
      </c>
      <c r="M366" s="30" t="s">
        <v>661</v>
      </c>
      <c r="N366" s="49" t="s">
        <v>662</v>
      </c>
      <c r="O366" s="30" t="s">
        <v>363</v>
      </c>
      <c r="P366" s="30" t="s">
        <v>640</v>
      </c>
      <c r="Q366" s="32">
        <v>0.79</v>
      </c>
      <c r="R366" s="32">
        <v>0.65535526726145477</v>
      </c>
      <c r="S366" s="33" t="s">
        <v>361</v>
      </c>
      <c r="T366" s="34">
        <v>1689.8560301769576</v>
      </c>
      <c r="U366" s="34"/>
      <c r="V366" s="34" t="s">
        <v>363</v>
      </c>
      <c r="W366" s="162">
        <v>2397.4808569015745</v>
      </c>
      <c r="X366" s="162">
        <v>1809.6692759481418</v>
      </c>
      <c r="Y366" s="34">
        <v>273.81296869878884</v>
      </c>
      <c r="Z366" s="162">
        <v>1211.7927101620717</v>
      </c>
      <c r="AA366" s="162" t="s">
        <v>363</v>
      </c>
      <c r="AB366" s="162">
        <v>3266.4282847347076</v>
      </c>
      <c r="AC366" s="34">
        <v>3096.5568625564792</v>
      </c>
      <c r="AD366" s="162" t="s">
        <v>363</v>
      </c>
      <c r="AE366" s="162">
        <v>5842.4432546694343</v>
      </c>
      <c r="AF366" s="162">
        <v>4719.9135992600677</v>
      </c>
      <c r="AG366" s="162">
        <v>2796.6844367542167</v>
      </c>
      <c r="AH366" s="162">
        <v>6519.3174753456587</v>
      </c>
      <c r="AI366" s="162">
        <v>8158.1972890386878</v>
      </c>
      <c r="AJ366" s="162">
        <v>2894.6518443432924</v>
      </c>
      <c r="AK366" s="34">
        <v>2355.1104006174551</v>
      </c>
      <c r="AL366" s="34">
        <v>1736.7591630041109</v>
      </c>
      <c r="AM366" s="34" t="s">
        <v>363</v>
      </c>
      <c r="AN366" s="34">
        <v>2114.4155168890929</v>
      </c>
      <c r="AO366" s="34" t="s">
        <v>363</v>
      </c>
      <c r="AP366" s="34">
        <v>3519.268917074342</v>
      </c>
      <c r="AQ366" s="34">
        <v>2272.2420021729054</v>
      </c>
    </row>
    <row r="367" spans="1:43" x14ac:dyDescent="0.45">
      <c r="A367" s="19">
        <v>359</v>
      </c>
      <c r="B367" s="19" t="str">
        <f t="shared" si="34"/>
        <v>230400_Blue</v>
      </c>
      <c r="C367" s="19" t="s">
        <v>1622</v>
      </c>
      <c r="D367" s="19" t="s">
        <v>1622</v>
      </c>
      <c r="E367" s="19" t="s">
        <v>1620</v>
      </c>
      <c r="F367" s="19" t="s">
        <v>1620</v>
      </c>
      <c r="G367" s="19">
        <f t="shared" si="35"/>
        <v>230400</v>
      </c>
      <c r="H367" s="19" t="str">
        <f t="shared" si="38"/>
        <v>230400</v>
      </c>
      <c r="I367" s="19" t="str">
        <f t="shared" si="37"/>
        <v>aa</v>
      </c>
      <c r="J367" s="19">
        <f t="shared" si="36"/>
        <v>236</v>
      </c>
      <c r="K367" s="35"/>
      <c r="L367" s="36"/>
      <c r="M367" s="36"/>
      <c r="N367" s="56"/>
      <c r="O367" s="36"/>
      <c r="P367" s="36"/>
      <c r="Q367" s="37"/>
      <c r="R367" s="37"/>
      <c r="S367" s="33" t="s">
        <v>362</v>
      </c>
      <c r="T367" s="34">
        <v>58.313355639699815</v>
      </c>
      <c r="U367" s="34"/>
      <c r="V367" s="34" t="s">
        <v>363</v>
      </c>
      <c r="W367" s="162" t="s">
        <v>363</v>
      </c>
      <c r="X367" s="162">
        <v>0.69012638955938843</v>
      </c>
      <c r="Y367" s="34">
        <v>1286.7206805148512</v>
      </c>
      <c r="Z367" s="162">
        <v>2738.8973307395245</v>
      </c>
      <c r="AA367" s="162" t="s">
        <v>363</v>
      </c>
      <c r="AB367" s="162">
        <v>174.32477845188822</v>
      </c>
      <c r="AC367" s="34" t="s">
        <v>363</v>
      </c>
      <c r="AD367" s="162" t="s">
        <v>363</v>
      </c>
      <c r="AE367" s="162" t="s">
        <v>363</v>
      </c>
      <c r="AF367" s="162" t="s">
        <v>363</v>
      </c>
      <c r="AG367" s="162" t="s">
        <v>363</v>
      </c>
      <c r="AH367" s="162" t="s">
        <v>363</v>
      </c>
      <c r="AI367" s="162" t="s">
        <v>363</v>
      </c>
      <c r="AJ367" s="162" t="s">
        <v>363</v>
      </c>
      <c r="AK367" s="34" t="s">
        <v>363</v>
      </c>
      <c r="AL367" s="34">
        <v>4.4070566145555121</v>
      </c>
      <c r="AM367" s="34" t="s">
        <v>363</v>
      </c>
      <c r="AN367" s="34">
        <v>206.56923578176497</v>
      </c>
      <c r="AO367" s="34" t="s">
        <v>363</v>
      </c>
      <c r="AP367" s="34">
        <v>18.668236867126634</v>
      </c>
      <c r="AQ367" s="34">
        <v>72.598221618958746</v>
      </c>
    </row>
    <row r="368" spans="1:43" x14ac:dyDescent="0.45">
      <c r="A368" s="19">
        <v>360</v>
      </c>
      <c r="B368" s="19" t="str">
        <f t="shared" si="34"/>
        <v>230400_Grey</v>
      </c>
      <c r="C368" s="19" t="s">
        <v>1622</v>
      </c>
      <c r="D368" s="19" t="s">
        <v>1622</v>
      </c>
      <c r="E368" s="19" t="s">
        <v>1620</v>
      </c>
      <c r="F368" s="19" t="s">
        <v>1620</v>
      </c>
      <c r="G368" s="19">
        <f t="shared" si="35"/>
        <v>230400</v>
      </c>
      <c r="H368" s="19" t="str">
        <f t="shared" si="38"/>
        <v>230400</v>
      </c>
      <c r="I368" s="19" t="str">
        <f t="shared" si="37"/>
        <v>aa</v>
      </c>
      <c r="J368" s="19">
        <f t="shared" si="36"/>
        <v>236</v>
      </c>
      <c r="K368" s="38"/>
      <c r="L368" s="39"/>
      <c r="M368" s="39"/>
      <c r="N368" s="39"/>
      <c r="O368" s="39"/>
      <c r="P368" s="39"/>
      <c r="Q368" s="40"/>
      <c r="R368" s="40"/>
      <c r="S368" s="33" t="s">
        <v>364</v>
      </c>
      <c r="T368" s="34">
        <v>30.945434735725613</v>
      </c>
      <c r="U368" s="34"/>
      <c r="V368" s="34" t="s">
        <v>363</v>
      </c>
      <c r="W368" s="162">
        <v>971.09905552183727</v>
      </c>
      <c r="X368" s="162">
        <v>12.447277164304289</v>
      </c>
      <c r="Y368" s="34">
        <v>305.74412249117995</v>
      </c>
      <c r="Z368" s="162" t="s">
        <v>363</v>
      </c>
      <c r="AA368" s="162" t="s">
        <v>363</v>
      </c>
      <c r="AB368" s="162">
        <v>68.151409991352622</v>
      </c>
      <c r="AC368" s="34">
        <v>1.970213582634408</v>
      </c>
      <c r="AD368" s="162" t="s">
        <v>363</v>
      </c>
      <c r="AE368" s="162">
        <v>116.10581460333233</v>
      </c>
      <c r="AF368" s="162">
        <v>17.471972131739559</v>
      </c>
      <c r="AG368" s="162" t="s">
        <v>363</v>
      </c>
      <c r="AH368" s="162">
        <v>2.6894711355102552</v>
      </c>
      <c r="AI368" s="162">
        <v>2.4250681993046301E-2</v>
      </c>
      <c r="AJ368" s="162">
        <v>1.4088911528004882</v>
      </c>
      <c r="AK368" s="34">
        <v>308.09914338465336</v>
      </c>
      <c r="AL368" s="34">
        <v>9.4657915730863955</v>
      </c>
      <c r="AM368" s="34" t="s">
        <v>363</v>
      </c>
      <c r="AN368" s="34">
        <v>181.07587299079782</v>
      </c>
      <c r="AO368" s="34" t="s">
        <v>363</v>
      </c>
      <c r="AP368" s="34">
        <v>120.42878622385936</v>
      </c>
      <c r="AQ368" s="34">
        <v>11.786401589748845</v>
      </c>
    </row>
    <row r="369" spans="1:43" x14ac:dyDescent="0.45">
      <c r="A369" s="19">
        <v>361</v>
      </c>
      <c r="B369" s="19" t="str">
        <f t="shared" si="34"/>
        <v>120210_Green</v>
      </c>
      <c r="C369" s="19" t="s">
        <v>138</v>
      </c>
      <c r="D369" s="19" t="s">
        <v>138</v>
      </c>
      <c r="E369" s="19" t="s">
        <v>138</v>
      </c>
      <c r="F369" s="19" t="s">
        <v>138</v>
      </c>
      <c r="G369" s="19">
        <f t="shared" si="35"/>
        <v>120210</v>
      </c>
      <c r="H369" s="19" t="str">
        <f t="shared" si="38"/>
        <v>120210</v>
      </c>
      <c r="I369" s="19">
        <f>IF(J369=J366,"aa",J369)</f>
        <v>242</v>
      </c>
      <c r="J369" s="19">
        <f t="shared" si="36"/>
        <v>242</v>
      </c>
      <c r="K369" s="31">
        <v>242</v>
      </c>
      <c r="L369" s="30" t="s">
        <v>663</v>
      </c>
      <c r="M369" s="30" t="s">
        <v>664</v>
      </c>
      <c r="N369" s="49" t="s">
        <v>665</v>
      </c>
      <c r="O369" s="49" t="s">
        <v>666</v>
      </c>
      <c r="P369" s="30" t="s">
        <v>663</v>
      </c>
      <c r="Q369" s="32">
        <v>1</v>
      </c>
      <c r="R369" s="32">
        <v>1</v>
      </c>
      <c r="S369" s="33" t="s">
        <v>361</v>
      </c>
      <c r="T369" s="34">
        <v>2468.5094607409133</v>
      </c>
      <c r="U369" s="34"/>
      <c r="V369" s="34">
        <v>3656.5553401060374</v>
      </c>
      <c r="W369" s="162">
        <v>3449.2941176470586</v>
      </c>
      <c r="X369" s="162">
        <v>2777.4098786923241</v>
      </c>
      <c r="Y369" s="34">
        <v>259.42873311497488</v>
      </c>
      <c r="Z369" s="162">
        <v>3904.6338413779727</v>
      </c>
      <c r="AA369" s="162">
        <v>4331.8159377450138</v>
      </c>
      <c r="AB369" s="162">
        <v>2595.7856443145156</v>
      </c>
      <c r="AC369" s="34">
        <v>2317.5930960667138</v>
      </c>
      <c r="AD369" s="162">
        <v>5781.6251774037819</v>
      </c>
      <c r="AE369" s="162" t="s">
        <v>363</v>
      </c>
      <c r="AF369" s="162">
        <v>2775.5761340542199</v>
      </c>
      <c r="AG369" s="162" t="s">
        <v>363</v>
      </c>
      <c r="AH369" s="162">
        <v>5421.1457102565082</v>
      </c>
      <c r="AI369" s="162">
        <v>2242.2477279203372</v>
      </c>
      <c r="AJ369" s="162">
        <v>5314.4739740541336</v>
      </c>
      <c r="AK369" s="34">
        <v>3008.2462891698733</v>
      </c>
      <c r="AL369" s="34">
        <v>3357.2988186828675</v>
      </c>
      <c r="AM369" s="34" t="s">
        <v>363</v>
      </c>
      <c r="AN369" s="34">
        <v>1382.593884676319</v>
      </c>
      <c r="AO369" s="34" t="s">
        <v>363</v>
      </c>
      <c r="AP369" s="34">
        <v>2871.1583743050346</v>
      </c>
      <c r="AQ369" s="34">
        <v>2209.6799604816979</v>
      </c>
    </row>
    <row r="370" spans="1:43" x14ac:dyDescent="0.45">
      <c r="A370" s="19">
        <v>362</v>
      </c>
      <c r="B370" s="19" t="str">
        <f t="shared" si="34"/>
        <v>120210_Blue</v>
      </c>
      <c r="C370" s="19" t="s">
        <v>138</v>
      </c>
      <c r="D370" s="19" t="s">
        <v>138</v>
      </c>
      <c r="E370" s="19" t="s">
        <v>138</v>
      </c>
      <c r="F370" s="19" t="s">
        <v>138</v>
      </c>
      <c r="G370" s="19">
        <f t="shared" si="35"/>
        <v>120210</v>
      </c>
      <c r="H370" s="19" t="str">
        <f t="shared" si="38"/>
        <v>120210</v>
      </c>
      <c r="I370" s="19">
        <f t="shared" si="37"/>
        <v>242</v>
      </c>
      <c r="J370" s="19">
        <f t="shared" si="36"/>
        <v>242</v>
      </c>
      <c r="K370" s="35"/>
      <c r="L370" s="36"/>
      <c r="M370" s="36"/>
      <c r="N370" s="56"/>
      <c r="O370" s="56"/>
      <c r="P370" s="36"/>
      <c r="Q370" s="37"/>
      <c r="R370" s="37"/>
      <c r="S370" s="33" t="s">
        <v>362</v>
      </c>
      <c r="T370" s="34">
        <v>149.80792478728412</v>
      </c>
      <c r="U370" s="34"/>
      <c r="V370" s="34" t="s">
        <v>363</v>
      </c>
      <c r="W370" s="162" t="s">
        <v>363</v>
      </c>
      <c r="X370" s="162">
        <v>3.1327767135969093</v>
      </c>
      <c r="Y370" s="34">
        <v>1852.9341805923377</v>
      </c>
      <c r="Z370" s="162" t="s">
        <v>363</v>
      </c>
      <c r="AA370" s="162" t="s">
        <v>363</v>
      </c>
      <c r="AB370" s="162" t="s">
        <v>363</v>
      </c>
      <c r="AC370" s="34" t="s">
        <v>363</v>
      </c>
      <c r="AD370" s="162" t="s">
        <v>363</v>
      </c>
      <c r="AE370" s="162" t="s">
        <v>363</v>
      </c>
      <c r="AF370" s="162" t="s">
        <v>363</v>
      </c>
      <c r="AG370" s="162" t="s">
        <v>363</v>
      </c>
      <c r="AH370" s="162" t="s">
        <v>363</v>
      </c>
      <c r="AI370" s="162" t="s">
        <v>363</v>
      </c>
      <c r="AJ370" s="162" t="s">
        <v>363</v>
      </c>
      <c r="AK370" s="34" t="s">
        <v>363</v>
      </c>
      <c r="AL370" s="34">
        <v>45.186315577257112</v>
      </c>
      <c r="AM370" s="34" t="s">
        <v>363</v>
      </c>
      <c r="AN370" s="34">
        <v>85.222873481383672</v>
      </c>
      <c r="AO370" s="34" t="s">
        <v>363</v>
      </c>
      <c r="AP370" s="34">
        <v>339.99973383852466</v>
      </c>
      <c r="AQ370" s="34">
        <v>435.10768671464706</v>
      </c>
    </row>
    <row r="371" spans="1:43" x14ac:dyDescent="0.45">
      <c r="A371" s="19">
        <v>363</v>
      </c>
      <c r="B371" s="19" t="str">
        <f t="shared" si="34"/>
        <v>120210_Grey</v>
      </c>
      <c r="C371" s="19" t="s">
        <v>138</v>
      </c>
      <c r="D371" s="19" t="s">
        <v>138</v>
      </c>
      <c r="E371" s="19" t="s">
        <v>138</v>
      </c>
      <c r="F371" s="19" t="s">
        <v>138</v>
      </c>
      <c r="G371" s="19">
        <f t="shared" si="35"/>
        <v>120210</v>
      </c>
      <c r="H371" s="19" t="str">
        <f t="shared" si="38"/>
        <v>120210</v>
      </c>
      <c r="I371" s="19">
        <f t="shared" si="37"/>
        <v>242</v>
      </c>
      <c r="J371" s="19">
        <f t="shared" si="36"/>
        <v>242</v>
      </c>
      <c r="K371" s="38"/>
      <c r="L371" s="39"/>
      <c r="M371" s="39"/>
      <c r="N371" s="39"/>
      <c r="O371" s="39"/>
      <c r="P371" s="39"/>
      <c r="Q371" s="40"/>
      <c r="R371" s="40"/>
      <c r="S371" s="33" t="s">
        <v>364</v>
      </c>
      <c r="T371" s="34">
        <v>163.47218136445687</v>
      </c>
      <c r="U371" s="34"/>
      <c r="V371" s="34">
        <v>136.48224372327402</v>
      </c>
      <c r="W371" s="162">
        <v>1402.2705882352939</v>
      </c>
      <c r="X371" s="162">
        <v>12.443054708178419</v>
      </c>
      <c r="Y371" s="34">
        <v>230.48067480543034</v>
      </c>
      <c r="Z371" s="162" t="s">
        <v>363</v>
      </c>
      <c r="AA371" s="162">
        <v>14.02239412632162</v>
      </c>
      <c r="AB371" s="162">
        <v>30.209493333988558</v>
      </c>
      <c r="AC371" s="34">
        <v>54.222938569827363</v>
      </c>
      <c r="AD371" s="162">
        <v>226.769288746396</v>
      </c>
      <c r="AE371" s="162" t="s">
        <v>363</v>
      </c>
      <c r="AF371" s="162">
        <v>8.14525096821197</v>
      </c>
      <c r="AG371" s="162" t="s">
        <v>363</v>
      </c>
      <c r="AH371" s="162">
        <v>31.333231695696909</v>
      </c>
      <c r="AI371" s="162">
        <v>5.0622664413877633E-3</v>
      </c>
      <c r="AJ371" s="162">
        <v>5.7309113290377676</v>
      </c>
      <c r="AK371" s="34">
        <v>208.36998350742164</v>
      </c>
      <c r="AL371" s="34">
        <v>28.745590002510276</v>
      </c>
      <c r="AM371" s="34" t="s">
        <v>363</v>
      </c>
      <c r="AN371" s="34">
        <v>258.23671985318418</v>
      </c>
      <c r="AO371" s="34" t="s">
        <v>363</v>
      </c>
      <c r="AP371" s="34">
        <v>209.53405312079914</v>
      </c>
      <c r="AQ371" s="34">
        <v>99.666098125563579</v>
      </c>
    </row>
    <row r="372" spans="1:43" x14ac:dyDescent="0.45">
      <c r="A372" s="19">
        <v>364</v>
      </c>
      <c r="B372" s="19" t="str">
        <f t="shared" si="34"/>
        <v>120220_Green</v>
      </c>
      <c r="C372" s="19" t="s">
        <v>138</v>
      </c>
      <c r="D372" s="19" t="s">
        <v>138</v>
      </c>
      <c r="E372" s="19" t="s">
        <v>138</v>
      </c>
      <c r="F372" s="19" t="s">
        <v>138</v>
      </c>
      <c r="G372" s="19">
        <f t="shared" si="35"/>
        <v>120220</v>
      </c>
      <c r="H372" s="19" t="str">
        <f t="shared" si="38"/>
        <v>120220</v>
      </c>
      <c r="I372" s="19" t="str">
        <f>IF(J372=J369,"aa",J372)</f>
        <v>aa</v>
      </c>
      <c r="J372" s="19">
        <f t="shared" si="36"/>
        <v>242</v>
      </c>
      <c r="K372" s="31" t="s">
        <v>363</v>
      </c>
      <c r="L372" s="30" t="s">
        <v>667</v>
      </c>
      <c r="M372" s="30" t="s">
        <v>668</v>
      </c>
      <c r="N372" s="49" t="s">
        <v>669</v>
      </c>
      <c r="O372" s="30" t="s">
        <v>363</v>
      </c>
      <c r="P372" s="30" t="s">
        <v>663</v>
      </c>
      <c r="Q372" s="32">
        <v>0.7</v>
      </c>
      <c r="R372" s="32">
        <v>1</v>
      </c>
      <c r="S372" s="33" t="s">
        <v>361</v>
      </c>
      <c r="T372" s="34">
        <v>3526.4420867727335</v>
      </c>
      <c r="U372" s="34"/>
      <c r="V372" s="34">
        <v>5223.6504858657681</v>
      </c>
      <c r="W372" s="162">
        <v>4927.5630252100837</v>
      </c>
      <c r="X372" s="162">
        <v>3967.7283981318919</v>
      </c>
      <c r="Y372" s="34">
        <v>370.61247587853558</v>
      </c>
      <c r="Z372" s="162">
        <v>5578.0483448256755</v>
      </c>
      <c r="AA372" s="162">
        <v>6188.3084824928774</v>
      </c>
      <c r="AB372" s="162">
        <v>3708.265206163594</v>
      </c>
      <c r="AC372" s="34">
        <v>3310.8472800953055</v>
      </c>
      <c r="AD372" s="162">
        <v>8259.4645391482609</v>
      </c>
      <c r="AE372" s="162" t="s">
        <v>363</v>
      </c>
      <c r="AF372" s="162">
        <v>3965.1087629346002</v>
      </c>
      <c r="AG372" s="162" t="s">
        <v>363</v>
      </c>
      <c r="AH372" s="162">
        <v>7744.4938717950126</v>
      </c>
      <c r="AI372" s="162">
        <v>3203.211039886196</v>
      </c>
      <c r="AJ372" s="162">
        <v>7592.105677220191</v>
      </c>
      <c r="AK372" s="34">
        <v>4297.4946988141046</v>
      </c>
      <c r="AL372" s="34">
        <v>4796.1411695469542</v>
      </c>
      <c r="AM372" s="34" t="s">
        <v>363</v>
      </c>
      <c r="AN372" s="34">
        <v>1975.1341209661703</v>
      </c>
      <c r="AO372" s="34" t="s">
        <v>363</v>
      </c>
      <c r="AP372" s="34">
        <v>4101.6548204357641</v>
      </c>
      <c r="AQ372" s="34">
        <v>3156.6856578309971</v>
      </c>
    </row>
    <row r="373" spans="1:43" x14ac:dyDescent="0.45">
      <c r="A373" s="19">
        <v>365</v>
      </c>
      <c r="B373" s="19" t="str">
        <f t="shared" si="34"/>
        <v>120220_Blue</v>
      </c>
      <c r="C373" s="19" t="s">
        <v>138</v>
      </c>
      <c r="D373" s="19" t="s">
        <v>138</v>
      </c>
      <c r="E373" s="19" t="s">
        <v>138</v>
      </c>
      <c r="F373" s="19" t="s">
        <v>138</v>
      </c>
      <c r="G373" s="19">
        <f t="shared" si="35"/>
        <v>120220</v>
      </c>
      <c r="H373" s="19" t="str">
        <f t="shared" si="38"/>
        <v>120220</v>
      </c>
      <c r="I373" s="19" t="str">
        <f t="shared" si="37"/>
        <v>aa</v>
      </c>
      <c r="J373" s="19">
        <f t="shared" si="36"/>
        <v>242</v>
      </c>
      <c r="K373" s="35"/>
      <c r="L373" s="36"/>
      <c r="M373" s="36"/>
      <c r="N373" s="56"/>
      <c r="O373" s="36"/>
      <c r="P373" s="36"/>
      <c r="Q373" s="37"/>
      <c r="R373" s="37"/>
      <c r="S373" s="33" t="s">
        <v>362</v>
      </c>
      <c r="T373" s="34">
        <v>214.01132112469162</v>
      </c>
      <c r="U373" s="34"/>
      <c r="V373" s="34" t="s">
        <v>363</v>
      </c>
      <c r="W373" s="162" t="s">
        <v>363</v>
      </c>
      <c r="X373" s="162">
        <v>4.4753953051384423</v>
      </c>
      <c r="Y373" s="34">
        <v>2647.0488294176257</v>
      </c>
      <c r="Z373" s="162" t="s">
        <v>363</v>
      </c>
      <c r="AA373" s="162" t="s">
        <v>363</v>
      </c>
      <c r="AB373" s="162" t="s">
        <v>363</v>
      </c>
      <c r="AC373" s="34" t="s">
        <v>363</v>
      </c>
      <c r="AD373" s="162" t="s">
        <v>363</v>
      </c>
      <c r="AE373" s="162" t="s">
        <v>363</v>
      </c>
      <c r="AF373" s="162" t="s">
        <v>363</v>
      </c>
      <c r="AG373" s="162" t="s">
        <v>363</v>
      </c>
      <c r="AH373" s="162" t="s">
        <v>363</v>
      </c>
      <c r="AI373" s="162" t="s">
        <v>363</v>
      </c>
      <c r="AJ373" s="162" t="s">
        <v>363</v>
      </c>
      <c r="AK373" s="34" t="s">
        <v>363</v>
      </c>
      <c r="AL373" s="34">
        <v>64.551879396081588</v>
      </c>
      <c r="AM373" s="34" t="s">
        <v>363</v>
      </c>
      <c r="AN373" s="34">
        <v>121.7469621162624</v>
      </c>
      <c r="AO373" s="34" t="s">
        <v>363</v>
      </c>
      <c r="AP373" s="34">
        <v>485.71390548360671</v>
      </c>
      <c r="AQ373" s="34">
        <v>621.58240959235297</v>
      </c>
    </row>
    <row r="374" spans="1:43" x14ac:dyDescent="0.45">
      <c r="A374" s="19">
        <v>366</v>
      </c>
      <c r="B374" s="19" t="str">
        <f t="shared" si="34"/>
        <v>120220_Grey</v>
      </c>
      <c r="C374" s="19" t="s">
        <v>138</v>
      </c>
      <c r="D374" s="19" t="s">
        <v>138</v>
      </c>
      <c r="E374" s="19" t="s">
        <v>138</v>
      </c>
      <c r="F374" s="19" t="s">
        <v>138</v>
      </c>
      <c r="G374" s="19">
        <f t="shared" si="35"/>
        <v>120220</v>
      </c>
      <c r="H374" s="19" t="str">
        <f t="shared" si="38"/>
        <v>120220</v>
      </c>
      <c r="I374" s="19" t="str">
        <f t="shared" si="37"/>
        <v>aa</v>
      </c>
      <c r="J374" s="19">
        <f t="shared" si="36"/>
        <v>242</v>
      </c>
      <c r="K374" s="38"/>
      <c r="L374" s="39"/>
      <c r="M374" s="39"/>
      <c r="N374" s="39"/>
      <c r="O374" s="39"/>
      <c r="P374" s="39"/>
      <c r="Q374" s="40"/>
      <c r="R374" s="40"/>
      <c r="S374" s="33" t="s">
        <v>364</v>
      </c>
      <c r="T374" s="34">
        <v>233.53168766350984</v>
      </c>
      <c r="U374" s="34"/>
      <c r="V374" s="34">
        <v>194.97463389039149</v>
      </c>
      <c r="W374" s="162">
        <v>2003.2436974789914</v>
      </c>
      <c r="X374" s="162">
        <v>17.775792440254886</v>
      </c>
      <c r="Y374" s="34">
        <v>329.25810686490053</v>
      </c>
      <c r="Z374" s="162" t="s">
        <v>363</v>
      </c>
      <c r="AA374" s="162">
        <v>20.031991609030886</v>
      </c>
      <c r="AB374" s="162">
        <v>43.156419048555087</v>
      </c>
      <c r="AC374" s="34">
        <v>77.46134081403909</v>
      </c>
      <c r="AD374" s="162">
        <v>323.95612678056574</v>
      </c>
      <c r="AE374" s="162" t="s">
        <v>363</v>
      </c>
      <c r="AF374" s="162">
        <v>11.636072811731387</v>
      </c>
      <c r="AG374" s="162" t="s">
        <v>363</v>
      </c>
      <c r="AH374" s="162">
        <v>44.761759565281302</v>
      </c>
      <c r="AI374" s="162">
        <v>7.2318092019825198E-3</v>
      </c>
      <c r="AJ374" s="162">
        <v>8.1870161843396687</v>
      </c>
      <c r="AK374" s="34">
        <v>297.67140501060237</v>
      </c>
      <c r="AL374" s="34">
        <v>41.065128575014683</v>
      </c>
      <c r="AM374" s="34" t="s">
        <v>363</v>
      </c>
      <c r="AN374" s="34">
        <v>368.90959979026314</v>
      </c>
      <c r="AO374" s="34" t="s">
        <v>363</v>
      </c>
      <c r="AP374" s="34">
        <v>299.33436160114167</v>
      </c>
      <c r="AQ374" s="34">
        <v>142.38014017937655</v>
      </c>
    </row>
    <row r="375" spans="1:43" x14ac:dyDescent="0.45">
      <c r="A375" s="19">
        <v>367</v>
      </c>
      <c r="B375" s="19" t="str">
        <f t="shared" si="34"/>
        <v>150810_Green</v>
      </c>
      <c r="C375" s="19" t="s">
        <v>1620</v>
      </c>
      <c r="D375" s="19" t="s">
        <v>1620</v>
      </c>
      <c r="E375" s="19" t="s">
        <v>1620</v>
      </c>
      <c r="F375" s="19" t="s">
        <v>1620</v>
      </c>
      <c r="G375" s="19">
        <f t="shared" si="35"/>
        <v>150810</v>
      </c>
      <c r="H375" s="19" t="str">
        <f t="shared" si="38"/>
        <v>150810</v>
      </c>
      <c r="I375" s="19" t="str">
        <f>IF(J375=J372,"aa",J375)</f>
        <v>aa</v>
      </c>
      <c r="J375" s="19">
        <f t="shared" si="36"/>
        <v>242</v>
      </c>
      <c r="K375" s="31" t="s">
        <v>363</v>
      </c>
      <c r="L375" s="30" t="s">
        <v>670</v>
      </c>
      <c r="M375" s="30" t="s">
        <v>671</v>
      </c>
      <c r="N375" s="30" t="s">
        <v>672</v>
      </c>
      <c r="O375" s="30" t="s">
        <v>363</v>
      </c>
      <c r="P375" s="30" t="s">
        <v>667</v>
      </c>
      <c r="Q375" s="32">
        <v>0.43</v>
      </c>
      <c r="R375" s="32">
        <v>0.79836076351489982</v>
      </c>
      <c r="S375" s="33" t="s">
        <v>361</v>
      </c>
      <c r="T375" s="34">
        <v>6547.3790625278052</v>
      </c>
      <c r="U375" s="34"/>
      <c r="V375" s="34">
        <v>9698.5060237924936</v>
      </c>
      <c r="W375" s="162">
        <v>9148.7743699407256</v>
      </c>
      <c r="X375" s="162">
        <v>7366.6945891914602</v>
      </c>
      <c r="Y375" s="34">
        <v>688.09874235008147</v>
      </c>
      <c r="Z375" s="162">
        <v>10356.499849995464</v>
      </c>
      <c r="AA375" s="162">
        <v>11489.541127787779</v>
      </c>
      <c r="AB375" s="162">
        <v>6884.9614914151261</v>
      </c>
      <c r="AC375" s="34">
        <v>6147.0943312049249</v>
      </c>
      <c r="AD375" s="162">
        <v>15334.959106275919</v>
      </c>
      <c r="AE375" s="162" t="s">
        <v>363</v>
      </c>
      <c r="AF375" s="162">
        <v>7361.8308358048535</v>
      </c>
      <c r="AG375" s="162" t="s">
        <v>363</v>
      </c>
      <c r="AH375" s="162">
        <v>14378.83730354123</v>
      </c>
      <c r="AI375" s="162">
        <v>5947.2511895416264</v>
      </c>
      <c r="AJ375" s="162">
        <v>14095.905314305388</v>
      </c>
      <c r="AK375" s="34">
        <v>7978.9561603406119</v>
      </c>
      <c r="AL375" s="34">
        <v>8904.7695954529099</v>
      </c>
      <c r="AM375" s="34" t="s">
        <v>363</v>
      </c>
      <c r="AN375" s="34">
        <v>3667.1385694392611</v>
      </c>
      <c r="AO375" s="34" t="s">
        <v>363</v>
      </c>
      <c r="AP375" s="34">
        <v>7615.3494746922461</v>
      </c>
      <c r="AQ375" s="34">
        <v>5860.8697022383467</v>
      </c>
    </row>
    <row r="376" spans="1:43" x14ac:dyDescent="0.45">
      <c r="A376" s="19">
        <v>368</v>
      </c>
      <c r="B376" s="19" t="str">
        <f t="shared" si="34"/>
        <v>150810_Blue</v>
      </c>
      <c r="C376" s="19" t="s">
        <v>1620</v>
      </c>
      <c r="D376" s="19" t="s">
        <v>1620</v>
      </c>
      <c r="E376" s="19" t="s">
        <v>1620</v>
      </c>
      <c r="F376" s="19" t="s">
        <v>1620</v>
      </c>
      <c r="G376" s="19">
        <f t="shared" si="35"/>
        <v>150810</v>
      </c>
      <c r="H376" s="19" t="str">
        <f t="shared" ref="H376:H407" si="39">IF(L376="",H375,LEFT(L376,6))</f>
        <v>150810</v>
      </c>
      <c r="I376" s="19" t="str">
        <f t="shared" si="37"/>
        <v>aa</v>
      </c>
      <c r="J376" s="19">
        <f t="shared" si="36"/>
        <v>242</v>
      </c>
      <c r="K376" s="35"/>
      <c r="L376" s="36"/>
      <c r="M376" s="36"/>
      <c r="N376" s="36"/>
      <c r="O376" s="36"/>
      <c r="P376" s="36"/>
      <c r="Q376" s="37"/>
      <c r="R376" s="37"/>
      <c r="S376" s="33" t="s">
        <v>362</v>
      </c>
      <c r="T376" s="34">
        <v>397.34474821846794</v>
      </c>
      <c r="U376" s="34"/>
      <c r="V376" s="34" t="s">
        <v>363</v>
      </c>
      <c r="W376" s="162" t="s">
        <v>363</v>
      </c>
      <c r="X376" s="162">
        <v>8.3092558438170343</v>
      </c>
      <c r="Y376" s="34">
        <v>4914.6509872443667</v>
      </c>
      <c r="Z376" s="162" t="s">
        <v>363</v>
      </c>
      <c r="AA376" s="162" t="s">
        <v>363</v>
      </c>
      <c r="AB376" s="162" t="s">
        <v>363</v>
      </c>
      <c r="AC376" s="34" t="s">
        <v>363</v>
      </c>
      <c r="AD376" s="162" t="s">
        <v>363</v>
      </c>
      <c r="AE376" s="162" t="s">
        <v>363</v>
      </c>
      <c r="AF376" s="162" t="s">
        <v>363</v>
      </c>
      <c r="AG376" s="162" t="s">
        <v>363</v>
      </c>
      <c r="AH376" s="162" t="s">
        <v>363</v>
      </c>
      <c r="AI376" s="162" t="s">
        <v>363</v>
      </c>
      <c r="AJ376" s="162" t="s">
        <v>363</v>
      </c>
      <c r="AK376" s="34" t="s">
        <v>363</v>
      </c>
      <c r="AL376" s="34">
        <v>119.85043656041263</v>
      </c>
      <c r="AM376" s="34" t="s">
        <v>363</v>
      </c>
      <c r="AN376" s="34">
        <v>226.04185495525311</v>
      </c>
      <c r="AO376" s="34" t="s">
        <v>363</v>
      </c>
      <c r="AP376" s="34">
        <v>901.80214984115389</v>
      </c>
      <c r="AQ376" s="34">
        <v>1154.0628072315862</v>
      </c>
    </row>
    <row r="377" spans="1:43" x14ac:dyDescent="0.45">
      <c r="A377" s="19">
        <v>369</v>
      </c>
      <c r="B377" s="19" t="str">
        <f t="shared" si="34"/>
        <v>150810_Grey</v>
      </c>
      <c r="C377" s="19" t="s">
        <v>1620</v>
      </c>
      <c r="D377" s="19" t="s">
        <v>1620</v>
      </c>
      <c r="E377" s="19" t="s">
        <v>1620</v>
      </c>
      <c r="F377" s="19" t="s">
        <v>1620</v>
      </c>
      <c r="G377" s="19">
        <f t="shared" si="35"/>
        <v>150810</v>
      </c>
      <c r="H377" s="19" t="str">
        <f t="shared" si="39"/>
        <v>150810</v>
      </c>
      <c r="I377" s="19" t="str">
        <f t="shared" si="37"/>
        <v>aa</v>
      </c>
      <c r="J377" s="19">
        <f t="shared" si="36"/>
        <v>242</v>
      </c>
      <c r="K377" s="38"/>
      <c r="L377" s="39"/>
      <c r="M377" s="39"/>
      <c r="N377" s="39"/>
      <c r="O377" s="39"/>
      <c r="P377" s="39"/>
      <c r="Q377" s="40"/>
      <c r="R377" s="40"/>
      <c r="S377" s="33" t="s">
        <v>364</v>
      </c>
      <c r="T377" s="34">
        <v>433.5872941115415</v>
      </c>
      <c r="U377" s="34"/>
      <c r="V377" s="34">
        <v>362.0002269273744</v>
      </c>
      <c r="W377" s="162">
        <v>3719.3282972691595</v>
      </c>
      <c r="X377" s="162">
        <v>33.003477266707613</v>
      </c>
      <c r="Y377" s="34">
        <v>611.31803160495929</v>
      </c>
      <c r="Z377" s="162" t="s">
        <v>363</v>
      </c>
      <c r="AA377" s="162">
        <v>37.19245608304643</v>
      </c>
      <c r="AB377" s="162">
        <v>80.126492237612581</v>
      </c>
      <c r="AC377" s="34">
        <v>143.8188260353119</v>
      </c>
      <c r="AD377" s="162">
        <v>601.474094702005</v>
      </c>
      <c r="AE377" s="162" t="s">
        <v>363</v>
      </c>
      <c r="AF377" s="162">
        <v>21.604148777415897</v>
      </c>
      <c r="AG377" s="162" t="s">
        <v>363</v>
      </c>
      <c r="AH377" s="162">
        <v>83.107052425135706</v>
      </c>
      <c r="AI377" s="162">
        <v>1.3426959804857775E-2</v>
      </c>
      <c r="AJ377" s="162">
        <v>15.200447655437813</v>
      </c>
      <c r="AK377" s="34">
        <v>552.67248879259887</v>
      </c>
      <c r="AL377" s="34">
        <v>76.243691634851757</v>
      </c>
      <c r="AM377" s="34" t="s">
        <v>363</v>
      </c>
      <c r="AN377" s="34">
        <v>684.93709245704804</v>
      </c>
      <c r="AO377" s="34" t="s">
        <v>363</v>
      </c>
      <c r="AP377" s="34">
        <v>555.76002203286646</v>
      </c>
      <c r="AQ377" s="34">
        <v>264.35050563480354</v>
      </c>
    </row>
    <row r="378" spans="1:43" x14ac:dyDescent="0.45">
      <c r="A378" s="19">
        <v>370</v>
      </c>
      <c r="B378" s="19" t="str">
        <f t="shared" si="34"/>
        <v>150890_Green</v>
      </c>
      <c r="C378" s="19" t="s">
        <v>1620</v>
      </c>
      <c r="D378" s="19" t="s">
        <v>1620</v>
      </c>
      <c r="E378" s="19" t="s">
        <v>1620</v>
      </c>
      <c r="F378" s="19" t="s">
        <v>1620</v>
      </c>
      <c r="G378" s="19">
        <f t="shared" si="35"/>
        <v>150890</v>
      </c>
      <c r="H378" s="19" t="str">
        <f t="shared" si="39"/>
        <v>150890</v>
      </c>
      <c r="I378" s="19" t="str">
        <f>IF(J378=J375,"aa",J378)</f>
        <v>aa</v>
      </c>
      <c r="J378" s="19">
        <f t="shared" si="36"/>
        <v>242</v>
      </c>
      <c r="K378" s="31" t="s">
        <v>363</v>
      </c>
      <c r="L378" s="30" t="s">
        <v>673</v>
      </c>
      <c r="M378" s="30" t="s">
        <v>674</v>
      </c>
      <c r="N378" s="49" t="s">
        <v>675</v>
      </c>
      <c r="O378" s="30" t="s">
        <v>363</v>
      </c>
      <c r="P378" s="30" t="s">
        <v>670</v>
      </c>
      <c r="Q378" s="32">
        <v>0.98</v>
      </c>
      <c r="R378" s="32">
        <v>1</v>
      </c>
      <c r="S378" s="33" t="s">
        <v>361</v>
      </c>
      <c r="T378" s="34">
        <v>6680.99904339572</v>
      </c>
      <c r="U378" s="34"/>
      <c r="V378" s="34">
        <v>9896.4347181556059</v>
      </c>
      <c r="W378" s="162">
        <v>9335.4840509599235</v>
      </c>
      <c r="X378" s="162">
        <v>7517.0352950933266</v>
      </c>
      <c r="Y378" s="34">
        <v>702.14157382661381</v>
      </c>
      <c r="Z378" s="162">
        <v>10567.856989791289</v>
      </c>
      <c r="AA378" s="162">
        <v>11724.021558967122</v>
      </c>
      <c r="AB378" s="162">
        <v>7025.470909607272</v>
      </c>
      <c r="AC378" s="34">
        <v>6272.5452359233932</v>
      </c>
      <c r="AD378" s="162">
        <v>15647.917455383591</v>
      </c>
      <c r="AE378" s="162" t="s">
        <v>363</v>
      </c>
      <c r="AF378" s="162">
        <v>7512.072281433524</v>
      </c>
      <c r="AG378" s="162" t="s">
        <v>363</v>
      </c>
      <c r="AH378" s="162">
        <v>14672.282962797173</v>
      </c>
      <c r="AI378" s="162">
        <v>6068.6236627975777</v>
      </c>
      <c r="AJ378" s="162">
        <v>14383.576851332029</v>
      </c>
      <c r="AK378" s="34">
        <v>8141.7920003475629</v>
      </c>
      <c r="AL378" s="34">
        <v>9086.4995871968476</v>
      </c>
      <c r="AM378" s="34" t="s">
        <v>363</v>
      </c>
      <c r="AN378" s="34">
        <v>3741.9781320808788</v>
      </c>
      <c r="AO378" s="34" t="s">
        <v>363</v>
      </c>
      <c r="AP378" s="34">
        <v>7770.7647700941288</v>
      </c>
      <c r="AQ378" s="34">
        <v>5980.4792879983133</v>
      </c>
    </row>
    <row r="379" spans="1:43" x14ac:dyDescent="0.45">
      <c r="A379" s="19">
        <v>371</v>
      </c>
      <c r="B379" s="19" t="str">
        <f t="shared" si="34"/>
        <v>150890_Blue</v>
      </c>
      <c r="C379" s="19" t="s">
        <v>1620</v>
      </c>
      <c r="D379" s="19" t="s">
        <v>1620</v>
      </c>
      <c r="E379" s="19" t="s">
        <v>1620</v>
      </c>
      <c r="F379" s="19" t="s">
        <v>1620</v>
      </c>
      <c r="G379" s="19">
        <f t="shared" si="35"/>
        <v>150890</v>
      </c>
      <c r="H379" s="19" t="str">
        <f t="shared" si="39"/>
        <v>150890</v>
      </c>
      <c r="I379" s="19" t="str">
        <f t="shared" si="37"/>
        <v>aa</v>
      </c>
      <c r="J379" s="19">
        <f t="shared" si="36"/>
        <v>242</v>
      </c>
      <c r="K379" s="35"/>
      <c r="L379" s="36"/>
      <c r="M379" s="36"/>
      <c r="N379" s="56"/>
      <c r="O379" s="36"/>
      <c r="P379" s="36"/>
      <c r="Q379" s="37"/>
      <c r="R379" s="37"/>
      <c r="S379" s="33" t="s">
        <v>362</v>
      </c>
      <c r="T379" s="34">
        <v>405.45382471272239</v>
      </c>
      <c r="U379" s="34"/>
      <c r="V379" s="34" t="s">
        <v>363</v>
      </c>
      <c r="W379" s="162" t="s">
        <v>363</v>
      </c>
      <c r="X379" s="162">
        <v>8.4788324936908523</v>
      </c>
      <c r="Y379" s="34">
        <v>5014.9499869840474</v>
      </c>
      <c r="Z379" s="162" t="s">
        <v>363</v>
      </c>
      <c r="AA379" s="162" t="s">
        <v>363</v>
      </c>
      <c r="AB379" s="162" t="s">
        <v>363</v>
      </c>
      <c r="AC379" s="34" t="s">
        <v>363</v>
      </c>
      <c r="AD379" s="162" t="s">
        <v>363</v>
      </c>
      <c r="AE379" s="162" t="s">
        <v>363</v>
      </c>
      <c r="AF379" s="162" t="s">
        <v>363</v>
      </c>
      <c r="AG379" s="162" t="s">
        <v>363</v>
      </c>
      <c r="AH379" s="162" t="s">
        <v>363</v>
      </c>
      <c r="AI379" s="162" t="s">
        <v>363</v>
      </c>
      <c r="AJ379" s="162" t="s">
        <v>363</v>
      </c>
      <c r="AK379" s="34" t="s">
        <v>363</v>
      </c>
      <c r="AL379" s="34">
        <v>122.29636383715575</v>
      </c>
      <c r="AM379" s="34" t="s">
        <v>363</v>
      </c>
      <c r="AN379" s="34">
        <v>230.65495403597257</v>
      </c>
      <c r="AO379" s="34" t="s">
        <v>363</v>
      </c>
      <c r="AP379" s="34">
        <v>920.20627534811626</v>
      </c>
      <c r="AQ379" s="34">
        <v>1177.6151094199861</v>
      </c>
    </row>
    <row r="380" spans="1:43" x14ac:dyDescent="0.45">
      <c r="A380" s="19">
        <v>372</v>
      </c>
      <c r="B380" s="19" t="str">
        <f t="shared" si="34"/>
        <v>150890_Grey</v>
      </c>
      <c r="C380" s="19" t="s">
        <v>1620</v>
      </c>
      <c r="D380" s="19" t="s">
        <v>1620</v>
      </c>
      <c r="E380" s="19" t="s">
        <v>1620</v>
      </c>
      <c r="F380" s="19" t="s">
        <v>1620</v>
      </c>
      <c r="G380" s="19">
        <f t="shared" si="35"/>
        <v>150890</v>
      </c>
      <c r="H380" s="19" t="str">
        <f t="shared" si="39"/>
        <v>150890</v>
      </c>
      <c r="I380" s="19" t="str">
        <f t="shared" si="37"/>
        <v>aa</v>
      </c>
      <c r="J380" s="19">
        <f t="shared" si="36"/>
        <v>242</v>
      </c>
      <c r="K380" s="38"/>
      <c r="L380" s="39"/>
      <c r="M380" s="39"/>
      <c r="N380" s="39"/>
      <c r="O380" s="39"/>
      <c r="P380" s="39"/>
      <c r="Q380" s="40"/>
      <c r="R380" s="40"/>
      <c r="S380" s="33" t="s">
        <v>364</v>
      </c>
      <c r="T380" s="34">
        <v>442.43601439953216</v>
      </c>
      <c r="U380" s="34"/>
      <c r="V380" s="34">
        <v>369.38798666058614</v>
      </c>
      <c r="W380" s="162">
        <v>3795.2329563971016</v>
      </c>
      <c r="X380" s="162">
        <v>33.677017619089398</v>
      </c>
      <c r="Y380" s="34">
        <v>623.79390980097889</v>
      </c>
      <c r="Z380" s="162" t="s">
        <v>363</v>
      </c>
      <c r="AA380" s="162">
        <v>37.951485799026969</v>
      </c>
      <c r="AB380" s="162">
        <v>81.761726773074059</v>
      </c>
      <c r="AC380" s="34">
        <v>146.7539041176652</v>
      </c>
      <c r="AD380" s="162">
        <v>613.74907622653575</v>
      </c>
      <c r="AE380" s="162" t="s">
        <v>363</v>
      </c>
      <c r="AF380" s="162">
        <v>22.045049772873366</v>
      </c>
      <c r="AG380" s="162" t="s">
        <v>363</v>
      </c>
      <c r="AH380" s="162">
        <v>84.803114719526235</v>
      </c>
      <c r="AI380" s="162">
        <v>1.3700979392712016E-2</v>
      </c>
      <c r="AJ380" s="162">
        <v>15.510660872895727</v>
      </c>
      <c r="AK380" s="34">
        <v>563.95151917612134</v>
      </c>
      <c r="AL380" s="34">
        <v>77.799685341685475</v>
      </c>
      <c r="AM380" s="34" t="s">
        <v>363</v>
      </c>
      <c r="AN380" s="34">
        <v>698.91540046637556</v>
      </c>
      <c r="AO380" s="34" t="s">
        <v>363</v>
      </c>
      <c r="AP380" s="34">
        <v>567.10206329884329</v>
      </c>
      <c r="AQ380" s="34">
        <v>269.74541391306485</v>
      </c>
    </row>
    <row r="381" spans="1:43" x14ac:dyDescent="0.45">
      <c r="A381" s="19">
        <v>373</v>
      </c>
      <c r="B381" s="19" t="str">
        <f t="shared" si="34"/>
        <v>230500_Green</v>
      </c>
      <c r="C381" s="19" t="s">
        <v>1622</v>
      </c>
      <c r="D381" s="19" t="s">
        <v>1622</v>
      </c>
      <c r="E381" s="19" t="s">
        <v>1620</v>
      </c>
      <c r="F381" s="19" t="s">
        <v>1620</v>
      </c>
      <c r="G381" s="19">
        <f t="shared" si="35"/>
        <v>230500</v>
      </c>
      <c r="H381" s="19" t="str">
        <f t="shared" si="39"/>
        <v>230500</v>
      </c>
      <c r="I381" s="19" t="str">
        <f>IF(J381=J378,"aa",J381)</f>
        <v>aa</v>
      </c>
      <c r="J381" s="19">
        <f t="shared" si="36"/>
        <v>242</v>
      </c>
      <c r="K381" s="31" t="s">
        <v>363</v>
      </c>
      <c r="L381" s="30" t="s">
        <v>676</v>
      </c>
      <c r="M381" s="30" t="s">
        <v>677</v>
      </c>
      <c r="N381" s="49" t="s">
        <v>678</v>
      </c>
      <c r="O381" s="30" t="s">
        <v>363</v>
      </c>
      <c r="P381" s="30" t="s">
        <v>667</v>
      </c>
      <c r="Q381" s="32">
        <v>0.54</v>
      </c>
      <c r="R381" s="32">
        <v>0.20163923648510021</v>
      </c>
      <c r="S381" s="33" t="s">
        <v>361</v>
      </c>
      <c r="T381" s="34">
        <v>1316.794610899588</v>
      </c>
      <c r="U381" s="34"/>
      <c r="V381" s="34">
        <v>1950.542399324067</v>
      </c>
      <c r="W381" s="162">
        <v>1839.9815669177256</v>
      </c>
      <c r="X381" s="162">
        <v>1481.5735644066006</v>
      </c>
      <c r="Y381" s="34">
        <v>138.38891975555651</v>
      </c>
      <c r="Z381" s="162">
        <v>2082.8766839400487</v>
      </c>
      <c r="AA381" s="162">
        <v>2310.7514769335794</v>
      </c>
      <c r="AB381" s="162">
        <v>1384.6884534353514</v>
      </c>
      <c r="AC381" s="34">
        <v>1236.2902179207185</v>
      </c>
      <c r="AD381" s="162">
        <v>3084.1335619437318</v>
      </c>
      <c r="AE381" s="162" t="s">
        <v>363</v>
      </c>
      <c r="AF381" s="162">
        <v>1480.5953769231721</v>
      </c>
      <c r="AG381" s="162" t="s">
        <v>363</v>
      </c>
      <c r="AH381" s="162">
        <v>2891.840428282007</v>
      </c>
      <c r="AI381" s="162">
        <v>1196.098200709808</v>
      </c>
      <c r="AJ381" s="162">
        <v>2834.9377630905069</v>
      </c>
      <c r="AK381" s="34">
        <v>1604.7102775326698</v>
      </c>
      <c r="AL381" s="34">
        <v>1790.9078583374137</v>
      </c>
      <c r="AM381" s="34" t="s">
        <v>363</v>
      </c>
      <c r="AN381" s="34">
        <v>737.52691871720015</v>
      </c>
      <c r="AO381" s="34" t="s">
        <v>363</v>
      </c>
      <c r="AP381" s="34">
        <v>1531.5824931816633</v>
      </c>
      <c r="AQ381" s="34">
        <v>1178.7253442009417</v>
      </c>
    </row>
    <row r="382" spans="1:43" x14ac:dyDescent="0.45">
      <c r="A382" s="19">
        <v>374</v>
      </c>
      <c r="B382" s="19" t="str">
        <f t="shared" si="34"/>
        <v>230500_Blue</v>
      </c>
      <c r="C382" s="19" t="s">
        <v>1622</v>
      </c>
      <c r="D382" s="19" t="s">
        <v>1622</v>
      </c>
      <c r="E382" s="19" t="s">
        <v>1620</v>
      </c>
      <c r="F382" s="19" t="s">
        <v>1620</v>
      </c>
      <c r="G382" s="19">
        <f t="shared" si="35"/>
        <v>230500</v>
      </c>
      <c r="H382" s="19" t="str">
        <f t="shared" si="39"/>
        <v>230500</v>
      </c>
      <c r="I382" s="19" t="str">
        <f t="shared" si="37"/>
        <v>aa</v>
      </c>
      <c r="J382" s="19">
        <f t="shared" si="36"/>
        <v>242</v>
      </c>
      <c r="K382" s="35"/>
      <c r="L382" s="36"/>
      <c r="M382" s="36"/>
      <c r="N382" s="56"/>
      <c r="O382" s="36"/>
      <c r="P382" s="36"/>
      <c r="Q382" s="37"/>
      <c r="R382" s="37"/>
      <c r="S382" s="33" t="s">
        <v>362</v>
      </c>
      <c r="T382" s="34">
        <v>79.913109982871134</v>
      </c>
      <c r="U382" s="34"/>
      <c r="V382" s="34" t="s">
        <v>363</v>
      </c>
      <c r="W382" s="162" t="s">
        <v>363</v>
      </c>
      <c r="X382" s="162">
        <v>1.6711394301798472</v>
      </c>
      <c r="Y382" s="34">
        <v>988.42389796768214</v>
      </c>
      <c r="Z382" s="162" t="s">
        <v>363</v>
      </c>
      <c r="AA382" s="162" t="s">
        <v>363</v>
      </c>
      <c r="AB382" s="162" t="s">
        <v>363</v>
      </c>
      <c r="AC382" s="34" t="s">
        <v>363</v>
      </c>
      <c r="AD382" s="162" t="s">
        <v>363</v>
      </c>
      <c r="AE382" s="162" t="s">
        <v>363</v>
      </c>
      <c r="AF382" s="162" t="s">
        <v>363</v>
      </c>
      <c r="AG382" s="162" t="s">
        <v>363</v>
      </c>
      <c r="AH382" s="162" t="s">
        <v>363</v>
      </c>
      <c r="AI382" s="162" t="s">
        <v>363</v>
      </c>
      <c r="AJ382" s="162" t="s">
        <v>363</v>
      </c>
      <c r="AK382" s="34" t="s">
        <v>363</v>
      </c>
      <c r="AL382" s="34">
        <v>24.104058657600302</v>
      </c>
      <c r="AM382" s="34" t="s">
        <v>363</v>
      </c>
      <c r="AN382" s="34">
        <v>45.461045343525122</v>
      </c>
      <c r="AO382" s="34" t="s">
        <v>363</v>
      </c>
      <c r="AP382" s="34">
        <v>181.36848342946405</v>
      </c>
      <c r="AQ382" s="34">
        <v>232.10259719031643</v>
      </c>
    </row>
    <row r="383" spans="1:43" x14ac:dyDescent="0.45">
      <c r="A383" s="19">
        <v>375</v>
      </c>
      <c r="B383" s="19" t="str">
        <f t="shared" si="34"/>
        <v>230500_Grey</v>
      </c>
      <c r="C383" s="19" t="s">
        <v>1622</v>
      </c>
      <c r="D383" s="19" t="s">
        <v>1622</v>
      </c>
      <c r="E383" s="19" t="s">
        <v>1620</v>
      </c>
      <c r="F383" s="19" t="s">
        <v>1620</v>
      </c>
      <c r="G383" s="19">
        <f t="shared" si="35"/>
        <v>230500</v>
      </c>
      <c r="H383" s="19" t="str">
        <f t="shared" si="39"/>
        <v>230500</v>
      </c>
      <c r="I383" s="19" t="str">
        <f t="shared" si="37"/>
        <v>aa</v>
      </c>
      <c r="J383" s="19">
        <f t="shared" si="36"/>
        <v>242</v>
      </c>
      <c r="K383" s="38"/>
      <c r="L383" s="39"/>
      <c r="M383" s="39"/>
      <c r="N383" s="39"/>
      <c r="O383" s="39"/>
      <c r="P383" s="39"/>
      <c r="Q383" s="40"/>
      <c r="R383" s="40"/>
      <c r="S383" s="33" t="s">
        <v>364</v>
      </c>
      <c r="T383" s="34">
        <v>87.202131843605585</v>
      </c>
      <c r="U383" s="34"/>
      <c r="V383" s="34">
        <v>72.80469687337127</v>
      </c>
      <c r="W383" s="162">
        <v>748.02320306157947</v>
      </c>
      <c r="X383" s="162">
        <v>6.6375874362418728</v>
      </c>
      <c r="Y383" s="34">
        <v>122.94695050882977</v>
      </c>
      <c r="Z383" s="162" t="s">
        <v>363</v>
      </c>
      <c r="AA383" s="162">
        <v>7.4800657283720762</v>
      </c>
      <c r="AB383" s="162">
        <v>16.114865530336449</v>
      </c>
      <c r="AC383" s="34">
        <v>28.924528923805504</v>
      </c>
      <c r="AD383" s="162">
        <v>120.96715936796963</v>
      </c>
      <c r="AE383" s="162" t="s">
        <v>363</v>
      </c>
      <c r="AF383" s="162">
        <v>4.3449793285973142</v>
      </c>
      <c r="AG383" s="162" t="s">
        <v>363</v>
      </c>
      <c r="AH383" s="162">
        <v>16.714309300875836</v>
      </c>
      <c r="AI383" s="162">
        <v>2.7004008998031057E-3</v>
      </c>
      <c r="AJ383" s="162">
        <v>3.0570809120396465</v>
      </c>
      <c r="AK383" s="34">
        <v>111.15228672182387</v>
      </c>
      <c r="AL383" s="34">
        <v>15.333965133385984</v>
      </c>
      <c r="AM383" s="34" t="s">
        <v>363</v>
      </c>
      <c r="AN383" s="34">
        <v>137.75305561802324</v>
      </c>
      <c r="AO383" s="34" t="s">
        <v>363</v>
      </c>
      <c r="AP383" s="34">
        <v>111.77324467964648</v>
      </c>
      <c r="AQ383" s="34">
        <v>53.16559769705745</v>
      </c>
    </row>
    <row r="384" spans="1:43" x14ac:dyDescent="0.45">
      <c r="A384" s="19">
        <v>376</v>
      </c>
      <c r="B384" s="19" t="str">
        <f t="shared" si="34"/>
        <v>80119_Green</v>
      </c>
      <c r="C384" s="26" t="s">
        <v>136</v>
      </c>
      <c r="D384" s="26" t="s">
        <v>136</v>
      </c>
      <c r="E384" s="26" t="s">
        <v>136</v>
      </c>
      <c r="F384" s="26" t="s">
        <v>136</v>
      </c>
      <c r="G384" s="19">
        <f t="shared" si="35"/>
        <v>80119</v>
      </c>
      <c r="H384" s="19" t="str">
        <f t="shared" si="39"/>
        <v>080119</v>
      </c>
      <c r="I384" s="19">
        <f>IF(J384=J381,"aa",J384)</f>
        <v>249</v>
      </c>
      <c r="J384" s="19">
        <f t="shared" si="36"/>
        <v>249</v>
      </c>
      <c r="K384" s="31">
        <v>249</v>
      </c>
      <c r="L384" s="30" t="s">
        <v>679</v>
      </c>
      <c r="M384" s="30"/>
      <c r="N384" s="30"/>
      <c r="O384" s="30" t="s">
        <v>139</v>
      </c>
      <c r="P384" s="30" t="s">
        <v>679</v>
      </c>
      <c r="Q384" s="32">
        <v>1</v>
      </c>
      <c r="R384" s="32">
        <v>1</v>
      </c>
      <c r="S384" s="33" t="s">
        <v>361</v>
      </c>
      <c r="T384" s="34">
        <v>2669.4704627804049</v>
      </c>
      <c r="U384" s="34"/>
      <c r="V384" s="34">
        <v>4341.5498575795846</v>
      </c>
      <c r="W384" s="162">
        <v>3251.6944734098006</v>
      </c>
      <c r="X384" s="162">
        <v>1214.0321641568478</v>
      </c>
      <c r="Y384" s="34" t="s">
        <v>363</v>
      </c>
      <c r="Z384" s="162" t="s">
        <v>363</v>
      </c>
      <c r="AA384" s="162">
        <v>1739.0363223768056</v>
      </c>
      <c r="AB384" s="162">
        <v>2483.3617472022834</v>
      </c>
      <c r="AC384" s="34">
        <v>1994.1440846001321</v>
      </c>
      <c r="AD384" s="162" t="s">
        <v>363</v>
      </c>
      <c r="AE384" s="162">
        <v>5627.5981675392677</v>
      </c>
      <c r="AF384" s="162">
        <v>2496.1797752808989</v>
      </c>
      <c r="AG384" s="162">
        <v>3263.3931125887793</v>
      </c>
      <c r="AH384" s="162" t="s">
        <v>363</v>
      </c>
      <c r="AI384" s="162">
        <v>6362.068647279465</v>
      </c>
      <c r="AJ384" s="162" t="s">
        <v>363</v>
      </c>
      <c r="AK384" s="34">
        <v>1805.0092032605837</v>
      </c>
      <c r="AL384" s="34" t="s">
        <v>363</v>
      </c>
      <c r="AM384" s="34" t="s">
        <v>363</v>
      </c>
      <c r="AN384" s="34">
        <v>790.6714508815511</v>
      </c>
      <c r="AO384" s="34" t="s">
        <v>363</v>
      </c>
      <c r="AP384" s="34">
        <v>2460.8843811643046</v>
      </c>
      <c r="AQ384" s="34" t="s">
        <v>363</v>
      </c>
    </row>
    <row r="385" spans="1:43" x14ac:dyDescent="0.45">
      <c r="A385" s="19">
        <v>377</v>
      </c>
      <c r="B385" s="19" t="str">
        <f t="shared" si="34"/>
        <v>80119_Blue</v>
      </c>
      <c r="C385" s="26" t="s">
        <v>136</v>
      </c>
      <c r="D385" s="26" t="s">
        <v>136</v>
      </c>
      <c r="E385" s="26" t="s">
        <v>136</v>
      </c>
      <c r="F385" s="26" t="s">
        <v>136</v>
      </c>
      <c r="G385" s="19">
        <f t="shared" si="35"/>
        <v>80119</v>
      </c>
      <c r="H385" s="19" t="str">
        <f t="shared" si="39"/>
        <v>080119</v>
      </c>
      <c r="I385" s="19">
        <f t="shared" si="37"/>
        <v>249</v>
      </c>
      <c r="J385" s="19">
        <f t="shared" si="36"/>
        <v>249</v>
      </c>
      <c r="K385" s="35"/>
      <c r="L385" s="36"/>
      <c r="M385" s="36"/>
      <c r="N385" s="36"/>
      <c r="O385" s="36"/>
      <c r="P385" s="36"/>
      <c r="Q385" s="37"/>
      <c r="R385" s="37"/>
      <c r="S385" s="33" t="s">
        <v>362</v>
      </c>
      <c r="T385" s="34">
        <v>1.647417271109596</v>
      </c>
      <c r="U385" s="34"/>
      <c r="V385" s="34" t="s">
        <v>363</v>
      </c>
      <c r="W385" s="162" t="s">
        <v>363</v>
      </c>
      <c r="X385" s="162">
        <v>22.565282357419125</v>
      </c>
      <c r="Y385" s="34" t="s">
        <v>363</v>
      </c>
      <c r="Z385" s="162" t="s">
        <v>363</v>
      </c>
      <c r="AA385" s="162" t="s">
        <v>363</v>
      </c>
      <c r="AB385" s="162" t="s">
        <v>363</v>
      </c>
      <c r="AC385" s="34" t="s">
        <v>363</v>
      </c>
      <c r="AD385" s="162" t="s">
        <v>363</v>
      </c>
      <c r="AE385" s="162" t="s">
        <v>363</v>
      </c>
      <c r="AF385" s="162" t="s">
        <v>363</v>
      </c>
      <c r="AG385" s="162" t="s">
        <v>363</v>
      </c>
      <c r="AH385" s="162" t="s">
        <v>363</v>
      </c>
      <c r="AI385" s="162" t="s">
        <v>363</v>
      </c>
      <c r="AJ385" s="162" t="s">
        <v>363</v>
      </c>
      <c r="AK385" s="34" t="s">
        <v>363</v>
      </c>
      <c r="AL385" s="34" t="s">
        <v>363</v>
      </c>
      <c r="AM385" s="34" t="s">
        <v>363</v>
      </c>
      <c r="AN385" s="34" t="s">
        <v>363</v>
      </c>
      <c r="AO385" s="34" t="s">
        <v>363</v>
      </c>
      <c r="AP385" s="34" t="s">
        <v>363</v>
      </c>
      <c r="AQ385" s="34" t="s">
        <v>363</v>
      </c>
    </row>
    <row r="386" spans="1:43" x14ac:dyDescent="0.45">
      <c r="A386" s="19">
        <v>378</v>
      </c>
      <c r="B386" s="19" t="str">
        <f t="shared" si="34"/>
        <v>80119_Grey</v>
      </c>
      <c r="C386" s="26" t="s">
        <v>136</v>
      </c>
      <c r="D386" s="26" t="s">
        <v>136</v>
      </c>
      <c r="E386" s="26" t="s">
        <v>136</v>
      </c>
      <c r="F386" s="26" t="s">
        <v>136</v>
      </c>
      <c r="G386" s="19">
        <f t="shared" si="35"/>
        <v>80119</v>
      </c>
      <c r="H386" s="19" t="str">
        <f t="shared" si="39"/>
        <v>080119</v>
      </c>
      <c r="I386" s="19">
        <f t="shared" si="37"/>
        <v>249</v>
      </c>
      <c r="J386" s="19">
        <f t="shared" si="36"/>
        <v>249</v>
      </c>
      <c r="K386" s="38"/>
      <c r="L386" s="39"/>
      <c r="M386" s="39"/>
      <c r="N386" s="39"/>
      <c r="O386" s="39"/>
      <c r="P386" s="39"/>
      <c r="Q386" s="40"/>
      <c r="R386" s="40"/>
      <c r="S386" s="33" t="s">
        <v>364</v>
      </c>
      <c r="T386" s="34">
        <v>15.939668514189272</v>
      </c>
      <c r="U386" s="34"/>
      <c r="V386" s="34">
        <v>57.43564463411375</v>
      </c>
      <c r="W386" s="162">
        <v>522.3905109489051</v>
      </c>
      <c r="X386" s="162">
        <v>3.0045029848485751</v>
      </c>
      <c r="Y386" s="34" t="s">
        <v>363</v>
      </c>
      <c r="Z386" s="162" t="s">
        <v>363</v>
      </c>
      <c r="AA386" s="162">
        <v>2.3237218952577785</v>
      </c>
      <c r="AB386" s="162">
        <v>9.8006289743762043</v>
      </c>
      <c r="AC386" s="34" t="s">
        <v>363</v>
      </c>
      <c r="AD386" s="162" t="s">
        <v>363</v>
      </c>
      <c r="AE386" s="162">
        <v>32.557395287958123</v>
      </c>
      <c r="AF386" s="162" t="s">
        <v>363</v>
      </c>
      <c r="AG386" s="162">
        <v>5.1964485266386955</v>
      </c>
      <c r="AH386" s="162" t="s">
        <v>363</v>
      </c>
      <c r="AI386" s="162">
        <v>6.9797733999382198E-5</v>
      </c>
      <c r="AJ386" s="162" t="s">
        <v>363</v>
      </c>
      <c r="AK386" s="34">
        <v>47.819287404680516</v>
      </c>
      <c r="AL386" s="34" t="s">
        <v>363</v>
      </c>
      <c r="AM386" s="34" t="s">
        <v>363</v>
      </c>
      <c r="AN386" s="34">
        <v>77.747418163934483</v>
      </c>
      <c r="AO386" s="34" t="s">
        <v>363</v>
      </c>
      <c r="AP386" s="34">
        <v>44.599867778189854</v>
      </c>
      <c r="AQ386" s="34" t="s">
        <v>363</v>
      </c>
    </row>
    <row r="387" spans="1:43" x14ac:dyDescent="0.45">
      <c r="A387" s="19">
        <v>379</v>
      </c>
      <c r="B387" s="19" t="str">
        <f t="shared" si="34"/>
        <v>120300_Green</v>
      </c>
      <c r="C387" s="19" t="s">
        <v>136</v>
      </c>
      <c r="D387" s="19" t="s">
        <v>136</v>
      </c>
      <c r="E387" s="19" t="s">
        <v>136</v>
      </c>
      <c r="F387" s="19" t="s">
        <v>136</v>
      </c>
      <c r="G387" s="19">
        <f t="shared" si="35"/>
        <v>120300</v>
      </c>
      <c r="H387" s="19" t="str">
        <f t="shared" si="39"/>
        <v>120300</v>
      </c>
      <c r="I387" s="19" t="str">
        <f>IF(J387=J384,"aa",J387)</f>
        <v>aa</v>
      </c>
      <c r="J387" s="19">
        <f t="shared" si="36"/>
        <v>249</v>
      </c>
      <c r="K387" s="31" t="s">
        <v>363</v>
      </c>
      <c r="L387" s="30" t="s">
        <v>680</v>
      </c>
      <c r="M387" s="30" t="s">
        <v>681</v>
      </c>
      <c r="N387" s="30" t="s">
        <v>682</v>
      </c>
      <c r="O387" s="30" t="s">
        <v>363</v>
      </c>
      <c r="P387" s="30" t="s">
        <v>683</v>
      </c>
      <c r="Q387" s="32">
        <v>0.6</v>
      </c>
      <c r="R387" s="32">
        <v>1</v>
      </c>
      <c r="S387" s="33" t="s">
        <v>361</v>
      </c>
      <c r="T387" s="34">
        <v>2079.3828134259065</v>
      </c>
      <c r="U387" s="34"/>
      <c r="V387" s="34">
        <v>3381.8483041313648</v>
      </c>
      <c r="W387" s="162">
        <v>2532.9059440042802</v>
      </c>
      <c r="X387" s="162">
        <v>945.66980691169124</v>
      </c>
      <c r="Y387" s="34" t="s">
        <v>363</v>
      </c>
      <c r="Z387" s="162" t="s">
        <v>363</v>
      </c>
      <c r="AA387" s="162">
        <v>1354.6215592538633</v>
      </c>
      <c r="AB387" s="162">
        <v>1934.4135133352652</v>
      </c>
      <c r="AC387" s="34">
        <v>1553.3376356198917</v>
      </c>
      <c r="AD387" s="162" t="s">
        <v>363</v>
      </c>
      <c r="AE387" s="162">
        <v>4383.6150553469897</v>
      </c>
      <c r="AF387" s="162">
        <v>1944.3981105279693</v>
      </c>
      <c r="AG387" s="162">
        <v>2542.0185937182996</v>
      </c>
      <c r="AH387" s="162" t="s">
        <v>363</v>
      </c>
      <c r="AI387" s="162">
        <v>4955.7305043974111</v>
      </c>
      <c r="AJ387" s="162" t="s">
        <v>363</v>
      </c>
      <c r="AK387" s="34">
        <v>1406.0111050737632</v>
      </c>
      <c r="AL387" s="34" t="s">
        <v>363</v>
      </c>
      <c r="AM387" s="34" t="s">
        <v>363</v>
      </c>
      <c r="AN387" s="34">
        <v>615.89317018222073</v>
      </c>
      <c r="AO387" s="34" t="s">
        <v>363</v>
      </c>
      <c r="AP387" s="34">
        <v>1916.9047791941221</v>
      </c>
      <c r="AQ387" s="34" t="s">
        <v>363</v>
      </c>
    </row>
    <row r="388" spans="1:43" x14ac:dyDescent="0.45">
      <c r="A388" s="19">
        <v>380</v>
      </c>
      <c r="B388" s="19" t="str">
        <f t="shared" si="34"/>
        <v>120300_Blue</v>
      </c>
      <c r="C388" s="19" t="s">
        <v>136</v>
      </c>
      <c r="D388" s="19" t="s">
        <v>136</v>
      </c>
      <c r="E388" s="19" t="s">
        <v>136</v>
      </c>
      <c r="F388" s="19" t="s">
        <v>136</v>
      </c>
      <c r="G388" s="19">
        <f t="shared" si="35"/>
        <v>120300</v>
      </c>
      <c r="H388" s="19" t="str">
        <f t="shared" si="39"/>
        <v>120300</v>
      </c>
      <c r="I388" s="19" t="str">
        <f t="shared" si="37"/>
        <v>aa</v>
      </c>
      <c r="J388" s="19">
        <f t="shared" si="36"/>
        <v>249</v>
      </c>
      <c r="K388" s="35"/>
      <c r="L388" s="36"/>
      <c r="M388" s="36"/>
      <c r="N388" s="36"/>
      <c r="O388" s="36"/>
      <c r="P388" s="36"/>
      <c r="Q388" s="37"/>
      <c r="R388" s="37"/>
      <c r="S388" s="33" t="s">
        <v>362</v>
      </c>
      <c r="T388" s="34">
        <v>1.2832549405766167</v>
      </c>
      <c r="U388" s="34"/>
      <c r="V388" s="34" t="s">
        <v>363</v>
      </c>
      <c r="W388" s="162" t="s">
        <v>363</v>
      </c>
      <c r="X388" s="162">
        <v>17.577216518533184</v>
      </c>
      <c r="Y388" s="34" t="s">
        <v>363</v>
      </c>
      <c r="Z388" s="162" t="s">
        <v>363</v>
      </c>
      <c r="AA388" s="162" t="s">
        <v>363</v>
      </c>
      <c r="AB388" s="162" t="s">
        <v>363</v>
      </c>
      <c r="AC388" s="34" t="s">
        <v>363</v>
      </c>
      <c r="AD388" s="162" t="s">
        <v>363</v>
      </c>
      <c r="AE388" s="162" t="s">
        <v>363</v>
      </c>
      <c r="AF388" s="162" t="s">
        <v>363</v>
      </c>
      <c r="AG388" s="162" t="s">
        <v>363</v>
      </c>
      <c r="AH388" s="162" t="s">
        <v>363</v>
      </c>
      <c r="AI388" s="162" t="s">
        <v>363</v>
      </c>
      <c r="AJ388" s="162" t="s">
        <v>363</v>
      </c>
      <c r="AK388" s="34" t="s">
        <v>363</v>
      </c>
      <c r="AL388" s="34" t="s">
        <v>363</v>
      </c>
      <c r="AM388" s="34" t="s">
        <v>363</v>
      </c>
      <c r="AN388" s="34" t="s">
        <v>363</v>
      </c>
      <c r="AO388" s="34" t="s">
        <v>363</v>
      </c>
      <c r="AP388" s="34" t="s">
        <v>363</v>
      </c>
      <c r="AQ388" s="34" t="s">
        <v>363</v>
      </c>
    </row>
    <row r="389" spans="1:43" x14ac:dyDescent="0.45">
      <c r="A389" s="19">
        <v>381</v>
      </c>
      <c r="B389" s="19" t="str">
        <f t="shared" si="34"/>
        <v>120300_Grey</v>
      </c>
      <c r="C389" s="19" t="s">
        <v>136</v>
      </c>
      <c r="D389" s="19" t="s">
        <v>136</v>
      </c>
      <c r="E389" s="19" t="s">
        <v>136</v>
      </c>
      <c r="F389" s="19" t="s">
        <v>136</v>
      </c>
      <c r="G389" s="19">
        <f t="shared" si="35"/>
        <v>120300</v>
      </c>
      <c r="H389" s="19" t="str">
        <f t="shared" si="39"/>
        <v>120300</v>
      </c>
      <c r="I389" s="19" t="str">
        <f t="shared" si="37"/>
        <v>aa</v>
      </c>
      <c r="J389" s="19">
        <f t="shared" si="36"/>
        <v>249</v>
      </c>
      <c r="K389" s="38"/>
      <c r="L389" s="39"/>
      <c r="M389" s="39"/>
      <c r="N389" s="39"/>
      <c r="O389" s="39"/>
      <c r="P389" s="39"/>
      <c r="Q389" s="40"/>
      <c r="R389" s="40"/>
      <c r="S389" s="33" t="s">
        <v>364</v>
      </c>
      <c r="T389" s="34">
        <v>12.416197602572151</v>
      </c>
      <c r="U389" s="34"/>
      <c r="V389" s="34">
        <v>44.739469492320289</v>
      </c>
      <c r="W389" s="162">
        <v>406.91585297877407</v>
      </c>
      <c r="X389" s="162">
        <v>2.3403562454382159</v>
      </c>
      <c r="Y389" s="34" t="s">
        <v>363</v>
      </c>
      <c r="Z389" s="162" t="s">
        <v>363</v>
      </c>
      <c r="AA389" s="162">
        <v>1.8100621226382834</v>
      </c>
      <c r="AB389" s="162">
        <v>7.6341955208808328</v>
      </c>
      <c r="AC389" s="34" t="s">
        <v>363</v>
      </c>
      <c r="AD389" s="162" t="s">
        <v>363</v>
      </c>
      <c r="AE389" s="162">
        <v>25.360568380734613</v>
      </c>
      <c r="AF389" s="162" t="s">
        <v>363</v>
      </c>
      <c r="AG389" s="162">
        <v>4.0477712369555254</v>
      </c>
      <c r="AH389" s="162" t="s">
        <v>363</v>
      </c>
      <c r="AI389" s="162">
        <v>5.4368913429827143E-5</v>
      </c>
      <c r="AJ389" s="162" t="s">
        <v>363</v>
      </c>
      <c r="AK389" s="34">
        <v>37.248812364082056</v>
      </c>
      <c r="AL389" s="34" t="s">
        <v>363</v>
      </c>
      <c r="AM389" s="34" t="s">
        <v>363</v>
      </c>
      <c r="AN389" s="34">
        <v>60.561316325612218</v>
      </c>
      <c r="AO389" s="34" t="s">
        <v>363</v>
      </c>
      <c r="AP389" s="34">
        <v>34.741046897534012</v>
      </c>
      <c r="AQ389" s="34" t="s">
        <v>363</v>
      </c>
    </row>
    <row r="390" spans="1:43" x14ac:dyDescent="0.45">
      <c r="A390" s="19">
        <v>382</v>
      </c>
      <c r="B390" s="19" t="str">
        <f t="shared" si="34"/>
        <v>120300_Green</v>
      </c>
      <c r="C390" s="19" t="s">
        <v>136</v>
      </c>
      <c r="D390" s="19" t="s">
        <v>136</v>
      </c>
      <c r="E390" s="19" t="s">
        <v>136</v>
      </c>
      <c r="F390" s="19" t="s">
        <v>136</v>
      </c>
      <c r="G390" s="19">
        <f t="shared" si="35"/>
        <v>120300</v>
      </c>
      <c r="H390" s="19" t="str">
        <f t="shared" si="39"/>
        <v>120300</v>
      </c>
      <c r="I390" s="19" t="str">
        <f>IF(J390=J387,"aa",J390)</f>
        <v>aa</v>
      </c>
      <c r="J390" s="19">
        <f t="shared" si="36"/>
        <v>249</v>
      </c>
      <c r="K390" s="31" t="s">
        <v>363</v>
      </c>
      <c r="L390" s="30" t="s">
        <v>683</v>
      </c>
      <c r="M390" s="30" t="s">
        <v>681</v>
      </c>
      <c r="N390" s="30" t="s">
        <v>684</v>
      </c>
      <c r="O390" s="30" t="s">
        <v>363</v>
      </c>
      <c r="P390" s="30" t="s">
        <v>679</v>
      </c>
      <c r="Q390" s="32">
        <v>1</v>
      </c>
      <c r="R390" s="32">
        <v>0.46736972948412658</v>
      </c>
      <c r="S390" s="33" t="s">
        <v>361</v>
      </c>
      <c r="T390" s="34">
        <v>1247.629688055544</v>
      </c>
      <c r="U390" s="34"/>
      <c r="V390" s="34">
        <v>2029.1089824788187</v>
      </c>
      <c r="W390" s="162">
        <v>1519.7435664025679</v>
      </c>
      <c r="X390" s="162">
        <v>567.4018841470147</v>
      </c>
      <c r="Y390" s="34" t="s">
        <v>363</v>
      </c>
      <c r="Z390" s="162" t="s">
        <v>363</v>
      </c>
      <c r="AA390" s="162">
        <v>812.77293555231802</v>
      </c>
      <c r="AB390" s="162">
        <v>1160.648108001159</v>
      </c>
      <c r="AC390" s="34">
        <v>932.00258137193498</v>
      </c>
      <c r="AD390" s="162" t="s">
        <v>363</v>
      </c>
      <c r="AE390" s="162">
        <v>2630.1690332081939</v>
      </c>
      <c r="AF390" s="162">
        <v>1166.6388663167816</v>
      </c>
      <c r="AG390" s="162">
        <v>1525.2111562309797</v>
      </c>
      <c r="AH390" s="162" t="s">
        <v>363</v>
      </c>
      <c r="AI390" s="162">
        <v>2973.4383026384467</v>
      </c>
      <c r="AJ390" s="162" t="s">
        <v>363</v>
      </c>
      <c r="AK390" s="34">
        <v>843.60666304425786</v>
      </c>
      <c r="AL390" s="34" t="s">
        <v>363</v>
      </c>
      <c r="AM390" s="34" t="s">
        <v>363</v>
      </c>
      <c r="AN390" s="34">
        <v>369.53590210933243</v>
      </c>
      <c r="AO390" s="34" t="s">
        <v>363</v>
      </c>
      <c r="AP390" s="34">
        <v>1150.1428675164732</v>
      </c>
      <c r="AQ390" s="34" t="s">
        <v>363</v>
      </c>
    </row>
    <row r="391" spans="1:43" x14ac:dyDescent="0.45">
      <c r="A391" s="19">
        <v>383</v>
      </c>
      <c r="B391" s="19" t="str">
        <f t="shared" si="34"/>
        <v>120300_Blue</v>
      </c>
      <c r="C391" s="19" t="s">
        <v>136</v>
      </c>
      <c r="D391" s="19" t="s">
        <v>136</v>
      </c>
      <c r="E391" s="19" t="s">
        <v>136</v>
      </c>
      <c r="F391" s="19" t="s">
        <v>136</v>
      </c>
      <c r="G391" s="19">
        <f t="shared" si="35"/>
        <v>120300</v>
      </c>
      <c r="H391" s="19" t="str">
        <f t="shared" si="39"/>
        <v>120300</v>
      </c>
      <c r="I391" s="19" t="str">
        <f t="shared" si="37"/>
        <v>aa</v>
      </c>
      <c r="J391" s="19">
        <f t="shared" si="36"/>
        <v>249</v>
      </c>
      <c r="K391" s="35"/>
      <c r="L391" s="36"/>
      <c r="M391" s="36"/>
      <c r="N391" s="36"/>
      <c r="O391" s="36"/>
      <c r="P391" s="36"/>
      <c r="Q391" s="37"/>
      <c r="R391" s="37"/>
      <c r="S391" s="33" t="s">
        <v>362</v>
      </c>
      <c r="T391" s="34">
        <v>0.76995296434596994</v>
      </c>
      <c r="U391" s="34"/>
      <c r="V391" s="34" t="s">
        <v>363</v>
      </c>
      <c r="W391" s="162" t="s">
        <v>363</v>
      </c>
      <c r="X391" s="162">
        <v>10.54632991111991</v>
      </c>
      <c r="Y391" s="34" t="s">
        <v>363</v>
      </c>
      <c r="Z391" s="162" t="s">
        <v>363</v>
      </c>
      <c r="AA391" s="162" t="s">
        <v>363</v>
      </c>
      <c r="AB391" s="162" t="s">
        <v>363</v>
      </c>
      <c r="AC391" s="34" t="s">
        <v>363</v>
      </c>
      <c r="AD391" s="162" t="s">
        <v>363</v>
      </c>
      <c r="AE391" s="162" t="s">
        <v>363</v>
      </c>
      <c r="AF391" s="162" t="s">
        <v>363</v>
      </c>
      <c r="AG391" s="162" t="s">
        <v>363</v>
      </c>
      <c r="AH391" s="162" t="s">
        <v>363</v>
      </c>
      <c r="AI391" s="162" t="s">
        <v>363</v>
      </c>
      <c r="AJ391" s="162" t="s">
        <v>363</v>
      </c>
      <c r="AK391" s="34" t="s">
        <v>363</v>
      </c>
      <c r="AL391" s="34" t="s">
        <v>363</v>
      </c>
      <c r="AM391" s="34" t="s">
        <v>363</v>
      </c>
      <c r="AN391" s="34" t="s">
        <v>363</v>
      </c>
      <c r="AO391" s="34" t="s">
        <v>363</v>
      </c>
      <c r="AP391" s="34" t="s">
        <v>363</v>
      </c>
      <c r="AQ391" s="34" t="s">
        <v>363</v>
      </c>
    </row>
    <row r="392" spans="1:43" x14ac:dyDescent="0.45">
      <c r="A392" s="19">
        <v>384</v>
      </c>
      <c r="B392" s="19" t="str">
        <f t="shared" si="34"/>
        <v>120300_Grey</v>
      </c>
      <c r="C392" s="19" t="s">
        <v>136</v>
      </c>
      <c r="D392" s="19" t="s">
        <v>136</v>
      </c>
      <c r="E392" s="19" t="s">
        <v>136</v>
      </c>
      <c r="F392" s="19" t="s">
        <v>136</v>
      </c>
      <c r="G392" s="19">
        <f t="shared" si="35"/>
        <v>120300</v>
      </c>
      <c r="H392" s="19" t="str">
        <f t="shared" si="39"/>
        <v>120300</v>
      </c>
      <c r="I392" s="19" t="str">
        <f t="shared" si="37"/>
        <v>aa</v>
      </c>
      <c r="J392" s="19">
        <f t="shared" si="36"/>
        <v>249</v>
      </c>
      <c r="K392" s="38"/>
      <c r="L392" s="39"/>
      <c r="M392" s="39"/>
      <c r="N392" s="39"/>
      <c r="O392" s="39"/>
      <c r="P392" s="39"/>
      <c r="Q392" s="40"/>
      <c r="R392" s="40"/>
      <c r="S392" s="33" t="s">
        <v>364</v>
      </c>
      <c r="T392" s="34">
        <v>7.4497185615432899</v>
      </c>
      <c r="U392" s="34"/>
      <c r="V392" s="34">
        <v>26.843681695392171</v>
      </c>
      <c r="W392" s="162">
        <v>244.14951178726443</v>
      </c>
      <c r="X392" s="162">
        <v>1.4042137472629295</v>
      </c>
      <c r="Y392" s="34" t="s">
        <v>363</v>
      </c>
      <c r="Z392" s="162" t="s">
        <v>363</v>
      </c>
      <c r="AA392" s="162">
        <v>1.08603727358297</v>
      </c>
      <c r="AB392" s="162">
        <v>4.5805173125284995</v>
      </c>
      <c r="AC392" s="34" t="s">
        <v>363</v>
      </c>
      <c r="AD392" s="162" t="s">
        <v>363</v>
      </c>
      <c r="AE392" s="162">
        <v>15.216341028440766</v>
      </c>
      <c r="AF392" s="162" t="s">
        <v>363</v>
      </c>
      <c r="AG392" s="162">
        <v>2.4286627421733153</v>
      </c>
      <c r="AH392" s="162" t="s">
        <v>363</v>
      </c>
      <c r="AI392" s="162">
        <v>3.2621348057896284E-5</v>
      </c>
      <c r="AJ392" s="162" t="s">
        <v>363</v>
      </c>
      <c r="AK392" s="34">
        <v>22.349287418449233</v>
      </c>
      <c r="AL392" s="34" t="s">
        <v>363</v>
      </c>
      <c r="AM392" s="34" t="s">
        <v>363</v>
      </c>
      <c r="AN392" s="34">
        <v>36.336789795367331</v>
      </c>
      <c r="AO392" s="34" t="s">
        <v>363</v>
      </c>
      <c r="AP392" s="34">
        <v>20.844628138520406</v>
      </c>
      <c r="AQ392" s="34" t="s">
        <v>363</v>
      </c>
    </row>
    <row r="393" spans="1:43" x14ac:dyDescent="0.45">
      <c r="A393" s="19">
        <v>385</v>
      </c>
      <c r="B393" s="19" t="str">
        <f t="shared" ref="B393:B456" si="40">G393&amp;"_"&amp;S393</f>
        <v>151311_Green</v>
      </c>
      <c r="C393" s="19" t="s">
        <v>1620</v>
      </c>
      <c r="D393" s="19" t="s">
        <v>1620</v>
      </c>
      <c r="E393" s="19" t="s">
        <v>1620</v>
      </c>
      <c r="F393" s="19" t="s">
        <v>1620</v>
      </c>
      <c r="G393" s="19">
        <f t="shared" ref="G393:G456" si="41">VALUE(H393)</f>
        <v>151311</v>
      </c>
      <c r="H393" s="19" t="str">
        <f t="shared" si="39"/>
        <v>151311</v>
      </c>
      <c r="I393" s="19" t="str">
        <f>IF(J393=J390,"aa",J393)</f>
        <v>aa</v>
      </c>
      <c r="J393" s="19">
        <f t="shared" si="36"/>
        <v>249</v>
      </c>
      <c r="K393" s="31" t="s">
        <v>363</v>
      </c>
      <c r="L393" s="30" t="s">
        <v>685</v>
      </c>
      <c r="M393" s="30" t="s">
        <v>686</v>
      </c>
      <c r="N393" s="30" t="s">
        <v>687</v>
      </c>
      <c r="O393" s="30" t="s">
        <v>363</v>
      </c>
      <c r="P393" s="30" t="s">
        <v>680</v>
      </c>
      <c r="Q393" s="32">
        <v>0.36</v>
      </c>
      <c r="R393" s="32">
        <v>0.75691060937274202</v>
      </c>
      <c r="S393" s="33" t="s">
        <v>361</v>
      </c>
      <c r="T393" s="34">
        <v>4371.9636456372491</v>
      </c>
      <c r="U393" s="34"/>
      <c r="V393" s="34">
        <v>7110.4357241284597</v>
      </c>
      <c r="W393" s="162">
        <v>5325.5093932225564</v>
      </c>
      <c r="X393" s="162">
        <v>1988.2986383748098</v>
      </c>
      <c r="Y393" s="34" t="s">
        <v>363</v>
      </c>
      <c r="Z393" s="162" t="s">
        <v>363</v>
      </c>
      <c r="AA393" s="162">
        <v>2848.1317496785991</v>
      </c>
      <c r="AB393" s="162">
        <v>4067.1614198818402</v>
      </c>
      <c r="AC393" s="34">
        <v>3265.938156496296</v>
      </c>
      <c r="AD393" s="162" t="s">
        <v>363</v>
      </c>
      <c r="AE393" s="162">
        <v>9216.6798411061573</v>
      </c>
      <c r="AF393" s="162">
        <v>4088.1543297303706</v>
      </c>
      <c r="AG393" s="162">
        <v>5344.6690078004412</v>
      </c>
      <c r="AH393" s="162" t="s">
        <v>363</v>
      </c>
      <c r="AI393" s="162">
        <v>10419.569433251474</v>
      </c>
      <c r="AJ393" s="162" t="s">
        <v>363</v>
      </c>
      <c r="AK393" s="34">
        <v>2956.1797842395126</v>
      </c>
      <c r="AL393" s="34" t="s">
        <v>363</v>
      </c>
      <c r="AM393" s="34" t="s">
        <v>363</v>
      </c>
      <c r="AN393" s="34">
        <v>1294.9335409753739</v>
      </c>
      <c r="AO393" s="34" t="s">
        <v>363</v>
      </c>
      <c r="AP393" s="34">
        <v>4030.3487903592904</v>
      </c>
      <c r="AQ393" s="34" t="s">
        <v>363</v>
      </c>
    </row>
    <row r="394" spans="1:43" x14ac:dyDescent="0.45">
      <c r="A394" s="19">
        <v>386</v>
      </c>
      <c r="B394" s="19" t="str">
        <f t="shared" si="40"/>
        <v>151311_Blue</v>
      </c>
      <c r="C394" s="19" t="s">
        <v>1620</v>
      </c>
      <c r="D394" s="19" t="s">
        <v>1620</v>
      </c>
      <c r="E394" s="19" t="s">
        <v>1620</v>
      </c>
      <c r="F394" s="19" t="s">
        <v>1620</v>
      </c>
      <c r="G394" s="19">
        <f t="shared" si="41"/>
        <v>151311</v>
      </c>
      <c r="H394" s="19" t="str">
        <f t="shared" si="39"/>
        <v>151311</v>
      </c>
      <c r="I394" s="19" t="str">
        <f t="shared" si="37"/>
        <v>aa</v>
      </c>
      <c r="J394" s="19">
        <f t="shared" si="36"/>
        <v>249</v>
      </c>
      <c r="K394" s="35"/>
      <c r="L394" s="36"/>
      <c r="M394" s="36"/>
      <c r="N394" s="36"/>
      <c r="O394" s="36"/>
      <c r="P394" s="36"/>
      <c r="Q394" s="37"/>
      <c r="R394" s="37"/>
      <c r="S394" s="33" t="s">
        <v>362</v>
      </c>
      <c r="T394" s="34">
        <v>2.698081330701191</v>
      </c>
      <c r="U394" s="34"/>
      <c r="V394" s="34" t="s">
        <v>363</v>
      </c>
      <c r="W394" s="162" t="s">
        <v>363</v>
      </c>
      <c r="X394" s="162">
        <v>36.956615739221057</v>
      </c>
      <c r="Y394" s="34" t="s">
        <v>363</v>
      </c>
      <c r="Z394" s="162" t="s">
        <v>363</v>
      </c>
      <c r="AA394" s="162" t="s">
        <v>363</v>
      </c>
      <c r="AB394" s="162" t="s">
        <v>363</v>
      </c>
      <c r="AC394" s="34" t="s">
        <v>363</v>
      </c>
      <c r="AD394" s="162" t="s">
        <v>363</v>
      </c>
      <c r="AE394" s="162" t="s">
        <v>363</v>
      </c>
      <c r="AF394" s="162" t="s">
        <v>363</v>
      </c>
      <c r="AG394" s="162" t="s">
        <v>363</v>
      </c>
      <c r="AH394" s="162" t="s">
        <v>363</v>
      </c>
      <c r="AI394" s="162" t="s">
        <v>363</v>
      </c>
      <c r="AJ394" s="162" t="s">
        <v>363</v>
      </c>
      <c r="AK394" s="34" t="s">
        <v>363</v>
      </c>
      <c r="AL394" s="34" t="s">
        <v>363</v>
      </c>
      <c r="AM394" s="34" t="s">
        <v>363</v>
      </c>
      <c r="AN394" s="34" t="s">
        <v>363</v>
      </c>
      <c r="AO394" s="34" t="s">
        <v>363</v>
      </c>
      <c r="AP394" s="34" t="s">
        <v>363</v>
      </c>
      <c r="AQ394" s="34" t="s">
        <v>363</v>
      </c>
    </row>
    <row r="395" spans="1:43" x14ac:dyDescent="0.45">
      <c r="A395" s="19">
        <v>387</v>
      </c>
      <c r="B395" s="19" t="str">
        <f t="shared" si="40"/>
        <v>151311_Grey</v>
      </c>
      <c r="C395" s="19" t="s">
        <v>1620</v>
      </c>
      <c r="D395" s="19" t="s">
        <v>1620</v>
      </c>
      <c r="E395" s="19" t="s">
        <v>1620</v>
      </c>
      <c r="F395" s="19" t="s">
        <v>1620</v>
      </c>
      <c r="G395" s="19">
        <f t="shared" si="41"/>
        <v>151311</v>
      </c>
      <c r="H395" s="19" t="str">
        <f t="shared" si="39"/>
        <v>151311</v>
      </c>
      <c r="I395" s="19" t="str">
        <f t="shared" si="37"/>
        <v>aa</v>
      </c>
      <c r="J395" s="19">
        <f t="shared" ref="J395:J458" si="42">IF($K395="",$J394,$K395)</f>
        <v>249</v>
      </c>
      <c r="K395" s="38"/>
      <c r="L395" s="39"/>
      <c r="M395" s="39"/>
      <c r="N395" s="39"/>
      <c r="O395" s="39"/>
      <c r="P395" s="39"/>
      <c r="Q395" s="40"/>
      <c r="R395" s="40"/>
      <c r="S395" s="33" t="s">
        <v>364</v>
      </c>
      <c r="T395" s="34">
        <v>26.10542137070907</v>
      </c>
      <c r="U395" s="34"/>
      <c r="V395" s="34">
        <v>94.066053101237088</v>
      </c>
      <c r="W395" s="162">
        <v>855.55257289331382</v>
      </c>
      <c r="X395" s="162">
        <v>4.9206679774553956</v>
      </c>
      <c r="Y395" s="34" t="s">
        <v>363</v>
      </c>
      <c r="Z395" s="162" t="s">
        <v>363</v>
      </c>
      <c r="AA395" s="162">
        <v>3.8057089562462831</v>
      </c>
      <c r="AB395" s="162">
        <v>16.051121066057135</v>
      </c>
      <c r="AC395" s="34" t="s">
        <v>363</v>
      </c>
      <c r="AD395" s="162" t="s">
        <v>363</v>
      </c>
      <c r="AE395" s="162">
        <v>53.321342408613695</v>
      </c>
      <c r="AF395" s="162" t="s">
        <v>363</v>
      </c>
      <c r="AG395" s="162">
        <v>8.5105583154596243</v>
      </c>
      <c r="AH395" s="162" t="s">
        <v>363</v>
      </c>
      <c r="AI395" s="162">
        <v>1.1431224276417867E-4</v>
      </c>
      <c r="AJ395" s="162" t="s">
        <v>363</v>
      </c>
      <c r="AK395" s="34">
        <v>78.316725735856323</v>
      </c>
      <c r="AL395" s="34" t="s">
        <v>363</v>
      </c>
      <c r="AM395" s="34" t="s">
        <v>363</v>
      </c>
      <c r="AN395" s="34">
        <v>127.33195234565149</v>
      </c>
      <c r="AO395" s="34" t="s">
        <v>363</v>
      </c>
      <c r="AP395" s="34">
        <v>73.04407493738745</v>
      </c>
      <c r="AQ395" s="34" t="s">
        <v>363</v>
      </c>
    </row>
    <row r="396" spans="1:43" x14ac:dyDescent="0.45">
      <c r="A396" s="19">
        <v>388</v>
      </c>
      <c r="B396" s="19" t="str">
        <f t="shared" si="40"/>
        <v>151319_Green</v>
      </c>
      <c r="C396" s="19" t="s">
        <v>1620</v>
      </c>
      <c r="D396" s="19" t="s">
        <v>1620</v>
      </c>
      <c r="E396" s="19" t="s">
        <v>1620</v>
      </c>
      <c r="F396" s="19" t="s">
        <v>1620</v>
      </c>
      <c r="G396" s="19">
        <f t="shared" si="41"/>
        <v>151319</v>
      </c>
      <c r="H396" s="19" t="str">
        <f t="shared" si="39"/>
        <v>151319</v>
      </c>
      <c r="I396" s="19" t="str">
        <f>IF(J396=J393,"aa",J396)</f>
        <v>aa</v>
      </c>
      <c r="J396" s="19">
        <f t="shared" si="42"/>
        <v>249</v>
      </c>
      <c r="K396" s="31" t="s">
        <v>363</v>
      </c>
      <c r="L396" s="30" t="s">
        <v>688</v>
      </c>
      <c r="M396" s="30" t="s">
        <v>689</v>
      </c>
      <c r="N396" s="49" t="s">
        <v>690</v>
      </c>
      <c r="O396" s="30" t="s">
        <v>363</v>
      </c>
      <c r="P396" s="30" t="s">
        <v>685</v>
      </c>
      <c r="Q396" s="32">
        <v>0.98</v>
      </c>
      <c r="R396" s="32">
        <v>1</v>
      </c>
      <c r="S396" s="33" t="s">
        <v>361</v>
      </c>
      <c r="T396" s="34">
        <v>4461.1873935073972</v>
      </c>
      <c r="U396" s="34"/>
      <c r="V396" s="34">
        <v>7255.5466572739388</v>
      </c>
      <c r="W396" s="162">
        <v>5434.1932583903636</v>
      </c>
      <c r="X396" s="162">
        <v>2028.8761616069487</v>
      </c>
      <c r="Y396" s="34" t="s">
        <v>363</v>
      </c>
      <c r="Z396" s="162" t="s">
        <v>363</v>
      </c>
      <c r="AA396" s="162">
        <v>2906.2568874271419</v>
      </c>
      <c r="AB396" s="162">
        <v>4150.1647141651429</v>
      </c>
      <c r="AC396" s="34">
        <v>3332.5899556084655</v>
      </c>
      <c r="AD396" s="162" t="s">
        <v>363</v>
      </c>
      <c r="AE396" s="162">
        <v>9404.7753480675074</v>
      </c>
      <c r="AF396" s="162">
        <v>4171.5860507452762</v>
      </c>
      <c r="AG396" s="162">
        <v>5453.7438855106548</v>
      </c>
      <c r="AH396" s="162" t="s">
        <v>363</v>
      </c>
      <c r="AI396" s="162">
        <v>10632.213707399464</v>
      </c>
      <c r="AJ396" s="162" t="s">
        <v>363</v>
      </c>
      <c r="AK396" s="34">
        <v>3016.5099839178702</v>
      </c>
      <c r="AL396" s="34" t="s">
        <v>363</v>
      </c>
      <c r="AM396" s="34" t="s">
        <v>363</v>
      </c>
      <c r="AN396" s="34">
        <v>1321.3607560973203</v>
      </c>
      <c r="AO396" s="34" t="s">
        <v>363</v>
      </c>
      <c r="AP396" s="34">
        <v>4112.6008064890721</v>
      </c>
      <c r="AQ396" s="34" t="s">
        <v>363</v>
      </c>
    </row>
    <row r="397" spans="1:43" x14ac:dyDescent="0.45">
      <c r="A397" s="19">
        <v>389</v>
      </c>
      <c r="B397" s="19" t="str">
        <f t="shared" si="40"/>
        <v>151319_Blue</v>
      </c>
      <c r="C397" s="19" t="s">
        <v>1620</v>
      </c>
      <c r="D397" s="19" t="s">
        <v>1620</v>
      </c>
      <c r="E397" s="19" t="s">
        <v>1620</v>
      </c>
      <c r="F397" s="19" t="s">
        <v>1620</v>
      </c>
      <c r="G397" s="19">
        <f t="shared" si="41"/>
        <v>151319</v>
      </c>
      <c r="H397" s="19" t="str">
        <f t="shared" si="39"/>
        <v>151319</v>
      </c>
      <c r="I397" s="19" t="str">
        <f t="shared" si="37"/>
        <v>aa</v>
      </c>
      <c r="J397" s="19">
        <f t="shared" si="42"/>
        <v>249</v>
      </c>
      <c r="K397" s="35"/>
      <c r="L397" s="36"/>
      <c r="M397" s="36"/>
      <c r="N397" s="56"/>
      <c r="O397" s="36"/>
      <c r="P397" s="36"/>
      <c r="Q397" s="37"/>
      <c r="R397" s="37"/>
      <c r="S397" s="33" t="s">
        <v>362</v>
      </c>
      <c r="T397" s="34">
        <v>2.7531442150012153</v>
      </c>
      <c r="U397" s="34"/>
      <c r="V397" s="34" t="s">
        <v>363</v>
      </c>
      <c r="W397" s="162" t="s">
        <v>363</v>
      </c>
      <c r="X397" s="162">
        <v>37.710832386960263</v>
      </c>
      <c r="Y397" s="34" t="s">
        <v>363</v>
      </c>
      <c r="Z397" s="162" t="s">
        <v>363</v>
      </c>
      <c r="AA397" s="162" t="s">
        <v>363</v>
      </c>
      <c r="AB397" s="162" t="s">
        <v>363</v>
      </c>
      <c r="AC397" s="34" t="s">
        <v>363</v>
      </c>
      <c r="AD397" s="162" t="s">
        <v>363</v>
      </c>
      <c r="AE397" s="162" t="s">
        <v>363</v>
      </c>
      <c r="AF397" s="162" t="s">
        <v>363</v>
      </c>
      <c r="AG397" s="162" t="s">
        <v>363</v>
      </c>
      <c r="AH397" s="162" t="s">
        <v>363</v>
      </c>
      <c r="AI397" s="162" t="s">
        <v>363</v>
      </c>
      <c r="AJ397" s="162" t="s">
        <v>363</v>
      </c>
      <c r="AK397" s="34" t="s">
        <v>363</v>
      </c>
      <c r="AL397" s="34" t="s">
        <v>363</v>
      </c>
      <c r="AM397" s="34" t="s">
        <v>363</v>
      </c>
      <c r="AN397" s="34" t="s">
        <v>363</v>
      </c>
      <c r="AO397" s="34" t="s">
        <v>363</v>
      </c>
      <c r="AP397" s="34" t="s">
        <v>363</v>
      </c>
      <c r="AQ397" s="34" t="s">
        <v>363</v>
      </c>
    </row>
    <row r="398" spans="1:43" x14ac:dyDescent="0.45">
      <c r="A398" s="19">
        <v>390</v>
      </c>
      <c r="B398" s="19" t="str">
        <f t="shared" si="40"/>
        <v>151319_Grey</v>
      </c>
      <c r="C398" s="19" t="s">
        <v>1620</v>
      </c>
      <c r="D398" s="19" t="s">
        <v>1620</v>
      </c>
      <c r="E398" s="19" t="s">
        <v>1620</v>
      </c>
      <c r="F398" s="19" t="s">
        <v>1620</v>
      </c>
      <c r="G398" s="19">
        <f t="shared" si="41"/>
        <v>151319</v>
      </c>
      <c r="H398" s="19" t="str">
        <f t="shared" si="39"/>
        <v>151319</v>
      </c>
      <c r="I398" s="19" t="str">
        <f t="shared" si="37"/>
        <v>aa</v>
      </c>
      <c r="J398" s="19">
        <f t="shared" si="42"/>
        <v>249</v>
      </c>
      <c r="K398" s="38"/>
      <c r="L398" s="39"/>
      <c r="M398" s="39"/>
      <c r="N398" s="39"/>
      <c r="O398" s="39"/>
      <c r="P398" s="39"/>
      <c r="Q398" s="40"/>
      <c r="R398" s="40"/>
      <c r="S398" s="33" t="s">
        <v>364</v>
      </c>
      <c r="T398" s="34">
        <v>26.638185072152112</v>
      </c>
      <c r="U398" s="34"/>
      <c r="V398" s="34">
        <v>95.985768470650086</v>
      </c>
      <c r="W398" s="162">
        <v>873.0128294829733</v>
      </c>
      <c r="X398" s="162">
        <v>5.021089772913669</v>
      </c>
      <c r="Y398" s="34" t="s">
        <v>363</v>
      </c>
      <c r="Z398" s="162" t="s">
        <v>363</v>
      </c>
      <c r="AA398" s="162">
        <v>3.883376485965595</v>
      </c>
      <c r="AB398" s="162">
        <v>16.378694965364424</v>
      </c>
      <c r="AC398" s="34" t="s">
        <v>363</v>
      </c>
      <c r="AD398" s="162" t="s">
        <v>363</v>
      </c>
      <c r="AE398" s="162">
        <v>54.409533070013978</v>
      </c>
      <c r="AF398" s="162" t="s">
        <v>363</v>
      </c>
      <c r="AG398" s="162">
        <v>8.6842431790404326</v>
      </c>
      <c r="AH398" s="162" t="s">
        <v>363</v>
      </c>
      <c r="AI398" s="162">
        <v>1.1664514567773334E-4</v>
      </c>
      <c r="AJ398" s="162" t="s">
        <v>363</v>
      </c>
      <c r="AK398" s="34">
        <v>79.915026261077884</v>
      </c>
      <c r="AL398" s="34" t="s">
        <v>363</v>
      </c>
      <c r="AM398" s="34" t="s">
        <v>363</v>
      </c>
      <c r="AN398" s="34">
        <v>129.93056361801172</v>
      </c>
      <c r="AO398" s="34" t="s">
        <v>363</v>
      </c>
      <c r="AP398" s="34">
        <v>74.534770344272914</v>
      </c>
      <c r="AQ398" s="34" t="s">
        <v>363</v>
      </c>
    </row>
    <row r="399" spans="1:43" x14ac:dyDescent="0.45">
      <c r="A399" s="19">
        <v>391</v>
      </c>
      <c r="B399" s="19" t="str">
        <f t="shared" si="40"/>
        <v>230650_Green</v>
      </c>
      <c r="C399" s="19" t="s">
        <v>1622</v>
      </c>
      <c r="D399" s="19" t="s">
        <v>1622</v>
      </c>
      <c r="E399" s="19" t="s">
        <v>1620</v>
      </c>
      <c r="F399" s="19" t="s">
        <v>1620</v>
      </c>
      <c r="G399" s="19">
        <f t="shared" si="41"/>
        <v>230650</v>
      </c>
      <c r="H399" s="19" t="str">
        <f t="shared" si="39"/>
        <v>230650</v>
      </c>
      <c r="I399" s="19" t="str">
        <f>IF(J399=J396,"aa",J399)</f>
        <v>aa</v>
      </c>
      <c r="J399" s="19">
        <f t="shared" si="42"/>
        <v>249</v>
      </c>
      <c r="K399" s="31" t="s">
        <v>363</v>
      </c>
      <c r="L399" s="30" t="s">
        <v>691</v>
      </c>
      <c r="M399" s="30" t="s">
        <v>692</v>
      </c>
      <c r="N399" s="49" t="s">
        <v>693</v>
      </c>
      <c r="O399" s="30" t="s">
        <v>363</v>
      </c>
      <c r="P399" s="30" t="s">
        <v>680</v>
      </c>
      <c r="Q399" s="32">
        <v>0.61</v>
      </c>
      <c r="R399" s="32">
        <v>0.24308939062725798</v>
      </c>
      <c r="S399" s="33" t="s">
        <v>361</v>
      </c>
      <c r="T399" s="34">
        <v>828.64901802704412</v>
      </c>
      <c r="U399" s="34"/>
      <c r="V399" s="34">
        <v>1347.6908908936382</v>
      </c>
      <c r="W399" s="162">
        <v>1009.3812499084592</v>
      </c>
      <c r="X399" s="162">
        <v>376.85622474878647</v>
      </c>
      <c r="Y399" s="34" t="s">
        <v>363</v>
      </c>
      <c r="Z399" s="162" t="s">
        <v>363</v>
      </c>
      <c r="AA399" s="162">
        <v>539.82644158945516</v>
      </c>
      <c r="AB399" s="162">
        <v>770.87770848820139</v>
      </c>
      <c r="AC399" s="34">
        <v>619.01622832987732</v>
      </c>
      <c r="AD399" s="162" t="s">
        <v>363</v>
      </c>
      <c r="AE399" s="162">
        <v>1746.9021517193007</v>
      </c>
      <c r="AF399" s="162">
        <v>774.85664233612431</v>
      </c>
      <c r="AG399" s="162">
        <v>1013.0127064100668</v>
      </c>
      <c r="AH399" s="162" t="s">
        <v>363</v>
      </c>
      <c r="AI399" s="162">
        <v>1974.89427610964</v>
      </c>
      <c r="AJ399" s="162" t="s">
        <v>363</v>
      </c>
      <c r="AK399" s="34">
        <v>560.30554548776843</v>
      </c>
      <c r="AL399" s="34" t="s">
        <v>363</v>
      </c>
      <c r="AM399" s="34" t="s">
        <v>363</v>
      </c>
      <c r="AN399" s="34">
        <v>245.43786136243631</v>
      </c>
      <c r="AO399" s="34" t="s">
        <v>363</v>
      </c>
      <c r="AP399" s="34">
        <v>763.90035190947162</v>
      </c>
      <c r="AQ399" s="34" t="s">
        <v>363</v>
      </c>
    </row>
    <row r="400" spans="1:43" x14ac:dyDescent="0.45">
      <c r="A400" s="19">
        <v>392</v>
      </c>
      <c r="B400" s="19" t="str">
        <f t="shared" si="40"/>
        <v>230650_Blue</v>
      </c>
      <c r="C400" s="19" t="s">
        <v>1622</v>
      </c>
      <c r="D400" s="19" t="s">
        <v>1622</v>
      </c>
      <c r="E400" s="19" t="s">
        <v>1620</v>
      </c>
      <c r="F400" s="19" t="s">
        <v>1620</v>
      </c>
      <c r="G400" s="19">
        <f t="shared" si="41"/>
        <v>230650</v>
      </c>
      <c r="H400" s="19" t="str">
        <f t="shared" si="39"/>
        <v>230650</v>
      </c>
      <c r="I400" s="19" t="str">
        <f t="shared" si="37"/>
        <v>aa</v>
      </c>
      <c r="J400" s="19">
        <f t="shared" si="42"/>
        <v>249</v>
      </c>
      <c r="K400" s="35"/>
      <c r="L400" s="36"/>
      <c r="M400" s="36"/>
      <c r="N400" s="56"/>
      <c r="O400" s="36"/>
      <c r="P400" s="36"/>
      <c r="Q400" s="37"/>
      <c r="R400" s="37"/>
      <c r="S400" s="33" t="s">
        <v>362</v>
      </c>
      <c r="T400" s="34">
        <v>0.51138633036752112</v>
      </c>
      <c r="U400" s="34"/>
      <c r="V400" s="34" t="s">
        <v>363</v>
      </c>
      <c r="W400" s="162" t="s">
        <v>363</v>
      </c>
      <c r="X400" s="162">
        <v>7.0046472990386972</v>
      </c>
      <c r="Y400" s="34" t="s">
        <v>363</v>
      </c>
      <c r="Z400" s="162" t="s">
        <v>363</v>
      </c>
      <c r="AA400" s="162" t="s">
        <v>363</v>
      </c>
      <c r="AB400" s="162" t="s">
        <v>363</v>
      </c>
      <c r="AC400" s="34" t="s">
        <v>363</v>
      </c>
      <c r="AD400" s="162" t="s">
        <v>363</v>
      </c>
      <c r="AE400" s="162" t="s">
        <v>363</v>
      </c>
      <c r="AF400" s="162" t="s">
        <v>363</v>
      </c>
      <c r="AG400" s="162" t="s">
        <v>363</v>
      </c>
      <c r="AH400" s="162" t="s">
        <v>363</v>
      </c>
      <c r="AI400" s="162" t="s">
        <v>363</v>
      </c>
      <c r="AJ400" s="162" t="s">
        <v>363</v>
      </c>
      <c r="AK400" s="34" t="s">
        <v>363</v>
      </c>
      <c r="AL400" s="34" t="s">
        <v>363</v>
      </c>
      <c r="AM400" s="34" t="s">
        <v>363</v>
      </c>
      <c r="AN400" s="34" t="s">
        <v>363</v>
      </c>
      <c r="AO400" s="34" t="s">
        <v>363</v>
      </c>
      <c r="AP400" s="34" t="s">
        <v>363</v>
      </c>
      <c r="AQ400" s="34" t="s">
        <v>363</v>
      </c>
    </row>
    <row r="401" spans="1:43" x14ac:dyDescent="0.45">
      <c r="A401" s="19">
        <v>393</v>
      </c>
      <c r="B401" s="19" t="str">
        <f t="shared" si="40"/>
        <v>230650_Grey</v>
      </c>
      <c r="C401" s="19" t="s">
        <v>1622</v>
      </c>
      <c r="D401" s="19" t="s">
        <v>1622</v>
      </c>
      <c r="E401" s="19" t="s">
        <v>1620</v>
      </c>
      <c r="F401" s="19" t="s">
        <v>1620</v>
      </c>
      <c r="G401" s="19">
        <f t="shared" si="41"/>
        <v>230650</v>
      </c>
      <c r="H401" s="19" t="str">
        <f t="shared" si="39"/>
        <v>230650</v>
      </c>
      <c r="I401" s="19" t="str">
        <f t="shared" ref="I401:I416" si="43">IF(J401=J398,"aa",J401)</f>
        <v>aa</v>
      </c>
      <c r="J401" s="19">
        <f t="shared" si="42"/>
        <v>249</v>
      </c>
      <c r="K401" s="38"/>
      <c r="L401" s="39"/>
      <c r="M401" s="39"/>
      <c r="N401" s="39"/>
      <c r="O401" s="39"/>
      <c r="P401" s="39"/>
      <c r="Q401" s="40"/>
      <c r="R401" s="40"/>
      <c r="S401" s="33" t="s">
        <v>364</v>
      </c>
      <c r="T401" s="34">
        <v>4.9479441133063702</v>
      </c>
      <c r="U401" s="34"/>
      <c r="V401" s="34">
        <v>17.829000616188424</v>
      </c>
      <c r="W401" s="162">
        <v>162.1588962904608</v>
      </c>
      <c r="X401" s="162">
        <v>0.93264880910536618</v>
      </c>
      <c r="Y401" s="34" t="s">
        <v>363</v>
      </c>
      <c r="Z401" s="162" t="s">
        <v>363</v>
      </c>
      <c r="AA401" s="162">
        <v>0.72132278424528107</v>
      </c>
      <c r="AB401" s="162">
        <v>3.0422818640987934</v>
      </c>
      <c r="AC401" s="34" t="s">
        <v>363</v>
      </c>
      <c r="AD401" s="162" t="s">
        <v>363</v>
      </c>
      <c r="AE401" s="162">
        <v>10.106369038743743</v>
      </c>
      <c r="AF401" s="162" t="s">
        <v>363</v>
      </c>
      <c r="AG401" s="162">
        <v>1.6130659727705918</v>
      </c>
      <c r="AH401" s="162" t="s">
        <v>363</v>
      </c>
      <c r="AI401" s="162">
        <v>2.1666403335611186E-5</v>
      </c>
      <c r="AJ401" s="162" t="s">
        <v>363</v>
      </c>
      <c r="AK401" s="34">
        <v>14.843919834711116</v>
      </c>
      <c r="AL401" s="34" t="s">
        <v>363</v>
      </c>
      <c r="AM401" s="34" t="s">
        <v>363</v>
      </c>
      <c r="AN401" s="34">
        <v>24.134120460947024</v>
      </c>
      <c r="AO401" s="34" t="s">
        <v>363</v>
      </c>
      <c r="AP401" s="34">
        <v>13.844557246023829</v>
      </c>
      <c r="AQ401" s="34" t="s">
        <v>363</v>
      </c>
    </row>
    <row r="402" spans="1:43" x14ac:dyDescent="0.45">
      <c r="A402" s="19">
        <v>394</v>
      </c>
      <c r="B402" s="19" t="str">
        <f t="shared" si="40"/>
        <v>530511_Green</v>
      </c>
      <c r="C402" s="19" t="s">
        <v>162</v>
      </c>
      <c r="D402" s="19" t="s">
        <v>162</v>
      </c>
      <c r="E402" s="19" t="s">
        <v>162</v>
      </c>
      <c r="F402" s="19" t="s">
        <v>162</v>
      </c>
      <c r="G402" s="19">
        <f t="shared" si="41"/>
        <v>530511</v>
      </c>
      <c r="H402" s="19" t="str">
        <f t="shared" si="39"/>
        <v>530511</v>
      </c>
      <c r="I402" s="19" t="str">
        <f>IF(J402=J399,"aa",J402)</f>
        <v>aa</v>
      </c>
      <c r="J402" s="19">
        <f t="shared" si="42"/>
        <v>249</v>
      </c>
      <c r="K402" s="31" t="s">
        <v>363</v>
      </c>
      <c r="L402" s="30" t="s">
        <v>694</v>
      </c>
      <c r="M402" s="30" t="s">
        <v>695</v>
      </c>
      <c r="N402" s="30" t="s">
        <v>696</v>
      </c>
      <c r="O402" s="30" t="s">
        <v>363</v>
      </c>
      <c r="P402" s="30" t="s">
        <v>697</v>
      </c>
      <c r="Q402" s="32">
        <v>0.75</v>
      </c>
      <c r="R402" s="32">
        <v>1</v>
      </c>
      <c r="S402" s="33" t="s">
        <v>361</v>
      </c>
      <c r="T402" s="34">
        <v>3245.0329236780999</v>
      </c>
      <c r="U402" s="34"/>
      <c r="V402" s="34">
        <v>5277.6280629686289</v>
      </c>
      <c r="W402" s="162">
        <v>3952.7898027261067</v>
      </c>
      <c r="X402" s="162">
        <v>1475.7886996771101</v>
      </c>
      <c r="Y402" s="34" t="s">
        <v>363</v>
      </c>
      <c r="Z402" s="162" t="s">
        <v>363</v>
      </c>
      <c r="AA402" s="162">
        <v>2113.9885982132473</v>
      </c>
      <c r="AB402" s="162">
        <v>3018.7974519413492</v>
      </c>
      <c r="AC402" s="34">
        <v>2424.0999476523057</v>
      </c>
      <c r="AD402" s="162" t="s">
        <v>363</v>
      </c>
      <c r="AE402" s="162">
        <v>6840.9602539204834</v>
      </c>
      <c r="AF402" s="162">
        <v>3034.3791651356637</v>
      </c>
      <c r="AG402" s="162">
        <v>3967.0107764462941</v>
      </c>
      <c r="AH402" s="162" t="s">
        <v>363</v>
      </c>
      <c r="AI402" s="162">
        <v>7733.7893454790255</v>
      </c>
      <c r="AJ402" s="162" t="s">
        <v>363</v>
      </c>
      <c r="AK402" s="34">
        <v>2194.1858408958929</v>
      </c>
      <c r="AL402" s="34" t="s">
        <v>363</v>
      </c>
      <c r="AM402" s="34" t="s">
        <v>363</v>
      </c>
      <c r="AN402" s="34">
        <v>961.14751060050537</v>
      </c>
      <c r="AO402" s="34" t="s">
        <v>363</v>
      </c>
      <c r="AP402" s="34">
        <v>2991.4737584044542</v>
      </c>
      <c r="AQ402" s="34" t="s">
        <v>363</v>
      </c>
    </row>
    <row r="403" spans="1:43" x14ac:dyDescent="0.45">
      <c r="A403" s="19">
        <v>395</v>
      </c>
      <c r="B403" s="19" t="str">
        <f t="shared" si="40"/>
        <v>530511_Blue</v>
      </c>
      <c r="C403" s="19" t="s">
        <v>162</v>
      </c>
      <c r="D403" s="19" t="s">
        <v>162</v>
      </c>
      <c r="E403" s="19" t="s">
        <v>162</v>
      </c>
      <c r="F403" s="19" t="s">
        <v>162</v>
      </c>
      <c r="G403" s="19">
        <f t="shared" si="41"/>
        <v>530511</v>
      </c>
      <c r="H403" s="19" t="str">
        <f t="shared" si="39"/>
        <v>530511</v>
      </c>
      <c r="I403" s="19" t="str">
        <f t="shared" si="43"/>
        <v>aa</v>
      </c>
      <c r="J403" s="19">
        <f t="shared" si="42"/>
        <v>249</v>
      </c>
      <c r="K403" s="35"/>
      <c r="L403" s="36"/>
      <c r="M403" s="36"/>
      <c r="N403" s="36"/>
      <c r="O403" s="36"/>
      <c r="P403" s="36"/>
      <c r="Q403" s="37"/>
      <c r="R403" s="37"/>
      <c r="S403" s="33" t="s">
        <v>362</v>
      </c>
      <c r="T403" s="34">
        <v>2.0026156341952883</v>
      </c>
      <c r="U403" s="34"/>
      <c r="V403" s="34" t="s">
        <v>363</v>
      </c>
      <c r="W403" s="162" t="s">
        <v>363</v>
      </c>
      <c r="X403" s="162">
        <v>27.430565425942024</v>
      </c>
      <c r="Y403" s="34" t="s">
        <v>363</v>
      </c>
      <c r="Z403" s="162" t="s">
        <v>363</v>
      </c>
      <c r="AA403" s="162" t="s">
        <v>363</v>
      </c>
      <c r="AB403" s="162" t="s">
        <v>363</v>
      </c>
      <c r="AC403" s="34" t="s">
        <v>363</v>
      </c>
      <c r="AD403" s="162" t="s">
        <v>363</v>
      </c>
      <c r="AE403" s="162" t="s">
        <v>363</v>
      </c>
      <c r="AF403" s="162" t="s">
        <v>363</v>
      </c>
      <c r="AG403" s="162" t="s">
        <v>363</v>
      </c>
      <c r="AH403" s="162" t="s">
        <v>363</v>
      </c>
      <c r="AI403" s="162" t="s">
        <v>363</v>
      </c>
      <c r="AJ403" s="162" t="s">
        <v>363</v>
      </c>
      <c r="AK403" s="34" t="s">
        <v>363</v>
      </c>
      <c r="AL403" s="34" t="s">
        <v>363</v>
      </c>
      <c r="AM403" s="34" t="s">
        <v>363</v>
      </c>
      <c r="AN403" s="34" t="s">
        <v>363</v>
      </c>
      <c r="AO403" s="34" t="s">
        <v>363</v>
      </c>
      <c r="AP403" s="34" t="s">
        <v>363</v>
      </c>
      <c r="AQ403" s="34" t="s">
        <v>363</v>
      </c>
    </row>
    <row r="404" spans="1:43" x14ac:dyDescent="0.45">
      <c r="A404" s="19">
        <v>396</v>
      </c>
      <c r="B404" s="19" t="str">
        <f t="shared" si="40"/>
        <v>530511_Grey</v>
      </c>
      <c r="C404" s="19" t="s">
        <v>162</v>
      </c>
      <c r="D404" s="19" t="s">
        <v>162</v>
      </c>
      <c r="E404" s="19" t="s">
        <v>162</v>
      </c>
      <c r="F404" s="19" t="s">
        <v>162</v>
      </c>
      <c r="G404" s="19">
        <f t="shared" si="41"/>
        <v>530511</v>
      </c>
      <c r="H404" s="19" t="str">
        <f t="shared" si="39"/>
        <v>530511</v>
      </c>
      <c r="I404" s="19" t="str">
        <f t="shared" si="43"/>
        <v>aa</v>
      </c>
      <c r="J404" s="19">
        <f t="shared" si="42"/>
        <v>249</v>
      </c>
      <c r="K404" s="38"/>
      <c r="L404" s="39"/>
      <c r="M404" s="39"/>
      <c r="N404" s="39"/>
      <c r="O404" s="39"/>
      <c r="P404" s="39"/>
      <c r="Q404" s="40"/>
      <c r="R404" s="40"/>
      <c r="S404" s="33" t="s">
        <v>364</v>
      </c>
      <c r="T404" s="34">
        <v>19.376408108739707</v>
      </c>
      <c r="U404" s="34"/>
      <c r="V404" s="34">
        <v>69.819299531131961</v>
      </c>
      <c r="W404" s="162">
        <v>635.02272479936039</v>
      </c>
      <c r="X404" s="162">
        <v>3.6523015485879822</v>
      </c>
      <c r="Y404" s="34" t="s">
        <v>363</v>
      </c>
      <c r="Z404" s="162" t="s">
        <v>363</v>
      </c>
      <c r="AA404" s="162">
        <v>2.8247377750451865</v>
      </c>
      <c r="AB404" s="162">
        <v>11.913735004012485</v>
      </c>
      <c r="AC404" s="34" t="s">
        <v>363</v>
      </c>
      <c r="AD404" s="162" t="s">
        <v>363</v>
      </c>
      <c r="AE404" s="162">
        <v>39.577070093739145</v>
      </c>
      <c r="AF404" s="162" t="s">
        <v>363</v>
      </c>
      <c r="AG404" s="162">
        <v>6.3168507725602323</v>
      </c>
      <c r="AH404" s="162" t="s">
        <v>363</v>
      </c>
      <c r="AI404" s="162">
        <v>8.484676941891059E-5</v>
      </c>
      <c r="AJ404" s="162" t="s">
        <v>363</v>
      </c>
      <c r="AK404" s="34">
        <v>58.129566960403842</v>
      </c>
      <c r="AL404" s="34" t="s">
        <v>363</v>
      </c>
      <c r="AM404" s="34" t="s">
        <v>363</v>
      </c>
      <c r="AN404" s="34">
        <v>94.510478834876764</v>
      </c>
      <c r="AO404" s="34" t="s">
        <v>363</v>
      </c>
      <c r="AP404" s="34">
        <v>54.216010759367485</v>
      </c>
      <c r="AQ404" s="34" t="s">
        <v>363</v>
      </c>
    </row>
    <row r="405" spans="1:43" x14ac:dyDescent="0.45">
      <c r="A405" s="19">
        <v>397</v>
      </c>
      <c r="B405" s="19" t="str">
        <f t="shared" si="40"/>
        <v>530519_Green</v>
      </c>
      <c r="C405" s="19" t="s">
        <v>162</v>
      </c>
      <c r="D405" s="19" t="s">
        <v>162</v>
      </c>
      <c r="E405" s="19" t="s">
        <v>162</v>
      </c>
      <c r="F405" s="19" t="s">
        <v>162</v>
      </c>
      <c r="G405" s="19">
        <f t="shared" si="41"/>
        <v>530519</v>
      </c>
      <c r="H405" s="19" t="str">
        <f t="shared" si="39"/>
        <v>530519</v>
      </c>
      <c r="I405" s="19" t="str">
        <f>IF(J405=J402,"aa",J405)</f>
        <v>aa</v>
      </c>
      <c r="J405" s="19">
        <f t="shared" si="42"/>
        <v>249</v>
      </c>
      <c r="K405" s="31" t="s">
        <v>363</v>
      </c>
      <c r="L405" s="30" t="s">
        <v>697</v>
      </c>
      <c r="M405" s="30" t="s">
        <v>698</v>
      </c>
      <c r="N405" s="49" t="s">
        <v>699</v>
      </c>
      <c r="O405" s="30" t="s">
        <v>363</v>
      </c>
      <c r="P405" s="30" t="s">
        <v>683</v>
      </c>
      <c r="Q405" s="32">
        <v>0.5</v>
      </c>
      <c r="R405" s="32">
        <v>0.45585345983256559</v>
      </c>
      <c r="S405" s="33" t="s">
        <v>361</v>
      </c>
      <c r="T405" s="34">
        <v>2433.7746927585749</v>
      </c>
      <c r="U405" s="34"/>
      <c r="V405" s="34">
        <v>3958.2210472264719</v>
      </c>
      <c r="W405" s="162">
        <v>2964.5923520445799</v>
      </c>
      <c r="X405" s="162">
        <v>1106.8415247578325</v>
      </c>
      <c r="Y405" s="34" t="s">
        <v>363</v>
      </c>
      <c r="Z405" s="162" t="s">
        <v>363</v>
      </c>
      <c r="AA405" s="162">
        <v>1585.4914486599355</v>
      </c>
      <c r="AB405" s="162">
        <v>2264.0980889560119</v>
      </c>
      <c r="AC405" s="34">
        <v>1818.0749607392293</v>
      </c>
      <c r="AD405" s="162" t="s">
        <v>363</v>
      </c>
      <c r="AE405" s="162">
        <v>5130.7201904403628</v>
      </c>
      <c r="AF405" s="162">
        <v>2275.7843738517477</v>
      </c>
      <c r="AG405" s="162">
        <v>2975.2580823347207</v>
      </c>
      <c r="AH405" s="162" t="s">
        <v>363</v>
      </c>
      <c r="AI405" s="162">
        <v>5800.3420091092694</v>
      </c>
      <c r="AJ405" s="162" t="s">
        <v>363</v>
      </c>
      <c r="AK405" s="34">
        <v>1645.6393806719195</v>
      </c>
      <c r="AL405" s="34" t="s">
        <v>363</v>
      </c>
      <c r="AM405" s="34" t="s">
        <v>363</v>
      </c>
      <c r="AN405" s="34">
        <v>720.860632950379</v>
      </c>
      <c r="AO405" s="34" t="s">
        <v>363</v>
      </c>
      <c r="AP405" s="34">
        <v>2243.6053188033407</v>
      </c>
      <c r="AQ405" s="34" t="s">
        <v>363</v>
      </c>
    </row>
    <row r="406" spans="1:43" x14ac:dyDescent="0.45">
      <c r="A406" s="19">
        <v>398</v>
      </c>
      <c r="B406" s="19" t="str">
        <f t="shared" si="40"/>
        <v>530519_Blue</v>
      </c>
      <c r="C406" s="19" t="s">
        <v>162</v>
      </c>
      <c r="D406" s="19" t="s">
        <v>162</v>
      </c>
      <c r="E406" s="19" t="s">
        <v>162</v>
      </c>
      <c r="F406" s="19" t="s">
        <v>162</v>
      </c>
      <c r="G406" s="19">
        <f t="shared" si="41"/>
        <v>530519</v>
      </c>
      <c r="H406" s="19" t="str">
        <f t="shared" si="39"/>
        <v>530519</v>
      </c>
      <c r="I406" s="19" t="str">
        <f t="shared" si="43"/>
        <v>aa</v>
      </c>
      <c r="J406" s="19">
        <f t="shared" si="42"/>
        <v>249</v>
      </c>
      <c r="K406" s="35"/>
      <c r="L406" s="36"/>
      <c r="M406" s="36"/>
      <c r="N406" s="56"/>
      <c r="O406" s="36"/>
      <c r="P406" s="36"/>
      <c r="Q406" s="37"/>
      <c r="R406" s="37"/>
      <c r="S406" s="33" t="s">
        <v>362</v>
      </c>
      <c r="T406" s="34">
        <v>1.5019617256464661</v>
      </c>
      <c r="U406" s="34"/>
      <c r="V406" s="34" t="s">
        <v>363</v>
      </c>
      <c r="W406" s="162" t="s">
        <v>363</v>
      </c>
      <c r="X406" s="162">
        <v>20.572924069456519</v>
      </c>
      <c r="Y406" s="34" t="s">
        <v>363</v>
      </c>
      <c r="Z406" s="162" t="s">
        <v>363</v>
      </c>
      <c r="AA406" s="162" t="s">
        <v>363</v>
      </c>
      <c r="AB406" s="162" t="s">
        <v>363</v>
      </c>
      <c r="AC406" s="34" t="s">
        <v>363</v>
      </c>
      <c r="AD406" s="162" t="s">
        <v>363</v>
      </c>
      <c r="AE406" s="162" t="s">
        <v>363</v>
      </c>
      <c r="AF406" s="162" t="s">
        <v>363</v>
      </c>
      <c r="AG406" s="162" t="s">
        <v>363</v>
      </c>
      <c r="AH406" s="162" t="s">
        <v>363</v>
      </c>
      <c r="AI406" s="162" t="s">
        <v>363</v>
      </c>
      <c r="AJ406" s="162" t="s">
        <v>363</v>
      </c>
      <c r="AK406" s="34" t="s">
        <v>363</v>
      </c>
      <c r="AL406" s="34" t="s">
        <v>363</v>
      </c>
      <c r="AM406" s="34" t="s">
        <v>363</v>
      </c>
      <c r="AN406" s="34" t="s">
        <v>363</v>
      </c>
      <c r="AO406" s="34" t="s">
        <v>363</v>
      </c>
      <c r="AP406" s="34" t="s">
        <v>363</v>
      </c>
      <c r="AQ406" s="34" t="s">
        <v>363</v>
      </c>
    </row>
    <row r="407" spans="1:43" x14ac:dyDescent="0.45">
      <c r="A407" s="19">
        <v>399</v>
      </c>
      <c r="B407" s="19" t="str">
        <f t="shared" si="40"/>
        <v>530519_Grey</v>
      </c>
      <c r="C407" s="19" t="s">
        <v>162</v>
      </c>
      <c r="D407" s="19" t="s">
        <v>162</v>
      </c>
      <c r="E407" s="19" t="s">
        <v>162</v>
      </c>
      <c r="F407" s="19" t="s">
        <v>162</v>
      </c>
      <c r="G407" s="19">
        <f t="shared" si="41"/>
        <v>530519</v>
      </c>
      <c r="H407" s="19" t="str">
        <f t="shared" si="39"/>
        <v>530519</v>
      </c>
      <c r="I407" s="19" t="str">
        <f t="shared" si="43"/>
        <v>aa</v>
      </c>
      <c r="J407" s="19">
        <f t="shared" si="42"/>
        <v>249</v>
      </c>
      <c r="K407" s="38"/>
      <c r="L407" s="39"/>
      <c r="M407" s="39"/>
      <c r="N407" s="39"/>
      <c r="O407" s="39"/>
      <c r="P407" s="39"/>
      <c r="Q407" s="40"/>
      <c r="R407" s="40"/>
      <c r="S407" s="33" t="s">
        <v>364</v>
      </c>
      <c r="T407" s="34">
        <v>14.532306081554779</v>
      </c>
      <c r="U407" s="34"/>
      <c r="V407" s="34">
        <v>52.364474648348967</v>
      </c>
      <c r="W407" s="162">
        <v>476.26704359952026</v>
      </c>
      <c r="X407" s="162">
        <v>2.7392261614409867</v>
      </c>
      <c r="Y407" s="34" t="s">
        <v>363</v>
      </c>
      <c r="Z407" s="162" t="s">
        <v>363</v>
      </c>
      <c r="AA407" s="162">
        <v>2.11855333128389</v>
      </c>
      <c r="AB407" s="162">
        <v>8.9353012530093636</v>
      </c>
      <c r="AC407" s="34" t="s">
        <v>363</v>
      </c>
      <c r="AD407" s="162" t="s">
        <v>363</v>
      </c>
      <c r="AE407" s="162">
        <v>29.682802570304357</v>
      </c>
      <c r="AF407" s="162" t="s">
        <v>363</v>
      </c>
      <c r="AG407" s="162">
        <v>4.737638079420174</v>
      </c>
      <c r="AH407" s="162" t="s">
        <v>363</v>
      </c>
      <c r="AI407" s="162">
        <v>6.3635077064182939E-5</v>
      </c>
      <c r="AJ407" s="162" t="s">
        <v>363</v>
      </c>
      <c r="AK407" s="34">
        <v>43.59717522030288</v>
      </c>
      <c r="AL407" s="34" t="s">
        <v>363</v>
      </c>
      <c r="AM407" s="34" t="s">
        <v>363</v>
      </c>
      <c r="AN407" s="34">
        <v>70.88285912615757</v>
      </c>
      <c r="AO407" s="34" t="s">
        <v>363</v>
      </c>
      <c r="AP407" s="34">
        <v>40.662008069525612</v>
      </c>
      <c r="AQ407" s="34" t="s">
        <v>363</v>
      </c>
    </row>
    <row r="408" spans="1:43" x14ac:dyDescent="0.45">
      <c r="A408" s="19">
        <v>400</v>
      </c>
      <c r="B408" s="19" t="str">
        <f t="shared" si="40"/>
        <v>120710_Green</v>
      </c>
      <c r="C408" s="19" t="s">
        <v>136</v>
      </c>
      <c r="D408" s="19" t="s">
        <v>136</v>
      </c>
      <c r="E408" s="19" t="s">
        <v>136</v>
      </c>
      <c r="F408" s="19" t="s">
        <v>136</v>
      </c>
      <c r="G408" s="19">
        <f t="shared" si="41"/>
        <v>120710</v>
      </c>
      <c r="H408" s="19" t="str">
        <f t="shared" ref="H408:H439" si="44">IF(L408="",H407,LEFT(L408,6))</f>
        <v>120710</v>
      </c>
      <c r="I408" s="19" t="str">
        <f>IF(J408=J405,"aa",J408)</f>
        <v>aa</v>
      </c>
      <c r="J408" s="19">
        <f t="shared" si="42"/>
        <v>249</v>
      </c>
      <c r="K408" s="31" t="s">
        <v>363</v>
      </c>
      <c r="L408" s="30" t="s">
        <v>700</v>
      </c>
      <c r="M408" s="30" t="s">
        <v>701</v>
      </c>
      <c r="N408" s="49" t="s">
        <v>702</v>
      </c>
      <c r="O408" s="30" t="s">
        <v>363</v>
      </c>
      <c r="P408" s="30" t="s">
        <v>703</v>
      </c>
      <c r="Q408" s="32">
        <v>0.06</v>
      </c>
      <c r="R408" s="32">
        <v>0.15676349341750256</v>
      </c>
      <c r="S408" s="33" t="s">
        <v>361</v>
      </c>
      <c r="T408" s="34">
        <v>2761.8781466731166</v>
      </c>
      <c r="U408" s="34"/>
      <c r="V408" s="34" t="s">
        <v>363</v>
      </c>
      <c r="W408" s="162" t="s">
        <v>363</v>
      </c>
      <c r="X408" s="162">
        <v>2940.2255329593954</v>
      </c>
      <c r="Y408" s="34" t="s">
        <v>363</v>
      </c>
      <c r="Z408" s="162" t="s">
        <v>363</v>
      </c>
      <c r="AA408" s="162">
        <v>3295.5686580448473</v>
      </c>
      <c r="AB408" s="162">
        <v>2362.0134891139169</v>
      </c>
      <c r="AC408" s="34" t="s">
        <v>363</v>
      </c>
      <c r="AD408" s="162" t="s">
        <v>363</v>
      </c>
      <c r="AE408" s="162" t="s">
        <v>363</v>
      </c>
      <c r="AF408" s="162">
        <v>9792.7560645965805</v>
      </c>
      <c r="AG408" s="162">
        <v>2649.8487344607274</v>
      </c>
      <c r="AH408" s="162" t="s">
        <v>363</v>
      </c>
      <c r="AI408" s="162">
        <v>1311.3736405375259</v>
      </c>
      <c r="AJ408" s="162" t="s">
        <v>363</v>
      </c>
      <c r="AK408" s="34" t="s">
        <v>363</v>
      </c>
      <c r="AL408" s="34" t="s">
        <v>363</v>
      </c>
      <c r="AM408" s="34" t="s">
        <v>363</v>
      </c>
      <c r="AN408" s="34">
        <v>1242.7767884629088</v>
      </c>
      <c r="AO408" s="34" t="s">
        <v>363</v>
      </c>
      <c r="AP408" s="34" t="s">
        <v>363</v>
      </c>
      <c r="AQ408" s="34" t="s">
        <v>363</v>
      </c>
    </row>
    <row r="409" spans="1:43" x14ac:dyDescent="0.45">
      <c r="A409" s="19">
        <v>401</v>
      </c>
      <c r="B409" s="19" t="str">
        <f t="shared" si="40"/>
        <v>120710_Blue</v>
      </c>
      <c r="C409" s="19" t="s">
        <v>136</v>
      </c>
      <c r="D409" s="19" t="s">
        <v>136</v>
      </c>
      <c r="E409" s="19" t="s">
        <v>136</v>
      </c>
      <c r="F409" s="19" t="s">
        <v>136</v>
      </c>
      <c r="G409" s="19">
        <f t="shared" si="41"/>
        <v>120710</v>
      </c>
      <c r="H409" s="19" t="str">
        <f t="shared" si="44"/>
        <v>120710</v>
      </c>
      <c r="I409" s="19" t="str">
        <f t="shared" si="43"/>
        <v>aa</v>
      </c>
      <c r="J409" s="19">
        <f t="shared" si="42"/>
        <v>249</v>
      </c>
      <c r="K409" s="35"/>
      <c r="L409" s="36"/>
      <c r="M409" s="36"/>
      <c r="N409" s="56"/>
      <c r="O409" s="36"/>
      <c r="P409" s="36"/>
      <c r="Q409" s="37"/>
      <c r="R409" s="37"/>
      <c r="S409" s="33" t="s">
        <v>362</v>
      </c>
      <c r="T409" s="34">
        <v>0.61006646690001531</v>
      </c>
      <c r="U409" s="34"/>
      <c r="V409" s="34" t="s">
        <v>363</v>
      </c>
      <c r="W409" s="162" t="s">
        <v>363</v>
      </c>
      <c r="X409" s="162" t="s">
        <v>363</v>
      </c>
      <c r="Y409" s="34" t="s">
        <v>363</v>
      </c>
      <c r="Z409" s="162" t="s">
        <v>363</v>
      </c>
      <c r="AA409" s="162" t="s">
        <v>363</v>
      </c>
      <c r="AB409" s="162" t="s">
        <v>363</v>
      </c>
      <c r="AC409" s="34" t="s">
        <v>363</v>
      </c>
      <c r="AD409" s="162" t="s">
        <v>363</v>
      </c>
      <c r="AE409" s="162" t="s">
        <v>363</v>
      </c>
      <c r="AF409" s="162">
        <v>7.9453734209802915</v>
      </c>
      <c r="AG409" s="162" t="s">
        <v>363</v>
      </c>
      <c r="AH409" s="162" t="s">
        <v>363</v>
      </c>
      <c r="AI409" s="162" t="s">
        <v>363</v>
      </c>
      <c r="AJ409" s="162" t="s">
        <v>363</v>
      </c>
      <c r="AK409" s="34" t="s">
        <v>363</v>
      </c>
      <c r="AL409" s="34" t="s">
        <v>363</v>
      </c>
      <c r="AM409" s="34" t="s">
        <v>363</v>
      </c>
      <c r="AN409" s="34" t="s">
        <v>363</v>
      </c>
      <c r="AO409" s="34" t="s">
        <v>363</v>
      </c>
      <c r="AP409" s="34" t="s">
        <v>363</v>
      </c>
      <c r="AQ409" s="34" t="s">
        <v>363</v>
      </c>
    </row>
    <row r="410" spans="1:43" x14ac:dyDescent="0.45">
      <c r="A410" s="19">
        <v>402</v>
      </c>
      <c r="B410" s="19" t="str">
        <f t="shared" si="40"/>
        <v>120710_Grey</v>
      </c>
      <c r="C410" s="19" t="s">
        <v>136</v>
      </c>
      <c r="D410" s="19" t="s">
        <v>136</v>
      </c>
      <c r="E410" s="19" t="s">
        <v>136</v>
      </c>
      <c r="F410" s="19" t="s">
        <v>136</v>
      </c>
      <c r="G410" s="19">
        <f t="shared" si="41"/>
        <v>120710</v>
      </c>
      <c r="H410" s="19" t="str">
        <f t="shared" si="44"/>
        <v>120710</v>
      </c>
      <c r="I410" s="19" t="str">
        <f t="shared" si="43"/>
        <v>aa</v>
      </c>
      <c r="J410" s="19">
        <f t="shared" si="42"/>
        <v>249</v>
      </c>
      <c r="K410" s="38"/>
      <c r="L410" s="39"/>
      <c r="M410" s="39"/>
      <c r="N410" s="39"/>
      <c r="O410" s="39"/>
      <c r="P410" s="39"/>
      <c r="Q410" s="40"/>
      <c r="R410" s="40"/>
      <c r="S410" s="33" t="s">
        <v>364</v>
      </c>
      <c r="T410" s="34">
        <v>105.28237224351925</v>
      </c>
      <c r="U410" s="34"/>
      <c r="V410" s="34" t="s">
        <v>363</v>
      </c>
      <c r="W410" s="162" t="s">
        <v>363</v>
      </c>
      <c r="X410" s="162">
        <v>177.2659620261623</v>
      </c>
      <c r="Y410" s="34" t="s">
        <v>363</v>
      </c>
      <c r="Z410" s="162" t="s">
        <v>363</v>
      </c>
      <c r="AA410" s="162">
        <v>1.673597864524242</v>
      </c>
      <c r="AB410" s="162">
        <v>165.30507747329941</v>
      </c>
      <c r="AC410" s="34" t="s">
        <v>363</v>
      </c>
      <c r="AD410" s="162" t="s">
        <v>363</v>
      </c>
      <c r="AE410" s="162" t="s">
        <v>363</v>
      </c>
      <c r="AF410" s="162" t="s">
        <v>363</v>
      </c>
      <c r="AG410" s="162">
        <v>238.53682161358822</v>
      </c>
      <c r="AH410" s="162" t="s">
        <v>363</v>
      </c>
      <c r="AI410" s="162" t="s">
        <v>363</v>
      </c>
      <c r="AJ410" s="162" t="s">
        <v>363</v>
      </c>
      <c r="AK410" s="34" t="s">
        <v>363</v>
      </c>
      <c r="AL410" s="34" t="s">
        <v>363</v>
      </c>
      <c r="AM410" s="34" t="s">
        <v>363</v>
      </c>
      <c r="AN410" s="34">
        <v>185.79879903456987</v>
      </c>
      <c r="AO410" s="34" t="s">
        <v>363</v>
      </c>
      <c r="AP410" s="34" t="s">
        <v>363</v>
      </c>
      <c r="AQ410" s="34" t="s">
        <v>363</v>
      </c>
    </row>
    <row r="411" spans="1:43" x14ac:dyDescent="0.45">
      <c r="A411" s="19">
        <v>403</v>
      </c>
      <c r="B411" s="19" t="str">
        <f t="shared" si="40"/>
        <v>120710_Green</v>
      </c>
      <c r="C411" s="19" t="s">
        <v>136</v>
      </c>
      <c r="D411" s="19" t="s">
        <v>136</v>
      </c>
      <c r="E411" s="19" t="s">
        <v>136</v>
      </c>
      <c r="F411" s="19" t="s">
        <v>136</v>
      </c>
      <c r="G411" s="19">
        <f t="shared" si="41"/>
        <v>120710</v>
      </c>
      <c r="H411" s="19" t="str">
        <f t="shared" si="44"/>
        <v>120710</v>
      </c>
      <c r="I411" s="19">
        <f>IF(J411=J408,"aa",J411)</f>
        <v>254</v>
      </c>
      <c r="J411" s="19">
        <f t="shared" si="42"/>
        <v>254</v>
      </c>
      <c r="K411" s="31">
        <v>254</v>
      </c>
      <c r="L411" s="30" t="s">
        <v>703</v>
      </c>
      <c r="M411" s="30" t="s">
        <v>701</v>
      </c>
      <c r="N411" s="30" t="s">
        <v>704</v>
      </c>
      <c r="O411" s="30" t="s">
        <v>705</v>
      </c>
      <c r="P411" s="30" t="s">
        <v>703</v>
      </c>
      <c r="Q411" s="32">
        <v>1</v>
      </c>
      <c r="R411" s="32">
        <v>1</v>
      </c>
      <c r="S411" s="33" t="s">
        <v>361</v>
      </c>
      <c r="T411" s="34">
        <v>1057.0872413454729</v>
      </c>
      <c r="U411" s="34"/>
      <c r="V411" s="34" t="s">
        <v>363</v>
      </c>
      <c r="W411" s="162" t="s">
        <v>363</v>
      </c>
      <c r="X411" s="162">
        <v>1125.3483073876639</v>
      </c>
      <c r="Y411" s="34" t="s">
        <v>363</v>
      </c>
      <c r="Z411" s="162" t="s">
        <v>363</v>
      </c>
      <c r="AA411" s="162">
        <v>1261.3531069767159</v>
      </c>
      <c r="AB411" s="162">
        <v>904.04217370555205</v>
      </c>
      <c r="AC411" s="34" t="s">
        <v>363</v>
      </c>
      <c r="AD411" s="162" t="s">
        <v>363</v>
      </c>
      <c r="AE411" s="162" t="s">
        <v>363</v>
      </c>
      <c r="AF411" s="162">
        <v>3748.1007284709654</v>
      </c>
      <c r="AG411" s="162">
        <v>1014.2088607594936</v>
      </c>
      <c r="AH411" s="162" t="s">
        <v>363</v>
      </c>
      <c r="AI411" s="162">
        <v>501.9179958097738</v>
      </c>
      <c r="AJ411" s="162" t="s">
        <v>363</v>
      </c>
      <c r="AK411" s="34" t="s">
        <v>363</v>
      </c>
      <c r="AL411" s="34" t="s">
        <v>363</v>
      </c>
      <c r="AM411" s="34" t="s">
        <v>363</v>
      </c>
      <c r="AN411" s="34">
        <v>475.66308763727267</v>
      </c>
      <c r="AO411" s="34" t="s">
        <v>363</v>
      </c>
      <c r="AP411" s="34" t="s">
        <v>363</v>
      </c>
      <c r="AQ411" s="34" t="s">
        <v>363</v>
      </c>
    </row>
    <row r="412" spans="1:43" x14ac:dyDescent="0.45">
      <c r="A412" s="19">
        <v>404</v>
      </c>
      <c r="B412" s="19" t="str">
        <f t="shared" si="40"/>
        <v>120710_Blue</v>
      </c>
      <c r="C412" s="19" t="s">
        <v>136</v>
      </c>
      <c r="D412" s="19" t="s">
        <v>136</v>
      </c>
      <c r="E412" s="19" t="s">
        <v>136</v>
      </c>
      <c r="F412" s="19" t="s">
        <v>136</v>
      </c>
      <c r="G412" s="19">
        <f t="shared" si="41"/>
        <v>120710</v>
      </c>
      <c r="H412" s="19" t="str">
        <f t="shared" si="44"/>
        <v>120710</v>
      </c>
      <c r="I412" s="19">
        <f t="shared" si="43"/>
        <v>254</v>
      </c>
      <c r="J412" s="19">
        <f t="shared" si="42"/>
        <v>254</v>
      </c>
      <c r="K412" s="35"/>
      <c r="L412" s="36"/>
      <c r="M412" s="36"/>
      <c r="N412" s="36"/>
      <c r="O412" s="36"/>
      <c r="P412" s="36"/>
      <c r="Q412" s="37"/>
      <c r="R412" s="37"/>
      <c r="S412" s="33" t="s">
        <v>362</v>
      </c>
      <c r="T412" s="34">
        <v>0.23349816475775281</v>
      </c>
      <c r="U412" s="34"/>
      <c r="V412" s="34" t="s">
        <v>363</v>
      </c>
      <c r="W412" s="162" t="s">
        <v>363</v>
      </c>
      <c r="X412" s="162" t="s">
        <v>363</v>
      </c>
      <c r="Y412" s="34" t="s">
        <v>363</v>
      </c>
      <c r="Z412" s="162" t="s">
        <v>363</v>
      </c>
      <c r="AA412" s="162" t="s">
        <v>363</v>
      </c>
      <c r="AB412" s="162" t="s">
        <v>363</v>
      </c>
      <c r="AC412" s="34" t="s">
        <v>363</v>
      </c>
      <c r="AD412" s="162" t="s">
        <v>363</v>
      </c>
      <c r="AE412" s="162" t="s">
        <v>363</v>
      </c>
      <c r="AF412" s="162">
        <v>3.0410294824776574</v>
      </c>
      <c r="AG412" s="162" t="s">
        <v>363</v>
      </c>
      <c r="AH412" s="162" t="s">
        <v>363</v>
      </c>
      <c r="AI412" s="162" t="s">
        <v>363</v>
      </c>
      <c r="AJ412" s="162" t="s">
        <v>363</v>
      </c>
      <c r="AK412" s="34" t="s">
        <v>363</v>
      </c>
      <c r="AL412" s="34" t="s">
        <v>363</v>
      </c>
      <c r="AM412" s="34" t="s">
        <v>363</v>
      </c>
      <c r="AN412" s="34" t="s">
        <v>363</v>
      </c>
      <c r="AO412" s="34" t="s">
        <v>363</v>
      </c>
      <c r="AP412" s="34" t="s">
        <v>363</v>
      </c>
      <c r="AQ412" s="34" t="s">
        <v>363</v>
      </c>
    </row>
    <row r="413" spans="1:43" x14ac:dyDescent="0.45">
      <c r="A413" s="19">
        <v>405</v>
      </c>
      <c r="B413" s="19" t="str">
        <f t="shared" si="40"/>
        <v>120710_Grey</v>
      </c>
      <c r="C413" s="19" t="s">
        <v>136</v>
      </c>
      <c r="D413" s="19" t="s">
        <v>136</v>
      </c>
      <c r="E413" s="19" t="s">
        <v>136</v>
      </c>
      <c r="F413" s="19" t="s">
        <v>136</v>
      </c>
      <c r="G413" s="19">
        <f t="shared" si="41"/>
        <v>120710</v>
      </c>
      <c r="H413" s="19" t="str">
        <f t="shared" si="44"/>
        <v>120710</v>
      </c>
      <c r="I413" s="19">
        <f t="shared" si="43"/>
        <v>254</v>
      </c>
      <c r="J413" s="19">
        <f t="shared" si="42"/>
        <v>254</v>
      </c>
      <c r="K413" s="38"/>
      <c r="L413" s="39"/>
      <c r="M413" s="39"/>
      <c r="N413" s="39"/>
      <c r="O413" s="39"/>
      <c r="P413" s="39"/>
      <c r="Q413" s="40"/>
      <c r="R413" s="40"/>
      <c r="S413" s="33" t="s">
        <v>364</v>
      </c>
      <c r="T413" s="34">
        <v>40.29600385204143</v>
      </c>
      <c r="U413" s="34"/>
      <c r="V413" s="34" t="s">
        <v>363</v>
      </c>
      <c r="W413" s="162" t="s">
        <v>363</v>
      </c>
      <c r="X413" s="162">
        <v>67.847159371751005</v>
      </c>
      <c r="Y413" s="34" t="s">
        <v>363</v>
      </c>
      <c r="Z413" s="162" t="s">
        <v>363</v>
      </c>
      <c r="AA413" s="162">
        <v>0.64055648213975769</v>
      </c>
      <c r="AB413" s="162">
        <v>63.269224435965455</v>
      </c>
      <c r="AC413" s="34" t="s">
        <v>363</v>
      </c>
      <c r="AD413" s="162" t="s">
        <v>363</v>
      </c>
      <c r="AE413" s="162" t="s">
        <v>363</v>
      </c>
      <c r="AF413" s="162" t="s">
        <v>363</v>
      </c>
      <c r="AG413" s="162">
        <v>91.29810126582278</v>
      </c>
      <c r="AH413" s="162" t="s">
        <v>363</v>
      </c>
      <c r="AI413" s="162" t="s">
        <v>363</v>
      </c>
      <c r="AJ413" s="162" t="s">
        <v>363</v>
      </c>
      <c r="AK413" s="34" t="s">
        <v>363</v>
      </c>
      <c r="AL413" s="34" t="s">
        <v>363</v>
      </c>
      <c r="AM413" s="34" t="s">
        <v>363</v>
      </c>
      <c r="AN413" s="34">
        <v>71.113035943797939</v>
      </c>
      <c r="AO413" s="34" t="s">
        <v>363</v>
      </c>
      <c r="AP413" s="34" t="s">
        <v>363</v>
      </c>
      <c r="AQ413" s="34" t="s">
        <v>363</v>
      </c>
    </row>
    <row r="414" spans="1:43" x14ac:dyDescent="0.45">
      <c r="A414" s="19">
        <v>406</v>
      </c>
      <c r="B414" s="19" t="str">
        <f t="shared" si="40"/>
        <v>151110_Green</v>
      </c>
      <c r="C414" s="19" t="s">
        <v>1620</v>
      </c>
      <c r="D414" s="19" t="s">
        <v>1620</v>
      </c>
      <c r="E414" s="19" t="s">
        <v>1620</v>
      </c>
      <c r="F414" s="19" t="s">
        <v>1620</v>
      </c>
      <c r="G414" s="19">
        <f t="shared" si="41"/>
        <v>151110</v>
      </c>
      <c r="H414" s="19" t="str">
        <f t="shared" si="44"/>
        <v>151110</v>
      </c>
      <c r="I414" s="19" t="str">
        <f>IF(J414=J411,"aa",J414)</f>
        <v>aa</v>
      </c>
      <c r="J414" s="19">
        <f t="shared" si="42"/>
        <v>254</v>
      </c>
      <c r="K414" s="31" t="s">
        <v>363</v>
      </c>
      <c r="L414" s="30" t="s">
        <v>706</v>
      </c>
      <c r="M414" s="30" t="s">
        <v>707</v>
      </c>
      <c r="N414" s="30" t="s">
        <v>708</v>
      </c>
      <c r="O414" s="30" t="s">
        <v>363</v>
      </c>
      <c r="P414" s="30" t="s">
        <v>703</v>
      </c>
      <c r="Q414" s="32">
        <v>0.19</v>
      </c>
      <c r="R414" s="32">
        <v>0.84323650658249738</v>
      </c>
      <c r="S414" s="33" t="s">
        <v>361</v>
      </c>
      <c r="T414" s="34">
        <v>4691.4450133951887</v>
      </c>
      <c r="U414" s="34"/>
      <c r="V414" s="34" t="s">
        <v>363</v>
      </c>
      <c r="W414" s="162" t="s">
        <v>363</v>
      </c>
      <c r="X414" s="162">
        <v>4994.3935547900001</v>
      </c>
      <c r="Y414" s="34" t="s">
        <v>363</v>
      </c>
      <c r="Z414" s="162" t="s">
        <v>363</v>
      </c>
      <c r="AA414" s="162">
        <v>5597.9946710211843</v>
      </c>
      <c r="AB414" s="162">
        <v>4012.2177071511419</v>
      </c>
      <c r="AC414" s="34" t="s">
        <v>363</v>
      </c>
      <c r="AD414" s="162" t="s">
        <v>363</v>
      </c>
      <c r="AE414" s="162" t="s">
        <v>363</v>
      </c>
      <c r="AF414" s="162">
        <v>16634.396655764056</v>
      </c>
      <c r="AG414" s="162">
        <v>4501.1470352202623</v>
      </c>
      <c r="AH414" s="162" t="s">
        <v>363</v>
      </c>
      <c r="AI414" s="162">
        <v>2227.5556704080113</v>
      </c>
      <c r="AJ414" s="162" t="s">
        <v>363</v>
      </c>
      <c r="AK414" s="34" t="s">
        <v>363</v>
      </c>
      <c r="AL414" s="34" t="s">
        <v>363</v>
      </c>
      <c r="AM414" s="34" t="s">
        <v>363</v>
      </c>
      <c r="AN414" s="34">
        <v>2111.0341069973583</v>
      </c>
      <c r="AO414" s="34" t="s">
        <v>363</v>
      </c>
      <c r="AP414" s="34" t="s">
        <v>363</v>
      </c>
      <c r="AQ414" s="34" t="s">
        <v>363</v>
      </c>
    </row>
    <row r="415" spans="1:43" x14ac:dyDescent="0.45">
      <c r="A415" s="19">
        <v>407</v>
      </c>
      <c r="B415" s="19" t="str">
        <f t="shared" si="40"/>
        <v>151110_Blue</v>
      </c>
      <c r="C415" s="19" t="s">
        <v>1620</v>
      </c>
      <c r="D415" s="19" t="s">
        <v>1620</v>
      </c>
      <c r="E415" s="19" t="s">
        <v>1620</v>
      </c>
      <c r="F415" s="19" t="s">
        <v>1620</v>
      </c>
      <c r="G415" s="19">
        <f t="shared" si="41"/>
        <v>151110</v>
      </c>
      <c r="H415" s="19" t="str">
        <f t="shared" si="44"/>
        <v>151110</v>
      </c>
      <c r="I415" s="19" t="str">
        <f t="shared" si="43"/>
        <v>aa</v>
      </c>
      <c r="J415" s="19">
        <f t="shared" si="42"/>
        <v>254</v>
      </c>
      <c r="K415" s="35"/>
      <c r="L415" s="36"/>
      <c r="M415" s="36"/>
      <c r="N415" s="36"/>
      <c r="O415" s="36"/>
      <c r="P415" s="36"/>
      <c r="Q415" s="37"/>
      <c r="R415" s="37"/>
      <c r="S415" s="33" t="s">
        <v>362</v>
      </c>
      <c r="T415" s="34">
        <v>1.036285140756589</v>
      </c>
      <c r="U415" s="34"/>
      <c r="V415" s="34" t="s">
        <v>363</v>
      </c>
      <c r="W415" s="162" t="s">
        <v>363</v>
      </c>
      <c r="X415" s="162" t="s">
        <v>363</v>
      </c>
      <c r="Y415" s="34" t="s">
        <v>363</v>
      </c>
      <c r="Z415" s="162" t="s">
        <v>363</v>
      </c>
      <c r="AA415" s="162" t="s">
        <v>363</v>
      </c>
      <c r="AB415" s="162" t="s">
        <v>363</v>
      </c>
      <c r="AC415" s="34" t="s">
        <v>363</v>
      </c>
      <c r="AD415" s="162" t="s">
        <v>363</v>
      </c>
      <c r="AE415" s="162" t="s">
        <v>363</v>
      </c>
      <c r="AF415" s="162">
        <v>13.496353037993893</v>
      </c>
      <c r="AG415" s="162" t="s">
        <v>363</v>
      </c>
      <c r="AH415" s="162" t="s">
        <v>363</v>
      </c>
      <c r="AI415" s="162" t="s">
        <v>363</v>
      </c>
      <c r="AJ415" s="162" t="s">
        <v>363</v>
      </c>
      <c r="AK415" s="34" t="s">
        <v>363</v>
      </c>
      <c r="AL415" s="34" t="s">
        <v>363</v>
      </c>
      <c r="AM415" s="34" t="s">
        <v>363</v>
      </c>
      <c r="AN415" s="34" t="s">
        <v>363</v>
      </c>
      <c r="AO415" s="34" t="s">
        <v>363</v>
      </c>
      <c r="AP415" s="34" t="s">
        <v>363</v>
      </c>
      <c r="AQ415" s="34" t="s">
        <v>363</v>
      </c>
    </row>
    <row r="416" spans="1:43" x14ac:dyDescent="0.45">
      <c r="A416" s="19">
        <v>408</v>
      </c>
      <c r="B416" s="19" t="str">
        <f t="shared" si="40"/>
        <v>151110_Grey</v>
      </c>
      <c r="C416" s="19" t="s">
        <v>1620</v>
      </c>
      <c r="D416" s="19" t="s">
        <v>1620</v>
      </c>
      <c r="E416" s="19" t="s">
        <v>1620</v>
      </c>
      <c r="F416" s="19" t="s">
        <v>1620</v>
      </c>
      <c r="G416" s="19">
        <f t="shared" si="41"/>
        <v>151110</v>
      </c>
      <c r="H416" s="19" t="str">
        <f t="shared" si="44"/>
        <v>151110</v>
      </c>
      <c r="I416" s="19" t="str">
        <f t="shared" si="43"/>
        <v>aa</v>
      </c>
      <c r="J416" s="19">
        <f t="shared" si="42"/>
        <v>254</v>
      </c>
      <c r="K416" s="38"/>
      <c r="L416" s="39"/>
      <c r="M416" s="39"/>
      <c r="N416" s="39"/>
      <c r="O416" s="39"/>
      <c r="P416" s="39"/>
      <c r="Q416" s="40"/>
      <c r="R416" s="40"/>
      <c r="S416" s="33" t="s">
        <v>364</v>
      </c>
      <c r="T416" s="34">
        <v>178.83716588121197</v>
      </c>
      <c r="U416" s="34"/>
      <c r="V416" s="34" t="s">
        <v>363</v>
      </c>
      <c r="W416" s="162" t="s">
        <v>363</v>
      </c>
      <c r="X416" s="162">
        <v>301.11158763253297</v>
      </c>
      <c r="Y416" s="34" t="s">
        <v>363</v>
      </c>
      <c r="Z416" s="162" t="s">
        <v>363</v>
      </c>
      <c r="AA416" s="162">
        <v>2.8428453172015957</v>
      </c>
      <c r="AB416" s="162">
        <v>280.79431467140785</v>
      </c>
      <c r="AC416" s="34" t="s">
        <v>363</v>
      </c>
      <c r="AD416" s="162" t="s">
        <v>363</v>
      </c>
      <c r="AE416" s="162" t="s">
        <v>363</v>
      </c>
      <c r="AF416" s="162" t="s">
        <v>363</v>
      </c>
      <c r="AG416" s="162">
        <v>405.18890510003939</v>
      </c>
      <c r="AH416" s="162" t="s">
        <v>363</v>
      </c>
      <c r="AI416" s="162" t="s">
        <v>363</v>
      </c>
      <c r="AJ416" s="162" t="s">
        <v>363</v>
      </c>
      <c r="AK416" s="34" t="s">
        <v>363</v>
      </c>
      <c r="AL416" s="34" t="s">
        <v>363</v>
      </c>
      <c r="AM416" s="34" t="s">
        <v>363</v>
      </c>
      <c r="AN416" s="34">
        <v>315.60583158801967</v>
      </c>
      <c r="AO416" s="34" t="s">
        <v>363</v>
      </c>
      <c r="AP416" s="34" t="s">
        <v>363</v>
      </c>
      <c r="AQ416" s="34" t="s">
        <v>363</v>
      </c>
    </row>
    <row r="417" spans="1:43" x14ac:dyDescent="0.45">
      <c r="A417" s="19">
        <v>409</v>
      </c>
      <c r="B417" s="19" t="str">
        <f t="shared" si="40"/>
        <v>151190_Green</v>
      </c>
      <c r="C417" s="19" t="s">
        <v>1620</v>
      </c>
      <c r="D417" s="19" t="s">
        <v>1620</v>
      </c>
      <c r="E417" s="19" t="s">
        <v>1620</v>
      </c>
      <c r="F417" s="19" t="s">
        <v>1620</v>
      </c>
      <c r="G417" s="19">
        <f t="shared" si="41"/>
        <v>151190</v>
      </c>
      <c r="H417" s="19" t="str">
        <f t="shared" si="44"/>
        <v>151190</v>
      </c>
      <c r="I417" s="19" t="str">
        <f>IF(J417=J414,"aa",J417)</f>
        <v>aa</v>
      </c>
      <c r="J417" s="19">
        <f t="shared" si="42"/>
        <v>254</v>
      </c>
      <c r="K417" s="31" t="s">
        <v>363</v>
      </c>
      <c r="L417" s="30" t="s">
        <v>709</v>
      </c>
      <c r="M417" s="30" t="s">
        <v>710</v>
      </c>
      <c r="N417" s="49" t="s">
        <v>711</v>
      </c>
      <c r="O417" s="30" t="s">
        <v>363</v>
      </c>
      <c r="P417" s="30" t="s">
        <v>706</v>
      </c>
      <c r="Q417" s="32">
        <v>0.98</v>
      </c>
      <c r="R417" s="32">
        <v>1</v>
      </c>
      <c r="S417" s="33" t="s">
        <v>361</v>
      </c>
      <c r="T417" s="34">
        <v>4787.1887891787637</v>
      </c>
      <c r="U417" s="34"/>
      <c r="V417" s="34" t="s">
        <v>363</v>
      </c>
      <c r="W417" s="162" t="s">
        <v>363</v>
      </c>
      <c r="X417" s="162">
        <v>5096.3199538673471</v>
      </c>
      <c r="Y417" s="34" t="s">
        <v>363</v>
      </c>
      <c r="Z417" s="162" t="s">
        <v>363</v>
      </c>
      <c r="AA417" s="162">
        <v>5712.2394602256982</v>
      </c>
      <c r="AB417" s="162">
        <v>4094.0997011746344</v>
      </c>
      <c r="AC417" s="34" t="s">
        <v>363</v>
      </c>
      <c r="AD417" s="162" t="s">
        <v>363</v>
      </c>
      <c r="AE417" s="162" t="s">
        <v>363</v>
      </c>
      <c r="AF417" s="162">
        <v>16973.874138534753</v>
      </c>
      <c r="AG417" s="162">
        <v>4593.0071787961861</v>
      </c>
      <c r="AH417" s="162" t="s">
        <v>363</v>
      </c>
      <c r="AI417" s="162">
        <v>2273.0159902122564</v>
      </c>
      <c r="AJ417" s="162" t="s">
        <v>363</v>
      </c>
      <c r="AK417" s="34" t="s">
        <v>363</v>
      </c>
      <c r="AL417" s="34" t="s">
        <v>363</v>
      </c>
      <c r="AM417" s="34" t="s">
        <v>363</v>
      </c>
      <c r="AN417" s="34">
        <v>2154.1164357115904</v>
      </c>
      <c r="AO417" s="34" t="s">
        <v>363</v>
      </c>
      <c r="AP417" s="34" t="s">
        <v>363</v>
      </c>
      <c r="AQ417" s="34" t="s">
        <v>363</v>
      </c>
    </row>
    <row r="418" spans="1:43" x14ac:dyDescent="0.45">
      <c r="A418" s="19">
        <v>410</v>
      </c>
      <c r="B418" s="19" t="str">
        <f t="shared" si="40"/>
        <v>151190_Blue</v>
      </c>
      <c r="C418" s="19" t="s">
        <v>1620</v>
      </c>
      <c r="D418" s="19" t="s">
        <v>1620</v>
      </c>
      <c r="E418" s="19" t="s">
        <v>1620</v>
      </c>
      <c r="F418" s="19" t="s">
        <v>1620</v>
      </c>
      <c r="G418" s="19">
        <f t="shared" si="41"/>
        <v>151190</v>
      </c>
      <c r="H418" s="19" t="str">
        <f t="shared" si="44"/>
        <v>151190</v>
      </c>
      <c r="I418" s="19" t="str">
        <f t="shared" ref="I418:I481" si="45">IF(J418=J415,"aa",J418)</f>
        <v>aa</v>
      </c>
      <c r="J418" s="19">
        <f t="shared" si="42"/>
        <v>254</v>
      </c>
      <c r="K418" s="35"/>
      <c r="L418" s="36"/>
      <c r="M418" s="36"/>
      <c r="N418" s="56"/>
      <c r="O418" s="36"/>
      <c r="P418" s="36"/>
      <c r="Q418" s="37"/>
      <c r="R418" s="37"/>
      <c r="S418" s="33" t="s">
        <v>362</v>
      </c>
      <c r="T418" s="34">
        <v>1.0574338170985602</v>
      </c>
      <c r="U418" s="34"/>
      <c r="V418" s="34" t="s">
        <v>363</v>
      </c>
      <c r="W418" s="162" t="s">
        <v>363</v>
      </c>
      <c r="X418" s="162" t="s">
        <v>363</v>
      </c>
      <c r="Y418" s="34" t="s">
        <v>363</v>
      </c>
      <c r="Z418" s="162" t="s">
        <v>363</v>
      </c>
      <c r="AA418" s="162" t="s">
        <v>363</v>
      </c>
      <c r="AB418" s="162" t="s">
        <v>363</v>
      </c>
      <c r="AC418" s="34" t="s">
        <v>363</v>
      </c>
      <c r="AD418" s="162" t="s">
        <v>363</v>
      </c>
      <c r="AE418" s="162" t="s">
        <v>363</v>
      </c>
      <c r="AF418" s="162">
        <v>13.771788814279484</v>
      </c>
      <c r="AG418" s="162" t="s">
        <v>363</v>
      </c>
      <c r="AH418" s="162" t="s">
        <v>363</v>
      </c>
      <c r="AI418" s="162" t="s">
        <v>363</v>
      </c>
      <c r="AJ418" s="162" t="s">
        <v>363</v>
      </c>
      <c r="AK418" s="34" t="s">
        <v>363</v>
      </c>
      <c r="AL418" s="34" t="s">
        <v>363</v>
      </c>
      <c r="AM418" s="34" t="s">
        <v>363</v>
      </c>
      <c r="AN418" s="34" t="s">
        <v>363</v>
      </c>
      <c r="AO418" s="34" t="s">
        <v>363</v>
      </c>
      <c r="AP418" s="34" t="s">
        <v>363</v>
      </c>
      <c r="AQ418" s="34" t="s">
        <v>363</v>
      </c>
    </row>
    <row r="419" spans="1:43" x14ac:dyDescent="0.45">
      <c r="A419" s="19">
        <v>411</v>
      </c>
      <c r="B419" s="19" t="str">
        <f t="shared" si="40"/>
        <v>151190_Grey</v>
      </c>
      <c r="C419" s="19" t="s">
        <v>1620</v>
      </c>
      <c r="D419" s="19" t="s">
        <v>1620</v>
      </c>
      <c r="E419" s="19" t="s">
        <v>1620</v>
      </c>
      <c r="F419" s="19" t="s">
        <v>1620</v>
      </c>
      <c r="G419" s="19">
        <f t="shared" si="41"/>
        <v>151190</v>
      </c>
      <c r="H419" s="19" t="str">
        <f t="shared" si="44"/>
        <v>151190</v>
      </c>
      <c r="I419" s="19" t="str">
        <f t="shared" si="45"/>
        <v>aa</v>
      </c>
      <c r="J419" s="19">
        <f t="shared" si="42"/>
        <v>254</v>
      </c>
      <c r="K419" s="38"/>
      <c r="L419" s="39"/>
      <c r="M419" s="39"/>
      <c r="N419" s="39"/>
      <c r="O419" s="39"/>
      <c r="P419" s="39"/>
      <c r="Q419" s="40"/>
      <c r="R419" s="40"/>
      <c r="S419" s="33" t="s">
        <v>364</v>
      </c>
      <c r="T419" s="34">
        <v>182.48690396042039</v>
      </c>
      <c r="U419" s="34"/>
      <c r="V419" s="34" t="s">
        <v>363</v>
      </c>
      <c r="W419" s="162" t="s">
        <v>363</v>
      </c>
      <c r="X419" s="162">
        <v>307.25672207401323</v>
      </c>
      <c r="Y419" s="34" t="s">
        <v>363</v>
      </c>
      <c r="Z419" s="162" t="s">
        <v>363</v>
      </c>
      <c r="AA419" s="162">
        <v>2.9008625685730571</v>
      </c>
      <c r="AB419" s="162">
        <v>286.52481088919171</v>
      </c>
      <c r="AC419" s="34" t="s">
        <v>363</v>
      </c>
      <c r="AD419" s="162" t="s">
        <v>363</v>
      </c>
      <c r="AE419" s="162" t="s">
        <v>363</v>
      </c>
      <c r="AF419" s="162" t="s">
        <v>363</v>
      </c>
      <c r="AG419" s="162">
        <v>413.45806642861163</v>
      </c>
      <c r="AH419" s="162" t="s">
        <v>363</v>
      </c>
      <c r="AI419" s="162" t="s">
        <v>363</v>
      </c>
      <c r="AJ419" s="162" t="s">
        <v>363</v>
      </c>
      <c r="AK419" s="34" t="s">
        <v>363</v>
      </c>
      <c r="AL419" s="34" t="s">
        <v>363</v>
      </c>
      <c r="AM419" s="34" t="s">
        <v>363</v>
      </c>
      <c r="AN419" s="34">
        <v>322.04676692655067</v>
      </c>
      <c r="AO419" s="34" t="s">
        <v>363</v>
      </c>
      <c r="AP419" s="34" t="s">
        <v>363</v>
      </c>
      <c r="AQ419" s="34" t="s">
        <v>363</v>
      </c>
    </row>
    <row r="420" spans="1:43" x14ac:dyDescent="0.45">
      <c r="A420" s="19">
        <v>412</v>
      </c>
      <c r="B420" s="19" t="str">
        <f t="shared" si="40"/>
        <v>151321_Green</v>
      </c>
      <c r="C420" s="19" t="s">
        <v>1620</v>
      </c>
      <c r="D420" s="19" t="s">
        <v>1620</v>
      </c>
      <c r="E420" s="19" t="s">
        <v>1620</v>
      </c>
      <c r="F420" s="19" t="s">
        <v>1620</v>
      </c>
      <c r="G420" s="19">
        <f t="shared" si="41"/>
        <v>151321</v>
      </c>
      <c r="H420" s="19" t="str">
        <f t="shared" si="44"/>
        <v>151321</v>
      </c>
      <c r="I420" s="19" t="str">
        <f>IF(J420=J417,"aa",J420)</f>
        <v>aa</v>
      </c>
      <c r="J420" s="19">
        <f t="shared" si="42"/>
        <v>254</v>
      </c>
      <c r="K420" s="31" t="s">
        <v>363</v>
      </c>
      <c r="L420" s="30" t="s">
        <v>712</v>
      </c>
      <c r="M420" s="30" t="s">
        <v>713</v>
      </c>
      <c r="N420" s="30" t="s">
        <v>714</v>
      </c>
      <c r="O420" s="30" t="s">
        <v>363</v>
      </c>
      <c r="P420" s="30" t="s">
        <v>700</v>
      </c>
      <c r="Q420" s="32">
        <v>0.46</v>
      </c>
      <c r="R420" s="32">
        <v>0.84902193819591543</v>
      </c>
      <c r="S420" s="33" t="s">
        <v>361</v>
      </c>
      <c r="T420" s="34">
        <v>5097.598124237722</v>
      </c>
      <c r="U420" s="34"/>
      <c r="V420" s="34" t="s">
        <v>363</v>
      </c>
      <c r="W420" s="162" t="s">
        <v>363</v>
      </c>
      <c r="X420" s="162">
        <v>5426.7738711441389</v>
      </c>
      <c r="Y420" s="34" t="s">
        <v>363</v>
      </c>
      <c r="Z420" s="162" t="s">
        <v>363</v>
      </c>
      <c r="AA420" s="162">
        <v>6082.6306293716261</v>
      </c>
      <c r="AB420" s="162">
        <v>4359.5679795052047</v>
      </c>
      <c r="AC420" s="34" t="s">
        <v>363</v>
      </c>
      <c r="AD420" s="162" t="s">
        <v>363</v>
      </c>
      <c r="AE420" s="162" t="s">
        <v>363</v>
      </c>
      <c r="AF420" s="162">
        <v>18074.488552703464</v>
      </c>
      <c r="AG420" s="162">
        <v>4890.8254531692182</v>
      </c>
      <c r="AH420" s="162" t="s">
        <v>363</v>
      </c>
      <c r="AI420" s="162">
        <v>2420.4021521482691</v>
      </c>
      <c r="AJ420" s="162" t="s">
        <v>363</v>
      </c>
      <c r="AK420" s="34" t="s">
        <v>363</v>
      </c>
      <c r="AL420" s="34" t="s">
        <v>363</v>
      </c>
      <c r="AM420" s="34" t="s">
        <v>363</v>
      </c>
      <c r="AN420" s="34">
        <v>2293.7929514905954</v>
      </c>
      <c r="AO420" s="34" t="s">
        <v>363</v>
      </c>
      <c r="AP420" s="34" t="s">
        <v>363</v>
      </c>
      <c r="AQ420" s="34" t="s">
        <v>363</v>
      </c>
    </row>
    <row r="421" spans="1:43" x14ac:dyDescent="0.45">
      <c r="A421" s="19">
        <v>413</v>
      </c>
      <c r="B421" s="19" t="str">
        <f t="shared" si="40"/>
        <v>151321_Blue</v>
      </c>
      <c r="C421" s="19" t="s">
        <v>1620</v>
      </c>
      <c r="D421" s="19" t="s">
        <v>1620</v>
      </c>
      <c r="E421" s="19" t="s">
        <v>1620</v>
      </c>
      <c r="F421" s="19" t="s">
        <v>1620</v>
      </c>
      <c r="G421" s="19">
        <f t="shared" si="41"/>
        <v>151321</v>
      </c>
      <c r="H421" s="19" t="str">
        <f t="shared" si="44"/>
        <v>151321</v>
      </c>
      <c r="I421" s="19" t="str">
        <f t="shared" si="45"/>
        <v>aa</v>
      </c>
      <c r="J421" s="19">
        <f t="shared" si="42"/>
        <v>254</v>
      </c>
      <c r="K421" s="35"/>
      <c r="L421" s="36"/>
      <c r="M421" s="36"/>
      <c r="N421" s="36"/>
      <c r="O421" s="36"/>
      <c r="P421" s="36"/>
      <c r="Q421" s="37"/>
      <c r="R421" s="37"/>
      <c r="S421" s="33" t="s">
        <v>362</v>
      </c>
      <c r="T421" s="34">
        <v>1.1259995959908375</v>
      </c>
      <c r="U421" s="34"/>
      <c r="V421" s="34" t="s">
        <v>363</v>
      </c>
      <c r="W421" s="162" t="s">
        <v>363</v>
      </c>
      <c r="X421" s="162" t="s">
        <v>363</v>
      </c>
      <c r="Y421" s="34" t="s">
        <v>363</v>
      </c>
      <c r="Z421" s="162" t="s">
        <v>363</v>
      </c>
      <c r="AA421" s="162" t="s">
        <v>363</v>
      </c>
      <c r="AB421" s="162" t="s">
        <v>363</v>
      </c>
      <c r="AC421" s="34" t="s">
        <v>363</v>
      </c>
      <c r="AD421" s="162" t="s">
        <v>363</v>
      </c>
      <c r="AE421" s="162" t="s">
        <v>363</v>
      </c>
      <c r="AF421" s="162">
        <v>14.664774655589127</v>
      </c>
      <c r="AG421" s="162" t="s">
        <v>363</v>
      </c>
      <c r="AH421" s="162" t="s">
        <v>363</v>
      </c>
      <c r="AI421" s="162" t="s">
        <v>363</v>
      </c>
      <c r="AJ421" s="162" t="s">
        <v>363</v>
      </c>
      <c r="AK421" s="34" t="s">
        <v>363</v>
      </c>
      <c r="AL421" s="34" t="s">
        <v>363</v>
      </c>
      <c r="AM421" s="34" t="s">
        <v>363</v>
      </c>
      <c r="AN421" s="34" t="s">
        <v>363</v>
      </c>
      <c r="AO421" s="34" t="s">
        <v>363</v>
      </c>
      <c r="AP421" s="34" t="s">
        <v>363</v>
      </c>
      <c r="AQ421" s="34" t="s">
        <v>363</v>
      </c>
    </row>
    <row r="422" spans="1:43" x14ac:dyDescent="0.45">
      <c r="A422" s="19">
        <v>414</v>
      </c>
      <c r="B422" s="19" t="str">
        <f t="shared" si="40"/>
        <v>151321_Grey</v>
      </c>
      <c r="C422" s="19" t="s">
        <v>1620</v>
      </c>
      <c r="D422" s="19" t="s">
        <v>1620</v>
      </c>
      <c r="E422" s="19" t="s">
        <v>1620</v>
      </c>
      <c r="F422" s="19" t="s">
        <v>1620</v>
      </c>
      <c r="G422" s="19">
        <f t="shared" si="41"/>
        <v>151321</v>
      </c>
      <c r="H422" s="19" t="str">
        <f t="shared" si="44"/>
        <v>151321</v>
      </c>
      <c r="I422" s="19" t="str">
        <f t="shared" si="45"/>
        <v>aa</v>
      </c>
      <c r="J422" s="19">
        <f t="shared" si="42"/>
        <v>254</v>
      </c>
      <c r="K422" s="38"/>
      <c r="L422" s="39"/>
      <c r="M422" s="39"/>
      <c r="N422" s="39"/>
      <c r="O422" s="39"/>
      <c r="P422" s="39"/>
      <c r="Q422" s="40"/>
      <c r="R422" s="40"/>
      <c r="S422" s="33" t="s">
        <v>364</v>
      </c>
      <c r="T422" s="34">
        <v>194.31966030447077</v>
      </c>
      <c r="U422" s="34"/>
      <c r="V422" s="34" t="s">
        <v>363</v>
      </c>
      <c r="W422" s="162" t="s">
        <v>363</v>
      </c>
      <c r="X422" s="162">
        <v>327.17976229481707</v>
      </c>
      <c r="Y422" s="34" t="s">
        <v>363</v>
      </c>
      <c r="Z422" s="162" t="s">
        <v>363</v>
      </c>
      <c r="AA422" s="162">
        <v>3.0889593536932973</v>
      </c>
      <c r="AB422" s="162">
        <v>305.10355928262311</v>
      </c>
      <c r="AC422" s="34" t="s">
        <v>363</v>
      </c>
      <c r="AD422" s="162" t="s">
        <v>363</v>
      </c>
      <c r="AE422" s="162" t="s">
        <v>363</v>
      </c>
      <c r="AF422" s="162" t="s">
        <v>363</v>
      </c>
      <c r="AG422" s="162">
        <v>440.2673796031782</v>
      </c>
      <c r="AH422" s="162" t="s">
        <v>363</v>
      </c>
      <c r="AI422" s="162" t="s">
        <v>363</v>
      </c>
      <c r="AJ422" s="162" t="s">
        <v>363</v>
      </c>
      <c r="AK422" s="34" t="s">
        <v>363</v>
      </c>
      <c r="AL422" s="34" t="s">
        <v>363</v>
      </c>
      <c r="AM422" s="34" t="s">
        <v>363</v>
      </c>
      <c r="AN422" s="34">
        <v>342.92881841479101</v>
      </c>
      <c r="AO422" s="34" t="s">
        <v>363</v>
      </c>
      <c r="AP422" s="34" t="s">
        <v>363</v>
      </c>
      <c r="AQ422" s="34" t="s">
        <v>363</v>
      </c>
    </row>
    <row r="423" spans="1:43" x14ac:dyDescent="0.45">
      <c r="A423" s="19">
        <v>415</v>
      </c>
      <c r="B423" s="19" t="str">
        <f t="shared" si="40"/>
        <v>151329_Green</v>
      </c>
      <c r="C423" s="19" t="s">
        <v>1620</v>
      </c>
      <c r="D423" s="19" t="s">
        <v>1620</v>
      </c>
      <c r="E423" s="19" t="s">
        <v>1620</v>
      </c>
      <c r="F423" s="19" t="s">
        <v>1620</v>
      </c>
      <c r="G423" s="19">
        <f t="shared" si="41"/>
        <v>151329</v>
      </c>
      <c r="H423" s="19" t="str">
        <f t="shared" si="44"/>
        <v>151329</v>
      </c>
      <c r="I423" s="19" t="str">
        <f>IF(J423=J420,"aa",J423)</f>
        <v>aa</v>
      </c>
      <c r="J423" s="19">
        <f t="shared" si="42"/>
        <v>254</v>
      </c>
      <c r="K423" s="31" t="s">
        <v>363</v>
      </c>
      <c r="L423" s="30" t="s">
        <v>715</v>
      </c>
      <c r="M423" s="30" t="s">
        <v>716</v>
      </c>
      <c r="N423" s="49" t="s">
        <v>717</v>
      </c>
      <c r="O423" s="30" t="s">
        <v>363</v>
      </c>
      <c r="P423" s="30" t="s">
        <v>712</v>
      </c>
      <c r="Q423" s="32">
        <v>0.98</v>
      </c>
      <c r="R423" s="32">
        <v>1</v>
      </c>
      <c r="S423" s="33" t="s">
        <v>361</v>
      </c>
      <c r="T423" s="34">
        <v>5201.6307390180837</v>
      </c>
      <c r="U423" s="34"/>
      <c r="V423" s="34" t="s">
        <v>363</v>
      </c>
      <c r="W423" s="162" t="s">
        <v>363</v>
      </c>
      <c r="X423" s="162">
        <v>5537.5243583103456</v>
      </c>
      <c r="Y423" s="34" t="s">
        <v>363</v>
      </c>
      <c r="Z423" s="162" t="s">
        <v>363</v>
      </c>
      <c r="AA423" s="162">
        <v>6206.7659483383941</v>
      </c>
      <c r="AB423" s="162">
        <v>4448.538754597148</v>
      </c>
      <c r="AC423" s="34" t="s">
        <v>363</v>
      </c>
      <c r="AD423" s="162" t="s">
        <v>363</v>
      </c>
      <c r="AE423" s="162" t="s">
        <v>363</v>
      </c>
      <c r="AF423" s="162">
        <v>18443.355666023945</v>
      </c>
      <c r="AG423" s="162">
        <v>4990.6382175196104</v>
      </c>
      <c r="AH423" s="162" t="s">
        <v>363</v>
      </c>
      <c r="AI423" s="162">
        <v>2469.7981144370092</v>
      </c>
      <c r="AJ423" s="162" t="s">
        <v>363</v>
      </c>
      <c r="AK423" s="34" t="s">
        <v>363</v>
      </c>
      <c r="AL423" s="34" t="s">
        <v>363</v>
      </c>
      <c r="AM423" s="34" t="s">
        <v>363</v>
      </c>
      <c r="AN423" s="34">
        <v>2340.6050525414239</v>
      </c>
      <c r="AO423" s="34" t="s">
        <v>363</v>
      </c>
      <c r="AP423" s="34" t="s">
        <v>363</v>
      </c>
      <c r="AQ423" s="34" t="s">
        <v>363</v>
      </c>
    </row>
    <row r="424" spans="1:43" x14ac:dyDescent="0.45">
      <c r="A424" s="19">
        <v>416</v>
      </c>
      <c r="B424" s="19" t="str">
        <f t="shared" si="40"/>
        <v>151329_Blue</v>
      </c>
      <c r="C424" s="19" t="s">
        <v>1620</v>
      </c>
      <c r="D424" s="19" t="s">
        <v>1620</v>
      </c>
      <c r="E424" s="19" t="s">
        <v>1620</v>
      </c>
      <c r="F424" s="19" t="s">
        <v>1620</v>
      </c>
      <c r="G424" s="19">
        <f t="shared" si="41"/>
        <v>151329</v>
      </c>
      <c r="H424" s="19" t="str">
        <f t="shared" si="44"/>
        <v>151329</v>
      </c>
      <c r="I424" s="19" t="str">
        <f t="shared" si="45"/>
        <v>aa</v>
      </c>
      <c r="J424" s="19">
        <f t="shared" si="42"/>
        <v>254</v>
      </c>
      <c r="K424" s="35"/>
      <c r="L424" s="36"/>
      <c r="M424" s="36"/>
      <c r="N424" s="56"/>
      <c r="O424" s="36"/>
      <c r="P424" s="36"/>
      <c r="Q424" s="37"/>
      <c r="R424" s="37"/>
      <c r="S424" s="33" t="s">
        <v>362</v>
      </c>
      <c r="T424" s="34">
        <v>1.1489791795824873</v>
      </c>
      <c r="U424" s="34"/>
      <c r="V424" s="34" t="s">
        <v>363</v>
      </c>
      <c r="W424" s="162" t="s">
        <v>363</v>
      </c>
      <c r="X424" s="162" t="s">
        <v>363</v>
      </c>
      <c r="Y424" s="34" t="s">
        <v>363</v>
      </c>
      <c r="Z424" s="162" t="s">
        <v>363</v>
      </c>
      <c r="AA424" s="162" t="s">
        <v>363</v>
      </c>
      <c r="AB424" s="162" t="s">
        <v>363</v>
      </c>
      <c r="AC424" s="34" t="s">
        <v>363</v>
      </c>
      <c r="AD424" s="162" t="s">
        <v>363</v>
      </c>
      <c r="AE424" s="162" t="s">
        <v>363</v>
      </c>
      <c r="AF424" s="162">
        <v>14.964055771009313</v>
      </c>
      <c r="AG424" s="162" t="s">
        <v>363</v>
      </c>
      <c r="AH424" s="162" t="s">
        <v>363</v>
      </c>
      <c r="AI424" s="162" t="s">
        <v>363</v>
      </c>
      <c r="AJ424" s="162" t="s">
        <v>363</v>
      </c>
      <c r="AK424" s="34" t="s">
        <v>363</v>
      </c>
      <c r="AL424" s="34" t="s">
        <v>363</v>
      </c>
      <c r="AM424" s="34" t="s">
        <v>363</v>
      </c>
      <c r="AN424" s="34" t="s">
        <v>363</v>
      </c>
      <c r="AO424" s="34" t="s">
        <v>363</v>
      </c>
      <c r="AP424" s="34" t="s">
        <v>363</v>
      </c>
      <c r="AQ424" s="34" t="s">
        <v>363</v>
      </c>
    </row>
    <row r="425" spans="1:43" x14ac:dyDescent="0.45">
      <c r="A425" s="19">
        <v>417</v>
      </c>
      <c r="B425" s="19" t="str">
        <f t="shared" si="40"/>
        <v>151329_Grey</v>
      </c>
      <c r="C425" s="19" t="s">
        <v>1620</v>
      </c>
      <c r="D425" s="19" t="s">
        <v>1620</v>
      </c>
      <c r="E425" s="19" t="s">
        <v>1620</v>
      </c>
      <c r="F425" s="19" t="s">
        <v>1620</v>
      </c>
      <c r="G425" s="19">
        <f t="shared" si="41"/>
        <v>151329</v>
      </c>
      <c r="H425" s="19" t="str">
        <f t="shared" si="44"/>
        <v>151329</v>
      </c>
      <c r="I425" s="19" t="str">
        <f t="shared" si="45"/>
        <v>aa</v>
      </c>
      <c r="J425" s="19">
        <f t="shared" si="42"/>
        <v>254</v>
      </c>
      <c r="K425" s="38"/>
      <c r="L425" s="39"/>
      <c r="M425" s="39"/>
      <c r="N425" s="39"/>
      <c r="O425" s="39"/>
      <c r="P425" s="39"/>
      <c r="Q425" s="40"/>
      <c r="R425" s="40"/>
      <c r="S425" s="33" t="s">
        <v>364</v>
      </c>
      <c r="T425" s="34">
        <v>198.28536765762325</v>
      </c>
      <c r="U425" s="34"/>
      <c r="V425" s="34" t="s">
        <v>363</v>
      </c>
      <c r="W425" s="162" t="s">
        <v>363</v>
      </c>
      <c r="X425" s="162">
        <v>333.85690030083373</v>
      </c>
      <c r="Y425" s="34" t="s">
        <v>363</v>
      </c>
      <c r="Z425" s="162" t="s">
        <v>363</v>
      </c>
      <c r="AA425" s="162">
        <v>3.1519993405033646</v>
      </c>
      <c r="AB425" s="162">
        <v>311.3301625332889</v>
      </c>
      <c r="AC425" s="34" t="s">
        <v>363</v>
      </c>
      <c r="AD425" s="162" t="s">
        <v>363</v>
      </c>
      <c r="AE425" s="162" t="s">
        <v>363</v>
      </c>
      <c r="AF425" s="162" t="s">
        <v>363</v>
      </c>
      <c r="AG425" s="162">
        <v>449.25242816650837</v>
      </c>
      <c r="AH425" s="162" t="s">
        <v>363</v>
      </c>
      <c r="AI425" s="162" t="s">
        <v>363</v>
      </c>
      <c r="AJ425" s="162" t="s">
        <v>363</v>
      </c>
      <c r="AK425" s="34" t="s">
        <v>363</v>
      </c>
      <c r="AL425" s="34" t="s">
        <v>363</v>
      </c>
      <c r="AM425" s="34" t="s">
        <v>363</v>
      </c>
      <c r="AN425" s="34">
        <v>349.92736572937861</v>
      </c>
      <c r="AO425" s="34" t="s">
        <v>363</v>
      </c>
      <c r="AP425" s="34" t="s">
        <v>363</v>
      </c>
      <c r="AQ425" s="34" t="s">
        <v>363</v>
      </c>
    </row>
    <row r="426" spans="1:43" x14ac:dyDescent="0.45">
      <c r="A426" s="19">
        <v>418</v>
      </c>
      <c r="B426" s="19" t="str">
        <f t="shared" si="40"/>
        <v>230660_Green</v>
      </c>
      <c r="C426" s="19" t="s">
        <v>1622</v>
      </c>
      <c r="D426" s="19" t="s">
        <v>1622</v>
      </c>
      <c r="E426" s="19" t="s">
        <v>1620</v>
      </c>
      <c r="F426" s="19" t="s">
        <v>1620</v>
      </c>
      <c r="G426" s="19">
        <f t="shared" si="41"/>
        <v>230660</v>
      </c>
      <c r="H426" s="19" t="str">
        <f t="shared" si="44"/>
        <v>230660</v>
      </c>
      <c r="I426" s="19" t="str">
        <f>IF(J426=J423,"aa",J426)</f>
        <v>aa</v>
      </c>
      <c r="J426" s="19">
        <f t="shared" si="42"/>
        <v>254</v>
      </c>
      <c r="K426" s="31" t="s">
        <v>363</v>
      </c>
      <c r="L426" s="30" t="s">
        <v>718</v>
      </c>
      <c r="M426" s="30" t="s">
        <v>719</v>
      </c>
      <c r="N426" s="49" t="s">
        <v>720</v>
      </c>
      <c r="O426" s="30" t="s">
        <v>363</v>
      </c>
      <c r="P426" s="30" t="s">
        <v>700</v>
      </c>
      <c r="Q426" s="32">
        <v>0.52</v>
      </c>
      <c r="R426" s="32">
        <v>0.15097806180408466</v>
      </c>
      <c r="S426" s="33" t="s">
        <v>361</v>
      </c>
      <c r="T426" s="34">
        <v>801.89040293031644</v>
      </c>
      <c r="U426" s="34"/>
      <c r="V426" s="34" t="s">
        <v>363</v>
      </c>
      <c r="W426" s="162" t="s">
        <v>363</v>
      </c>
      <c r="X426" s="162">
        <v>853.67221583286789</v>
      </c>
      <c r="Y426" s="34" t="s">
        <v>363</v>
      </c>
      <c r="Z426" s="162" t="s">
        <v>363</v>
      </c>
      <c r="AA426" s="162">
        <v>956.84340102672934</v>
      </c>
      <c r="AB426" s="162">
        <v>685.79272796446639</v>
      </c>
      <c r="AC426" s="34" t="s">
        <v>363</v>
      </c>
      <c r="AD426" s="162" t="s">
        <v>363</v>
      </c>
      <c r="AE426" s="162" t="s">
        <v>363</v>
      </c>
      <c r="AF426" s="162">
        <v>2843.2525583711295</v>
      </c>
      <c r="AG426" s="162">
        <v>769.36351154401382</v>
      </c>
      <c r="AH426" s="162" t="s">
        <v>363</v>
      </c>
      <c r="AI426" s="162">
        <v>380.74740490254248</v>
      </c>
      <c r="AJ426" s="162" t="s">
        <v>363</v>
      </c>
      <c r="AK426" s="34" t="s">
        <v>363</v>
      </c>
      <c r="AL426" s="34" t="s">
        <v>363</v>
      </c>
      <c r="AM426" s="34" t="s">
        <v>363</v>
      </c>
      <c r="AN426" s="34">
        <v>360.83082841775939</v>
      </c>
      <c r="AO426" s="34" t="s">
        <v>363</v>
      </c>
      <c r="AP426" s="34" t="s">
        <v>363</v>
      </c>
      <c r="AQ426" s="34" t="s">
        <v>363</v>
      </c>
    </row>
    <row r="427" spans="1:43" x14ac:dyDescent="0.45">
      <c r="A427" s="19">
        <v>419</v>
      </c>
      <c r="B427" s="19" t="str">
        <f t="shared" si="40"/>
        <v>230660_Blue</v>
      </c>
      <c r="C427" s="19" t="s">
        <v>1622</v>
      </c>
      <c r="D427" s="19" t="s">
        <v>1622</v>
      </c>
      <c r="E427" s="19" t="s">
        <v>1620</v>
      </c>
      <c r="F427" s="19" t="s">
        <v>1620</v>
      </c>
      <c r="G427" s="19">
        <f t="shared" si="41"/>
        <v>230660</v>
      </c>
      <c r="H427" s="19" t="str">
        <f t="shared" si="44"/>
        <v>230660</v>
      </c>
      <c r="I427" s="19" t="str">
        <f t="shared" si="45"/>
        <v>aa</v>
      </c>
      <c r="J427" s="19">
        <f t="shared" si="42"/>
        <v>254</v>
      </c>
      <c r="K427" s="35"/>
      <c r="L427" s="36"/>
      <c r="M427" s="36"/>
      <c r="N427" s="56"/>
      <c r="O427" s="36"/>
      <c r="P427" s="36"/>
      <c r="Q427" s="37"/>
      <c r="R427" s="37"/>
      <c r="S427" s="33" t="s">
        <v>362</v>
      </c>
      <c r="T427" s="34">
        <v>0.1771281783542886</v>
      </c>
      <c r="U427" s="34"/>
      <c r="V427" s="34" t="s">
        <v>363</v>
      </c>
      <c r="W427" s="162" t="s">
        <v>363</v>
      </c>
      <c r="X427" s="162" t="s">
        <v>363</v>
      </c>
      <c r="Y427" s="34" t="s">
        <v>363</v>
      </c>
      <c r="Z427" s="162" t="s">
        <v>363</v>
      </c>
      <c r="AA427" s="162" t="s">
        <v>363</v>
      </c>
      <c r="AB427" s="162" t="s">
        <v>363</v>
      </c>
      <c r="AC427" s="34" t="s">
        <v>363</v>
      </c>
      <c r="AD427" s="162" t="s">
        <v>363</v>
      </c>
      <c r="AE427" s="162" t="s">
        <v>363</v>
      </c>
      <c r="AF427" s="162">
        <v>2.3068789988640268</v>
      </c>
      <c r="AG427" s="162" t="s">
        <v>363</v>
      </c>
      <c r="AH427" s="162" t="s">
        <v>363</v>
      </c>
      <c r="AI427" s="162" t="s">
        <v>363</v>
      </c>
      <c r="AJ427" s="162" t="s">
        <v>363</v>
      </c>
      <c r="AK427" s="34" t="s">
        <v>363</v>
      </c>
      <c r="AL427" s="34" t="s">
        <v>363</v>
      </c>
      <c r="AM427" s="34" t="s">
        <v>363</v>
      </c>
      <c r="AN427" s="34" t="s">
        <v>363</v>
      </c>
      <c r="AO427" s="34" t="s">
        <v>363</v>
      </c>
      <c r="AP427" s="34" t="s">
        <v>363</v>
      </c>
      <c r="AQ427" s="34" t="s">
        <v>363</v>
      </c>
    </row>
    <row r="428" spans="1:43" x14ac:dyDescent="0.45">
      <c r="A428" s="19">
        <v>420</v>
      </c>
      <c r="B428" s="19" t="str">
        <f t="shared" si="40"/>
        <v>230660_Grey</v>
      </c>
      <c r="C428" s="19" t="s">
        <v>1622</v>
      </c>
      <c r="D428" s="19" t="s">
        <v>1622</v>
      </c>
      <c r="E428" s="19" t="s">
        <v>1620</v>
      </c>
      <c r="F428" s="19" t="s">
        <v>1620</v>
      </c>
      <c r="G428" s="19">
        <f t="shared" si="41"/>
        <v>230660</v>
      </c>
      <c r="H428" s="19" t="str">
        <f t="shared" si="44"/>
        <v>230660</v>
      </c>
      <c r="I428" s="19" t="str">
        <f t="shared" si="45"/>
        <v>aa</v>
      </c>
      <c r="J428" s="19">
        <f t="shared" si="42"/>
        <v>254</v>
      </c>
      <c r="K428" s="38"/>
      <c r="L428" s="39"/>
      <c r="M428" s="39"/>
      <c r="N428" s="39"/>
      <c r="O428" s="39"/>
      <c r="P428" s="39"/>
      <c r="Q428" s="40"/>
      <c r="R428" s="40"/>
      <c r="S428" s="33" t="s">
        <v>364</v>
      </c>
      <c r="T428" s="34">
        <v>30.567939429735954</v>
      </c>
      <c r="U428" s="34"/>
      <c r="V428" s="34" t="s">
        <v>363</v>
      </c>
      <c r="W428" s="162" t="s">
        <v>363</v>
      </c>
      <c r="X428" s="162">
        <v>51.467829558743183</v>
      </c>
      <c r="Y428" s="34" t="s">
        <v>363</v>
      </c>
      <c r="Z428" s="162" t="s">
        <v>363</v>
      </c>
      <c r="AA428" s="162">
        <v>0.48591646504870212</v>
      </c>
      <c r="AB428" s="162">
        <v>47.995077314024613</v>
      </c>
      <c r="AC428" s="34" t="s">
        <v>363</v>
      </c>
      <c r="AD428" s="162" t="s">
        <v>363</v>
      </c>
      <c r="AE428" s="162" t="s">
        <v>363</v>
      </c>
      <c r="AF428" s="162" t="s">
        <v>363</v>
      </c>
      <c r="AG428" s="162">
        <v>69.257359607935072</v>
      </c>
      <c r="AH428" s="162" t="s">
        <v>363</v>
      </c>
      <c r="AI428" s="162" t="s">
        <v>363</v>
      </c>
      <c r="AJ428" s="162" t="s">
        <v>363</v>
      </c>
      <c r="AK428" s="34" t="s">
        <v>363</v>
      </c>
      <c r="AL428" s="34" t="s">
        <v>363</v>
      </c>
      <c r="AM428" s="34" t="s">
        <v>363</v>
      </c>
      <c r="AN428" s="34">
        <v>53.945274161088449</v>
      </c>
      <c r="AO428" s="34" t="s">
        <v>363</v>
      </c>
      <c r="AP428" s="34" t="s">
        <v>363</v>
      </c>
      <c r="AQ428" s="34" t="s">
        <v>363</v>
      </c>
    </row>
    <row r="429" spans="1:43" x14ac:dyDescent="0.45">
      <c r="A429" s="19">
        <v>421</v>
      </c>
      <c r="B429" s="19" t="str">
        <f t="shared" si="40"/>
        <v>70990_Green</v>
      </c>
      <c r="C429" s="19" t="s">
        <v>136</v>
      </c>
      <c r="D429" s="19" t="s">
        <v>136</v>
      </c>
      <c r="E429" s="19" t="s">
        <v>136</v>
      </c>
      <c r="F429" s="19" t="s">
        <v>136</v>
      </c>
      <c r="G429" s="19">
        <f t="shared" si="41"/>
        <v>70990</v>
      </c>
      <c r="H429" s="19" t="str">
        <f t="shared" si="44"/>
        <v>070990</v>
      </c>
      <c r="I429" s="19">
        <f>IF(J429=J426,"aa",J429)</f>
        <v>260</v>
      </c>
      <c r="J429" s="19">
        <f t="shared" si="42"/>
        <v>260</v>
      </c>
      <c r="K429" s="31">
        <v>260</v>
      </c>
      <c r="L429" s="30" t="s">
        <v>721</v>
      </c>
      <c r="M429" s="30"/>
      <c r="N429" s="30"/>
      <c r="O429" s="30" t="s">
        <v>144</v>
      </c>
      <c r="P429" s="30" t="s">
        <v>721</v>
      </c>
      <c r="Q429" s="32">
        <v>1</v>
      </c>
      <c r="R429" s="32">
        <v>1</v>
      </c>
      <c r="S429" s="33" t="s">
        <v>361</v>
      </c>
      <c r="T429" s="34">
        <v>2470.426170468812</v>
      </c>
      <c r="U429" s="34"/>
      <c r="V429" s="34" t="s">
        <v>363</v>
      </c>
      <c r="W429" s="162" t="s">
        <v>363</v>
      </c>
      <c r="X429" s="162">
        <v>7278.8562573147447</v>
      </c>
      <c r="Y429" s="34">
        <v>337.88883992159538</v>
      </c>
      <c r="Z429" s="162" t="s">
        <v>363</v>
      </c>
      <c r="AA429" s="162" t="s">
        <v>363</v>
      </c>
      <c r="AB429" s="162" t="s">
        <v>363</v>
      </c>
      <c r="AC429" s="34" t="s">
        <v>363</v>
      </c>
      <c r="AD429" s="162" t="s">
        <v>363</v>
      </c>
      <c r="AE429" s="162" t="s">
        <v>363</v>
      </c>
      <c r="AF429" s="162" t="s">
        <v>363</v>
      </c>
      <c r="AG429" s="162" t="s">
        <v>363</v>
      </c>
      <c r="AH429" s="162" t="s">
        <v>363</v>
      </c>
      <c r="AI429" s="162" t="s">
        <v>363</v>
      </c>
      <c r="AJ429" s="162" t="s">
        <v>363</v>
      </c>
      <c r="AK429" s="34" t="s">
        <v>363</v>
      </c>
      <c r="AL429" s="34">
        <v>1649.9210756627044</v>
      </c>
      <c r="AM429" s="34">
        <v>1784.1103665863418</v>
      </c>
      <c r="AN429" s="34">
        <v>773.01029813035336</v>
      </c>
      <c r="AO429" s="34" t="s">
        <v>363</v>
      </c>
      <c r="AP429" s="34" t="s">
        <v>363</v>
      </c>
      <c r="AQ429" s="34" t="s">
        <v>363</v>
      </c>
    </row>
    <row r="430" spans="1:43" x14ac:dyDescent="0.45">
      <c r="A430" s="19">
        <v>422</v>
      </c>
      <c r="B430" s="19" t="str">
        <f t="shared" si="40"/>
        <v>70990_Blue</v>
      </c>
      <c r="C430" s="19" t="s">
        <v>136</v>
      </c>
      <c r="D430" s="19" t="s">
        <v>136</v>
      </c>
      <c r="E430" s="19" t="s">
        <v>136</v>
      </c>
      <c r="F430" s="19" t="s">
        <v>136</v>
      </c>
      <c r="G430" s="19">
        <f t="shared" si="41"/>
        <v>70990</v>
      </c>
      <c r="H430" s="19" t="str">
        <f t="shared" si="44"/>
        <v>070990</v>
      </c>
      <c r="I430" s="19">
        <f t="shared" si="45"/>
        <v>260</v>
      </c>
      <c r="J430" s="19">
        <f t="shared" si="42"/>
        <v>260</v>
      </c>
      <c r="K430" s="35"/>
      <c r="L430" s="36"/>
      <c r="M430" s="36"/>
      <c r="N430" s="36"/>
      <c r="O430" s="36"/>
      <c r="P430" s="36"/>
      <c r="Q430" s="37"/>
      <c r="R430" s="37"/>
      <c r="S430" s="33" t="s">
        <v>362</v>
      </c>
      <c r="T430" s="34">
        <v>498.91577456465814</v>
      </c>
      <c r="U430" s="34"/>
      <c r="V430" s="34" t="s">
        <v>363</v>
      </c>
      <c r="W430" s="162" t="s">
        <v>363</v>
      </c>
      <c r="X430" s="162">
        <v>386.09678582075196</v>
      </c>
      <c r="Y430" s="34">
        <v>1584.0183959759097</v>
      </c>
      <c r="Z430" s="162" t="s">
        <v>363</v>
      </c>
      <c r="AA430" s="162" t="s">
        <v>363</v>
      </c>
      <c r="AB430" s="162" t="s">
        <v>363</v>
      </c>
      <c r="AC430" s="34" t="s">
        <v>363</v>
      </c>
      <c r="AD430" s="162" t="s">
        <v>363</v>
      </c>
      <c r="AE430" s="162" t="s">
        <v>363</v>
      </c>
      <c r="AF430" s="162" t="s">
        <v>363</v>
      </c>
      <c r="AG430" s="162" t="s">
        <v>363</v>
      </c>
      <c r="AH430" s="162" t="s">
        <v>363</v>
      </c>
      <c r="AI430" s="162" t="s">
        <v>363</v>
      </c>
      <c r="AJ430" s="162" t="s">
        <v>363</v>
      </c>
      <c r="AK430" s="34" t="s">
        <v>363</v>
      </c>
      <c r="AL430" s="34">
        <v>995.12354649931467</v>
      </c>
      <c r="AM430" s="34">
        <v>738.63088020612668</v>
      </c>
      <c r="AN430" s="34">
        <v>13.787055671430304</v>
      </c>
      <c r="AO430" s="34" t="s">
        <v>363</v>
      </c>
      <c r="AP430" s="34" t="s">
        <v>363</v>
      </c>
      <c r="AQ430" s="34" t="s">
        <v>363</v>
      </c>
    </row>
    <row r="431" spans="1:43" x14ac:dyDescent="0.45">
      <c r="A431" s="19">
        <v>423</v>
      </c>
      <c r="B431" s="19" t="str">
        <f t="shared" si="40"/>
        <v>70990_Grey</v>
      </c>
      <c r="C431" s="19" t="s">
        <v>136</v>
      </c>
      <c r="D431" s="19" t="s">
        <v>136</v>
      </c>
      <c r="E431" s="19" t="s">
        <v>136</v>
      </c>
      <c r="F431" s="19" t="s">
        <v>136</v>
      </c>
      <c r="G431" s="19">
        <f t="shared" si="41"/>
        <v>70990</v>
      </c>
      <c r="H431" s="19" t="str">
        <f t="shared" si="44"/>
        <v>070990</v>
      </c>
      <c r="I431" s="19">
        <f t="shared" si="45"/>
        <v>260</v>
      </c>
      <c r="J431" s="19">
        <f t="shared" si="42"/>
        <v>260</v>
      </c>
      <c r="K431" s="38"/>
      <c r="L431" s="39"/>
      <c r="M431" s="39"/>
      <c r="N431" s="39"/>
      <c r="O431" s="39"/>
      <c r="P431" s="39"/>
      <c r="Q431" s="40"/>
      <c r="R431" s="40"/>
      <c r="S431" s="33" t="s">
        <v>364</v>
      </c>
      <c r="T431" s="34">
        <v>45.260701955065173</v>
      </c>
      <c r="U431" s="34"/>
      <c r="V431" s="34" t="s">
        <v>363</v>
      </c>
      <c r="W431" s="162" t="s">
        <v>363</v>
      </c>
      <c r="X431" s="162">
        <v>22.840991405131977</v>
      </c>
      <c r="Y431" s="34">
        <v>109.9809754554329</v>
      </c>
      <c r="Z431" s="162" t="s">
        <v>363</v>
      </c>
      <c r="AA431" s="162" t="s">
        <v>363</v>
      </c>
      <c r="AB431" s="162" t="s">
        <v>363</v>
      </c>
      <c r="AC431" s="34" t="s">
        <v>363</v>
      </c>
      <c r="AD431" s="162" t="s">
        <v>363</v>
      </c>
      <c r="AE431" s="162" t="s">
        <v>363</v>
      </c>
      <c r="AF431" s="162" t="s">
        <v>363</v>
      </c>
      <c r="AG431" s="162" t="s">
        <v>363</v>
      </c>
      <c r="AH431" s="162" t="s">
        <v>363</v>
      </c>
      <c r="AI431" s="162" t="s">
        <v>363</v>
      </c>
      <c r="AJ431" s="162" t="s">
        <v>363</v>
      </c>
      <c r="AK431" s="34" t="s">
        <v>363</v>
      </c>
      <c r="AL431" s="34">
        <v>14.083178944309726</v>
      </c>
      <c r="AM431" s="34">
        <v>211.23149545898997</v>
      </c>
      <c r="AN431" s="34">
        <v>96.224211183641131</v>
      </c>
      <c r="AO431" s="34" t="s">
        <v>363</v>
      </c>
      <c r="AP431" s="34" t="s">
        <v>363</v>
      </c>
      <c r="AQ431" s="34" t="s">
        <v>363</v>
      </c>
    </row>
    <row r="432" spans="1:43" x14ac:dyDescent="0.45">
      <c r="A432" s="19">
        <v>424</v>
      </c>
      <c r="B432" s="19" t="str">
        <f t="shared" si="40"/>
        <v>71120_Green</v>
      </c>
      <c r="C432" s="19" t="s">
        <v>1265</v>
      </c>
      <c r="D432" s="19" t="s">
        <v>1265</v>
      </c>
      <c r="E432" s="19" t="s">
        <v>1265</v>
      </c>
      <c r="F432" s="19" t="s">
        <v>1265</v>
      </c>
      <c r="G432" s="19">
        <f t="shared" si="41"/>
        <v>71120</v>
      </c>
      <c r="H432" s="19" t="str">
        <f t="shared" si="44"/>
        <v>071120</v>
      </c>
      <c r="I432" s="19" t="str">
        <f>IF(J432=J429,"aa",J432)</f>
        <v>aa</v>
      </c>
      <c r="J432" s="19">
        <f t="shared" si="42"/>
        <v>260</v>
      </c>
      <c r="K432" s="31" t="s">
        <v>363</v>
      </c>
      <c r="L432" s="30" t="s">
        <v>722</v>
      </c>
      <c r="M432" s="30" t="s">
        <v>723</v>
      </c>
      <c r="N432" s="49" t="s">
        <v>724</v>
      </c>
      <c r="O432" s="30" t="s">
        <v>363</v>
      </c>
      <c r="P432" s="30" t="s">
        <v>725</v>
      </c>
      <c r="Q432" s="32">
        <v>1</v>
      </c>
      <c r="R432" s="32">
        <v>1</v>
      </c>
      <c r="S432" s="33" t="s">
        <v>361</v>
      </c>
      <c r="T432" s="34">
        <v>2470.426170468812</v>
      </c>
      <c r="U432" s="34"/>
      <c r="V432" s="34" t="s">
        <v>363</v>
      </c>
      <c r="W432" s="162" t="s">
        <v>363</v>
      </c>
      <c r="X432" s="162">
        <v>7278.8562573147447</v>
      </c>
      <c r="Y432" s="34">
        <v>337.88883992159538</v>
      </c>
      <c r="Z432" s="162" t="s">
        <v>363</v>
      </c>
      <c r="AA432" s="162" t="s">
        <v>363</v>
      </c>
      <c r="AB432" s="162" t="s">
        <v>363</v>
      </c>
      <c r="AC432" s="34" t="s">
        <v>363</v>
      </c>
      <c r="AD432" s="162" t="s">
        <v>363</v>
      </c>
      <c r="AE432" s="162" t="s">
        <v>363</v>
      </c>
      <c r="AF432" s="162" t="s">
        <v>363</v>
      </c>
      <c r="AG432" s="162" t="s">
        <v>363</v>
      </c>
      <c r="AH432" s="162" t="s">
        <v>363</v>
      </c>
      <c r="AI432" s="162" t="s">
        <v>363</v>
      </c>
      <c r="AJ432" s="162" t="s">
        <v>363</v>
      </c>
      <c r="AK432" s="34" t="s">
        <v>363</v>
      </c>
      <c r="AL432" s="34">
        <v>1649.9210756627044</v>
      </c>
      <c r="AM432" s="34">
        <v>1784.1103665863418</v>
      </c>
      <c r="AN432" s="34">
        <v>773.01029813035336</v>
      </c>
      <c r="AO432" s="34" t="s">
        <v>363</v>
      </c>
      <c r="AP432" s="34" t="s">
        <v>363</v>
      </c>
      <c r="AQ432" s="34" t="s">
        <v>363</v>
      </c>
    </row>
    <row r="433" spans="1:43" x14ac:dyDescent="0.45">
      <c r="A433" s="19">
        <v>425</v>
      </c>
      <c r="B433" s="19" t="str">
        <f t="shared" si="40"/>
        <v>71120_Blue</v>
      </c>
      <c r="C433" s="19" t="s">
        <v>1265</v>
      </c>
      <c r="D433" s="19" t="s">
        <v>1265</v>
      </c>
      <c r="E433" s="19" t="s">
        <v>1265</v>
      </c>
      <c r="F433" s="19" t="s">
        <v>1265</v>
      </c>
      <c r="G433" s="19">
        <f t="shared" si="41"/>
        <v>71120</v>
      </c>
      <c r="H433" s="19" t="str">
        <f t="shared" si="44"/>
        <v>071120</v>
      </c>
      <c r="I433" s="19" t="str">
        <f t="shared" si="45"/>
        <v>aa</v>
      </c>
      <c r="J433" s="19">
        <f t="shared" si="42"/>
        <v>260</v>
      </c>
      <c r="K433" s="35"/>
      <c r="L433" s="36"/>
      <c r="M433" s="36"/>
      <c r="N433" s="56"/>
      <c r="O433" s="36"/>
      <c r="P433" s="36"/>
      <c r="Q433" s="37"/>
      <c r="R433" s="37"/>
      <c r="S433" s="33" t="s">
        <v>362</v>
      </c>
      <c r="T433" s="34">
        <v>498.91577456465814</v>
      </c>
      <c r="U433" s="34"/>
      <c r="V433" s="34" t="s">
        <v>363</v>
      </c>
      <c r="W433" s="162" t="s">
        <v>363</v>
      </c>
      <c r="X433" s="162">
        <v>386.09678582075196</v>
      </c>
      <c r="Y433" s="34">
        <v>1584.0183959759097</v>
      </c>
      <c r="Z433" s="162" t="s">
        <v>363</v>
      </c>
      <c r="AA433" s="162" t="s">
        <v>363</v>
      </c>
      <c r="AB433" s="162" t="s">
        <v>363</v>
      </c>
      <c r="AC433" s="34" t="s">
        <v>363</v>
      </c>
      <c r="AD433" s="162" t="s">
        <v>363</v>
      </c>
      <c r="AE433" s="162" t="s">
        <v>363</v>
      </c>
      <c r="AF433" s="162" t="s">
        <v>363</v>
      </c>
      <c r="AG433" s="162" t="s">
        <v>363</v>
      </c>
      <c r="AH433" s="162" t="s">
        <v>363</v>
      </c>
      <c r="AI433" s="162" t="s">
        <v>363</v>
      </c>
      <c r="AJ433" s="162" t="s">
        <v>363</v>
      </c>
      <c r="AK433" s="34" t="s">
        <v>363</v>
      </c>
      <c r="AL433" s="34">
        <v>995.12354649931467</v>
      </c>
      <c r="AM433" s="34">
        <v>738.63088020612668</v>
      </c>
      <c r="AN433" s="34">
        <v>13.787055671430304</v>
      </c>
      <c r="AO433" s="34" t="s">
        <v>363</v>
      </c>
      <c r="AP433" s="34" t="s">
        <v>363</v>
      </c>
      <c r="AQ433" s="34" t="s">
        <v>363</v>
      </c>
    </row>
    <row r="434" spans="1:43" x14ac:dyDescent="0.45">
      <c r="A434" s="19">
        <v>426</v>
      </c>
      <c r="B434" s="19" t="str">
        <f t="shared" si="40"/>
        <v>71120_Grey</v>
      </c>
      <c r="C434" s="19" t="s">
        <v>1265</v>
      </c>
      <c r="D434" s="19" t="s">
        <v>1265</v>
      </c>
      <c r="E434" s="19" t="s">
        <v>1265</v>
      </c>
      <c r="F434" s="19" t="s">
        <v>1265</v>
      </c>
      <c r="G434" s="19">
        <f t="shared" si="41"/>
        <v>71120</v>
      </c>
      <c r="H434" s="19" t="str">
        <f t="shared" si="44"/>
        <v>071120</v>
      </c>
      <c r="I434" s="19" t="str">
        <f t="shared" si="45"/>
        <v>aa</v>
      </c>
      <c r="J434" s="19">
        <f t="shared" si="42"/>
        <v>260</v>
      </c>
      <c r="K434" s="38"/>
      <c r="L434" s="39"/>
      <c r="M434" s="39"/>
      <c r="N434" s="39"/>
      <c r="O434" s="39"/>
      <c r="P434" s="39"/>
      <c r="Q434" s="40"/>
      <c r="R434" s="40"/>
      <c r="S434" s="33" t="s">
        <v>364</v>
      </c>
      <c r="T434" s="34">
        <v>45.260701955065173</v>
      </c>
      <c r="U434" s="34"/>
      <c r="V434" s="34" t="s">
        <v>363</v>
      </c>
      <c r="W434" s="162" t="s">
        <v>363</v>
      </c>
      <c r="X434" s="162">
        <v>22.840991405131977</v>
      </c>
      <c r="Y434" s="34">
        <v>109.9809754554329</v>
      </c>
      <c r="Z434" s="162" t="s">
        <v>363</v>
      </c>
      <c r="AA434" s="162" t="s">
        <v>363</v>
      </c>
      <c r="AB434" s="162" t="s">
        <v>363</v>
      </c>
      <c r="AC434" s="34" t="s">
        <v>363</v>
      </c>
      <c r="AD434" s="162" t="s">
        <v>363</v>
      </c>
      <c r="AE434" s="162" t="s">
        <v>363</v>
      </c>
      <c r="AF434" s="162" t="s">
        <v>363</v>
      </c>
      <c r="AG434" s="162" t="s">
        <v>363</v>
      </c>
      <c r="AH434" s="162" t="s">
        <v>363</v>
      </c>
      <c r="AI434" s="162" t="s">
        <v>363</v>
      </c>
      <c r="AJ434" s="162" t="s">
        <v>363</v>
      </c>
      <c r="AK434" s="34" t="s">
        <v>363</v>
      </c>
      <c r="AL434" s="34">
        <v>14.083178944309726</v>
      </c>
      <c r="AM434" s="34">
        <v>211.23149545898997</v>
      </c>
      <c r="AN434" s="34">
        <v>96.224211183641131</v>
      </c>
      <c r="AO434" s="34" t="s">
        <v>363</v>
      </c>
      <c r="AP434" s="34" t="s">
        <v>363</v>
      </c>
      <c r="AQ434" s="34" t="s">
        <v>363</v>
      </c>
    </row>
    <row r="435" spans="1:43" x14ac:dyDescent="0.45">
      <c r="A435" s="19">
        <v>427</v>
      </c>
      <c r="B435" s="19" t="str">
        <f t="shared" si="40"/>
        <v>150910_Green</v>
      </c>
      <c r="C435" s="19" t="s">
        <v>1620</v>
      </c>
      <c r="D435" s="19" t="s">
        <v>1620</v>
      </c>
      <c r="E435" s="19" t="s">
        <v>1620</v>
      </c>
      <c r="F435" s="19" t="s">
        <v>1620</v>
      </c>
      <c r="G435" s="19">
        <f t="shared" si="41"/>
        <v>150910</v>
      </c>
      <c r="H435" s="19" t="str">
        <f t="shared" si="44"/>
        <v>150910</v>
      </c>
      <c r="I435" s="19" t="str">
        <f>IF(J435=J432,"aa",J435)</f>
        <v>aa</v>
      </c>
      <c r="J435" s="19">
        <f t="shared" si="42"/>
        <v>260</v>
      </c>
      <c r="K435" s="31" t="s">
        <v>363</v>
      </c>
      <c r="L435" s="30" t="s">
        <v>726</v>
      </c>
      <c r="M435" s="30" t="s">
        <v>727</v>
      </c>
      <c r="N435" s="30" t="s">
        <v>728</v>
      </c>
      <c r="O435" s="30" t="s">
        <v>363</v>
      </c>
      <c r="P435" s="30" t="s">
        <v>722</v>
      </c>
      <c r="Q435" s="32">
        <v>0.2</v>
      </c>
      <c r="R435" s="32">
        <v>0.95741496292538231</v>
      </c>
      <c r="S435" s="33" t="s">
        <v>361</v>
      </c>
      <c r="T435" s="34">
        <v>11826.114902046458</v>
      </c>
      <c r="U435" s="34"/>
      <c r="V435" s="34" t="s">
        <v>363</v>
      </c>
      <c r="W435" s="162" t="s">
        <v>363</v>
      </c>
      <c r="X435" s="162">
        <v>34844.429468680915</v>
      </c>
      <c r="Y435" s="34">
        <v>1617.4991557321734</v>
      </c>
      <c r="Z435" s="162" t="s">
        <v>363</v>
      </c>
      <c r="AA435" s="162" t="s">
        <v>363</v>
      </c>
      <c r="AB435" s="162" t="s">
        <v>363</v>
      </c>
      <c r="AC435" s="34" t="s">
        <v>363</v>
      </c>
      <c r="AD435" s="162" t="s">
        <v>363</v>
      </c>
      <c r="AE435" s="162" t="s">
        <v>363</v>
      </c>
      <c r="AF435" s="162" t="s">
        <v>363</v>
      </c>
      <c r="AG435" s="162" t="s">
        <v>363</v>
      </c>
      <c r="AH435" s="162" t="s">
        <v>363</v>
      </c>
      <c r="AI435" s="162" t="s">
        <v>363</v>
      </c>
      <c r="AJ435" s="162" t="s">
        <v>363</v>
      </c>
      <c r="AK435" s="34" t="s">
        <v>363</v>
      </c>
      <c r="AL435" s="34">
        <v>7898.2956274270746</v>
      </c>
      <c r="AM435" s="34">
        <v>8540.6698024002617</v>
      </c>
      <c r="AN435" s="34">
        <v>3700.4581296270549</v>
      </c>
      <c r="AO435" s="34" t="s">
        <v>363</v>
      </c>
      <c r="AP435" s="34" t="s">
        <v>363</v>
      </c>
      <c r="AQ435" s="34" t="s">
        <v>363</v>
      </c>
    </row>
    <row r="436" spans="1:43" x14ac:dyDescent="0.45">
      <c r="A436" s="19">
        <v>428</v>
      </c>
      <c r="B436" s="19" t="str">
        <f t="shared" si="40"/>
        <v>150910_Blue</v>
      </c>
      <c r="C436" s="19" t="s">
        <v>1620</v>
      </c>
      <c r="D436" s="19" t="s">
        <v>1620</v>
      </c>
      <c r="E436" s="19" t="s">
        <v>1620</v>
      </c>
      <c r="F436" s="19" t="s">
        <v>1620</v>
      </c>
      <c r="G436" s="19">
        <f t="shared" si="41"/>
        <v>150910</v>
      </c>
      <c r="H436" s="19" t="str">
        <f t="shared" si="44"/>
        <v>150910</v>
      </c>
      <c r="I436" s="19" t="str">
        <f t="shared" si="45"/>
        <v>aa</v>
      </c>
      <c r="J436" s="19">
        <f t="shared" si="42"/>
        <v>260</v>
      </c>
      <c r="K436" s="35"/>
      <c r="L436" s="36"/>
      <c r="M436" s="36"/>
      <c r="N436" s="36"/>
      <c r="O436" s="36"/>
      <c r="P436" s="36"/>
      <c r="Q436" s="37"/>
      <c r="R436" s="37"/>
      <c r="S436" s="33" t="s">
        <v>362</v>
      </c>
      <c r="T436" s="34">
        <v>2388.3471390385525</v>
      </c>
      <c r="U436" s="34"/>
      <c r="V436" s="34" t="s">
        <v>363</v>
      </c>
      <c r="W436" s="162" t="s">
        <v>363</v>
      </c>
      <c r="X436" s="162">
        <v>1848.2741994109224</v>
      </c>
      <c r="Y436" s="34">
        <v>7582.8145692819953</v>
      </c>
      <c r="Z436" s="162" t="s">
        <v>363</v>
      </c>
      <c r="AA436" s="162" t="s">
        <v>363</v>
      </c>
      <c r="AB436" s="162" t="s">
        <v>363</v>
      </c>
      <c r="AC436" s="34" t="s">
        <v>363</v>
      </c>
      <c r="AD436" s="162" t="s">
        <v>363</v>
      </c>
      <c r="AE436" s="162" t="s">
        <v>363</v>
      </c>
      <c r="AF436" s="162" t="s">
        <v>363</v>
      </c>
      <c r="AG436" s="162" t="s">
        <v>363</v>
      </c>
      <c r="AH436" s="162" t="s">
        <v>363</v>
      </c>
      <c r="AI436" s="162" t="s">
        <v>363</v>
      </c>
      <c r="AJ436" s="162" t="s">
        <v>363</v>
      </c>
      <c r="AK436" s="34" t="s">
        <v>363</v>
      </c>
      <c r="AL436" s="34">
        <v>4763.730866889081</v>
      </c>
      <c r="AM436" s="34">
        <v>3535.8812839404559</v>
      </c>
      <c r="AN436" s="34">
        <v>65.999666972563134</v>
      </c>
      <c r="AO436" s="34" t="s">
        <v>363</v>
      </c>
      <c r="AP436" s="34" t="s">
        <v>363</v>
      </c>
      <c r="AQ436" s="34" t="s">
        <v>363</v>
      </c>
    </row>
    <row r="437" spans="1:43" x14ac:dyDescent="0.45">
      <c r="A437" s="19">
        <v>429</v>
      </c>
      <c r="B437" s="19" t="str">
        <f t="shared" si="40"/>
        <v>150910_Grey</v>
      </c>
      <c r="C437" s="19" t="s">
        <v>1620</v>
      </c>
      <c r="D437" s="19" t="s">
        <v>1620</v>
      </c>
      <c r="E437" s="19" t="s">
        <v>1620</v>
      </c>
      <c r="F437" s="19" t="s">
        <v>1620</v>
      </c>
      <c r="G437" s="19">
        <f t="shared" si="41"/>
        <v>150910</v>
      </c>
      <c r="H437" s="19" t="str">
        <f t="shared" si="44"/>
        <v>150910</v>
      </c>
      <c r="I437" s="19" t="str">
        <f t="shared" si="45"/>
        <v>aa</v>
      </c>
      <c r="J437" s="19">
        <f t="shared" si="42"/>
        <v>260</v>
      </c>
      <c r="K437" s="38"/>
      <c r="L437" s="39"/>
      <c r="M437" s="39"/>
      <c r="N437" s="39"/>
      <c r="O437" s="39"/>
      <c r="P437" s="39"/>
      <c r="Q437" s="40"/>
      <c r="R437" s="40"/>
      <c r="S437" s="33" t="s">
        <v>364</v>
      </c>
      <c r="T437" s="34">
        <v>216.66636642142751</v>
      </c>
      <c r="U437" s="34"/>
      <c r="V437" s="34" t="s">
        <v>363</v>
      </c>
      <c r="W437" s="162" t="s">
        <v>363</v>
      </c>
      <c r="X437" s="162">
        <v>109.34153469661703</v>
      </c>
      <c r="Y437" s="34">
        <v>526.48715769080331</v>
      </c>
      <c r="Z437" s="162" t="s">
        <v>363</v>
      </c>
      <c r="AA437" s="162" t="s">
        <v>363</v>
      </c>
      <c r="AB437" s="162" t="s">
        <v>363</v>
      </c>
      <c r="AC437" s="34" t="s">
        <v>363</v>
      </c>
      <c r="AD437" s="162" t="s">
        <v>363</v>
      </c>
      <c r="AE437" s="162" t="s">
        <v>363</v>
      </c>
      <c r="AF437" s="162" t="s">
        <v>363</v>
      </c>
      <c r="AG437" s="162" t="s">
        <v>363</v>
      </c>
      <c r="AH437" s="162" t="s">
        <v>363</v>
      </c>
      <c r="AI437" s="162" t="s">
        <v>363</v>
      </c>
      <c r="AJ437" s="162" t="s">
        <v>363</v>
      </c>
      <c r="AK437" s="34" t="s">
        <v>363</v>
      </c>
      <c r="AL437" s="34">
        <v>67.417231234189103</v>
      </c>
      <c r="AM437" s="34">
        <v>1011.1809719677098</v>
      </c>
      <c r="AN437" s="34">
        <v>460.63249791454962</v>
      </c>
      <c r="AO437" s="34" t="s">
        <v>363</v>
      </c>
      <c r="AP437" s="34" t="s">
        <v>363</v>
      </c>
      <c r="AQ437" s="34" t="s">
        <v>363</v>
      </c>
    </row>
    <row r="438" spans="1:43" x14ac:dyDescent="0.45">
      <c r="A438" s="19">
        <v>430</v>
      </c>
      <c r="B438" s="19" t="str">
        <f t="shared" si="40"/>
        <v>150990_Green</v>
      </c>
      <c r="C438" s="19" t="s">
        <v>1620</v>
      </c>
      <c r="D438" s="19" t="s">
        <v>1620</v>
      </c>
      <c r="E438" s="19" t="s">
        <v>1620</v>
      </c>
      <c r="F438" s="19" t="s">
        <v>1620</v>
      </c>
      <c r="G438" s="19">
        <f t="shared" si="41"/>
        <v>150990</v>
      </c>
      <c r="H438" s="19" t="str">
        <f t="shared" si="44"/>
        <v>150990</v>
      </c>
      <c r="I438" s="19" t="str">
        <f>IF(J438=J435,"aa",J438)</f>
        <v>aa</v>
      </c>
      <c r="J438" s="19">
        <f t="shared" si="42"/>
        <v>260</v>
      </c>
      <c r="K438" s="31" t="s">
        <v>363</v>
      </c>
      <c r="L438" s="30" t="s">
        <v>729</v>
      </c>
      <c r="M438" s="30" t="s">
        <v>730</v>
      </c>
      <c r="N438" s="49" t="s">
        <v>731</v>
      </c>
      <c r="O438" s="30" t="s">
        <v>363</v>
      </c>
      <c r="P438" s="30" t="s">
        <v>726</v>
      </c>
      <c r="Q438" s="32">
        <v>0.98</v>
      </c>
      <c r="R438" s="32">
        <v>1</v>
      </c>
      <c r="S438" s="33" t="s">
        <v>361</v>
      </c>
      <c r="T438" s="34">
        <v>12067.464185761692</v>
      </c>
      <c r="U438" s="34"/>
      <c r="V438" s="34" t="s">
        <v>363</v>
      </c>
      <c r="W438" s="162" t="s">
        <v>363</v>
      </c>
      <c r="X438" s="162">
        <v>35555.540274164203</v>
      </c>
      <c r="Y438" s="34">
        <v>1650.5093425838504</v>
      </c>
      <c r="Z438" s="162" t="s">
        <v>363</v>
      </c>
      <c r="AA438" s="162" t="s">
        <v>363</v>
      </c>
      <c r="AB438" s="162" t="s">
        <v>363</v>
      </c>
      <c r="AC438" s="34" t="s">
        <v>363</v>
      </c>
      <c r="AD438" s="162" t="s">
        <v>363</v>
      </c>
      <c r="AE438" s="162" t="s">
        <v>363</v>
      </c>
      <c r="AF438" s="162" t="s">
        <v>363</v>
      </c>
      <c r="AG438" s="162" t="s">
        <v>363</v>
      </c>
      <c r="AH438" s="162" t="s">
        <v>363</v>
      </c>
      <c r="AI438" s="162" t="s">
        <v>363</v>
      </c>
      <c r="AJ438" s="162" t="s">
        <v>363</v>
      </c>
      <c r="AK438" s="34" t="s">
        <v>363</v>
      </c>
      <c r="AL438" s="34">
        <v>8059.4853341092603</v>
      </c>
      <c r="AM438" s="34">
        <v>8714.9691861227166</v>
      </c>
      <c r="AN438" s="34">
        <v>3775.9776832929133</v>
      </c>
      <c r="AO438" s="34" t="s">
        <v>363</v>
      </c>
      <c r="AP438" s="34" t="s">
        <v>363</v>
      </c>
      <c r="AQ438" s="34" t="s">
        <v>363</v>
      </c>
    </row>
    <row r="439" spans="1:43" x14ac:dyDescent="0.45">
      <c r="A439" s="19">
        <v>431</v>
      </c>
      <c r="B439" s="19" t="str">
        <f t="shared" si="40"/>
        <v>150990_Blue</v>
      </c>
      <c r="C439" s="19" t="s">
        <v>1620</v>
      </c>
      <c r="D439" s="19" t="s">
        <v>1620</v>
      </c>
      <c r="E439" s="19" t="s">
        <v>1620</v>
      </c>
      <c r="F439" s="19" t="s">
        <v>1620</v>
      </c>
      <c r="G439" s="19">
        <f t="shared" si="41"/>
        <v>150990</v>
      </c>
      <c r="H439" s="19" t="str">
        <f t="shared" si="44"/>
        <v>150990</v>
      </c>
      <c r="I439" s="19" t="str">
        <f t="shared" si="45"/>
        <v>aa</v>
      </c>
      <c r="J439" s="19">
        <f t="shared" si="42"/>
        <v>260</v>
      </c>
      <c r="K439" s="35"/>
      <c r="L439" s="36"/>
      <c r="M439" s="36"/>
      <c r="N439" s="56"/>
      <c r="O439" s="36"/>
      <c r="P439" s="36"/>
      <c r="Q439" s="37"/>
      <c r="R439" s="37"/>
      <c r="S439" s="33" t="s">
        <v>362</v>
      </c>
      <c r="T439" s="34">
        <v>2437.0889173862784</v>
      </c>
      <c r="U439" s="34"/>
      <c r="V439" s="34" t="s">
        <v>363</v>
      </c>
      <c r="W439" s="162" t="s">
        <v>363</v>
      </c>
      <c r="X439" s="162">
        <v>1885.9940810315536</v>
      </c>
      <c r="Y439" s="34">
        <v>7737.5658870224443</v>
      </c>
      <c r="Z439" s="162" t="s">
        <v>363</v>
      </c>
      <c r="AA439" s="162" t="s">
        <v>363</v>
      </c>
      <c r="AB439" s="162" t="s">
        <v>363</v>
      </c>
      <c r="AC439" s="34" t="s">
        <v>363</v>
      </c>
      <c r="AD439" s="162" t="s">
        <v>363</v>
      </c>
      <c r="AE439" s="162" t="s">
        <v>363</v>
      </c>
      <c r="AF439" s="162" t="s">
        <v>363</v>
      </c>
      <c r="AG439" s="162" t="s">
        <v>363</v>
      </c>
      <c r="AH439" s="162" t="s">
        <v>363</v>
      </c>
      <c r="AI439" s="162" t="s">
        <v>363</v>
      </c>
      <c r="AJ439" s="162" t="s">
        <v>363</v>
      </c>
      <c r="AK439" s="34" t="s">
        <v>363</v>
      </c>
      <c r="AL439" s="34">
        <v>4860.9498641725313</v>
      </c>
      <c r="AM439" s="34">
        <v>3608.042126469853</v>
      </c>
      <c r="AN439" s="34">
        <v>67.346598951595041</v>
      </c>
      <c r="AO439" s="34" t="s">
        <v>363</v>
      </c>
      <c r="AP439" s="34" t="s">
        <v>363</v>
      </c>
      <c r="AQ439" s="34" t="s">
        <v>363</v>
      </c>
    </row>
    <row r="440" spans="1:43" x14ac:dyDescent="0.45">
      <c r="A440" s="19">
        <v>432</v>
      </c>
      <c r="B440" s="19" t="str">
        <f t="shared" si="40"/>
        <v>150990_Grey</v>
      </c>
      <c r="C440" s="19" t="s">
        <v>1620</v>
      </c>
      <c r="D440" s="19" t="s">
        <v>1620</v>
      </c>
      <c r="E440" s="19" t="s">
        <v>1620</v>
      </c>
      <c r="F440" s="19" t="s">
        <v>1620</v>
      </c>
      <c r="G440" s="19">
        <f t="shared" si="41"/>
        <v>150990</v>
      </c>
      <c r="H440" s="19" t="str">
        <f t="shared" ref="H440:H461" si="46">IF(L440="",H439,LEFT(L440,6))</f>
        <v>150990</v>
      </c>
      <c r="I440" s="19" t="str">
        <f t="shared" si="45"/>
        <v>aa</v>
      </c>
      <c r="J440" s="19">
        <f t="shared" si="42"/>
        <v>260</v>
      </c>
      <c r="K440" s="38"/>
      <c r="L440" s="39"/>
      <c r="M440" s="39"/>
      <c r="N440" s="39"/>
      <c r="O440" s="39"/>
      <c r="P440" s="39"/>
      <c r="Q440" s="40"/>
      <c r="R440" s="40"/>
      <c r="S440" s="33" t="s">
        <v>364</v>
      </c>
      <c r="T440" s="34">
        <v>221.08812900145665</v>
      </c>
      <c r="U440" s="34"/>
      <c r="V440" s="34" t="s">
        <v>363</v>
      </c>
      <c r="W440" s="162" t="s">
        <v>363</v>
      </c>
      <c r="X440" s="162">
        <v>111.57299458838473</v>
      </c>
      <c r="Y440" s="34">
        <v>537.23179356204423</v>
      </c>
      <c r="Z440" s="162" t="s">
        <v>363</v>
      </c>
      <c r="AA440" s="162" t="s">
        <v>363</v>
      </c>
      <c r="AB440" s="162" t="s">
        <v>363</v>
      </c>
      <c r="AC440" s="34" t="s">
        <v>363</v>
      </c>
      <c r="AD440" s="162" t="s">
        <v>363</v>
      </c>
      <c r="AE440" s="162" t="s">
        <v>363</v>
      </c>
      <c r="AF440" s="162" t="s">
        <v>363</v>
      </c>
      <c r="AG440" s="162" t="s">
        <v>363</v>
      </c>
      <c r="AH440" s="162" t="s">
        <v>363</v>
      </c>
      <c r="AI440" s="162" t="s">
        <v>363</v>
      </c>
      <c r="AJ440" s="162" t="s">
        <v>363</v>
      </c>
      <c r="AK440" s="34" t="s">
        <v>363</v>
      </c>
      <c r="AL440" s="34">
        <v>68.793093096111335</v>
      </c>
      <c r="AM440" s="34">
        <v>1031.8173183343977</v>
      </c>
      <c r="AN440" s="34">
        <v>470.03316113729551</v>
      </c>
      <c r="AO440" s="34" t="s">
        <v>363</v>
      </c>
      <c r="AP440" s="34" t="s">
        <v>363</v>
      </c>
      <c r="AQ440" s="34" t="s">
        <v>363</v>
      </c>
    </row>
    <row r="441" spans="1:43" x14ac:dyDescent="0.45">
      <c r="A441" s="19">
        <v>433</v>
      </c>
      <c r="B441" s="19" t="str">
        <f t="shared" si="40"/>
        <v>151000_Green</v>
      </c>
      <c r="C441" s="19" t="s">
        <v>1620</v>
      </c>
      <c r="D441" s="19" t="s">
        <v>1620</v>
      </c>
      <c r="E441" s="19" t="s">
        <v>1620</v>
      </c>
      <c r="F441" s="19" t="s">
        <v>1620</v>
      </c>
      <c r="G441" s="19">
        <f t="shared" si="41"/>
        <v>151000</v>
      </c>
      <c r="H441" s="19" t="str">
        <f t="shared" si="46"/>
        <v>151000</v>
      </c>
      <c r="I441" s="19" t="str">
        <f>IF(J441=J438,"aa",J441)</f>
        <v>aa</v>
      </c>
      <c r="J441" s="19">
        <f t="shared" si="42"/>
        <v>260</v>
      </c>
      <c r="K441" s="31" t="s">
        <v>363</v>
      </c>
      <c r="L441" s="30" t="s">
        <v>732</v>
      </c>
      <c r="M441" s="30" t="s">
        <v>733</v>
      </c>
      <c r="N441" s="49" t="s">
        <v>734</v>
      </c>
      <c r="O441" s="30" t="s">
        <v>363</v>
      </c>
      <c r="P441" s="30" t="s">
        <v>722</v>
      </c>
      <c r="Q441" s="32">
        <v>0.02</v>
      </c>
      <c r="R441" s="32">
        <v>4.2585037074617665E-2</v>
      </c>
      <c r="S441" s="33" t="s">
        <v>361</v>
      </c>
      <c r="T441" s="34">
        <v>5260.1595029760047</v>
      </c>
      <c r="U441" s="34"/>
      <c r="V441" s="34" t="s">
        <v>363</v>
      </c>
      <c r="W441" s="162" t="s">
        <v>363</v>
      </c>
      <c r="X441" s="162">
        <v>15498.51817892806</v>
      </c>
      <c r="Y441" s="34">
        <v>719.45043875803469</v>
      </c>
      <c r="Z441" s="162" t="s">
        <v>363</v>
      </c>
      <c r="AA441" s="162" t="s">
        <v>363</v>
      </c>
      <c r="AB441" s="162" t="s">
        <v>363</v>
      </c>
      <c r="AC441" s="34" t="s">
        <v>363</v>
      </c>
      <c r="AD441" s="162" t="s">
        <v>363</v>
      </c>
      <c r="AE441" s="162" t="s">
        <v>363</v>
      </c>
      <c r="AF441" s="162" t="s">
        <v>363</v>
      </c>
      <c r="AG441" s="162" t="s">
        <v>363</v>
      </c>
      <c r="AH441" s="162" t="s">
        <v>363</v>
      </c>
      <c r="AI441" s="162" t="s">
        <v>363</v>
      </c>
      <c r="AJ441" s="162" t="s">
        <v>363</v>
      </c>
      <c r="AK441" s="34" t="s">
        <v>363</v>
      </c>
      <c r="AL441" s="34">
        <v>3513.0975088644659</v>
      </c>
      <c r="AM441" s="34">
        <v>3798.8203053144539</v>
      </c>
      <c r="AN441" s="34">
        <v>1645.9336102471177</v>
      </c>
      <c r="AO441" s="34" t="s">
        <v>363</v>
      </c>
      <c r="AP441" s="34" t="s">
        <v>363</v>
      </c>
      <c r="AQ441" s="34" t="s">
        <v>363</v>
      </c>
    </row>
    <row r="442" spans="1:43" x14ac:dyDescent="0.45">
      <c r="A442" s="19">
        <v>434</v>
      </c>
      <c r="B442" s="19" t="str">
        <f t="shared" si="40"/>
        <v>151000_Blue</v>
      </c>
      <c r="C442" s="19" t="s">
        <v>1620</v>
      </c>
      <c r="D442" s="19" t="s">
        <v>1620</v>
      </c>
      <c r="E442" s="19" t="s">
        <v>1620</v>
      </c>
      <c r="F442" s="19" t="s">
        <v>1620</v>
      </c>
      <c r="G442" s="19">
        <f t="shared" si="41"/>
        <v>151000</v>
      </c>
      <c r="H442" s="19" t="str">
        <f t="shared" si="46"/>
        <v>151000</v>
      </c>
      <c r="I442" s="19" t="str">
        <f t="shared" si="45"/>
        <v>aa</v>
      </c>
      <c r="J442" s="19">
        <f t="shared" si="42"/>
        <v>260</v>
      </c>
      <c r="K442" s="35"/>
      <c r="L442" s="36"/>
      <c r="M442" s="36"/>
      <c r="N442" s="56"/>
      <c r="O442" s="36"/>
      <c r="P442" s="36"/>
      <c r="Q442" s="37"/>
      <c r="R442" s="37"/>
      <c r="S442" s="33" t="s">
        <v>362</v>
      </c>
      <c r="T442" s="34">
        <v>1062.3173378473778</v>
      </c>
      <c r="U442" s="34"/>
      <c r="V442" s="34" t="s">
        <v>363</v>
      </c>
      <c r="W442" s="162" t="s">
        <v>363</v>
      </c>
      <c r="X442" s="162">
        <v>822.09729692837197</v>
      </c>
      <c r="Y442" s="34">
        <v>3372.7741059755258</v>
      </c>
      <c r="Z442" s="162" t="s">
        <v>363</v>
      </c>
      <c r="AA442" s="162" t="s">
        <v>363</v>
      </c>
      <c r="AB442" s="162" t="s">
        <v>363</v>
      </c>
      <c r="AC442" s="34" t="s">
        <v>363</v>
      </c>
      <c r="AD442" s="162" t="s">
        <v>363</v>
      </c>
      <c r="AE442" s="162" t="s">
        <v>363</v>
      </c>
      <c r="AF442" s="162" t="s">
        <v>363</v>
      </c>
      <c r="AG442" s="162" t="s">
        <v>363</v>
      </c>
      <c r="AH442" s="162" t="s">
        <v>363</v>
      </c>
      <c r="AI442" s="162" t="s">
        <v>363</v>
      </c>
      <c r="AJ442" s="162" t="s">
        <v>363</v>
      </c>
      <c r="AK442" s="34" t="s">
        <v>363</v>
      </c>
      <c r="AL442" s="34">
        <v>2118.8686560749165</v>
      </c>
      <c r="AM442" s="34">
        <v>1572.7311709017692</v>
      </c>
      <c r="AN442" s="34">
        <v>29.356113845883861</v>
      </c>
      <c r="AO442" s="34" t="s">
        <v>363</v>
      </c>
      <c r="AP442" s="34" t="s">
        <v>363</v>
      </c>
      <c r="AQ442" s="34" t="s">
        <v>363</v>
      </c>
    </row>
    <row r="443" spans="1:43" x14ac:dyDescent="0.45">
      <c r="A443" s="19">
        <v>435</v>
      </c>
      <c r="B443" s="19" t="str">
        <f t="shared" si="40"/>
        <v>151000_Grey</v>
      </c>
      <c r="C443" s="19" t="s">
        <v>1620</v>
      </c>
      <c r="D443" s="19" t="s">
        <v>1620</v>
      </c>
      <c r="E443" s="19" t="s">
        <v>1620</v>
      </c>
      <c r="F443" s="19" t="s">
        <v>1620</v>
      </c>
      <c r="G443" s="19">
        <f t="shared" si="41"/>
        <v>151000</v>
      </c>
      <c r="H443" s="19" t="str">
        <f t="shared" si="46"/>
        <v>151000</v>
      </c>
      <c r="I443" s="19" t="str">
        <f t="shared" si="45"/>
        <v>aa</v>
      </c>
      <c r="J443" s="19">
        <f t="shared" si="42"/>
        <v>260</v>
      </c>
      <c r="K443" s="38"/>
      <c r="L443" s="39"/>
      <c r="M443" s="39"/>
      <c r="N443" s="39"/>
      <c r="O443" s="39"/>
      <c r="P443" s="39"/>
      <c r="Q443" s="40"/>
      <c r="R443" s="40"/>
      <c r="S443" s="33" t="s">
        <v>364</v>
      </c>
      <c r="T443" s="34">
        <v>96.371433538983524</v>
      </c>
      <c r="U443" s="34"/>
      <c r="V443" s="34" t="s">
        <v>363</v>
      </c>
      <c r="W443" s="162" t="s">
        <v>363</v>
      </c>
      <c r="X443" s="162">
        <v>48.634223290428437</v>
      </c>
      <c r="Y443" s="34">
        <v>234.17719586361127</v>
      </c>
      <c r="Z443" s="162" t="s">
        <v>363</v>
      </c>
      <c r="AA443" s="162" t="s">
        <v>363</v>
      </c>
      <c r="AB443" s="162" t="s">
        <v>363</v>
      </c>
      <c r="AC443" s="34" t="s">
        <v>363</v>
      </c>
      <c r="AD443" s="162" t="s">
        <v>363</v>
      </c>
      <c r="AE443" s="162" t="s">
        <v>363</v>
      </c>
      <c r="AF443" s="162" t="s">
        <v>363</v>
      </c>
      <c r="AG443" s="162" t="s">
        <v>363</v>
      </c>
      <c r="AH443" s="162" t="s">
        <v>363</v>
      </c>
      <c r="AI443" s="162" t="s">
        <v>363</v>
      </c>
      <c r="AJ443" s="162" t="s">
        <v>363</v>
      </c>
      <c r="AK443" s="34" t="s">
        <v>363</v>
      </c>
      <c r="AL443" s="34">
        <v>29.986634873595225</v>
      </c>
      <c r="AM443" s="34">
        <v>449.76505327240108</v>
      </c>
      <c r="AN443" s="34">
        <v>204.88558003655987</v>
      </c>
      <c r="AO443" s="34" t="s">
        <v>363</v>
      </c>
      <c r="AP443" s="34" t="s">
        <v>363</v>
      </c>
      <c r="AQ443" s="34" t="s">
        <v>363</v>
      </c>
    </row>
    <row r="444" spans="1:43" x14ac:dyDescent="0.45">
      <c r="A444" s="19">
        <v>436</v>
      </c>
      <c r="B444" s="19" t="str">
        <f t="shared" si="40"/>
        <v>120730_Green</v>
      </c>
      <c r="C444" s="19" t="s">
        <v>136</v>
      </c>
      <c r="D444" s="19" t="s">
        <v>136</v>
      </c>
      <c r="E444" s="19" t="s">
        <v>136</v>
      </c>
      <c r="F444" s="19" t="s">
        <v>136</v>
      </c>
      <c r="G444" s="19">
        <f t="shared" si="41"/>
        <v>120730</v>
      </c>
      <c r="H444" s="19" t="str">
        <f t="shared" si="46"/>
        <v>120730</v>
      </c>
      <c r="I444" s="19">
        <f>IF(J444=J441,"aa",J444)</f>
        <v>265</v>
      </c>
      <c r="J444" s="19">
        <f t="shared" si="42"/>
        <v>265</v>
      </c>
      <c r="K444" s="31">
        <v>265</v>
      </c>
      <c r="L444" s="30" t="s">
        <v>735</v>
      </c>
      <c r="M444" s="30" t="s">
        <v>736</v>
      </c>
      <c r="N444" s="49" t="s">
        <v>737</v>
      </c>
      <c r="O444" s="49" t="s">
        <v>146</v>
      </c>
      <c r="P444" s="30" t="s">
        <v>735</v>
      </c>
      <c r="Q444" s="32">
        <v>1</v>
      </c>
      <c r="R444" s="32">
        <v>1</v>
      </c>
      <c r="S444" s="33" t="s">
        <v>361</v>
      </c>
      <c r="T444" s="34">
        <v>8423.0672928594613</v>
      </c>
      <c r="U444" s="34"/>
      <c r="V444" s="34">
        <v>15487.188497226267</v>
      </c>
      <c r="W444" s="162" t="s">
        <v>363</v>
      </c>
      <c r="X444" s="162">
        <v>10101.608197149177</v>
      </c>
      <c r="Y444" s="34" t="s">
        <v>363</v>
      </c>
      <c r="Z444" s="162">
        <v>8640.2458115869103</v>
      </c>
      <c r="AA444" s="162" t="s">
        <v>363</v>
      </c>
      <c r="AB444" s="162">
        <v>57148.723388107283</v>
      </c>
      <c r="AC444" s="34">
        <v>28095.66758162549</v>
      </c>
      <c r="AD444" s="162" t="s">
        <v>363</v>
      </c>
      <c r="AE444" s="162" t="s">
        <v>363</v>
      </c>
      <c r="AF444" s="162" t="s">
        <v>363</v>
      </c>
      <c r="AG444" s="162">
        <v>13876.768778852726</v>
      </c>
      <c r="AH444" s="162" t="s">
        <v>363</v>
      </c>
      <c r="AI444" s="162">
        <v>11406.528951533217</v>
      </c>
      <c r="AJ444" s="162">
        <v>28433.572049423103</v>
      </c>
      <c r="AK444" s="34">
        <v>13007.39124274616</v>
      </c>
      <c r="AL444" s="34" t="s">
        <v>363</v>
      </c>
      <c r="AM444" s="34" t="s">
        <v>363</v>
      </c>
      <c r="AN444" s="34">
        <v>7213.5670759480317</v>
      </c>
      <c r="AO444" s="34" t="s">
        <v>363</v>
      </c>
      <c r="AP444" s="34">
        <v>7623.5098291431341</v>
      </c>
      <c r="AQ444" s="34">
        <v>9515.8350791159246</v>
      </c>
    </row>
    <row r="445" spans="1:43" x14ac:dyDescent="0.45">
      <c r="A445" s="19">
        <v>437</v>
      </c>
      <c r="B445" s="19" t="str">
        <f t="shared" si="40"/>
        <v>120730_Blue</v>
      </c>
      <c r="C445" s="19" t="s">
        <v>136</v>
      </c>
      <c r="D445" s="19" t="s">
        <v>136</v>
      </c>
      <c r="E445" s="19" t="s">
        <v>136</v>
      </c>
      <c r="F445" s="19" t="s">
        <v>136</v>
      </c>
      <c r="G445" s="19">
        <f t="shared" si="41"/>
        <v>120730</v>
      </c>
      <c r="H445" s="19" t="str">
        <f t="shared" si="46"/>
        <v>120730</v>
      </c>
      <c r="I445" s="19">
        <f t="shared" si="45"/>
        <v>265</v>
      </c>
      <c r="J445" s="19">
        <f t="shared" si="42"/>
        <v>265</v>
      </c>
      <c r="K445" s="35"/>
      <c r="L445" s="36"/>
      <c r="M445" s="36"/>
      <c r="N445" s="56"/>
      <c r="O445" s="56"/>
      <c r="P445" s="36"/>
      <c r="Q445" s="37"/>
      <c r="R445" s="37"/>
      <c r="S445" s="33" t="s">
        <v>362</v>
      </c>
      <c r="T445" s="34">
        <v>1175.0548935682791</v>
      </c>
      <c r="U445" s="34"/>
      <c r="V445" s="34" t="s">
        <v>363</v>
      </c>
      <c r="W445" s="162" t="s">
        <v>363</v>
      </c>
      <c r="X445" s="162">
        <v>1540.5012167859416</v>
      </c>
      <c r="Y445" s="34" t="s">
        <v>363</v>
      </c>
      <c r="Z445" s="162">
        <v>121.14734437844459</v>
      </c>
      <c r="AA445" s="162" t="s">
        <v>363</v>
      </c>
      <c r="AB445" s="162" t="s">
        <v>363</v>
      </c>
      <c r="AC445" s="34">
        <v>453.15320552502726</v>
      </c>
      <c r="AD445" s="162" t="s">
        <v>363</v>
      </c>
      <c r="AE445" s="162" t="s">
        <v>363</v>
      </c>
      <c r="AF445" s="162" t="s">
        <v>363</v>
      </c>
      <c r="AG445" s="162" t="s">
        <v>363</v>
      </c>
      <c r="AH445" s="162" t="s">
        <v>363</v>
      </c>
      <c r="AI445" s="162">
        <v>315.49572181980778</v>
      </c>
      <c r="AJ445" s="162" t="s">
        <v>363</v>
      </c>
      <c r="AK445" s="34">
        <v>124.44454830277097</v>
      </c>
      <c r="AL445" s="34" t="s">
        <v>363</v>
      </c>
      <c r="AM445" s="34" t="s">
        <v>363</v>
      </c>
      <c r="AN445" s="34">
        <v>310.93056354434577</v>
      </c>
      <c r="AO445" s="34" t="s">
        <v>363</v>
      </c>
      <c r="AP445" s="34">
        <v>1422.3162479722557</v>
      </c>
      <c r="AQ445" s="34">
        <v>9131.4206570462156</v>
      </c>
    </row>
    <row r="446" spans="1:43" x14ac:dyDescent="0.45">
      <c r="A446" s="19">
        <v>438</v>
      </c>
      <c r="B446" s="19" t="str">
        <f t="shared" si="40"/>
        <v>120730_Grey</v>
      </c>
      <c r="C446" s="19" t="s">
        <v>136</v>
      </c>
      <c r="D446" s="19" t="s">
        <v>136</v>
      </c>
      <c r="E446" s="19" t="s">
        <v>136</v>
      </c>
      <c r="F446" s="19" t="s">
        <v>136</v>
      </c>
      <c r="G446" s="19">
        <f t="shared" si="41"/>
        <v>120730</v>
      </c>
      <c r="H446" s="19" t="str">
        <f t="shared" si="46"/>
        <v>120730</v>
      </c>
      <c r="I446" s="19">
        <f t="shared" si="45"/>
        <v>265</v>
      </c>
      <c r="J446" s="19">
        <f t="shared" si="42"/>
        <v>265</v>
      </c>
      <c r="K446" s="38"/>
      <c r="L446" s="39"/>
      <c r="M446" s="39"/>
      <c r="N446" s="39"/>
      <c r="O446" s="39"/>
      <c r="P446" s="39"/>
      <c r="Q446" s="40"/>
      <c r="R446" s="40"/>
      <c r="S446" s="33" t="s">
        <v>364</v>
      </c>
      <c r="T446" s="34">
        <v>297.77716934758217</v>
      </c>
      <c r="U446" s="34"/>
      <c r="V446" s="34">
        <v>231.21025459718888</v>
      </c>
      <c r="W446" s="162" t="s">
        <v>363</v>
      </c>
      <c r="X446" s="162">
        <v>38.438009202528896</v>
      </c>
      <c r="Y446" s="34" t="s">
        <v>363</v>
      </c>
      <c r="Z446" s="162">
        <v>593.79314676420029</v>
      </c>
      <c r="AA446" s="162" t="s">
        <v>363</v>
      </c>
      <c r="AB446" s="162">
        <v>259.22720548898616</v>
      </c>
      <c r="AC446" s="34">
        <v>4.0117212750744972E-3</v>
      </c>
      <c r="AD446" s="162" t="s">
        <v>363</v>
      </c>
      <c r="AE446" s="162" t="s">
        <v>363</v>
      </c>
      <c r="AF446" s="162" t="s">
        <v>363</v>
      </c>
      <c r="AG446" s="162">
        <v>26.069967677812382</v>
      </c>
      <c r="AH446" s="162" t="s">
        <v>363</v>
      </c>
      <c r="AI446" s="162">
        <v>8.1410221991631284E-4</v>
      </c>
      <c r="AJ446" s="162">
        <v>12.194810665993401</v>
      </c>
      <c r="AK446" s="34">
        <v>406.84374851172322</v>
      </c>
      <c r="AL446" s="34" t="s">
        <v>363</v>
      </c>
      <c r="AM446" s="34" t="s">
        <v>363</v>
      </c>
      <c r="AN446" s="34">
        <v>779.38342026235057</v>
      </c>
      <c r="AO446" s="34" t="s">
        <v>363</v>
      </c>
      <c r="AP446" s="34">
        <v>202.94078851009758</v>
      </c>
      <c r="AQ446" s="34">
        <v>248.90374451716696</v>
      </c>
    </row>
    <row r="447" spans="1:43" x14ac:dyDescent="0.45">
      <c r="A447" s="19">
        <v>439</v>
      </c>
      <c r="B447" s="19" t="str">
        <f t="shared" si="40"/>
        <v>151530_Green</v>
      </c>
      <c r="C447" s="19" t="s">
        <v>1620</v>
      </c>
      <c r="D447" s="19" t="s">
        <v>1620</v>
      </c>
      <c r="E447" s="19" t="s">
        <v>1620</v>
      </c>
      <c r="F447" s="19" t="s">
        <v>1620</v>
      </c>
      <c r="G447" s="19">
        <f t="shared" si="41"/>
        <v>151530</v>
      </c>
      <c r="H447" s="19" t="str">
        <f t="shared" si="46"/>
        <v>151530</v>
      </c>
      <c r="I447" s="19" t="str">
        <f>IF(J447=J444,"aa",J447)</f>
        <v>aa</v>
      </c>
      <c r="J447" s="19">
        <f t="shared" si="42"/>
        <v>265</v>
      </c>
      <c r="K447" s="31" t="s">
        <v>363</v>
      </c>
      <c r="L447" s="30" t="s">
        <v>738</v>
      </c>
      <c r="M447" s="30" t="s">
        <v>739</v>
      </c>
      <c r="N447" s="49" t="s">
        <v>740</v>
      </c>
      <c r="O447" s="30" t="s">
        <v>363</v>
      </c>
      <c r="P447" s="30" t="s">
        <v>735</v>
      </c>
      <c r="Q447" s="32">
        <v>0.4</v>
      </c>
      <c r="R447" s="32">
        <v>1</v>
      </c>
      <c r="S447" s="33" t="s">
        <v>361</v>
      </c>
      <c r="T447" s="34">
        <v>21057.668232148651</v>
      </c>
      <c r="U447" s="34"/>
      <c r="V447" s="34">
        <v>38717.971243065665</v>
      </c>
      <c r="W447" s="162" t="s">
        <v>363</v>
      </c>
      <c r="X447" s="162">
        <v>25254.02049287294</v>
      </c>
      <c r="Y447" s="34" t="s">
        <v>363</v>
      </c>
      <c r="Z447" s="162">
        <v>21600.614528967275</v>
      </c>
      <c r="AA447" s="162" t="s">
        <v>363</v>
      </c>
      <c r="AB447" s="162">
        <v>142871.80847026821</v>
      </c>
      <c r="AC447" s="34">
        <v>70239.168954063716</v>
      </c>
      <c r="AD447" s="162" t="s">
        <v>363</v>
      </c>
      <c r="AE447" s="162" t="s">
        <v>363</v>
      </c>
      <c r="AF447" s="162" t="s">
        <v>363</v>
      </c>
      <c r="AG447" s="162">
        <v>34691.921947131814</v>
      </c>
      <c r="AH447" s="162" t="s">
        <v>363</v>
      </c>
      <c r="AI447" s="162">
        <v>28516.32237883304</v>
      </c>
      <c r="AJ447" s="162">
        <v>71083.930123557759</v>
      </c>
      <c r="AK447" s="34">
        <v>32518.478106865397</v>
      </c>
      <c r="AL447" s="34" t="s">
        <v>363</v>
      </c>
      <c r="AM447" s="34" t="s">
        <v>363</v>
      </c>
      <c r="AN447" s="34">
        <v>18033.917689870079</v>
      </c>
      <c r="AO447" s="34" t="s">
        <v>363</v>
      </c>
      <c r="AP447" s="34">
        <v>19058.774572857834</v>
      </c>
      <c r="AQ447" s="34">
        <v>23789.587697789812</v>
      </c>
    </row>
    <row r="448" spans="1:43" x14ac:dyDescent="0.45">
      <c r="A448" s="19">
        <v>440</v>
      </c>
      <c r="B448" s="19" t="str">
        <f t="shared" si="40"/>
        <v>151530_Blue</v>
      </c>
      <c r="C448" s="19" t="s">
        <v>1620</v>
      </c>
      <c r="D448" s="19" t="s">
        <v>1620</v>
      </c>
      <c r="E448" s="19" t="s">
        <v>1620</v>
      </c>
      <c r="F448" s="19" t="s">
        <v>1620</v>
      </c>
      <c r="G448" s="19">
        <f t="shared" si="41"/>
        <v>151530</v>
      </c>
      <c r="H448" s="19" t="str">
        <f t="shared" si="46"/>
        <v>151530</v>
      </c>
      <c r="I448" s="19" t="str">
        <f t="shared" si="45"/>
        <v>aa</v>
      </c>
      <c r="J448" s="19">
        <f t="shared" si="42"/>
        <v>265</v>
      </c>
      <c r="K448" s="35"/>
      <c r="L448" s="36"/>
      <c r="M448" s="36"/>
      <c r="N448" s="56"/>
      <c r="O448" s="36"/>
      <c r="P448" s="36"/>
      <c r="Q448" s="37"/>
      <c r="R448" s="37"/>
      <c r="S448" s="33" t="s">
        <v>362</v>
      </c>
      <c r="T448" s="34">
        <v>2937.6372339206978</v>
      </c>
      <c r="U448" s="34"/>
      <c r="V448" s="34" t="s">
        <v>363</v>
      </c>
      <c r="W448" s="162" t="s">
        <v>363</v>
      </c>
      <c r="X448" s="162">
        <v>3851.2530419648538</v>
      </c>
      <c r="Y448" s="34" t="s">
        <v>363</v>
      </c>
      <c r="Z448" s="162">
        <v>302.86836094611147</v>
      </c>
      <c r="AA448" s="162" t="s">
        <v>363</v>
      </c>
      <c r="AB448" s="162" t="s">
        <v>363</v>
      </c>
      <c r="AC448" s="34">
        <v>1132.8830138125682</v>
      </c>
      <c r="AD448" s="162" t="s">
        <v>363</v>
      </c>
      <c r="AE448" s="162" t="s">
        <v>363</v>
      </c>
      <c r="AF448" s="162" t="s">
        <v>363</v>
      </c>
      <c r="AG448" s="162" t="s">
        <v>363</v>
      </c>
      <c r="AH448" s="162" t="s">
        <v>363</v>
      </c>
      <c r="AI448" s="162">
        <v>788.73930454951937</v>
      </c>
      <c r="AJ448" s="162" t="s">
        <v>363</v>
      </c>
      <c r="AK448" s="34">
        <v>311.11137075692739</v>
      </c>
      <c r="AL448" s="34" t="s">
        <v>363</v>
      </c>
      <c r="AM448" s="34" t="s">
        <v>363</v>
      </c>
      <c r="AN448" s="34">
        <v>777.32640886086438</v>
      </c>
      <c r="AO448" s="34" t="s">
        <v>363</v>
      </c>
      <c r="AP448" s="34">
        <v>3555.790619930639</v>
      </c>
      <c r="AQ448" s="34">
        <v>22828.551642615537</v>
      </c>
    </row>
    <row r="449" spans="1:43" x14ac:dyDescent="0.45">
      <c r="A449" s="19">
        <v>441</v>
      </c>
      <c r="B449" s="19" t="str">
        <f t="shared" si="40"/>
        <v>151530_Grey</v>
      </c>
      <c r="C449" s="19" t="s">
        <v>1620</v>
      </c>
      <c r="D449" s="19" t="s">
        <v>1620</v>
      </c>
      <c r="E449" s="19" t="s">
        <v>1620</v>
      </c>
      <c r="F449" s="19" t="s">
        <v>1620</v>
      </c>
      <c r="G449" s="19">
        <f t="shared" si="41"/>
        <v>151530</v>
      </c>
      <c r="H449" s="19" t="str">
        <f t="shared" si="46"/>
        <v>151530</v>
      </c>
      <c r="I449" s="19" t="str">
        <f t="shared" si="45"/>
        <v>aa</v>
      </c>
      <c r="J449" s="19">
        <f t="shared" si="42"/>
        <v>265</v>
      </c>
      <c r="K449" s="38"/>
      <c r="L449" s="39"/>
      <c r="M449" s="39"/>
      <c r="N449" s="39"/>
      <c r="O449" s="39"/>
      <c r="P449" s="39"/>
      <c r="Q449" s="40"/>
      <c r="R449" s="40"/>
      <c r="S449" s="33" t="s">
        <v>364</v>
      </c>
      <c r="T449" s="34">
        <v>744.44292336895535</v>
      </c>
      <c r="U449" s="34"/>
      <c r="V449" s="34">
        <v>578.02563649297213</v>
      </c>
      <c r="W449" s="162" t="s">
        <v>363</v>
      </c>
      <c r="X449" s="162">
        <v>96.095023006322236</v>
      </c>
      <c r="Y449" s="34" t="s">
        <v>363</v>
      </c>
      <c r="Z449" s="162">
        <v>1484.4828669105007</v>
      </c>
      <c r="AA449" s="162" t="s">
        <v>363</v>
      </c>
      <c r="AB449" s="162">
        <v>648.06801372246537</v>
      </c>
      <c r="AC449" s="34">
        <v>1.0029303187686243E-2</v>
      </c>
      <c r="AD449" s="162" t="s">
        <v>363</v>
      </c>
      <c r="AE449" s="162" t="s">
        <v>363</v>
      </c>
      <c r="AF449" s="162" t="s">
        <v>363</v>
      </c>
      <c r="AG449" s="162">
        <v>65.174919194530958</v>
      </c>
      <c r="AH449" s="162" t="s">
        <v>363</v>
      </c>
      <c r="AI449" s="162">
        <v>2.035255549790782E-3</v>
      </c>
      <c r="AJ449" s="162">
        <v>30.487026664983503</v>
      </c>
      <c r="AK449" s="34">
        <v>1017.109371279308</v>
      </c>
      <c r="AL449" s="34" t="s">
        <v>363</v>
      </c>
      <c r="AM449" s="34" t="s">
        <v>363</v>
      </c>
      <c r="AN449" s="34">
        <v>1948.4585506558763</v>
      </c>
      <c r="AO449" s="34" t="s">
        <v>363</v>
      </c>
      <c r="AP449" s="34">
        <v>507.3519712752439</v>
      </c>
      <c r="AQ449" s="34">
        <v>622.25936129291733</v>
      </c>
    </row>
    <row r="450" spans="1:43" x14ac:dyDescent="0.45">
      <c r="A450" s="19">
        <v>442</v>
      </c>
      <c r="B450" s="19" t="str">
        <f t="shared" si="40"/>
        <v>120600_Green</v>
      </c>
      <c r="C450" s="19" t="s">
        <v>136</v>
      </c>
      <c r="D450" s="19" t="s">
        <v>136</v>
      </c>
      <c r="E450" s="19" t="s">
        <v>136</v>
      </c>
      <c r="F450" s="19" t="s">
        <v>136</v>
      </c>
      <c r="G450" s="19">
        <f t="shared" si="41"/>
        <v>120600</v>
      </c>
      <c r="H450" s="19" t="str">
        <f t="shared" si="46"/>
        <v>120600</v>
      </c>
      <c r="I450" s="19">
        <f>IF(J450=J447,"aa",J450)</f>
        <v>267</v>
      </c>
      <c r="J450" s="19">
        <f t="shared" si="42"/>
        <v>267</v>
      </c>
      <c r="K450" s="31">
        <v>267</v>
      </c>
      <c r="L450" s="30" t="s">
        <v>741</v>
      </c>
      <c r="M450" s="30" t="s">
        <v>742</v>
      </c>
      <c r="N450" s="49" t="s">
        <v>743</v>
      </c>
      <c r="O450" s="49" t="s">
        <v>147</v>
      </c>
      <c r="P450" s="30" t="s">
        <v>741</v>
      </c>
      <c r="Q450" s="32">
        <v>1</v>
      </c>
      <c r="R450" s="32">
        <v>1</v>
      </c>
      <c r="S450" s="33" t="s">
        <v>361</v>
      </c>
      <c r="T450" s="34">
        <v>3017.4648594516434</v>
      </c>
      <c r="U450" s="34"/>
      <c r="V450" s="34" t="s">
        <v>363</v>
      </c>
      <c r="W450" s="162" t="s">
        <v>363</v>
      </c>
      <c r="X450" s="162">
        <v>4178.0140186915878</v>
      </c>
      <c r="Y450" s="34">
        <v>456.707142274072</v>
      </c>
      <c r="Z450" s="162" t="s">
        <v>363</v>
      </c>
      <c r="AA450" s="162" t="s">
        <v>363</v>
      </c>
      <c r="AB450" s="162" t="s">
        <v>363</v>
      </c>
      <c r="AC450" s="34">
        <v>3911.6421247605153</v>
      </c>
      <c r="AD450" s="162">
        <v>8252.1554156335624</v>
      </c>
      <c r="AE450" s="162" t="s">
        <v>363</v>
      </c>
      <c r="AF450" s="162" t="s">
        <v>363</v>
      </c>
      <c r="AG450" s="162" t="s">
        <v>363</v>
      </c>
      <c r="AH450" s="162" t="s">
        <v>363</v>
      </c>
      <c r="AI450" s="162">
        <v>12198.738556290713</v>
      </c>
      <c r="AJ450" s="162">
        <v>4392.8514759024456</v>
      </c>
      <c r="AK450" s="34" t="s">
        <v>363</v>
      </c>
      <c r="AL450" s="34">
        <v>2671.6461496805136</v>
      </c>
      <c r="AM450" s="34">
        <v>2033.1384514195929</v>
      </c>
      <c r="AN450" s="34">
        <v>2253.5988167465816</v>
      </c>
      <c r="AO450" s="34" t="s">
        <v>363</v>
      </c>
      <c r="AP450" s="34">
        <v>8488.1518461885844</v>
      </c>
      <c r="AQ450" s="34">
        <v>2885.6772327721383</v>
      </c>
    </row>
    <row r="451" spans="1:43" x14ac:dyDescent="0.45">
      <c r="A451" s="19">
        <v>443</v>
      </c>
      <c r="B451" s="19" t="str">
        <f t="shared" si="40"/>
        <v>120600_Blue</v>
      </c>
      <c r="C451" s="19" t="s">
        <v>136</v>
      </c>
      <c r="D451" s="19" t="s">
        <v>136</v>
      </c>
      <c r="E451" s="19" t="s">
        <v>136</v>
      </c>
      <c r="F451" s="19" t="s">
        <v>136</v>
      </c>
      <c r="G451" s="19">
        <f t="shared" si="41"/>
        <v>120600</v>
      </c>
      <c r="H451" s="19" t="str">
        <f t="shared" si="46"/>
        <v>120600</v>
      </c>
      <c r="I451" s="19">
        <f t="shared" si="45"/>
        <v>267</v>
      </c>
      <c r="J451" s="19">
        <f t="shared" si="42"/>
        <v>267</v>
      </c>
      <c r="K451" s="35"/>
      <c r="L451" s="36"/>
      <c r="M451" s="36"/>
      <c r="N451" s="56"/>
      <c r="O451" s="56"/>
      <c r="P451" s="36"/>
      <c r="Q451" s="37"/>
      <c r="R451" s="37"/>
      <c r="S451" s="33" t="s">
        <v>362</v>
      </c>
      <c r="T451" s="34">
        <v>148.00350026850523</v>
      </c>
      <c r="U451" s="34"/>
      <c r="V451" s="34" t="s">
        <v>363</v>
      </c>
      <c r="W451" s="162" t="s">
        <v>363</v>
      </c>
      <c r="X451" s="162" t="s">
        <v>363</v>
      </c>
      <c r="Y451" s="34">
        <v>905.05670747638294</v>
      </c>
      <c r="Z451" s="162" t="s">
        <v>363</v>
      </c>
      <c r="AA451" s="162" t="s">
        <v>363</v>
      </c>
      <c r="AB451" s="162" t="s">
        <v>363</v>
      </c>
      <c r="AC451" s="34" t="s">
        <v>363</v>
      </c>
      <c r="AD451" s="162" t="s">
        <v>363</v>
      </c>
      <c r="AE451" s="162" t="s">
        <v>363</v>
      </c>
      <c r="AF451" s="162" t="s">
        <v>363</v>
      </c>
      <c r="AG451" s="162" t="s">
        <v>363</v>
      </c>
      <c r="AH451" s="162" t="s">
        <v>363</v>
      </c>
      <c r="AI451" s="162" t="s">
        <v>363</v>
      </c>
      <c r="AJ451" s="162" t="s">
        <v>363</v>
      </c>
      <c r="AK451" s="34" t="s">
        <v>363</v>
      </c>
      <c r="AL451" s="34">
        <v>11.460571837676344</v>
      </c>
      <c r="AM451" s="34" t="s">
        <v>363</v>
      </c>
      <c r="AN451" s="34">
        <v>341.16602437240141</v>
      </c>
      <c r="AO451" s="34" t="s">
        <v>363</v>
      </c>
      <c r="AP451" s="34">
        <v>607.12003630123081</v>
      </c>
      <c r="AQ451" s="34">
        <v>70.887316778761573</v>
      </c>
    </row>
    <row r="452" spans="1:43" x14ac:dyDescent="0.45">
      <c r="A452" s="19">
        <v>444</v>
      </c>
      <c r="B452" s="19" t="str">
        <f t="shared" si="40"/>
        <v>120600_Grey</v>
      </c>
      <c r="C452" s="19" t="s">
        <v>136</v>
      </c>
      <c r="D452" s="19" t="s">
        <v>136</v>
      </c>
      <c r="E452" s="19" t="s">
        <v>136</v>
      </c>
      <c r="F452" s="19" t="s">
        <v>136</v>
      </c>
      <c r="G452" s="19">
        <f t="shared" si="41"/>
        <v>120600</v>
      </c>
      <c r="H452" s="19" t="str">
        <f t="shared" si="46"/>
        <v>120600</v>
      </c>
      <c r="I452" s="19">
        <f t="shared" si="45"/>
        <v>267</v>
      </c>
      <c r="J452" s="19">
        <f t="shared" si="42"/>
        <v>267</v>
      </c>
      <c r="K452" s="38"/>
      <c r="L452" s="39"/>
      <c r="M452" s="39"/>
      <c r="N452" s="39"/>
      <c r="O452" s="39"/>
      <c r="P452" s="39"/>
      <c r="Q452" s="40"/>
      <c r="R452" s="40"/>
      <c r="S452" s="33" t="s">
        <v>364</v>
      </c>
      <c r="T452" s="34">
        <v>200.83055722111936</v>
      </c>
      <c r="U452" s="34"/>
      <c r="V452" s="34" t="s">
        <v>363</v>
      </c>
      <c r="W452" s="162" t="s">
        <v>363</v>
      </c>
      <c r="X452" s="162">
        <v>17.398364485981304</v>
      </c>
      <c r="Y452" s="34">
        <v>296.69499948488721</v>
      </c>
      <c r="Z452" s="162" t="s">
        <v>363</v>
      </c>
      <c r="AA452" s="162" t="s">
        <v>363</v>
      </c>
      <c r="AB452" s="162" t="s">
        <v>363</v>
      </c>
      <c r="AC452" s="34">
        <v>7.2653730877095257E-3</v>
      </c>
      <c r="AD452" s="162" t="s">
        <v>363</v>
      </c>
      <c r="AE452" s="162" t="s">
        <v>363</v>
      </c>
      <c r="AF452" s="162" t="s">
        <v>363</v>
      </c>
      <c r="AG452" s="162" t="s">
        <v>363</v>
      </c>
      <c r="AH452" s="162" t="s">
        <v>363</v>
      </c>
      <c r="AI452" s="162" t="s">
        <v>363</v>
      </c>
      <c r="AJ452" s="162">
        <v>3.7897656935239041</v>
      </c>
      <c r="AK452" s="34" t="s">
        <v>363</v>
      </c>
      <c r="AL452" s="34">
        <v>25.964463763594896</v>
      </c>
      <c r="AM452" s="34">
        <v>588.57017575912596</v>
      </c>
      <c r="AN452" s="34">
        <v>464.65793184298104</v>
      </c>
      <c r="AO452" s="34" t="s">
        <v>363</v>
      </c>
      <c r="AP452" s="34">
        <v>379.68260520960843</v>
      </c>
      <c r="AQ452" s="34">
        <v>131.6438340509286</v>
      </c>
    </row>
    <row r="453" spans="1:43" x14ac:dyDescent="0.45">
      <c r="A453" s="19">
        <v>445</v>
      </c>
      <c r="B453" s="19" t="str">
        <f t="shared" si="40"/>
        <v>151211_Green</v>
      </c>
      <c r="C453" s="19" t="s">
        <v>1620</v>
      </c>
      <c r="D453" s="19" t="s">
        <v>1620</v>
      </c>
      <c r="E453" s="19" t="s">
        <v>1620</v>
      </c>
      <c r="F453" s="19" t="s">
        <v>1620</v>
      </c>
      <c r="G453" s="19">
        <f t="shared" si="41"/>
        <v>151211</v>
      </c>
      <c r="H453" s="19" t="str">
        <f t="shared" si="46"/>
        <v>151211</v>
      </c>
      <c r="I453" s="19" t="str">
        <f>IF(J453=J450,"aa",J453)</f>
        <v>aa</v>
      </c>
      <c r="J453" s="19">
        <f t="shared" si="42"/>
        <v>267</v>
      </c>
      <c r="K453" s="31" t="s">
        <v>363</v>
      </c>
      <c r="L453" s="30" t="s">
        <v>744</v>
      </c>
      <c r="M453" s="30" t="s">
        <v>745</v>
      </c>
      <c r="N453" s="49" t="s">
        <v>746</v>
      </c>
      <c r="O453" s="30" t="s">
        <v>363</v>
      </c>
      <c r="P453" s="30" t="s">
        <v>741</v>
      </c>
      <c r="Q453" s="32">
        <v>0.41</v>
      </c>
      <c r="R453" s="32">
        <v>0.81072538253005644</v>
      </c>
      <c r="S453" s="33" t="s">
        <v>361</v>
      </c>
      <c r="T453" s="34">
        <v>5966.6715913413091</v>
      </c>
      <c r="U453" s="34"/>
      <c r="V453" s="34" t="s">
        <v>363</v>
      </c>
      <c r="W453" s="162" t="s">
        <v>363</v>
      </c>
      <c r="X453" s="162">
        <v>8261.5171061455512</v>
      </c>
      <c r="Y453" s="34">
        <v>903.08310396184379</v>
      </c>
      <c r="Z453" s="162" t="s">
        <v>363</v>
      </c>
      <c r="AA453" s="162" t="s">
        <v>363</v>
      </c>
      <c r="AB453" s="162" t="s">
        <v>363</v>
      </c>
      <c r="AC453" s="34">
        <v>7734.7989217491504</v>
      </c>
      <c r="AD453" s="162">
        <v>16317.638673260968</v>
      </c>
      <c r="AE453" s="162" t="s">
        <v>363</v>
      </c>
      <c r="AF453" s="162" t="s">
        <v>363</v>
      </c>
      <c r="AG453" s="162" t="s">
        <v>363</v>
      </c>
      <c r="AH453" s="162" t="s">
        <v>363</v>
      </c>
      <c r="AI453" s="162">
        <v>24121.529225446189</v>
      </c>
      <c r="AJ453" s="162">
        <v>8686.3321785334956</v>
      </c>
      <c r="AK453" s="34" t="s">
        <v>363</v>
      </c>
      <c r="AL453" s="34">
        <v>5282.8569431333835</v>
      </c>
      <c r="AM453" s="34">
        <v>4020.2852408871126</v>
      </c>
      <c r="AN453" s="34">
        <v>4456.2189336003785</v>
      </c>
      <c r="AO453" s="34" t="s">
        <v>363</v>
      </c>
      <c r="AP453" s="34">
        <v>16784.29305481572</v>
      </c>
      <c r="AQ453" s="34">
        <v>5706.0775082865039</v>
      </c>
    </row>
    <row r="454" spans="1:43" x14ac:dyDescent="0.45">
      <c r="A454" s="19">
        <v>446</v>
      </c>
      <c r="B454" s="19" t="str">
        <f t="shared" si="40"/>
        <v>151211_Blue</v>
      </c>
      <c r="C454" s="19" t="s">
        <v>1620</v>
      </c>
      <c r="D454" s="19" t="s">
        <v>1620</v>
      </c>
      <c r="E454" s="19" t="s">
        <v>1620</v>
      </c>
      <c r="F454" s="19" t="s">
        <v>1620</v>
      </c>
      <c r="G454" s="19">
        <f t="shared" si="41"/>
        <v>151211</v>
      </c>
      <c r="H454" s="19" t="str">
        <f t="shared" si="46"/>
        <v>151211</v>
      </c>
      <c r="I454" s="19" t="str">
        <f t="shared" si="45"/>
        <v>aa</v>
      </c>
      <c r="J454" s="19">
        <f t="shared" si="42"/>
        <v>267</v>
      </c>
      <c r="K454" s="35"/>
      <c r="L454" s="36"/>
      <c r="M454" s="36"/>
      <c r="N454" s="56"/>
      <c r="O454" s="36"/>
      <c r="P454" s="36"/>
      <c r="Q454" s="37"/>
      <c r="R454" s="37"/>
      <c r="S454" s="33" t="s">
        <v>362</v>
      </c>
      <c r="T454" s="34">
        <v>292.65901066090544</v>
      </c>
      <c r="U454" s="34"/>
      <c r="V454" s="34" t="s">
        <v>363</v>
      </c>
      <c r="W454" s="162" t="s">
        <v>363</v>
      </c>
      <c r="X454" s="162" t="s">
        <v>363</v>
      </c>
      <c r="Y454" s="34">
        <v>1789.6401106833757</v>
      </c>
      <c r="Z454" s="162" t="s">
        <v>363</v>
      </c>
      <c r="AA454" s="162" t="s">
        <v>363</v>
      </c>
      <c r="AB454" s="162" t="s">
        <v>363</v>
      </c>
      <c r="AC454" s="34" t="s">
        <v>363</v>
      </c>
      <c r="AD454" s="162" t="s">
        <v>363</v>
      </c>
      <c r="AE454" s="162" t="s">
        <v>363</v>
      </c>
      <c r="AF454" s="162" t="s">
        <v>363</v>
      </c>
      <c r="AG454" s="162" t="s">
        <v>363</v>
      </c>
      <c r="AH454" s="162" t="s">
        <v>363</v>
      </c>
      <c r="AI454" s="162" t="s">
        <v>363</v>
      </c>
      <c r="AJ454" s="162" t="s">
        <v>363</v>
      </c>
      <c r="AK454" s="34" t="s">
        <v>363</v>
      </c>
      <c r="AL454" s="34">
        <v>22.661893871008164</v>
      </c>
      <c r="AM454" s="34" t="s">
        <v>363</v>
      </c>
      <c r="AN454" s="34">
        <v>674.61452589164321</v>
      </c>
      <c r="AO454" s="34" t="s">
        <v>363</v>
      </c>
      <c r="AP454" s="34">
        <v>1200.5063991999443</v>
      </c>
      <c r="AQ454" s="34">
        <v>140.1710902731482</v>
      </c>
    </row>
    <row r="455" spans="1:43" x14ac:dyDescent="0.45">
      <c r="A455" s="19">
        <v>447</v>
      </c>
      <c r="B455" s="19" t="str">
        <f t="shared" si="40"/>
        <v>151211_Grey</v>
      </c>
      <c r="C455" s="19" t="s">
        <v>1620</v>
      </c>
      <c r="D455" s="19" t="s">
        <v>1620</v>
      </c>
      <c r="E455" s="19" t="s">
        <v>1620</v>
      </c>
      <c r="F455" s="19" t="s">
        <v>1620</v>
      </c>
      <c r="G455" s="19">
        <f t="shared" si="41"/>
        <v>151211</v>
      </c>
      <c r="H455" s="19" t="str">
        <f t="shared" si="46"/>
        <v>151211</v>
      </c>
      <c r="I455" s="19" t="str">
        <f t="shared" si="45"/>
        <v>aa</v>
      </c>
      <c r="J455" s="19">
        <f t="shared" si="42"/>
        <v>267</v>
      </c>
      <c r="K455" s="38"/>
      <c r="L455" s="39"/>
      <c r="M455" s="39"/>
      <c r="N455" s="39"/>
      <c r="O455" s="39"/>
      <c r="P455" s="39"/>
      <c r="Q455" s="40"/>
      <c r="R455" s="40"/>
      <c r="S455" s="33" t="s">
        <v>364</v>
      </c>
      <c r="T455" s="34">
        <v>397.11812274833267</v>
      </c>
      <c r="U455" s="34"/>
      <c r="V455" s="34" t="s">
        <v>363</v>
      </c>
      <c r="W455" s="162" t="s">
        <v>363</v>
      </c>
      <c r="X455" s="162">
        <v>34.403160251937905</v>
      </c>
      <c r="Y455" s="34">
        <v>586.67845598082954</v>
      </c>
      <c r="Z455" s="162" t="s">
        <v>363</v>
      </c>
      <c r="AA455" s="162" t="s">
        <v>363</v>
      </c>
      <c r="AB455" s="162" t="s">
        <v>363</v>
      </c>
      <c r="AC455" s="34">
        <v>1.4366396038431421E-2</v>
      </c>
      <c r="AD455" s="162" t="s">
        <v>363</v>
      </c>
      <c r="AE455" s="162" t="s">
        <v>363</v>
      </c>
      <c r="AF455" s="162" t="s">
        <v>363</v>
      </c>
      <c r="AG455" s="162" t="s">
        <v>363</v>
      </c>
      <c r="AH455" s="162" t="s">
        <v>363</v>
      </c>
      <c r="AI455" s="162" t="s">
        <v>363</v>
      </c>
      <c r="AJ455" s="162">
        <v>7.4938030282474442</v>
      </c>
      <c r="AK455" s="34" t="s">
        <v>363</v>
      </c>
      <c r="AL455" s="34">
        <v>51.34158491933723</v>
      </c>
      <c r="AM455" s="34">
        <v>1163.8262948490244</v>
      </c>
      <c r="AN455" s="34">
        <v>918.80482814396521</v>
      </c>
      <c r="AO455" s="34" t="s">
        <v>363</v>
      </c>
      <c r="AP455" s="34">
        <v>750.77640328919074</v>
      </c>
      <c r="AQ455" s="34">
        <v>260.30975053332287</v>
      </c>
    </row>
    <row r="456" spans="1:43" x14ac:dyDescent="0.45">
      <c r="A456" s="19">
        <v>448</v>
      </c>
      <c r="B456" s="19" t="str">
        <f t="shared" si="40"/>
        <v>151219_Green</v>
      </c>
      <c r="C456" s="19" t="s">
        <v>1620</v>
      </c>
      <c r="D456" s="19" t="s">
        <v>1620</v>
      </c>
      <c r="E456" s="19" t="s">
        <v>1620</v>
      </c>
      <c r="F456" s="19" t="s">
        <v>1620</v>
      </c>
      <c r="G456" s="19">
        <f t="shared" si="41"/>
        <v>151219</v>
      </c>
      <c r="H456" s="19" t="str">
        <f t="shared" si="46"/>
        <v>151219</v>
      </c>
      <c r="I456" s="19" t="str">
        <f>IF(J456=J453,"aa",J456)</f>
        <v>aa</v>
      </c>
      <c r="J456" s="19">
        <f t="shared" si="42"/>
        <v>267</v>
      </c>
      <c r="K456" s="31" t="s">
        <v>363</v>
      </c>
      <c r="L456" s="30" t="s">
        <v>747</v>
      </c>
      <c r="M456" s="30" t="s">
        <v>748</v>
      </c>
      <c r="N456" s="49" t="s">
        <v>749</v>
      </c>
      <c r="O456" s="30" t="s">
        <v>363</v>
      </c>
      <c r="P456" s="30" t="s">
        <v>744</v>
      </c>
      <c r="Q456" s="32">
        <v>0.98</v>
      </c>
      <c r="R456" s="32">
        <v>1</v>
      </c>
      <c r="S456" s="33" t="s">
        <v>361</v>
      </c>
      <c r="T456" s="34">
        <v>6088.4403993278665</v>
      </c>
      <c r="U456" s="34"/>
      <c r="V456" s="34" t="s">
        <v>363</v>
      </c>
      <c r="W456" s="162" t="s">
        <v>363</v>
      </c>
      <c r="X456" s="162">
        <v>8430.119496066889</v>
      </c>
      <c r="Y456" s="34">
        <v>921.51337138963652</v>
      </c>
      <c r="Z456" s="162" t="s">
        <v>363</v>
      </c>
      <c r="AA456" s="162" t="s">
        <v>363</v>
      </c>
      <c r="AB456" s="162" t="s">
        <v>363</v>
      </c>
      <c r="AC456" s="34">
        <v>7892.6519609685211</v>
      </c>
      <c r="AD456" s="162">
        <v>16650.65170740915</v>
      </c>
      <c r="AE456" s="162" t="s">
        <v>363</v>
      </c>
      <c r="AF456" s="162" t="s">
        <v>363</v>
      </c>
      <c r="AG456" s="162" t="s">
        <v>363</v>
      </c>
      <c r="AH456" s="162" t="s">
        <v>363</v>
      </c>
      <c r="AI456" s="162">
        <v>24613.805332087948</v>
      </c>
      <c r="AJ456" s="162">
        <v>8863.6042638096897</v>
      </c>
      <c r="AK456" s="34" t="s">
        <v>363</v>
      </c>
      <c r="AL456" s="34">
        <v>5390.6703501361053</v>
      </c>
      <c r="AM456" s="34">
        <v>4102.3318784562371</v>
      </c>
      <c r="AN456" s="34">
        <v>4547.1621771432438</v>
      </c>
      <c r="AO456" s="34" t="s">
        <v>363</v>
      </c>
      <c r="AP456" s="34">
        <v>17126.829647771145</v>
      </c>
      <c r="AQ456" s="34">
        <v>5822.5280696801065</v>
      </c>
    </row>
    <row r="457" spans="1:43" x14ac:dyDescent="0.45">
      <c r="A457" s="19">
        <v>449</v>
      </c>
      <c r="B457" s="19" t="str">
        <f t="shared" ref="B457:B520" si="47">G457&amp;"_"&amp;S457</f>
        <v>151219_Blue</v>
      </c>
      <c r="C457" s="19" t="s">
        <v>1620</v>
      </c>
      <c r="D457" s="19" t="s">
        <v>1620</v>
      </c>
      <c r="E457" s="19" t="s">
        <v>1620</v>
      </c>
      <c r="F457" s="19" t="s">
        <v>1620</v>
      </c>
      <c r="G457" s="19">
        <f t="shared" ref="G457:G520" si="48">VALUE(H457)</f>
        <v>151219</v>
      </c>
      <c r="H457" s="19" t="str">
        <f t="shared" si="46"/>
        <v>151219</v>
      </c>
      <c r="I457" s="19" t="str">
        <f t="shared" si="45"/>
        <v>aa</v>
      </c>
      <c r="J457" s="19">
        <f t="shared" si="42"/>
        <v>267</v>
      </c>
      <c r="K457" s="35"/>
      <c r="L457" s="36"/>
      <c r="M457" s="36"/>
      <c r="N457" s="56"/>
      <c r="O457" s="36"/>
      <c r="P457" s="36"/>
      <c r="Q457" s="37"/>
      <c r="R457" s="37"/>
      <c r="S457" s="33" t="s">
        <v>362</v>
      </c>
      <c r="T457" s="34">
        <v>298.63164353153616</v>
      </c>
      <c r="U457" s="34"/>
      <c r="V457" s="34" t="s">
        <v>363</v>
      </c>
      <c r="W457" s="162" t="s">
        <v>363</v>
      </c>
      <c r="X457" s="162" t="s">
        <v>363</v>
      </c>
      <c r="Y457" s="34">
        <v>1826.1633782483425</v>
      </c>
      <c r="Z457" s="162" t="s">
        <v>363</v>
      </c>
      <c r="AA457" s="162" t="s">
        <v>363</v>
      </c>
      <c r="AB457" s="162" t="s">
        <v>363</v>
      </c>
      <c r="AC457" s="34" t="s">
        <v>363</v>
      </c>
      <c r="AD457" s="162" t="s">
        <v>363</v>
      </c>
      <c r="AE457" s="162" t="s">
        <v>363</v>
      </c>
      <c r="AF457" s="162" t="s">
        <v>363</v>
      </c>
      <c r="AG457" s="162" t="s">
        <v>363</v>
      </c>
      <c r="AH457" s="162" t="s">
        <v>363</v>
      </c>
      <c r="AI457" s="162" t="s">
        <v>363</v>
      </c>
      <c r="AJ457" s="162" t="s">
        <v>363</v>
      </c>
      <c r="AK457" s="34" t="s">
        <v>363</v>
      </c>
      <c r="AL457" s="34">
        <v>23.12438150102874</v>
      </c>
      <c r="AM457" s="34" t="s">
        <v>363</v>
      </c>
      <c r="AN457" s="34">
        <v>688.38216927718702</v>
      </c>
      <c r="AO457" s="34" t="s">
        <v>363</v>
      </c>
      <c r="AP457" s="34">
        <v>1225.0065297958615</v>
      </c>
      <c r="AQ457" s="34">
        <v>143.03172476851856</v>
      </c>
    </row>
    <row r="458" spans="1:43" x14ac:dyDescent="0.45">
      <c r="A458" s="19">
        <v>450</v>
      </c>
      <c r="B458" s="19" t="str">
        <f t="shared" si="47"/>
        <v>151219_Grey</v>
      </c>
      <c r="C458" s="19" t="s">
        <v>1620</v>
      </c>
      <c r="D458" s="19" t="s">
        <v>1620</v>
      </c>
      <c r="E458" s="19" t="s">
        <v>1620</v>
      </c>
      <c r="F458" s="19" t="s">
        <v>1620</v>
      </c>
      <c r="G458" s="19">
        <f t="shared" si="48"/>
        <v>151219</v>
      </c>
      <c r="H458" s="19" t="str">
        <f t="shared" si="46"/>
        <v>151219</v>
      </c>
      <c r="I458" s="19" t="str">
        <f t="shared" si="45"/>
        <v>aa</v>
      </c>
      <c r="J458" s="19">
        <f t="shared" si="42"/>
        <v>267</v>
      </c>
      <c r="K458" s="38"/>
      <c r="L458" s="39"/>
      <c r="M458" s="39"/>
      <c r="N458" s="39"/>
      <c r="O458" s="39"/>
      <c r="P458" s="39"/>
      <c r="Q458" s="40"/>
      <c r="R458" s="40"/>
      <c r="S458" s="33" t="s">
        <v>364</v>
      </c>
      <c r="T458" s="34">
        <v>405.22257423299254</v>
      </c>
      <c r="U458" s="34"/>
      <c r="V458" s="34" t="s">
        <v>363</v>
      </c>
      <c r="W458" s="162" t="s">
        <v>363</v>
      </c>
      <c r="X458" s="162">
        <v>35.105265563201947</v>
      </c>
      <c r="Y458" s="34">
        <v>598.65148569472399</v>
      </c>
      <c r="Z458" s="162" t="s">
        <v>363</v>
      </c>
      <c r="AA458" s="162" t="s">
        <v>363</v>
      </c>
      <c r="AB458" s="162" t="s">
        <v>363</v>
      </c>
      <c r="AC458" s="34">
        <v>1.4659587794317776E-2</v>
      </c>
      <c r="AD458" s="162" t="s">
        <v>363</v>
      </c>
      <c r="AE458" s="162" t="s">
        <v>363</v>
      </c>
      <c r="AF458" s="162" t="s">
        <v>363</v>
      </c>
      <c r="AG458" s="162" t="s">
        <v>363</v>
      </c>
      <c r="AH458" s="162" t="s">
        <v>363</v>
      </c>
      <c r="AI458" s="162" t="s">
        <v>363</v>
      </c>
      <c r="AJ458" s="162">
        <v>7.6467377839259632</v>
      </c>
      <c r="AK458" s="34" t="s">
        <v>363</v>
      </c>
      <c r="AL458" s="34">
        <v>52.389372366670642</v>
      </c>
      <c r="AM458" s="34">
        <v>1187.5778518867596</v>
      </c>
      <c r="AN458" s="34">
        <v>937.55594708567878</v>
      </c>
      <c r="AO458" s="34" t="s">
        <v>363</v>
      </c>
      <c r="AP458" s="34">
        <v>766.09837070325591</v>
      </c>
      <c r="AQ458" s="34">
        <v>265.62219442175802</v>
      </c>
    </row>
    <row r="459" spans="1:43" x14ac:dyDescent="0.45">
      <c r="A459" s="19">
        <v>451</v>
      </c>
      <c r="B459" s="19" t="str">
        <f t="shared" si="47"/>
        <v>230630_Green</v>
      </c>
      <c r="C459" s="19" t="s">
        <v>1622</v>
      </c>
      <c r="D459" s="19" t="s">
        <v>1622</v>
      </c>
      <c r="E459" s="19" t="s">
        <v>1620</v>
      </c>
      <c r="F459" s="19" t="s">
        <v>1620</v>
      </c>
      <c r="G459" s="19">
        <f t="shared" si="48"/>
        <v>230630</v>
      </c>
      <c r="H459" s="19" t="str">
        <f t="shared" si="46"/>
        <v>230630</v>
      </c>
      <c r="I459" s="19" t="str">
        <f>IF(J459=J456,"aa",J459)</f>
        <v>aa</v>
      </c>
      <c r="J459" s="19">
        <f t="shared" ref="J459:J522" si="49">IF($K459="",$J458,$K459)</f>
        <v>267</v>
      </c>
      <c r="K459" s="31" t="s">
        <v>363</v>
      </c>
      <c r="L459" s="30" t="s">
        <v>750</v>
      </c>
      <c r="M459" s="30" t="s">
        <v>751</v>
      </c>
      <c r="N459" s="49" t="s">
        <v>752</v>
      </c>
      <c r="O459" s="30" t="s">
        <v>363</v>
      </c>
      <c r="P459" s="30" t="s">
        <v>741</v>
      </c>
      <c r="Q459" s="32">
        <v>0.47</v>
      </c>
      <c r="R459" s="32">
        <v>0.18927461746994348</v>
      </c>
      <c r="S459" s="33" t="s">
        <v>361</v>
      </c>
      <c r="T459" s="34">
        <v>1215.1691638334182</v>
      </c>
      <c r="U459" s="34"/>
      <c r="V459" s="34" t="s">
        <v>363</v>
      </c>
      <c r="W459" s="162" t="s">
        <v>363</v>
      </c>
      <c r="X459" s="162">
        <v>1682.5361812168333</v>
      </c>
      <c r="Y459" s="34">
        <v>183.92142478662987</v>
      </c>
      <c r="Z459" s="162" t="s">
        <v>363</v>
      </c>
      <c r="AA459" s="162" t="s">
        <v>363</v>
      </c>
      <c r="AB459" s="162" t="s">
        <v>363</v>
      </c>
      <c r="AC459" s="34">
        <v>1575.2650358369438</v>
      </c>
      <c r="AD459" s="162">
        <v>3323.2416161629044</v>
      </c>
      <c r="AE459" s="162" t="s">
        <v>363</v>
      </c>
      <c r="AF459" s="162" t="s">
        <v>363</v>
      </c>
      <c r="AG459" s="162" t="s">
        <v>363</v>
      </c>
      <c r="AH459" s="162" t="s">
        <v>363</v>
      </c>
      <c r="AI459" s="162">
        <v>4912.5778167186709</v>
      </c>
      <c r="AJ459" s="162">
        <v>1769.0537929866214</v>
      </c>
      <c r="AK459" s="34" t="s">
        <v>363</v>
      </c>
      <c r="AL459" s="34">
        <v>1075.9038361613332</v>
      </c>
      <c r="AM459" s="34">
        <v>818.76915458697181</v>
      </c>
      <c r="AN459" s="34">
        <v>907.55117866048192</v>
      </c>
      <c r="AO459" s="34" t="s">
        <v>363</v>
      </c>
      <c r="AP459" s="34">
        <v>3418.2801993917847</v>
      </c>
      <c r="AQ459" s="34">
        <v>1162.0967114354714</v>
      </c>
    </row>
    <row r="460" spans="1:43" x14ac:dyDescent="0.45">
      <c r="A460" s="19">
        <v>452</v>
      </c>
      <c r="B460" s="19" t="str">
        <f t="shared" si="47"/>
        <v>230630_Blue</v>
      </c>
      <c r="C460" s="19" t="s">
        <v>1622</v>
      </c>
      <c r="D460" s="19" t="s">
        <v>1622</v>
      </c>
      <c r="E460" s="19" t="s">
        <v>1620</v>
      </c>
      <c r="F460" s="19" t="s">
        <v>1620</v>
      </c>
      <c r="G460" s="19">
        <f t="shared" si="48"/>
        <v>230630</v>
      </c>
      <c r="H460" s="19" t="str">
        <f t="shared" si="46"/>
        <v>230630</v>
      </c>
      <c r="I460" s="19" t="str">
        <f t="shared" si="45"/>
        <v>aa</v>
      </c>
      <c r="J460" s="19">
        <f t="shared" si="49"/>
        <v>267</v>
      </c>
      <c r="K460" s="35"/>
      <c r="L460" s="36"/>
      <c r="M460" s="36"/>
      <c r="N460" s="56"/>
      <c r="O460" s="36"/>
      <c r="P460" s="36"/>
      <c r="Q460" s="37"/>
      <c r="R460" s="37"/>
      <c r="S460" s="33" t="s">
        <v>362</v>
      </c>
      <c r="T460" s="34">
        <v>59.602778505391505</v>
      </c>
      <c r="U460" s="34"/>
      <c r="V460" s="34" t="s">
        <v>363</v>
      </c>
      <c r="W460" s="162" t="s">
        <v>363</v>
      </c>
      <c r="X460" s="162" t="s">
        <v>363</v>
      </c>
      <c r="Y460" s="34">
        <v>364.47715339616792</v>
      </c>
      <c r="Z460" s="162" t="s">
        <v>363</v>
      </c>
      <c r="AA460" s="162" t="s">
        <v>363</v>
      </c>
      <c r="AB460" s="162" t="s">
        <v>363</v>
      </c>
      <c r="AC460" s="34" t="s">
        <v>363</v>
      </c>
      <c r="AD460" s="162" t="s">
        <v>363</v>
      </c>
      <c r="AE460" s="162" t="s">
        <v>363</v>
      </c>
      <c r="AF460" s="162" t="s">
        <v>363</v>
      </c>
      <c r="AG460" s="162" t="s">
        <v>363</v>
      </c>
      <c r="AH460" s="162" t="s">
        <v>363</v>
      </c>
      <c r="AI460" s="162" t="s">
        <v>363</v>
      </c>
      <c r="AJ460" s="162" t="s">
        <v>363</v>
      </c>
      <c r="AK460" s="34" t="s">
        <v>363</v>
      </c>
      <c r="AL460" s="34">
        <v>4.6153092565170155</v>
      </c>
      <c r="AM460" s="34" t="s">
        <v>363</v>
      </c>
      <c r="AN460" s="34">
        <v>137.39163565282487</v>
      </c>
      <c r="AO460" s="34" t="s">
        <v>363</v>
      </c>
      <c r="AP460" s="34">
        <v>244.49449495585887</v>
      </c>
      <c r="AQ460" s="34">
        <v>28.547169716533624</v>
      </c>
    </row>
    <row r="461" spans="1:43" x14ac:dyDescent="0.45">
      <c r="A461" s="19">
        <v>453</v>
      </c>
      <c r="B461" s="19" t="str">
        <f t="shared" si="47"/>
        <v>230630_Grey</v>
      </c>
      <c r="C461" s="19" t="s">
        <v>1622</v>
      </c>
      <c r="D461" s="19" t="s">
        <v>1622</v>
      </c>
      <c r="E461" s="19" t="s">
        <v>1620</v>
      </c>
      <c r="F461" s="19" t="s">
        <v>1620</v>
      </c>
      <c r="G461" s="19">
        <f t="shared" si="48"/>
        <v>230630</v>
      </c>
      <c r="H461" s="19" t="str">
        <f t="shared" si="46"/>
        <v>230630</v>
      </c>
      <c r="I461" s="19" t="str">
        <f t="shared" si="45"/>
        <v>aa</v>
      </c>
      <c r="J461" s="19">
        <f t="shared" si="49"/>
        <v>267</v>
      </c>
      <c r="K461" s="38"/>
      <c r="L461" s="39"/>
      <c r="M461" s="39"/>
      <c r="N461" s="39"/>
      <c r="O461" s="39"/>
      <c r="P461" s="39"/>
      <c r="Q461" s="40"/>
      <c r="R461" s="40"/>
      <c r="S461" s="33" t="s">
        <v>364</v>
      </c>
      <c r="T461" s="34">
        <v>80.876865732559494</v>
      </c>
      <c r="U461" s="34"/>
      <c r="V461" s="34" t="s">
        <v>363</v>
      </c>
      <c r="W461" s="162" t="s">
        <v>363</v>
      </c>
      <c r="X461" s="162">
        <v>7.0065293248654497</v>
      </c>
      <c r="Y461" s="34">
        <v>119.48262241010022</v>
      </c>
      <c r="Z461" s="162" t="s">
        <v>363</v>
      </c>
      <c r="AA461" s="162" t="s">
        <v>363</v>
      </c>
      <c r="AB461" s="162" t="s">
        <v>363</v>
      </c>
      <c r="AC461" s="34">
        <v>2.9258525786226438E-3</v>
      </c>
      <c r="AD461" s="162" t="s">
        <v>363</v>
      </c>
      <c r="AE461" s="162" t="s">
        <v>363</v>
      </c>
      <c r="AF461" s="162" t="s">
        <v>363</v>
      </c>
      <c r="AG461" s="162" t="s">
        <v>363</v>
      </c>
      <c r="AH461" s="162" t="s">
        <v>363</v>
      </c>
      <c r="AI461" s="162" t="s">
        <v>363</v>
      </c>
      <c r="AJ461" s="162">
        <v>1.5261839403030895</v>
      </c>
      <c r="AK461" s="34" t="s">
        <v>363</v>
      </c>
      <c r="AL461" s="34">
        <v>10.456199886524752</v>
      </c>
      <c r="AM461" s="34">
        <v>237.02424440643824</v>
      </c>
      <c r="AN461" s="34">
        <v>187.123302774373</v>
      </c>
      <c r="AO461" s="34" t="s">
        <v>363</v>
      </c>
      <c r="AP461" s="34">
        <v>152.90272310859618</v>
      </c>
      <c r="AQ461" s="34">
        <v>53.014545387800496</v>
      </c>
    </row>
    <row r="462" spans="1:43" x14ac:dyDescent="0.45">
      <c r="A462" s="19">
        <v>454</v>
      </c>
      <c r="B462" s="19" t="str">
        <f t="shared" si="47"/>
        <v>120590_Green</v>
      </c>
      <c r="C462" s="19" t="s">
        <v>136</v>
      </c>
      <c r="D462" s="19" t="s">
        <v>136</v>
      </c>
      <c r="E462" s="19" t="s">
        <v>136</v>
      </c>
      <c r="F462" s="19" t="s">
        <v>136</v>
      </c>
      <c r="G462" s="19">
        <f t="shared" si="48"/>
        <v>120590</v>
      </c>
      <c r="H462" s="26">
        <v>120590</v>
      </c>
      <c r="I462" s="19">
        <f>IF(J462=J459,"aa",J462)</f>
        <v>270</v>
      </c>
      <c r="J462" s="19">
        <f t="shared" si="49"/>
        <v>270</v>
      </c>
      <c r="K462" s="31">
        <v>270</v>
      </c>
      <c r="L462" s="30" t="s">
        <v>753</v>
      </c>
      <c r="M462" s="30" t="s">
        <v>754</v>
      </c>
      <c r="N462" s="49" t="s">
        <v>755</v>
      </c>
      <c r="O462" s="30" t="s">
        <v>148</v>
      </c>
      <c r="P462" s="30" t="s">
        <v>753</v>
      </c>
      <c r="Q462" s="32">
        <v>1</v>
      </c>
      <c r="R462" s="32">
        <v>1</v>
      </c>
      <c r="S462" s="33" t="s">
        <v>361</v>
      </c>
      <c r="T462" s="34">
        <v>1703.3643793452261</v>
      </c>
      <c r="U462" s="34"/>
      <c r="V462" s="34">
        <v>3869.9820414284432</v>
      </c>
      <c r="W462" s="162" t="s">
        <v>363</v>
      </c>
      <c r="X462" s="162">
        <v>2828.3199999999997</v>
      </c>
      <c r="Y462" s="34" t="s">
        <v>363</v>
      </c>
      <c r="Z462" s="162">
        <v>4284.8001559124932</v>
      </c>
      <c r="AA462" s="162" t="s">
        <v>363</v>
      </c>
      <c r="AB462" s="162" t="s">
        <v>363</v>
      </c>
      <c r="AC462" s="34" t="s">
        <v>363</v>
      </c>
      <c r="AD462" s="162" t="s">
        <v>363</v>
      </c>
      <c r="AE462" s="162" t="s">
        <v>363</v>
      </c>
      <c r="AF462" s="162" t="s">
        <v>363</v>
      </c>
      <c r="AG462" s="162" t="s">
        <v>363</v>
      </c>
      <c r="AH462" s="162" t="s">
        <v>363</v>
      </c>
      <c r="AI462" s="162" t="s">
        <v>363</v>
      </c>
      <c r="AJ462" s="162" t="s">
        <v>363</v>
      </c>
      <c r="AK462" s="34" t="s">
        <v>363</v>
      </c>
      <c r="AL462" s="34">
        <v>3499.7405282298632</v>
      </c>
      <c r="AM462" s="34">
        <v>998.25607827969247</v>
      </c>
      <c r="AN462" s="34">
        <v>1387.4220478511586</v>
      </c>
      <c r="AO462" s="34">
        <v>1223.9359860338081</v>
      </c>
      <c r="AP462" s="34">
        <v>1653.8517856543658</v>
      </c>
      <c r="AQ462" s="34">
        <v>3776.6192590206174</v>
      </c>
    </row>
    <row r="463" spans="1:43" x14ac:dyDescent="0.45">
      <c r="A463" s="19">
        <v>455</v>
      </c>
      <c r="B463" s="19" t="str">
        <f t="shared" si="47"/>
        <v>120590_Blue</v>
      </c>
      <c r="C463" s="19" t="s">
        <v>136</v>
      </c>
      <c r="D463" s="19" t="s">
        <v>136</v>
      </c>
      <c r="E463" s="19" t="s">
        <v>136</v>
      </c>
      <c r="F463" s="19" t="s">
        <v>136</v>
      </c>
      <c r="G463" s="19">
        <f t="shared" si="48"/>
        <v>120590</v>
      </c>
      <c r="H463" s="26">
        <f>IF(L463="",H462,LEFT(L463,6))</f>
        <v>120590</v>
      </c>
      <c r="I463" s="19">
        <f t="shared" si="45"/>
        <v>270</v>
      </c>
      <c r="J463" s="19">
        <f t="shared" si="49"/>
        <v>270</v>
      </c>
      <c r="K463" s="35"/>
      <c r="L463" s="36"/>
      <c r="M463" s="36"/>
      <c r="N463" s="56"/>
      <c r="O463" s="36"/>
      <c r="P463" s="36"/>
      <c r="Q463" s="37"/>
      <c r="R463" s="37"/>
      <c r="S463" s="33" t="s">
        <v>362</v>
      </c>
      <c r="T463" s="34">
        <v>231.35178696408155</v>
      </c>
      <c r="U463" s="34"/>
      <c r="V463" s="34">
        <v>391.68972172081487</v>
      </c>
      <c r="W463" s="162" t="s">
        <v>363</v>
      </c>
      <c r="X463" s="162" t="s">
        <v>363</v>
      </c>
      <c r="Y463" s="34" t="s">
        <v>363</v>
      </c>
      <c r="Z463" s="162" t="s">
        <v>363</v>
      </c>
      <c r="AA463" s="162" t="s">
        <v>363</v>
      </c>
      <c r="AB463" s="162" t="s">
        <v>363</v>
      </c>
      <c r="AC463" s="34" t="s">
        <v>363</v>
      </c>
      <c r="AD463" s="162" t="s">
        <v>363</v>
      </c>
      <c r="AE463" s="162" t="s">
        <v>363</v>
      </c>
      <c r="AF463" s="162" t="s">
        <v>363</v>
      </c>
      <c r="AG463" s="162" t="s">
        <v>363</v>
      </c>
      <c r="AH463" s="162" t="s">
        <v>363</v>
      </c>
      <c r="AI463" s="162" t="s">
        <v>363</v>
      </c>
      <c r="AJ463" s="162" t="s">
        <v>363</v>
      </c>
      <c r="AK463" s="34" t="s">
        <v>363</v>
      </c>
      <c r="AL463" s="34" t="s">
        <v>363</v>
      </c>
      <c r="AM463" s="34" t="s">
        <v>363</v>
      </c>
      <c r="AN463" s="34" t="s">
        <v>363</v>
      </c>
      <c r="AO463" s="34" t="s">
        <v>363</v>
      </c>
      <c r="AP463" s="34">
        <v>1508.147526260537</v>
      </c>
      <c r="AQ463" s="34" t="s">
        <v>363</v>
      </c>
    </row>
    <row r="464" spans="1:43" x14ac:dyDescent="0.45">
      <c r="A464" s="19">
        <v>456</v>
      </c>
      <c r="B464" s="19" t="str">
        <f t="shared" si="47"/>
        <v>120590_Grey</v>
      </c>
      <c r="C464" s="19" t="s">
        <v>136</v>
      </c>
      <c r="D464" s="19" t="s">
        <v>136</v>
      </c>
      <c r="E464" s="19" t="s">
        <v>136</v>
      </c>
      <c r="F464" s="19" t="s">
        <v>136</v>
      </c>
      <c r="G464" s="19">
        <f t="shared" si="48"/>
        <v>120590</v>
      </c>
      <c r="H464" s="26">
        <f>IF(L464="",H463,LEFT(L464,6))</f>
        <v>120590</v>
      </c>
      <c r="I464" s="19">
        <f t="shared" si="45"/>
        <v>270</v>
      </c>
      <c r="J464" s="19">
        <f t="shared" si="49"/>
        <v>270</v>
      </c>
      <c r="K464" s="38"/>
      <c r="L464" s="39"/>
      <c r="M464" s="39"/>
      <c r="N464" s="39"/>
      <c r="O464" s="39"/>
      <c r="P464" s="39"/>
      <c r="Q464" s="40"/>
      <c r="R464" s="40"/>
      <c r="S464" s="33" t="s">
        <v>364</v>
      </c>
      <c r="T464" s="34">
        <v>335.96274876315852</v>
      </c>
      <c r="U464" s="34"/>
      <c r="V464" s="34">
        <v>222.29763628939241</v>
      </c>
      <c r="W464" s="162" t="s">
        <v>363</v>
      </c>
      <c r="X464" s="162">
        <v>15.290959999999997</v>
      </c>
      <c r="Y464" s="34" t="s">
        <v>363</v>
      </c>
      <c r="Z464" s="162" t="s">
        <v>363</v>
      </c>
      <c r="AA464" s="162" t="s">
        <v>363</v>
      </c>
      <c r="AB464" s="162" t="s">
        <v>363</v>
      </c>
      <c r="AC464" s="34" t="s">
        <v>363</v>
      </c>
      <c r="AD464" s="162" t="s">
        <v>363</v>
      </c>
      <c r="AE464" s="162" t="s">
        <v>363</v>
      </c>
      <c r="AF464" s="162" t="s">
        <v>363</v>
      </c>
      <c r="AG464" s="162" t="s">
        <v>363</v>
      </c>
      <c r="AH464" s="162" t="s">
        <v>363</v>
      </c>
      <c r="AI464" s="162" t="s">
        <v>363</v>
      </c>
      <c r="AJ464" s="162" t="s">
        <v>363</v>
      </c>
      <c r="AK464" s="34" t="s">
        <v>363</v>
      </c>
      <c r="AL464" s="34">
        <v>33.055710104675221</v>
      </c>
      <c r="AM464" s="34">
        <v>297.80890146502998</v>
      </c>
      <c r="AN464" s="34">
        <v>489.19873108147829</v>
      </c>
      <c r="AO464" s="34">
        <v>137.17613965381335</v>
      </c>
      <c r="AP464" s="34">
        <v>236.49687178308335</v>
      </c>
      <c r="AQ464" s="34">
        <v>159.25606926546394</v>
      </c>
    </row>
    <row r="465" spans="1:43" x14ac:dyDescent="0.45">
      <c r="A465" s="19">
        <v>457</v>
      </c>
      <c r="B465" s="19" t="str">
        <f t="shared" si="47"/>
        <v>151411_Green</v>
      </c>
      <c r="C465" s="19" t="s">
        <v>1620</v>
      </c>
      <c r="D465" s="19" t="s">
        <v>1620</v>
      </c>
      <c r="E465" s="19" t="s">
        <v>1620</v>
      </c>
      <c r="F465" s="19" t="s">
        <v>1620</v>
      </c>
      <c r="G465" s="19">
        <f t="shared" si="48"/>
        <v>151411</v>
      </c>
      <c r="H465" s="26">
        <v>151411</v>
      </c>
      <c r="I465" s="19" t="str">
        <f>IF(J465=J462,"aa",J465)</f>
        <v>aa</v>
      </c>
      <c r="J465" s="19">
        <f t="shared" si="49"/>
        <v>270</v>
      </c>
      <c r="K465" s="31" t="s">
        <v>363</v>
      </c>
      <c r="L465" s="30" t="s">
        <v>756</v>
      </c>
      <c r="M465" s="30" t="s">
        <v>757</v>
      </c>
      <c r="N465" s="30" t="s">
        <v>758</v>
      </c>
      <c r="O465" s="30" t="s">
        <v>363</v>
      </c>
      <c r="P465" s="30" t="s">
        <v>753</v>
      </c>
      <c r="Q465" s="32">
        <v>0.38</v>
      </c>
      <c r="R465" s="32">
        <v>0.705300524341818</v>
      </c>
      <c r="S465" s="33" t="s">
        <v>361</v>
      </c>
      <c r="T465" s="34">
        <v>3161.5362892035878</v>
      </c>
      <c r="U465" s="34"/>
      <c r="V465" s="34">
        <v>7182.8956921392119</v>
      </c>
      <c r="W465" s="162" t="s">
        <v>363</v>
      </c>
      <c r="X465" s="162">
        <v>5249.5146815959224</v>
      </c>
      <c r="Y465" s="34" t="s">
        <v>363</v>
      </c>
      <c r="Z465" s="162">
        <v>7952.8205175394341</v>
      </c>
      <c r="AA465" s="162" t="s">
        <v>363</v>
      </c>
      <c r="AB465" s="162" t="s">
        <v>363</v>
      </c>
      <c r="AC465" s="34" t="s">
        <v>363</v>
      </c>
      <c r="AD465" s="162" t="s">
        <v>363</v>
      </c>
      <c r="AE465" s="162" t="s">
        <v>363</v>
      </c>
      <c r="AF465" s="162" t="s">
        <v>363</v>
      </c>
      <c r="AG465" s="162" t="s">
        <v>363</v>
      </c>
      <c r="AH465" s="162" t="s">
        <v>363</v>
      </c>
      <c r="AI465" s="162" t="s">
        <v>363</v>
      </c>
      <c r="AJ465" s="162" t="s">
        <v>363</v>
      </c>
      <c r="AK465" s="34" t="s">
        <v>363</v>
      </c>
      <c r="AL465" s="34">
        <v>6495.7074463706149</v>
      </c>
      <c r="AM465" s="34">
        <v>1852.8171985212473</v>
      </c>
      <c r="AN465" s="34">
        <v>2575.1302574547922</v>
      </c>
      <c r="AO465" s="34">
        <v>2271.6912966064865</v>
      </c>
      <c r="AP465" s="34">
        <v>3069.6382410675692</v>
      </c>
      <c r="AQ465" s="34">
        <v>7009.6093253332883</v>
      </c>
    </row>
    <row r="466" spans="1:43" x14ac:dyDescent="0.45">
      <c r="A466" s="19">
        <v>458</v>
      </c>
      <c r="B466" s="19" t="str">
        <f t="shared" si="47"/>
        <v>151411_Blue</v>
      </c>
      <c r="C466" s="19" t="s">
        <v>1620</v>
      </c>
      <c r="D466" s="19" t="s">
        <v>1620</v>
      </c>
      <c r="E466" s="19" t="s">
        <v>1620</v>
      </c>
      <c r="F466" s="19" t="s">
        <v>1620</v>
      </c>
      <c r="G466" s="19">
        <f t="shared" si="48"/>
        <v>151411</v>
      </c>
      <c r="H466" s="26">
        <f>IF(L466="",H465,LEFT(L466,6))</f>
        <v>151411</v>
      </c>
      <c r="I466" s="19" t="str">
        <f t="shared" si="45"/>
        <v>aa</v>
      </c>
      <c r="J466" s="19">
        <f t="shared" si="49"/>
        <v>270</v>
      </c>
      <c r="K466" s="35"/>
      <c r="L466" s="36"/>
      <c r="M466" s="36"/>
      <c r="N466" s="36"/>
      <c r="O466" s="36"/>
      <c r="P466" s="36"/>
      <c r="Q466" s="37"/>
      <c r="R466" s="37"/>
      <c r="S466" s="33" t="s">
        <v>362</v>
      </c>
      <c r="T466" s="34">
        <v>429.40141224521921</v>
      </c>
      <c r="U466" s="34"/>
      <c r="V466" s="34">
        <v>726.99727923418811</v>
      </c>
      <c r="W466" s="162" t="s">
        <v>363</v>
      </c>
      <c r="X466" s="162" t="s">
        <v>363</v>
      </c>
      <c r="Y466" s="34" t="s">
        <v>363</v>
      </c>
      <c r="Z466" s="162" t="s">
        <v>363</v>
      </c>
      <c r="AA466" s="162" t="s">
        <v>363</v>
      </c>
      <c r="AB466" s="162" t="s">
        <v>363</v>
      </c>
      <c r="AC466" s="34" t="s">
        <v>363</v>
      </c>
      <c r="AD466" s="162" t="s">
        <v>363</v>
      </c>
      <c r="AE466" s="162" t="s">
        <v>363</v>
      </c>
      <c r="AF466" s="162" t="s">
        <v>363</v>
      </c>
      <c r="AG466" s="162" t="s">
        <v>363</v>
      </c>
      <c r="AH466" s="162" t="s">
        <v>363</v>
      </c>
      <c r="AI466" s="162" t="s">
        <v>363</v>
      </c>
      <c r="AJ466" s="162" t="s">
        <v>363</v>
      </c>
      <c r="AK466" s="34" t="s">
        <v>363</v>
      </c>
      <c r="AL466" s="34" t="s">
        <v>363</v>
      </c>
      <c r="AM466" s="34" t="s">
        <v>363</v>
      </c>
      <c r="AN466" s="34" t="s">
        <v>363</v>
      </c>
      <c r="AO466" s="34" t="s">
        <v>363</v>
      </c>
      <c r="AP466" s="34">
        <v>2799.2032659378219</v>
      </c>
      <c r="AQ466" s="34" t="s">
        <v>363</v>
      </c>
    </row>
    <row r="467" spans="1:43" x14ac:dyDescent="0.45">
      <c r="A467" s="19">
        <v>459</v>
      </c>
      <c r="B467" s="19" t="str">
        <f t="shared" si="47"/>
        <v>151411_Grey</v>
      </c>
      <c r="C467" s="19" t="s">
        <v>1620</v>
      </c>
      <c r="D467" s="19" t="s">
        <v>1620</v>
      </c>
      <c r="E467" s="19" t="s">
        <v>1620</v>
      </c>
      <c r="F467" s="19" t="s">
        <v>1620</v>
      </c>
      <c r="G467" s="19">
        <f t="shared" si="48"/>
        <v>151411</v>
      </c>
      <c r="H467" s="26">
        <f>IF(L467="",H466,LEFT(L467,6))</f>
        <v>151411</v>
      </c>
      <c r="I467" s="19" t="str">
        <f t="shared" si="45"/>
        <v>aa</v>
      </c>
      <c r="J467" s="19">
        <f t="shared" si="49"/>
        <v>270</v>
      </c>
      <c r="K467" s="38"/>
      <c r="L467" s="39"/>
      <c r="M467" s="39"/>
      <c r="N467" s="39"/>
      <c r="O467" s="39"/>
      <c r="P467" s="39"/>
      <c r="Q467" s="40"/>
      <c r="R467" s="40"/>
      <c r="S467" s="33" t="s">
        <v>364</v>
      </c>
      <c r="T467" s="34">
        <v>623.56500753151101</v>
      </c>
      <c r="U467" s="34"/>
      <c r="V467" s="34">
        <v>412.5964195654085</v>
      </c>
      <c r="W467" s="162" t="s">
        <v>363</v>
      </c>
      <c r="X467" s="162">
        <v>28.380847646552009</v>
      </c>
      <c r="Y467" s="34" t="s">
        <v>363</v>
      </c>
      <c r="Z467" s="162" t="s">
        <v>363</v>
      </c>
      <c r="AA467" s="162" t="s">
        <v>363</v>
      </c>
      <c r="AB467" s="162" t="s">
        <v>363</v>
      </c>
      <c r="AC467" s="34" t="s">
        <v>363</v>
      </c>
      <c r="AD467" s="162" t="s">
        <v>363</v>
      </c>
      <c r="AE467" s="162" t="s">
        <v>363</v>
      </c>
      <c r="AF467" s="162" t="s">
        <v>363</v>
      </c>
      <c r="AG467" s="162" t="s">
        <v>363</v>
      </c>
      <c r="AH467" s="162" t="s">
        <v>363</v>
      </c>
      <c r="AI467" s="162" t="s">
        <v>363</v>
      </c>
      <c r="AJ467" s="162" t="s">
        <v>363</v>
      </c>
      <c r="AK467" s="34" t="s">
        <v>363</v>
      </c>
      <c r="AL467" s="34">
        <v>61.353183340312015</v>
      </c>
      <c r="AM467" s="34">
        <v>552.7494062024906</v>
      </c>
      <c r="AN467" s="34">
        <v>907.97926720820692</v>
      </c>
      <c r="AO467" s="34">
        <v>254.60632427637105</v>
      </c>
      <c r="AP467" s="34">
        <v>438.95096756265366</v>
      </c>
      <c r="AQ467" s="34">
        <v>295.58786620407528</v>
      </c>
    </row>
    <row r="468" spans="1:43" x14ac:dyDescent="0.45">
      <c r="A468" s="19">
        <v>460</v>
      </c>
      <c r="B468" s="19" t="str">
        <f t="shared" si="47"/>
        <v>151499_Green</v>
      </c>
      <c r="C468" s="19" t="s">
        <v>1620</v>
      </c>
      <c r="D468" s="19" t="s">
        <v>1620</v>
      </c>
      <c r="E468" s="19" t="s">
        <v>1620</v>
      </c>
      <c r="F468" s="19" t="s">
        <v>1620</v>
      </c>
      <c r="G468" s="19">
        <f t="shared" si="48"/>
        <v>151499</v>
      </c>
      <c r="H468" s="26">
        <v>151499</v>
      </c>
      <c r="I468" s="19" t="str">
        <f>IF(J468=J465,"aa",J468)</f>
        <v>aa</v>
      </c>
      <c r="J468" s="19">
        <f t="shared" si="49"/>
        <v>270</v>
      </c>
      <c r="K468" s="31" t="s">
        <v>363</v>
      </c>
      <c r="L468" s="30" t="s">
        <v>759</v>
      </c>
      <c r="M468" s="30" t="s">
        <v>760</v>
      </c>
      <c r="N468" s="49" t="s">
        <v>761</v>
      </c>
      <c r="O468" s="30" t="s">
        <v>363</v>
      </c>
      <c r="P468" s="30" t="s">
        <v>756</v>
      </c>
      <c r="Q468" s="32">
        <v>0.98</v>
      </c>
      <c r="R468" s="32">
        <v>1</v>
      </c>
      <c r="S468" s="33" t="s">
        <v>361</v>
      </c>
      <c r="T468" s="34">
        <v>3226.0574379628447</v>
      </c>
      <c r="U468" s="34"/>
      <c r="V468" s="34">
        <v>7329.4854001420526</v>
      </c>
      <c r="W468" s="162" t="s">
        <v>363</v>
      </c>
      <c r="X468" s="162">
        <v>5356.647634281554</v>
      </c>
      <c r="Y468" s="34" t="s">
        <v>363</v>
      </c>
      <c r="Z468" s="162">
        <v>8115.1229770810551</v>
      </c>
      <c r="AA468" s="162" t="s">
        <v>363</v>
      </c>
      <c r="AB468" s="162" t="s">
        <v>363</v>
      </c>
      <c r="AC468" s="34" t="s">
        <v>363</v>
      </c>
      <c r="AD468" s="162" t="s">
        <v>363</v>
      </c>
      <c r="AE468" s="162" t="s">
        <v>363</v>
      </c>
      <c r="AF468" s="162" t="s">
        <v>363</v>
      </c>
      <c r="AG468" s="162" t="s">
        <v>363</v>
      </c>
      <c r="AH468" s="162" t="s">
        <v>363</v>
      </c>
      <c r="AI468" s="162" t="s">
        <v>363</v>
      </c>
      <c r="AJ468" s="162" t="s">
        <v>363</v>
      </c>
      <c r="AK468" s="34" t="s">
        <v>363</v>
      </c>
      <c r="AL468" s="34">
        <v>6628.2729044598109</v>
      </c>
      <c r="AM468" s="34">
        <v>1890.629794409436</v>
      </c>
      <c r="AN468" s="34">
        <v>2627.6839361783595</v>
      </c>
      <c r="AO468" s="34">
        <v>2318.0523434760066</v>
      </c>
      <c r="AP468" s="34">
        <v>3132.2839194567032</v>
      </c>
      <c r="AQ468" s="34">
        <v>7152.6625768707027</v>
      </c>
    </row>
    <row r="469" spans="1:43" x14ac:dyDescent="0.45">
      <c r="A469" s="19">
        <v>461</v>
      </c>
      <c r="B469" s="19" t="str">
        <f t="shared" si="47"/>
        <v>151499_Blue</v>
      </c>
      <c r="C469" s="19" t="s">
        <v>1620</v>
      </c>
      <c r="D469" s="19" t="s">
        <v>1620</v>
      </c>
      <c r="E469" s="19" t="s">
        <v>1620</v>
      </c>
      <c r="F469" s="19" t="s">
        <v>1620</v>
      </c>
      <c r="G469" s="19">
        <f t="shared" si="48"/>
        <v>151499</v>
      </c>
      <c r="H469" s="26">
        <f>IF(L469="",H468,LEFT(L469,6))</f>
        <v>151499</v>
      </c>
      <c r="I469" s="19" t="str">
        <f t="shared" si="45"/>
        <v>aa</v>
      </c>
      <c r="J469" s="19">
        <f t="shared" si="49"/>
        <v>270</v>
      </c>
      <c r="K469" s="35"/>
      <c r="L469" s="36"/>
      <c r="M469" s="36"/>
      <c r="N469" s="56"/>
      <c r="O469" s="36"/>
      <c r="P469" s="36"/>
      <c r="Q469" s="37"/>
      <c r="R469" s="37"/>
      <c r="S469" s="33" t="s">
        <v>362</v>
      </c>
      <c r="T469" s="34">
        <v>438.16470637267264</v>
      </c>
      <c r="U469" s="34"/>
      <c r="V469" s="34">
        <v>741.83395840223284</v>
      </c>
      <c r="W469" s="162" t="s">
        <v>363</v>
      </c>
      <c r="X469" s="162" t="s">
        <v>363</v>
      </c>
      <c r="Y469" s="34" t="s">
        <v>363</v>
      </c>
      <c r="Z469" s="162" t="s">
        <v>363</v>
      </c>
      <c r="AA469" s="162" t="s">
        <v>363</v>
      </c>
      <c r="AB469" s="162" t="s">
        <v>363</v>
      </c>
      <c r="AC469" s="34" t="s">
        <v>363</v>
      </c>
      <c r="AD469" s="162" t="s">
        <v>363</v>
      </c>
      <c r="AE469" s="162" t="s">
        <v>363</v>
      </c>
      <c r="AF469" s="162" t="s">
        <v>363</v>
      </c>
      <c r="AG469" s="162" t="s">
        <v>363</v>
      </c>
      <c r="AH469" s="162" t="s">
        <v>363</v>
      </c>
      <c r="AI469" s="162" t="s">
        <v>363</v>
      </c>
      <c r="AJ469" s="162" t="s">
        <v>363</v>
      </c>
      <c r="AK469" s="34" t="s">
        <v>363</v>
      </c>
      <c r="AL469" s="34" t="s">
        <v>363</v>
      </c>
      <c r="AM469" s="34" t="s">
        <v>363</v>
      </c>
      <c r="AN469" s="34" t="s">
        <v>363</v>
      </c>
      <c r="AO469" s="34" t="s">
        <v>363</v>
      </c>
      <c r="AP469" s="34">
        <v>2856.3298632018591</v>
      </c>
      <c r="AQ469" s="34" t="s">
        <v>363</v>
      </c>
    </row>
    <row r="470" spans="1:43" x14ac:dyDescent="0.45">
      <c r="A470" s="19">
        <v>462</v>
      </c>
      <c r="B470" s="19" t="str">
        <f t="shared" si="47"/>
        <v>151499_Grey</v>
      </c>
      <c r="C470" s="19" t="s">
        <v>1620</v>
      </c>
      <c r="D470" s="19" t="s">
        <v>1620</v>
      </c>
      <c r="E470" s="19" t="s">
        <v>1620</v>
      </c>
      <c r="F470" s="19" t="s">
        <v>1620</v>
      </c>
      <c r="G470" s="19">
        <f t="shared" si="48"/>
        <v>151499</v>
      </c>
      <c r="H470" s="26">
        <f>IF(L470="",H469,LEFT(L470,6))</f>
        <v>151499</v>
      </c>
      <c r="I470" s="19" t="str">
        <f t="shared" si="45"/>
        <v>aa</v>
      </c>
      <c r="J470" s="19">
        <f t="shared" si="49"/>
        <v>270</v>
      </c>
      <c r="K470" s="38"/>
      <c r="L470" s="39"/>
      <c r="M470" s="39"/>
      <c r="N470" s="39"/>
      <c r="O470" s="39"/>
      <c r="P470" s="39"/>
      <c r="Q470" s="40"/>
      <c r="R470" s="40"/>
      <c r="S470" s="33" t="s">
        <v>364</v>
      </c>
      <c r="T470" s="34">
        <v>636.29082401174594</v>
      </c>
      <c r="U470" s="34"/>
      <c r="V470" s="34">
        <v>421.01675465858011</v>
      </c>
      <c r="W470" s="162" t="s">
        <v>363</v>
      </c>
      <c r="X470" s="162">
        <v>28.960048618930621</v>
      </c>
      <c r="Y470" s="34" t="s">
        <v>363</v>
      </c>
      <c r="Z470" s="162" t="s">
        <v>363</v>
      </c>
      <c r="AA470" s="162" t="s">
        <v>363</v>
      </c>
      <c r="AB470" s="162" t="s">
        <v>363</v>
      </c>
      <c r="AC470" s="34" t="s">
        <v>363</v>
      </c>
      <c r="AD470" s="162" t="s">
        <v>363</v>
      </c>
      <c r="AE470" s="162" t="s">
        <v>363</v>
      </c>
      <c r="AF470" s="162" t="s">
        <v>363</v>
      </c>
      <c r="AG470" s="162" t="s">
        <v>363</v>
      </c>
      <c r="AH470" s="162" t="s">
        <v>363</v>
      </c>
      <c r="AI470" s="162" t="s">
        <v>363</v>
      </c>
      <c r="AJ470" s="162" t="s">
        <v>363</v>
      </c>
      <c r="AK470" s="34" t="s">
        <v>363</v>
      </c>
      <c r="AL470" s="34">
        <v>62.60528912276736</v>
      </c>
      <c r="AM470" s="34">
        <v>564.03000632907208</v>
      </c>
      <c r="AN470" s="34">
        <v>926.50945633490505</v>
      </c>
      <c r="AO470" s="34">
        <v>259.80237171058269</v>
      </c>
      <c r="AP470" s="34">
        <v>447.90915057413639</v>
      </c>
      <c r="AQ470" s="34">
        <v>301.62027163681154</v>
      </c>
    </row>
    <row r="471" spans="1:43" x14ac:dyDescent="0.45">
      <c r="A471" s="19">
        <v>463</v>
      </c>
      <c r="B471" s="19" t="str">
        <f t="shared" si="47"/>
        <v>230641_Green</v>
      </c>
      <c r="C471" s="19" t="s">
        <v>1622</v>
      </c>
      <c r="D471" s="19" t="s">
        <v>1622</v>
      </c>
      <c r="E471" s="19" t="s">
        <v>1620</v>
      </c>
      <c r="F471" s="19" t="s">
        <v>1620</v>
      </c>
      <c r="G471" s="19">
        <f t="shared" si="48"/>
        <v>230641</v>
      </c>
      <c r="H471" s="26">
        <v>230641</v>
      </c>
      <c r="I471" s="19" t="str">
        <f>IF(J471=J468,"aa",J471)</f>
        <v>aa</v>
      </c>
      <c r="J471" s="19">
        <f t="shared" si="49"/>
        <v>270</v>
      </c>
      <c r="K471" s="31" t="s">
        <v>363</v>
      </c>
      <c r="L471" s="30" t="s">
        <v>762</v>
      </c>
      <c r="M471" s="30" t="s">
        <v>763</v>
      </c>
      <c r="N471" s="49" t="s">
        <v>764</v>
      </c>
      <c r="O471" s="30" t="s">
        <v>363</v>
      </c>
      <c r="P471" s="30" t="s">
        <v>753</v>
      </c>
      <c r="Q471" s="32">
        <v>0.6</v>
      </c>
      <c r="R471" s="32">
        <v>0.29469947565818211</v>
      </c>
      <c r="S471" s="33" t="s">
        <v>361</v>
      </c>
      <c r="T471" s="34">
        <v>836.63431574643823</v>
      </c>
      <c r="U471" s="34"/>
      <c r="V471" s="34">
        <v>1900.8027973592391</v>
      </c>
      <c r="W471" s="162" t="s">
        <v>363</v>
      </c>
      <c r="X471" s="162">
        <v>1389.1740349892493</v>
      </c>
      <c r="Y471" s="34" t="s">
        <v>363</v>
      </c>
      <c r="Z471" s="162">
        <v>2104.5472654125147</v>
      </c>
      <c r="AA471" s="162" t="s">
        <v>363</v>
      </c>
      <c r="AB471" s="162" t="s">
        <v>363</v>
      </c>
      <c r="AC471" s="34" t="s">
        <v>363</v>
      </c>
      <c r="AD471" s="162" t="s">
        <v>363</v>
      </c>
      <c r="AE471" s="162" t="s">
        <v>363</v>
      </c>
      <c r="AF471" s="162" t="s">
        <v>363</v>
      </c>
      <c r="AG471" s="162" t="s">
        <v>363</v>
      </c>
      <c r="AH471" s="162" t="s">
        <v>363</v>
      </c>
      <c r="AI471" s="162" t="s">
        <v>363</v>
      </c>
      <c r="AJ471" s="162" t="s">
        <v>363</v>
      </c>
      <c r="AK471" s="34" t="s">
        <v>363</v>
      </c>
      <c r="AL471" s="34">
        <v>1718.9528310150499</v>
      </c>
      <c r="AM471" s="34">
        <v>490.30923806936426</v>
      </c>
      <c r="AN471" s="34">
        <v>681.45425003056278</v>
      </c>
      <c r="AO471" s="34">
        <v>601.15548887223895</v>
      </c>
      <c r="AP471" s="34">
        <v>812.31542341448301</v>
      </c>
      <c r="AQ471" s="34">
        <v>1854.9461923232802</v>
      </c>
    </row>
    <row r="472" spans="1:43" x14ac:dyDescent="0.45">
      <c r="A472" s="19">
        <v>464</v>
      </c>
      <c r="B472" s="19" t="str">
        <f t="shared" si="47"/>
        <v>230641_Blue</v>
      </c>
      <c r="C472" s="19" t="s">
        <v>1622</v>
      </c>
      <c r="D472" s="19" t="s">
        <v>1622</v>
      </c>
      <c r="E472" s="19" t="s">
        <v>1620</v>
      </c>
      <c r="F472" s="19" t="s">
        <v>1620</v>
      </c>
      <c r="G472" s="19">
        <f t="shared" si="48"/>
        <v>230641</v>
      </c>
      <c r="H472" s="26">
        <f t="shared" ref="H472:H488" si="50">IF(L472="",H471,LEFT(L472,6))</f>
        <v>230641</v>
      </c>
      <c r="I472" s="19" t="str">
        <f t="shared" si="45"/>
        <v>aa</v>
      </c>
      <c r="J472" s="19">
        <f t="shared" si="49"/>
        <v>270</v>
      </c>
      <c r="K472" s="35"/>
      <c r="L472" s="36"/>
      <c r="M472" s="36"/>
      <c r="N472" s="56"/>
      <c r="O472" s="36"/>
      <c r="P472" s="36"/>
      <c r="Q472" s="37"/>
      <c r="R472" s="37"/>
      <c r="S472" s="33" t="s">
        <v>362</v>
      </c>
      <c r="T472" s="34">
        <v>113.63208385149714</v>
      </c>
      <c r="U472" s="34"/>
      <c r="V472" s="34">
        <v>192.38459268637234</v>
      </c>
      <c r="W472" s="162" t="s">
        <v>363</v>
      </c>
      <c r="X472" s="162" t="s">
        <v>363</v>
      </c>
      <c r="Y472" s="34" t="s">
        <v>363</v>
      </c>
      <c r="Z472" s="162" t="s">
        <v>363</v>
      </c>
      <c r="AA472" s="162" t="s">
        <v>363</v>
      </c>
      <c r="AB472" s="162" t="s">
        <v>363</v>
      </c>
      <c r="AC472" s="34" t="s">
        <v>363</v>
      </c>
      <c r="AD472" s="162" t="s">
        <v>363</v>
      </c>
      <c r="AE472" s="162" t="s">
        <v>363</v>
      </c>
      <c r="AF472" s="162" t="s">
        <v>363</v>
      </c>
      <c r="AG472" s="162" t="s">
        <v>363</v>
      </c>
      <c r="AH472" s="162" t="s">
        <v>363</v>
      </c>
      <c r="AI472" s="162" t="s">
        <v>363</v>
      </c>
      <c r="AJ472" s="162" t="s">
        <v>363</v>
      </c>
      <c r="AK472" s="34" t="s">
        <v>363</v>
      </c>
      <c r="AL472" s="34" t="s">
        <v>363</v>
      </c>
      <c r="AM472" s="34" t="s">
        <v>363</v>
      </c>
      <c r="AN472" s="34" t="s">
        <v>363</v>
      </c>
      <c r="AO472" s="34" t="s">
        <v>363</v>
      </c>
      <c r="AP472" s="34">
        <v>740.75047534027453</v>
      </c>
      <c r="AQ472" s="34" t="s">
        <v>363</v>
      </c>
    </row>
    <row r="473" spans="1:43" x14ac:dyDescent="0.45">
      <c r="A473" s="19">
        <v>465</v>
      </c>
      <c r="B473" s="19" t="str">
        <f t="shared" si="47"/>
        <v>230641_Grey</v>
      </c>
      <c r="C473" s="19" t="s">
        <v>1622</v>
      </c>
      <c r="D473" s="19" t="s">
        <v>1622</v>
      </c>
      <c r="E473" s="19" t="s">
        <v>1620</v>
      </c>
      <c r="F473" s="19" t="s">
        <v>1620</v>
      </c>
      <c r="G473" s="19">
        <f t="shared" si="48"/>
        <v>230641</v>
      </c>
      <c r="H473" s="26">
        <f t="shared" si="50"/>
        <v>230641</v>
      </c>
      <c r="I473" s="19" t="str">
        <f t="shared" si="45"/>
        <v>aa</v>
      </c>
      <c r="J473" s="19">
        <f t="shared" si="49"/>
        <v>270</v>
      </c>
      <c r="K473" s="38"/>
      <c r="L473" s="39"/>
      <c r="M473" s="39"/>
      <c r="N473" s="39"/>
      <c r="O473" s="39"/>
      <c r="P473" s="39"/>
      <c r="Q473" s="40"/>
      <c r="R473" s="40"/>
      <c r="S473" s="33" t="s">
        <v>364</v>
      </c>
      <c r="T473" s="34">
        <v>165.01340983530733</v>
      </c>
      <c r="U473" s="34"/>
      <c r="V473" s="34">
        <v>109.18499475756205</v>
      </c>
      <c r="W473" s="162" t="s">
        <v>363</v>
      </c>
      <c r="X473" s="162">
        <v>7.510396490517059</v>
      </c>
      <c r="Y473" s="34" t="s">
        <v>363</v>
      </c>
      <c r="Z473" s="162" t="s">
        <v>363</v>
      </c>
      <c r="AA473" s="162" t="s">
        <v>363</v>
      </c>
      <c r="AB473" s="162" t="s">
        <v>363</v>
      </c>
      <c r="AC473" s="34" t="s">
        <v>363</v>
      </c>
      <c r="AD473" s="162" t="s">
        <v>363</v>
      </c>
      <c r="AE473" s="162" t="s">
        <v>363</v>
      </c>
      <c r="AF473" s="162" t="s">
        <v>363</v>
      </c>
      <c r="AG473" s="162" t="s">
        <v>363</v>
      </c>
      <c r="AH473" s="162" t="s">
        <v>363</v>
      </c>
      <c r="AI473" s="162" t="s">
        <v>363</v>
      </c>
      <c r="AJ473" s="162" t="s">
        <v>363</v>
      </c>
      <c r="AK473" s="34" t="s">
        <v>363</v>
      </c>
      <c r="AL473" s="34">
        <v>16.235834058927768</v>
      </c>
      <c r="AM473" s="34">
        <v>146.27354518013928</v>
      </c>
      <c r="AN473" s="34">
        <v>240.27768257059947</v>
      </c>
      <c r="AO473" s="34">
        <v>67.376227381320589</v>
      </c>
      <c r="AP473" s="34">
        <v>116.15917351545832</v>
      </c>
      <c r="AQ473" s="34">
        <v>78.221133513192257</v>
      </c>
    </row>
    <row r="474" spans="1:43" x14ac:dyDescent="0.45">
      <c r="A474" s="19">
        <v>466</v>
      </c>
      <c r="B474" s="19" t="str">
        <f t="shared" si="47"/>
        <v>120760_Green</v>
      </c>
      <c r="C474" s="19" t="s">
        <v>136</v>
      </c>
      <c r="D474" s="19" t="s">
        <v>136</v>
      </c>
      <c r="E474" s="19" t="s">
        <v>136</v>
      </c>
      <c r="F474" s="19" t="s">
        <v>136</v>
      </c>
      <c r="G474" s="19">
        <f t="shared" si="48"/>
        <v>120760</v>
      </c>
      <c r="H474" s="19" t="str">
        <f t="shared" si="50"/>
        <v>120760</v>
      </c>
      <c r="I474" s="19">
        <f>IF(J474=J471,"aa",J474)</f>
        <v>280</v>
      </c>
      <c r="J474" s="19">
        <f t="shared" si="49"/>
        <v>280</v>
      </c>
      <c r="K474" s="31">
        <v>280</v>
      </c>
      <c r="L474" s="30" t="s">
        <v>765</v>
      </c>
      <c r="M474" s="30" t="s">
        <v>766</v>
      </c>
      <c r="N474" s="49" t="s">
        <v>767</v>
      </c>
      <c r="O474" s="49" t="s">
        <v>151</v>
      </c>
      <c r="P474" s="30" t="s">
        <v>765</v>
      </c>
      <c r="Q474" s="32">
        <v>1</v>
      </c>
      <c r="R474" s="32">
        <v>1</v>
      </c>
      <c r="S474" s="33" t="s">
        <v>361</v>
      </c>
      <c r="T474" s="34">
        <v>5999.71565287057</v>
      </c>
      <c r="U474" s="34"/>
      <c r="V474" s="34" t="s">
        <v>363</v>
      </c>
      <c r="W474" s="162" t="s">
        <v>363</v>
      </c>
      <c r="X474" s="162" t="s">
        <v>363</v>
      </c>
      <c r="Y474" s="34" t="s">
        <v>363</v>
      </c>
      <c r="Z474" s="162">
        <v>8241.9506314954215</v>
      </c>
      <c r="AA474" s="162" t="s">
        <v>363</v>
      </c>
      <c r="AB474" s="162" t="s">
        <v>363</v>
      </c>
      <c r="AC474" s="34" t="s">
        <v>363</v>
      </c>
      <c r="AD474" s="162" t="s">
        <v>363</v>
      </c>
      <c r="AE474" s="162" t="s">
        <v>363</v>
      </c>
      <c r="AF474" s="162" t="s">
        <v>363</v>
      </c>
      <c r="AG474" s="162" t="s">
        <v>363</v>
      </c>
      <c r="AH474" s="162" t="s">
        <v>363</v>
      </c>
      <c r="AI474" s="162">
        <v>15942.817229070424</v>
      </c>
      <c r="AJ474" s="162" t="s">
        <v>363</v>
      </c>
      <c r="AK474" s="34" t="s">
        <v>363</v>
      </c>
      <c r="AL474" s="34">
        <v>6956.1021594162166</v>
      </c>
      <c r="AM474" s="34" t="s">
        <v>363</v>
      </c>
      <c r="AN474" s="34">
        <v>2250.2135890245618</v>
      </c>
      <c r="AO474" s="34" t="s">
        <v>363</v>
      </c>
      <c r="AP474" s="34">
        <v>11607.47475090196</v>
      </c>
      <c r="AQ474" s="34" t="s">
        <v>363</v>
      </c>
    </row>
    <row r="475" spans="1:43" x14ac:dyDescent="0.45">
      <c r="A475" s="19">
        <v>467</v>
      </c>
      <c r="B475" s="19" t="str">
        <f t="shared" si="47"/>
        <v>120760_Blue</v>
      </c>
      <c r="C475" s="19" t="s">
        <v>136</v>
      </c>
      <c r="D475" s="19" t="s">
        <v>136</v>
      </c>
      <c r="E475" s="19" t="s">
        <v>136</v>
      </c>
      <c r="F475" s="19" t="s">
        <v>136</v>
      </c>
      <c r="G475" s="19">
        <f t="shared" si="48"/>
        <v>120760</v>
      </c>
      <c r="H475" s="19" t="str">
        <f t="shared" si="50"/>
        <v>120760</v>
      </c>
      <c r="I475" s="19">
        <f t="shared" si="45"/>
        <v>280</v>
      </c>
      <c r="J475" s="19">
        <f t="shared" si="49"/>
        <v>280</v>
      </c>
      <c r="K475" s="35"/>
      <c r="L475" s="36"/>
      <c r="M475" s="36"/>
      <c r="N475" s="56"/>
      <c r="O475" s="56"/>
      <c r="P475" s="36"/>
      <c r="Q475" s="37"/>
      <c r="R475" s="37"/>
      <c r="S475" s="33" t="s">
        <v>362</v>
      </c>
      <c r="T475" s="34">
        <v>937.99678084562765</v>
      </c>
      <c r="U475" s="34"/>
      <c r="V475" s="34" t="s">
        <v>363</v>
      </c>
      <c r="W475" s="162" t="s">
        <v>363</v>
      </c>
      <c r="X475" s="162" t="s">
        <v>363</v>
      </c>
      <c r="Y475" s="34" t="s">
        <v>363</v>
      </c>
      <c r="Z475" s="162">
        <v>106.78110168711092</v>
      </c>
      <c r="AA475" s="162" t="s">
        <v>363</v>
      </c>
      <c r="AB475" s="162" t="s">
        <v>363</v>
      </c>
      <c r="AC475" s="34" t="s">
        <v>363</v>
      </c>
      <c r="AD475" s="162" t="s">
        <v>363</v>
      </c>
      <c r="AE475" s="162" t="s">
        <v>363</v>
      </c>
      <c r="AF475" s="162" t="s">
        <v>363</v>
      </c>
      <c r="AG475" s="162" t="s">
        <v>363</v>
      </c>
      <c r="AH475" s="162" t="s">
        <v>363</v>
      </c>
      <c r="AI475" s="162">
        <v>79.534465332820815</v>
      </c>
      <c r="AJ475" s="162" t="s">
        <v>363</v>
      </c>
      <c r="AK475" s="34" t="s">
        <v>363</v>
      </c>
      <c r="AL475" s="34">
        <v>250.4324305981892</v>
      </c>
      <c r="AM475" s="34" t="s">
        <v>363</v>
      </c>
      <c r="AN475" s="34">
        <v>45.356475905528242</v>
      </c>
      <c r="AO475" s="34" t="s">
        <v>363</v>
      </c>
      <c r="AP475" s="34">
        <v>308.86547265829978</v>
      </c>
      <c r="AQ475" s="34" t="s">
        <v>363</v>
      </c>
    </row>
    <row r="476" spans="1:43" x14ac:dyDescent="0.45">
      <c r="A476" s="19">
        <v>468</v>
      </c>
      <c r="B476" s="19" t="str">
        <f t="shared" si="47"/>
        <v>120760_Grey</v>
      </c>
      <c r="C476" s="19" t="s">
        <v>136</v>
      </c>
      <c r="D476" s="19" t="s">
        <v>136</v>
      </c>
      <c r="E476" s="19" t="s">
        <v>136</v>
      </c>
      <c r="F476" s="19" t="s">
        <v>136</v>
      </c>
      <c r="G476" s="19">
        <f t="shared" si="48"/>
        <v>120760</v>
      </c>
      <c r="H476" s="19" t="str">
        <f t="shared" si="50"/>
        <v>120760</v>
      </c>
      <c r="I476" s="19">
        <f t="shared" si="45"/>
        <v>280</v>
      </c>
      <c r="J476" s="19">
        <f t="shared" si="49"/>
        <v>280</v>
      </c>
      <c r="K476" s="38"/>
      <c r="L476" s="39"/>
      <c r="M476" s="39"/>
      <c r="N476" s="39"/>
      <c r="O476" s="39"/>
      <c r="P476" s="39"/>
      <c r="Q476" s="40"/>
      <c r="R476" s="40"/>
      <c r="S476" s="33" t="s">
        <v>364</v>
      </c>
      <c r="T476" s="34">
        <v>283.1488155784204</v>
      </c>
      <c r="U476" s="34"/>
      <c r="V476" s="34" t="s">
        <v>363</v>
      </c>
      <c r="W476" s="162" t="s">
        <v>363</v>
      </c>
      <c r="X476" s="162" t="s">
        <v>363</v>
      </c>
      <c r="Y476" s="34" t="s">
        <v>363</v>
      </c>
      <c r="Z476" s="162" t="s">
        <v>363</v>
      </c>
      <c r="AA476" s="162" t="s">
        <v>363</v>
      </c>
      <c r="AB476" s="162" t="s">
        <v>363</v>
      </c>
      <c r="AC476" s="34" t="s">
        <v>363</v>
      </c>
      <c r="AD476" s="162" t="s">
        <v>363</v>
      </c>
      <c r="AE476" s="162" t="s">
        <v>363</v>
      </c>
      <c r="AF476" s="162" t="s">
        <v>363</v>
      </c>
      <c r="AG476" s="162" t="s">
        <v>363</v>
      </c>
      <c r="AH476" s="162" t="s">
        <v>363</v>
      </c>
      <c r="AI476" s="162" t="s">
        <v>363</v>
      </c>
      <c r="AJ476" s="162" t="s">
        <v>363</v>
      </c>
      <c r="AK476" s="34" t="s">
        <v>363</v>
      </c>
      <c r="AL476" s="34">
        <v>55.242647453821952</v>
      </c>
      <c r="AM476" s="34" t="s">
        <v>363</v>
      </c>
      <c r="AN476" s="34">
        <v>446.57140842368619</v>
      </c>
      <c r="AO476" s="34" t="s">
        <v>363</v>
      </c>
      <c r="AP476" s="34">
        <v>391.10242112482229</v>
      </c>
      <c r="AQ476" s="34" t="s">
        <v>363</v>
      </c>
    </row>
    <row r="477" spans="1:43" x14ac:dyDescent="0.45">
      <c r="A477" s="19">
        <v>469</v>
      </c>
      <c r="B477" s="19" t="str">
        <f t="shared" si="47"/>
        <v>120740_Green</v>
      </c>
      <c r="C477" s="19" t="s">
        <v>153</v>
      </c>
      <c r="D477" s="19" t="s">
        <v>136</v>
      </c>
      <c r="E477" s="19" t="s">
        <v>136</v>
      </c>
      <c r="F477" s="19" t="s">
        <v>136</v>
      </c>
      <c r="G477" s="19">
        <f t="shared" si="48"/>
        <v>120740</v>
      </c>
      <c r="H477" s="19" t="str">
        <f t="shared" si="50"/>
        <v>120740</v>
      </c>
      <c r="I477" s="19">
        <f>IF(J477=J474,"aa",J477)</f>
        <v>289</v>
      </c>
      <c r="J477" s="19">
        <f t="shared" si="49"/>
        <v>289</v>
      </c>
      <c r="K477" s="31">
        <v>289</v>
      </c>
      <c r="L477" s="30" t="s">
        <v>768</v>
      </c>
      <c r="M477" s="30" t="s">
        <v>769</v>
      </c>
      <c r="N477" s="49" t="s">
        <v>770</v>
      </c>
      <c r="O477" s="49" t="s">
        <v>152</v>
      </c>
      <c r="P477" s="30" t="s">
        <v>768</v>
      </c>
      <c r="Q477" s="32">
        <v>1</v>
      </c>
      <c r="R477" s="32">
        <v>1</v>
      </c>
      <c r="S477" s="33" t="s">
        <v>361</v>
      </c>
      <c r="T477" s="34">
        <v>8459.8743009812297</v>
      </c>
      <c r="U477" s="34"/>
      <c r="V477" s="34">
        <v>4690.8486566458059</v>
      </c>
      <c r="W477" s="162" t="s">
        <v>363</v>
      </c>
      <c r="X477" s="162">
        <v>6747.215219352528</v>
      </c>
      <c r="Y477" s="34">
        <v>1249.521162845193</v>
      </c>
      <c r="Z477" s="162">
        <v>6360.8873961403033</v>
      </c>
      <c r="AA477" s="162" t="s">
        <v>363</v>
      </c>
      <c r="AB477" s="162" t="s">
        <v>363</v>
      </c>
      <c r="AC477" s="34">
        <v>7221.6570236965827</v>
      </c>
      <c r="AD477" s="162" t="s">
        <v>363</v>
      </c>
      <c r="AE477" s="162" t="s">
        <v>363</v>
      </c>
      <c r="AF477" s="162">
        <v>8234.6689947603863</v>
      </c>
      <c r="AG477" s="162" t="s">
        <v>363</v>
      </c>
      <c r="AH477" s="162" t="s">
        <v>363</v>
      </c>
      <c r="AI477" s="162">
        <v>8368.5817001146825</v>
      </c>
      <c r="AJ477" s="162">
        <v>6124.8017094126681</v>
      </c>
      <c r="AK477" s="34">
        <v>7927.9062154959993</v>
      </c>
      <c r="AL477" s="34" t="s">
        <v>363</v>
      </c>
      <c r="AM477" s="34" t="s">
        <v>363</v>
      </c>
      <c r="AN477" s="34">
        <v>4265.7949192202987</v>
      </c>
      <c r="AO477" s="34" t="s">
        <v>363</v>
      </c>
      <c r="AP477" s="34">
        <v>14068.604700427368</v>
      </c>
      <c r="AQ477" s="34" t="s">
        <v>363</v>
      </c>
    </row>
    <row r="478" spans="1:43" x14ac:dyDescent="0.45">
      <c r="A478" s="19">
        <v>470</v>
      </c>
      <c r="B478" s="19" t="str">
        <f t="shared" si="47"/>
        <v>120740_Blue</v>
      </c>
      <c r="C478" s="19" t="s">
        <v>153</v>
      </c>
      <c r="D478" s="19" t="s">
        <v>136</v>
      </c>
      <c r="E478" s="19" t="s">
        <v>136</v>
      </c>
      <c r="F478" s="19" t="s">
        <v>136</v>
      </c>
      <c r="G478" s="19">
        <f t="shared" si="48"/>
        <v>120740</v>
      </c>
      <c r="H478" s="19" t="str">
        <f t="shared" si="50"/>
        <v>120740</v>
      </c>
      <c r="I478" s="19">
        <f t="shared" si="45"/>
        <v>289</v>
      </c>
      <c r="J478" s="19">
        <f t="shared" si="49"/>
        <v>289</v>
      </c>
      <c r="K478" s="35"/>
      <c r="L478" s="36"/>
      <c r="M478" s="36"/>
      <c r="N478" s="56"/>
      <c r="O478" s="56"/>
      <c r="P478" s="36"/>
      <c r="Q478" s="37"/>
      <c r="R478" s="37"/>
      <c r="S478" s="33" t="s">
        <v>362</v>
      </c>
      <c r="T478" s="34">
        <v>508.64630610103262</v>
      </c>
      <c r="U478" s="34"/>
      <c r="V478" s="34">
        <v>7.2247460754114377E-4</v>
      </c>
      <c r="W478" s="162" t="s">
        <v>363</v>
      </c>
      <c r="X478" s="162">
        <v>62.233298683765774</v>
      </c>
      <c r="Y478" s="34">
        <v>1957.0439554844602</v>
      </c>
      <c r="Z478" s="162">
        <v>22.383744974606945</v>
      </c>
      <c r="AA478" s="162" t="s">
        <v>363</v>
      </c>
      <c r="AB478" s="162" t="s">
        <v>363</v>
      </c>
      <c r="AC478" s="34">
        <v>204.18211687305208</v>
      </c>
      <c r="AD478" s="162" t="s">
        <v>363</v>
      </c>
      <c r="AE478" s="162" t="s">
        <v>363</v>
      </c>
      <c r="AF478" s="162">
        <v>3.5722343769350351</v>
      </c>
      <c r="AG478" s="162" t="s">
        <v>363</v>
      </c>
      <c r="AH478" s="162" t="s">
        <v>363</v>
      </c>
      <c r="AI478" s="162">
        <v>42.972005466716141</v>
      </c>
      <c r="AJ478" s="162">
        <v>0.46402825169333317</v>
      </c>
      <c r="AK478" s="34">
        <v>2.2083967648728966</v>
      </c>
      <c r="AL478" s="34" t="s">
        <v>363</v>
      </c>
      <c r="AM478" s="34" t="s">
        <v>363</v>
      </c>
      <c r="AN478" s="34">
        <v>51.524023590830659</v>
      </c>
      <c r="AO478" s="34" t="s">
        <v>363</v>
      </c>
      <c r="AP478" s="34">
        <v>200.72174252481551</v>
      </c>
      <c r="AQ478" s="34" t="s">
        <v>363</v>
      </c>
    </row>
    <row r="479" spans="1:43" x14ac:dyDescent="0.45">
      <c r="A479" s="19">
        <v>471</v>
      </c>
      <c r="B479" s="19" t="str">
        <f t="shared" si="47"/>
        <v>120740_Grey</v>
      </c>
      <c r="C479" s="19" t="s">
        <v>153</v>
      </c>
      <c r="D479" s="19" t="s">
        <v>136</v>
      </c>
      <c r="E479" s="19" t="s">
        <v>136</v>
      </c>
      <c r="F479" s="19" t="s">
        <v>136</v>
      </c>
      <c r="G479" s="19">
        <f t="shared" si="48"/>
        <v>120740</v>
      </c>
      <c r="H479" s="19" t="str">
        <f t="shared" si="50"/>
        <v>120740</v>
      </c>
      <c r="I479" s="19">
        <f t="shared" si="45"/>
        <v>289</v>
      </c>
      <c r="J479" s="19">
        <f t="shared" si="49"/>
        <v>289</v>
      </c>
      <c r="K479" s="38"/>
      <c r="L479" s="39"/>
      <c r="M479" s="39"/>
      <c r="N479" s="39"/>
      <c r="O479" s="39"/>
      <c r="P479" s="39"/>
      <c r="Q479" s="40"/>
      <c r="R479" s="40"/>
      <c r="S479" s="33" t="s">
        <v>364</v>
      </c>
      <c r="T479" s="34">
        <v>402.51580369837342</v>
      </c>
      <c r="U479" s="34"/>
      <c r="V479" s="34">
        <v>228.64609085432889</v>
      </c>
      <c r="W479" s="162" t="s">
        <v>363</v>
      </c>
      <c r="X479" s="162">
        <v>39.335195029031254</v>
      </c>
      <c r="Y479" s="34">
        <v>582.40177743639924</v>
      </c>
      <c r="Z479" s="162" t="s">
        <v>363</v>
      </c>
      <c r="AA479" s="162" t="s">
        <v>363</v>
      </c>
      <c r="AB479" s="162" t="s">
        <v>363</v>
      </c>
      <c r="AC479" s="34">
        <v>3.2698664553987124E-3</v>
      </c>
      <c r="AD479" s="162" t="s">
        <v>363</v>
      </c>
      <c r="AE479" s="162" t="s">
        <v>363</v>
      </c>
      <c r="AF479" s="162" t="s">
        <v>363</v>
      </c>
      <c r="AG479" s="162" t="s">
        <v>363</v>
      </c>
      <c r="AH479" s="162" t="s">
        <v>363</v>
      </c>
      <c r="AI479" s="162">
        <v>4.1883787981617556E-4</v>
      </c>
      <c r="AJ479" s="162">
        <v>7.4045609978956488</v>
      </c>
      <c r="AK479" s="34">
        <v>655.68372731344061</v>
      </c>
      <c r="AL479" s="34" t="s">
        <v>363</v>
      </c>
      <c r="AM479" s="34" t="s">
        <v>363</v>
      </c>
      <c r="AN479" s="34">
        <v>704.77140721207843</v>
      </c>
      <c r="AO479" s="34" t="s">
        <v>363</v>
      </c>
      <c r="AP479" s="34">
        <v>605.24224014870902</v>
      </c>
      <c r="AQ479" s="34" t="s">
        <v>363</v>
      </c>
    </row>
    <row r="480" spans="1:43" x14ac:dyDescent="0.45">
      <c r="A480" s="19">
        <v>472</v>
      </c>
      <c r="B480" s="19" t="str">
        <f t="shared" si="47"/>
        <v>151550_Green</v>
      </c>
      <c r="C480" s="19" t="s">
        <v>1620</v>
      </c>
      <c r="D480" s="19" t="s">
        <v>1620</v>
      </c>
      <c r="E480" s="19" t="s">
        <v>1620</v>
      </c>
      <c r="F480" s="19" t="s">
        <v>1620</v>
      </c>
      <c r="G480" s="19">
        <f t="shared" si="48"/>
        <v>151550</v>
      </c>
      <c r="H480" s="19" t="str">
        <f t="shared" si="50"/>
        <v>151550</v>
      </c>
      <c r="I480" s="19" t="str">
        <f>IF(J480=J477,"aa",J480)</f>
        <v>aa</v>
      </c>
      <c r="J480" s="19">
        <f t="shared" si="49"/>
        <v>289</v>
      </c>
      <c r="K480" s="31" t="s">
        <v>363</v>
      </c>
      <c r="L480" s="30" t="s">
        <v>771</v>
      </c>
      <c r="M480" s="30" t="s">
        <v>772</v>
      </c>
      <c r="N480" s="49" t="s">
        <v>773</v>
      </c>
      <c r="O480" s="30" t="s">
        <v>363</v>
      </c>
      <c r="P480" s="30" t="s">
        <v>768</v>
      </c>
      <c r="Q480" s="32">
        <v>0.43</v>
      </c>
      <c r="R480" s="32">
        <v>1</v>
      </c>
      <c r="S480" s="33" t="s">
        <v>361</v>
      </c>
      <c r="T480" s="34">
        <v>19674.126281351699</v>
      </c>
      <c r="U480" s="34"/>
      <c r="V480" s="34">
        <v>10908.950364292572</v>
      </c>
      <c r="W480" s="162" t="s">
        <v>363</v>
      </c>
      <c r="X480" s="162">
        <v>15691.198184540763</v>
      </c>
      <c r="Y480" s="34">
        <v>2905.8631694074256</v>
      </c>
      <c r="Z480" s="162">
        <v>14792.761386372798</v>
      </c>
      <c r="AA480" s="162" t="s">
        <v>363</v>
      </c>
      <c r="AB480" s="162" t="s">
        <v>363</v>
      </c>
      <c r="AC480" s="34">
        <v>16794.551217899028</v>
      </c>
      <c r="AD480" s="162" t="s">
        <v>363</v>
      </c>
      <c r="AE480" s="162" t="s">
        <v>363</v>
      </c>
      <c r="AF480" s="162">
        <v>19150.393011070668</v>
      </c>
      <c r="AG480" s="162" t="s">
        <v>363</v>
      </c>
      <c r="AH480" s="162" t="s">
        <v>363</v>
      </c>
      <c r="AI480" s="162">
        <v>19461.817907243447</v>
      </c>
      <c r="AJ480" s="162">
        <v>14243.724905610856</v>
      </c>
      <c r="AK480" s="34">
        <v>18436.991198827905</v>
      </c>
      <c r="AL480" s="34" t="s">
        <v>363</v>
      </c>
      <c r="AM480" s="34" t="s">
        <v>363</v>
      </c>
      <c r="AN480" s="34">
        <v>9920.453300512323</v>
      </c>
      <c r="AO480" s="34" t="s">
        <v>363</v>
      </c>
      <c r="AP480" s="34">
        <v>32717.685349831088</v>
      </c>
      <c r="AQ480" s="34" t="s">
        <v>363</v>
      </c>
    </row>
    <row r="481" spans="1:43" x14ac:dyDescent="0.45">
      <c r="A481" s="19">
        <v>473</v>
      </c>
      <c r="B481" s="19" t="str">
        <f t="shared" si="47"/>
        <v>151550_Blue</v>
      </c>
      <c r="C481" s="19" t="s">
        <v>1620</v>
      </c>
      <c r="D481" s="19" t="s">
        <v>1620</v>
      </c>
      <c r="E481" s="19" t="s">
        <v>1620</v>
      </c>
      <c r="F481" s="19" t="s">
        <v>1620</v>
      </c>
      <c r="G481" s="19">
        <f t="shared" si="48"/>
        <v>151550</v>
      </c>
      <c r="H481" s="19" t="str">
        <f t="shared" si="50"/>
        <v>151550</v>
      </c>
      <c r="I481" s="19" t="str">
        <f t="shared" si="45"/>
        <v>aa</v>
      </c>
      <c r="J481" s="19">
        <f t="shared" si="49"/>
        <v>289</v>
      </c>
      <c r="K481" s="35"/>
      <c r="L481" s="36"/>
      <c r="M481" s="36"/>
      <c r="N481" s="56"/>
      <c r="O481" s="36"/>
      <c r="P481" s="36"/>
      <c r="Q481" s="37"/>
      <c r="R481" s="37"/>
      <c r="S481" s="33" t="s">
        <v>362</v>
      </c>
      <c r="T481" s="34">
        <v>1182.8983862814712</v>
      </c>
      <c r="U481" s="34"/>
      <c r="V481" s="34">
        <v>1.6801735059096367E-3</v>
      </c>
      <c r="W481" s="162" t="s">
        <v>363</v>
      </c>
      <c r="X481" s="162">
        <v>144.72860159015298</v>
      </c>
      <c r="Y481" s="34">
        <v>4551.2650127545585</v>
      </c>
      <c r="Z481" s="162">
        <v>52.055220871178939</v>
      </c>
      <c r="AA481" s="162" t="s">
        <v>363</v>
      </c>
      <c r="AB481" s="162" t="s">
        <v>363</v>
      </c>
      <c r="AC481" s="34">
        <v>474.84213226291183</v>
      </c>
      <c r="AD481" s="162" t="s">
        <v>363</v>
      </c>
      <c r="AE481" s="162" t="s">
        <v>363</v>
      </c>
      <c r="AF481" s="162">
        <v>8.3075218068256635</v>
      </c>
      <c r="AG481" s="162" t="s">
        <v>363</v>
      </c>
      <c r="AH481" s="162" t="s">
        <v>363</v>
      </c>
      <c r="AI481" s="162">
        <v>99.934896434223589</v>
      </c>
      <c r="AJ481" s="162">
        <v>1.0791354690542632</v>
      </c>
      <c r="AK481" s="34">
        <v>5.1358064299369692</v>
      </c>
      <c r="AL481" s="34" t="s">
        <v>363</v>
      </c>
      <c r="AM481" s="34" t="s">
        <v>363</v>
      </c>
      <c r="AN481" s="34">
        <v>119.82331067635037</v>
      </c>
      <c r="AO481" s="34" t="s">
        <v>363</v>
      </c>
      <c r="AP481" s="34">
        <v>466.79475005771047</v>
      </c>
      <c r="AQ481" s="34" t="s">
        <v>363</v>
      </c>
    </row>
    <row r="482" spans="1:43" x14ac:dyDescent="0.45">
      <c r="A482" s="19">
        <v>474</v>
      </c>
      <c r="B482" s="19" t="str">
        <f t="shared" si="47"/>
        <v>151550_Grey</v>
      </c>
      <c r="C482" s="19" t="s">
        <v>1620</v>
      </c>
      <c r="D482" s="19" t="s">
        <v>1620</v>
      </c>
      <c r="E482" s="19" t="s">
        <v>1620</v>
      </c>
      <c r="F482" s="19" t="s">
        <v>1620</v>
      </c>
      <c r="G482" s="19">
        <f t="shared" si="48"/>
        <v>151550</v>
      </c>
      <c r="H482" s="19" t="str">
        <f t="shared" si="50"/>
        <v>151550</v>
      </c>
      <c r="I482" s="19" t="str">
        <f t="shared" ref="I482:I497" si="51">IF(J482=J479,"aa",J482)</f>
        <v>aa</v>
      </c>
      <c r="J482" s="19">
        <f t="shared" si="49"/>
        <v>289</v>
      </c>
      <c r="K482" s="38"/>
      <c r="L482" s="39"/>
      <c r="M482" s="39"/>
      <c r="N482" s="39"/>
      <c r="O482" s="39"/>
      <c r="P482" s="39"/>
      <c r="Q482" s="40"/>
      <c r="R482" s="40"/>
      <c r="S482" s="33" t="s">
        <v>364</v>
      </c>
      <c r="T482" s="34">
        <v>936.08326441482188</v>
      </c>
      <c r="U482" s="34"/>
      <c r="V482" s="34">
        <v>531.7350950100672</v>
      </c>
      <c r="W482" s="162" t="s">
        <v>363</v>
      </c>
      <c r="X482" s="162">
        <v>91.477197741933153</v>
      </c>
      <c r="Y482" s="34">
        <v>1354.4227382241843</v>
      </c>
      <c r="Z482" s="162" t="s">
        <v>363</v>
      </c>
      <c r="AA482" s="162" t="s">
        <v>363</v>
      </c>
      <c r="AB482" s="162" t="s">
        <v>363</v>
      </c>
      <c r="AC482" s="34">
        <v>7.6043405939504941E-3</v>
      </c>
      <c r="AD482" s="162" t="s">
        <v>363</v>
      </c>
      <c r="AE482" s="162" t="s">
        <v>363</v>
      </c>
      <c r="AF482" s="162" t="s">
        <v>363</v>
      </c>
      <c r="AG482" s="162" t="s">
        <v>363</v>
      </c>
      <c r="AH482" s="162" t="s">
        <v>363</v>
      </c>
      <c r="AI482" s="162">
        <v>9.7404158096785014E-4</v>
      </c>
      <c r="AJ482" s="162">
        <v>17.219909297431741</v>
      </c>
      <c r="AK482" s="34">
        <v>1524.8458774731178</v>
      </c>
      <c r="AL482" s="34" t="s">
        <v>363</v>
      </c>
      <c r="AM482" s="34" t="s">
        <v>363</v>
      </c>
      <c r="AN482" s="34">
        <v>1639.0032725862288</v>
      </c>
      <c r="AO482" s="34" t="s">
        <v>363</v>
      </c>
      <c r="AP482" s="34">
        <v>1407.5400933690908</v>
      </c>
      <c r="AQ482" s="34" t="s">
        <v>363</v>
      </c>
    </row>
    <row r="483" spans="1:43" x14ac:dyDescent="0.45">
      <c r="A483" s="19">
        <v>475</v>
      </c>
      <c r="B483" s="19" t="str">
        <f t="shared" si="47"/>
        <v>120750_Green</v>
      </c>
      <c r="C483" s="19" t="s">
        <v>136</v>
      </c>
      <c r="D483" s="19" t="s">
        <v>136</v>
      </c>
      <c r="E483" s="19" t="s">
        <v>136</v>
      </c>
      <c r="F483" s="19" t="s">
        <v>136</v>
      </c>
      <c r="G483" s="19">
        <f t="shared" si="48"/>
        <v>120750</v>
      </c>
      <c r="H483" s="19" t="str">
        <f t="shared" si="50"/>
        <v>120750</v>
      </c>
      <c r="I483" s="19">
        <f>IF(J483=J480,"aa",J483)</f>
        <v>292</v>
      </c>
      <c r="J483" s="19">
        <f t="shared" si="49"/>
        <v>292</v>
      </c>
      <c r="K483" s="31">
        <v>292</v>
      </c>
      <c r="L483" s="30" t="s">
        <v>774</v>
      </c>
      <c r="M483" s="30" t="s">
        <v>775</v>
      </c>
      <c r="N483" s="49" t="s">
        <v>776</v>
      </c>
      <c r="O483" s="49" t="s">
        <v>154</v>
      </c>
      <c r="P483" s="30" t="s">
        <v>774</v>
      </c>
      <c r="Q483" s="32">
        <v>1</v>
      </c>
      <c r="R483" s="32">
        <v>1</v>
      </c>
      <c r="S483" s="33" t="s">
        <v>361</v>
      </c>
      <c r="T483" s="34">
        <v>2462.9482357748939</v>
      </c>
      <c r="U483" s="34"/>
      <c r="V483" s="34" t="s">
        <v>363</v>
      </c>
      <c r="W483" s="162" t="s">
        <v>363</v>
      </c>
      <c r="X483" s="162" t="s">
        <v>363</v>
      </c>
      <c r="Y483" s="34" t="s">
        <v>363</v>
      </c>
      <c r="Z483" s="162">
        <v>3078.5224008558935</v>
      </c>
      <c r="AA483" s="162" t="s">
        <v>363</v>
      </c>
      <c r="AB483" s="162" t="s">
        <v>363</v>
      </c>
      <c r="AC483" s="34" t="s">
        <v>363</v>
      </c>
      <c r="AD483" s="162" t="s">
        <v>363</v>
      </c>
      <c r="AE483" s="162">
        <v>2688.8946644270109</v>
      </c>
      <c r="AF483" s="162" t="s">
        <v>363</v>
      </c>
      <c r="AG483" s="162" t="s">
        <v>363</v>
      </c>
      <c r="AH483" s="162" t="s">
        <v>363</v>
      </c>
      <c r="AI483" s="162" t="s">
        <v>363</v>
      </c>
      <c r="AJ483" s="162" t="s">
        <v>363</v>
      </c>
      <c r="AK483" s="34" t="s">
        <v>363</v>
      </c>
      <c r="AL483" s="34" t="s">
        <v>363</v>
      </c>
      <c r="AM483" s="34" t="s">
        <v>363</v>
      </c>
      <c r="AN483" s="34">
        <v>3008.8168472351681</v>
      </c>
      <c r="AO483" s="34">
        <v>1448.7843219623749</v>
      </c>
      <c r="AP483" s="34" t="s">
        <v>363</v>
      </c>
      <c r="AQ483" s="34" t="s">
        <v>363</v>
      </c>
    </row>
    <row r="484" spans="1:43" x14ac:dyDescent="0.45">
      <c r="A484" s="19">
        <v>476</v>
      </c>
      <c r="B484" s="19" t="str">
        <f t="shared" si="47"/>
        <v>120750_Blue</v>
      </c>
      <c r="C484" s="19" t="s">
        <v>136</v>
      </c>
      <c r="D484" s="19" t="s">
        <v>136</v>
      </c>
      <c r="E484" s="19" t="s">
        <v>136</v>
      </c>
      <c r="F484" s="19" t="s">
        <v>136</v>
      </c>
      <c r="G484" s="19">
        <f t="shared" si="48"/>
        <v>120750</v>
      </c>
      <c r="H484" s="19" t="str">
        <f t="shared" si="50"/>
        <v>120750</v>
      </c>
      <c r="I484" s="19">
        <f t="shared" si="51"/>
        <v>292</v>
      </c>
      <c r="J484" s="19">
        <f t="shared" si="49"/>
        <v>292</v>
      </c>
      <c r="K484" s="35"/>
      <c r="L484" s="36"/>
      <c r="M484" s="36"/>
      <c r="N484" s="56"/>
      <c r="O484" s="56"/>
      <c r="P484" s="36"/>
      <c r="Q484" s="37"/>
      <c r="R484" s="37"/>
      <c r="S484" s="33" t="s">
        <v>362</v>
      </c>
      <c r="T484" s="34">
        <v>1.1254876055658229</v>
      </c>
      <c r="U484" s="34"/>
      <c r="V484" s="34" t="s">
        <v>363</v>
      </c>
      <c r="W484" s="162" t="s">
        <v>363</v>
      </c>
      <c r="X484" s="162" t="s">
        <v>363</v>
      </c>
      <c r="Y484" s="34" t="s">
        <v>363</v>
      </c>
      <c r="Z484" s="162" t="s">
        <v>363</v>
      </c>
      <c r="AA484" s="162" t="s">
        <v>363</v>
      </c>
      <c r="AB484" s="162" t="s">
        <v>363</v>
      </c>
      <c r="AC484" s="34" t="s">
        <v>363</v>
      </c>
      <c r="AD484" s="162" t="s">
        <v>363</v>
      </c>
      <c r="AE484" s="162">
        <v>8.5270089810052963E-2</v>
      </c>
      <c r="AF484" s="162" t="s">
        <v>363</v>
      </c>
      <c r="AG484" s="162" t="s">
        <v>363</v>
      </c>
      <c r="AH484" s="162" t="s">
        <v>363</v>
      </c>
      <c r="AI484" s="162" t="s">
        <v>363</v>
      </c>
      <c r="AJ484" s="162" t="s">
        <v>363</v>
      </c>
      <c r="AK484" s="34" t="s">
        <v>363</v>
      </c>
      <c r="AL484" s="34" t="s">
        <v>363</v>
      </c>
      <c r="AM484" s="34" t="s">
        <v>363</v>
      </c>
      <c r="AN484" s="34">
        <v>36.660571146757526</v>
      </c>
      <c r="AO484" s="34" t="s">
        <v>363</v>
      </c>
      <c r="AP484" s="34" t="s">
        <v>363</v>
      </c>
      <c r="AQ484" s="34" t="s">
        <v>363</v>
      </c>
    </row>
    <row r="485" spans="1:43" x14ac:dyDescent="0.45">
      <c r="A485" s="19">
        <v>477</v>
      </c>
      <c r="B485" s="19" t="str">
        <f t="shared" si="47"/>
        <v>120750_Grey</v>
      </c>
      <c r="C485" s="19" t="s">
        <v>136</v>
      </c>
      <c r="D485" s="19" t="s">
        <v>136</v>
      </c>
      <c r="E485" s="19" t="s">
        <v>136</v>
      </c>
      <c r="F485" s="19" t="s">
        <v>136</v>
      </c>
      <c r="G485" s="19">
        <f t="shared" si="48"/>
        <v>120750</v>
      </c>
      <c r="H485" s="19" t="str">
        <f t="shared" si="50"/>
        <v>120750</v>
      </c>
      <c r="I485" s="19">
        <f t="shared" si="51"/>
        <v>292</v>
      </c>
      <c r="J485" s="19">
        <f t="shared" si="49"/>
        <v>292</v>
      </c>
      <c r="K485" s="38"/>
      <c r="L485" s="39"/>
      <c r="M485" s="39"/>
      <c r="N485" s="39"/>
      <c r="O485" s="39"/>
      <c r="P485" s="39"/>
      <c r="Q485" s="40"/>
      <c r="R485" s="40"/>
      <c r="S485" s="33" t="s">
        <v>364</v>
      </c>
      <c r="T485" s="34">
        <v>345.42188713049978</v>
      </c>
      <c r="U485" s="34"/>
      <c r="V485" s="34" t="s">
        <v>363</v>
      </c>
      <c r="W485" s="162" t="s">
        <v>363</v>
      </c>
      <c r="X485" s="162" t="s">
        <v>363</v>
      </c>
      <c r="Y485" s="34" t="s">
        <v>363</v>
      </c>
      <c r="Z485" s="162" t="s">
        <v>363</v>
      </c>
      <c r="AA485" s="162" t="s">
        <v>363</v>
      </c>
      <c r="AB485" s="162" t="s">
        <v>363</v>
      </c>
      <c r="AC485" s="34" t="s">
        <v>363</v>
      </c>
      <c r="AD485" s="162" t="s">
        <v>363</v>
      </c>
      <c r="AE485" s="162">
        <v>97.327723829270809</v>
      </c>
      <c r="AF485" s="162" t="s">
        <v>363</v>
      </c>
      <c r="AG485" s="162" t="s">
        <v>363</v>
      </c>
      <c r="AH485" s="162" t="s">
        <v>363</v>
      </c>
      <c r="AI485" s="162" t="s">
        <v>363</v>
      </c>
      <c r="AJ485" s="162" t="s">
        <v>363</v>
      </c>
      <c r="AK485" s="34" t="s">
        <v>363</v>
      </c>
      <c r="AL485" s="34" t="s">
        <v>363</v>
      </c>
      <c r="AM485" s="34" t="s">
        <v>363</v>
      </c>
      <c r="AN485" s="34">
        <v>1277.966660816189</v>
      </c>
      <c r="AO485" s="34">
        <v>457.47173168149868</v>
      </c>
      <c r="AP485" s="34" t="s">
        <v>363</v>
      </c>
      <c r="AQ485" s="34" t="s">
        <v>363</v>
      </c>
    </row>
    <row r="486" spans="1:43" x14ac:dyDescent="0.45">
      <c r="A486" s="19">
        <v>478</v>
      </c>
      <c r="B486" s="19" t="str">
        <f t="shared" si="47"/>
        <v>120791_Green</v>
      </c>
      <c r="C486" s="19" t="s">
        <v>136</v>
      </c>
      <c r="D486" s="19" t="s">
        <v>136</v>
      </c>
      <c r="E486" s="19" t="s">
        <v>136</v>
      </c>
      <c r="F486" s="19" t="s">
        <v>136</v>
      </c>
      <c r="G486" s="19">
        <f t="shared" si="48"/>
        <v>120791</v>
      </c>
      <c r="H486" s="19" t="str">
        <f t="shared" si="50"/>
        <v>120791</v>
      </c>
      <c r="I486" s="19">
        <f>IF(J486=J483,"aa",J486)</f>
        <v>296</v>
      </c>
      <c r="J486" s="19">
        <f t="shared" si="49"/>
        <v>296</v>
      </c>
      <c r="K486" s="31">
        <v>296</v>
      </c>
      <c r="L486" s="30" t="s">
        <v>777</v>
      </c>
      <c r="M486" s="30" t="s">
        <v>778</v>
      </c>
      <c r="N486" s="49" t="s">
        <v>779</v>
      </c>
      <c r="O486" s="49" t="s">
        <v>155</v>
      </c>
      <c r="P486" s="30" t="s">
        <v>777</v>
      </c>
      <c r="Q486" s="32">
        <v>1</v>
      </c>
      <c r="R486" s="32">
        <v>1</v>
      </c>
      <c r="S486" s="33" t="s">
        <v>361</v>
      </c>
      <c r="T486" s="34">
        <v>1723.3370301413972</v>
      </c>
      <c r="U486" s="34"/>
      <c r="V486" s="34" t="s">
        <v>363</v>
      </c>
      <c r="W486" s="162" t="s">
        <v>363</v>
      </c>
      <c r="X486" s="162" t="s">
        <v>363</v>
      </c>
      <c r="Y486" s="34" t="s">
        <v>363</v>
      </c>
      <c r="Z486" s="162" t="s">
        <v>363</v>
      </c>
      <c r="AA486" s="162" t="s">
        <v>363</v>
      </c>
      <c r="AB486" s="162" t="s">
        <v>363</v>
      </c>
      <c r="AC486" s="34" t="s">
        <v>363</v>
      </c>
      <c r="AD486" s="162" t="s">
        <v>363</v>
      </c>
      <c r="AE486" s="162" t="s">
        <v>363</v>
      </c>
      <c r="AF486" s="162" t="s">
        <v>363</v>
      </c>
      <c r="AG486" s="162" t="s">
        <v>363</v>
      </c>
      <c r="AH486" s="162" t="s">
        <v>363</v>
      </c>
      <c r="AI486" s="162" t="s">
        <v>363</v>
      </c>
      <c r="AJ486" s="162" t="s">
        <v>363</v>
      </c>
      <c r="AK486" s="34" t="s">
        <v>363</v>
      </c>
      <c r="AL486" s="34" t="s">
        <v>363</v>
      </c>
      <c r="AM486" s="34" t="s">
        <v>363</v>
      </c>
      <c r="AN486" s="34" t="s">
        <v>363</v>
      </c>
      <c r="AO486" s="34" t="s">
        <v>363</v>
      </c>
      <c r="AP486" s="34" t="s">
        <v>363</v>
      </c>
      <c r="AQ486" s="34" t="s">
        <v>363</v>
      </c>
    </row>
    <row r="487" spans="1:43" x14ac:dyDescent="0.45">
      <c r="A487" s="19">
        <v>479</v>
      </c>
      <c r="B487" s="19" t="str">
        <f t="shared" si="47"/>
        <v>120791_Blue</v>
      </c>
      <c r="C487" s="19" t="s">
        <v>136</v>
      </c>
      <c r="D487" s="19" t="s">
        <v>136</v>
      </c>
      <c r="E487" s="19" t="s">
        <v>136</v>
      </c>
      <c r="F487" s="19" t="s">
        <v>136</v>
      </c>
      <c r="G487" s="19">
        <f t="shared" si="48"/>
        <v>120791</v>
      </c>
      <c r="H487" s="19" t="str">
        <f t="shared" si="50"/>
        <v>120791</v>
      </c>
      <c r="I487" s="19">
        <f t="shared" si="51"/>
        <v>296</v>
      </c>
      <c r="J487" s="19">
        <f t="shared" si="49"/>
        <v>296</v>
      </c>
      <c r="K487" s="35"/>
      <c r="L487" s="36"/>
      <c r="M487" s="36"/>
      <c r="N487" s="56"/>
      <c r="O487" s="56"/>
      <c r="P487" s="36"/>
      <c r="Q487" s="37"/>
      <c r="R487" s="37"/>
      <c r="S487" s="33" t="s">
        <v>362</v>
      </c>
      <c r="T487" s="34" t="s">
        <v>363</v>
      </c>
      <c r="U487" s="34"/>
      <c r="V487" s="34" t="s">
        <v>363</v>
      </c>
      <c r="W487" s="162" t="s">
        <v>363</v>
      </c>
      <c r="X487" s="162" t="s">
        <v>363</v>
      </c>
      <c r="Y487" s="34" t="s">
        <v>363</v>
      </c>
      <c r="Z487" s="162" t="s">
        <v>363</v>
      </c>
      <c r="AA487" s="162" t="s">
        <v>363</v>
      </c>
      <c r="AB487" s="162" t="s">
        <v>363</v>
      </c>
      <c r="AC487" s="34" t="s">
        <v>363</v>
      </c>
      <c r="AD487" s="162" t="s">
        <v>363</v>
      </c>
      <c r="AE487" s="162" t="s">
        <v>363</v>
      </c>
      <c r="AF487" s="162" t="s">
        <v>363</v>
      </c>
      <c r="AG487" s="162" t="s">
        <v>363</v>
      </c>
      <c r="AH487" s="162" t="s">
        <v>363</v>
      </c>
      <c r="AI487" s="162" t="s">
        <v>363</v>
      </c>
      <c r="AJ487" s="162" t="s">
        <v>363</v>
      </c>
      <c r="AK487" s="34" t="s">
        <v>363</v>
      </c>
      <c r="AL487" s="34" t="s">
        <v>363</v>
      </c>
      <c r="AM487" s="34" t="s">
        <v>363</v>
      </c>
      <c r="AN487" s="34" t="s">
        <v>363</v>
      </c>
      <c r="AO487" s="34" t="s">
        <v>363</v>
      </c>
      <c r="AP487" s="34" t="s">
        <v>363</v>
      </c>
      <c r="AQ487" s="34" t="s">
        <v>363</v>
      </c>
    </row>
    <row r="488" spans="1:43" x14ac:dyDescent="0.45">
      <c r="A488" s="19">
        <v>480</v>
      </c>
      <c r="B488" s="19" t="str">
        <f t="shared" si="47"/>
        <v>120791_Grey</v>
      </c>
      <c r="C488" s="19" t="s">
        <v>136</v>
      </c>
      <c r="D488" s="19" t="s">
        <v>136</v>
      </c>
      <c r="E488" s="19" t="s">
        <v>136</v>
      </c>
      <c r="F488" s="19" t="s">
        <v>136</v>
      </c>
      <c r="G488" s="19">
        <f t="shared" si="48"/>
        <v>120791</v>
      </c>
      <c r="H488" s="19" t="str">
        <f t="shared" si="50"/>
        <v>120791</v>
      </c>
      <c r="I488" s="19">
        <f t="shared" si="51"/>
        <v>296</v>
      </c>
      <c r="J488" s="19">
        <f t="shared" si="49"/>
        <v>296</v>
      </c>
      <c r="K488" s="38"/>
      <c r="L488" s="39"/>
      <c r="M488" s="39"/>
      <c r="N488" s="39"/>
      <c r="O488" s="39"/>
      <c r="P488" s="39"/>
      <c r="Q488" s="40"/>
      <c r="R488" s="40"/>
      <c r="S488" s="33" t="s">
        <v>364</v>
      </c>
      <c r="T488" s="34">
        <v>464.4489357055142</v>
      </c>
      <c r="U488" s="34"/>
      <c r="V488" s="34" t="s">
        <v>363</v>
      </c>
      <c r="W488" s="162" t="s">
        <v>363</v>
      </c>
      <c r="X488" s="162" t="s">
        <v>363</v>
      </c>
      <c r="Y488" s="34" t="s">
        <v>363</v>
      </c>
      <c r="Z488" s="162" t="s">
        <v>363</v>
      </c>
      <c r="AA488" s="162" t="s">
        <v>363</v>
      </c>
      <c r="AB488" s="162" t="s">
        <v>363</v>
      </c>
      <c r="AC488" s="34" t="s">
        <v>363</v>
      </c>
      <c r="AD488" s="162" t="s">
        <v>363</v>
      </c>
      <c r="AE488" s="162" t="s">
        <v>363</v>
      </c>
      <c r="AF488" s="162" t="s">
        <v>363</v>
      </c>
      <c r="AG488" s="162" t="s">
        <v>363</v>
      </c>
      <c r="AH488" s="162" t="s">
        <v>363</v>
      </c>
      <c r="AI488" s="162" t="s">
        <v>363</v>
      </c>
      <c r="AJ488" s="162" t="s">
        <v>363</v>
      </c>
      <c r="AK488" s="34" t="s">
        <v>363</v>
      </c>
      <c r="AL488" s="34" t="s">
        <v>363</v>
      </c>
      <c r="AM488" s="34" t="s">
        <v>363</v>
      </c>
      <c r="AN488" s="34" t="s">
        <v>363</v>
      </c>
      <c r="AO488" s="34" t="s">
        <v>363</v>
      </c>
      <c r="AP488" s="34" t="s">
        <v>363</v>
      </c>
      <c r="AQ488" s="34" t="s">
        <v>363</v>
      </c>
    </row>
    <row r="489" spans="1:43" x14ac:dyDescent="0.45">
      <c r="A489" s="19">
        <v>481</v>
      </c>
      <c r="B489" s="19" t="str">
        <f t="shared" si="47"/>
        <v>120799_Green</v>
      </c>
      <c r="C489" s="19" t="s">
        <v>136</v>
      </c>
      <c r="D489" s="19" t="s">
        <v>136</v>
      </c>
      <c r="E489" s="19" t="s">
        <v>136</v>
      </c>
      <c r="F489" s="19" t="s">
        <v>136</v>
      </c>
      <c r="G489" s="19">
        <f t="shared" si="48"/>
        <v>120799</v>
      </c>
      <c r="H489" s="26">
        <v>120799</v>
      </c>
      <c r="I489" s="19">
        <f>IF(J489=J486,"aa",J489)</f>
        <v>299</v>
      </c>
      <c r="J489" s="19">
        <f t="shared" si="49"/>
        <v>299</v>
      </c>
      <c r="K489" s="31">
        <v>299</v>
      </c>
      <c r="L489" s="30" t="s">
        <v>780</v>
      </c>
      <c r="M489" s="30"/>
      <c r="N489" s="30"/>
      <c r="O489" s="30" t="s">
        <v>156</v>
      </c>
      <c r="P489" s="30" t="s">
        <v>780</v>
      </c>
      <c r="Q489" s="32">
        <v>1</v>
      </c>
      <c r="R489" s="32">
        <v>1</v>
      </c>
      <c r="S489" s="33" t="s">
        <v>361</v>
      </c>
      <c r="T489" s="34">
        <v>5086.9897600455042</v>
      </c>
      <c r="U489" s="34"/>
      <c r="V489" s="34" t="s">
        <v>363</v>
      </c>
      <c r="W489" s="162" t="s">
        <v>363</v>
      </c>
      <c r="X489" s="162" t="s">
        <v>363</v>
      </c>
      <c r="Y489" s="34" t="s">
        <v>363</v>
      </c>
      <c r="Z489" s="162" t="s">
        <v>363</v>
      </c>
      <c r="AA489" s="162" t="s">
        <v>363</v>
      </c>
      <c r="AB489" s="162" t="s">
        <v>363</v>
      </c>
      <c r="AC489" s="34" t="s">
        <v>363</v>
      </c>
      <c r="AD489" s="162" t="s">
        <v>363</v>
      </c>
      <c r="AE489" s="162" t="s">
        <v>363</v>
      </c>
      <c r="AF489" s="162">
        <v>5573.7058062133774</v>
      </c>
      <c r="AG489" s="162" t="s">
        <v>363</v>
      </c>
      <c r="AH489" s="162" t="s">
        <v>363</v>
      </c>
      <c r="AI489" s="162" t="s">
        <v>363</v>
      </c>
      <c r="AJ489" s="162" t="s">
        <v>363</v>
      </c>
      <c r="AK489" s="34" t="s">
        <v>363</v>
      </c>
      <c r="AL489" s="34" t="s">
        <v>363</v>
      </c>
      <c r="AM489" s="34" t="s">
        <v>363</v>
      </c>
      <c r="AN489" s="34">
        <v>3339.2444271917134</v>
      </c>
      <c r="AO489" s="34" t="s">
        <v>363</v>
      </c>
      <c r="AP489" s="34" t="s">
        <v>363</v>
      </c>
      <c r="AQ489" s="34" t="s">
        <v>363</v>
      </c>
    </row>
    <row r="490" spans="1:43" x14ac:dyDescent="0.45">
      <c r="A490" s="19">
        <v>482</v>
      </c>
      <c r="B490" s="19" t="str">
        <f t="shared" si="47"/>
        <v>120799_Blue</v>
      </c>
      <c r="C490" s="19" t="s">
        <v>136</v>
      </c>
      <c r="D490" s="19" t="s">
        <v>136</v>
      </c>
      <c r="E490" s="19" t="s">
        <v>136</v>
      </c>
      <c r="F490" s="19" t="s">
        <v>136</v>
      </c>
      <c r="G490" s="19">
        <f t="shared" si="48"/>
        <v>120799</v>
      </c>
      <c r="H490" s="26">
        <f t="shared" ref="H490:H521" si="52">IF(L490="",H489,LEFT(L490,6))</f>
        <v>120799</v>
      </c>
      <c r="I490" s="19">
        <f t="shared" si="51"/>
        <v>299</v>
      </c>
      <c r="J490" s="19">
        <f t="shared" si="49"/>
        <v>299</v>
      </c>
      <c r="K490" s="35"/>
      <c r="L490" s="36"/>
      <c r="M490" s="36"/>
      <c r="N490" s="36"/>
      <c r="O490" s="36"/>
      <c r="P490" s="36"/>
      <c r="Q490" s="37"/>
      <c r="R490" s="37"/>
      <c r="S490" s="33" t="s">
        <v>362</v>
      </c>
      <c r="T490" s="34">
        <v>56.015418930347316</v>
      </c>
      <c r="U490" s="34"/>
      <c r="V490" s="34" t="s">
        <v>363</v>
      </c>
      <c r="W490" s="162" t="s">
        <v>363</v>
      </c>
      <c r="X490" s="162" t="s">
        <v>363</v>
      </c>
      <c r="Y490" s="34" t="s">
        <v>363</v>
      </c>
      <c r="Z490" s="162" t="s">
        <v>363</v>
      </c>
      <c r="AA490" s="162" t="s">
        <v>363</v>
      </c>
      <c r="AB490" s="162" t="s">
        <v>363</v>
      </c>
      <c r="AC490" s="34" t="s">
        <v>363</v>
      </c>
      <c r="AD490" s="162" t="s">
        <v>363</v>
      </c>
      <c r="AE490" s="162" t="s">
        <v>363</v>
      </c>
      <c r="AF490" s="162">
        <v>4.6294516281003135</v>
      </c>
      <c r="AG490" s="162" t="s">
        <v>363</v>
      </c>
      <c r="AH490" s="162" t="s">
        <v>363</v>
      </c>
      <c r="AI490" s="162" t="s">
        <v>363</v>
      </c>
      <c r="AJ490" s="162" t="s">
        <v>363</v>
      </c>
      <c r="AK490" s="34" t="s">
        <v>363</v>
      </c>
      <c r="AL490" s="34" t="s">
        <v>363</v>
      </c>
      <c r="AM490" s="34" t="s">
        <v>363</v>
      </c>
      <c r="AN490" s="34">
        <v>56.444413193316002</v>
      </c>
      <c r="AO490" s="34" t="s">
        <v>363</v>
      </c>
      <c r="AP490" s="34" t="s">
        <v>363</v>
      </c>
      <c r="AQ490" s="34" t="s">
        <v>363</v>
      </c>
    </row>
    <row r="491" spans="1:43" x14ac:dyDescent="0.45">
      <c r="A491" s="19">
        <v>483</v>
      </c>
      <c r="B491" s="19" t="str">
        <f t="shared" si="47"/>
        <v>120799_Grey</v>
      </c>
      <c r="C491" s="19" t="s">
        <v>136</v>
      </c>
      <c r="D491" s="19" t="s">
        <v>136</v>
      </c>
      <c r="E491" s="19" t="s">
        <v>136</v>
      </c>
      <c r="F491" s="19" t="s">
        <v>136</v>
      </c>
      <c r="G491" s="19">
        <f t="shared" si="48"/>
        <v>120799</v>
      </c>
      <c r="H491" s="26">
        <f t="shared" si="52"/>
        <v>120799</v>
      </c>
      <c r="I491" s="19">
        <f t="shared" si="51"/>
        <v>299</v>
      </c>
      <c r="J491" s="19">
        <f t="shared" si="49"/>
        <v>299</v>
      </c>
      <c r="K491" s="38"/>
      <c r="L491" s="39"/>
      <c r="M491" s="39"/>
      <c r="N491" s="39"/>
      <c r="O491" s="39"/>
      <c r="P491" s="39"/>
      <c r="Q491" s="40"/>
      <c r="R491" s="40"/>
      <c r="S491" s="33" t="s">
        <v>364</v>
      </c>
      <c r="T491" s="34">
        <v>41.419011619173027</v>
      </c>
      <c r="U491" s="34"/>
      <c r="V491" s="34" t="s">
        <v>363</v>
      </c>
      <c r="W491" s="162" t="s">
        <v>363</v>
      </c>
      <c r="X491" s="162" t="s">
        <v>363</v>
      </c>
      <c r="Y491" s="34" t="s">
        <v>363</v>
      </c>
      <c r="Z491" s="162" t="s">
        <v>363</v>
      </c>
      <c r="AA491" s="162" t="s">
        <v>363</v>
      </c>
      <c r="AB491" s="162" t="s">
        <v>363</v>
      </c>
      <c r="AC491" s="34" t="s">
        <v>363</v>
      </c>
      <c r="AD491" s="162" t="s">
        <v>363</v>
      </c>
      <c r="AE491" s="162" t="s">
        <v>363</v>
      </c>
      <c r="AF491" s="162" t="s">
        <v>363</v>
      </c>
      <c r="AG491" s="162" t="s">
        <v>363</v>
      </c>
      <c r="AH491" s="162" t="s">
        <v>363</v>
      </c>
      <c r="AI491" s="162" t="s">
        <v>363</v>
      </c>
      <c r="AJ491" s="162" t="s">
        <v>363</v>
      </c>
      <c r="AK491" s="34" t="s">
        <v>363</v>
      </c>
      <c r="AL491" s="34" t="s">
        <v>363</v>
      </c>
      <c r="AM491" s="34" t="s">
        <v>363</v>
      </c>
      <c r="AN491" s="34">
        <v>668.26561132757774</v>
      </c>
      <c r="AO491" s="34" t="s">
        <v>363</v>
      </c>
      <c r="AP491" s="34" t="s">
        <v>363</v>
      </c>
      <c r="AQ491" s="34" t="s">
        <v>363</v>
      </c>
    </row>
    <row r="492" spans="1:43" x14ac:dyDescent="0.45">
      <c r="A492" s="19">
        <v>484</v>
      </c>
      <c r="B492" s="19" t="str">
        <f t="shared" si="47"/>
        <v>120720_Green</v>
      </c>
      <c r="C492" s="19" t="s">
        <v>162</v>
      </c>
      <c r="D492" s="19" t="s">
        <v>162</v>
      </c>
      <c r="E492" s="19" t="s">
        <v>162</v>
      </c>
      <c r="F492" s="19" t="s">
        <v>162</v>
      </c>
      <c r="G492" s="19">
        <f t="shared" si="48"/>
        <v>120720</v>
      </c>
      <c r="H492" s="19" t="str">
        <f t="shared" si="52"/>
        <v>120720</v>
      </c>
      <c r="I492" s="19">
        <f>IF(J492=J489,"aa",J492)</f>
        <v>328</v>
      </c>
      <c r="J492" s="19">
        <f t="shared" si="49"/>
        <v>328</v>
      </c>
      <c r="K492" s="31">
        <v>328</v>
      </c>
      <c r="L492" s="30" t="s">
        <v>781</v>
      </c>
      <c r="M492" s="30" t="s">
        <v>782</v>
      </c>
      <c r="N492" s="30" t="s">
        <v>161</v>
      </c>
      <c r="O492" s="49" t="s">
        <v>161</v>
      </c>
      <c r="P492" s="41" t="s">
        <v>781</v>
      </c>
      <c r="Q492" s="32">
        <v>1</v>
      </c>
      <c r="R492" s="32">
        <v>1</v>
      </c>
      <c r="S492" s="33" t="s">
        <v>361</v>
      </c>
      <c r="T492" s="34">
        <v>2282.3817587796384</v>
      </c>
      <c r="U492" s="34"/>
      <c r="V492" s="34">
        <v>926.17224298688086</v>
      </c>
      <c r="W492" s="162" t="s">
        <v>363</v>
      </c>
      <c r="X492" s="162">
        <v>2208.0581449959964</v>
      </c>
      <c r="Y492" s="34">
        <v>153.75485560201557</v>
      </c>
      <c r="Z492" s="162">
        <v>4504.7919537160651</v>
      </c>
      <c r="AA492" s="162">
        <v>5820.1336400481969</v>
      </c>
      <c r="AB492" s="162">
        <v>5236.661870563943</v>
      </c>
      <c r="AC492" s="34">
        <v>6746.9452573122089</v>
      </c>
      <c r="AD492" s="162">
        <v>6207.9648047198261</v>
      </c>
      <c r="AE492" s="162">
        <v>11472.213798885312</v>
      </c>
      <c r="AF492" s="162">
        <v>2347.4102697341427</v>
      </c>
      <c r="AG492" s="162" t="s">
        <v>363</v>
      </c>
      <c r="AH492" s="162" t="s">
        <v>363</v>
      </c>
      <c r="AI492" s="162">
        <v>7265.9994856426156</v>
      </c>
      <c r="AJ492" s="162">
        <v>13417.971233200376</v>
      </c>
      <c r="AK492" s="34">
        <v>2207.3396352546924</v>
      </c>
      <c r="AL492" s="34">
        <v>5744.1356991688408</v>
      </c>
      <c r="AM492" s="34" t="s">
        <v>363</v>
      </c>
      <c r="AN492" s="34">
        <v>1440.4308817518217</v>
      </c>
      <c r="AO492" s="34" t="s">
        <v>363</v>
      </c>
      <c r="AP492" s="34">
        <v>6489.7467261942274</v>
      </c>
      <c r="AQ492" s="34">
        <v>1385.8240196613672</v>
      </c>
    </row>
    <row r="493" spans="1:43" x14ac:dyDescent="0.45">
      <c r="A493" s="19">
        <v>485</v>
      </c>
      <c r="B493" s="19" t="str">
        <f t="shared" si="47"/>
        <v>120720_Blue</v>
      </c>
      <c r="C493" s="19" t="s">
        <v>162</v>
      </c>
      <c r="D493" s="19" t="s">
        <v>162</v>
      </c>
      <c r="E493" s="19" t="s">
        <v>162</v>
      </c>
      <c r="F493" s="19" t="s">
        <v>162</v>
      </c>
      <c r="G493" s="19">
        <f t="shared" si="48"/>
        <v>120720</v>
      </c>
      <c r="H493" s="19" t="str">
        <f t="shared" si="52"/>
        <v>120720</v>
      </c>
      <c r="I493" s="19">
        <f t="shared" si="51"/>
        <v>328</v>
      </c>
      <c r="J493" s="19">
        <f t="shared" si="49"/>
        <v>328</v>
      </c>
      <c r="K493" s="35"/>
      <c r="L493" s="36"/>
      <c r="M493" s="36"/>
      <c r="N493" s="36"/>
      <c r="O493" s="56"/>
      <c r="P493" s="36"/>
      <c r="Q493" s="37"/>
      <c r="R493" s="37"/>
      <c r="S493" s="33" t="s">
        <v>362</v>
      </c>
      <c r="T493" s="34">
        <v>1306.1832841751373</v>
      </c>
      <c r="U493" s="34"/>
      <c r="V493" s="34" t="s">
        <v>363</v>
      </c>
      <c r="W493" s="162" t="s">
        <v>363</v>
      </c>
      <c r="X493" s="162">
        <v>17.79191446928332</v>
      </c>
      <c r="Y493" s="34">
        <v>3805.4931722520882</v>
      </c>
      <c r="Z493" s="162">
        <v>2432.8647263017356</v>
      </c>
      <c r="AA493" s="162" t="s">
        <v>363</v>
      </c>
      <c r="AB493" s="162" t="s">
        <v>363</v>
      </c>
      <c r="AC493" s="34">
        <v>320.28582926605367</v>
      </c>
      <c r="AD493" s="162">
        <v>4.2067589513564099E-5</v>
      </c>
      <c r="AE493" s="162">
        <v>1.5821767052085975</v>
      </c>
      <c r="AF493" s="162">
        <v>17.020212580230609</v>
      </c>
      <c r="AG493" s="162" t="s">
        <v>363</v>
      </c>
      <c r="AH493" s="162" t="s">
        <v>363</v>
      </c>
      <c r="AI493" s="162">
        <v>397.61297103985254</v>
      </c>
      <c r="AJ493" s="162" t="s">
        <v>363</v>
      </c>
      <c r="AK493" s="34" t="s">
        <v>363</v>
      </c>
      <c r="AL493" s="34">
        <v>96.168347321189941</v>
      </c>
      <c r="AM493" s="34" t="s">
        <v>363</v>
      </c>
      <c r="AN493" s="34">
        <v>246.79532539957631</v>
      </c>
      <c r="AO493" s="34" t="s">
        <v>363</v>
      </c>
      <c r="AP493" s="34">
        <v>1866.3871156930541</v>
      </c>
      <c r="AQ493" s="34">
        <v>3790.3816615474143</v>
      </c>
    </row>
    <row r="494" spans="1:43" x14ac:dyDescent="0.45">
      <c r="A494" s="19">
        <v>486</v>
      </c>
      <c r="B494" s="19" t="str">
        <f t="shared" si="47"/>
        <v>120720_Grey</v>
      </c>
      <c r="C494" s="19" t="s">
        <v>162</v>
      </c>
      <c r="D494" s="19" t="s">
        <v>162</v>
      </c>
      <c r="E494" s="19" t="s">
        <v>162</v>
      </c>
      <c r="F494" s="19" t="s">
        <v>162</v>
      </c>
      <c r="G494" s="19">
        <f t="shared" si="48"/>
        <v>120720</v>
      </c>
      <c r="H494" s="19" t="str">
        <f t="shared" si="52"/>
        <v>120720</v>
      </c>
      <c r="I494" s="19">
        <f t="shared" si="51"/>
        <v>328</v>
      </c>
      <c r="J494" s="19">
        <f t="shared" si="49"/>
        <v>328</v>
      </c>
      <c r="K494" s="38"/>
      <c r="L494" s="39"/>
      <c r="M494" s="39"/>
      <c r="N494" s="39"/>
      <c r="O494" s="39"/>
      <c r="P494" s="39"/>
      <c r="Q494" s="40"/>
      <c r="R494" s="40"/>
      <c r="S494" s="33" t="s">
        <v>364</v>
      </c>
      <c r="T494" s="34">
        <v>440.1437205253776</v>
      </c>
      <c r="U494" s="34"/>
      <c r="V494" s="34">
        <v>165.07105652518706</v>
      </c>
      <c r="W494" s="162" t="s">
        <v>363</v>
      </c>
      <c r="X494" s="162">
        <v>603.34720081677415</v>
      </c>
      <c r="Y494" s="34">
        <v>546.99989572540289</v>
      </c>
      <c r="Z494" s="162" t="s">
        <v>363</v>
      </c>
      <c r="AA494" s="162">
        <v>171.98570489648375</v>
      </c>
      <c r="AB494" s="162">
        <v>714.40080594270239</v>
      </c>
      <c r="AC494" s="34">
        <v>8.8253683975071506E-3</v>
      </c>
      <c r="AD494" s="162" t="s">
        <v>363</v>
      </c>
      <c r="AE494" s="162">
        <v>3154.7794739764458</v>
      </c>
      <c r="AF494" s="162">
        <v>82.948274190642252</v>
      </c>
      <c r="AG494" s="162" t="s">
        <v>363</v>
      </c>
      <c r="AH494" s="162" t="s">
        <v>363</v>
      </c>
      <c r="AI494" s="162">
        <v>65.706287590714936</v>
      </c>
      <c r="AJ494" s="162">
        <v>30.952574088856561</v>
      </c>
      <c r="AK494" s="34">
        <v>247.4156314394136</v>
      </c>
      <c r="AL494" s="34">
        <v>48.061046196855017</v>
      </c>
      <c r="AM494" s="34" t="s">
        <v>363</v>
      </c>
      <c r="AN494" s="34">
        <v>653.08061105609227</v>
      </c>
      <c r="AO494" s="34" t="s">
        <v>363</v>
      </c>
      <c r="AP494" s="34">
        <v>965.2108471421825</v>
      </c>
      <c r="AQ494" s="34">
        <v>90.682664709668188</v>
      </c>
    </row>
    <row r="495" spans="1:43" x14ac:dyDescent="0.45">
      <c r="A495" s="19">
        <v>487</v>
      </c>
      <c r="B495" s="19" t="str">
        <f t="shared" si="47"/>
        <v>120720_Green</v>
      </c>
      <c r="C495" s="19" t="s">
        <v>136</v>
      </c>
      <c r="D495" s="19" t="s">
        <v>136</v>
      </c>
      <c r="E495" s="19" t="s">
        <v>136</v>
      </c>
      <c r="F495" s="19" t="s">
        <v>136</v>
      </c>
      <c r="G495" s="19">
        <f t="shared" si="48"/>
        <v>120720</v>
      </c>
      <c r="H495" s="19" t="str">
        <f t="shared" si="52"/>
        <v>120720</v>
      </c>
      <c r="I495" s="19" t="str">
        <f>IF(J495=J492,"aa",J495)</f>
        <v>aa</v>
      </c>
      <c r="J495" s="19">
        <f t="shared" si="49"/>
        <v>328</v>
      </c>
      <c r="K495" s="31" t="s">
        <v>363</v>
      </c>
      <c r="L495" s="30" t="s">
        <v>783</v>
      </c>
      <c r="M495" s="30" t="s">
        <v>782</v>
      </c>
      <c r="N495" s="49" t="s">
        <v>784</v>
      </c>
      <c r="O495" s="30" t="s">
        <v>363</v>
      </c>
      <c r="P495" s="30" t="s">
        <v>781</v>
      </c>
      <c r="Q495" s="32">
        <v>0.63</v>
      </c>
      <c r="R495" s="32">
        <v>0.20830930544275161</v>
      </c>
      <c r="S495" s="33" t="s">
        <v>361</v>
      </c>
      <c r="T495" s="34">
        <v>754.66882369300367</v>
      </c>
      <c r="U495" s="34"/>
      <c r="V495" s="34">
        <v>2801.067920809191</v>
      </c>
      <c r="W495" s="162" t="s">
        <v>363</v>
      </c>
      <c r="X495" s="162">
        <v>730.09374374813729</v>
      </c>
      <c r="Y495" s="34">
        <v>50.838995522073695</v>
      </c>
      <c r="Z495" s="162">
        <v>1489.5080683217295</v>
      </c>
      <c r="AA495" s="162">
        <v>1924.4253907022755</v>
      </c>
      <c r="AB495" s="162">
        <v>1731.5006303106595</v>
      </c>
      <c r="AC495" s="34">
        <v>2230.8753657317038</v>
      </c>
      <c r="AD495" s="162">
        <v>2052.6616455305302</v>
      </c>
      <c r="AE495" s="162">
        <v>3793.2839497405562</v>
      </c>
      <c r="AF495" s="162">
        <v>7099.3874555399461</v>
      </c>
      <c r="AG495" s="162" t="s">
        <v>363</v>
      </c>
      <c r="AH495" s="162" t="s">
        <v>363</v>
      </c>
      <c r="AI495" s="162">
        <v>2402.5004860342915</v>
      </c>
      <c r="AJ495" s="162">
        <v>4436.6480445060188</v>
      </c>
      <c r="AK495" s="34">
        <v>6675.76499885471</v>
      </c>
      <c r="AL495" s="34">
        <v>1899.2966950202788</v>
      </c>
      <c r="AM495" s="34" t="s">
        <v>363</v>
      </c>
      <c r="AN495" s="34">
        <v>476.27802621589251</v>
      </c>
      <c r="AO495" s="34" t="s">
        <v>363</v>
      </c>
      <c r="AP495" s="34">
        <v>2145.8327508458583</v>
      </c>
      <c r="AQ495" s="34">
        <v>458.22228412943105</v>
      </c>
    </row>
    <row r="496" spans="1:43" x14ac:dyDescent="0.45">
      <c r="A496" s="19">
        <v>488</v>
      </c>
      <c r="B496" s="19" t="str">
        <f t="shared" si="47"/>
        <v>120720_Blue</v>
      </c>
      <c r="C496" s="19" t="s">
        <v>136</v>
      </c>
      <c r="D496" s="19" t="s">
        <v>136</v>
      </c>
      <c r="E496" s="19" t="s">
        <v>136</v>
      </c>
      <c r="F496" s="19" t="s">
        <v>136</v>
      </c>
      <c r="G496" s="19">
        <f t="shared" si="48"/>
        <v>120720</v>
      </c>
      <c r="H496" s="19" t="str">
        <f t="shared" si="52"/>
        <v>120720</v>
      </c>
      <c r="I496" s="19" t="str">
        <f t="shared" si="51"/>
        <v>aa</v>
      </c>
      <c r="J496" s="19">
        <f t="shared" si="49"/>
        <v>328</v>
      </c>
      <c r="K496" s="35"/>
      <c r="L496" s="36"/>
      <c r="M496" s="36"/>
      <c r="N496" s="56"/>
      <c r="O496" s="36"/>
      <c r="P496" s="36"/>
      <c r="Q496" s="37"/>
      <c r="R496" s="37"/>
      <c r="S496" s="33" t="s">
        <v>362</v>
      </c>
      <c r="T496" s="34">
        <v>431.88909953564303</v>
      </c>
      <c r="U496" s="34"/>
      <c r="V496" s="34" t="s">
        <v>363</v>
      </c>
      <c r="W496" s="162" t="s">
        <v>363</v>
      </c>
      <c r="X496" s="162">
        <v>5.8828910247511921</v>
      </c>
      <c r="Y496" s="34">
        <v>1258.2851421888349</v>
      </c>
      <c r="Z496" s="162">
        <v>804.42597043188016</v>
      </c>
      <c r="AA496" s="162" t="s">
        <v>363</v>
      </c>
      <c r="AB496" s="162" t="s">
        <v>363</v>
      </c>
      <c r="AC496" s="34">
        <v>105.90241053582122</v>
      </c>
      <c r="AD496" s="162">
        <v>1.3909635481303679E-5</v>
      </c>
      <c r="AE496" s="162">
        <v>0.52314623896778434</v>
      </c>
      <c r="AF496" s="162">
        <v>51.475059660703195</v>
      </c>
      <c r="AG496" s="162" t="s">
        <v>363</v>
      </c>
      <c r="AH496" s="162" t="s">
        <v>363</v>
      </c>
      <c r="AI496" s="162">
        <v>131.4706060830803</v>
      </c>
      <c r="AJ496" s="162" t="s">
        <v>363</v>
      </c>
      <c r="AK496" s="34" t="s">
        <v>363</v>
      </c>
      <c r="AL496" s="34">
        <v>31.798034342943456</v>
      </c>
      <c r="AM496" s="34" t="s">
        <v>363</v>
      </c>
      <c r="AN496" s="34">
        <v>81.602798127783515</v>
      </c>
      <c r="AO496" s="34" t="s">
        <v>363</v>
      </c>
      <c r="AP496" s="34">
        <v>617.12032342431837</v>
      </c>
      <c r="AQ496" s="34">
        <v>1253.2885258410868</v>
      </c>
    </row>
    <row r="497" spans="1:43" x14ac:dyDescent="0.45">
      <c r="A497" s="19">
        <v>489</v>
      </c>
      <c r="B497" s="19" t="str">
        <f t="shared" si="47"/>
        <v>120720_Grey</v>
      </c>
      <c r="C497" s="19" t="s">
        <v>136</v>
      </c>
      <c r="D497" s="19" t="s">
        <v>136</v>
      </c>
      <c r="E497" s="19" t="s">
        <v>136</v>
      </c>
      <c r="F497" s="19" t="s">
        <v>136</v>
      </c>
      <c r="G497" s="19">
        <f t="shared" si="48"/>
        <v>120720</v>
      </c>
      <c r="H497" s="19" t="str">
        <f t="shared" si="52"/>
        <v>120720</v>
      </c>
      <c r="I497" s="19" t="str">
        <f t="shared" si="51"/>
        <v>aa</v>
      </c>
      <c r="J497" s="19">
        <f t="shared" si="49"/>
        <v>328</v>
      </c>
      <c r="K497" s="38"/>
      <c r="L497" s="39"/>
      <c r="M497" s="39"/>
      <c r="N497" s="39"/>
      <c r="O497" s="39"/>
      <c r="P497" s="39"/>
      <c r="Q497" s="40"/>
      <c r="R497" s="40"/>
      <c r="S497" s="33" t="s">
        <v>364</v>
      </c>
      <c r="T497" s="34">
        <v>145.53338526607934</v>
      </c>
      <c r="U497" s="34"/>
      <c r="V497" s="34">
        <v>499.23245334543202</v>
      </c>
      <c r="W497" s="162" t="s">
        <v>363</v>
      </c>
      <c r="X497" s="162">
        <v>199.49656562376285</v>
      </c>
      <c r="Y497" s="34">
        <v>180.8653465965337</v>
      </c>
      <c r="Z497" s="162" t="s">
        <v>363</v>
      </c>
      <c r="AA497" s="162">
        <v>56.867020211219959</v>
      </c>
      <c r="AB497" s="162">
        <v>236.21640586296238</v>
      </c>
      <c r="AC497" s="34">
        <v>2.9181053351763878E-3</v>
      </c>
      <c r="AD497" s="162" t="s">
        <v>363</v>
      </c>
      <c r="AE497" s="162">
        <v>1043.1268588080679</v>
      </c>
      <c r="AF497" s="162">
        <v>250.86451432898761</v>
      </c>
      <c r="AG497" s="162" t="s">
        <v>363</v>
      </c>
      <c r="AH497" s="162" t="s">
        <v>363</v>
      </c>
      <c r="AI497" s="162">
        <v>21.725763700386537</v>
      </c>
      <c r="AJ497" s="162">
        <v>10.234459063674636</v>
      </c>
      <c r="AK497" s="34">
        <v>748.27117048627429</v>
      </c>
      <c r="AL497" s="34">
        <v>15.891370082728361</v>
      </c>
      <c r="AM497" s="34" t="s">
        <v>363</v>
      </c>
      <c r="AN497" s="34">
        <v>215.94090236067046</v>
      </c>
      <c r="AO497" s="34" t="s">
        <v>363</v>
      </c>
      <c r="AP497" s="34">
        <v>319.14666853015541</v>
      </c>
      <c r="AQ497" s="34">
        <v>29.984195081537944</v>
      </c>
    </row>
    <row r="498" spans="1:43" x14ac:dyDescent="0.45">
      <c r="A498" s="19">
        <v>490</v>
      </c>
      <c r="B498" s="19" t="str">
        <f t="shared" si="47"/>
        <v>120720_Green</v>
      </c>
      <c r="C498" s="19" t="s">
        <v>162</v>
      </c>
      <c r="D498" s="19" t="s">
        <v>162</v>
      </c>
      <c r="E498" s="19" t="s">
        <v>162</v>
      </c>
      <c r="F498" s="19" t="s">
        <v>162</v>
      </c>
      <c r="G498" s="19">
        <f t="shared" si="48"/>
        <v>120720</v>
      </c>
      <c r="H498" s="19" t="str">
        <f t="shared" si="52"/>
        <v>120720</v>
      </c>
      <c r="I498" s="19" t="str">
        <f>IF(J498=J495,"aa",J498)</f>
        <v>aa</v>
      </c>
      <c r="J498" s="19">
        <f t="shared" si="49"/>
        <v>328</v>
      </c>
      <c r="K498" s="31" t="s">
        <v>363</v>
      </c>
      <c r="L498" s="30" t="s">
        <v>785</v>
      </c>
      <c r="M498" s="30" t="s">
        <v>782</v>
      </c>
      <c r="N498" s="30" t="s">
        <v>786</v>
      </c>
      <c r="O498" s="30" t="s">
        <v>363</v>
      </c>
      <c r="P498" s="30" t="s">
        <v>781</v>
      </c>
      <c r="Q498" s="32">
        <v>0.35</v>
      </c>
      <c r="R498" s="32">
        <v>0.79169069455724839</v>
      </c>
      <c r="S498" s="33" t="s">
        <v>361</v>
      </c>
      <c r="T498" s="34">
        <v>5162.6868567229894</v>
      </c>
      <c r="U498" s="34"/>
      <c r="V498" s="34">
        <v>6335.9411649355889</v>
      </c>
      <c r="W498" s="162" t="s">
        <v>363</v>
      </c>
      <c r="X498" s="162">
        <v>4994.5688183847706</v>
      </c>
      <c r="Y498" s="34">
        <v>347.78939549459756</v>
      </c>
      <c r="Z498" s="162">
        <v>10189.71963049536</v>
      </c>
      <c r="AA498" s="162">
        <v>13164.987554016467</v>
      </c>
      <c r="AB498" s="162">
        <v>11845.189924194938</v>
      </c>
      <c r="AC498" s="34">
        <v>15261.410791146389</v>
      </c>
      <c r="AD498" s="162">
        <v>14042.251337244548</v>
      </c>
      <c r="AE498" s="162">
        <v>25949.842601567892</v>
      </c>
      <c r="AF498" s="162">
        <v>16058.625673164106</v>
      </c>
      <c r="AG498" s="162" t="s">
        <v>363</v>
      </c>
      <c r="AH498" s="162" t="s">
        <v>363</v>
      </c>
      <c r="AI498" s="162">
        <v>16435.497655545751</v>
      </c>
      <c r="AJ498" s="162">
        <v>30351.09418617596</v>
      </c>
      <c r="AK498" s="34">
        <v>15100.402938983585</v>
      </c>
      <c r="AL498" s="34">
        <v>12993.082232303044</v>
      </c>
      <c r="AM498" s="34" t="s">
        <v>363</v>
      </c>
      <c r="AN498" s="34">
        <v>3258.2163578165992</v>
      </c>
      <c r="AO498" s="34" t="s">
        <v>363</v>
      </c>
      <c r="AP498" s="34">
        <v>14679.634551889536</v>
      </c>
      <c r="AQ498" s="34">
        <v>3134.6970875995021</v>
      </c>
    </row>
    <row r="499" spans="1:43" x14ac:dyDescent="0.45">
      <c r="A499" s="19">
        <v>491</v>
      </c>
      <c r="B499" s="19" t="str">
        <f t="shared" si="47"/>
        <v>120720_Blue</v>
      </c>
      <c r="C499" s="19" t="s">
        <v>162</v>
      </c>
      <c r="D499" s="19" t="s">
        <v>162</v>
      </c>
      <c r="E499" s="19" t="s">
        <v>162</v>
      </c>
      <c r="F499" s="19" t="s">
        <v>162</v>
      </c>
      <c r="G499" s="19">
        <f t="shared" si="48"/>
        <v>120720</v>
      </c>
      <c r="H499" s="19" t="str">
        <f t="shared" si="52"/>
        <v>120720</v>
      </c>
      <c r="I499" s="19" t="str">
        <f t="shared" ref="I499:I562" si="53">IF(J499=J496,"aa",J499)</f>
        <v>aa</v>
      </c>
      <c r="J499" s="19">
        <f t="shared" si="49"/>
        <v>328</v>
      </c>
      <c r="K499" s="35"/>
      <c r="L499" s="36"/>
      <c r="M499" s="36"/>
      <c r="N499" s="36"/>
      <c r="O499" s="36"/>
      <c r="P499" s="36"/>
      <c r="Q499" s="37"/>
      <c r="R499" s="37"/>
      <c r="S499" s="33" t="s">
        <v>362</v>
      </c>
      <c r="T499" s="34">
        <v>2954.5518613362351</v>
      </c>
      <c r="U499" s="34"/>
      <c r="V499" s="34" t="s">
        <v>363</v>
      </c>
      <c r="W499" s="162" t="s">
        <v>363</v>
      </c>
      <c r="X499" s="162">
        <v>40.24483749625734</v>
      </c>
      <c r="Y499" s="34">
        <v>8607.9243790660639</v>
      </c>
      <c r="Z499" s="162">
        <v>5503.0753283704316</v>
      </c>
      <c r="AA499" s="162" t="s">
        <v>363</v>
      </c>
      <c r="AB499" s="162" t="s">
        <v>363</v>
      </c>
      <c r="AC499" s="34">
        <v>724.47803036710377</v>
      </c>
      <c r="AD499" s="162">
        <v>9.5155769029550808E-5</v>
      </c>
      <c r="AE499" s="162">
        <v>3.5788416418825526</v>
      </c>
      <c r="AF499" s="162">
        <v>116.43521638616546</v>
      </c>
      <c r="AG499" s="162" t="s">
        <v>363</v>
      </c>
      <c r="AH499" s="162" t="s">
        <v>363</v>
      </c>
      <c r="AI499" s="162">
        <v>899.38996916431984</v>
      </c>
      <c r="AJ499" s="162" t="s">
        <v>363</v>
      </c>
      <c r="AK499" s="34" t="s">
        <v>363</v>
      </c>
      <c r="AL499" s="34">
        <v>217.53024481467307</v>
      </c>
      <c r="AM499" s="34" t="s">
        <v>363</v>
      </c>
      <c r="AN499" s="34">
        <v>558.24446451163624</v>
      </c>
      <c r="AO499" s="34" t="s">
        <v>363</v>
      </c>
      <c r="AP499" s="34">
        <v>4221.7180341020958</v>
      </c>
      <c r="AQ499" s="34">
        <v>8573.7425436215144</v>
      </c>
    </row>
    <row r="500" spans="1:43" x14ac:dyDescent="0.45">
      <c r="A500" s="19">
        <v>492</v>
      </c>
      <c r="B500" s="19" t="str">
        <f t="shared" si="47"/>
        <v>120720_Grey</v>
      </c>
      <c r="C500" s="19" t="s">
        <v>162</v>
      </c>
      <c r="D500" s="19" t="s">
        <v>162</v>
      </c>
      <c r="E500" s="19" t="s">
        <v>162</v>
      </c>
      <c r="F500" s="19" t="s">
        <v>162</v>
      </c>
      <c r="G500" s="19">
        <f t="shared" si="48"/>
        <v>120720</v>
      </c>
      <c r="H500" s="19" t="str">
        <f t="shared" si="52"/>
        <v>120720</v>
      </c>
      <c r="I500" s="19" t="str">
        <f t="shared" si="53"/>
        <v>aa</v>
      </c>
      <c r="J500" s="19">
        <f t="shared" si="49"/>
        <v>328</v>
      </c>
      <c r="K500" s="38"/>
      <c r="L500" s="39"/>
      <c r="M500" s="39"/>
      <c r="N500" s="39"/>
      <c r="O500" s="39"/>
      <c r="P500" s="39"/>
      <c r="Q500" s="40"/>
      <c r="R500" s="40"/>
      <c r="S500" s="33" t="s">
        <v>364</v>
      </c>
      <c r="T500" s="34">
        <v>995.59339373642183</v>
      </c>
      <c r="U500" s="34"/>
      <c r="V500" s="34">
        <v>1129.2505363844691</v>
      </c>
      <c r="W500" s="162" t="s">
        <v>363</v>
      </c>
      <c r="X500" s="162">
        <v>1364.7553270680103</v>
      </c>
      <c r="Y500" s="34">
        <v>1237.2992210559619</v>
      </c>
      <c r="Z500" s="162" t="s">
        <v>363</v>
      </c>
      <c r="AA500" s="162">
        <v>389.02709189547198</v>
      </c>
      <c r="AB500" s="162">
        <v>1615.9556292829602</v>
      </c>
      <c r="AC500" s="34">
        <v>1.9962748675274363E-2</v>
      </c>
      <c r="AD500" s="162" t="s">
        <v>363</v>
      </c>
      <c r="AE500" s="162">
        <v>7136.0272940781806</v>
      </c>
      <c r="AF500" s="162">
        <v>567.44886168252287</v>
      </c>
      <c r="AG500" s="162" t="s">
        <v>363</v>
      </c>
      <c r="AH500" s="162" t="s">
        <v>363</v>
      </c>
      <c r="AI500" s="162">
        <v>148.62587559848978</v>
      </c>
      <c r="AJ500" s="162">
        <v>70.013899653547256</v>
      </c>
      <c r="AK500" s="34">
        <v>1692.5694933698392</v>
      </c>
      <c r="AL500" s="34">
        <v>108.71280869924615</v>
      </c>
      <c r="AM500" s="34" t="s">
        <v>363</v>
      </c>
      <c r="AN500" s="34">
        <v>1477.2509787681997</v>
      </c>
      <c r="AO500" s="34" t="s">
        <v>363</v>
      </c>
      <c r="AP500" s="34">
        <v>2183.2812741948132</v>
      </c>
      <c r="AQ500" s="34">
        <v>205.12177659514083</v>
      </c>
    </row>
    <row r="501" spans="1:43" x14ac:dyDescent="0.45">
      <c r="A501" s="19">
        <v>493</v>
      </c>
      <c r="B501" s="19" t="str">
        <f t="shared" si="47"/>
        <v>140420_Green</v>
      </c>
      <c r="C501" s="19" t="s">
        <v>162</v>
      </c>
      <c r="D501" s="19" t="s">
        <v>162</v>
      </c>
      <c r="E501" s="19" t="s">
        <v>162</v>
      </c>
      <c r="F501" s="19" t="s">
        <v>162</v>
      </c>
      <c r="G501" s="19">
        <f t="shared" si="48"/>
        <v>140420</v>
      </c>
      <c r="H501" s="19" t="str">
        <f t="shared" si="52"/>
        <v>140420</v>
      </c>
      <c r="I501" s="19" t="str">
        <f>IF(J501=J498,"aa",J501)</f>
        <v>aa</v>
      </c>
      <c r="J501" s="19">
        <f t="shared" si="49"/>
        <v>328</v>
      </c>
      <c r="K501" s="31" t="s">
        <v>363</v>
      </c>
      <c r="L501" s="30" t="s">
        <v>787</v>
      </c>
      <c r="M501" s="30" t="s">
        <v>788</v>
      </c>
      <c r="N501" s="30" t="s">
        <v>789</v>
      </c>
      <c r="O501" s="30" t="s">
        <v>363</v>
      </c>
      <c r="P501" s="30" t="s">
        <v>783</v>
      </c>
      <c r="Q501" s="32">
        <v>0.1</v>
      </c>
      <c r="R501" s="32">
        <v>0.19532660341947533</v>
      </c>
      <c r="S501" s="33" t="s">
        <v>361</v>
      </c>
      <c r="T501" s="34">
        <v>1474.0689803852526</v>
      </c>
      <c r="U501" s="34"/>
      <c r="V501" s="34">
        <v>1809.060784040244</v>
      </c>
      <c r="W501" s="162" t="s">
        <v>363</v>
      </c>
      <c r="X501" s="162">
        <v>1426.0673114413244</v>
      </c>
      <c r="Y501" s="34">
        <v>99.302083165845701</v>
      </c>
      <c r="Z501" s="162">
        <v>2909.4055175118719</v>
      </c>
      <c r="AA501" s="162">
        <v>3758.9147510007219</v>
      </c>
      <c r="AB501" s="162">
        <v>3382.0813693726177</v>
      </c>
      <c r="AC501" s="34">
        <v>4357.493078405535</v>
      </c>
      <c r="AD501" s="162">
        <v>4009.3942719090946</v>
      </c>
      <c r="AE501" s="162">
        <v>7409.2926970843455</v>
      </c>
      <c r="AF501" s="162">
        <v>4585.1167481916445</v>
      </c>
      <c r="AG501" s="162" t="s">
        <v>363</v>
      </c>
      <c r="AH501" s="162" t="s">
        <v>363</v>
      </c>
      <c r="AI501" s="162">
        <v>4692.7225965071675</v>
      </c>
      <c r="AJ501" s="162">
        <v>8665.9539310101773</v>
      </c>
      <c r="AK501" s="34">
        <v>4311.5215354748261</v>
      </c>
      <c r="AL501" s="34">
        <v>3709.8317232414615</v>
      </c>
      <c r="AM501" s="34" t="s">
        <v>363</v>
      </c>
      <c r="AN501" s="34">
        <v>930.29769144082104</v>
      </c>
      <c r="AO501" s="34" t="s">
        <v>363</v>
      </c>
      <c r="AP501" s="34">
        <v>4191.3822272899079</v>
      </c>
      <c r="AQ501" s="34">
        <v>895.03002370115519</v>
      </c>
    </row>
    <row r="502" spans="1:43" x14ac:dyDescent="0.45">
      <c r="A502" s="19">
        <v>494</v>
      </c>
      <c r="B502" s="19" t="str">
        <f t="shared" si="47"/>
        <v>140420_Blue</v>
      </c>
      <c r="C502" s="19" t="s">
        <v>162</v>
      </c>
      <c r="D502" s="19" t="s">
        <v>162</v>
      </c>
      <c r="E502" s="19" t="s">
        <v>162</v>
      </c>
      <c r="F502" s="19" t="s">
        <v>162</v>
      </c>
      <c r="G502" s="19">
        <f t="shared" si="48"/>
        <v>140420</v>
      </c>
      <c r="H502" s="19" t="str">
        <f t="shared" si="52"/>
        <v>140420</v>
      </c>
      <c r="I502" s="19" t="str">
        <f t="shared" si="53"/>
        <v>aa</v>
      </c>
      <c r="J502" s="19">
        <f t="shared" si="49"/>
        <v>328</v>
      </c>
      <c r="K502" s="35"/>
      <c r="L502" s="36"/>
      <c r="M502" s="36"/>
      <c r="N502" s="36"/>
      <c r="O502" s="36"/>
      <c r="P502" s="36"/>
      <c r="Q502" s="37"/>
      <c r="R502" s="37"/>
      <c r="S502" s="33" t="s">
        <v>362</v>
      </c>
      <c r="T502" s="34">
        <v>843.59430866192849</v>
      </c>
      <c r="U502" s="34"/>
      <c r="V502" s="34" t="s">
        <v>363</v>
      </c>
      <c r="W502" s="162" t="s">
        <v>363</v>
      </c>
      <c r="X502" s="162">
        <v>11.490851221515669</v>
      </c>
      <c r="Y502" s="34">
        <v>2457.7656295693669</v>
      </c>
      <c r="Z502" s="162">
        <v>1571.2579250687443</v>
      </c>
      <c r="AA502" s="162" t="s">
        <v>363</v>
      </c>
      <c r="AB502" s="162" t="s">
        <v>363</v>
      </c>
      <c r="AC502" s="34">
        <v>206.85558143896816</v>
      </c>
      <c r="AD502" s="162">
        <v>2.7169218533660664E-5</v>
      </c>
      <c r="AE502" s="162">
        <v>1.0218437794925046</v>
      </c>
      <c r="AF502" s="162">
        <v>33.245003127738691</v>
      </c>
      <c r="AG502" s="162" t="s">
        <v>363</v>
      </c>
      <c r="AH502" s="162" t="s">
        <v>363</v>
      </c>
      <c r="AI502" s="162">
        <v>256.79706935707884</v>
      </c>
      <c r="AJ502" s="162" t="s">
        <v>363</v>
      </c>
      <c r="AK502" s="34" t="s">
        <v>363</v>
      </c>
      <c r="AL502" s="34">
        <v>62.110020436229732</v>
      </c>
      <c r="AM502" s="34" t="s">
        <v>363</v>
      </c>
      <c r="AN502" s="34">
        <v>159.39197387825075</v>
      </c>
      <c r="AO502" s="34" t="s">
        <v>363</v>
      </c>
      <c r="AP502" s="34">
        <v>1205.4001667560017</v>
      </c>
      <c r="AQ502" s="34">
        <v>2448.0059085714079</v>
      </c>
    </row>
    <row r="503" spans="1:43" x14ac:dyDescent="0.45">
      <c r="A503" s="19">
        <v>495</v>
      </c>
      <c r="B503" s="19" t="str">
        <f t="shared" si="47"/>
        <v>140420_Grey</v>
      </c>
      <c r="C503" s="19" t="s">
        <v>162</v>
      </c>
      <c r="D503" s="19" t="s">
        <v>162</v>
      </c>
      <c r="E503" s="19" t="s">
        <v>162</v>
      </c>
      <c r="F503" s="19" t="s">
        <v>162</v>
      </c>
      <c r="G503" s="19">
        <f t="shared" si="48"/>
        <v>140420</v>
      </c>
      <c r="H503" s="19" t="str">
        <f t="shared" si="52"/>
        <v>140420</v>
      </c>
      <c r="I503" s="19" t="str">
        <f t="shared" si="53"/>
        <v>aa</v>
      </c>
      <c r="J503" s="19">
        <f t="shared" si="49"/>
        <v>328</v>
      </c>
      <c r="K503" s="38"/>
      <c r="L503" s="39"/>
      <c r="M503" s="39"/>
      <c r="N503" s="39"/>
      <c r="O503" s="39"/>
      <c r="P503" s="39"/>
      <c r="Q503" s="40"/>
      <c r="R503" s="40"/>
      <c r="S503" s="33" t="s">
        <v>364</v>
      </c>
      <c r="T503" s="34">
        <v>284.26541828161191</v>
      </c>
      <c r="U503" s="34"/>
      <c r="V503" s="34">
        <v>322.42768793929008</v>
      </c>
      <c r="W503" s="162" t="s">
        <v>363</v>
      </c>
      <c r="X503" s="162">
        <v>389.66986557140058</v>
      </c>
      <c r="Y503" s="34">
        <v>353.27813826987085</v>
      </c>
      <c r="Z503" s="162" t="s">
        <v>363</v>
      </c>
      <c r="AA503" s="162">
        <v>111.07641904444247</v>
      </c>
      <c r="AB503" s="162">
        <v>461.39348229168678</v>
      </c>
      <c r="AC503" s="34">
        <v>5.699836035402534E-3</v>
      </c>
      <c r="AD503" s="162" t="s">
        <v>363</v>
      </c>
      <c r="AE503" s="162">
        <v>2037.5042626660652</v>
      </c>
      <c r="AF503" s="162">
        <v>162.0200465716548</v>
      </c>
      <c r="AG503" s="162" t="s">
        <v>363</v>
      </c>
      <c r="AH503" s="162" t="s">
        <v>363</v>
      </c>
      <c r="AI503" s="162">
        <v>42.436196302906332</v>
      </c>
      <c r="AJ503" s="162">
        <v>19.990621267432303</v>
      </c>
      <c r="AK503" s="34">
        <v>483.26854921945409</v>
      </c>
      <c r="AL503" s="34">
        <v>31.040073419411971</v>
      </c>
      <c r="AM503" s="34" t="s">
        <v>363</v>
      </c>
      <c r="AN503" s="34">
        <v>421.79002997446321</v>
      </c>
      <c r="AO503" s="34" t="s">
        <v>363</v>
      </c>
      <c r="AP503" s="34">
        <v>623.37834756636403</v>
      </c>
      <c r="AQ503" s="34">
        <v>58.567109815437441</v>
      </c>
    </row>
    <row r="504" spans="1:43" x14ac:dyDescent="0.45">
      <c r="A504" s="19">
        <v>496</v>
      </c>
      <c r="B504" s="19" t="str">
        <f t="shared" si="47"/>
        <v>151221_Green</v>
      </c>
      <c r="C504" s="19" t="s">
        <v>1620</v>
      </c>
      <c r="D504" s="19" t="s">
        <v>1620</v>
      </c>
      <c r="E504" s="19" t="s">
        <v>1620</v>
      </c>
      <c r="F504" s="19" t="s">
        <v>1620</v>
      </c>
      <c r="G504" s="19">
        <f t="shared" si="48"/>
        <v>151221</v>
      </c>
      <c r="H504" s="19" t="str">
        <f t="shared" si="52"/>
        <v>151221</v>
      </c>
      <c r="I504" s="19" t="str">
        <f>IF(J504=J501,"aa",J504)</f>
        <v>aa</v>
      </c>
      <c r="J504" s="19">
        <f t="shared" si="49"/>
        <v>328</v>
      </c>
      <c r="K504" s="42" t="s">
        <v>363</v>
      </c>
      <c r="L504" s="78" t="s">
        <v>790</v>
      </c>
      <c r="M504" s="30" t="s">
        <v>791</v>
      </c>
      <c r="N504" s="49" t="s">
        <v>792</v>
      </c>
      <c r="O504" s="30" t="s">
        <v>363</v>
      </c>
      <c r="P504" s="41" t="s">
        <v>783</v>
      </c>
      <c r="Q504" s="32">
        <v>0.16</v>
      </c>
      <c r="R504" s="32">
        <v>0.47529788518974347</v>
      </c>
      <c r="S504" s="33" t="s">
        <v>361</v>
      </c>
      <c r="T504" s="34">
        <v>2241.8280994994752</v>
      </c>
      <c r="U504" s="34"/>
      <c r="V504" s="34">
        <v>2751.2981775819107</v>
      </c>
      <c r="W504" s="162" t="s">
        <v>363</v>
      </c>
      <c r="X504" s="162">
        <v>2168.825077460951</v>
      </c>
      <c r="Y504" s="34">
        <v>151.0229191050779</v>
      </c>
      <c r="Z504" s="162">
        <v>4424.7502177898623</v>
      </c>
      <c r="AA504" s="162">
        <v>5716.7207400389834</v>
      </c>
      <c r="AB504" s="162">
        <v>5143.6161736960275</v>
      </c>
      <c r="AC504" s="34">
        <v>6627.0646465885902</v>
      </c>
      <c r="AD504" s="162">
        <v>6097.6608695672485</v>
      </c>
      <c r="AE504" s="162">
        <v>11268.373995224272</v>
      </c>
      <c r="AF504" s="162">
        <v>6973.2446054832708</v>
      </c>
      <c r="AG504" s="162" t="s">
        <v>363</v>
      </c>
      <c r="AH504" s="162" t="s">
        <v>363</v>
      </c>
      <c r="AI504" s="162">
        <v>7136.8962511214349</v>
      </c>
      <c r="AJ504" s="162">
        <v>13179.55895553076</v>
      </c>
      <c r="AK504" s="34">
        <v>6557.1491283253436</v>
      </c>
      <c r="AL504" s="34">
        <v>5642.0731405687984</v>
      </c>
      <c r="AM504" s="34" t="s">
        <v>363</v>
      </c>
      <c r="AN504" s="34">
        <v>1414.8371163922432</v>
      </c>
      <c r="AO504" s="34" t="s">
        <v>363</v>
      </c>
      <c r="AP504" s="34">
        <v>6374.4360527995377</v>
      </c>
      <c r="AQ504" s="34">
        <v>1361.200516209577</v>
      </c>
    </row>
    <row r="505" spans="1:43" x14ac:dyDescent="0.45">
      <c r="A505" s="19">
        <v>497</v>
      </c>
      <c r="B505" s="19" t="str">
        <f t="shared" si="47"/>
        <v>151221_Blue</v>
      </c>
      <c r="C505" s="19" t="s">
        <v>1620</v>
      </c>
      <c r="D505" s="19" t="s">
        <v>1620</v>
      </c>
      <c r="E505" s="19" t="s">
        <v>1620</v>
      </c>
      <c r="F505" s="19" t="s">
        <v>1620</v>
      </c>
      <c r="G505" s="19">
        <f t="shared" si="48"/>
        <v>151221</v>
      </c>
      <c r="H505" s="19" t="str">
        <f t="shared" si="52"/>
        <v>151221</v>
      </c>
      <c r="I505" s="19" t="str">
        <f t="shared" si="53"/>
        <v>aa</v>
      </c>
      <c r="J505" s="19">
        <f t="shared" si="49"/>
        <v>328</v>
      </c>
      <c r="K505" s="35"/>
      <c r="L505" s="36"/>
      <c r="M505" s="36"/>
      <c r="N505" s="56"/>
      <c r="O505" s="36"/>
      <c r="P505" s="36"/>
      <c r="Q505" s="37"/>
      <c r="R505" s="37"/>
      <c r="S505" s="33" t="s">
        <v>362</v>
      </c>
      <c r="T505" s="34">
        <v>1282.9748477862108</v>
      </c>
      <c r="U505" s="34"/>
      <c r="V505" s="34" t="s">
        <v>363</v>
      </c>
      <c r="W505" s="162" t="s">
        <v>363</v>
      </c>
      <c r="X505" s="162">
        <v>17.475785392912275</v>
      </c>
      <c r="Y505" s="34">
        <v>3737.8766690501807</v>
      </c>
      <c r="Z505" s="162">
        <v>2389.6372658623736</v>
      </c>
      <c r="AA505" s="162" t="s">
        <v>363</v>
      </c>
      <c r="AB505" s="162" t="s">
        <v>363</v>
      </c>
      <c r="AC505" s="34">
        <v>314.59494852607395</v>
      </c>
      <c r="AD505" s="162">
        <v>4.1320127050149112E-5</v>
      </c>
      <c r="AE505" s="162">
        <v>1.5540643814147255</v>
      </c>
      <c r="AF505" s="162">
        <v>50.560444030396724</v>
      </c>
      <c r="AG505" s="162" t="s">
        <v>363</v>
      </c>
      <c r="AH505" s="162" t="s">
        <v>363</v>
      </c>
      <c r="AI505" s="162">
        <v>390.54813147438682</v>
      </c>
      <c r="AJ505" s="162" t="s">
        <v>363</v>
      </c>
      <c r="AK505" s="34" t="s">
        <v>363</v>
      </c>
      <c r="AL505" s="34">
        <v>94.45961547744912</v>
      </c>
      <c r="AM505" s="34" t="s">
        <v>363</v>
      </c>
      <c r="AN505" s="34">
        <v>242.41023359813164</v>
      </c>
      <c r="AO505" s="34" t="s">
        <v>363</v>
      </c>
      <c r="AP505" s="34">
        <v>1833.2249039449316</v>
      </c>
      <c r="AQ505" s="34">
        <v>3723.0336616552486</v>
      </c>
    </row>
    <row r="506" spans="1:43" x14ac:dyDescent="0.45">
      <c r="A506" s="19">
        <v>498</v>
      </c>
      <c r="B506" s="19" t="str">
        <f t="shared" si="47"/>
        <v>151221_Grey</v>
      </c>
      <c r="C506" s="19" t="s">
        <v>1620</v>
      </c>
      <c r="D506" s="19" t="s">
        <v>1620</v>
      </c>
      <c r="E506" s="19" t="s">
        <v>1620</v>
      </c>
      <c r="F506" s="19" t="s">
        <v>1620</v>
      </c>
      <c r="G506" s="19">
        <f t="shared" si="48"/>
        <v>151221</v>
      </c>
      <c r="H506" s="19" t="str">
        <f t="shared" si="52"/>
        <v>151221</v>
      </c>
      <c r="I506" s="19" t="str">
        <f t="shared" si="53"/>
        <v>aa</v>
      </c>
      <c r="J506" s="19">
        <f t="shared" si="49"/>
        <v>328</v>
      </c>
      <c r="K506" s="38"/>
      <c r="L506" s="39"/>
      <c r="M506" s="39"/>
      <c r="N506" s="39"/>
      <c r="O506" s="39"/>
      <c r="P506" s="39"/>
      <c r="Q506" s="40"/>
      <c r="R506" s="40"/>
      <c r="S506" s="33" t="s">
        <v>364</v>
      </c>
      <c r="T506" s="34">
        <v>432.32318900919802</v>
      </c>
      <c r="U506" s="34"/>
      <c r="V506" s="34">
        <v>490.36202545286255</v>
      </c>
      <c r="W506" s="162" t="s">
        <v>363</v>
      </c>
      <c r="X506" s="162">
        <v>592.626848397446</v>
      </c>
      <c r="Y506" s="34">
        <v>537.28072963401519</v>
      </c>
      <c r="Z506" s="162" t="s">
        <v>363</v>
      </c>
      <c r="AA506" s="162">
        <v>168.92984027147028</v>
      </c>
      <c r="AB506" s="162">
        <v>701.70723846117585</v>
      </c>
      <c r="AC506" s="34">
        <v>8.6685580910640294E-3</v>
      </c>
      <c r="AD506" s="162" t="s">
        <v>363</v>
      </c>
      <c r="AE506" s="162">
        <v>3098.7249373505924</v>
      </c>
      <c r="AF506" s="162">
        <v>246.40712064344527</v>
      </c>
      <c r="AG506" s="162" t="s">
        <v>363</v>
      </c>
      <c r="AH506" s="162" t="s">
        <v>363</v>
      </c>
      <c r="AI506" s="162">
        <v>64.538809630786346</v>
      </c>
      <c r="AJ506" s="162">
        <v>30.402604681409727</v>
      </c>
      <c r="AK506" s="34">
        <v>734.97578991273929</v>
      </c>
      <c r="AL506" s="34">
        <v>47.207091206802183</v>
      </c>
      <c r="AM506" s="34" t="s">
        <v>363</v>
      </c>
      <c r="AN506" s="34">
        <v>641.47658886244722</v>
      </c>
      <c r="AO506" s="34" t="s">
        <v>363</v>
      </c>
      <c r="AP506" s="34">
        <v>948.06085386084328</v>
      </c>
      <c r="AQ506" s="34">
        <v>89.071403196073078</v>
      </c>
    </row>
    <row r="507" spans="1:43" x14ac:dyDescent="0.45">
      <c r="A507" s="19">
        <v>499</v>
      </c>
      <c r="B507" s="19" t="str">
        <f t="shared" si="47"/>
        <v>151229_Green</v>
      </c>
      <c r="C507" s="19" t="s">
        <v>1620</v>
      </c>
      <c r="D507" s="19" t="s">
        <v>1620</v>
      </c>
      <c r="E507" s="19" t="s">
        <v>1620</v>
      </c>
      <c r="F507" s="19" t="s">
        <v>1620</v>
      </c>
      <c r="G507" s="19">
        <f t="shared" si="48"/>
        <v>151229</v>
      </c>
      <c r="H507" s="19" t="str">
        <f t="shared" si="52"/>
        <v>151229</v>
      </c>
      <c r="I507" s="19" t="str">
        <f>IF(J507=J504,"aa",J507)</f>
        <v>aa</v>
      </c>
      <c r="J507" s="19">
        <f t="shared" si="49"/>
        <v>328</v>
      </c>
      <c r="K507" s="31" t="s">
        <v>363</v>
      </c>
      <c r="L507" s="30" t="s">
        <v>793</v>
      </c>
      <c r="M507" s="30" t="s">
        <v>794</v>
      </c>
      <c r="N507" s="49" t="s">
        <v>795</v>
      </c>
      <c r="O507" s="30" t="s">
        <v>363</v>
      </c>
      <c r="P507" s="30" t="s">
        <v>790</v>
      </c>
      <c r="Q507" s="32">
        <v>1</v>
      </c>
      <c r="R507" s="32">
        <v>1</v>
      </c>
      <c r="S507" s="33" t="s">
        <v>361</v>
      </c>
      <c r="T507" s="34">
        <v>2241.8280994994752</v>
      </c>
      <c r="U507" s="34"/>
      <c r="V507" s="34">
        <v>2751.2981775819107</v>
      </c>
      <c r="W507" s="162" t="s">
        <v>363</v>
      </c>
      <c r="X507" s="162">
        <v>2168.825077460951</v>
      </c>
      <c r="Y507" s="34">
        <v>151.0229191050779</v>
      </c>
      <c r="Z507" s="162">
        <v>4424.7502177898623</v>
      </c>
      <c r="AA507" s="162">
        <v>5716.7207400389834</v>
      </c>
      <c r="AB507" s="162">
        <v>5143.6161736960275</v>
      </c>
      <c r="AC507" s="34">
        <v>6627.0646465885902</v>
      </c>
      <c r="AD507" s="162">
        <v>6097.6608695672485</v>
      </c>
      <c r="AE507" s="162">
        <v>11268.373995224272</v>
      </c>
      <c r="AF507" s="162">
        <v>6973.2446054832708</v>
      </c>
      <c r="AG507" s="162" t="s">
        <v>363</v>
      </c>
      <c r="AH507" s="162" t="s">
        <v>363</v>
      </c>
      <c r="AI507" s="162">
        <v>7136.8962511214349</v>
      </c>
      <c r="AJ507" s="162">
        <v>13179.55895553076</v>
      </c>
      <c r="AK507" s="34">
        <v>6557.1491283253436</v>
      </c>
      <c r="AL507" s="34">
        <v>5642.0731405687984</v>
      </c>
      <c r="AM507" s="34" t="s">
        <v>363</v>
      </c>
      <c r="AN507" s="34">
        <v>1414.8371163922432</v>
      </c>
      <c r="AO507" s="34" t="s">
        <v>363</v>
      </c>
      <c r="AP507" s="34">
        <v>6374.4360527995377</v>
      </c>
      <c r="AQ507" s="34">
        <v>1361.200516209577</v>
      </c>
    </row>
    <row r="508" spans="1:43" x14ac:dyDescent="0.45">
      <c r="A508" s="19">
        <v>500</v>
      </c>
      <c r="B508" s="19" t="str">
        <f t="shared" si="47"/>
        <v>151229_Blue</v>
      </c>
      <c r="C508" s="19" t="s">
        <v>1620</v>
      </c>
      <c r="D508" s="19" t="s">
        <v>1620</v>
      </c>
      <c r="E508" s="19" t="s">
        <v>1620</v>
      </c>
      <c r="F508" s="19" t="s">
        <v>1620</v>
      </c>
      <c r="G508" s="19">
        <f t="shared" si="48"/>
        <v>151229</v>
      </c>
      <c r="H508" s="19" t="str">
        <f t="shared" si="52"/>
        <v>151229</v>
      </c>
      <c r="I508" s="19" t="str">
        <f t="shared" si="53"/>
        <v>aa</v>
      </c>
      <c r="J508" s="19">
        <f t="shared" si="49"/>
        <v>328</v>
      </c>
      <c r="K508" s="35"/>
      <c r="L508" s="36"/>
      <c r="M508" s="36"/>
      <c r="N508" s="56"/>
      <c r="O508" s="36"/>
      <c r="P508" s="36"/>
      <c r="Q508" s="37"/>
      <c r="R508" s="37"/>
      <c r="S508" s="33" t="s">
        <v>362</v>
      </c>
      <c r="T508" s="34">
        <v>1282.9748477862108</v>
      </c>
      <c r="U508" s="34"/>
      <c r="V508" s="34" t="s">
        <v>363</v>
      </c>
      <c r="W508" s="162" t="s">
        <v>363</v>
      </c>
      <c r="X508" s="162">
        <v>17.475785392912275</v>
      </c>
      <c r="Y508" s="34">
        <v>3737.8766690501807</v>
      </c>
      <c r="Z508" s="162">
        <v>2389.6372658623736</v>
      </c>
      <c r="AA508" s="162" t="s">
        <v>363</v>
      </c>
      <c r="AB508" s="162" t="s">
        <v>363</v>
      </c>
      <c r="AC508" s="34">
        <v>314.59494852607395</v>
      </c>
      <c r="AD508" s="162">
        <v>4.1320127050149112E-5</v>
      </c>
      <c r="AE508" s="162">
        <v>1.5540643814147255</v>
      </c>
      <c r="AF508" s="162">
        <v>50.560444030396724</v>
      </c>
      <c r="AG508" s="162" t="s">
        <v>363</v>
      </c>
      <c r="AH508" s="162" t="s">
        <v>363</v>
      </c>
      <c r="AI508" s="162">
        <v>390.54813147438682</v>
      </c>
      <c r="AJ508" s="162" t="s">
        <v>363</v>
      </c>
      <c r="AK508" s="34" t="s">
        <v>363</v>
      </c>
      <c r="AL508" s="34">
        <v>94.45961547744912</v>
      </c>
      <c r="AM508" s="34" t="s">
        <v>363</v>
      </c>
      <c r="AN508" s="34">
        <v>242.41023359813164</v>
      </c>
      <c r="AO508" s="34" t="s">
        <v>363</v>
      </c>
      <c r="AP508" s="34">
        <v>1833.2249039449316</v>
      </c>
      <c r="AQ508" s="34">
        <v>3723.0336616552486</v>
      </c>
    </row>
    <row r="509" spans="1:43" x14ac:dyDescent="0.45">
      <c r="A509" s="19">
        <v>501</v>
      </c>
      <c r="B509" s="19" t="str">
        <f t="shared" si="47"/>
        <v>151229_Grey</v>
      </c>
      <c r="C509" s="19" t="s">
        <v>1620</v>
      </c>
      <c r="D509" s="19" t="s">
        <v>1620</v>
      </c>
      <c r="E509" s="19" t="s">
        <v>1620</v>
      </c>
      <c r="F509" s="19" t="s">
        <v>1620</v>
      </c>
      <c r="G509" s="19">
        <f t="shared" si="48"/>
        <v>151229</v>
      </c>
      <c r="H509" s="19" t="str">
        <f t="shared" si="52"/>
        <v>151229</v>
      </c>
      <c r="I509" s="19" t="str">
        <f t="shared" si="53"/>
        <v>aa</v>
      </c>
      <c r="J509" s="19">
        <f t="shared" si="49"/>
        <v>328</v>
      </c>
      <c r="K509" s="38"/>
      <c r="L509" s="39"/>
      <c r="M509" s="39"/>
      <c r="N509" s="39"/>
      <c r="O509" s="39"/>
      <c r="P509" s="39"/>
      <c r="Q509" s="40"/>
      <c r="R509" s="40"/>
      <c r="S509" s="33" t="s">
        <v>364</v>
      </c>
      <c r="T509" s="34">
        <v>432.32318900919802</v>
      </c>
      <c r="U509" s="34"/>
      <c r="V509" s="34">
        <v>490.36202545286255</v>
      </c>
      <c r="W509" s="162" t="s">
        <v>363</v>
      </c>
      <c r="X509" s="162">
        <v>592.626848397446</v>
      </c>
      <c r="Y509" s="34">
        <v>537.28072963401519</v>
      </c>
      <c r="Z509" s="162" t="s">
        <v>363</v>
      </c>
      <c r="AA509" s="162">
        <v>168.92984027147028</v>
      </c>
      <c r="AB509" s="162">
        <v>701.70723846117585</v>
      </c>
      <c r="AC509" s="34">
        <v>8.6685580910640294E-3</v>
      </c>
      <c r="AD509" s="162" t="s">
        <v>363</v>
      </c>
      <c r="AE509" s="162">
        <v>3098.7249373505924</v>
      </c>
      <c r="AF509" s="162">
        <v>246.40712064344527</v>
      </c>
      <c r="AG509" s="162" t="s">
        <v>363</v>
      </c>
      <c r="AH509" s="162" t="s">
        <v>363</v>
      </c>
      <c r="AI509" s="162">
        <v>64.538809630786346</v>
      </c>
      <c r="AJ509" s="162">
        <v>30.402604681409727</v>
      </c>
      <c r="AK509" s="34">
        <v>734.97578991273929</v>
      </c>
      <c r="AL509" s="34">
        <v>47.207091206802183</v>
      </c>
      <c r="AM509" s="34" t="s">
        <v>363</v>
      </c>
      <c r="AN509" s="34">
        <v>641.47658886244722</v>
      </c>
      <c r="AO509" s="34" t="s">
        <v>363</v>
      </c>
      <c r="AP509" s="34">
        <v>948.06085386084328</v>
      </c>
      <c r="AQ509" s="34">
        <v>89.071403196073078</v>
      </c>
    </row>
    <row r="510" spans="1:43" x14ac:dyDescent="0.45">
      <c r="A510" s="19">
        <v>502</v>
      </c>
      <c r="B510" s="19" t="str">
        <f t="shared" si="47"/>
        <v>230610_Green</v>
      </c>
      <c r="C510" s="19" t="s">
        <v>1622</v>
      </c>
      <c r="D510" s="19" t="s">
        <v>1622</v>
      </c>
      <c r="E510" s="19" t="s">
        <v>1620</v>
      </c>
      <c r="F510" s="19" t="s">
        <v>1620</v>
      </c>
      <c r="G510" s="19">
        <f t="shared" si="48"/>
        <v>230610</v>
      </c>
      <c r="H510" s="19" t="str">
        <f t="shared" si="52"/>
        <v>230610</v>
      </c>
      <c r="I510" s="19" t="str">
        <f>IF(J510=J507,"aa",J510)</f>
        <v>aa</v>
      </c>
      <c r="J510" s="19">
        <f t="shared" si="49"/>
        <v>328</v>
      </c>
      <c r="K510" s="31" t="s">
        <v>363</v>
      </c>
      <c r="L510" s="30" t="s">
        <v>796</v>
      </c>
      <c r="M510" s="30" t="s">
        <v>797</v>
      </c>
      <c r="N510" s="49" t="s">
        <v>798</v>
      </c>
      <c r="O510" s="30" t="s">
        <v>363</v>
      </c>
      <c r="P510" s="30" t="s">
        <v>783</v>
      </c>
      <c r="Q510" s="32">
        <v>0.51</v>
      </c>
      <c r="R510" s="32">
        <v>0.32937551139078125</v>
      </c>
      <c r="S510" s="33" t="s">
        <v>361</v>
      </c>
      <c r="T510" s="34">
        <v>487.3910386952204</v>
      </c>
      <c r="U510" s="34"/>
      <c r="V510" s="34">
        <v>598.15383562696229</v>
      </c>
      <c r="W510" s="162" t="s">
        <v>363</v>
      </c>
      <c r="X510" s="162">
        <v>471.51960825539749</v>
      </c>
      <c r="Y510" s="34">
        <v>32.833568918973846</v>
      </c>
      <c r="Z510" s="162">
        <v>961.9754543611067</v>
      </c>
      <c r="AA510" s="162">
        <v>1242.8599945018941</v>
      </c>
      <c r="AB510" s="162">
        <v>1118.2625599647715</v>
      </c>
      <c r="AC510" s="34">
        <v>1440.7759106607375</v>
      </c>
      <c r="AD510" s="162">
        <v>1325.6793709977665</v>
      </c>
      <c r="AE510" s="162">
        <v>2449.8330211690945</v>
      </c>
      <c r="AF510" s="162">
        <v>1516.0381530150098</v>
      </c>
      <c r="AG510" s="162" t="s">
        <v>363</v>
      </c>
      <c r="AH510" s="162" t="s">
        <v>363</v>
      </c>
      <c r="AI510" s="162">
        <v>1551.6173062826379</v>
      </c>
      <c r="AJ510" s="162">
        <v>2865.3396441570185</v>
      </c>
      <c r="AK510" s="34">
        <v>1425.5757277944213</v>
      </c>
      <c r="AL510" s="34">
        <v>1226.631020010049</v>
      </c>
      <c r="AM510" s="34" t="s">
        <v>363</v>
      </c>
      <c r="AN510" s="34">
        <v>307.59670284127748</v>
      </c>
      <c r="AO510" s="34" t="s">
        <v>363</v>
      </c>
      <c r="AP510" s="34">
        <v>1385.8524699391007</v>
      </c>
      <c r="AQ510" s="34">
        <v>295.93568463879058</v>
      </c>
    </row>
    <row r="511" spans="1:43" x14ac:dyDescent="0.45">
      <c r="A511" s="19">
        <v>503</v>
      </c>
      <c r="B511" s="19" t="str">
        <f t="shared" si="47"/>
        <v>230610_Blue</v>
      </c>
      <c r="C511" s="19" t="s">
        <v>1622</v>
      </c>
      <c r="D511" s="19" t="s">
        <v>1622</v>
      </c>
      <c r="E511" s="19" t="s">
        <v>1620</v>
      </c>
      <c r="F511" s="19" t="s">
        <v>1620</v>
      </c>
      <c r="G511" s="19">
        <f t="shared" si="48"/>
        <v>230610</v>
      </c>
      <c r="H511" s="19" t="str">
        <f t="shared" si="52"/>
        <v>230610</v>
      </c>
      <c r="I511" s="19" t="str">
        <f t="shared" si="53"/>
        <v>aa</v>
      </c>
      <c r="J511" s="19">
        <f t="shared" si="49"/>
        <v>328</v>
      </c>
      <c r="K511" s="35"/>
      <c r="L511" s="36"/>
      <c r="M511" s="36"/>
      <c r="N511" s="56"/>
      <c r="O511" s="36"/>
      <c r="P511" s="36"/>
      <c r="Q511" s="37"/>
      <c r="R511" s="37"/>
      <c r="S511" s="33" t="s">
        <v>362</v>
      </c>
      <c r="T511" s="34">
        <v>278.92880985030672</v>
      </c>
      <c r="U511" s="34"/>
      <c r="V511" s="34" t="s">
        <v>363</v>
      </c>
      <c r="W511" s="162" t="s">
        <v>363</v>
      </c>
      <c r="X511" s="162">
        <v>3.7993730190856096</v>
      </c>
      <c r="Y511" s="34">
        <v>812.64374938013611</v>
      </c>
      <c r="Z511" s="162">
        <v>519.52591252358047</v>
      </c>
      <c r="AA511" s="162" t="s">
        <v>363</v>
      </c>
      <c r="AB511" s="162" t="s">
        <v>363</v>
      </c>
      <c r="AC511" s="34">
        <v>68.395412995593276</v>
      </c>
      <c r="AD511" s="162">
        <v>8.9833201959093226E-6</v>
      </c>
      <c r="AE511" s="162">
        <v>0.337865803906231</v>
      </c>
      <c r="AF511" s="162">
        <v>10.992237691359342</v>
      </c>
      <c r="AG511" s="162" t="s">
        <v>363</v>
      </c>
      <c r="AH511" s="162" t="s">
        <v>363</v>
      </c>
      <c r="AI511" s="162">
        <v>84.908231591118678</v>
      </c>
      <c r="AJ511" s="162" t="s">
        <v>363</v>
      </c>
      <c r="AK511" s="34" t="s">
        <v>363</v>
      </c>
      <c r="AL511" s="34">
        <v>20.536262397899268</v>
      </c>
      <c r="AM511" s="34" t="s">
        <v>363</v>
      </c>
      <c r="AN511" s="34">
        <v>52.701888949524282</v>
      </c>
      <c r="AO511" s="34" t="s">
        <v>363</v>
      </c>
      <c r="AP511" s="34">
        <v>398.55749434809644</v>
      </c>
      <c r="AQ511" s="34">
        <v>809.41676297863978</v>
      </c>
    </row>
    <row r="512" spans="1:43" x14ac:dyDescent="0.45">
      <c r="A512" s="19">
        <v>504</v>
      </c>
      <c r="B512" s="19" t="str">
        <f t="shared" si="47"/>
        <v>230610_Grey</v>
      </c>
      <c r="C512" s="19" t="s">
        <v>1622</v>
      </c>
      <c r="D512" s="19" t="s">
        <v>1622</v>
      </c>
      <c r="E512" s="19" t="s">
        <v>1620</v>
      </c>
      <c r="F512" s="19" t="s">
        <v>1620</v>
      </c>
      <c r="G512" s="19">
        <f t="shared" si="48"/>
        <v>230610</v>
      </c>
      <c r="H512" s="19" t="str">
        <f t="shared" si="52"/>
        <v>230610</v>
      </c>
      <c r="I512" s="19" t="str">
        <f t="shared" si="53"/>
        <v>aa</v>
      </c>
      <c r="J512" s="19">
        <f t="shared" si="49"/>
        <v>328</v>
      </c>
      <c r="K512" s="38"/>
      <c r="L512" s="39"/>
      <c r="M512" s="39"/>
      <c r="N512" s="39"/>
      <c r="O512" s="39"/>
      <c r="P512" s="39"/>
      <c r="Q512" s="40"/>
      <c r="R512" s="40"/>
      <c r="S512" s="33" t="s">
        <v>364</v>
      </c>
      <c r="T512" s="34">
        <v>93.990457247934259</v>
      </c>
      <c r="U512" s="34"/>
      <c r="V512" s="34">
        <v>106.60855619372558</v>
      </c>
      <c r="W512" s="162" t="s">
        <v>363</v>
      </c>
      <c r="X512" s="162">
        <v>128.84173200594401</v>
      </c>
      <c r="Y512" s="34">
        <v>116.8090510354984</v>
      </c>
      <c r="Z512" s="162" t="s">
        <v>363</v>
      </c>
      <c r="AA512" s="162">
        <v>36.726674241844051</v>
      </c>
      <c r="AB512" s="162">
        <v>152.55666564706974</v>
      </c>
      <c r="AC512" s="34">
        <v>1.8846126216978231E-3</v>
      </c>
      <c r="AD512" s="162" t="s">
        <v>363</v>
      </c>
      <c r="AE512" s="162">
        <v>673.68714228503256</v>
      </c>
      <c r="AF512" s="162">
        <v>53.570843589265749</v>
      </c>
      <c r="AG512" s="162" t="s">
        <v>363</v>
      </c>
      <c r="AH512" s="162" t="s">
        <v>363</v>
      </c>
      <c r="AI512" s="162">
        <v>14.031244174843309</v>
      </c>
      <c r="AJ512" s="162">
        <v>6.6097650743251952</v>
      </c>
      <c r="AK512" s="34">
        <v>159.78951006162728</v>
      </c>
      <c r="AL512" s="34">
        <v>10.263192446468265</v>
      </c>
      <c r="AM512" s="34" t="s">
        <v>363</v>
      </c>
      <c r="AN512" s="34">
        <v>139.46204930437764</v>
      </c>
      <c r="AO512" s="34" t="s">
        <v>363</v>
      </c>
      <c r="AP512" s="34">
        <v>206.11587677604723</v>
      </c>
      <c r="AQ512" s="34">
        <v>19.364822722789231</v>
      </c>
    </row>
    <row r="513" spans="1:43" x14ac:dyDescent="0.45">
      <c r="A513" s="19">
        <v>505</v>
      </c>
      <c r="B513" s="19" t="str">
        <f t="shared" si="47"/>
        <v>520100_Green</v>
      </c>
      <c r="C513" s="19" t="s">
        <v>162</v>
      </c>
      <c r="D513" s="19" t="s">
        <v>162</v>
      </c>
      <c r="E513" s="19" t="s">
        <v>162</v>
      </c>
      <c r="F513" s="19" t="s">
        <v>162</v>
      </c>
      <c r="G513" s="19">
        <f t="shared" si="48"/>
        <v>520100</v>
      </c>
      <c r="H513" s="19" t="str">
        <f t="shared" si="52"/>
        <v>520100</v>
      </c>
      <c r="I513" s="19" t="str">
        <f>IF(J513=J510,"aa",J513)</f>
        <v>aa</v>
      </c>
      <c r="J513" s="19">
        <f t="shared" si="49"/>
        <v>328</v>
      </c>
      <c r="K513" s="31" t="s">
        <v>363</v>
      </c>
      <c r="L513" s="30" t="s">
        <v>799</v>
      </c>
      <c r="M513" s="30" t="s">
        <v>800</v>
      </c>
      <c r="N513" s="30" t="s">
        <v>801</v>
      </c>
      <c r="O513" s="30" t="s">
        <v>363</v>
      </c>
      <c r="P513" s="30" t="s">
        <v>785</v>
      </c>
      <c r="Q513" s="32">
        <v>1</v>
      </c>
      <c r="R513" s="32">
        <v>1</v>
      </c>
      <c r="S513" s="33" t="s">
        <v>361</v>
      </c>
      <c r="T513" s="34">
        <v>5162.6868567229894</v>
      </c>
      <c r="U513" s="34"/>
      <c r="V513" s="34">
        <v>6335.9411649355889</v>
      </c>
      <c r="W513" s="162" t="s">
        <v>363</v>
      </c>
      <c r="X513" s="162">
        <v>4994.5688183847706</v>
      </c>
      <c r="Y513" s="34">
        <v>347.78939549459756</v>
      </c>
      <c r="Z513" s="162">
        <v>10189.71963049536</v>
      </c>
      <c r="AA513" s="162">
        <v>13164.987554016467</v>
      </c>
      <c r="AB513" s="162">
        <v>11845.189924194938</v>
      </c>
      <c r="AC513" s="34">
        <v>15261.410791146389</v>
      </c>
      <c r="AD513" s="162">
        <v>14042.251337244548</v>
      </c>
      <c r="AE513" s="162">
        <v>25949.842601567892</v>
      </c>
      <c r="AF513" s="162">
        <v>16058.625673164106</v>
      </c>
      <c r="AG513" s="162" t="s">
        <v>363</v>
      </c>
      <c r="AH513" s="162" t="s">
        <v>363</v>
      </c>
      <c r="AI513" s="162">
        <v>16435.497655545751</v>
      </c>
      <c r="AJ513" s="162">
        <v>30351.09418617596</v>
      </c>
      <c r="AK513" s="34">
        <v>15100.402938983585</v>
      </c>
      <c r="AL513" s="34">
        <v>12993.082232303044</v>
      </c>
      <c r="AM513" s="34" t="s">
        <v>363</v>
      </c>
      <c r="AN513" s="34">
        <v>3258.2163578165992</v>
      </c>
      <c r="AO513" s="34" t="s">
        <v>363</v>
      </c>
      <c r="AP513" s="34">
        <v>14679.634551889536</v>
      </c>
      <c r="AQ513" s="34">
        <v>3134.6970875995021</v>
      </c>
    </row>
    <row r="514" spans="1:43" x14ac:dyDescent="0.45">
      <c r="A514" s="19">
        <v>506</v>
      </c>
      <c r="B514" s="19" t="str">
        <f t="shared" si="47"/>
        <v>520100_Blue</v>
      </c>
      <c r="C514" s="19" t="s">
        <v>162</v>
      </c>
      <c r="D514" s="19" t="s">
        <v>162</v>
      </c>
      <c r="E514" s="19" t="s">
        <v>162</v>
      </c>
      <c r="F514" s="19" t="s">
        <v>162</v>
      </c>
      <c r="G514" s="19">
        <f t="shared" si="48"/>
        <v>520100</v>
      </c>
      <c r="H514" s="19" t="str">
        <f t="shared" si="52"/>
        <v>520100</v>
      </c>
      <c r="I514" s="19" t="str">
        <f t="shared" si="53"/>
        <v>aa</v>
      </c>
      <c r="J514" s="19">
        <f t="shared" si="49"/>
        <v>328</v>
      </c>
      <c r="K514" s="35"/>
      <c r="L514" s="36"/>
      <c r="M514" s="36"/>
      <c r="N514" s="36"/>
      <c r="O514" s="36"/>
      <c r="P514" s="36"/>
      <c r="Q514" s="37"/>
      <c r="R514" s="37"/>
      <c r="S514" s="33" t="s">
        <v>362</v>
      </c>
      <c r="T514" s="34">
        <v>2954.5518613362351</v>
      </c>
      <c r="U514" s="34"/>
      <c r="V514" s="34" t="s">
        <v>363</v>
      </c>
      <c r="W514" s="162" t="s">
        <v>363</v>
      </c>
      <c r="X514" s="162">
        <v>40.24483749625734</v>
      </c>
      <c r="Y514" s="34">
        <v>8607.9243790660639</v>
      </c>
      <c r="Z514" s="162">
        <v>5503.0753283704316</v>
      </c>
      <c r="AA514" s="162" t="s">
        <v>363</v>
      </c>
      <c r="AB514" s="162" t="s">
        <v>363</v>
      </c>
      <c r="AC514" s="34">
        <v>724.47803036710377</v>
      </c>
      <c r="AD514" s="162">
        <v>9.5155769029550808E-5</v>
      </c>
      <c r="AE514" s="162">
        <v>3.5788416418825526</v>
      </c>
      <c r="AF514" s="162">
        <v>116.43521638616546</v>
      </c>
      <c r="AG514" s="162" t="s">
        <v>363</v>
      </c>
      <c r="AH514" s="162" t="s">
        <v>363</v>
      </c>
      <c r="AI514" s="162">
        <v>899.38996916431984</v>
      </c>
      <c r="AJ514" s="162" t="s">
        <v>363</v>
      </c>
      <c r="AK514" s="34" t="s">
        <v>363</v>
      </c>
      <c r="AL514" s="34">
        <v>217.53024481467307</v>
      </c>
      <c r="AM514" s="34" t="s">
        <v>363</v>
      </c>
      <c r="AN514" s="34">
        <v>558.24446451163624</v>
      </c>
      <c r="AO514" s="34" t="s">
        <v>363</v>
      </c>
      <c r="AP514" s="34">
        <v>4221.7180341020958</v>
      </c>
      <c r="AQ514" s="34">
        <v>8573.7425436215144</v>
      </c>
    </row>
    <row r="515" spans="1:43" x14ac:dyDescent="0.45">
      <c r="A515" s="19">
        <v>507</v>
      </c>
      <c r="B515" s="19" t="str">
        <f t="shared" si="47"/>
        <v>520100_Grey</v>
      </c>
      <c r="C515" s="19" t="s">
        <v>162</v>
      </c>
      <c r="D515" s="19" t="s">
        <v>162</v>
      </c>
      <c r="E515" s="19" t="s">
        <v>162</v>
      </c>
      <c r="F515" s="19" t="s">
        <v>162</v>
      </c>
      <c r="G515" s="19">
        <f t="shared" si="48"/>
        <v>520100</v>
      </c>
      <c r="H515" s="19" t="str">
        <f t="shared" si="52"/>
        <v>520100</v>
      </c>
      <c r="I515" s="19" t="str">
        <f t="shared" si="53"/>
        <v>aa</v>
      </c>
      <c r="J515" s="19">
        <f t="shared" si="49"/>
        <v>328</v>
      </c>
      <c r="K515" s="38"/>
      <c r="L515" s="39"/>
      <c r="M515" s="39"/>
      <c r="N515" s="39"/>
      <c r="O515" s="39"/>
      <c r="P515" s="39"/>
      <c r="Q515" s="40"/>
      <c r="R515" s="40"/>
      <c r="S515" s="33" t="s">
        <v>364</v>
      </c>
      <c r="T515" s="34">
        <v>995.59339373642183</v>
      </c>
      <c r="U515" s="34"/>
      <c r="V515" s="34">
        <v>1129.2505363844691</v>
      </c>
      <c r="W515" s="162" t="s">
        <v>363</v>
      </c>
      <c r="X515" s="162">
        <v>1364.7553270680103</v>
      </c>
      <c r="Y515" s="34">
        <v>1237.2992210559619</v>
      </c>
      <c r="Z515" s="162" t="s">
        <v>363</v>
      </c>
      <c r="AA515" s="162">
        <v>389.02709189547198</v>
      </c>
      <c r="AB515" s="162">
        <v>1615.9556292829602</v>
      </c>
      <c r="AC515" s="34">
        <v>1.9962748675274363E-2</v>
      </c>
      <c r="AD515" s="162" t="s">
        <v>363</v>
      </c>
      <c r="AE515" s="162">
        <v>7136.0272940781806</v>
      </c>
      <c r="AF515" s="162">
        <v>567.44886168252287</v>
      </c>
      <c r="AG515" s="162" t="s">
        <v>363</v>
      </c>
      <c r="AH515" s="162" t="s">
        <v>363</v>
      </c>
      <c r="AI515" s="162">
        <v>148.62587559848978</v>
      </c>
      <c r="AJ515" s="162">
        <v>70.013899653547256</v>
      </c>
      <c r="AK515" s="34">
        <v>1692.5694933698392</v>
      </c>
      <c r="AL515" s="34">
        <v>108.71280869924615</v>
      </c>
      <c r="AM515" s="34" t="s">
        <v>363</v>
      </c>
      <c r="AN515" s="34">
        <v>1477.2509787681997</v>
      </c>
      <c r="AO515" s="34" t="s">
        <v>363</v>
      </c>
      <c r="AP515" s="34">
        <v>2183.2812741948132</v>
      </c>
      <c r="AQ515" s="34">
        <v>205.12177659514083</v>
      </c>
    </row>
    <row r="516" spans="1:43" x14ac:dyDescent="0.45">
      <c r="A516" s="19">
        <v>508</v>
      </c>
      <c r="B516" s="19" t="str">
        <f t="shared" si="47"/>
        <v>520210_Green</v>
      </c>
      <c r="C516" s="19" t="s">
        <v>1623</v>
      </c>
      <c r="D516" s="19" t="s">
        <v>1624</v>
      </c>
      <c r="E516" s="19" t="s">
        <v>1624</v>
      </c>
      <c r="F516" s="19" t="s">
        <v>1623</v>
      </c>
      <c r="G516" s="19">
        <f t="shared" si="48"/>
        <v>520210</v>
      </c>
      <c r="H516" s="19" t="str">
        <f t="shared" si="52"/>
        <v>520210</v>
      </c>
      <c r="I516" s="19" t="str">
        <f>IF(J516=J513,"aa",J516)</f>
        <v>aa</v>
      </c>
      <c r="J516" s="19">
        <f t="shared" si="49"/>
        <v>328</v>
      </c>
      <c r="K516" s="31" t="s">
        <v>363</v>
      </c>
      <c r="L516" s="30" t="s">
        <v>802</v>
      </c>
      <c r="M516" s="30" t="s">
        <v>803</v>
      </c>
      <c r="N516" s="49" t="s">
        <v>804</v>
      </c>
      <c r="O516" s="30" t="s">
        <v>363</v>
      </c>
      <c r="P516" s="30" t="s">
        <v>799</v>
      </c>
      <c r="Q516" s="32">
        <v>0.05</v>
      </c>
      <c r="R516" s="32">
        <v>9.2025467792014991E-3</v>
      </c>
      <c r="S516" s="33" t="s">
        <v>361</v>
      </c>
      <c r="T516" s="34">
        <v>950.19734610724106</v>
      </c>
      <c r="U516" s="34"/>
      <c r="V516" s="34">
        <v>1166.1358992117639</v>
      </c>
      <c r="W516" s="162" t="s">
        <v>363</v>
      </c>
      <c r="X516" s="162">
        <v>919.25506386254006</v>
      </c>
      <c r="Y516" s="34">
        <v>64.010963626984889</v>
      </c>
      <c r="Z516" s="162">
        <v>1875.4274313316273</v>
      </c>
      <c r="AA516" s="162">
        <v>2423.0282762688412</v>
      </c>
      <c r="AB516" s="162">
        <v>2180.1182877186034</v>
      </c>
      <c r="AC516" s="34">
        <v>2808.8769344427037</v>
      </c>
      <c r="AD516" s="162">
        <v>2584.4894963259553</v>
      </c>
      <c r="AE516" s="162">
        <v>4776.0928090768884</v>
      </c>
      <c r="AF516" s="162">
        <v>2955.6050793395766</v>
      </c>
      <c r="AG516" s="162" t="s">
        <v>363</v>
      </c>
      <c r="AH516" s="162" t="s">
        <v>363</v>
      </c>
      <c r="AI516" s="162">
        <v>3024.9687202923269</v>
      </c>
      <c r="AJ516" s="162">
        <v>5586.1472809646984</v>
      </c>
      <c r="AK516" s="34">
        <v>2779.2432886157649</v>
      </c>
      <c r="AL516" s="34">
        <v>2391.3889409756121</v>
      </c>
      <c r="AM516" s="34" t="s">
        <v>363</v>
      </c>
      <c r="AN516" s="34">
        <v>599.6777689913356</v>
      </c>
      <c r="AO516" s="34" t="s">
        <v>363</v>
      </c>
      <c r="AP516" s="34">
        <v>2701.8004733069215</v>
      </c>
      <c r="AQ516" s="34">
        <v>576.94393174522224</v>
      </c>
    </row>
    <row r="517" spans="1:43" x14ac:dyDescent="0.45">
      <c r="A517" s="19">
        <v>509</v>
      </c>
      <c r="B517" s="19" t="str">
        <f t="shared" si="47"/>
        <v>520210_Blue</v>
      </c>
      <c r="C517" s="19" t="s">
        <v>1623</v>
      </c>
      <c r="D517" s="19" t="s">
        <v>1624</v>
      </c>
      <c r="E517" s="19" t="s">
        <v>1624</v>
      </c>
      <c r="F517" s="19" t="s">
        <v>1623</v>
      </c>
      <c r="G517" s="19">
        <f t="shared" si="48"/>
        <v>520210</v>
      </c>
      <c r="H517" s="19" t="str">
        <f t="shared" si="52"/>
        <v>520210</v>
      </c>
      <c r="I517" s="19" t="str">
        <f t="shared" si="53"/>
        <v>aa</v>
      </c>
      <c r="J517" s="19">
        <f t="shared" si="49"/>
        <v>328</v>
      </c>
      <c r="K517" s="35"/>
      <c r="L517" s="36"/>
      <c r="M517" s="36"/>
      <c r="N517" s="56"/>
      <c r="O517" s="36"/>
      <c r="P517" s="36"/>
      <c r="Q517" s="37"/>
      <c r="R517" s="37"/>
      <c r="S517" s="33" t="s">
        <v>362</v>
      </c>
      <c r="T517" s="34">
        <v>543.78803431047129</v>
      </c>
      <c r="U517" s="34"/>
      <c r="V517" s="34" t="s">
        <v>363</v>
      </c>
      <c r="W517" s="162" t="s">
        <v>363</v>
      </c>
      <c r="X517" s="162">
        <v>7.4070999936134134</v>
      </c>
      <c r="Y517" s="34">
        <v>1584.2965354036894</v>
      </c>
      <c r="Z517" s="162">
        <v>1012.8461627759709</v>
      </c>
      <c r="AA517" s="162" t="s">
        <v>363</v>
      </c>
      <c r="AB517" s="162" t="s">
        <v>363</v>
      </c>
      <c r="AC517" s="34">
        <v>133.34085929914073</v>
      </c>
      <c r="AD517" s="162">
        <v>1.7513508316106692E-5</v>
      </c>
      <c r="AE517" s="162">
        <v>0.6586891524955697</v>
      </c>
      <c r="AF517" s="162">
        <v>21.430010510802731</v>
      </c>
      <c r="AG517" s="162" t="s">
        <v>363</v>
      </c>
      <c r="AH517" s="162" t="s">
        <v>363</v>
      </c>
      <c r="AI517" s="162">
        <v>165.53356527958493</v>
      </c>
      <c r="AJ517" s="162" t="s">
        <v>363</v>
      </c>
      <c r="AK517" s="34" t="s">
        <v>363</v>
      </c>
      <c r="AL517" s="34">
        <v>40.036645075963662</v>
      </c>
      <c r="AM517" s="34" t="s">
        <v>363</v>
      </c>
      <c r="AN517" s="34">
        <v>102.74541597797247</v>
      </c>
      <c r="AO517" s="34" t="s">
        <v>363</v>
      </c>
      <c r="AP517" s="34">
        <v>777.01115394846249</v>
      </c>
      <c r="AQ517" s="34">
        <v>1578.0053366101406</v>
      </c>
    </row>
    <row r="518" spans="1:43" x14ac:dyDescent="0.45">
      <c r="A518" s="19">
        <v>510</v>
      </c>
      <c r="B518" s="19" t="str">
        <f t="shared" si="47"/>
        <v>520210_Grey</v>
      </c>
      <c r="C518" s="19" t="s">
        <v>1623</v>
      </c>
      <c r="D518" s="19" t="s">
        <v>1624</v>
      </c>
      <c r="E518" s="19" t="s">
        <v>1624</v>
      </c>
      <c r="F518" s="19" t="s">
        <v>1623</v>
      </c>
      <c r="G518" s="19">
        <f t="shared" si="48"/>
        <v>520210</v>
      </c>
      <c r="H518" s="19" t="str">
        <f t="shared" si="52"/>
        <v>520210</v>
      </c>
      <c r="I518" s="19" t="str">
        <f t="shared" si="53"/>
        <v>aa</v>
      </c>
      <c r="J518" s="19">
        <f t="shared" si="49"/>
        <v>328</v>
      </c>
      <c r="K518" s="38"/>
      <c r="L518" s="39"/>
      <c r="M518" s="39"/>
      <c r="N518" s="39"/>
      <c r="O518" s="39"/>
      <c r="P518" s="39"/>
      <c r="Q518" s="40"/>
      <c r="R518" s="40"/>
      <c r="S518" s="33" t="s">
        <v>364</v>
      </c>
      <c r="T518" s="34">
        <v>183.23989557846795</v>
      </c>
      <c r="U518" s="34"/>
      <c r="V518" s="34">
        <v>207.83961773032922</v>
      </c>
      <c r="W518" s="162" t="s">
        <v>363</v>
      </c>
      <c r="X518" s="162">
        <v>251.18449479015612</v>
      </c>
      <c r="Y518" s="34">
        <v>227.72607923274128</v>
      </c>
      <c r="Z518" s="162" t="s">
        <v>363</v>
      </c>
      <c r="AA518" s="162">
        <v>71.600800230896027</v>
      </c>
      <c r="AB518" s="162">
        <v>297.41814543180874</v>
      </c>
      <c r="AC518" s="34">
        <v>3.6741625705131015E-3</v>
      </c>
      <c r="AD518" s="162" t="s">
        <v>363</v>
      </c>
      <c r="AE518" s="162">
        <v>1313.3924998282628</v>
      </c>
      <c r="AF518" s="162">
        <v>104.43949388876115</v>
      </c>
      <c r="AG518" s="162" t="s">
        <v>363</v>
      </c>
      <c r="AH518" s="162" t="s">
        <v>363</v>
      </c>
      <c r="AI518" s="162">
        <v>27.354731455897696</v>
      </c>
      <c r="AJ518" s="162">
        <v>12.886123735121766</v>
      </c>
      <c r="AK518" s="34">
        <v>311.51899879570652</v>
      </c>
      <c r="AL518" s="34">
        <v>20.008694151063924</v>
      </c>
      <c r="AM518" s="34" t="s">
        <v>363</v>
      </c>
      <c r="AN518" s="34">
        <v>271.88942473471116</v>
      </c>
      <c r="AO518" s="34" t="s">
        <v>363</v>
      </c>
      <c r="AP518" s="34">
        <v>401.83496115864847</v>
      </c>
      <c r="AQ518" s="34">
        <v>37.752854890994051</v>
      </c>
    </row>
    <row r="519" spans="1:43" x14ac:dyDescent="0.45">
      <c r="A519" s="19">
        <v>511</v>
      </c>
      <c r="B519" s="19" t="str">
        <f t="shared" si="47"/>
        <v>520291_Green</v>
      </c>
      <c r="C519" s="19" t="s">
        <v>1623</v>
      </c>
      <c r="D519" s="19" t="s">
        <v>1624</v>
      </c>
      <c r="E519" s="19" t="s">
        <v>1624</v>
      </c>
      <c r="F519" s="19" t="s">
        <v>1623</v>
      </c>
      <c r="G519" s="19">
        <f t="shared" si="48"/>
        <v>520291</v>
      </c>
      <c r="H519" s="19" t="str">
        <f t="shared" si="52"/>
        <v>520291</v>
      </c>
      <c r="I519" s="19" t="str">
        <f>IF(J519=J516,"aa",J519)</f>
        <v>aa</v>
      </c>
      <c r="J519" s="19">
        <f t="shared" si="49"/>
        <v>328</v>
      </c>
      <c r="K519" s="31" t="s">
        <v>363</v>
      </c>
      <c r="L519" s="30" t="s">
        <v>805</v>
      </c>
      <c r="M519" s="30" t="s">
        <v>806</v>
      </c>
      <c r="N519" s="30" t="s">
        <v>807</v>
      </c>
      <c r="O519" s="30" t="s">
        <v>363</v>
      </c>
      <c r="P519" s="30" t="s">
        <v>799</v>
      </c>
      <c r="Q519" s="32">
        <v>0.05</v>
      </c>
      <c r="R519" s="32">
        <v>1.3808060057075751E-2</v>
      </c>
      <c r="S519" s="33" t="s">
        <v>361</v>
      </c>
      <c r="T519" s="34">
        <v>1425.7338034701334</v>
      </c>
      <c r="U519" s="34"/>
      <c r="V519" s="34">
        <v>1749.741122470582</v>
      </c>
      <c r="W519" s="162" t="s">
        <v>363</v>
      </c>
      <c r="X519" s="162">
        <v>1379.3061240690956</v>
      </c>
      <c r="Y519" s="34">
        <v>96.045937204069475</v>
      </c>
      <c r="Z519" s="162">
        <v>2814.0052124528725</v>
      </c>
      <c r="AA519" s="162">
        <v>3635.6587759302834</v>
      </c>
      <c r="AB519" s="162">
        <v>3271.181877215045</v>
      </c>
      <c r="AC519" s="34">
        <v>4214.6095351970653</v>
      </c>
      <c r="AD519" s="162">
        <v>3877.9249960244997</v>
      </c>
      <c r="AE519" s="162">
        <v>7166.3397022822455</v>
      </c>
      <c r="AF519" s="162">
        <v>4434.7693545829698</v>
      </c>
      <c r="AG519" s="162" t="s">
        <v>363</v>
      </c>
      <c r="AH519" s="162" t="s">
        <v>363</v>
      </c>
      <c r="AI519" s="162">
        <v>4538.8467739140679</v>
      </c>
      <c r="AJ519" s="162">
        <v>8381.7946264136062</v>
      </c>
      <c r="AK519" s="34">
        <v>4170.1454133505704</v>
      </c>
      <c r="AL519" s="34">
        <v>3588.1851958032858</v>
      </c>
      <c r="AM519" s="34" t="s">
        <v>363</v>
      </c>
      <c r="AN519" s="34">
        <v>899.79294295356419</v>
      </c>
      <c r="AO519" s="34" t="s">
        <v>363</v>
      </c>
      <c r="AP519" s="34">
        <v>4053.9455101682997</v>
      </c>
      <c r="AQ519" s="34">
        <v>865.68171292628745</v>
      </c>
    </row>
    <row r="520" spans="1:43" x14ac:dyDescent="0.45">
      <c r="A520" s="19">
        <v>512</v>
      </c>
      <c r="B520" s="19" t="str">
        <f t="shared" si="47"/>
        <v>520291_Blue</v>
      </c>
      <c r="C520" s="19" t="s">
        <v>1623</v>
      </c>
      <c r="D520" s="19" t="s">
        <v>1624</v>
      </c>
      <c r="E520" s="19" t="s">
        <v>1624</v>
      </c>
      <c r="F520" s="19" t="s">
        <v>1623</v>
      </c>
      <c r="G520" s="19">
        <f t="shared" si="48"/>
        <v>520291</v>
      </c>
      <c r="H520" s="19" t="str">
        <f t="shared" si="52"/>
        <v>520291</v>
      </c>
      <c r="I520" s="19" t="str">
        <f t="shared" si="53"/>
        <v>aa</v>
      </c>
      <c r="J520" s="19">
        <f t="shared" si="49"/>
        <v>328</v>
      </c>
      <c r="K520" s="35"/>
      <c r="L520" s="36"/>
      <c r="M520" s="36"/>
      <c r="N520" s="36"/>
      <c r="O520" s="36"/>
      <c r="P520" s="36"/>
      <c r="Q520" s="37"/>
      <c r="R520" s="37"/>
      <c r="S520" s="33" t="s">
        <v>362</v>
      </c>
      <c r="T520" s="34">
        <v>815.93259086151363</v>
      </c>
      <c r="U520" s="34"/>
      <c r="V520" s="34" t="s">
        <v>363</v>
      </c>
      <c r="W520" s="162" t="s">
        <v>363</v>
      </c>
      <c r="X520" s="162">
        <v>11.114062662711508</v>
      </c>
      <c r="Y520" s="34">
        <v>2377.1747358582138</v>
      </c>
      <c r="Z520" s="162">
        <v>1519.7358926550153</v>
      </c>
      <c r="AA520" s="162" t="s">
        <v>363</v>
      </c>
      <c r="AB520" s="162" t="s">
        <v>363</v>
      </c>
      <c r="AC520" s="34">
        <v>200.07272306681836</v>
      </c>
      <c r="AD520" s="162">
        <v>2.6278331470745327E-5</v>
      </c>
      <c r="AE520" s="162">
        <v>0.98833720651755741</v>
      </c>
      <c r="AF520" s="162">
        <v>32.154889212375664</v>
      </c>
      <c r="AG520" s="162" t="s">
        <v>363</v>
      </c>
      <c r="AH520" s="162" t="s">
        <v>363</v>
      </c>
      <c r="AI520" s="162">
        <v>248.37661417904872</v>
      </c>
      <c r="AJ520" s="162" t="s">
        <v>363</v>
      </c>
      <c r="AK520" s="34" t="s">
        <v>363</v>
      </c>
      <c r="AL520" s="34">
        <v>60.073413692627931</v>
      </c>
      <c r="AM520" s="34" t="s">
        <v>363</v>
      </c>
      <c r="AN520" s="34">
        <v>154.1654618501353</v>
      </c>
      <c r="AO520" s="34" t="s">
        <v>363</v>
      </c>
      <c r="AP520" s="34">
        <v>1165.8747231784303</v>
      </c>
      <c r="AQ520" s="34">
        <v>2367.7350391246255</v>
      </c>
    </row>
    <row r="521" spans="1:43" x14ac:dyDescent="0.45">
      <c r="A521" s="19">
        <v>513</v>
      </c>
      <c r="B521" s="19" t="str">
        <f t="shared" ref="B521:B584" si="54">G521&amp;"_"&amp;S521</f>
        <v>520291_Grey</v>
      </c>
      <c r="C521" s="19" t="s">
        <v>1623</v>
      </c>
      <c r="D521" s="19" t="s">
        <v>1624</v>
      </c>
      <c r="E521" s="19" t="s">
        <v>1624</v>
      </c>
      <c r="F521" s="19" t="s">
        <v>1623</v>
      </c>
      <c r="G521" s="19">
        <f t="shared" ref="G521:G584" si="55">VALUE(H521)</f>
        <v>520291</v>
      </c>
      <c r="H521" s="19" t="str">
        <f t="shared" si="52"/>
        <v>520291</v>
      </c>
      <c r="I521" s="19" t="str">
        <f t="shared" si="53"/>
        <v>aa</v>
      </c>
      <c r="J521" s="19">
        <f t="shared" si="49"/>
        <v>328</v>
      </c>
      <c r="K521" s="38"/>
      <c r="L521" s="39"/>
      <c r="M521" s="39"/>
      <c r="N521" s="39"/>
      <c r="O521" s="39"/>
      <c r="P521" s="39"/>
      <c r="Q521" s="40"/>
      <c r="R521" s="40"/>
      <c r="S521" s="33" t="s">
        <v>364</v>
      </c>
      <c r="T521" s="34">
        <v>274.94426746280755</v>
      </c>
      <c r="U521" s="34"/>
      <c r="V521" s="34">
        <v>311.85518451763511</v>
      </c>
      <c r="W521" s="162" t="s">
        <v>363</v>
      </c>
      <c r="X521" s="162">
        <v>376.89247038738284</v>
      </c>
      <c r="Y521" s="34">
        <v>341.69403905827534</v>
      </c>
      <c r="Z521" s="162" t="s">
        <v>363</v>
      </c>
      <c r="AA521" s="162">
        <v>107.43418897444408</v>
      </c>
      <c r="AB521" s="162">
        <v>446.26424757417499</v>
      </c>
      <c r="AC521" s="34">
        <v>5.512936652249955E-3</v>
      </c>
      <c r="AD521" s="162" t="s">
        <v>363</v>
      </c>
      <c r="AE521" s="162">
        <v>1970.6938689112656</v>
      </c>
      <c r="AF521" s="162">
        <v>156.70735922863093</v>
      </c>
      <c r="AG521" s="162" t="s">
        <v>363</v>
      </c>
      <c r="AH521" s="162" t="s">
        <v>363</v>
      </c>
      <c r="AI521" s="162">
        <v>41.04470032598833</v>
      </c>
      <c r="AJ521" s="162">
        <v>19.335122624925109</v>
      </c>
      <c r="AK521" s="34">
        <v>467.42202430450033</v>
      </c>
      <c r="AL521" s="34">
        <v>30.02225982985156</v>
      </c>
      <c r="AM521" s="34" t="s">
        <v>363</v>
      </c>
      <c r="AN521" s="34">
        <v>407.9594046841047</v>
      </c>
      <c r="AO521" s="34" t="s">
        <v>363</v>
      </c>
      <c r="AP521" s="34">
        <v>602.93757911141699</v>
      </c>
      <c r="AQ521" s="34">
        <v>56.64667620479559</v>
      </c>
    </row>
    <row r="522" spans="1:43" x14ac:dyDescent="0.45">
      <c r="A522" s="19">
        <v>514</v>
      </c>
      <c r="B522" s="19" t="str">
        <f t="shared" si="54"/>
        <v>520299_Green</v>
      </c>
      <c r="C522" s="19" t="s">
        <v>1623</v>
      </c>
      <c r="D522" s="19" t="s">
        <v>1624</v>
      </c>
      <c r="E522" s="19" t="s">
        <v>1624</v>
      </c>
      <c r="F522" s="19" t="s">
        <v>1623</v>
      </c>
      <c r="G522" s="19">
        <f t="shared" si="55"/>
        <v>520299</v>
      </c>
      <c r="H522" s="19" t="str">
        <f t="shared" ref="H522:H542" si="56">IF(L522="",H521,LEFT(L522,6))</f>
        <v>520299</v>
      </c>
      <c r="I522" s="19" t="str">
        <f>IF(J522=J519,"aa",J522)</f>
        <v>aa</v>
      </c>
      <c r="J522" s="19">
        <f t="shared" si="49"/>
        <v>328</v>
      </c>
      <c r="K522" s="31" t="s">
        <v>363</v>
      </c>
      <c r="L522" s="30" t="s">
        <v>808</v>
      </c>
      <c r="M522" s="30" t="s">
        <v>809</v>
      </c>
      <c r="N522" s="30" t="s">
        <v>810</v>
      </c>
      <c r="O522" s="30" t="s">
        <v>363</v>
      </c>
      <c r="P522" s="30" t="s">
        <v>805</v>
      </c>
      <c r="Q522" s="32">
        <v>0.85</v>
      </c>
      <c r="R522" s="32">
        <v>1</v>
      </c>
      <c r="S522" s="33" t="s">
        <v>361</v>
      </c>
      <c r="T522" s="34">
        <v>1677.3338864354509</v>
      </c>
      <c r="U522" s="34"/>
      <c r="V522" s="34">
        <v>2058.5189676124496</v>
      </c>
      <c r="W522" s="162" t="s">
        <v>363</v>
      </c>
      <c r="X522" s="162">
        <v>1622.7130871401125</v>
      </c>
      <c r="Y522" s="34">
        <v>112.99522024008174</v>
      </c>
      <c r="Z522" s="162">
        <v>3310.5943675916146</v>
      </c>
      <c r="AA522" s="162">
        <v>4277.24561874151</v>
      </c>
      <c r="AB522" s="162">
        <v>3848.4492673118179</v>
      </c>
      <c r="AC522" s="34">
        <v>4958.3641590553707</v>
      </c>
      <c r="AD522" s="162">
        <v>4562.2647012052939</v>
      </c>
      <c r="AE522" s="162">
        <v>8430.9878850379355</v>
      </c>
      <c r="AF522" s="162">
        <v>5217.3757112740823</v>
      </c>
      <c r="AG522" s="162" t="s">
        <v>363</v>
      </c>
      <c r="AH522" s="162" t="s">
        <v>363</v>
      </c>
      <c r="AI522" s="162">
        <v>5339.8197340165507</v>
      </c>
      <c r="AJ522" s="162">
        <v>9860.934854604242</v>
      </c>
      <c r="AK522" s="34">
        <v>4906.0534274712591</v>
      </c>
      <c r="AL522" s="34">
        <v>4221.3943480038661</v>
      </c>
      <c r="AM522" s="34" t="s">
        <v>363</v>
      </c>
      <c r="AN522" s="34">
        <v>1058.5799328865462</v>
      </c>
      <c r="AO522" s="34" t="s">
        <v>363</v>
      </c>
      <c r="AP522" s="34">
        <v>4769.3476590215296</v>
      </c>
      <c r="AQ522" s="34">
        <v>1018.4490740309265</v>
      </c>
    </row>
    <row r="523" spans="1:43" x14ac:dyDescent="0.45">
      <c r="A523" s="19">
        <v>515</v>
      </c>
      <c r="B523" s="19" t="str">
        <f t="shared" si="54"/>
        <v>520299_Blue</v>
      </c>
      <c r="C523" s="19" t="s">
        <v>1623</v>
      </c>
      <c r="D523" s="19" t="s">
        <v>1624</v>
      </c>
      <c r="E523" s="19" t="s">
        <v>1624</v>
      </c>
      <c r="F523" s="19" t="s">
        <v>1623</v>
      </c>
      <c r="G523" s="19">
        <f t="shared" si="55"/>
        <v>520299</v>
      </c>
      <c r="H523" s="19" t="str">
        <f t="shared" si="56"/>
        <v>520299</v>
      </c>
      <c r="I523" s="19" t="str">
        <f t="shared" si="53"/>
        <v>aa</v>
      </c>
      <c r="J523" s="19">
        <f t="shared" ref="J523:J586" si="57">IF($K523="",$J522,$K523)</f>
        <v>328</v>
      </c>
      <c r="K523" s="35"/>
      <c r="L523" s="36"/>
      <c r="M523" s="36"/>
      <c r="N523" s="36"/>
      <c r="O523" s="36"/>
      <c r="P523" s="36"/>
      <c r="Q523" s="37"/>
      <c r="R523" s="37"/>
      <c r="S523" s="33" t="s">
        <v>362</v>
      </c>
      <c r="T523" s="34">
        <v>959.92069513119259</v>
      </c>
      <c r="U523" s="34"/>
      <c r="V523" s="34" t="s">
        <v>363</v>
      </c>
      <c r="W523" s="162" t="s">
        <v>363</v>
      </c>
      <c r="X523" s="162">
        <v>13.075367838484127</v>
      </c>
      <c r="Y523" s="34">
        <v>2796.6761598331927</v>
      </c>
      <c r="Z523" s="162">
        <v>1787.9245795941356</v>
      </c>
      <c r="AA523" s="162" t="s">
        <v>363</v>
      </c>
      <c r="AB523" s="162" t="s">
        <v>363</v>
      </c>
      <c r="AC523" s="34">
        <v>235.3796741962569</v>
      </c>
      <c r="AD523" s="162">
        <v>3.0915684083229799E-5</v>
      </c>
      <c r="AE523" s="162">
        <v>1.1627496547265381</v>
      </c>
      <c r="AF523" s="162">
        <v>37.829281426324314</v>
      </c>
      <c r="AG523" s="162" t="s">
        <v>363</v>
      </c>
      <c r="AH523" s="162" t="s">
        <v>363</v>
      </c>
      <c r="AI523" s="162">
        <v>292.20778138711614</v>
      </c>
      <c r="AJ523" s="162" t="s">
        <v>363</v>
      </c>
      <c r="AK523" s="34" t="s">
        <v>363</v>
      </c>
      <c r="AL523" s="34">
        <v>70.674604344268161</v>
      </c>
      <c r="AM523" s="34" t="s">
        <v>363</v>
      </c>
      <c r="AN523" s="34">
        <v>181.37113158839449</v>
      </c>
      <c r="AO523" s="34" t="s">
        <v>363</v>
      </c>
      <c r="AP523" s="34">
        <v>1371.6173213863885</v>
      </c>
      <c r="AQ523" s="34">
        <v>2785.5706342642652</v>
      </c>
    </row>
    <row r="524" spans="1:43" x14ac:dyDescent="0.45">
      <c r="A524" s="19">
        <v>516</v>
      </c>
      <c r="B524" s="19" t="str">
        <f t="shared" si="54"/>
        <v>520299_Grey</v>
      </c>
      <c r="C524" s="19" t="s">
        <v>1623</v>
      </c>
      <c r="D524" s="19" t="s">
        <v>1624</v>
      </c>
      <c r="E524" s="19" t="s">
        <v>1624</v>
      </c>
      <c r="F524" s="19" t="s">
        <v>1623</v>
      </c>
      <c r="G524" s="19">
        <f t="shared" si="55"/>
        <v>520299</v>
      </c>
      <c r="H524" s="19" t="str">
        <f t="shared" si="56"/>
        <v>520299</v>
      </c>
      <c r="I524" s="19" t="str">
        <f t="shared" si="53"/>
        <v>aa</v>
      </c>
      <c r="J524" s="19">
        <f t="shared" si="57"/>
        <v>328</v>
      </c>
      <c r="K524" s="38"/>
      <c r="L524" s="39"/>
      <c r="M524" s="39"/>
      <c r="N524" s="39"/>
      <c r="O524" s="39"/>
      <c r="P524" s="39"/>
      <c r="Q524" s="40"/>
      <c r="R524" s="40"/>
      <c r="S524" s="33" t="s">
        <v>364</v>
      </c>
      <c r="T524" s="34">
        <v>323.46384407389127</v>
      </c>
      <c r="U524" s="34"/>
      <c r="V524" s="34">
        <v>366.88845237368838</v>
      </c>
      <c r="W524" s="162" t="s">
        <v>363</v>
      </c>
      <c r="X524" s="162">
        <v>443.40290633809747</v>
      </c>
      <c r="Y524" s="34">
        <v>401.99298712738278</v>
      </c>
      <c r="Z524" s="162" t="s">
        <v>363</v>
      </c>
      <c r="AA524" s="162">
        <v>126.39316349934599</v>
      </c>
      <c r="AB524" s="162">
        <v>525.01676185197061</v>
      </c>
      <c r="AC524" s="34">
        <v>6.4858078261764178E-3</v>
      </c>
      <c r="AD524" s="162" t="s">
        <v>363</v>
      </c>
      <c r="AE524" s="162">
        <v>2318.463375189724</v>
      </c>
      <c r="AF524" s="162">
        <v>184.36159909250699</v>
      </c>
      <c r="AG524" s="162" t="s">
        <v>363</v>
      </c>
      <c r="AH524" s="162" t="s">
        <v>363</v>
      </c>
      <c r="AI524" s="162">
        <v>48.287882736456858</v>
      </c>
      <c r="AJ524" s="162">
        <v>22.747203088147188</v>
      </c>
      <c r="AK524" s="34">
        <v>549.90826388764742</v>
      </c>
      <c r="AL524" s="34">
        <v>35.320305682178308</v>
      </c>
      <c r="AM524" s="34" t="s">
        <v>363</v>
      </c>
      <c r="AN524" s="34">
        <v>479.95224080482905</v>
      </c>
      <c r="AO524" s="34" t="s">
        <v>363</v>
      </c>
      <c r="AP524" s="34">
        <v>709.33832836637293</v>
      </c>
      <c r="AQ524" s="34">
        <v>66.64314847623011</v>
      </c>
    </row>
    <row r="525" spans="1:43" x14ac:dyDescent="0.45">
      <c r="A525" s="19">
        <v>517</v>
      </c>
      <c r="B525" s="19" t="str">
        <f t="shared" si="54"/>
        <v>520300_Green</v>
      </c>
      <c r="C525" s="19" t="s">
        <v>1623</v>
      </c>
      <c r="D525" s="19" t="s">
        <v>1624</v>
      </c>
      <c r="E525" s="19" t="s">
        <v>1624</v>
      </c>
      <c r="F525" s="19" t="s">
        <v>1623</v>
      </c>
      <c r="G525" s="19">
        <f t="shared" si="55"/>
        <v>520300</v>
      </c>
      <c r="H525" s="19" t="str">
        <f t="shared" si="56"/>
        <v>520300</v>
      </c>
      <c r="I525" s="19" t="str">
        <f>IF(J525=J522,"aa",J525)</f>
        <v>aa</v>
      </c>
      <c r="J525" s="19">
        <f t="shared" si="57"/>
        <v>328</v>
      </c>
      <c r="K525" s="31" t="s">
        <v>363</v>
      </c>
      <c r="L525" s="30" t="s">
        <v>811</v>
      </c>
      <c r="M525" s="30" t="s">
        <v>812</v>
      </c>
      <c r="N525" s="30" t="s">
        <v>813</v>
      </c>
      <c r="O525" s="30" t="s">
        <v>363</v>
      </c>
      <c r="P525" s="30" t="s">
        <v>799</v>
      </c>
      <c r="Q525" s="32">
        <v>0.95</v>
      </c>
      <c r="R525" s="32">
        <v>0.9861919399429242</v>
      </c>
      <c r="S525" s="33" t="s">
        <v>361</v>
      </c>
      <c r="T525" s="34">
        <v>5359.3685963678763</v>
      </c>
      <c r="U525" s="34"/>
      <c r="V525" s="34">
        <v>6577.3201145390103</v>
      </c>
      <c r="W525" s="162" t="s">
        <v>363</v>
      </c>
      <c r="X525" s="162">
        <v>5184.8458022961222</v>
      </c>
      <c r="Y525" s="34">
        <v>361.03905119409899</v>
      </c>
      <c r="Z525" s="162">
        <v>10577.915126181808</v>
      </c>
      <c r="AA525" s="162">
        <v>13666.531173915741</v>
      </c>
      <c r="AB525" s="162">
        <v>12296.453505614933</v>
      </c>
      <c r="AC525" s="34">
        <v>15842.821383564775</v>
      </c>
      <c r="AD525" s="162">
        <v>14577.215881519287</v>
      </c>
      <c r="AE525" s="162">
        <v>26938.44801731977</v>
      </c>
      <c r="AF525" s="162">
        <v>16670.407584668377</v>
      </c>
      <c r="AG525" s="162" t="s">
        <v>363</v>
      </c>
      <c r="AH525" s="162" t="s">
        <v>363</v>
      </c>
      <c r="AI525" s="162">
        <v>17061.637175631629</v>
      </c>
      <c r="AJ525" s="162">
        <v>31507.373110373981</v>
      </c>
      <c r="AK525" s="34">
        <v>15675.679650859007</v>
      </c>
      <c r="AL525" s="34">
        <v>13488.076813171452</v>
      </c>
      <c r="AM525" s="34" t="s">
        <v>363</v>
      </c>
      <c r="AN525" s="34">
        <v>3382.3439059672855</v>
      </c>
      <c r="AO525" s="34" t="s">
        <v>363</v>
      </c>
      <c r="AP525" s="34">
        <v>15238.881343559075</v>
      </c>
      <c r="AQ525" s="34">
        <v>3254.1189494244081</v>
      </c>
    </row>
    <row r="526" spans="1:43" x14ac:dyDescent="0.45">
      <c r="A526" s="19">
        <v>518</v>
      </c>
      <c r="B526" s="19" t="str">
        <f t="shared" si="54"/>
        <v>520300_Blue</v>
      </c>
      <c r="C526" s="19" t="s">
        <v>1623</v>
      </c>
      <c r="D526" s="19" t="s">
        <v>1624</v>
      </c>
      <c r="E526" s="19" t="s">
        <v>1624</v>
      </c>
      <c r="F526" s="19" t="s">
        <v>1623</v>
      </c>
      <c r="G526" s="19">
        <f t="shared" si="55"/>
        <v>520300</v>
      </c>
      <c r="H526" s="19" t="str">
        <f t="shared" si="56"/>
        <v>520300</v>
      </c>
      <c r="I526" s="19" t="str">
        <f t="shared" si="53"/>
        <v>aa</v>
      </c>
      <c r="J526" s="19">
        <f t="shared" si="57"/>
        <v>328</v>
      </c>
      <c r="K526" s="35"/>
      <c r="L526" s="36"/>
      <c r="M526" s="36"/>
      <c r="N526" s="36"/>
      <c r="O526" s="36"/>
      <c r="P526" s="36"/>
      <c r="Q526" s="37"/>
      <c r="R526" s="37"/>
      <c r="S526" s="33" t="s">
        <v>362</v>
      </c>
      <c r="T526" s="34">
        <v>3067.1107703085886</v>
      </c>
      <c r="U526" s="34"/>
      <c r="V526" s="34" t="s">
        <v>363</v>
      </c>
      <c r="W526" s="162" t="s">
        <v>363</v>
      </c>
      <c r="X526" s="162">
        <v>41.778036171707114</v>
      </c>
      <c r="Y526" s="34">
        <v>8935.8585708138471</v>
      </c>
      <c r="Z526" s="162">
        <v>5712.7247723554528</v>
      </c>
      <c r="AA526" s="162" t="s">
        <v>363</v>
      </c>
      <c r="AB526" s="162" t="s">
        <v>363</v>
      </c>
      <c r="AC526" s="34">
        <v>752.07830969869769</v>
      </c>
      <c r="AD526" s="162">
        <v>9.8780897322119508E-5</v>
      </c>
      <c r="AE526" s="162">
        <v>3.7151839805859734</v>
      </c>
      <c r="AF526" s="162">
        <v>120.87102307952283</v>
      </c>
      <c r="AG526" s="162" t="s">
        <v>363</v>
      </c>
      <c r="AH526" s="162" t="s">
        <v>363</v>
      </c>
      <c r="AI526" s="162">
        <v>933.65382995301832</v>
      </c>
      <c r="AJ526" s="162" t="s">
        <v>363</v>
      </c>
      <c r="AK526" s="34" t="s">
        <v>363</v>
      </c>
      <c r="AL526" s="34">
        <v>225.81744645267545</v>
      </c>
      <c r="AM526" s="34" t="s">
        <v>363</v>
      </c>
      <c r="AN526" s="34">
        <v>579.51178044118888</v>
      </c>
      <c r="AO526" s="34" t="s">
        <v>363</v>
      </c>
      <c r="AP526" s="34">
        <v>4382.5518925717624</v>
      </c>
      <c r="AQ526" s="34">
        <v>8900.3745175424028</v>
      </c>
    </row>
    <row r="527" spans="1:43" x14ac:dyDescent="0.45">
      <c r="A527" s="19">
        <v>519</v>
      </c>
      <c r="B527" s="19" t="str">
        <f t="shared" si="54"/>
        <v>520300_Grey</v>
      </c>
      <c r="C527" s="19" t="s">
        <v>1623</v>
      </c>
      <c r="D527" s="19" t="s">
        <v>1624</v>
      </c>
      <c r="E527" s="19" t="s">
        <v>1624</v>
      </c>
      <c r="F527" s="19" t="s">
        <v>1623</v>
      </c>
      <c r="G527" s="19">
        <f t="shared" si="55"/>
        <v>520300</v>
      </c>
      <c r="H527" s="19" t="str">
        <f t="shared" si="56"/>
        <v>520300</v>
      </c>
      <c r="I527" s="19" t="str">
        <f t="shared" si="53"/>
        <v>aa</v>
      </c>
      <c r="J527" s="19">
        <f t="shared" si="57"/>
        <v>328</v>
      </c>
      <c r="K527" s="38"/>
      <c r="L527" s="39"/>
      <c r="M527" s="39"/>
      <c r="N527" s="39"/>
      <c r="O527" s="39"/>
      <c r="P527" s="39"/>
      <c r="Q527" s="40"/>
      <c r="R527" s="40"/>
      <c r="S527" s="33" t="s">
        <v>364</v>
      </c>
      <c r="T527" s="34">
        <v>1033.5222951192436</v>
      </c>
      <c r="U527" s="34"/>
      <c r="V527" s="34">
        <v>1172.2713443774605</v>
      </c>
      <c r="W527" s="162" t="s">
        <v>363</v>
      </c>
      <c r="X527" s="162">
        <v>1416.7481089985697</v>
      </c>
      <c r="Y527" s="34">
        <v>1284.4363358979454</v>
      </c>
      <c r="Z527" s="162" t="s">
        <v>363</v>
      </c>
      <c r="AA527" s="162">
        <v>403.84777099657867</v>
      </c>
      <c r="AB527" s="162">
        <v>1677.5183335834226</v>
      </c>
      <c r="AC527" s="34">
        <v>2.0723265097538808E-2</v>
      </c>
      <c r="AD527" s="162" t="s">
        <v>363</v>
      </c>
      <c r="AE527" s="162">
        <v>7407.8869480343337</v>
      </c>
      <c r="AF527" s="162">
        <v>589.0668354958857</v>
      </c>
      <c r="AG527" s="162" t="s">
        <v>363</v>
      </c>
      <c r="AH527" s="162" t="s">
        <v>363</v>
      </c>
      <c r="AI527" s="162">
        <v>154.28804271809514</v>
      </c>
      <c r="AJ527" s="162">
        <v>72.68120370768527</v>
      </c>
      <c r="AK527" s="34">
        <v>1757.0509391101202</v>
      </c>
      <c r="AL527" s="34">
        <v>112.85441653447744</v>
      </c>
      <c r="AM527" s="34" t="s">
        <v>363</v>
      </c>
      <c r="AN527" s="34">
        <v>1533.5294826673626</v>
      </c>
      <c r="AO527" s="34" t="s">
        <v>363</v>
      </c>
      <c r="AP527" s="34">
        <v>2266.4572581465709</v>
      </c>
      <c r="AQ527" s="34">
        <v>212.93625556305375</v>
      </c>
    </row>
    <row r="528" spans="1:43" x14ac:dyDescent="0.45">
      <c r="A528" s="19">
        <v>520</v>
      </c>
      <c r="B528" s="19" t="str">
        <f t="shared" si="54"/>
        <v>520300_Green</v>
      </c>
      <c r="C528" s="19" t="s">
        <v>1623</v>
      </c>
      <c r="D528" s="19" t="s">
        <v>1624</v>
      </c>
      <c r="E528" s="19" t="s">
        <v>1624</v>
      </c>
      <c r="F528" s="19" t="s">
        <v>1623</v>
      </c>
      <c r="G528" s="19">
        <f t="shared" si="55"/>
        <v>520300</v>
      </c>
      <c r="H528" s="19" t="str">
        <f t="shared" si="56"/>
        <v>520300</v>
      </c>
      <c r="I528" s="19" t="str">
        <f>IF(J528=J525,"aa",J528)</f>
        <v>aa</v>
      </c>
      <c r="J528" s="19">
        <f t="shared" si="57"/>
        <v>328</v>
      </c>
      <c r="K528" s="31" t="s">
        <v>363</v>
      </c>
      <c r="L528" s="30"/>
      <c r="M528" s="30"/>
      <c r="N528" s="30" t="s">
        <v>814</v>
      </c>
      <c r="O528" s="30" t="s">
        <v>363</v>
      </c>
      <c r="P528" s="30" t="s">
        <v>799</v>
      </c>
      <c r="Q528" s="32">
        <v>0.95</v>
      </c>
      <c r="R528" s="32">
        <v>0.99079745322079849</v>
      </c>
      <c r="S528" s="33" t="s">
        <v>361</v>
      </c>
      <c r="T528" s="34">
        <v>5384.396830965924</v>
      </c>
      <c r="U528" s="34"/>
      <c r="V528" s="34">
        <v>6608.0361789210538</v>
      </c>
      <c r="W528" s="162" t="s">
        <v>363</v>
      </c>
      <c r="X528" s="162">
        <v>5209.0590159912035</v>
      </c>
      <c r="Y528" s="34">
        <v>362.72510243499823</v>
      </c>
      <c r="Z528" s="162">
        <v>10627.313956767135</v>
      </c>
      <c r="AA528" s="162">
        <v>13730.353831792658</v>
      </c>
      <c r="AB528" s="162">
        <v>12353.877905062112</v>
      </c>
      <c r="AC528" s="34">
        <v>15916.807309920268</v>
      </c>
      <c r="AD528" s="162">
        <v>14645.291434135001</v>
      </c>
      <c r="AE528" s="162">
        <v>27064.250485383211</v>
      </c>
      <c r="AF528" s="162">
        <v>16748.258335996976</v>
      </c>
      <c r="AG528" s="162" t="s">
        <v>363</v>
      </c>
      <c r="AH528" s="162" t="s">
        <v>363</v>
      </c>
      <c r="AI528" s="162">
        <v>17141.314967927508</v>
      </c>
      <c r="AJ528" s="162">
        <v>31654.512444344975</v>
      </c>
      <c r="AK528" s="34">
        <v>15748.885025845049</v>
      </c>
      <c r="AL528" s="34">
        <v>13551.066089741329</v>
      </c>
      <c r="AM528" s="34" t="s">
        <v>363</v>
      </c>
      <c r="AN528" s="34">
        <v>3398.139441438982</v>
      </c>
      <c r="AO528" s="34" t="s">
        <v>363</v>
      </c>
      <c r="AP528" s="34">
        <v>15310.046871814937</v>
      </c>
      <c r="AQ528" s="34">
        <v>3269.3156747497273</v>
      </c>
    </row>
    <row r="529" spans="1:43" x14ac:dyDescent="0.45">
      <c r="A529" s="19">
        <v>521</v>
      </c>
      <c r="B529" s="19" t="str">
        <f t="shared" si="54"/>
        <v>520300_Blue</v>
      </c>
      <c r="C529" s="19" t="s">
        <v>1623</v>
      </c>
      <c r="D529" s="19" t="s">
        <v>1624</v>
      </c>
      <c r="E529" s="19" t="s">
        <v>1624</v>
      </c>
      <c r="F529" s="19" t="s">
        <v>1623</v>
      </c>
      <c r="G529" s="19">
        <f t="shared" si="55"/>
        <v>520300</v>
      </c>
      <c r="H529" s="19" t="str">
        <f t="shared" si="56"/>
        <v>520300</v>
      </c>
      <c r="I529" s="19" t="str">
        <f t="shared" si="53"/>
        <v>aa</v>
      </c>
      <c r="J529" s="19">
        <f t="shared" si="57"/>
        <v>328</v>
      </c>
      <c r="K529" s="35"/>
      <c r="L529" s="36"/>
      <c r="M529" s="36"/>
      <c r="N529" s="36"/>
      <c r="O529" s="36"/>
      <c r="P529" s="36"/>
      <c r="Q529" s="37"/>
      <c r="R529" s="37"/>
      <c r="S529" s="33" t="s">
        <v>362</v>
      </c>
      <c r="T529" s="34">
        <v>3253.4341680218017</v>
      </c>
      <c r="U529" s="34"/>
      <c r="V529" s="34" t="s">
        <v>363</v>
      </c>
      <c r="W529" s="162" t="s">
        <v>363</v>
      </c>
      <c r="X529" s="162">
        <v>213.9731394700807</v>
      </c>
      <c r="Y529" s="34">
        <v>9149.5890024167147</v>
      </c>
      <c r="Z529" s="162">
        <v>5911.403179191193</v>
      </c>
      <c r="AA529" s="162" t="s">
        <v>363</v>
      </c>
      <c r="AB529" s="162" t="s">
        <v>363</v>
      </c>
      <c r="AC529" s="34">
        <v>927.59051305489129</v>
      </c>
      <c r="AD529" s="162">
        <v>172.00009924220382</v>
      </c>
      <c r="AE529" s="162">
        <v>175.73253387816607</v>
      </c>
      <c r="AF529" s="162">
        <v>293.4354903796056</v>
      </c>
      <c r="AG529" s="162" t="s">
        <v>363</v>
      </c>
      <c r="AH529" s="162" t="s">
        <v>363</v>
      </c>
      <c r="AI529" s="162">
        <v>1110.0139904214111</v>
      </c>
      <c r="AJ529" s="162" t="s">
        <v>363</v>
      </c>
      <c r="AK529" s="34" t="s">
        <v>363</v>
      </c>
      <c r="AL529" s="34">
        <v>398.87201322197359</v>
      </c>
      <c r="AM529" s="34" t="s">
        <v>363</v>
      </c>
      <c r="AN529" s="34">
        <v>754.21809864498698</v>
      </c>
      <c r="AO529" s="34" t="s">
        <v>363</v>
      </c>
      <c r="AP529" s="34">
        <v>4575.0183962154451</v>
      </c>
      <c r="AQ529" s="34">
        <v>9113.9392387273765</v>
      </c>
    </row>
    <row r="530" spans="1:43" x14ac:dyDescent="0.45">
      <c r="A530" s="19">
        <v>522</v>
      </c>
      <c r="B530" s="19" t="str">
        <f t="shared" si="54"/>
        <v>520300_Grey</v>
      </c>
      <c r="C530" s="19" t="s">
        <v>1623</v>
      </c>
      <c r="D530" s="19" t="s">
        <v>1624</v>
      </c>
      <c r="E530" s="19" t="s">
        <v>1624</v>
      </c>
      <c r="F530" s="19" t="s">
        <v>1623</v>
      </c>
      <c r="G530" s="19">
        <f t="shared" si="55"/>
        <v>520300</v>
      </c>
      <c r="H530" s="19" t="str">
        <f t="shared" si="56"/>
        <v>520300</v>
      </c>
      <c r="I530" s="19" t="str">
        <f t="shared" si="53"/>
        <v>aa</v>
      </c>
      <c r="J530" s="19">
        <f t="shared" si="57"/>
        <v>328</v>
      </c>
      <c r="K530" s="38"/>
      <c r="L530" s="39"/>
      <c r="M530" s="39"/>
      <c r="N530" s="39"/>
      <c r="O530" s="39"/>
      <c r="P530" s="39"/>
      <c r="Q530" s="40"/>
      <c r="R530" s="40"/>
      <c r="S530" s="33" t="s">
        <v>364</v>
      </c>
      <c r="T530" s="34">
        <v>1344.1266187856709</v>
      </c>
      <c r="U530" s="34"/>
      <c r="V530" s="34">
        <v>1483.5236256703595</v>
      </c>
      <c r="W530" s="162" t="s">
        <v>363</v>
      </c>
      <c r="X530" s="162">
        <v>1729.1420960183066</v>
      </c>
      <c r="Y530" s="34">
        <v>1596.2124273507511</v>
      </c>
      <c r="Z530" s="162" t="s">
        <v>363</v>
      </c>
      <c r="AA530" s="162">
        <v>711.51151660296432</v>
      </c>
      <c r="AB530" s="162">
        <v>1991.1301167371141</v>
      </c>
      <c r="AC530" s="34">
        <v>305.79859782045855</v>
      </c>
      <c r="AD530" s="162" t="s">
        <v>363</v>
      </c>
      <c r="AE530" s="162">
        <v>7748.2595347112174</v>
      </c>
      <c r="AF530" s="162">
        <v>897.59555355470934</v>
      </c>
      <c r="AG530" s="162" t="s">
        <v>363</v>
      </c>
      <c r="AH530" s="162" t="s">
        <v>363</v>
      </c>
      <c r="AI530" s="162">
        <v>460.7863451732461</v>
      </c>
      <c r="AJ530" s="162">
        <v>378.7984024796632</v>
      </c>
      <c r="AK530" s="34">
        <v>2071.0341392830974</v>
      </c>
      <c r="AL530" s="34">
        <v>419.15922408482299</v>
      </c>
      <c r="AM530" s="34" t="s">
        <v>363</v>
      </c>
      <c r="AN530" s="34">
        <v>1846.4688383372136</v>
      </c>
      <c r="AO530" s="34" t="s">
        <v>363</v>
      </c>
      <c r="AP530" s="34">
        <v>2582.8193842376527</v>
      </c>
      <c r="AQ530" s="34">
        <v>519.70844498892632</v>
      </c>
    </row>
    <row r="531" spans="1:43" x14ac:dyDescent="0.45">
      <c r="A531" s="19">
        <v>523</v>
      </c>
      <c r="B531" s="19" t="str">
        <f t="shared" si="54"/>
        <v>120400_Green</v>
      </c>
      <c r="C531" s="19" t="s">
        <v>136</v>
      </c>
      <c r="D531" s="19" t="s">
        <v>136</v>
      </c>
      <c r="E531" s="19" t="s">
        <v>136</v>
      </c>
      <c r="F531" s="19" t="s">
        <v>136</v>
      </c>
      <c r="G531" s="19">
        <f t="shared" si="55"/>
        <v>120400</v>
      </c>
      <c r="H531" s="19" t="str">
        <f t="shared" si="56"/>
        <v>120400</v>
      </c>
      <c r="I531" s="19">
        <f>IF(J531=J528,"aa",J531)</f>
        <v>333</v>
      </c>
      <c r="J531" s="19">
        <f t="shared" si="57"/>
        <v>333</v>
      </c>
      <c r="K531" s="31">
        <v>333</v>
      </c>
      <c r="L531" s="30" t="s">
        <v>815</v>
      </c>
      <c r="M531" s="30" t="s">
        <v>816</v>
      </c>
      <c r="N531" s="30" t="s">
        <v>817</v>
      </c>
      <c r="O531" s="30" t="s">
        <v>164</v>
      </c>
      <c r="P531" s="30" t="s">
        <v>815</v>
      </c>
      <c r="Q531" s="32">
        <v>1</v>
      </c>
      <c r="R531" s="32">
        <v>1</v>
      </c>
      <c r="S531" s="33" t="s">
        <v>361</v>
      </c>
      <c r="T531" s="34">
        <v>4729.866936371388</v>
      </c>
      <c r="U531" s="34"/>
      <c r="V531" s="34">
        <v>4387.5995658109177</v>
      </c>
      <c r="W531" s="162" t="s">
        <v>363</v>
      </c>
      <c r="X531" s="162">
        <v>3790.3441181774597</v>
      </c>
      <c r="Y531" s="34">
        <v>855.44807073077561</v>
      </c>
      <c r="Z531" s="162">
        <v>8204.8658724827474</v>
      </c>
      <c r="AA531" s="162" t="s">
        <v>363</v>
      </c>
      <c r="AB531" s="162" t="s">
        <v>363</v>
      </c>
      <c r="AC531" s="34">
        <v>2875.8993816747943</v>
      </c>
      <c r="AD531" s="162" t="s">
        <v>363</v>
      </c>
      <c r="AE531" s="162">
        <v>8591.7363325084007</v>
      </c>
      <c r="AF531" s="162" t="s">
        <v>363</v>
      </c>
      <c r="AG531" s="162" t="s">
        <v>363</v>
      </c>
      <c r="AH531" s="162" t="s">
        <v>363</v>
      </c>
      <c r="AI531" s="162" t="s">
        <v>363</v>
      </c>
      <c r="AJ531" s="162" t="s">
        <v>363</v>
      </c>
      <c r="AK531" s="34" t="s">
        <v>363</v>
      </c>
      <c r="AL531" s="34">
        <v>6388.3735871216331</v>
      </c>
      <c r="AM531" s="34">
        <v>2929.7614103695823</v>
      </c>
      <c r="AN531" s="34">
        <v>5059.3208458577528</v>
      </c>
      <c r="AO531" s="34">
        <v>5644.3403839922657</v>
      </c>
      <c r="AP531" s="34">
        <v>13229.499746392046</v>
      </c>
      <c r="AQ531" s="34" t="s">
        <v>363</v>
      </c>
    </row>
    <row r="532" spans="1:43" x14ac:dyDescent="0.45">
      <c r="A532" s="19">
        <v>524</v>
      </c>
      <c r="B532" s="19" t="str">
        <f t="shared" si="54"/>
        <v>120400_Blue</v>
      </c>
      <c r="C532" s="19" t="s">
        <v>136</v>
      </c>
      <c r="D532" s="19" t="s">
        <v>136</v>
      </c>
      <c r="E532" s="19" t="s">
        <v>136</v>
      </c>
      <c r="F532" s="19" t="s">
        <v>136</v>
      </c>
      <c r="G532" s="19">
        <f t="shared" si="55"/>
        <v>120400</v>
      </c>
      <c r="H532" s="19" t="str">
        <f t="shared" si="56"/>
        <v>120400</v>
      </c>
      <c r="I532" s="19">
        <f t="shared" si="53"/>
        <v>333</v>
      </c>
      <c r="J532" s="19">
        <f t="shared" si="57"/>
        <v>333</v>
      </c>
      <c r="K532" s="35"/>
      <c r="L532" s="36"/>
      <c r="M532" s="36"/>
      <c r="N532" s="36"/>
      <c r="O532" s="36"/>
      <c r="P532" s="36"/>
      <c r="Q532" s="37"/>
      <c r="R532" s="37"/>
      <c r="S532" s="33" t="s">
        <v>362</v>
      </c>
      <c r="T532" s="34">
        <v>267.98882895339102</v>
      </c>
      <c r="U532" s="34"/>
      <c r="V532" s="34" t="s">
        <v>363</v>
      </c>
      <c r="W532" s="162" t="s">
        <v>363</v>
      </c>
      <c r="X532" s="162">
        <v>0.99327808581963728</v>
      </c>
      <c r="Y532" s="34">
        <v>1287.6303007149486</v>
      </c>
      <c r="Z532" s="162">
        <v>14.321585481545222</v>
      </c>
      <c r="AA532" s="162" t="s">
        <v>363</v>
      </c>
      <c r="AB532" s="162" t="s">
        <v>363</v>
      </c>
      <c r="AC532" s="34">
        <v>77.340273271010901</v>
      </c>
      <c r="AD532" s="162" t="s">
        <v>363</v>
      </c>
      <c r="AE532" s="162">
        <v>423.46752466742856</v>
      </c>
      <c r="AF532" s="162" t="s">
        <v>363</v>
      </c>
      <c r="AG532" s="162" t="s">
        <v>363</v>
      </c>
      <c r="AH532" s="162" t="s">
        <v>363</v>
      </c>
      <c r="AI532" s="162" t="s">
        <v>363</v>
      </c>
      <c r="AJ532" s="162" t="s">
        <v>363</v>
      </c>
      <c r="AK532" s="34" t="s">
        <v>363</v>
      </c>
      <c r="AL532" s="34">
        <v>618.52095038138896</v>
      </c>
      <c r="AM532" s="34">
        <v>3919.2850633169983</v>
      </c>
      <c r="AN532" s="34">
        <v>66.91947167426332</v>
      </c>
      <c r="AO532" s="34">
        <v>3.2664962333987844</v>
      </c>
      <c r="AP532" s="34">
        <v>145.15909774271316</v>
      </c>
      <c r="AQ532" s="34" t="s">
        <v>363</v>
      </c>
    </row>
    <row r="533" spans="1:43" x14ac:dyDescent="0.45">
      <c r="A533" s="19">
        <v>525</v>
      </c>
      <c r="B533" s="19" t="str">
        <f t="shared" si="54"/>
        <v>120400_Grey</v>
      </c>
      <c r="C533" s="19" t="s">
        <v>136</v>
      </c>
      <c r="D533" s="19" t="s">
        <v>136</v>
      </c>
      <c r="E533" s="19" t="s">
        <v>136</v>
      </c>
      <c r="F533" s="19" t="s">
        <v>136</v>
      </c>
      <c r="G533" s="19">
        <f t="shared" si="55"/>
        <v>120400</v>
      </c>
      <c r="H533" s="19" t="str">
        <f t="shared" si="56"/>
        <v>120400</v>
      </c>
      <c r="I533" s="19">
        <f t="shared" si="53"/>
        <v>333</v>
      </c>
      <c r="J533" s="19">
        <f t="shared" si="57"/>
        <v>333</v>
      </c>
      <c r="K533" s="38"/>
      <c r="L533" s="39"/>
      <c r="M533" s="39"/>
      <c r="N533" s="39"/>
      <c r="O533" s="39"/>
      <c r="P533" s="39"/>
      <c r="Q533" s="40"/>
      <c r="R533" s="40"/>
      <c r="S533" s="33" t="s">
        <v>364</v>
      </c>
      <c r="T533" s="34">
        <v>169.8913876755424</v>
      </c>
      <c r="U533" s="34"/>
      <c r="V533" s="34" t="s">
        <v>363</v>
      </c>
      <c r="W533" s="162" t="s">
        <v>363</v>
      </c>
      <c r="X533" s="162" t="s">
        <v>363</v>
      </c>
      <c r="Y533" s="34" t="s">
        <v>363</v>
      </c>
      <c r="Z533" s="162" t="s">
        <v>363</v>
      </c>
      <c r="AA533" s="162" t="s">
        <v>363</v>
      </c>
      <c r="AB533" s="162" t="s">
        <v>363</v>
      </c>
      <c r="AC533" s="34" t="s">
        <v>363</v>
      </c>
      <c r="AD533" s="162" t="s">
        <v>363</v>
      </c>
      <c r="AE533" s="162" t="s">
        <v>363</v>
      </c>
      <c r="AF533" s="162" t="s">
        <v>363</v>
      </c>
      <c r="AG533" s="162" t="s">
        <v>363</v>
      </c>
      <c r="AH533" s="162" t="s">
        <v>363</v>
      </c>
      <c r="AI533" s="162" t="s">
        <v>363</v>
      </c>
      <c r="AJ533" s="162" t="s">
        <v>363</v>
      </c>
      <c r="AK533" s="34" t="s">
        <v>363</v>
      </c>
      <c r="AL533" s="34" t="s">
        <v>363</v>
      </c>
      <c r="AM533" s="34" t="s">
        <v>363</v>
      </c>
      <c r="AN533" s="34">
        <v>914.03233220295135</v>
      </c>
      <c r="AO533" s="34" t="s">
        <v>363</v>
      </c>
      <c r="AP533" s="34" t="s">
        <v>363</v>
      </c>
      <c r="AQ533" s="34" t="s">
        <v>363</v>
      </c>
    </row>
    <row r="534" spans="1:43" x14ac:dyDescent="0.45">
      <c r="A534" s="19">
        <v>526</v>
      </c>
      <c r="B534" s="19" t="str">
        <f t="shared" si="54"/>
        <v>151511_Green</v>
      </c>
      <c r="C534" s="19" t="s">
        <v>1620</v>
      </c>
      <c r="D534" s="19" t="s">
        <v>1620</v>
      </c>
      <c r="E534" s="19" t="s">
        <v>1620</v>
      </c>
      <c r="F534" s="19" t="s">
        <v>1620</v>
      </c>
      <c r="G534" s="19">
        <f t="shared" si="55"/>
        <v>151511</v>
      </c>
      <c r="H534" s="19" t="str">
        <f t="shared" si="56"/>
        <v>151511</v>
      </c>
      <c r="I534" s="19" t="str">
        <f>IF(J534=J531,"aa",J534)</f>
        <v>aa</v>
      </c>
      <c r="J534" s="19">
        <f t="shared" si="57"/>
        <v>333</v>
      </c>
      <c r="K534" s="31" t="s">
        <v>363</v>
      </c>
      <c r="L534" s="30" t="s">
        <v>818</v>
      </c>
      <c r="M534" s="30" t="s">
        <v>819</v>
      </c>
      <c r="N534" s="30" t="s">
        <v>820</v>
      </c>
      <c r="O534" s="30" t="s">
        <v>363</v>
      </c>
      <c r="P534" s="30" t="s">
        <v>815</v>
      </c>
      <c r="Q534" s="32">
        <v>0.35</v>
      </c>
      <c r="R534" s="32">
        <v>0.6249279009872426</v>
      </c>
      <c r="S534" s="33" t="s">
        <v>361</v>
      </c>
      <c r="T534" s="34">
        <v>8445.2166185586611</v>
      </c>
      <c r="U534" s="34"/>
      <c r="V534" s="34">
        <v>7834.0953915278678</v>
      </c>
      <c r="W534" s="162" t="s">
        <v>363</v>
      </c>
      <c r="X534" s="162">
        <v>6767.6908394056591</v>
      </c>
      <c r="Y534" s="34">
        <v>1527.4096207010566</v>
      </c>
      <c r="Z534" s="162">
        <v>14649.856021635729</v>
      </c>
      <c r="AA534" s="162" t="s">
        <v>363</v>
      </c>
      <c r="AB534" s="162" t="s">
        <v>363</v>
      </c>
      <c r="AC534" s="34">
        <v>5134.9421829729663</v>
      </c>
      <c r="AD534" s="162" t="s">
        <v>363</v>
      </c>
      <c r="AE534" s="162">
        <v>15340.616434600872</v>
      </c>
      <c r="AF534" s="162" t="s">
        <v>363</v>
      </c>
      <c r="AG534" s="162" t="s">
        <v>363</v>
      </c>
      <c r="AH534" s="162" t="s">
        <v>363</v>
      </c>
      <c r="AI534" s="162" t="s">
        <v>363</v>
      </c>
      <c r="AJ534" s="162" t="s">
        <v>363</v>
      </c>
      <c r="AK534" s="34" t="s">
        <v>363</v>
      </c>
      <c r="AL534" s="34">
        <v>11406.493990063611</v>
      </c>
      <c r="AM534" s="34">
        <v>5231.1132816448189</v>
      </c>
      <c r="AN534" s="34">
        <v>9033.4593046368173</v>
      </c>
      <c r="AO534" s="34">
        <v>10078.016538930897</v>
      </c>
      <c r="AP534" s="34">
        <v>23621.381450354402</v>
      </c>
      <c r="AQ534" s="34" t="s">
        <v>363</v>
      </c>
    </row>
    <row r="535" spans="1:43" x14ac:dyDescent="0.45">
      <c r="A535" s="19">
        <v>527</v>
      </c>
      <c r="B535" s="19" t="str">
        <f t="shared" si="54"/>
        <v>151511_Blue</v>
      </c>
      <c r="C535" s="19" t="s">
        <v>1620</v>
      </c>
      <c r="D535" s="19" t="s">
        <v>1620</v>
      </c>
      <c r="E535" s="19" t="s">
        <v>1620</v>
      </c>
      <c r="F535" s="19" t="s">
        <v>1620</v>
      </c>
      <c r="G535" s="19">
        <f t="shared" si="55"/>
        <v>151511</v>
      </c>
      <c r="H535" s="19" t="str">
        <f t="shared" si="56"/>
        <v>151511</v>
      </c>
      <c r="I535" s="19" t="str">
        <f t="shared" si="53"/>
        <v>aa</v>
      </c>
      <c r="J535" s="19">
        <f t="shared" si="57"/>
        <v>333</v>
      </c>
      <c r="K535" s="35"/>
      <c r="L535" s="36"/>
      <c r="M535" s="36"/>
      <c r="N535" s="36"/>
      <c r="O535" s="36"/>
      <c r="P535" s="36"/>
      <c r="Q535" s="37"/>
      <c r="R535" s="37"/>
      <c r="S535" s="33" t="s">
        <v>362</v>
      </c>
      <c r="T535" s="34">
        <v>478.49627533106241</v>
      </c>
      <c r="U535" s="34"/>
      <c r="V535" s="34" t="s">
        <v>363</v>
      </c>
      <c r="W535" s="162" t="s">
        <v>363</v>
      </c>
      <c r="X535" s="162">
        <v>1.7735062550511207</v>
      </c>
      <c r="Y535" s="34">
        <v>2299.0745744953283</v>
      </c>
      <c r="Z535" s="162">
        <v>25.571309582261211</v>
      </c>
      <c r="AA535" s="162" t="s">
        <v>363</v>
      </c>
      <c r="AB535" s="162" t="s">
        <v>363</v>
      </c>
      <c r="AC535" s="34">
        <v>138.09169896295023</v>
      </c>
      <c r="AD535" s="162" t="s">
        <v>363</v>
      </c>
      <c r="AE535" s="162">
        <v>756.10477521908433</v>
      </c>
      <c r="AF535" s="162" t="s">
        <v>363</v>
      </c>
      <c r="AG535" s="162" t="s">
        <v>363</v>
      </c>
      <c r="AH535" s="162" t="s">
        <v>363</v>
      </c>
      <c r="AI535" s="162" t="s">
        <v>363</v>
      </c>
      <c r="AJ535" s="162" t="s">
        <v>363</v>
      </c>
      <c r="AK535" s="34" t="s">
        <v>363</v>
      </c>
      <c r="AL535" s="34">
        <v>1104.3742835385024</v>
      </c>
      <c r="AM535" s="34">
        <v>6997.9159656838401</v>
      </c>
      <c r="AN535" s="34">
        <v>119.48527133877892</v>
      </c>
      <c r="AO535" s="34">
        <v>5.8323560992018191</v>
      </c>
      <c r="AP535" s="34">
        <v>259.18277217587348</v>
      </c>
      <c r="AQ535" s="34" t="s">
        <v>363</v>
      </c>
    </row>
    <row r="536" spans="1:43" x14ac:dyDescent="0.45">
      <c r="A536" s="19">
        <v>528</v>
      </c>
      <c r="B536" s="19" t="str">
        <f t="shared" si="54"/>
        <v>151511_Grey</v>
      </c>
      <c r="C536" s="19" t="s">
        <v>1620</v>
      </c>
      <c r="D536" s="19" t="s">
        <v>1620</v>
      </c>
      <c r="E536" s="19" t="s">
        <v>1620</v>
      </c>
      <c r="F536" s="19" t="s">
        <v>1620</v>
      </c>
      <c r="G536" s="19">
        <f t="shared" si="55"/>
        <v>151511</v>
      </c>
      <c r="H536" s="19" t="str">
        <f t="shared" si="56"/>
        <v>151511</v>
      </c>
      <c r="I536" s="19" t="str">
        <f t="shared" si="53"/>
        <v>aa</v>
      </c>
      <c r="J536" s="19">
        <f t="shared" si="57"/>
        <v>333</v>
      </c>
      <c r="K536" s="38"/>
      <c r="L536" s="39"/>
      <c r="M536" s="39"/>
      <c r="N536" s="39"/>
      <c r="O536" s="39"/>
      <c r="P536" s="39"/>
      <c r="Q536" s="40"/>
      <c r="R536" s="40"/>
      <c r="S536" s="33" t="s">
        <v>364</v>
      </c>
      <c r="T536" s="34">
        <v>303.34248084539036</v>
      </c>
      <c r="U536" s="34"/>
      <c r="V536" s="34" t="s">
        <v>363</v>
      </c>
      <c r="W536" s="162" t="s">
        <v>363</v>
      </c>
      <c r="X536" s="162" t="s">
        <v>363</v>
      </c>
      <c r="Y536" s="34" t="s">
        <v>363</v>
      </c>
      <c r="Z536" s="162" t="s">
        <v>363</v>
      </c>
      <c r="AA536" s="162" t="s">
        <v>363</v>
      </c>
      <c r="AB536" s="162" t="s">
        <v>363</v>
      </c>
      <c r="AC536" s="34" t="s">
        <v>363</v>
      </c>
      <c r="AD536" s="162" t="s">
        <v>363</v>
      </c>
      <c r="AE536" s="162" t="s">
        <v>363</v>
      </c>
      <c r="AF536" s="162" t="s">
        <v>363</v>
      </c>
      <c r="AG536" s="162" t="s">
        <v>363</v>
      </c>
      <c r="AH536" s="162" t="s">
        <v>363</v>
      </c>
      <c r="AI536" s="162" t="s">
        <v>363</v>
      </c>
      <c r="AJ536" s="162" t="s">
        <v>363</v>
      </c>
      <c r="AK536" s="34" t="s">
        <v>363</v>
      </c>
      <c r="AL536" s="34" t="s">
        <v>363</v>
      </c>
      <c r="AM536" s="34" t="s">
        <v>363</v>
      </c>
      <c r="AN536" s="34">
        <v>1632.0123051373271</v>
      </c>
      <c r="AO536" s="34" t="s">
        <v>363</v>
      </c>
      <c r="AP536" s="34" t="s">
        <v>363</v>
      </c>
      <c r="AQ536" s="34" t="s">
        <v>363</v>
      </c>
    </row>
    <row r="537" spans="1:43" x14ac:dyDescent="0.45">
      <c r="A537" s="19">
        <v>529</v>
      </c>
      <c r="B537" s="19" t="str">
        <f t="shared" si="54"/>
        <v>151519_Green</v>
      </c>
      <c r="C537" s="19" t="s">
        <v>1620</v>
      </c>
      <c r="D537" s="19" t="s">
        <v>1620</v>
      </c>
      <c r="E537" s="19" t="s">
        <v>1620</v>
      </c>
      <c r="F537" s="19" t="s">
        <v>1620</v>
      </c>
      <c r="G537" s="19">
        <f t="shared" si="55"/>
        <v>151519</v>
      </c>
      <c r="H537" s="19" t="str">
        <f t="shared" si="56"/>
        <v>151519</v>
      </c>
      <c r="I537" s="19" t="str">
        <f>IF(J537=J534,"aa",J537)</f>
        <v>aa</v>
      </c>
      <c r="J537" s="19">
        <f t="shared" si="57"/>
        <v>333</v>
      </c>
      <c r="K537" s="31" t="s">
        <v>363</v>
      </c>
      <c r="L537" s="30" t="s">
        <v>821</v>
      </c>
      <c r="M537" s="30" t="s">
        <v>822</v>
      </c>
      <c r="N537" s="49" t="s">
        <v>823</v>
      </c>
      <c r="O537" s="30" t="s">
        <v>363</v>
      </c>
      <c r="P537" s="30" t="s">
        <v>818</v>
      </c>
      <c r="Q537" s="32">
        <v>0.98</v>
      </c>
      <c r="R537" s="32">
        <v>1</v>
      </c>
      <c r="S537" s="33" t="s">
        <v>361</v>
      </c>
      <c r="T537" s="34">
        <v>8617.5679781210838</v>
      </c>
      <c r="U537" s="34"/>
      <c r="V537" s="34">
        <v>7993.9748893141514</v>
      </c>
      <c r="W537" s="162" t="s">
        <v>363</v>
      </c>
      <c r="X537" s="162">
        <v>6905.8069789853662</v>
      </c>
      <c r="Y537" s="34">
        <v>1558.5812456133231</v>
      </c>
      <c r="Z537" s="162">
        <v>14948.832675138499</v>
      </c>
      <c r="AA537" s="162" t="s">
        <v>363</v>
      </c>
      <c r="AB537" s="162" t="s">
        <v>363</v>
      </c>
      <c r="AC537" s="34">
        <v>5239.7369214009859</v>
      </c>
      <c r="AD537" s="162" t="s">
        <v>363</v>
      </c>
      <c r="AE537" s="162">
        <v>15653.690239388645</v>
      </c>
      <c r="AF537" s="162" t="s">
        <v>363</v>
      </c>
      <c r="AG537" s="162" t="s">
        <v>363</v>
      </c>
      <c r="AH537" s="162" t="s">
        <v>363</v>
      </c>
      <c r="AI537" s="162" t="s">
        <v>363</v>
      </c>
      <c r="AJ537" s="162" t="s">
        <v>363</v>
      </c>
      <c r="AK537" s="34" t="s">
        <v>363</v>
      </c>
      <c r="AL537" s="34">
        <v>11639.279581697563</v>
      </c>
      <c r="AM537" s="34">
        <v>5337.8706955559373</v>
      </c>
      <c r="AN537" s="34">
        <v>9217.8156169763442</v>
      </c>
      <c r="AO537" s="34">
        <v>10283.690345847854</v>
      </c>
      <c r="AP537" s="34">
        <v>24103.450459545307</v>
      </c>
      <c r="AQ537" s="34" t="s">
        <v>363</v>
      </c>
    </row>
    <row r="538" spans="1:43" x14ac:dyDescent="0.45">
      <c r="A538" s="19">
        <v>530</v>
      </c>
      <c r="B538" s="19" t="str">
        <f t="shared" si="54"/>
        <v>151519_Blue</v>
      </c>
      <c r="C538" s="19" t="s">
        <v>1620</v>
      </c>
      <c r="D538" s="19" t="s">
        <v>1620</v>
      </c>
      <c r="E538" s="19" t="s">
        <v>1620</v>
      </c>
      <c r="F538" s="19" t="s">
        <v>1620</v>
      </c>
      <c r="G538" s="19">
        <f t="shared" si="55"/>
        <v>151519</v>
      </c>
      <c r="H538" s="19" t="str">
        <f t="shared" si="56"/>
        <v>151519</v>
      </c>
      <c r="I538" s="19" t="str">
        <f t="shared" si="53"/>
        <v>aa</v>
      </c>
      <c r="J538" s="19">
        <f t="shared" si="57"/>
        <v>333</v>
      </c>
      <c r="K538" s="35"/>
      <c r="L538" s="36"/>
      <c r="M538" s="36"/>
      <c r="N538" s="56"/>
      <c r="O538" s="36"/>
      <c r="P538" s="36"/>
      <c r="Q538" s="37"/>
      <c r="R538" s="37"/>
      <c r="S538" s="33" t="s">
        <v>362</v>
      </c>
      <c r="T538" s="34">
        <v>488.2615054398596</v>
      </c>
      <c r="U538" s="34"/>
      <c r="V538" s="34" t="s">
        <v>363</v>
      </c>
      <c r="W538" s="162" t="s">
        <v>363</v>
      </c>
      <c r="X538" s="162">
        <v>1.8097002602562455</v>
      </c>
      <c r="Y538" s="34">
        <v>2345.9944637707431</v>
      </c>
      <c r="Z538" s="162">
        <v>26.093173043123684</v>
      </c>
      <c r="AA538" s="162" t="s">
        <v>363</v>
      </c>
      <c r="AB538" s="162" t="s">
        <v>363</v>
      </c>
      <c r="AC538" s="34">
        <v>140.90989690096961</v>
      </c>
      <c r="AD538" s="162" t="s">
        <v>363</v>
      </c>
      <c r="AE538" s="162">
        <v>771.535484917433</v>
      </c>
      <c r="AF538" s="162" t="s">
        <v>363</v>
      </c>
      <c r="AG538" s="162" t="s">
        <v>363</v>
      </c>
      <c r="AH538" s="162" t="s">
        <v>363</v>
      </c>
      <c r="AI538" s="162" t="s">
        <v>363</v>
      </c>
      <c r="AJ538" s="162" t="s">
        <v>363</v>
      </c>
      <c r="AK538" s="34" t="s">
        <v>363</v>
      </c>
      <c r="AL538" s="34">
        <v>1126.9125342229615</v>
      </c>
      <c r="AM538" s="34">
        <v>7140.730577228408</v>
      </c>
      <c r="AN538" s="34">
        <v>121.92374626406011</v>
      </c>
      <c r="AO538" s="34">
        <v>5.9513837746957341</v>
      </c>
      <c r="AP538" s="34">
        <v>264.47221650599334</v>
      </c>
      <c r="AQ538" s="34" t="s">
        <v>363</v>
      </c>
    </row>
    <row r="539" spans="1:43" x14ac:dyDescent="0.45">
      <c r="A539" s="19">
        <v>531</v>
      </c>
      <c r="B539" s="19" t="str">
        <f t="shared" si="54"/>
        <v>151519_Grey</v>
      </c>
      <c r="C539" s="19" t="s">
        <v>1620</v>
      </c>
      <c r="D539" s="19" t="s">
        <v>1620</v>
      </c>
      <c r="E539" s="19" t="s">
        <v>1620</v>
      </c>
      <c r="F539" s="19" t="s">
        <v>1620</v>
      </c>
      <c r="G539" s="19">
        <f t="shared" si="55"/>
        <v>151519</v>
      </c>
      <c r="H539" s="19" t="str">
        <f t="shared" si="56"/>
        <v>151519</v>
      </c>
      <c r="I539" s="19" t="str">
        <f t="shared" si="53"/>
        <v>aa</v>
      </c>
      <c r="J539" s="19">
        <f t="shared" si="57"/>
        <v>333</v>
      </c>
      <c r="K539" s="38"/>
      <c r="L539" s="39"/>
      <c r="M539" s="39"/>
      <c r="N539" s="39"/>
      <c r="O539" s="39"/>
      <c r="P539" s="39"/>
      <c r="Q539" s="40"/>
      <c r="R539" s="40"/>
      <c r="S539" s="33" t="s">
        <v>364</v>
      </c>
      <c r="T539" s="34">
        <v>309.5331437197861</v>
      </c>
      <c r="U539" s="34"/>
      <c r="V539" s="34" t="s">
        <v>363</v>
      </c>
      <c r="W539" s="162" t="s">
        <v>363</v>
      </c>
      <c r="X539" s="162" t="s">
        <v>363</v>
      </c>
      <c r="Y539" s="34" t="s">
        <v>363</v>
      </c>
      <c r="Z539" s="162" t="s">
        <v>363</v>
      </c>
      <c r="AA539" s="162" t="s">
        <v>363</v>
      </c>
      <c r="AB539" s="162" t="s">
        <v>363</v>
      </c>
      <c r="AC539" s="34" t="s">
        <v>363</v>
      </c>
      <c r="AD539" s="162" t="s">
        <v>363</v>
      </c>
      <c r="AE539" s="162" t="s">
        <v>363</v>
      </c>
      <c r="AF539" s="162" t="s">
        <v>363</v>
      </c>
      <c r="AG539" s="162" t="s">
        <v>363</v>
      </c>
      <c r="AH539" s="162" t="s">
        <v>363</v>
      </c>
      <c r="AI539" s="162" t="s">
        <v>363</v>
      </c>
      <c r="AJ539" s="162" t="s">
        <v>363</v>
      </c>
      <c r="AK539" s="34" t="s">
        <v>363</v>
      </c>
      <c r="AL539" s="34" t="s">
        <v>363</v>
      </c>
      <c r="AM539" s="34" t="s">
        <v>363</v>
      </c>
      <c r="AN539" s="34">
        <v>1665.3186787115583</v>
      </c>
      <c r="AO539" s="34" t="s">
        <v>363</v>
      </c>
      <c r="AP539" s="34" t="s">
        <v>363</v>
      </c>
      <c r="AQ539" s="34" t="s">
        <v>363</v>
      </c>
    </row>
    <row r="540" spans="1:43" x14ac:dyDescent="0.45">
      <c r="A540" s="19">
        <v>532</v>
      </c>
      <c r="B540" s="19" t="str">
        <f t="shared" si="54"/>
        <v>230620_Green</v>
      </c>
      <c r="C540" s="19" t="s">
        <v>1622</v>
      </c>
      <c r="D540" s="19" t="s">
        <v>1622</v>
      </c>
      <c r="E540" s="19" t="s">
        <v>1620</v>
      </c>
      <c r="F540" s="19" t="s">
        <v>1620</v>
      </c>
      <c r="G540" s="19">
        <f t="shared" si="55"/>
        <v>230620</v>
      </c>
      <c r="H540" s="19" t="str">
        <f t="shared" si="56"/>
        <v>230620</v>
      </c>
      <c r="I540" s="19" t="str">
        <f>IF(J540=J537,"aa",J540)</f>
        <v>aa</v>
      </c>
      <c r="J540" s="19">
        <f t="shared" si="57"/>
        <v>333</v>
      </c>
      <c r="K540" s="31" t="s">
        <v>363</v>
      </c>
      <c r="L540" s="30" t="s">
        <v>824</v>
      </c>
      <c r="M540" s="30" t="s">
        <v>825</v>
      </c>
      <c r="N540" s="49" t="s">
        <v>826</v>
      </c>
      <c r="O540" s="30" t="s">
        <v>363</v>
      </c>
      <c r="P540" s="30" t="s">
        <v>815</v>
      </c>
      <c r="Q540" s="32">
        <v>0.63</v>
      </c>
      <c r="R540" s="32">
        <v>0.3750720990127574</v>
      </c>
      <c r="S540" s="33" t="s">
        <v>361</v>
      </c>
      <c r="T540" s="34">
        <v>2815.938285517233</v>
      </c>
      <c r="U540" s="34"/>
      <c r="V540" s="34">
        <v>2612.1685377399426</v>
      </c>
      <c r="W540" s="162" t="s">
        <v>363</v>
      </c>
      <c r="X540" s="162">
        <v>2256.5909910880614</v>
      </c>
      <c r="Y540" s="34">
        <v>509.29318013556468</v>
      </c>
      <c r="Z540" s="162">
        <v>4884.7877220797509</v>
      </c>
      <c r="AA540" s="162" t="s">
        <v>363</v>
      </c>
      <c r="AB540" s="162" t="s">
        <v>363</v>
      </c>
      <c r="AC540" s="34">
        <v>1712.173996244851</v>
      </c>
      <c r="AD540" s="162" t="s">
        <v>363</v>
      </c>
      <c r="AE540" s="162">
        <v>5115.1120323779305</v>
      </c>
      <c r="AF540" s="162" t="s">
        <v>363</v>
      </c>
      <c r="AG540" s="162" t="s">
        <v>363</v>
      </c>
      <c r="AH540" s="162" t="s">
        <v>363</v>
      </c>
      <c r="AI540" s="162" t="s">
        <v>363</v>
      </c>
      <c r="AJ540" s="162" t="s">
        <v>363</v>
      </c>
      <c r="AK540" s="34" t="s">
        <v>363</v>
      </c>
      <c r="AL540" s="34">
        <v>3803.3344295228085</v>
      </c>
      <c r="AM540" s="34">
        <v>1744.2408917363425</v>
      </c>
      <c r="AN540" s="34">
        <v>3012.0795067220106</v>
      </c>
      <c r="AO540" s="34">
        <v>3360.3723735975432</v>
      </c>
      <c r="AP540" s="34">
        <v>7876.2162520127085</v>
      </c>
      <c r="AQ540" s="34" t="s">
        <v>363</v>
      </c>
    </row>
    <row r="541" spans="1:43" x14ac:dyDescent="0.45">
      <c r="A541" s="19">
        <v>533</v>
      </c>
      <c r="B541" s="19" t="str">
        <f t="shared" si="54"/>
        <v>230620_Blue</v>
      </c>
      <c r="C541" s="19" t="s">
        <v>1622</v>
      </c>
      <c r="D541" s="19" t="s">
        <v>1622</v>
      </c>
      <c r="E541" s="19" t="s">
        <v>1620</v>
      </c>
      <c r="F541" s="19" t="s">
        <v>1620</v>
      </c>
      <c r="G541" s="19">
        <f t="shared" si="55"/>
        <v>230620</v>
      </c>
      <c r="H541" s="19" t="str">
        <f t="shared" si="56"/>
        <v>230620</v>
      </c>
      <c r="I541" s="19" t="str">
        <f t="shared" si="53"/>
        <v>aa</v>
      </c>
      <c r="J541" s="19">
        <f t="shared" si="57"/>
        <v>333</v>
      </c>
      <c r="K541" s="35"/>
      <c r="L541" s="36"/>
      <c r="M541" s="36"/>
      <c r="N541" s="56"/>
      <c r="O541" s="36"/>
      <c r="P541" s="36"/>
      <c r="Q541" s="37"/>
      <c r="R541" s="37"/>
      <c r="S541" s="33" t="s">
        <v>362</v>
      </c>
      <c r="T541" s="34">
        <v>159.54782950399871</v>
      </c>
      <c r="U541" s="34"/>
      <c r="V541" s="34" t="s">
        <v>363</v>
      </c>
      <c r="W541" s="162" t="s">
        <v>363</v>
      </c>
      <c r="X541" s="162">
        <v>0.5913506294472145</v>
      </c>
      <c r="Y541" s="34">
        <v>766.5939676850536</v>
      </c>
      <c r="Z541" s="162">
        <v>8.5263922662758702</v>
      </c>
      <c r="AA541" s="162" t="s">
        <v>363</v>
      </c>
      <c r="AB541" s="162" t="s">
        <v>363</v>
      </c>
      <c r="AC541" s="34">
        <v>46.044727990441771</v>
      </c>
      <c r="AD541" s="162" t="s">
        <v>363</v>
      </c>
      <c r="AE541" s="162">
        <v>252.11246562023661</v>
      </c>
      <c r="AF541" s="162" t="s">
        <v>363</v>
      </c>
      <c r="AG541" s="162" t="s">
        <v>363</v>
      </c>
      <c r="AH541" s="162" t="s">
        <v>363</v>
      </c>
      <c r="AI541" s="162" t="s">
        <v>363</v>
      </c>
      <c r="AJ541" s="162" t="s">
        <v>363</v>
      </c>
      <c r="AK541" s="34" t="s">
        <v>363</v>
      </c>
      <c r="AL541" s="34">
        <v>368.23801768716368</v>
      </c>
      <c r="AM541" s="34">
        <v>2333.3563100438955</v>
      </c>
      <c r="AN541" s="34">
        <v>39.840677310620165</v>
      </c>
      <c r="AO541" s="34">
        <v>1.9447168232986476</v>
      </c>
      <c r="AP541" s="34">
        <v>86.420837271678465</v>
      </c>
      <c r="AQ541" s="34" t="s">
        <v>363</v>
      </c>
    </row>
    <row r="542" spans="1:43" x14ac:dyDescent="0.45">
      <c r="A542" s="19">
        <v>534</v>
      </c>
      <c r="B542" s="19" t="str">
        <f t="shared" si="54"/>
        <v>230620_Grey</v>
      </c>
      <c r="C542" s="19" t="s">
        <v>1622</v>
      </c>
      <c r="D542" s="19" t="s">
        <v>1622</v>
      </c>
      <c r="E542" s="19" t="s">
        <v>1620</v>
      </c>
      <c r="F542" s="19" t="s">
        <v>1620</v>
      </c>
      <c r="G542" s="19">
        <f t="shared" si="55"/>
        <v>230620</v>
      </c>
      <c r="H542" s="19" t="str">
        <f t="shared" si="56"/>
        <v>230620</v>
      </c>
      <c r="I542" s="19" t="str">
        <f t="shared" si="53"/>
        <v>aa</v>
      </c>
      <c r="J542" s="19">
        <f t="shared" si="57"/>
        <v>333</v>
      </c>
      <c r="K542" s="38"/>
      <c r="L542" s="39"/>
      <c r="M542" s="39"/>
      <c r="N542" s="39"/>
      <c r="O542" s="39"/>
      <c r="P542" s="39"/>
      <c r="Q542" s="40"/>
      <c r="R542" s="40"/>
      <c r="S542" s="33" t="s">
        <v>364</v>
      </c>
      <c r="T542" s="34">
        <v>101.1452688565965</v>
      </c>
      <c r="U542" s="34"/>
      <c r="V542" s="34" t="s">
        <v>363</v>
      </c>
      <c r="W542" s="162" t="s">
        <v>363</v>
      </c>
      <c r="X542" s="162" t="s">
        <v>363</v>
      </c>
      <c r="Y542" s="34" t="s">
        <v>363</v>
      </c>
      <c r="Z542" s="162" t="s">
        <v>363</v>
      </c>
      <c r="AA542" s="162" t="s">
        <v>363</v>
      </c>
      <c r="AB542" s="162" t="s">
        <v>363</v>
      </c>
      <c r="AC542" s="34" t="s">
        <v>363</v>
      </c>
      <c r="AD542" s="162" t="s">
        <v>363</v>
      </c>
      <c r="AE542" s="162" t="s">
        <v>363</v>
      </c>
      <c r="AF542" s="162" t="s">
        <v>363</v>
      </c>
      <c r="AG542" s="162" t="s">
        <v>363</v>
      </c>
      <c r="AH542" s="162" t="s">
        <v>363</v>
      </c>
      <c r="AI542" s="162" t="s">
        <v>363</v>
      </c>
      <c r="AJ542" s="162" t="s">
        <v>363</v>
      </c>
      <c r="AK542" s="34" t="s">
        <v>363</v>
      </c>
      <c r="AL542" s="34" t="s">
        <v>363</v>
      </c>
      <c r="AM542" s="34" t="s">
        <v>363</v>
      </c>
      <c r="AN542" s="34">
        <v>544.17146889664593</v>
      </c>
      <c r="AO542" s="34" t="s">
        <v>363</v>
      </c>
      <c r="AP542" s="34" t="s">
        <v>363</v>
      </c>
      <c r="AQ542" s="34" t="s">
        <v>363</v>
      </c>
    </row>
    <row r="543" spans="1:43" x14ac:dyDescent="0.45">
      <c r="A543" s="19">
        <v>535</v>
      </c>
      <c r="B543" s="19" t="str">
        <f t="shared" si="54"/>
        <v>120799_Green</v>
      </c>
      <c r="C543" s="19" t="s">
        <v>136</v>
      </c>
      <c r="D543" s="19" t="s">
        <v>136</v>
      </c>
      <c r="E543" s="19" t="s">
        <v>136</v>
      </c>
      <c r="F543" s="19" t="s">
        <v>136</v>
      </c>
      <c r="G543" s="19">
        <f t="shared" si="55"/>
        <v>120799</v>
      </c>
      <c r="H543" s="26">
        <v>120799</v>
      </c>
      <c r="I543" s="19">
        <f>IF(J543=J540,"aa",J543)</f>
        <v>336</v>
      </c>
      <c r="J543" s="19">
        <f t="shared" si="57"/>
        <v>336</v>
      </c>
      <c r="K543" s="31">
        <v>336</v>
      </c>
      <c r="L543" s="30" t="s">
        <v>827</v>
      </c>
      <c r="M543" s="30"/>
      <c r="N543" s="30"/>
      <c r="O543" s="30" t="s">
        <v>165</v>
      </c>
      <c r="P543" s="30" t="s">
        <v>827</v>
      </c>
      <c r="Q543" s="32">
        <v>1</v>
      </c>
      <c r="R543" s="32">
        <v>1</v>
      </c>
      <c r="S543" s="33" t="s">
        <v>361</v>
      </c>
      <c r="T543" s="34">
        <v>3256.8648141532199</v>
      </c>
      <c r="U543" s="34"/>
      <c r="V543" s="34" t="s">
        <v>363</v>
      </c>
      <c r="W543" s="162" t="s">
        <v>363</v>
      </c>
      <c r="X543" s="162" t="s">
        <v>363</v>
      </c>
      <c r="Y543" s="34" t="s">
        <v>363</v>
      </c>
      <c r="Z543" s="162" t="s">
        <v>363</v>
      </c>
      <c r="AA543" s="162" t="s">
        <v>363</v>
      </c>
      <c r="AB543" s="162" t="s">
        <v>363</v>
      </c>
      <c r="AC543" s="34" t="s">
        <v>363</v>
      </c>
      <c r="AD543" s="162" t="s">
        <v>363</v>
      </c>
      <c r="AE543" s="162" t="s">
        <v>363</v>
      </c>
      <c r="AF543" s="162" t="s">
        <v>363</v>
      </c>
      <c r="AG543" s="162" t="s">
        <v>363</v>
      </c>
      <c r="AH543" s="162" t="s">
        <v>363</v>
      </c>
      <c r="AI543" s="162" t="s">
        <v>363</v>
      </c>
      <c r="AJ543" s="162" t="s">
        <v>363</v>
      </c>
      <c r="AK543" s="34" t="s">
        <v>363</v>
      </c>
      <c r="AL543" s="34" t="s">
        <v>363</v>
      </c>
      <c r="AM543" s="34">
        <v>1326.0000000000002</v>
      </c>
      <c r="AN543" s="34">
        <v>1719.5196672910279</v>
      </c>
      <c r="AO543" s="34" t="s">
        <v>363</v>
      </c>
      <c r="AP543" s="34" t="s">
        <v>363</v>
      </c>
      <c r="AQ543" s="34" t="s">
        <v>363</v>
      </c>
    </row>
    <row r="544" spans="1:43" x14ac:dyDescent="0.45">
      <c r="A544" s="19">
        <v>536</v>
      </c>
      <c r="B544" s="19" t="str">
        <f t="shared" si="54"/>
        <v>120799_Blue</v>
      </c>
      <c r="C544" s="19" t="s">
        <v>136</v>
      </c>
      <c r="D544" s="19" t="s">
        <v>136</v>
      </c>
      <c r="E544" s="19" t="s">
        <v>136</v>
      </c>
      <c r="F544" s="19" t="s">
        <v>136</v>
      </c>
      <c r="G544" s="19">
        <f t="shared" si="55"/>
        <v>120799</v>
      </c>
      <c r="H544" s="26">
        <f>IF(L544="",H543,LEFT(L544,6))</f>
        <v>120799</v>
      </c>
      <c r="I544" s="19">
        <f t="shared" si="53"/>
        <v>336</v>
      </c>
      <c r="J544" s="19">
        <f t="shared" si="57"/>
        <v>336</v>
      </c>
      <c r="K544" s="35"/>
      <c r="L544" s="36"/>
      <c r="M544" s="36"/>
      <c r="N544" s="36"/>
      <c r="O544" s="36"/>
      <c r="P544" s="36"/>
      <c r="Q544" s="37"/>
      <c r="R544" s="37"/>
      <c r="S544" s="33" t="s">
        <v>362</v>
      </c>
      <c r="T544" s="34">
        <v>11.581884600277593</v>
      </c>
      <c r="U544" s="34"/>
      <c r="V544" s="34" t="s">
        <v>363</v>
      </c>
      <c r="W544" s="162" t="s">
        <v>363</v>
      </c>
      <c r="X544" s="162" t="s">
        <v>363</v>
      </c>
      <c r="Y544" s="34" t="s">
        <v>363</v>
      </c>
      <c r="Z544" s="162" t="s">
        <v>363</v>
      </c>
      <c r="AA544" s="162" t="s">
        <v>363</v>
      </c>
      <c r="AB544" s="162" t="s">
        <v>363</v>
      </c>
      <c r="AC544" s="34" t="s">
        <v>363</v>
      </c>
      <c r="AD544" s="162" t="s">
        <v>363</v>
      </c>
      <c r="AE544" s="162" t="s">
        <v>363</v>
      </c>
      <c r="AF544" s="162" t="s">
        <v>363</v>
      </c>
      <c r="AG544" s="162" t="s">
        <v>363</v>
      </c>
      <c r="AH544" s="162" t="s">
        <v>363</v>
      </c>
      <c r="AI544" s="162" t="s">
        <v>363</v>
      </c>
      <c r="AJ544" s="162" t="s">
        <v>363</v>
      </c>
      <c r="AK544" s="34" t="s">
        <v>363</v>
      </c>
      <c r="AL544" s="34" t="s">
        <v>363</v>
      </c>
      <c r="AM544" s="34" t="s">
        <v>363</v>
      </c>
      <c r="AN544" s="34" t="s">
        <v>363</v>
      </c>
      <c r="AO544" s="34" t="s">
        <v>363</v>
      </c>
      <c r="AP544" s="34" t="s">
        <v>363</v>
      </c>
      <c r="AQ544" s="34" t="s">
        <v>363</v>
      </c>
    </row>
    <row r="545" spans="1:43" x14ac:dyDescent="0.45">
      <c r="A545" s="19">
        <v>537</v>
      </c>
      <c r="B545" s="19" t="str">
        <f t="shared" si="54"/>
        <v>120799_Grey</v>
      </c>
      <c r="C545" s="19" t="s">
        <v>136</v>
      </c>
      <c r="D545" s="19" t="s">
        <v>136</v>
      </c>
      <c r="E545" s="19" t="s">
        <v>136</v>
      </c>
      <c r="F545" s="19" t="s">
        <v>136</v>
      </c>
      <c r="G545" s="19">
        <f t="shared" si="55"/>
        <v>120799</v>
      </c>
      <c r="H545" s="26">
        <f>IF(L545="",H544,LEFT(L545,6))</f>
        <v>120799</v>
      </c>
      <c r="I545" s="19">
        <f t="shared" si="53"/>
        <v>336</v>
      </c>
      <c r="J545" s="19">
        <f t="shared" si="57"/>
        <v>336</v>
      </c>
      <c r="K545" s="38"/>
      <c r="L545" s="39"/>
      <c r="M545" s="39"/>
      <c r="N545" s="39"/>
      <c r="O545" s="39"/>
      <c r="P545" s="39"/>
      <c r="Q545" s="40"/>
      <c r="R545" s="40"/>
      <c r="S545" s="33" t="s">
        <v>364</v>
      </c>
      <c r="T545" s="34">
        <v>416.77697978763439</v>
      </c>
      <c r="U545" s="34"/>
      <c r="V545" s="34" t="s">
        <v>363</v>
      </c>
      <c r="W545" s="162" t="s">
        <v>363</v>
      </c>
      <c r="X545" s="162" t="s">
        <v>363</v>
      </c>
      <c r="Y545" s="34" t="s">
        <v>363</v>
      </c>
      <c r="Z545" s="162" t="s">
        <v>363</v>
      </c>
      <c r="AA545" s="162" t="s">
        <v>363</v>
      </c>
      <c r="AB545" s="162" t="s">
        <v>363</v>
      </c>
      <c r="AC545" s="34" t="s">
        <v>363</v>
      </c>
      <c r="AD545" s="162" t="s">
        <v>363</v>
      </c>
      <c r="AE545" s="162" t="s">
        <v>363</v>
      </c>
      <c r="AF545" s="162" t="s">
        <v>363</v>
      </c>
      <c r="AG545" s="162" t="s">
        <v>363</v>
      </c>
      <c r="AH545" s="162" t="s">
        <v>363</v>
      </c>
      <c r="AI545" s="162" t="s">
        <v>363</v>
      </c>
      <c r="AJ545" s="162" t="s">
        <v>363</v>
      </c>
      <c r="AK545" s="34" t="s">
        <v>363</v>
      </c>
      <c r="AL545" s="34" t="s">
        <v>363</v>
      </c>
      <c r="AM545" s="34">
        <v>679.87158125736573</v>
      </c>
      <c r="AN545" s="34">
        <v>318.90393900277587</v>
      </c>
      <c r="AO545" s="34" t="s">
        <v>363</v>
      </c>
      <c r="AP545" s="34" t="s">
        <v>363</v>
      </c>
      <c r="AQ545" s="34" t="s">
        <v>363</v>
      </c>
    </row>
    <row r="546" spans="1:43" x14ac:dyDescent="0.45">
      <c r="A546" s="19">
        <v>538</v>
      </c>
      <c r="B546" s="19" t="str">
        <f t="shared" si="54"/>
        <v>120799_Green</v>
      </c>
      <c r="C546" s="19" t="s">
        <v>136</v>
      </c>
      <c r="D546" s="19" t="s">
        <v>136</v>
      </c>
      <c r="E546" s="19" t="s">
        <v>136</v>
      </c>
      <c r="F546" s="19" t="s">
        <v>136</v>
      </c>
      <c r="G546" s="19">
        <f t="shared" si="55"/>
        <v>120799</v>
      </c>
      <c r="H546" s="26">
        <v>120799</v>
      </c>
      <c r="I546" s="19" t="str">
        <f>IF(J546=J543,"aa",J546)</f>
        <v>aa</v>
      </c>
      <c r="J546" s="19">
        <f t="shared" si="57"/>
        <v>336</v>
      </c>
      <c r="K546" s="31" t="s">
        <v>363</v>
      </c>
      <c r="L546" s="30" t="s">
        <v>828</v>
      </c>
      <c r="M546" s="30" t="s">
        <v>778</v>
      </c>
      <c r="N546" s="49" t="s">
        <v>829</v>
      </c>
      <c r="O546" s="30" t="s">
        <v>363</v>
      </c>
      <c r="P546" s="30" t="s">
        <v>828</v>
      </c>
      <c r="Q546" s="32">
        <v>1</v>
      </c>
      <c r="R546" s="32">
        <v>1</v>
      </c>
      <c r="S546" s="33" t="s">
        <v>361</v>
      </c>
      <c r="T546" s="34">
        <v>3229.8596385854512</v>
      </c>
      <c r="U546" s="34"/>
      <c r="V546" s="34">
        <v>3571.0708241279467</v>
      </c>
      <c r="W546" s="162" t="s">
        <v>363</v>
      </c>
      <c r="X546" s="162" t="s">
        <v>363</v>
      </c>
      <c r="Y546" s="34" t="s">
        <v>363</v>
      </c>
      <c r="Z546" s="162">
        <v>10693.758896936657</v>
      </c>
      <c r="AA546" s="162" t="s">
        <v>363</v>
      </c>
      <c r="AB546" s="162" t="s">
        <v>363</v>
      </c>
      <c r="AC546" s="34">
        <v>6445.2415242330599</v>
      </c>
      <c r="AD546" s="162" t="s">
        <v>363</v>
      </c>
      <c r="AE546" s="162">
        <v>7594.9919497043902</v>
      </c>
      <c r="AF546" s="162" t="s">
        <v>363</v>
      </c>
      <c r="AG546" s="162">
        <v>9192.7096898466334</v>
      </c>
      <c r="AH546" s="162" t="s">
        <v>363</v>
      </c>
      <c r="AI546" s="162">
        <v>6051.8831030007441</v>
      </c>
      <c r="AJ546" s="162" t="s">
        <v>363</v>
      </c>
      <c r="AK546" s="34" t="s">
        <v>363</v>
      </c>
      <c r="AL546" s="34" t="s">
        <v>363</v>
      </c>
      <c r="AM546" s="34" t="s">
        <v>363</v>
      </c>
      <c r="AN546" s="34" t="s">
        <v>363</v>
      </c>
      <c r="AO546" s="34" t="s">
        <v>363</v>
      </c>
      <c r="AP546" s="34">
        <v>14010.476146604857</v>
      </c>
      <c r="AQ546" s="34">
        <v>2728.3274319019743</v>
      </c>
    </row>
    <row r="547" spans="1:43" x14ac:dyDescent="0.45">
      <c r="A547" s="19">
        <v>539</v>
      </c>
      <c r="B547" s="19" t="str">
        <f t="shared" si="54"/>
        <v>120799_Blue</v>
      </c>
      <c r="C547" s="19" t="s">
        <v>136</v>
      </c>
      <c r="D547" s="19" t="s">
        <v>136</v>
      </c>
      <c r="E547" s="19" t="s">
        <v>136</v>
      </c>
      <c r="F547" s="19" t="s">
        <v>136</v>
      </c>
      <c r="G547" s="19">
        <f t="shared" si="55"/>
        <v>120799</v>
      </c>
      <c r="H547" s="26">
        <f>IF(L547="",H546,LEFT(L547,6))</f>
        <v>120799</v>
      </c>
      <c r="I547" s="19" t="str">
        <f t="shared" si="53"/>
        <v>aa</v>
      </c>
      <c r="J547" s="19">
        <f t="shared" si="57"/>
        <v>336</v>
      </c>
      <c r="K547" s="35"/>
      <c r="L547" s="36"/>
      <c r="M547" s="36"/>
      <c r="N547" s="56"/>
      <c r="O547" s="36"/>
      <c r="P547" s="36"/>
      <c r="Q547" s="37"/>
      <c r="R547" s="37"/>
      <c r="S547" s="33" t="s">
        <v>362</v>
      </c>
      <c r="T547" s="34">
        <v>130.70032868370737</v>
      </c>
      <c r="U547" s="34"/>
      <c r="V547" s="34">
        <v>1.0404865179364164</v>
      </c>
      <c r="W547" s="162" t="s">
        <v>363</v>
      </c>
      <c r="X547" s="162" t="s">
        <v>363</v>
      </c>
      <c r="Y547" s="34" t="s">
        <v>363</v>
      </c>
      <c r="Z547" s="162">
        <v>157.54185994365264</v>
      </c>
      <c r="AA547" s="162" t="s">
        <v>363</v>
      </c>
      <c r="AB547" s="162" t="s">
        <v>363</v>
      </c>
      <c r="AC547" s="34">
        <v>421.83584341281966</v>
      </c>
      <c r="AD547" s="162" t="s">
        <v>363</v>
      </c>
      <c r="AE547" s="162">
        <v>20.53891447085261</v>
      </c>
      <c r="AF547" s="162" t="s">
        <v>363</v>
      </c>
      <c r="AG547" s="162">
        <v>103.37683628082833</v>
      </c>
      <c r="AH547" s="162" t="s">
        <v>363</v>
      </c>
      <c r="AI547" s="162">
        <v>191.72517125144992</v>
      </c>
      <c r="AJ547" s="162" t="s">
        <v>363</v>
      </c>
      <c r="AK547" s="34" t="s">
        <v>363</v>
      </c>
      <c r="AL547" s="34" t="s">
        <v>363</v>
      </c>
      <c r="AM547" s="34" t="s">
        <v>363</v>
      </c>
      <c r="AN547" s="34" t="s">
        <v>363</v>
      </c>
      <c r="AO547" s="34" t="s">
        <v>363</v>
      </c>
      <c r="AP547" s="34">
        <v>517.70520128840224</v>
      </c>
      <c r="AQ547" s="34">
        <v>2007.4129974365935</v>
      </c>
    </row>
    <row r="548" spans="1:43" x14ac:dyDescent="0.45">
      <c r="A548" s="19">
        <v>540</v>
      </c>
      <c r="B548" s="19" t="str">
        <f t="shared" si="54"/>
        <v>120799_Grey</v>
      </c>
      <c r="C548" s="19" t="s">
        <v>136</v>
      </c>
      <c r="D548" s="19" t="s">
        <v>136</v>
      </c>
      <c r="E548" s="19" t="s">
        <v>136</v>
      </c>
      <c r="F548" s="19" t="s">
        <v>136</v>
      </c>
      <c r="G548" s="19">
        <f t="shared" si="55"/>
        <v>120799</v>
      </c>
      <c r="H548" s="26">
        <f>IF(L548="",H547,LEFT(L548,6))</f>
        <v>120799</v>
      </c>
      <c r="I548" s="19" t="str">
        <f t="shared" si="53"/>
        <v>aa</v>
      </c>
      <c r="J548" s="19">
        <f t="shared" si="57"/>
        <v>336</v>
      </c>
      <c r="K548" s="38"/>
      <c r="L548" s="39"/>
      <c r="M548" s="39"/>
      <c r="N548" s="39"/>
      <c r="O548" s="39"/>
      <c r="P548" s="39"/>
      <c r="Q548" s="40"/>
      <c r="R548" s="40"/>
      <c r="S548" s="33" t="s">
        <v>364</v>
      </c>
      <c r="T548" s="34">
        <v>60.696408423665815</v>
      </c>
      <c r="U548" s="34"/>
      <c r="V548" s="34">
        <v>192.06420445665012</v>
      </c>
      <c r="W548" s="162" t="s">
        <v>363</v>
      </c>
      <c r="X548" s="162" t="s">
        <v>363</v>
      </c>
      <c r="Y548" s="34" t="s">
        <v>363</v>
      </c>
      <c r="Z548" s="162">
        <v>1.8330039553578703E-2</v>
      </c>
      <c r="AA548" s="162" t="s">
        <v>363</v>
      </c>
      <c r="AB548" s="162" t="s">
        <v>363</v>
      </c>
      <c r="AC548" s="34" t="s">
        <v>363</v>
      </c>
      <c r="AD548" s="162" t="s">
        <v>363</v>
      </c>
      <c r="AE548" s="162">
        <v>96.267502753144854</v>
      </c>
      <c r="AF548" s="162" t="s">
        <v>363</v>
      </c>
      <c r="AG548" s="162">
        <v>47.513955559949935</v>
      </c>
      <c r="AH548" s="162" t="s">
        <v>363</v>
      </c>
      <c r="AI548" s="162" t="s">
        <v>363</v>
      </c>
      <c r="AJ548" s="162" t="s">
        <v>363</v>
      </c>
      <c r="AK548" s="34" t="s">
        <v>363</v>
      </c>
      <c r="AL548" s="34" t="s">
        <v>363</v>
      </c>
      <c r="AM548" s="34" t="s">
        <v>363</v>
      </c>
      <c r="AN548" s="34" t="s">
        <v>363</v>
      </c>
      <c r="AO548" s="34" t="s">
        <v>363</v>
      </c>
      <c r="AP548" s="34">
        <v>704.82240144382467</v>
      </c>
      <c r="AQ548" s="34">
        <v>124.26423067481537</v>
      </c>
    </row>
    <row r="549" spans="1:43" x14ac:dyDescent="0.45">
      <c r="A549" s="19">
        <v>541</v>
      </c>
      <c r="B549" s="19" t="str">
        <f t="shared" si="54"/>
        <v>120799_Green</v>
      </c>
      <c r="C549" s="19" t="s">
        <v>136</v>
      </c>
      <c r="D549" s="19" t="s">
        <v>136</v>
      </c>
      <c r="E549" s="19" t="s">
        <v>136</v>
      </c>
      <c r="F549" s="19" t="s">
        <v>136</v>
      </c>
      <c r="G549" s="19">
        <f t="shared" si="55"/>
        <v>120799</v>
      </c>
      <c r="H549" s="19" t="str">
        <f>IF(L549="",H548,LEFT(L549,6))</f>
        <v>120799</v>
      </c>
      <c r="I549" s="19" t="str">
        <f>IF(J549=J546,"aa",J549)</f>
        <v>aa</v>
      </c>
      <c r="J549" s="19">
        <f t="shared" si="57"/>
        <v>336</v>
      </c>
      <c r="K549" s="31" t="s">
        <v>363</v>
      </c>
      <c r="L549" s="30" t="s">
        <v>830</v>
      </c>
      <c r="M549" s="30" t="s">
        <v>778</v>
      </c>
      <c r="N549" s="49" t="s">
        <v>831</v>
      </c>
      <c r="O549" s="30" t="s">
        <v>363</v>
      </c>
      <c r="P549" s="30" t="s">
        <v>830</v>
      </c>
      <c r="Q549" s="32">
        <v>1</v>
      </c>
      <c r="R549" s="32">
        <v>1</v>
      </c>
      <c r="S549" s="33" t="s">
        <v>361</v>
      </c>
      <c r="T549" s="34">
        <v>3229.8596385854512</v>
      </c>
      <c r="U549" s="34"/>
      <c r="V549" s="34">
        <v>3571.0708241279467</v>
      </c>
      <c r="W549" s="162" t="s">
        <v>363</v>
      </c>
      <c r="X549" s="162" t="s">
        <v>363</v>
      </c>
      <c r="Y549" s="34" t="s">
        <v>363</v>
      </c>
      <c r="Z549" s="162">
        <v>10693.758896936657</v>
      </c>
      <c r="AA549" s="162" t="s">
        <v>363</v>
      </c>
      <c r="AB549" s="162" t="s">
        <v>363</v>
      </c>
      <c r="AC549" s="34">
        <v>6445.2415242330599</v>
      </c>
      <c r="AD549" s="162" t="s">
        <v>363</v>
      </c>
      <c r="AE549" s="162">
        <v>7594.9919497043902</v>
      </c>
      <c r="AF549" s="162" t="s">
        <v>363</v>
      </c>
      <c r="AG549" s="162">
        <v>9192.7096898466334</v>
      </c>
      <c r="AH549" s="162" t="s">
        <v>363</v>
      </c>
      <c r="AI549" s="162">
        <v>6051.8831030007441</v>
      </c>
      <c r="AJ549" s="162" t="s">
        <v>363</v>
      </c>
      <c r="AK549" s="34" t="s">
        <v>363</v>
      </c>
      <c r="AL549" s="34" t="s">
        <v>363</v>
      </c>
      <c r="AM549" s="34" t="s">
        <v>363</v>
      </c>
      <c r="AN549" s="34" t="s">
        <v>363</v>
      </c>
      <c r="AO549" s="34" t="s">
        <v>363</v>
      </c>
      <c r="AP549" s="34">
        <v>14010.476146604857</v>
      </c>
      <c r="AQ549" s="34">
        <v>2728.3274319019743</v>
      </c>
    </row>
    <row r="550" spans="1:43" x14ac:dyDescent="0.45">
      <c r="A550" s="19">
        <v>542</v>
      </c>
      <c r="B550" s="19" t="str">
        <f t="shared" si="54"/>
        <v>120799_Blue</v>
      </c>
      <c r="C550" s="19" t="s">
        <v>136</v>
      </c>
      <c r="D550" s="19" t="s">
        <v>136</v>
      </c>
      <c r="E550" s="19" t="s">
        <v>136</v>
      </c>
      <c r="F550" s="19" t="s">
        <v>136</v>
      </c>
      <c r="G550" s="19">
        <f t="shared" si="55"/>
        <v>120799</v>
      </c>
      <c r="H550" s="19" t="str">
        <f>IF(L550="",H549,LEFT(L550,6))</f>
        <v>120799</v>
      </c>
      <c r="I550" s="19" t="str">
        <f t="shared" si="53"/>
        <v>aa</v>
      </c>
      <c r="J550" s="19">
        <f t="shared" si="57"/>
        <v>336</v>
      </c>
      <c r="K550" s="35"/>
      <c r="L550" s="36"/>
      <c r="M550" s="36"/>
      <c r="N550" s="56"/>
      <c r="O550" s="36"/>
      <c r="P550" s="36"/>
      <c r="Q550" s="37"/>
      <c r="R550" s="37"/>
      <c r="S550" s="33" t="s">
        <v>362</v>
      </c>
      <c r="T550" s="34">
        <v>130.70032868370737</v>
      </c>
      <c r="U550" s="34"/>
      <c r="V550" s="34">
        <v>1.0404865179364164</v>
      </c>
      <c r="W550" s="162" t="s">
        <v>363</v>
      </c>
      <c r="X550" s="162" t="s">
        <v>363</v>
      </c>
      <c r="Y550" s="34" t="s">
        <v>363</v>
      </c>
      <c r="Z550" s="162">
        <v>157.54185994365264</v>
      </c>
      <c r="AA550" s="162" t="s">
        <v>363</v>
      </c>
      <c r="AB550" s="162" t="s">
        <v>363</v>
      </c>
      <c r="AC550" s="34">
        <v>421.83584341281966</v>
      </c>
      <c r="AD550" s="162" t="s">
        <v>363</v>
      </c>
      <c r="AE550" s="162">
        <v>20.53891447085261</v>
      </c>
      <c r="AF550" s="162" t="s">
        <v>363</v>
      </c>
      <c r="AG550" s="162">
        <v>103.37683628082833</v>
      </c>
      <c r="AH550" s="162" t="s">
        <v>363</v>
      </c>
      <c r="AI550" s="162">
        <v>191.72517125144992</v>
      </c>
      <c r="AJ550" s="162" t="s">
        <v>363</v>
      </c>
      <c r="AK550" s="34" t="s">
        <v>363</v>
      </c>
      <c r="AL550" s="34" t="s">
        <v>363</v>
      </c>
      <c r="AM550" s="34" t="s">
        <v>363</v>
      </c>
      <c r="AN550" s="34" t="s">
        <v>363</v>
      </c>
      <c r="AO550" s="34" t="s">
        <v>363</v>
      </c>
      <c r="AP550" s="34">
        <v>517.70520128840224</v>
      </c>
      <c r="AQ550" s="34">
        <v>2007.4129974365935</v>
      </c>
    </row>
    <row r="551" spans="1:43" x14ac:dyDescent="0.45">
      <c r="A551" s="19">
        <v>543</v>
      </c>
      <c r="B551" s="19" t="str">
        <f t="shared" si="54"/>
        <v>120799_Grey</v>
      </c>
      <c r="C551" s="19" t="s">
        <v>136</v>
      </c>
      <c r="D551" s="19" t="s">
        <v>136</v>
      </c>
      <c r="E551" s="19" t="s">
        <v>136</v>
      </c>
      <c r="F551" s="19" t="s">
        <v>136</v>
      </c>
      <c r="G551" s="19">
        <f t="shared" si="55"/>
        <v>120799</v>
      </c>
      <c r="H551" s="19" t="str">
        <f>IF(L551="",H550,LEFT(L551,6))</f>
        <v>120799</v>
      </c>
      <c r="I551" s="19" t="str">
        <f t="shared" si="53"/>
        <v>aa</v>
      </c>
      <c r="J551" s="19">
        <f t="shared" si="57"/>
        <v>336</v>
      </c>
      <c r="K551" s="38"/>
      <c r="L551" s="39"/>
      <c r="M551" s="39"/>
      <c r="N551" s="39"/>
      <c r="O551" s="39"/>
      <c r="P551" s="39"/>
      <c r="Q551" s="40"/>
      <c r="R551" s="40"/>
      <c r="S551" s="33" t="s">
        <v>364</v>
      </c>
      <c r="T551" s="34">
        <v>60.696408423665815</v>
      </c>
      <c r="U551" s="34"/>
      <c r="V551" s="34">
        <v>192.06420445665012</v>
      </c>
      <c r="W551" s="162" t="s">
        <v>363</v>
      </c>
      <c r="X551" s="162" t="s">
        <v>363</v>
      </c>
      <c r="Y551" s="34" t="s">
        <v>363</v>
      </c>
      <c r="Z551" s="162">
        <v>1.8330039553578703E-2</v>
      </c>
      <c r="AA551" s="162" t="s">
        <v>363</v>
      </c>
      <c r="AB551" s="162" t="s">
        <v>363</v>
      </c>
      <c r="AC551" s="34" t="s">
        <v>363</v>
      </c>
      <c r="AD551" s="162" t="s">
        <v>363</v>
      </c>
      <c r="AE551" s="162">
        <v>96.267502753144854</v>
      </c>
      <c r="AF551" s="162" t="s">
        <v>363</v>
      </c>
      <c r="AG551" s="162">
        <v>47.513955559949935</v>
      </c>
      <c r="AH551" s="162" t="s">
        <v>363</v>
      </c>
      <c r="AI551" s="162" t="s">
        <v>363</v>
      </c>
      <c r="AJ551" s="162" t="s">
        <v>363</v>
      </c>
      <c r="AK551" s="34" t="s">
        <v>363</v>
      </c>
      <c r="AL551" s="34" t="s">
        <v>363</v>
      </c>
      <c r="AM551" s="34" t="s">
        <v>363</v>
      </c>
      <c r="AN551" s="34" t="s">
        <v>363</v>
      </c>
      <c r="AO551" s="34" t="s">
        <v>363</v>
      </c>
      <c r="AP551" s="34">
        <v>704.82240144382467</v>
      </c>
      <c r="AQ551" s="34">
        <v>124.26423067481537</v>
      </c>
    </row>
    <row r="552" spans="1:43" x14ac:dyDescent="0.45">
      <c r="A552" s="19">
        <v>544</v>
      </c>
      <c r="B552" s="19" t="str">
        <f t="shared" si="54"/>
        <v>120799_Green</v>
      </c>
      <c r="C552" s="19" t="s">
        <v>136</v>
      </c>
      <c r="D552" s="19" t="s">
        <v>136</v>
      </c>
      <c r="E552" s="19" t="s">
        <v>136</v>
      </c>
      <c r="F552" s="19" t="s">
        <v>136</v>
      </c>
      <c r="G552" s="19">
        <f t="shared" si="55"/>
        <v>120799</v>
      </c>
      <c r="H552" s="26">
        <v>120799</v>
      </c>
      <c r="I552" s="19">
        <f>IF(J552=J549,"aa",J552)</f>
        <v>339</v>
      </c>
      <c r="J552" s="19">
        <f t="shared" si="57"/>
        <v>339</v>
      </c>
      <c r="K552" s="31">
        <v>339</v>
      </c>
      <c r="L552" s="30" t="s">
        <v>832</v>
      </c>
      <c r="M552" s="30"/>
      <c r="N552" s="30"/>
      <c r="O552" s="49" t="s">
        <v>833</v>
      </c>
      <c r="P552" s="30" t="s">
        <v>832</v>
      </c>
      <c r="Q552" s="32">
        <v>1</v>
      </c>
      <c r="R552" s="32">
        <v>1</v>
      </c>
      <c r="S552" s="33" t="s">
        <v>361</v>
      </c>
      <c r="T552" s="34">
        <v>3229.8596385854512</v>
      </c>
      <c r="U552" s="34"/>
      <c r="V552" s="34">
        <v>3571.0708241279467</v>
      </c>
      <c r="W552" s="162" t="s">
        <v>363</v>
      </c>
      <c r="X552" s="162" t="s">
        <v>363</v>
      </c>
      <c r="Y552" s="34" t="s">
        <v>363</v>
      </c>
      <c r="Z552" s="162">
        <v>10693.758896936657</v>
      </c>
      <c r="AA552" s="162" t="s">
        <v>363</v>
      </c>
      <c r="AB552" s="162" t="s">
        <v>363</v>
      </c>
      <c r="AC552" s="34">
        <v>6445.2415242330599</v>
      </c>
      <c r="AD552" s="162" t="s">
        <v>363</v>
      </c>
      <c r="AE552" s="162">
        <v>7594.9919497043902</v>
      </c>
      <c r="AF552" s="162" t="s">
        <v>363</v>
      </c>
      <c r="AG552" s="162">
        <v>9192.7096898466334</v>
      </c>
      <c r="AH552" s="162" t="s">
        <v>363</v>
      </c>
      <c r="AI552" s="162">
        <v>6051.8831030007441</v>
      </c>
      <c r="AJ552" s="162" t="s">
        <v>363</v>
      </c>
      <c r="AK552" s="34" t="s">
        <v>363</v>
      </c>
      <c r="AL552" s="34" t="s">
        <v>363</v>
      </c>
      <c r="AM552" s="34" t="s">
        <v>363</v>
      </c>
      <c r="AN552" s="34" t="s">
        <v>363</v>
      </c>
      <c r="AO552" s="34" t="s">
        <v>363</v>
      </c>
      <c r="AP552" s="34">
        <v>14010.476146604857</v>
      </c>
      <c r="AQ552" s="34">
        <v>2728.3274319019743</v>
      </c>
    </row>
    <row r="553" spans="1:43" x14ac:dyDescent="0.45">
      <c r="A553" s="19">
        <v>545</v>
      </c>
      <c r="B553" s="19" t="str">
        <f t="shared" si="54"/>
        <v>120799_Blue</v>
      </c>
      <c r="C553" s="19" t="s">
        <v>136</v>
      </c>
      <c r="D553" s="19" t="s">
        <v>136</v>
      </c>
      <c r="E553" s="19" t="s">
        <v>136</v>
      </c>
      <c r="F553" s="19" t="s">
        <v>136</v>
      </c>
      <c r="G553" s="19">
        <f t="shared" si="55"/>
        <v>120799</v>
      </c>
      <c r="H553" s="26">
        <f>IF(L553="",H552,LEFT(L553,6))</f>
        <v>120799</v>
      </c>
      <c r="I553" s="19">
        <f t="shared" si="53"/>
        <v>339</v>
      </c>
      <c r="J553" s="19">
        <f t="shared" si="57"/>
        <v>339</v>
      </c>
      <c r="K553" s="35"/>
      <c r="L553" s="36"/>
      <c r="M553" s="36"/>
      <c r="N553" s="36"/>
      <c r="O553" s="56"/>
      <c r="P553" s="36"/>
      <c r="Q553" s="37"/>
      <c r="R553" s="37"/>
      <c r="S553" s="33" t="s">
        <v>362</v>
      </c>
      <c r="T553" s="34">
        <v>130.70032868370737</v>
      </c>
      <c r="U553" s="34"/>
      <c r="V553" s="34">
        <v>1.0404865179364164</v>
      </c>
      <c r="W553" s="162" t="s">
        <v>363</v>
      </c>
      <c r="X553" s="162" t="s">
        <v>363</v>
      </c>
      <c r="Y553" s="34" t="s">
        <v>363</v>
      </c>
      <c r="Z553" s="162">
        <v>157.54185994365264</v>
      </c>
      <c r="AA553" s="162" t="s">
        <v>363</v>
      </c>
      <c r="AB553" s="162" t="s">
        <v>363</v>
      </c>
      <c r="AC553" s="34">
        <v>421.83584341281966</v>
      </c>
      <c r="AD553" s="162" t="s">
        <v>363</v>
      </c>
      <c r="AE553" s="162">
        <v>20.53891447085261</v>
      </c>
      <c r="AF553" s="162" t="s">
        <v>363</v>
      </c>
      <c r="AG553" s="162">
        <v>103.37683628082833</v>
      </c>
      <c r="AH553" s="162" t="s">
        <v>363</v>
      </c>
      <c r="AI553" s="162">
        <v>191.72517125144992</v>
      </c>
      <c r="AJ553" s="162" t="s">
        <v>363</v>
      </c>
      <c r="AK553" s="34" t="s">
        <v>363</v>
      </c>
      <c r="AL553" s="34" t="s">
        <v>363</v>
      </c>
      <c r="AM553" s="34" t="s">
        <v>363</v>
      </c>
      <c r="AN553" s="34" t="s">
        <v>363</v>
      </c>
      <c r="AO553" s="34" t="s">
        <v>363</v>
      </c>
      <c r="AP553" s="34">
        <v>517.70520128840224</v>
      </c>
      <c r="AQ553" s="34">
        <v>2007.4129974365935</v>
      </c>
    </row>
    <row r="554" spans="1:43" x14ac:dyDescent="0.45">
      <c r="A554" s="19">
        <v>546</v>
      </c>
      <c r="B554" s="19" t="str">
        <f t="shared" si="54"/>
        <v>120799_Grey</v>
      </c>
      <c r="C554" s="19" t="s">
        <v>136</v>
      </c>
      <c r="D554" s="19" t="s">
        <v>136</v>
      </c>
      <c r="E554" s="19" t="s">
        <v>136</v>
      </c>
      <c r="F554" s="19" t="s">
        <v>136</v>
      </c>
      <c r="G554" s="19">
        <f t="shared" si="55"/>
        <v>120799</v>
      </c>
      <c r="H554" s="26">
        <f>IF(L554="",H553,LEFT(L554,6))</f>
        <v>120799</v>
      </c>
      <c r="I554" s="19">
        <f t="shared" si="53"/>
        <v>339</v>
      </c>
      <c r="J554" s="19">
        <f t="shared" si="57"/>
        <v>339</v>
      </c>
      <c r="K554" s="38"/>
      <c r="L554" s="39"/>
      <c r="M554" s="39"/>
      <c r="N554" s="39"/>
      <c r="O554" s="39"/>
      <c r="P554" s="39"/>
      <c r="Q554" s="40"/>
      <c r="R554" s="40"/>
      <c r="S554" s="33" t="s">
        <v>364</v>
      </c>
      <c r="T554" s="34">
        <v>60.696408423665815</v>
      </c>
      <c r="U554" s="34"/>
      <c r="V554" s="34">
        <v>192.06420445665012</v>
      </c>
      <c r="W554" s="162" t="s">
        <v>363</v>
      </c>
      <c r="X554" s="162" t="s">
        <v>363</v>
      </c>
      <c r="Y554" s="34" t="s">
        <v>363</v>
      </c>
      <c r="Z554" s="162">
        <v>1.8330039553578703E-2</v>
      </c>
      <c r="AA554" s="162" t="s">
        <v>363</v>
      </c>
      <c r="AB554" s="162" t="s">
        <v>363</v>
      </c>
      <c r="AC554" s="34" t="s">
        <v>363</v>
      </c>
      <c r="AD554" s="162" t="s">
        <v>363</v>
      </c>
      <c r="AE554" s="162">
        <v>96.267502753144854</v>
      </c>
      <c r="AF554" s="162" t="s">
        <v>363</v>
      </c>
      <c r="AG554" s="162">
        <v>47.513955559949935</v>
      </c>
      <c r="AH554" s="162" t="s">
        <v>363</v>
      </c>
      <c r="AI554" s="162" t="s">
        <v>363</v>
      </c>
      <c r="AJ554" s="162" t="s">
        <v>363</v>
      </c>
      <c r="AK554" s="34" t="s">
        <v>363</v>
      </c>
      <c r="AL554" s="34" t="s">
        <v>363</v>
      </c>
      <c r="AM554" s="34" t="s">
        <v>363</v>
      </c>
      <c r="AN554" s="34" t="s">
        <v>363</v>
      </c>
      <c r="AO554" s="34" t="s">
        <v>363</v>
      </c>
      <c r="AP554" s="34">
        <v>704.82240144382467</v>
      </c>
      <c r="AQ554" s="34">
        <v>124.26423067481537</v>
      </c>
    </row>
    <row r="555" spans="1:43" x14ac:dyDescent="0.45">
      <c r="A555" s="19">
        <v>547</v>
      </c>
      <c r="B555" s="19" t="str">
        <f t="shared" si="54"/>
        <v>120890_Green</v>
      </c>
      <c r="C555" s="19" t="s">
        <v>1620</v>
      </c>
      <c r="D555" s="19" t="s">
        <v>1620</v>
      </c>
      <c r="E555" s="19" t="s">
        <v>1620</v>
      </c>
      <c r="F555" s="19" t="s">
        <v>1620</v>
      </c>
      <c r="G555" s="19">
        <f t="shared" si="55"/>
        <v>120890</v>
      </c>
      <c r="H555" s="19" t="str">
        <f>IF(L555="",H554,LEFT(L555,6))</f>
        <v>120890</v>
      </c>
      <c r="I555" s="19" t="str">
        <f>IF(J555=J552,"aa",J555)</f>
        <v>aa</v>
      </c>
      <c r="J555" s="19">
        <f t="shared" si="57"/>
        <v>339</v>
      </c>
      <c r="K555" s="31" t="s">
        <v>363</v>
      </c>
      <c r="L555" s="30" t="s">
        <v>834</v>
      </c>
      <c r="M555" s="30" t="s">
        <v>652</v>
      </c>
      <c r="N555" s="49" t="s">
        <v>835</v>
      </c>
      <c r="O555" s="30" t="s">
        <v>363</v>
      </c>
      <c r="P555" s="30" t="s">
        <v>830</v>
      </c>
      <c r="Q555" s="32">
        <v>0.8</v>
      </c>
      <c r="R555" s="32">
        <v>1</v>
      </c>
      <c r="S555" s="33" t="s">
        <v>361</v>
      </c>
      <c r="T555" s="34">
        <v>4037.3245482318139</v>
      </c>
      <c r="U555" s="34"/>
      <c r="V555" s="34">
        <v>4463.8385301599328</v>
      </c>
      <c r="W555" s="162" t="s">
        <v>363</v>
      </c>
      <c r="X555" s="162" t="s">
        <v>363</v>
      </c>
      <c r="Y555" s="34" t="s">
        <v>363</v>
      </c>
      <c r="Z555" s="162">
        <v>13367.198621170821</v>
      </c>
      <c r="AA555" s="162" t="s">
        <v>363</v>
      </c>
      <c r="AB555" s="162" t="s">
        <v>363</v>
      </c>
      <c r="AC555" s="34">
        <v>8056.5519052913241</v>
      </c>
      <c r="AD555" s="162" t="s">
        <v>363</v>
      </c>
      <c r="AE555" s="162">
        <v>9493.7399371304873</v>
      </c>
      <c r="AF555" s="162" t="s">
        <v>363</v>
      </c>
      <c r="AG555" s="162">
        <v>11490.887112308292</v>
      </c>
      <c r="AH555" s="162" t="s">
        <v>363</v>
      </c>
      <c r="AI555" s="162">
        <v>7564.8538787509297</v>
      </c>
      <c r="AJ555" s="162" t="s">
        <v>363</v>
      </c>
      <c r="AK555" s="34" t="s">
        <v>363</v>
      </c>
      <c r="AL555" s="34" t="s">
        <v>363</v>
      </c>
      <c r="AM555" s="34" t="s">
        <v>363</v>
      </c>
      <c r="AN555" s="34" t="s">
        <v>363</v>
      </c>
      <c r="AO555" s="34" t="s">
        <v>363</v>
      </c>
      <c r="AP555" s="34">
        <v>17513.095183256071</v>
      </c>
      <c r="AQ555" s="34">
        <v>3410.4092898774675</v>
      </c>
    </row>
    <row r="556" spans="1:43" x14ac:dyDescent="0.45">
      <c r="A556" s="19">
        <v>548</v>
      </c>
      <c r="B556" s="19" t="str">
        <f t="shared" si="54"/>
        <v>120890_Blue</v>
      </c>
      <c r="C556" s="19" t="s">
        <v>1620</v>
      </c>
      <c r="D556" s="19" t="s">
        <v>1620</v>
      </c>
      <c r="E556" s="19" t="s">
        <v>1620</v>
      </c>
      <c r="F556" s="19" t="s">
        <v>1620</v>
      </c>
      <c r="G556" s="19">
        <f t="shared" si="55"/>
        <v>120890</v>
      </c>
      <c r="H556" s="19" t="str">
        <f>IF(L556="",H555,LEFT(L556,6))</f>
        <v>120890</v>
      </c>
      <c r="I556" s="19" t="str">
        <f t="shared" si="53"/>
        <v>aa</v>
      </c>
      <c r="J556" s="19">
        <f t="shared" si="57"/>
        <v>339</v>
      </c>
      <c r="K556" s="35"/>
      <c r="L556" s="36"/>
      <c r="M556" s="36"/>
      <c r="N556" s="56"/>
      <c r="O556" s="36"/>
      <c r="P556" s="36"/>
      <c r="Q556" s="37"/>
      <c r="R556" s="37"/>
      <c r="S556" s="33" t="s">
        <v>362</v>
      </c>
      <c r="T556" s="34">
        <v>163.3754108546342</v>
      </c>
      <c r="U556" s="34"/>
      <c r="V556" s="34">
        <v>1.3006081474205204</v>
      </c>
      <c r="W556" s="162" t="s">
        <v>363</v>
      </c>
      <c r="X556" s="162" t="s">
        <v>363</v>
      </c>
      <c r="Y556" s="34" t="s">
        <v>363</v>
      </c>
      <c r="Z556" s="162">
        <v>196.9273249295658</v>
      </c>
      <c r="AA556" s="162" t="s">
        <v>363</v>
      </c>
      <c r="AB556" s="162" t="s">
        <v>363</v>
      </c>
      <c r="AC556" s="34">
        <v>527.29480426602458</v>
      </c>
      <c r="AD556" s="162" t="s">
        <v>363</v>
      </c>
      <c r="AE556" s="162">
        <v>25.673643088565761</v>
      </c>
      <c r="AF556" s="162" t="s">
        <v>363</v>
      </c>
      <c r="AG556" s="162">
        <v>129.2210453510354</v>
      </c>
      <c r="AH556" s="162" t="s">
        <v>363</v>
      </c>
      <c r="AI556" s="162">
        <v>239.65646406431239</v>
      </c>
      <c r="AJ556" s="162" t="s">
        <v>363</v>
      </c>
      <c r="AK556" s="34" t="s">
        <v>363</v>
      </c>
      <c r="AL556" s="34" t="s">
        <v>363</v>
      </c>
      <c r="AM556" s="34" t="s">
        <v>363</v>
      </c>
      <c r="AN556" s="34" t="s">
        <v>363</v>
      </c>
      <c r="AO556" s="34" t="s">
        <v>363</v>
      </c>
      <c r="AP556" s="34">
        <v>647.13150161050271</v>
      </c>
      <c r="AQ556" s="34">
        <v>2509.2662467957416</v>
      </c>
    </row>
    <row r="557" spans="1:43" x14ac:dyDescent="0.45">
      <c r="A557" s="19">
        <v>549</v>
      </c>
      <c r="B557" s="19" t="str">
        <f t="shared" si="54"/>
        <v>120890_Grey</v>
      </c>
      <c r="C557" s="19" t="s">
        <v>1620</v>
      </c>
      <c r="D557" s="19" t="s">
        <v>1620</v>
      </c>
      <c r="E557" s="19" t="s">
        <v>1620</v>
      </c>
      <c r="F557" s="19" t="s">
        <v>1620</v>
      </c>
      <c r="G557" s="19">
        <f t="shared" si="55"/>
        <v>120890</v>
      </c>
      <c r="H557" s="19" t="str">
        <f>IF(L557="",H556,LEFT(L557,6))</f>
        <v>120890</v>
      </c>
      <c r="I557" s="19" t="str">
        <f t="shared" si="53"/>
        <v>aa</v>
      </c>
      <c r="J557" s="19">
        <f t="shared" si="57"/>
        <v>339</v>
      </c>
      <c r="K557" s="38"/>
      <c r="L557" s="39"/>
      <c r="M557" s="39"/>
      <c r="N557" s="39"/>
      <c r="O557" s="39"/>
      <c r="P557" s="39"/>
      <c r="Q557" s="40"/>
      <c r="R557" s="40"/>
      <c r="S557" s="33" t="s">
        <v>364</v>
      </c>
      <c r="T557" s="34">
        <v>75.870510529582262</v>
      </c>
      <c r="U557" s="34"/>
      <c r="V557" s="34">
        <v>240.08025557081262</v>
      </c>
      <c r="W557" s="162" t="s">
        <v>363</v>
      </c>
      <c r="X557" s="162" t="s">
        <v>363</v>
      </c>
      <c r="Y557" s="34" t="s">
        <v>363</v>
      </c>
      <c r="Z557" s="162">
        <v>2.2912549441973379E-2</v>
      </c>
      <c r="AA557" s="162" t="s">
        <v>363</v>
      </c>
      <c r="AB557" s="162" t="s">
        <v>363</v>
      </c>
      <c r="AC557" s="34" t="s">
        <v>363</v>
      </c>
      <c r="AD557" s="162" t="s">
        <v>363</v>
      </c>
      <c r="AE557" s="162">
        <v>120.33437844143106</v>
      </c>
      <c r="AF557" s="162" t="s">
        <v>363</v>
      </c>
      <c r="AG557" s="162">
        <v>59.392444449937415</v>
      </c>
      <c r="AH557" s="162" t="s">
        <v>363</v>
      </c>
      <c r="AI557" s="162" t="s">
        <v>363</v>
      </c>
      <c r="AJ557" s="162" t="s">
        <v>363</v>
      </c>
      <c r="AK557" s="34" t="s">
        <v>363</v>
      </c>
      <c r="AL557" s="34" t="s">
        <v>363</v>
      </c>
      <c r="AM557" s="34" t="s">
        <v>363</v>
      </c>
      <c r="AN557" s="34" t="s">
        <v>363</v>
      </c>
      <c r="AO557" s="34" t="s">
        <v>363</v>
      </c>
      <c r="AP557" s="34">
        <v>881.02800180478084</v>
      </c>
      <c r="AQ557" s="34">
        <v>155.33028834351919</v>
      </c>
    </row>
    <row r="558" spans="1:43" x14ac:dyDescent="0.45">
      <c r="A558" s="19">
        <v>550</v>
      </c>
      <c r="B558" s="19" t="str">
        <f t="shared" si="54"/>
        <v>151590_Green</v>
      </c>
      <c r="C558" s="19" t="s">
        <v>1620</v>
      </c>
      <c r="D558" s="19" t="s">
        <v>1620</v>
      </c>
      <c r="E558" s="19" t="s">
        <v>1620</v>
      </c>
      <c r="F558" s="19" t="s">
        <v>1620</v>
      </c>
      <c r="G558" s="19">
        <f t="shared" si="55"/>
        <v>151590</v>
      </c>
      <c r="H558" s="26">
        <v>151590</v>
      </c>
      <c r="I558" s="19" t="str">
        <f>IF(J558=J555,"aa",J558)</f>
        <v>aa</v>
      </c>
      <c r="J558" s="19">
        <f t="shared" si="57"/>
        <v>339</v>
      </c>
      <c r="K558" s="31" t="s">
        <v>363</v>
      </c>
      <c r="L558" s="30" t="s">
        <v>836</v>
      </c>
      <c r="M558" s="30" t="s">
        <v>837</v>
      </c>
      <c r="N558" s="49" t="s">
        <v>838</v>
      </c>
      <c r="O558" s="30" t="s">
        <v>363</v>
      </c>
      <c r="P558" s="30" t="s">
        <v>836</v>
      </c>
      <c r="Q558" s="32">
        <v>1</v>
      </c>
      <c r="R558" s="32">
        <v>1</v>
      </c>
      <c r="S558" s="33" t="s">
        <v>361</v>
      </c>
      <c r="T558" s="34">
        <v>3229.8596385854512</v>
      </c>
      <c r="U558" s="34"/>
      <c r="V558" s="34">
        <v>3571.0708241279467</v>
      </c>
      <c r="W558" s="162" t="s">
        <v>363</v>
      </c>
      <c r="X558" s="162" t="s">
        <v>363</v>
      </c>
      <c r="Y558" s="34" t="s">
        <v>363</v>
      </c>
      <c r="Z558" s="162">
        <v>10693.758896936657</v>
      </c>
      <c r="AA558" s="162" t="s">
        <v>363</v>
      </c>
      <c r="AB558" s="162" t="s">
        <v>363</v>
      </c>
      <c r="AC558" s="34">
        <v>6445.2415242330599</v>
      </c>
      <c r="AD558" s="162" t="s">
        <v>363</v>
      </c>
      <c r="AE558" s="162">
        <v>7594.9919497043902</v>
      </c>
      <c r="AF558" s="162" t="s">
        <v>363</v>
      </c>
      <c r="AG558" s="162">
        <v>9192.7096898466334</v>
      </c>
      <c r="AH558" s="162" t="s">
        <v>363</v>
      </c>
      <c r="AI558" s="162">
        <v>6051.8831030007441</v>
      </c>
      <c r="AJ558" s="162" t="s">
        <v>363</v>
      </c>
      <c r="AK558" s="34" t="s">
        <v>363</v>
      </c>
      <c r="AL558" s="34" t="s">
        <v>363</v>
      </c>
      <c r="AM558" s="34" t="s">
        <v>363</v>
      </c>
      <c r="AN558" s="34" t="s">
        <v>363</v>
      </c>
      <c r="AO558" s="34" t="s">
        <v>363</v>
      </c>
      <c r="AP558" s="34">
        <v>14010.476146604857</v>
      </c>
      <c r="AQ558" s="34">
        <v>2728.3274319019743</v>
      </c>
    </row>
    <row r="559" spans="1:43" x14ac:dyDescent="0.45">
      <c r="A559" s="19">
        <v>551</v>
      </c>
      <c r="B559" s="19" t="str">
        <f t="shared" si="54"/>
        <v>151590_Blue</v>
      </c>
      <c r="C559" s="19" t="s">
        <v>1620</v>
      </c>
      <c r="D559" s="19" t="s">
        <v>1620</v>
      </c>
      <c r="E559" s="19" t="s">
        <v>1620</v>
      </c>
      <c r="F559" s="19" t="s">
        <v>1620</v>
      </c>
      <c r="G559" s="19">
        <f t="shared" si="55"/>
        <v>151590</v>
      </c>
      <c r="H559" s="26">
        <f t="shared" ref="H559:H590" si="58">IF(L559="",H558,LEFT(L559,6))</f>
        <v>151590</v>
      </c>
      <c r="I559" s="19" t="str">
        <f t="shared" si="53"/>
        <v>aa</v>
      </c>
      <c r="J559" s="19">
        <f t="shared" si="57"/>
        <v>339</v>
      </c>
      <c r="K559" s="35"/>
      <c r="L559" s="36"/>
      <c r="M559" s="36"/>
      <c r="N559" s="56"/>
      <c r="O559" s="36"/>
      <c r="P559" s="36"/>
      <c r="Q559" s="37"/>
      <c r="R559" s="37"/>
      <c r="S559" s="33" t="s">
        <v>362</v>
      </c>
      <c r="T559" s="34">
        <v>130.70032868370737</v>
      </c>
      <c r="U559" s="34"/>
      <c r="V559" s="34">
        <v>1.0404865179364164</v>
      </c>
      <c r="W559" s="162" t="s">
        <v>363</v>
      </c>
      <c r="X559" s="162" t="s">
        <v>363</v>
      </c>
      <c r="Y559" s="34" t="s">
        <v>363</v>
      </c>
      <c r="Z559" s="162">
        <v>157.54185994365264</v>
      </c>
      <c r="AA559" s="162" t="s">
        <v>363</v>
      </c>
      <c r="AB559" s="162" t="s">
        <v>363</v>
      </c>
      <c r="AC559" s="34">
        <v>421.83584341281966</v>
      </c>
      <c r="AD559" s="162" t="s">
        <v>363</v>
      </c>
      <c r="AE559" s="162">
        <v>20.53891447085261</v>
      </c>
      <c r="AF559" s="162" t="s">
        <v>363</v>
      </c>
      <c r="AG559" s="162">
        <v>103.37683628082833</v>
      </c>
      <c r="AH559" s="162" t="s">
        <v>363</v>
      </c>
      <c r="AI559" s="162">
        <v>191.72517125144992</v>
      </c>
      <c r="AJ559" s="162" t="s">
        <v>363</v>
      </c>
      <c r="AK559" s="34" t="s">
        <v>363</v>
      </c>
      <c r="AL559" s="34" t="s">
        <v>363</v>
      </c>
      <c r="AM559" s="34" t="s">
        <v>363</v>
      </c>
      <c r="AN559" s="34" t="s">
        <v>363</v>
      </c>
      <c r="AO559" s="34" t="s">
        <v>363</v>
      </c>
      <c r="AP559" s="34">
        <v>517.70520128840224</v>
      </c>
      <c r="AQ559" s="34">
        <v>2007.4129974365935</v>
      </c>
    </row>
    <row r="560" spans="1:43" x14ac:dyDescent="0.45">
      <c r="A560" s="19">
        <v>552</v>
      </c>
      <c r="B560" s="19" t="str">
        <f t="shared" si="54"/>
        <v>151590_Grey</v>
      </c>
      <c r="C560" s="19" t="s">
        <v>1620</v>
      </c>
      <c r="D560" s="19" t="s">
        <v>1620</v>
      </c>
      <c r="E560" s="19" t="s">
        <v>1620</v>
      </c>
      <c r="F560" s="19" t="s">
        <v>1620</v>
      </c>
      <c r="G560" s="19">
        <f t="shared" si="55"/>
        <v>151590</v>
      </c>
      <c r="H560" s="26">
        <f t="shared" si="58"/>
        <v>151590</v>
      </c>
      <c r="I560" s="19" t="str">
        <f t="shared" si="53"/>
        <v>aa</v>
      </c>
      <c r="J560" s="19">
        <f t="shared" si="57"/>
        <v>339</v>
      </c>
      <c r="K560" s="38"/>
      <c r="L560" s="39"/>
      <c r="M560" s="39"/>
      <c r="N560" s="39"/>
      <c r="O560" s="39"/>
      <c r="P560" s="39"/>
      <c r="Q560" s="40"/>
      <c r="R560" s="40"/>
      <c r="S560" s="33" t="s">
        <v>364</v>
      </c>
      <c r="T560" s="34">
        <v>60.696408423665815</v>
      </c>
      <c r="U560" s="34"/>
      <c r="V560" s="34">
        <v>192.06420445665012</v>
      </c>
      <c r="W560" s="162" t="s">
        <v>363</v>
      </c>
      <c r="X560" s="162" t="s">
        <v>363</v>
      </c>
      <c r="Y560" s="34" t="s">
        <v>363</v>
      </c>
      <c r="Z560" s="162">
        <v>1.8330039553578703E-2</v>
      </c>
      <c r="AA560" s="162" t="s">
        <v>363</v>
      </c>
      <c r="AB560" s="162" t="s">
        <v>363</v>
      </c>
      <c r="AC560" s="34" t="s">
        <v>363</v>
      </c>
      <c r="AD560" s="162" t="s">
        <v>363</v>
      </c>
      <c r="AE560" s="162">
        <v>96.267502753144854</v>
      </c>
      <c r="AF560" s="162" t="s">
        <v>363</v>
      </c>
      <c r="AG560" s="162">
        <v>47.513955559949935</v>
      </c>
      <c r="AH560" s="162" t="s">
        <v>363</v>
      </c>
      <c r="AI560" s="162" t="s">
        <v>363</v>
      </c>
      <c r="AJ560" s="162" t="s">
        <v>363</v>
      </c>
      <c r="AK560" s="34" t="s">
        <v>363</v>
      </c>
      <c r="AL560" s="34" t="s">
        <v>363</v>
      </c>
      <c r="AM560" s="34" t="s">
        <v>363</v>
      </c>
      <c r="AN560" s="34" t="s">
        <v>363</v>
      </c>
      <c r="AO560" s="34" t="s">
        <v>363</v>
      </c>
      <c r="AP560" s="34">
        <v>704.82240144382467</v>
      </c>
      <c r="AQ560" s="34">
        <v>124.26423067481537</v>
      </c>
    </row>
    <row r="561" spans="1:43" x14ac:dyDescent="0.45">
      <c r="A561" s="19">
        <v>553</v>
      </c>
      <c r="B561" s="19" t="str">
        <f t="shared" si="54"/>
        <v>70490_Green</v>
      </c>
      <c r="C561" s="19" t="s">
        <v>168</v>
      </c>
      <c r="D561" s="19" t="s">
        <v>169</v>
      </c>
      <c r="E561" s="19" t="s">
        <v>169</v>
      </c>
      <c r="F561" s="19" t="s">
        <v>168</v>
      </c>
      <c r="G561" s="19">
        <f t="shared" si="55"/>
        <v>70490</v>
      </c>
      <c r="H561" s="19" t="str">
        <f t="shared" si="58"/>
        <v>070490</v>
      </c>
      <c r="I561" s="19">
        <f>IF(J561=J558,"aa",J561)</f>
        <v>358</v>
      </c>
      <c r="J561" s="19">
        <f t="shared" si="57"/>
        <v>358</v>
      </c>
      <c r="K561" s="31">
        <v>358</v>
      </c>
      <c r="L561" s="30" t="s">
        <v>839</v>
      </c>
      <c r="M561" s="30" t="s">
        <v>840</v>
      </c>
      <c r="N561" s="49" t="s">
        <v>841</v>
      </c>
      <c r="O561" s="49" t="s">
        <v>167</v>
      </c>
      <c r="P561" s="30" t="s">
        <v>839</v>
      </c>
      <c r="Q561" s="32">
        <v>1</v>
      </c>
      <c r="R561" s="32">
        <v>1</v>
      </c>
      <c r="S561" s="33" t="s">
        <v>361</v>
      </c>
      <c r="T561" s="34">
        <v>181.11665541934627</v>
      </c>
      <c r="U561" s="34"/>
      <c r="V561" s="34">
        <v>406.65631269132507</v>
      </c>
      <c r="W561" s="162">
        <v>249.9146341463414</v>
      </c>
      <c r="X561" s="162" t="s">
        <v>363</v>
      </c>
      <c r="Y561" s="34">
        <v>33.159808155319517</v>
      </c>
      <c r="Z561" s="162">
        <v>425.831081679063</v>
      </c>
      <c r="AA561" s="162" t="s">
        <v>363</v>
      </c>
      <c r="AB561" s="162">
        <v>319.10784343074766</v>
      </c>
      <c r="AC561" s="34">
        <v>218.45915747248543</v>
      </c>
      <c r="AD561" s="162">
        <v>134.16020802505807</v>
      </c>
      <c r="AE561" s="162" t="s">
        <v>363</v>
      </c>
      <c r="AF561" s="162" t="s">
        <v>363</v>
      </c>
      <c r="AG561" s="162">
        <v>470.02660599234969</v>
      </c>
      <c r="AH561" s="162" t="s">
        <v>363</v>
      </c>
      <c r="AI561" s="162">
        <v>15.234066747241224</v>
      </c>
      <c r="AJ561" s="162" t="s">
        <v>363</v>
      </c>
      <c r="AK561" s="34">
        <v>294.49738102917013</v>
      </c>
      <c r="AL561" s="34" t="s">
        <v>363</v>
      </c>
      <c r="AM561" s="34">
        <v>87.023892816927159</v>
      </c>
      <c r="AN561" s="34">
        <v>237.12946855545172</v>
      </c>
      <c r="AO561" s="34">
        <v>97.954542456164958</v>
      </c>
      <c r="AP561" s="34">
        <v>70.159721692240367</v>
      </c>
      <c r="AQ561" s="34">
        <v>88.378906204281307</v>
      </c>
    </row>
    <row r="562" spans="1:43" x14ac:dyDescent="0.45">
      <c r="A562" s="19">
        <v>554</v>
      </c>
      <c r="B562" s="19" t="str">
        <f t="shared" si="54"/>
        <v>70490_Blue</v>
      </c>
      <c r="C562" s="19" t="s">
        <v>168</v>
      </c>
      <c r="D562" s="19" t="s">
        <v>169</v>
      </c>
      <c r="E562" s="19" t="s">
        <v>169</v>
      </c>
      <c r="F562" s="19" t="s">
        <v>168</v>
      </c>
      <c r="G562" s="19">
        <f t="shared" si="55"/>
        <v>70490</v>
      </c>
      <c r="H562" s="19" t="str">
        <f t="shared" si="58"/>
        <v>070490</v>
      </c>
      <c r="I562" s="19">
        <f t="shared" si="53"/>
        <v>358</v>
      </c>
      <c r="J562" s="19">
        <f t="shared" si="57"/>
        <v>358</v>
      </c>
      <c r="K562" s="35"/>
      <c r="L562" s="36"/>
      <c r="M562" s="36"/>
      <c r="N562" s="56"/>
      <c r="O562" s="56"/>
      <c r="P562" s="36"/>
      <c r="Q562" s="37"/>
      <c r="R562" s="37"/>
      <c r="S562" s="33" t="s">
        <v>362</v>
      </c>
      <c r="T562" s="34">
        <v>26.365572113211503</v>
      </c>
      <c r="U562" s="34"/>
      <c r="V562" s="34">
        <v>11.514245521808396</v>
      </c>
      <c r="W562" s="162" t="s">
        <v>363</v>
      </c>
      <c r="X562" s="162" t="s">
        <v>363</v>
      </c>
      <c r="Y562" s="34">
        <v>208.9985680916792</v>
      </c>
      <c r="Z562" s="162">
        <v>94.464061272387099</v>
      </c>
      <c r="AA562" s="162" t="s">
        <v>363</v>
      </c>
      <c r="AB562" s="162">
        <v>19.762802042520633</v>
      </c>
      <c r="AC562" s="34">
        <v>26.300531780285215</v>
      </c>
      <c r="AD562" s="162">
        <v>31.148811499644324</v>
      </c>
      <c r="AE562" s="162" t="s">
        <v>363</v>
      </c>
      <c r="AF562" s="162" t="s">
        <v>363</v>
      </c>
      <c r="AG562" s="162">
        <v>1.9543908662457607</v>
      </c>
      <c r="AH562" s="162" t="s">
        <v>363</v>
      </c>
      <c r="AI562" s="162">
        <v>5.5739891351707485</v>
      </c>
      <c r="AJ562" s="162" t="s">
        <v>363</v>
      </c>
      <c r="AK562" s="34">
        <v>4.5095943911142085</v>
      </c>
      <c r="AL562" s="34" t="s">
        <v>363</v>
      </c>
      <c r="AM562" s="34">
        <v>9.3686746002951669</v>
      </c>
      <c r="AN562" s="34">
        <v>3.9754174417130121</v>
      </c>
      <c r="AO562" s="34">
        <v>6.0622454880175622</v>
      </c>
      <c r="AP562" s="34">
        <v>50.126994382496903</v>
      </c>
      <c r="AQ562" s="34">
        <v>59.81493192616508</v>
      </c>
    </row>
    <row r="563" spans="1:43" x14ac:dyDescent="0.45">
      <c r="A563" s="19">
        <v>555</v>
      </c>
      <c r="B563" s="19" t="str">
        <f t="shared" si="54"/>
        <v>70490_Grey</v>
      </c>
      <c r="C563" s="19" t="s">
        <v>168</v>
      </c>
      <c r="D563" s="19" t="s">
        <v>169</v>
      </c>
      <c r="E563" s="19" t="s">
        <v>169</v>
      </c>
      <c r="F563" s="19" t="s">
        <v>168</v>
      </c>
      <c r="G563" s="19">
        <f t="shared" si="55"/>
        <v>70490</v>
      </c>
      <c r="H563" s="19" t="str">
        <f t="shared" si="58"/>
        <v>070490</v>
      </c>
      <c r="I563" s="19">
        <f t="shared" ref="I563:I578" si="59">IF(J563=J560,"aa",J563)</f>
        <v>358</v>
      </c>
      <c r="J563" s="19">
        <f t="shared" si="57"/>
        <v>358</v>
      </c>
      <c r="K563" s="38"/>
      <c r="L563" s="39"/>
      <c r="M563" s="39"/>
      <c r="N563" s="39"/>
      <c r="O563" s="39"/>
      <c r="P563" s="39"/>
      <c r="Q563" s="40"/>
      <c r="R563" s="40"/>
      <c r="S563" s="33" t="s">
        <v>364</v>
      </c>
      <c r="T563" s="34">
        <v>72.852487781247959</v>
      </c>
      <c r="U563" s="34"/>
      <c r="V563" s="34">
        <v>28.659755235235885</v>
      </c>
      <c r="W563" s="162">
        <v>27.619918699186986</v>
      </c>
      <c r="X563" s="162" t="s">
        <v>363</v>
      </c>
      <c r="Y563" s="34">
        <v>76.619892526505794</v>
      </c>
      <c r="Z563" s="162">
        <v>5.4440659881444691E-4</v>
      </c>
      <c r="AA563" s="162" t="s">
        <v>363</v>
      </c>
      <c r="AB563" s="162">
        <v>59.992897505311369</v>
      </c>
      <c r="AC563" s="34">
        <v>9.831000078407623</v>
      </c>
      <c r="AD563" s="162">
        <v>77.310883626455492</v>
      </c>
      <c r="AE563" s="162" t="s">
        <v>363</v>
      </c>
      <c r="AF563" s="162" t="s">
        <v>363</v>
      </c>
      <c r="AG563" s="162">
        <v>39.328917867514541</v>
      </c>
      <c r="AH563" s="162" t="s">
        <v>363</v>
      </c>
      <c r="AI563" s="162">
        <v>0.56255080843355498</v>
      </c>
      <c r="AJ563" s="162" t="s">
        <v>363</v>
      </c>
      <c r="AK563" s="34">
        <v>15.574227360637641</v>
      </c>
      <c r="AL563" s="34" t="s">
        <v>363</v>
      </c>
      <c r="AM563" s="34">
        <v>39.018091686531832</v>
      </c>
      <c r="AN563" s="34">
        <v>130.73801149993713</v>
      </c>
      <c r="AO563" s="34">
        <v>52.29876744487467</v>
      </c>
      <c r="AP563" s="34">
        <v>33.455008324602019</v>
      </c>
      <c r="AQ563" s="34">
        <v>14.120188636679321</v>
      </c>
    </row>
    <row r="564" spans="1:43" x14ac:dyDescent="0.45">
      <c r="A564" s="19">
        <v>556</v>
      </c>
      <c r="B564" s="19" t="str">
        <f t="shared" si="54"/>
        <v>70910_Green</v>
      </c>
      <c r="C564" s="19" t="s">
        <v>168</v>
      </c>
      <c r="D564" s="19" t="s">
        <v>169</v>
      </c>
      <c r="E564" s="19" t="s">
        <v>169</v>
      </c>
      <c r="F564" s="19" t="s">
        <v>168</v>
      </c>
      <c r="G564" s="19">
        <f t="shared" si="55"/>
        <v>70910</v>
      </c>
      <c r="H564" s="19" t="str">
        <f t="shared" si="58"/>
        <v>070910</v>
      </c>
      <c r="I564" s="19">
        <f>IF(J564=J561,"aa",J564)</f>
        <v>366</v>
      </c>
      <c r="J564" s="19">
        <f t="shared" si="57"/>
        <v>366</v>
      </c>
      <c r="K564" s="31">
        <v>366</v>
      </c>
      <c r="L564" s="30" t="s">
        <v>842</v>
      </c>
      <c r="M564" s="30" t="s">
        <v>843</v>
      </c>
      <c r="N564" s="30" t="s">
        <v>844</v>
      </c>
      <c r="O564" s="30" t="s">
        <v>170</v>
      </c>
      <c r="P564" s="30" t="s">
        <v>842</v>
      </c>
      <c r="Q564" s="32">
        <v>1</v>
      </c>
      <c r="R564" s="32">
        <v>1</v>
      </c>
      <c r="S564" s="33" t="s">
        <v>361</v>
      </c>
      <c r="T564" s="34">
        <v>477.75892713962025</v>
      </c>
      <c r="U564" s="34"/>
      <c r="V564" s="34" t="s">
        <v>363</v>
      </c>
      <c r="W564" s="162" t="s">
        <v>363</v>
      </c>
      <c r="X564" s="162" t="s">
        <v>363</v>
      </c>
      <c r="Y564" s="34">
        <v>62.092684260074698</v>
      </c>
      <c r="Z564" s="162" t="s">
        <v>363</v>
      </c>
      <c r="AA564" s="162" t="s">
        <v>363</v>
      </c>
      <c r="AB564" s="162" t="s">
        <v>363</v>
      </c>
      <c r="AC564" s="34" t="s">
        <v>363</v>
      </c>
      <c r="AD564" s="162" t="s">
        <v>363</v>
      </c>
      <c r="AE564" s="162" t="s">
        <v>363</v>
      </c>
      <c r="AF564" s="162" t="s">
        <v>363</v>
      </c>
      <c r="AG564" s="162" t="s">
        <v>363</v>
      </c>
      <c r="AH564" s="162" t="s">
        <v>363</v>
      </c>
      <c r="AI564" s="162" t="s">
        <v>363</v>
      </c>
      <c r="AJ564" s="162" t="s">
        <v>363</v>
      </c>
      <c r="AK564" s="34" t="s">
        <v>363</v>
      </c>
      <c r="AL564" s="34">
        <v>345.47107459877333</v>
      </c>
      <c r="AM564" s="34">
        <v>608.36752663128789</v>
      </c>
      <c r="AN564" s="34">
        <v>1595.1754592928653</v>
      </c>
      <c r="AO564" s="34" t="s">
        <v>363</v>
      </c>
      <c r="AP564" s="34" t="s">
        <v>363</v>
      </c>
      <c r="AQ564" s="34" t="s">
        <v>363</v>
      </c>
    </row>
    <row r="565" spans="1:43" x14ac:dyDescent="0.45">
      <c r="A565" s="19">
        <v>557</v>
      </c>
      <c r="B565" s="19" t="str">
        <f t="shared" si="54"/>
        <v>70910_Blue</v>
      </c>
      <c r="C565" s="19" t="s">
        <v>168</v>
      </c>
      <c r="D565" s="19" t="s">
        <v>169</v>
      </c>
      <c r="E565" s="19" t="s">
        <v>169</v>
      </c>
      <c r="F565" s="19" t="s">
        <v>168</v>
      </c>
      <c r="G565" s="19">
        <f t="shared" si="55"/>
        <v>70910</v>
      </c>
      <c r="H565" s="19" t="str">
        <f t="shared" si="58"/>
        <v>070910</v>
      </c>
      <c r="I565" s="19">
        <f t="shared" si="59"/>
        <v>366</v>
      </c>
      <c r="J565" s="19">
        <f t="shared" si="57"/>
        <v>366</v>
      </c>
      <c r="K565" s="35"/>
      <c r="L565" s="36"/>
      <c r="M565" s="36"/>
      <c r="N565" s="36"/>
      <c r="O565" s="36"/>
      <c r="P565" s="36"/>
      <c r="Q565" s="37"/>
      <c r="R565" s="37"/>
      <c r="S565" s="33" t="s">
        <v>362</v>
      </c>
      <c r="T565" s="34">
        <v>242.48745996946516</v>
      </c>
      <c r="U565" s="34"/>
      <c r="V565" s="34" t="s">
        <v>363</v>
      </c>
      <c r="W565" s="162" t="s">
        <v>363</v>
      </c>
      <c r="X565" s="162" t="s">
        <v>363</v>
      </c>
      <c r="Y565" s="34">
        <v>846.13866196969241</v>
      </c>
      <c r="Z565" s="162" t="s">
        <v>363</v>
      </c>
      <c r="AA565" s="162" t="s">
        <v>363</v>
      </c>
      <c r="AB565" s="162" t="s">
        <v>363</v>
      </c>
      <c r="AC565" s="34" t="s">
        <v>363</v>
      </c>
      <c r="AD565" s="162" t="s">
        <v>363</v>
      </c>
      <c r="AE565" s="162" t="s">
        <v>363</v>
      </c>
      <c r="AF565" s="162" t="s">
        <v>363</v>
      </c>
      <c r="AG565" s="162" t="s">
        <v>363</v>
      </c>
      <c r="AH565" s="162" t="s">
        <v>363</v>
      </c>
      <c r="AI565" s="162" t="s">
        <v>363</v>
      </c>
      <c r="AJ565" s="162" t="s">
        <v>363</v>
      </c>
      <c r="AK565" s="34" t="s">
        <v>363</v>
      </c>
      <c r="AL565" s="34">
        <v>162.48742760599208</v>
      </c>
      <c r="AM565" s="34">
        <v>816.20272896147344</v>
      </c>
      <c r="AN565" s="34">
        <v>109.67420285516515</v>
      </c>
      <c r="AO565" s="34" t="s">
        <v>363</v>
      </c>
      <c r="AP565" s="34" t="s">
        <v>363</v>
      </c>
      <c r="AQ565" s="34" t="s">
        <v>363</v>
      </c>
    </row>
    <row r="566" spans="1:43" x14ac:dyDescent="0.45">
      <c r="A566" s="19">
        <v>558</v>
      </c>
      <c r="B566" s="19" t="str">
        <f t="shared" si="54"/>
        <v>70910_Grey</v>
      </c>
      <c r="C566" s="19" t="s">
        <v>168</v>
      </c>
      <c r="D566" s="19" t="s">
        <v>169</v>
      </c>
      <c r="E566" s="19" t="s">
        <v>169</v>
      </c>
      <c r="F566" s="19" t="s">
        <v>168</v>
      </c>
      <c r="G566" s="19">
        <f t="shared" si="55"/>
        <v>70910</v>
      </c>
      <c r="H566" s="19" t="str">
        <f t="shared" si="58"/>
        <v>070910</v>
      </c>
      <c r="I566" s="19">
        <f t="shared" si="59"/>
        <v>366</v>
      </c>
      <c r="J566" s="19">
        <f t="shared" si="57"/>
        <v>366</v>
      </c>
      <c r="K566" s="38"/>
      <c r="L566" s="39"/>
      <c r="M566" s="39"/>
      <c r="N566" s="39"/>
      <c r="O566" s="39"/>
      <c r="P566" s="39"/>
      <c r="Q566" s="40"/>
      <c r="R566" s="40"/>
      <c r="S566" s="33" t="s">
        <v>364</v>
      </c>
      <c r="T566" s="34">
        <v>97.521237764700615</v>
      </c>
      <c r="U566" s="34"/>
      <c r="V566" s="34" t="s">
        <v>363</v>
      </c>
      <c r="W566" s="162" t="s">
        <v>363</v>
      </c>
      <c r="X566" s="162" t="s">
        <v>363</v>
      </c>
      <c r="Y566" s="34">
        <v>117.19882170730965</v>
      </c>
      <c r="Z566" s="162" t="s">
        <v>363</v>
      </c>
      <c r="AA566" s="162" t="s">
        <v>363</v>
      </c>
      <c r="AB566" s="162" t="s">
        <v>363</v>
      </c>
      <c r="AC566" s="34" t="s">
        <v>363</v>
      </c>
      <c r="AD566" s="162" t="s">
        <v>363</v>
      </c>
      <c r="AE566" s="162" t="s">
        <v>363</v>
      </c>
      <c r="AF566" s="162" t="s">
        <v>363</v>
      </c>
      <c r="AG566" s="162" t="s">
        <v>363</v>
      </c>
      <c r="AH566" s="162" t="s">
        <v>363</v>
      </c>
      <c r="AI566" s="162" t="s">
        <v>363</v>
      </c>
      <c r="AJ566" s="162" t="s">
        <v>363</v>
      </c>
      <c r="AK566" s="34" t="s">
        <v>363</v>
      </c>
      <c r="AL566" s="34">
        <v>25.031129432181199</v>
      </c>
      <c r="AM566" s="34">
        <v>140.75304050601102</v>
      </c>
      <c r="AN566" s="34">
        <v>555.23075199409618</v>
      </c>
      <c r="AO566" s="34" t="s">
        <v>363</v>
      </c>
      <c r="AP566" s="34" t="s">
        <v>363</v>
      </c>
      <c r="AQ566" s="34" t="s">
        <v>363</v>
      </c>
    </row>
    <row r="567" spans="1:43" x14ac:dyDescent="0.45">
      <c r="A567" s="19">
        <v>559</v>
      </c>
      <c r="B567" s="19" t="str">
        <f t="shared" si="54"/>
        <v>70920_Green</v>
      </c>
      <c r="C567" s="19" t="s">
        <v>168</v>
      </c>
      <c r="D567" s="19" t="s">
        <v>169</v>
      </c>
      <c r="E567" s="19" t="s">
        <v>169</v>
      </c>
      <c r="F567" s="19" t="s">
        <v>168</v>
      </c>
      <c r="G567" s="19">
        <f t="shared" si="55"/>
        <v>70920</v>
      </c>
      <c r="H567" s="19" t="str">
        <f t="shared" si="58"/>
        <v>070920</v>
      </c>
      <c r="I567" s="19">
        <f>IF(J567=J564,"aa",J567)</f>
        <v>367</v>
      </c>
      <c r="J567" s="19">
        <f t="shared" si="57"/>
        <v>367</v>
      </c>
      <c r="K567" s="31">
        <v>367</v>
      </c>
      <c r="L567" s="30" t="s">
        <v>845</v>
      </c>
      <c r="M567" s="30" t="s">
        <v>843</v>
      </c>
      <c r="N567" s="30" t="s">
        <v>846</v>
      </c>
      <c r="O567" s="30" t="s">
        <v>171</v>
      </c>
      <c r="P567" s="30" t="s">
        <v>845</v>
      </c>
      <c r="Q567" s="32">
        <v>1</v>
      </c>
      <c r="R567" s="32">
        <v>1</v>
      </c>
      <c r="S567" s="33" t="s">
        <v>361</v>
      </c>
      <c r="T567" s="34">
        <v>1523.9990934186478</v>
      </c>
      <c r="U567" s="34"/>
      <c r="V567" s="34" t="s">
        <v>363</v>
      </c>
      <c r="W567" s="162" t="s">
        <v>363</v>
      </c>
      <c r="X567" s="162" t="s">
        <v>363</v>
      </c>
      <c r="Y567" s="34" t="s">
        <v>363</v>
      </c>
      <c r="Z567" s="162" t="s">
        <v>363</v>
      </c>
      <c r="AA567" s="162" t="s">
        <v>363</v>
      </c>
      <c r="AB567" s="162" t="s">
        <v>363</v>
      </c>
      <c r="AC567" s="34">
        <v>1121.9375267229475</v>
      </c>
      <c r="AD567" s="162" t="s">
        <v>363</v>
      </c>
      <c r="AE567" s="162" t="s">
        <v>363</v>
      </c>
      <c r="AF567" s="162" t="s">
        <v>363</v>
      </c>
      <c r="AG567" s="162">
        <v>1192.8995610637746</v>
      </c>
      <c r="AH567" s="162" t="s">
        <v>363</v>
      </c>
      <c r="AI567" s="162" t="s">
        <v>363</v>
      </c>
      <c r="AJ567" s="162" t="s">
        <v>363</v>
      </c>
      <c r="AK567" s="34" t="s">
        <v>363</v>
      </c>
      <c r="AL567" s="34">
        <v>1235.8724133023845</v>
      </c>
      <c r="AM567" s="34">
        <v>1162.9575794756686</v>
      </c>
      <c r="AN567" s="34">
        <v>1610.5005783681852</v>
      </c>
      <c r="AO567" s="34" t="s">
        <v>363</v>
      </c>
      <c r="AP567" s="34" t="s">
        <v>363</v>
      </c>
      <c r="AQ567" s="34" t="s">
        <v>363</v>
      </c>
    </row>
    <row r="568" spans="1:43" x14ac:dyDescent="0.45">
      <c r="A568" s="19">
        <v>560</v>
      </c>
      <c r="B568" s="19" t="str">
        <f t="shared" si="54"/>
        <v>70920_Blue</v>
      </c>
      <c r="C568" s="19" t="s">
        <v>168</v>
      </c>
      <c r="D568" s="19" t="s">
        <v>169</v>
      </c>
      <c r="E568" s="19" t="s">
        <v>169</v>
      </c>
      <c r="F568" s="19" t="s">
        <v>168</v>
      </c>
      <c r="G568" s="19">
        <f t="shared" si="55"/>
        <v>70920</v>
      </c>
      <c r="H568" s="19" t="str">
        <f t="shared" si="58"/>
        <v>070920</v>
      </c>
      <c r="I568" s="19">
        <f t="shared" si="59"/>
        <v>367</v>
      </c>
      <c r="J568" s="19">
        <f t="shared" si="57"/>
        <v>367</v>
      </c>
      <c r="K568" s="35"/>
      <c r="L568" s="36"/>
      <c r="M568" s="36"/>
      <c r="N568" s="36"/>
      <c r="O568" s="36"/>
      <c r="P568" s="36"/>
      <c r="Q568" s="37"/>
      <c r="R568" s="37"/>
      <c r="S568" s="33" t="s">
        <v>362</v>
      </c>
      <c r="T568" s="34">
        <v>118.75950646150659</v>
      </c>
      <c r="U568" s="34"/>
      <c r="V568" s="34" t="s">
        <v>363</v>
      </c>
      <c r="W568" s="162" t="s">
        <v>363</v>
      </c>
      <c r="X568" s="162" t="s">
        <v>363</v>
      </c>
      <c r="Y568" s="34" t="s">
        <v>363</v>
      </c>
      <c r="Z568" s="162" t="s">
        <v>363</v>
      </c>
      <c r="AA568" s="162" t="s">
        <v>363</v>
      </c>
      <c r="AB568" s="162" t="s">
        <v>363</v>
      </c>
      <c r="AC568" s="34">
        <v>68.777801615329196</v>
      </c>
      <c r="AD568" s="162" t="s">
        <v>363</v>
      </c>
      <c r="AE568" s="162" t="s">
        <v>363</v>
      </c>
      <c r="AF568" s="162" t="s">
        <v>363</v>
      </c>
      <c r="AG568" s="162" t="s">
        <v>363</v>
      </c>
      <c r="AH568" s="162" t="s">
        <v>363</v>
      </c>
      <c r="AI568" s="162" t="s">
        <v>363</v>
      </c>
      <c r="AJ568" s="162" t="s">
        <v>363</v>
      </c>
      <c r="AK568" s="34" t="s">
        <v>363</v>
      </c>
      <c r="AL568" s="34">
        <v>576.14314909323184</v>
      </c>
      <c r="AM568" s="34">
        <v>693.52042900438585</v>
      </c>
      <c r="AN568" s="34">
        <v>28.467951456010859</v>
      </c>
      <c r="AO568" s="34" t="s">
        <v>363</v>
      </c>
      <c r="AP568" s="34" t="s">
        <v>363</v>
      </c>
      <c r="AQ568" s="34" t="s">
        <v>363</v>
      </c>
    </row>
    <row r="569" spans="1:43" x14ac:dyDescent="0.45">
      <c r="A569" s="19">
        <v>561</v>
      </c>
      <c r="B569" s="19" t="str">
        <f t="shared" si="54"/>
        <v>70920_Grey</v>
      </c>
      <c r="C569" s="19" t="s">
        <v>168</v>
      </c>
      <c r="D569" s="19" t="s">
        <v>169</v>
      </c>
      <c r="E569" s="19" t="s">
        <v>169</v>
      </c>
      <c r="F569" s="19" t="s">
        <v>168</v>
      </c>
      <c r="G569" s="19">
        <f t="shared" si="55"/>
        <v>70920</v>
      </c>
      <c r="H569" s="19" t="str">
        <f t="shared" si="58"/>
        <v>070920</v>
      </c>
      <c r="I569" s="19">
        <f t="shared" si="59"/>
        <v>367</v>
      </c>
      <c r="J569" s="19">
        <f t="shared" si="57"/>
        <v>367</v>
      </c>
      <c r="K569" s="38"/>
      <c r="L569" s="39"/>
      <c r="M569" s="39"/>
      <c r="N569" s="39"/>
      <c r="O569" s="39"/>
      <c r="P569" s="39"/>
      <c r="Q569" s="40"/>
      <c r="R569" s="40"/>
      <c r="S569" s="33" t="s">
        <v>364</v>
      </c>
      <c r="T569" s="34">
        <v>506.93107888400868</v>
      </c>
      <c r="U569" s="34"/>
      <c r="V569" s="34" t="s">
        <v>363</v>
      </c>
      <c r="W569" s="162" t="s">
        <v>363</v>
      </c>
      <c r="X569" s="162" t="s">
        <v>363</v>
      </c>
      <c r="Y569" s="34" t="s">
        <v>363</v>
      </c>
      <c r="Z569" s="162" t="s">
        <v>363</v>
      </c>
      <c r="AA569" s="162" t="s">
        <v>363</v>
      </c>
      <c r="AB569" s="162" t="s">
        <v>363</v>
      </c>
      <c r="AC569" s="34">
        <v>23.006444228583529</v>
      </c>
      <c r="AD569" s="162" t="s">
        <v>363</v>
      </c>
      <c r="AE569" s="162" t="s">
        <v>363</v>
      </c>
      <c r="AF569" s="162" t="s">
        <v>363</v>
      </c>
      <c r="AG569" s="162">
        <v>56.914536534985807</v>
      </c>
      <c r="AH569" s="162" t="s">
        <v>363</v>
      </c>
      <c r="AI569" s="162" t="s">
        <v>363</v>
      </c>
      <c r="AJ569" s="162" t="s">
        <v>363</v>
      </c>
      <c r="AK569" s="34" t="s">
        <v>363</v>
      </c>
      <c r="AL569" s="34">
        <v>122.62310569034814</v>
      </c>
      <c r="AM569" s="34">
        <v>236.52143117845591</v>
      </c>
      <c r="AN569" s="34">
        <v>551.7485085581776</v>
      </c>
      <c r="AO569" s="34" t="s">
        <v>363</v>
      </c>
      <c r="AP569" s="34" t="s">
        <v>363</v>
      </c>
      <c r="AQ569" s="34" t="s">
        <v>363</v>
      </c>
    </row>
    <row r="570" spans="1:43" x14ac:dyDescent="0.45">
      <c r="A570" s="19">
        <v>562</v>
      </c>
      <c r="B570" s="19" t="str">
        <f t="shared" si="54"/>
        <v>70511_Green</v>
      </c>
      <c r="C570" s="19" t="s">
        <v>168</v>
      </c>
      <c r="D570" s="19" t="s">
        <v>169</v>
      </c>
      <c r="E570" s="19" t="s">
        <v>169</v>
      </c>
      <c r="F570" s="19" t="s">
        <v>168</v>
      </c>
      <c r="G570" s="19">
        <f t="shared" si="55"/>
        <v>70511</v>
      </c>
      <c r="H570" s="19" t="str">
        <f t="shared" si="58"/>
        <v>070511</v>
      </c>
      <c r="I570" s="19">
        <f>IF(J570=J567,"aa",J570)</f>
        <v>372</v>
      </c>
      <c r="J570" s="19">
        <f t="shared" si="57"/>
        <v>372</v>
      </c>
      <c r="K570" s="31">
        <v>372</v>
      </c>
      <c r="L570" s="30" t="s">
        <v>847</v>
      </c>
      <c r="M570" s="30" t="s">
        <v>848</v>
      </c>
      <c r="N570" s="49" t="s">
        <v>849</v>
      </c>
      <c r="O570" s="49" t="s">
        <v>172</v>
      </c>
      <c r="P570" s="30" t="s">
        <v>847</v>
      </c>
      <c r="Q570" s="32">
        <v>1</v>
      </c>
      <c r="R570" s="32">
        <v>1</v>
      </c>
      <c r="S570" s="33" t="s">
        <v>361</v>
      </c>
      <c r="T570" s="34">
        <v>132.53947534036911</v>
      </c>
      <c r="U570" s="34"/>
      <c r="V570" s="34">
        <v>646.6784059299556</v>
      </c>
      <c r="W570" s="162" t="s">
        <v>363</v>
      </c>
      <c r="X570" s="162" t="s">
        <v>363</v>
      </c>
      <c r="Y570" s="34">
        <v>16.096722478602747</v>
      </c>
      <c r="Z570" s="162">
        <v>373.2541509528736</v>
      </c>
      <c r="AA570" s="162" t="s">
        <v>363</v>
      </c>
      <c r="AB570" s="162" t="s">
        <v>363</v>
      </c>
      <c r="AC570" s="34">
        <v>222.92832351047232</v>
      </c>
      <c r="AD570" s="162" t="s">
        <v>363</v>
      </c>
      <c r="AE570" s="162" t="s">
        <v>363</v>
      </c>
      <c r="AF570" s="162" t="s">
        <v>363</v>
      </c>
      <c r="AG570" s="162" t="s">
        <v>363</v>
      </c>
      <c r="AH570" s="162" t="s">
        <v>363</v>
      </c>
      <c r="AI570" s="162" t="s">
        <v>363</v>
      </c>
      <c r="AJ570" s="162" t="s">
        <v>363</v>
      </c>
      <c r="AK570" s="34" t="s">
        <v>363</v>
      </c>
      <c r="AL570" s="34" t="s">
        <v>363</v>
      </c>
      <c r="AM570" s="34">
        <v>74.051924234892553</v>
      </c>
      <c r="AN570" s="34">
        <v>171.17029610963627</v>
      </c>
      <c r="AO570" s="34">
        <v>80.651856986621709</v>
      </c>
      <c r="AP570" s="34">
        <v>518.01439363649672</v>
      </c>
      <c r="AQ570" s="34">
        <v>163.48625417721811</v>
      </c>
    </row>
    <row r="571" spans="1:43" x14ac:dyDescent="0.45">
      <c r="A571" s="19">
        <v>563</v>
      </c>
      <c r="B571" s="19" t="str">
        <f t="shared" si="54"/>
        <v>70511_Blue</v>
      </c>
      <c r="C571" s="19" t="s">
        <v>168</v>
      </c>
      <c r="D571" s="19" t="s">
        <v>169</v>
      </c>
      <c r="E571" s="19" t="s">
        <v>169</v>
      </c>
      <c r="F571" s="19" t="s">
        <v>168</v>
      </c>
      <c r="G571" s="19">
        <f t="shared" si="55"/>
        <v>70511</v>
      </c>
      <c r="H571" s="19" t="str">
        <f t="shared" si="58"/>
        <v>070511</v>
      </c>
      <c r="I571" s="19">
        <f t="shared" si="59"/>
        <v>372</v>
      </c>
      <c r="J571" s="19">
        <f t="shared" si="57"/>
        <v>372</v>
      </c>
      <c r="K571" s="35"/>
      <c r="L571" s="36"/>
      <c r="M571" s="36"/>
      <c r="N571" s="56"/>
      <c r="O571" s="56"/>
      <c r="P571" s="36"/>
      <c r="Q571" s="37"/>
      <c r="R571" s="37"/>
      <c r="S571" s="33" t="s">
        <v>362</v>
      </c>
      <c r="T571" s="34">
        <v>27.808633690497249</v>
      </c>
      <c r="U571" s="34"/>
      <c r="V571" s="34">
        <v>0.91135993826011996</v>
      </c>
      <c r="W571" s="162" t="s">
        <v>363</v>
      </c>
      <c r="X571" s="162" t="s">
        <v>363</v>
      </c>
      <c r="Y571" s="34">
        <v>165.89465799561259</v>
      </c>
      <c r="Z571" s="162">
        <v>3.5560167486751157</v>
      </c>
      <c r="AA571" s="162" t="s">
        <v>363</v>
      </c>
      <c r="AB571" s="162" t="s">
        <v>363</v>
      </c>
      <c r="AC571" s="34">
        <v>7.214339051601927</v>
      </c>
      <c r="AD571" s="162" t="s">
        <v>363</v>
      </c>
      <c r="AE571" s="162" t="s">
        <v>363</v>
      </c>
      <c r="AF571" s="162" t="s">
        <v>363</v>
      </c>
      <c r="AG571" s="162" t="s">
        <v>363</v>
      </c>
      <c r="AH571" s="162" t="s">
        <v>363</v>
      </c>
      <c r="AI571" s="162" t="s">
        <v>363</v>
      </c>
      <c r="AJ571" s="162" t="s">
        <v>363</v>
      </c>
      <c r="AK571" s="34" t="s">
        <v>363</v>
      </c>
      <c r="AL571" s="34" t="s">
        <v>363</v>
      </c>
      <c r="AM571" s="34">
        <v>337.71861327405838</v>
      </c>
      <c r="AN571" s="34">
        <v>6.3192951706206975</v>
      </c>
      <c r="AO571" s="34">
        <v>0.61855648204156277</v>
      </c>
      <c r="AP571" s="34">
        <v>18.527951448078895</v>
      </c>
      <c r="AQ571" s="34">
        <v>129.30070131716261</v>
      </c>
    </row>
    <row r="572" spans="1:43" x14ac:dyDescent="0.45">
      <c r="A572" s="19">
        <v>564</v>
      </c>
      <c r="B572" s="19" t="str">
        <f t="shared" si="54"/>
        <v>70511_Grey</v>
      </c>
      <c r="C572" s="19" t="s">
        <v>168</v>
      </c>
      <c r="D572" s="19" t="s">
        <v>169</v>
      </c>
      <c r="E572" s="19" t="s">
        <v>169</v>
      </c>
      <c r="F572" s="19" t="s">
        <v>168</v>
      </c>
      <c r="G572" s="19">
        <f t="shared" si="55"/>
        <v>70511</v>
      </c>
      <c r="H572" s="19" t="str">
        <f t="shared" si="58"/>
        <v>070511</v>
      </c>
      <c r="I572" s="19">
        <f t="shared" si="59"/>
        <v>372</v>
      </c>
      <c r="J572" s="19">
        <f t="shared" si="57"/>
        <v>372</v>
      </c>
      <c r="K572" s="38"/>
      <c r="L572" s="39"/>
      <c r="M572" s="39"/>
      <c r="N572" s="39"/>
      <c r="O572" s="39"/>
      <c r="P572" s="39"/>
      <c r="Q572" s="40"/>
      <c r="R572" s="40"/>
      <c r="S572" s="33" t="s">
        <v>364</v>
      </c>
      <c r="T572" s="34">
        <v>76.605974650979618</v>
      </c>
      <c r="U572" s="34"/>
      <c r="V572" s="34">
        <v>64.138904875004016</v>
      </c>
      <c r="W572" s="162" t="s">
        <v>363</v>
      </c>
      <c r="X572" s="162" t="s">
        <v>363</v>
      </c>
      <c r="Y572" s="34">
        <v>85.929499776166097</v>
      </c>
      <c r="Z572" s="162">
        <v>1.105989910822814E-3</v>
      </c>
      <c r="AA572" s="162" t="s">
        <v>363</v>
      </c>
      <c r="AB572" s="162" t="s">
        <v>363</v>
      </c>
      <c r="AC572" s="34">
        <v>14.631568457187402</v>
      </c>
      <c r="AD572" s="162" t="s">
        <v>363</v>
      </c>
      <c r="AE572" s="162" t="s">
        <v>363</v>
      </c>
      <c r="AF572" s="162" t="s">
        <v>363</v>
      </c>
      <c r="AG572" s="162" t="s">
        <v>363</v>
      </c>
      <c r="AH572" s="162" t="s">
        <v>363</v>
      </c>
      <c r="AI572" s="162" t="s">
        <v>363</v>
      </c>
      <c r="AJ572" s="162" t="s">
        <v>363</v>
      </c>
      <c r="AK572" s="34" t="s">
        <v>363</v>
      </c>
      <c r="AL572" s="34" t="s">
        <v>363</v>
      </c>
      <c r="AM572" s="34">
        <v>78.461530991837819</v>
      </c>
      <c r="AN572" s="34">
        <v>115.84264458925168</v>
      </c>
      <c r="AO572" s="34">
        <v>55.037398377651307</v>
      </c>
      <c r="AP572" s="34">
        <v>108.14262975349878</v>
      </c>
      <c r="AQ572" s="34">
        <v>48.059857981535579</v>
      </c>
    </row>
    <row r="573" spans="1:43" x14ac:dyDescent="0.45">
      <c r="A573" s="19">
        <v>565</v>
      </c>
      <c r="B573" s="19" t="str">
        <f t="shared" si="54"/>
        <v>70519_Green</v>
      </c>
      <c r="C573" s="19" t="s">
        <v>168</v>
      </c>
      <c r="D573" s="19" t="s">
        <v>169</v>
      </c>
      <c r="E573" s="19" t="s">
        <v>169</v>
      </c>
      <c r="F573" s="19" t="s">
        <v>168</v>
      </c>
      <c r="G573" s="19">
        <f t="shared" si="55"/>
        <v>70519</v>
      </c>
      <c r="H573" s="19" t="str">
        <f t="shared" si="58"/>
        <v>070519</v>
      </c>
      <c r="I573" s="19" t="str">
        <f>IF(J573=J570,"aa",J573)</f>
        <v>aa</v>
      </c>
      <c r="J573" s="19">
        <f t="shared" si="57"/>
        <v>372</v>
      </c>
      <c r="K573" s="31" t="s">
        <v>363</v>
      </c>
      <c r="L573" s="30" t="s">
        <v>850</v>
      </c>
      <c r="M573" s="30" t="s">
        <v>848</v>
      </c>
      <c r="N573" s="30" t="s">
        <v>851</v>
      </c>
      <c r="O573" s="30" t="s">
        <v>363</v>
      </c>
      <c r="P573" s="30" t="s">
        <v>847</v>
      </c>
      <c r="Q573" s="32">
        <v>1</v>
      </c>
      <c r="R573" s="32">
        <v>1</v>
      </c>
      <c r="S573" s="33" t="s">
        <v>361</v>
      </c>
      <c r="T573" s="34">
        <v>132.53947534036911</v>
      </c>
      <c r="U573" s="34"/>
      <c r="V573" s="34">
        <v>646.6784059299556</v>
      </c>
      <c r="W573" s="162" t="s">
        <v>363</v>
      </c>
      <c r="X573" s="162" t="s">
        <v>363</v>
      </c>
      <c r="Y573" s="34">
        <v>16.096722478602747</v>
      </c>
      <c r="Z573" s="162">
        <v>373.2541509528736</v>
      </c>
      <c r="AA573" s="162" t="s">
        <v>363</v>
      </c>
      <c r="AB573" s="162" t="s">
        <v>363</v>
      </c>
      <c r="AC573" s="34">
        <v>222.92832351047232</v>
      </c>
      <c r="AD573" s="162" t="s">
        <v>363</v>
      </c>
      <c r="AE573" s="162" t="s">
        <v>363</v>
      </c>
      <c r="AF573" s="162" t="s">
        <v>363</v>
      </c>
      <c r="AG573" s="162" t="s">
        <v>363</v>
      </c>
      <c r="AH573" s="162" t="s">
        <v>363</v>
      </c>
      <c r="AI573" s="162" t="s">
        <v>363</v>
      </c>
      <c r="AJ573" s="162" t="s">
        <v>363</v>
      </c>
      <c r="AK573" s="34" t="s">
        <v>363</v>
      </c>
      <c r="AL573" s="34" t="s">
        <v>363</v>
      </c>
      <c r="AM573" s="34">
        <v>74.051924234892553</v>
      </c>
      <c r="AN573" s="34">
        <v>171.17029610963627</v>
      </c>
      <c r="AO573" s="34">
        <v>80.651856986621709</v>
      </c>
      <c r="AP573" s="34">
        <v>518.01439363649672</v>
      </c>
      <c r="AQ573" s="34">
        <v>163.48625417721811</v>
      </c>
    </row>
    <row r="574" spans="1:43" x14ac:dyDescent="0.45">
      <c r="A574" s="19">
        <v>566</v>
      </c>
      <c r="B574" s="19" t="str">
        <f t="shared" si="54"/>
        <v>70519_Blue</v>
      </c>
      <c r="C574" s="19" t="s">
        <v>168</v>
      </c>
      <c r="D574" s="19" t="s">
        <v>169</v>
      </c>
      <c r="E574" s="19" t="s">
        <v>169</v>
      </c>
      <c r="F574" s="19" t="s">
        <v>168</v>
      </c>
      <c r="G574" s="19">
        <f t="shared" si="55"/>
        <v>70519</v>
      </c>
      <c r="H574" s="19" t="str">
        <f t="shared" si="58"/>
        <v>070519</v>
      </c>
      <c r="I574" s="19" t="str">
        <f t="shared" si="59"/>
        <v>aa</v>
      </c>
      <c r="J574" s="19">
        <f t="shared" si="57"/>
        <v>372</v>
      </c>
      <c r="K574" s="35"/>
      <c r="L574" s="36"/>
      <c r="M574" s="36"/>
      <c r="N574" s="36"/>
      <c r="O574" s="36"/>
      <c r="P574" s="36"/>
      <c r="Q574" s="37"/>
      <c r="R574" s="37"/>
      <c r="S574" s="33" t="s">
        <v>362</v>
      </c>
      <c r="T574" s="34">
        <v>27.808633690497249</v>
      </c>
      <c r="U574" s="34"/>
      <c r="V574" s="34">
        <v>0.91135993826011996</v>
      </c>
      <c r="W574" s="162" t="s">
        <v>363</v>
      </c>
      <c r="X574" s="162" t="s">
        <v>363</v>
      </c>
      <c r="Y574" s="34">
        <v>165.89465799561259</v>
      </c>
      <c r="Z574" s="162">
        <v>3.5560167486751157</v>
      </c>
      <c r="AA574" s="162" t="s">
        <v>363</v>
      </c>
      <c r="AB574" s="162" t="s">
        <v>363</v>
      </c>
      <c r="AC574" s="34">
        <v>7.214339051601927</v>
      </c>
      <c r="AD574" s="162" t="s">
        <v>363</v>
      </c>
      <c r="AE574" s="162" t="s">
        <v>363</v>
      </c>
      <c r="AF574" s="162" t="s">
        <v>363</v>
      </c>
      <c r="AG574" s="162" t="s">
        <v>363</v>
      </c>
      <c r="AH574" s="162" t="s">
        <v>363</v>
      </c>
      <c r="AI574" s="162" t="s">
        <v>363</v>
      </c>
      <c r="AJ574" s="162" t="s">
        <v>363</v>
      </c>
      <c r="AK574" s="34" t="s">
        <v>363</v>
      </c>
      <c r="AL574" s="34" t="s">
        <v>363</v>
      </c>
      <c r="AM574" s="34">
        <v>337.71861327405838</v>
      </c>
      <c r="AN574" s="34">
        <v>6.3192951706206975</v>
      </c>
      <c r="AO574" s="34">
        <v>0.61855648204156277</v>
      </c>
      <c r="AP574" s="34">
        <v>18.527951448078895</v>
      </c>
      <c r="AQ574" s="34">
        <v>129.30070131716261</v>
      </c>
    </row>
    <row r="575" spans="1:43" x14ac:dyDescent="0.45">
      <c r="A575" s="19">
        <v>567</v>
      </c>
      <c r="B575" s="19" t="str">
        <f t="shared" si="54"/>
        <v>70519_Grey</v>
      </c>
      <c r="C575" s="19" t="s">
        <v>168</v>
      </c>
      <c r="D575" s="19" t="s">
        <v>169</v>
      </c>
      <c r="E575" s="19" t="s">
        <v>169</v>
      </c>
      <c r="F575" s="19" t="s">
        <v>168</v>
      </c>
      <c r="G575" s="19">
        <f t="shared" si="55"/>
        <v>70519</v>
      </c>
      <c r="H575" s="19" t="str">
        <f t="shared" si="58"/>
        <v>070519</v>
      </c>
      <c r="I575" s="19" t="str">
        <f t="shared" si="59"/>
        <v>aa</v>
      </c>
      <c r="J575" s="19">
        <f t="shared" si="57"/>
        <v>372</v>
      </c>
      <c r="K575" s="38"/>
      <c r="L575" s="39"/>
      <c r="M575" s="39"/>
      <c r="N575" s="39"/>
      <c r="O575" s="39"/>
      <c r="P575" s="39"/>
      <c r="Q575" s="40"/>
      <c r="R575" s="40"/>
      <c r="S575" s="33" t="s">
        <v>364</v>
      </c>
      <c r="T575" s="34">
        <v>76.605974650979618</v>
      </c>
      <c r="U575" s="34"/>
      <c r="V575" s="34">
        <v>64.138904875004016</v>
      </c>
      <c r="W575" s="162" t="s">
        <v>363</v>
      </c>
      <c r="X575" s="162" t="s">
        <v>363</v>
      </c>
      <c r="Y575" s="34">
        <v>85.929499776166097</v>
      </c>
      <c r="Z575" s="162">
        <v>1.105989910822814E-3</v>
      </c>
      <c r="AA575" s="162" t="s">
        <v>363</v>
      </c>
      <c r="AB575" s="162" t="s">
        <v>363</v>
      </c>
      <c r="AC575" s="34">
        <v>14.631568457187402</v>
      </c>
      <c r="AD575" s="162" t="s">
        <v>363</v>
      </c>
      <c r="AE575" s="162" t="s">
        <v>363</v>
      </c>
      <c r="AF575" s="162" t="s">
        <v>363</v>
      </c>
      <c r="AG575" s="162" t="s">
        <v>363</v>
      </c>
      <c r="AH575" s="162" t="s">
        <v>363</v>
      </c>
      <c r="AI575" s="162" t="s">
        <v>363</v>
      </c>
      <c r="AJ575" s="162" t="s">
        <v>363</v>
      </c>
      <c r="AK575" s="34" t="s">
        <v>363</v>
      </c>
      <c r="AL575" s="34" t="s">
        <v>363</v>
      </c>
      <c r="AM575" s="34">
        <v>78.461530991837819</v>
      </c>
      <c r="AN575" s="34">
        <v>115.84264458925168</v>
      </c>
      <c r="AO575" s="34">
        <v>55.037398377651307</v>
      </c>
      <c r="AP575" s="34">
        <v>108.14262975349878</v>
      </c>
      <c r="AQ575" s="34">
        <v>48.059857981535579</v>
      </c>
    </row>
    <row r="576" spans="1:43" x14ac:dyDescent="0.45">
      <c r="A576" s="19">
        <v>568</v>
      </c>
      <c r="B576" s="19" t="str">
        <f t="shared" si="54"/>
        <v>70970_Green</v>
      </c>
      <c r="C576" s="19" t="s">
        <v>168</v>
      </c>
      <c r="D576" s="19" t="s">
        <v>169</v>
      </c>
      <c r="E576" s="19" t="s">
        <v>169</v>
      </c>
      <c r="F576" s="19" t="s">
        <v>168</v>
      </c>
      <c r="G576" s="19">
        <f t="shared" si="55"/>
        <v>70970</v>
      </c>
      <c r="H576" s="19" t="str">
        <f t="shared" si="58"/>
        <v>070970</v>
      </c>
      <c r="I576" s="19">
        <f>IF(J576=J573,"aa",J576)</f>
        <v>373</v>
      </c>
      <c r="J576" s="19">
        <f t="shared" si="57"/>
        <v>373</v>
      </c>
      <c r="K576" s="31">
        <v>373</v>
      </c>
      <c r="L576" s="30" t="s">
        <v>852</v>
      </c>
      <c r="M576" s="30" t="s">
        <v>843</v>
      </c>
      <c r="N576" s="49" t="s">
        <v>853</v>
      </c>
      <c r="O576" s="30" t="s">
        <v>173</v>
      </c>
      <c r="P576" s="30" t="s">
        <v>852</v>
      </c>
      <c r="Q576" s="32">
        <v>1</v>
      </c>
      <c r="R576" s="32">
        <v>1</v>
      </c>
      <c r="S576" s="33" t="s">
        <v>361</v>
      </c>
      <c r="T576" s="34">
        <v>118.28564350140569</v>
      </c>
      <c r="U576" s="34"/>
      <c r="V576" s="34">
        <v>618.41844396194108</v>
      </c>
      <c r="W576" s="162" t="s">
        <v>363</v>
      </c>
      <c r="X576" s="162" t="s">
        <v>363</v>
      </c>
      <c r="Y576" s="34">
        <v>23.313372304499417</v>
      </c>
      <c r="Z576" s="162" t="s">
        <v>363</v>
      </c>
      <c r="AA576" s="162" t="s">
        <v>363</v>
      </c>
      <c r="AB576" s="162">
        <v>1046.8042401821749</v>
      </c>
      <c r="AC576" s="34">
        <v>178.762568509413</v>
      </c>
      <c r="AD576" s="162" t="s">
        <v>363</v>
      </c>
      <c r="AE576" s="162" t="s">
        <v>363</v>
      </c>
      <c r="AF576" s="162" t="s">
        <v>363</v>
      </c>
      <c r="AG576" s="162">
        <v>714.53481230683713</v>
      </c>
      <c r="AH576" s="162" t="s">
        <v>363</v>
      </c>
      <c r="AI576" s="162" t="s">
        <v>363</v>
      </c>
      <c r="AJ576" s="162" t="s">
        <v>363</v>
      </c>
      <c r="AK576" s="34" t="s">
        <v>363</v>
      </c>
      <c r="AL576" s="34" t="s">
        <v>363</v>
      </c>
      <c r="AM576" s="34" t="s">
        <v>363</v>
      </c>
      <c r="AN576" s="34">
        <v>110.78514153428183</v>
      </c>
      <c r="AO576" s="34" t="s">
        <v>363</v>
      </c>
      <c r="AP576" s="34" t="s">
        <v>363</v>
      </c>
      <c r="AQ576" s="34" t="s">
        <v>363</v>
      </c>
    </row>
    <row r="577" spans="1:43" x14ac:dyDescent="0.45">
      <c r="A577" s="19">
        <v>569</v>
      </c>
      <c r="B577" s="19" t="str">
        <f t="shared" si="54"/>
        <v>70970_Blue</v>
      </c>
      <c r="C577" s="19" t="s">
        <v>168</v>
      </c>
      <c r="D577" s="19" t="s">
        <v>169</v>
      </c>
      <c r="E577" s="19" t="s">
        <v>169</v>
      </c>
      <c r="F577" s="19" t="s">
        <v>168</v>
      </c>
      <c r="G577" s="19">
        <f t="shared" si="55"/>
        <v>70970</v>
      </c>
      <c r="H577" s="19" t="str">
        <f t="shared" si="58"/>
        <v>070970</v>
      </c>
      <c r="I577" s="19">
        <f t="shared" si="59"/>
        <v>373</v>
      </c>
      <c r="J577" s="19">
        <f t="shared" si="57"/>
        <v>373</v>
      </c>
      <c r="K577" s="35"/>
      <c r="L577" s="36"/>
      <c r="M577" s="36"/>
      <c r="N577" s="56"/>
      <c r="O577" s="36"/>
      <c r="P577" s="36"/>
      <c r="Q577" s="37"/>
      <c r="R577" s="37"/>
      <c r="S577" s="33" t="s">
        <v>362</v>
      </c>
      <c r="T577" s="34">
        <v>13.658367724735173</v>
      </c>
      <c r="U577" s="34"/>
      <c r="V577" s="34">
        <v>1.522468020387941</v>
      </c>
      <c r="W577" s="162" t="s">
        <v>363</v>
      </c>
      <c r="X577" s="162" t="s">
        <v>363</v>
      </c>
      <c r="Y577" s="34">
        <v>234.71713954925454</v>
      </c>
      <c r="Z577" s="162" t="s">
        <v>363</v>
      </c>
      <c r="AA577" s="162" t="s">
        <v>363</v>
      </c>
      <c r="AB577" s="162">
        <v>104.22299775907757</v>
      </c>
      <c r="AC577" s="34">
        <v>6.6441916449160354</v>
      </c>
      <c r="AD577" s="162" t="s">
        <v>363</v>
      </c>
      <c r="AE577" s="162" t="s">
        <v>363</v>
      </c>
      <c r="AF577" s="162" t="s">
        <v>363</v>
      </c>
      <c r="AG577" s="162">
        <v>9.1554082225231408</v>
      </c>
      <c r="AH577" s="162" t="s">
        <v>363</v>
      </c>
      <c r="AI577" s="162" t="s">
        <v>363</v>
      </c>
      <c r="AJ577" s="162" t="s">
        <v>363</v>
      </c>
      <c r="AK577" s="34" t="s">
        <v>363</v>
      </c>
      <c r="AL577" s="34" t="s">
        <v>363</v>
      </c>
      <c r="AM577" s="34" t="s">
        <v>363</v>
      </c>
      <c r="AN577" s="34">
        <v>5.9245636952168832</v>
      </c>
      <c r="AO577" s="34" t="s">
        <v>363</v>
      </c>
      <c r="AP577" s="34" t="s">
        <v>363</v>
      </c>
      <c r="AQ577" s="34" t="s">
        <v>363</v>
      </c>
    </row>
    <row r="578" spans="1:43" x14ac:dyDescent="0.45">
      <c r="A578" s="19">
        <v>570</v>
      </c>
      <c r="B578" s="19" t="str">
        <f t="shared" si="54"/>
        <v>70970_Grey</v>
      </c>
      <c r="C578" s="19" t="s">
        <v>168</v>
      </c>
      <c r="D578" s="19" t="s">
        <v>169</v>
      </c>
      <c r="E578" s="19" t="s">
        <v>169</v>
      </c>
      <c r="F578" s="19" t="s">
        <v>168</v>
      </c>
      <c r="G578" s="19">
        <f t="shared" si="55"/>
        <v>70970</v>
      </c>
      <c r="H578" s="19" t="str">
        <f t="shared" si="58"/>
        <v>070970</v>
      </c>
      <c r="I578" s="19">
        <f t="shared" si="59"/>
        <v>373</v>
      </c>
      <c r="J578" s="19">
        <f t="shared" si="57"/>
        <v>373</v>
      </c>
      <c r="K578" s="38"/>
      <c r="L578" s="39"/>
      <c r="M578" s="39"/>
      <c r="N578" s="39"/>
      <c r="O578" s="39"/>
      <c r="P578" s="39"/>
      <c r="Q578" s="40"/>
      <c r="R578" s="40"/>
      <c r="S578" s="33" t="s">
        <v>364</v>
      </c>
      <c r="T578" s="34">
        <v>159.96661692665981</v>
      </c>
      <c r="U578" s="34"/>
      <c r="V578" s="34">
        <v>60.482733657741669</v>
      </c>
      <c r="W578" s="162" t="s">
        <v>363</v>
      </c>
      <c r="X578" s="162" t="s">
        <v>363</v>
      </c>
      <c r="Y578" s="34">
        <v>118.21681478831719</v>
      </c>
      <c r="Z578" s="162" t="s">
        <v>363</v>
      </c>
      <c r="AA578" s="162" t="s">
        <v>363</v>
      </c>
      <c r="AB578" s="162">
        <v>431.22205906386802</v>
      </c>
      <c r="AC578" s="34">
        <v>12.004802560573991</v>
      </c>
      <c r="AD578" s="162" t="s">
        <v>363</v>
      </c>
      <c r="AE578" s="162" t="s">
        <v>363</v>
      </c>
      <c r="AF578" s="162" t="s">
        <v>363</v>
      </c>
      <c r="AG578" s="162">
        <v>105.05720688524907</v>
      </c>
      <c r="AH578" s="162" t="s">
        <v>363</v>
      </c>
      <c r="AI578" s="162" t="s">
        <v>363</v>
      </c>
      <c r="AJ578" s="162" t="s">
        <v>363</v>
      </c>
      <c r="AK578" s="34" t="s">
        <v>363</v>
      </c>
      <c r="AL578" s="34" t="s">
        <v>363</v>
      </c>
      <c r="AM578" s="34" t="s">
        <v>363</v>
      </c>
      <c r="AN578" s="34">
        <v>177.4962743005369</v>
      </c>
      <c r="AO578" s="34" t="s">
        <v>363</v>
      </c>
      <c r="AP578" s="34" t="s">
        <v>363</v>
      </c>
      <c r="AQ578" s="34" t="s">
        <v>363</v>
      </c>
    </row>
    <row r="579" spans="1:43" x14ac:dyDescent="0.45">
      <c r="A579" s="19">
        <v>571</v>
      </c>
      <c r="B579" s="19" t="str">
        <f t="shared" si="54"/>
        <v>71030_Green</v>
      </c>
      <c r="C579" s="19" t="s">
        <v>1265</v>
      </c>
      <c r="D579" s="19" t="s">
        <v>1265</v>
      </c>
      <c r="E579" s="19" t="s">
        <v>1265</v>
      </c>
      <c r="F579" s="19" t="s">
        <v>1265</v>
      </c>
      <c r="G579" s="19">
        <f t="shared" si="55"/>
        <v>71030</v>
      </c>
      <c r="H579" s="19" t="str">
        <f t="shared" si="58"/>
        <v>071030</v>
      </c>
      <c r="I579" s="19" t="str">
        <f>IF(J579=J576,"aa",J579)</f>
        <v>aa</v>
      </c>
      <c r="J579" s="19">
        <f t="shared" si="57"/>
        <v>373</v>
      </c>
      <c r="K579" s="31" t="s">
        <v>363</v>
      </c>
      <c r="L579" s="30" t="s">
        <v>854</v>
      </c>
      <c r="M579" s="30" t="s">
        <v>493</v>
      </c>
      <c r="N579" s="49" t="s">
        <v>855</v>
      </c>
      <c r="O579" s="30" t="s">
        <v>363</v>
      </c>
      <c r="P579" s="30" t="s">
        <v>852</v>
      </c>
      <c r="Q579" s="32">
        <v>0.35</v>
      </c>
      <c r="R579" s="32">
        <v>1</v>
      </c>
      <c r="S579" s="33" t="s">
        <v>361</v>
      </c>
      <c r="T579" s="34">
        <v>337.95898143258768</v>
      </c>
      <c r="U579" s="34"/>
      <c r="V579" s="34">
        <v>1766.9098398912604</v>
      </c>
      <c r="W579" s="162" t="s">
        <v>363</v>
      </c>
      <c r="X579" s="162" t="s">
        <v>363</v>
      </c>
      <c r="Y579" s="34">
        <v>66.609635155712624</v>
      </c>
      <c r="Z579" s="162" t="s">
        <v>363</v>
      </c>
      <c r="AA579" s="162" t="s">
        <v>363</v>
      </c>
      <c r="AB579" s="162">
        <v>2990.8692576633571</v>
      </c>
      <c r="AC579" s="34">
        <v>510.75019574118005</v>
      </c>
      <c r="AD579" s="162" t="s">
        <v>363</v>
      </c>
      <c r="AE579" s="162" t="s">
        <v>363</v>
      </c>
      <c r="AF579" s="162" t="s">
        <v>363</v>
      </c>
      <c r="AG579" s="162">
        <v>2041.5280351623919</v>
      </c>
      <c r="AH579" s="162" t="s">
        <v>363</v>
      </c>
      <c r="AI579" s="162" t="s">
        <v>363</v>
      </c>
      <c r="AJ579" s="162" t="s">
        <v>363</v>
      </c>
      <c r="AK579" s="34" t="s">
        <v>363</v>
      </c>
      <c r="AL579" s="34" t="s">
        <v>363</v>
      </c>
      <c r="AM579" s="34" t="s">
        <v>363</v>
      </c>
      <c r="AN579" s="34">
        <v>316.52897581223385</v>
      </c>
      <c r="AO579" s="34" t="s">
        <v>363</v>
      </c>
      <c r="AP579" s="34" t="s">
        <v>363</v>
      </c>
      <c r="AQ579" s="34" t="s">
        <v>363</v>
      </c>
    </row>
    <row r="580" spans="1:43" x14ac:dyDescent="0.45">
      <c r="A580" s="19">
        <v>572</v>
      </c>
      <c r="B580" s="19" t="str">
        <f t="shared" si="54"/>
        <v>71030_Blue</v>
      </c>
      <c r="C580" s="19" t="s">
        <v>1265</v>
      </c>
      <c r="D580" s="19" t="s">
        <v>1265</v>
      </c>
      <c r="E580" s="19" t="s">
        <v>1265</v>
      </c>
      <c r="F580" s="19" t="s">
        <v>1265</v>
      </c>
      <c r="G580" s="19">
        <f t="shared" si="55"/>
        <v>71030</v>
      </c>
      <c r="H580" s="19" t="str">
        <f t="shared" si="58"/>
        <v>071030</v>
      </c>
      <c r="I580" s="19" t="str">
        <f t="shared" ref="I580:I643" si="60">IF(J580=J577,"aa",J580)</f>
        <v>aa</v>
      </c>
      <c r="J580" s="19">
        <f t="shared" si="57"/>
        <v>373</v>
      </c>
      <c r="K580" s="35"/>
      <c r="L580" s="36"/>
      <c r="M580" s="36"/>
      <c r="N580" s="56"/>
      <c r="O580" s="36"/>
      <c r="P580" s="36"/>
      <c r="Q580" s="37"/>
      <c r="R580" s="37"/>
      <c r="S580" s="33" t="s">
        <v>362</v>
      </c>
      <c r="T580" s="34">
        <v>39.023907784957643</v>
      </c>
      <c r="U580" s="34"/>
      <c r="V580" s="34">
        <v>4.3499086296798319</v>
      </c>
      <c r="W580" s="162" t="s">
        <v>363</v>
      </c>
      <c r="X580" s="162" t="s">
        <v>363</v>
      </c>
      <c r="Y580" s="34">
        <v>670.62039871215586</v>
      </c>
      <c r="Z580" s="162" t="s">
        <v>363</v>
      </c>
      <c r="AA580" s="162" t="s">
        <v>363</v>
      </c>
      <c r="AB580" s="162">
        <v>297.77999359736452</v>
      </c>
      <c r="AC580" s="34">
        <v>18.983404699760101</v>
      </c>
      <c r="AD580" s="162" t="s">
        <v>363</v>
      </c>
      <c r="AE580" s="162" t="s">
        <v>363</v>
      </c>
      <c r="AF580" s="162" t="s">
        <v>363</v>
      </c>
      <c r="AG580" s="162">
        <v>26.158309207208976</v>
      </c>
      <c r="AH580" s="162" t="s">
        <v>363</v>
      </c>
      <c r="AI580" s="162" t="s">
        <v>363</v>
      </c>
      <c r="AJ580" s="162" t="s">
        <v>363</v>
      </c>
      <c r="AK580" s="34" t="s">
        <v>363</v>
      </c>
      <c r="AL580" s="34" t="s">
        <v>363</v>
      </c>
      <c r="AM580" s="34" t="s">
        <v>363</v>
      </c>
      <c r="AN580" s="34">
        <v>16.927324843476811</v>
      </c>
      <c r="AO580" s="34" t="s">
        <v>363</v>
      </c>
      <c r="AP580" s="34" t="s">
        <v>363</v>
      </c>
      <c r="AQ580" s="34" t="s">
        <v>363</v>
      </c>
    </row>
    <row r="581" spans="1:43" x14ac:dyDescent="0.45">
      <c r="A581" s="19">
        <v>573</v>
      </c>
      <c r="B581" s="19" t="str">
        <f t="shared" si="54"/>
        <v>71030_Grey</v>
      </c>
      <c r="C581" s="19" t="s">
        <v>1265</v>
      </c>
      <c r="D581" s="19" t="s">
        <v>1265</v>
      </c>
      <c r="E581" s="19" t="s">
        <v>1265</v>
      </c>
      <c r="F581" s="19" t="s">
        <v>1265</v>
      </c>
      <c r="G581" s="19">
        <f t="shared" si="55"/>
        <v>71030</v>
      </c>
      <c r="H581" s="19" t="str">
        <f t="shared" si="58"/>
        <v>071030</v>
      </c>
      <c r="I581" s="19" t="str">
        <f t="shared" si="60"/>
        <v>aa</v>
      </c>
      <c r="J581" s="19">
        <f t="shared" si="57"/>
        <v>373</v>
      </c>
      <c r="K581" s="38"/>
      <c r="L581" s="39"/>
      <c r="M581" s="39"/>
      <c r="N581" s="39"/>
      <c r="O581" s="39"/>
      <c r="P581" s="39"/>
      <c r="Q581" s="40"/>
      <c r="R581" s="40"/>
      <c r="S581" s="33" t="s">
        <v>364</v>
      </c>
      <c r="T581" s="34">
        <v>457.04747693331376</v>
      </c>
      <c r="U581" s="34"/>
      <c r="V581" s="34">
        <v>172.80781045069048</v>
      </c>
      <c r="W581" s="162" t="s">
        <v>363</v>
      </c>
      <c r="X581" s="162" t="s">
        <v>363</v>
      </c>
      <c r="Y581" s="34">
        <v>337.7623279666206</v>
      </c>
      <c r="Z581" s="162" t="s">
        <v>363</v>
      </c>
      <c r="AA581" s="162" t="s">
        <v>363</v>
      </c>
      <c r="AB581" s="162">
        <v>1232.0630258967658</v>
      </c>
      <c r="AC581" s="34">
        <v>34.299435887354264</v>
      </c>
      <c r="AD581" s="162" t="s">
        <v>363</v>
      </c>
      <c r="AE581" s="162" t="s">
        <v>363</v>
      </c>
      <c r="AF581" s="162" t="s">
        <v>363</v>
      </c>
      <c r="AG581" s="162">
        <v>300.16344824356878</v>
      </c>
      <c r="AH581" s="162" t="s">
        <v>363</v>
      </c>
      <c r="AI581" s="162" t="s">
        <v>363</v>
      </c>
      <c r="AJ581" s="162" t="s">
        <v>363</v>
      </c>
      <c r="AK581" s="34" t="s">
        <v>363</v>
      </c>
      <c r="AL581" s="34" t="s">
        <v>363</v>
      </c>
      <c r="AM581" s="34" t="s">
        <v>363</v>
      </c>
      <c r="AN581" s="34">
        <v>507.13221228724831</v>
      </c>
      <c r="AO581" s="34" t="s">
        <v>363</v>
      </c>
      <c r="AP581" s="34" t="s">
        <v>363</v>
      </c>
      <c r="AQ581" s="34" t="s">
        <v>363</v>
      </c>
    </row>
    <row r="582" spans="1:43" x14ac:dyDescent="0.45">
      <c r="A582" s="19">
        <v>574</v>
      </c>
      <c r="B582" s="19" t="str">
        <f t="shared" si="54"/>
        <v>70200_Green</v>
      </c>
      <c r="C582" s="19" t="s">
        <v>168</v>
      </c>
      <c r="D582" s="19" t="s">
        <v>168</v>
      </c>
      <c r="E582" s="19" t="s">
        <v>168</v>
      </c>
      <c r="F582" s="19" t="s">
        <v>168</v>
      </c>
      <c r="G582" s="19">
        <f t="shared" si="55"/>
        <v>70200</v>
      </c>
      <c r="H582" s="19" t="str">
        <f t="shared" si="58"/>
        <v>070200</v>
      </c>
      <c r="I582" s="19">
        <f>IF(J582=J579,"aa",J582)</f>
        <v>388</v>
      </c>
      <c r="J582" s="19">
        <f t="shared" si="57"/>
        <v>388</v>
      </c>
      <c r="K582" s="31">
        <v>388</v>
      </c>
      <c r="L582" s="30" t="s">
        <v>856</v>
      </c>
      <c r="M582" s="30" t="s">
        <v>857</v>
      </c>
      <c r="N582" s="30" t="s">
        <v>858</v>
      </c>
      <c r="O582" s="30" t="s">
        <v>174</v>
      </c>
      <c r="P582" s="30" t="s">
        <v>856</v>
      </c>
      <c r="Q582" s="32">
        <v>1</v>
      </c>
      <c r="R582" s="32">
        <v>1</v>
      </c>
      <c r="S582" s="33" t="s">
        <v>361</v>
      </c>
      <c r="T582" s="34">
        <v>107.87460656845039</v>
      </c>
      <c r="U582" s="34"/>
      <c r="V582" s="34">
        <v>542.94870636442988</v>
      </c>
      <c r="W582" s="162">
        <v>198.33444816053512</v>
      </c>
      <c r="X582" s="162">
        <v>68.076737206564886</v>
      </c>
      <c r="Y582" s="34">
        <v>24.76041918330381</v>
      </c>
      <c r="Z582" s="162">
        <v>232.3300875100997</v>
      </c>
      <c r="AA582" s="162">
        <v>528.23795398984259</v>
      </c>
      <c r="AB582" s="162">
        <v>427.97587571582136</v>
      </c>
      <c r="AC582" s="34">
        <v>206.48468897884339</v>
      </c>
      <c r="AD582" s="162">
        <v>355.08862784223982</v>
      </c>
      <c r="AE582" s="162" t="s">
        <v>363</v>
      </c>
      <c r="AF582" s="162">
        <v>322.34617490034753</v>
      </c>
      <c r="AG582" s="162">
        <v>433.52711383728456</v>
      </c>
      <c r="AH582" s="162" t="s">
        <v>363</v>
      </c>
      <c r="AI582" s="162">
        <v>539.23271392880031</v>
      </c>
      <c r="AJ582" s="162">
        <v>525.84473732033314</v>
      </c>
      <c r="AK582" s="34" t="s">
        <v>363</v>
      </c>
      <c r="AL582" s="34">
        <v>75.01953576892339</v>
      </c>
      <c r="AM582" s="34">
        <v>34.368872864682913</v>
      </c>
      <c r="AN582" s="34">
        <v>182.24927791849015</v>
      </c>
      <c r="AO582" s="34">
        <v>9.6921398723561545</v>
      </c>
      <c r="AP582" s="34">
        <v>125.77416078627854</v>
      </c>
      <c r="AQ582" s="34">
        <v>52.842258595740518</v>
      </c>
    </row>
    <row r="583" spans="1:43" x14ac:dyDescent="0.45">
      <c r="A583" s="19">
        <v>575</v>
      </c>
      <c r="B583" s="19" t="str">
        <f t="shared" si="54"/>
        <v>70200_Blue</v>
      </c>
      <c r="C583" s="19" t="s">
        <v>168</v>
      </c>
      <c r="D583" s="19" t="s">
        <v>168</v>
      </c>
      <c r="E583" s="19" t="s">
        <v>168</v>
      </c>
      <c r="F583" s="19" t="s">
        <v>168</v>
      </c>
      <c r="G583" s="19">
        <f t="shared" si="55"/>
        <v>70200</v>
      </c>
      <c r="H583" s="19" t="str">
        <f t="shared" si="58"/>
        <v>070200</v>
      </c>
      <c r="I583" s="19">
        <f t="shared" si="60"/>
        <v>388</v>
      </c>
      <c r="J583" s="19">
        <f t="shared" si="57"/>
        <v>388</v>
      </c>
      <c r="K583" s="35"/>
      <c r="L583" s="36"/>
      <c r="M583" s="36"/>
      <c r="N583" s="36"/>
      <c r="O583" s="36"/>
      <c r="P583" s="36"/>
      <c r="Q583" s="37"/>
      <c r="R583" s="37"/>
      <c r="S583" s="33" t="s">
        <v>362</v>
      </c>
      <c r="T583" s="34">
        <v>63.248321318879448</v>
      </c>
      <c r="U583" s="34"/>
      <c r="V583" s="34">
        <v>119.05148958471584</v>
      </c>
      <c r="W583" s="162" t="s">
        <v>363</v>
      </c>
      <c r="X583" s="162">
        <v>19.40531042168562</v>
      </c>
      <c r="Y583" s="34">
        <v>148.44448896824002</v>
      </c>
      <c r="Z583" s="162">
        <v>138.26577173372726</v>
      </c>
      <c r="AA583" s="162">
        <v>22.209188488822331</v>
      </c>
      <c r="AB583" s="162">
        <v>7.6300846386420238</v>
      </c>
      <c r="AC583" s="34">
        <v>12.094038509121649</v>
      </c>
      <c r="AD583" s="162">
        <v>14.748925438063566</v>
      </c>
      <c r="AE583" s="162" t="s">
        <v>363</v>
      </c>
      <c r="AF583" s="162">
        <v>225.98280777948804</v>
      </c>
      <c r="AG583" s="162">
        <v>33.272012700118829</v>
      </c>
      <c r="AH583" s="162" t="s">
        <v>363</v>
      </c>
      <c r="AI583" s="162">
        <v>7.2260647674100973</v>
      </c>
      <c r="AJ583" s="162">
        <v>0.73598271380709424</v>
      </c>
      <c r="AK583" s="34" t="s">
        <v>363</v>
      </c>
      <c r="AL583" s="34">
        <v>33.310450196202567</v>
      </c>
      <c r="AM583" s="34">
        <v>4.0219960858296098</v>
      </c>
      <c r="AN583" s="34">
        <v>2.8524242109231577</v>
      </c>
      <c r="AO583" s="34">
        <v>1.1005435871986173</v>
      </c>
      <c r="AP583" s="34">
        <v>57.5445502785795</v>
      </c>
      <c r="AQ583" s="34">
        <v>48.554521251958327</v>
      </c>
    </row>
    <row r="584" spans="1:43" x14ac:dyDescent="0.45">
      <c r="A584" s="19">
        <v>576</v>
      </c>
      <c r="B584" s="19" t="str">
        <f t="shared" si="54"/>
        <v>70200_Grey</v>
      </c>
      <c r="C584" s="19" t="s">
        <v>168</v>
      </c>
      <c r="D584" s="19" t="s">
        <v>168</v>
      </c>
      <c r="E584" s="19" t="s">
        <v>168</v>
      </c>
      <c r="F584" s="19" t="s">
        <v>168</v>
      </c>
      <c r="G584" s="19">
        <f t="shared" si="55"/>
        <v>70200</v>
      </c>
      <c r="H584" s="19" t="str">
        <f t="shared" si="58"/>
        <v>070200</v>
      </c>
      <c r="I584" s="19">
        <f t="shared" si="60"/>
        <v>388</v>
      </c>
      <c r="J584" s="19">
        <f t="shared" si="57"/>
        <v>388</v>
      </c>
      <c r="K584" s="38"/>
      <c r="L584" s="39"/>
      <c r="M584" s="39"/>
      <c r="N584" s="39"/>
      <c r="O584" s="39"/>
      <c r="P584" s="39"/>
      <c r="Q584" s="40"/>
      <c r="R584" s="40"/>
      <c r="S584" s="33" t="s">
        <v>364</v>
      </c>
      <c r="T584" s="34">
        <v>42.674343355916562</v>
      </c>
      <c r="U584" s="34"/>
      <c r="V584" s="34">
        <v>43.897180955374033</v>
      </c>
      <c r="W584" s="162">
        <v>34.26755852842809</v>
      </c>
      <c r="X584" s="162">
        <v>6.8874283589606335</v>
      </c>
      <c r="Y584" s="34">
        <v>62.469929608892507</v>
      </c>
      <c r="Z584" s="162">
        <v>2.4465299113455853E-4</v>
      </c>
      <c r="AA584" s="162">
        <v>5.8470105767517833</v>
      </c>
      <c r="AB584" s="162">
        <v>89.310404717570776</v>
      </c>
      <c r="AC584" s="34">
        <v>8.3080044035953051</v>
      </c>
      <c r="AD584" s="162">
        <v>105.87190092274739</v>
      </c>
      <c r="AE584" s="162" t="s">
        <v>363</v>
      </c>
      <c r="AF584" s="162" t="s">
        <v>363</v>
      </c>
      <c r="AG584" s="162">
        <v>52.194523980314898</v>
      </c>
      <c r="AH584" s="162" t="s">
        <v>363</v>
      </c>
      <c r="AI584" s="162">
        <v>9.5714823508036968</v>
      </c>
      <c r="AJ584" s="162">
        <v>0.53601785218748732</v>
      </c>
      <c r="AK584" s="34" t="s">
        <v>363</v>
      </c>
      <c r="AL584" s="34">
        <v>13.520951915360191</v>
      </c>
      <c r="AM584" s="34">
        <v>16.504095053677272</v>
      </c>
      <c r="AN584" s="34">
        <v>98.613512785224572</v>
      </c>
      <c r="AO584" s="34">
        <v>5.2578129979808033</v>
      </c>
      <c r="AP584" s="34">
        <v>43.164853481496131</v>
      </c>
      <c r="AQ584" s="34">
        <v>14.717299350058408</v>
      </c>
    </row>
    <row r="585" spans="1:43" x14ac:dyDescent="0.45">
      <c r="A585" s="19">
        <v>577</v>
      </c>
      <c r="B585" s="19" t="str">
        <f t="shared" ref="B585:B648" si="61">G585&amp;"_"&amp;S585</f>
        <v>70200_Green</v>
      </c>
      <c r="C585" s="19" t="s">
        <v>168</v>
      </c>
      <c r="D585" s="19" t="s">
        <v>168</v>
      </c>
      <c r="E585" s="19" t="s">
        <v>168</v>
      </c>
      <c r="F585" s="19" t="s">
        <v>168</v>
      </c>
      <c r="G585" s="19">
        <f t="shared" ref="G585:G648" si="62">VALUE(H585)</f>
        <v>70200</v>
      </c>
      <c r="H585" s="19" t="str">
        <f t="shared" si="58"/>
        <v>070200</v>
      </c>
      <c r="I585" s="19" t="str">
        <f>IF(J585=J582,"aa",J585)</f>
        <v>aa</v>
      </c>
      <c r="J585" s="19">
        <f t="shared" si="57"/>
        <v>388</v>
      </c>
      <c r="K585" s="31"/>
      <c r="L585" s="30" t="s">
        <v>859</v>
      </c>
      <c r="M585" s="30"/>
      <c r="N585" s="30" t="s">
        <v>860</v>
      </c>
      <c r="O585" s="30" t="s">
        <v>861</v>
      </c>
      <c r="P585" s="30" t="s">
        <v>856</v>
      </c>
      <c r="Q585" s="32">
        <v>0.2</v>
      </c>
      <c r="R585" s="32">
        <v>1</v>
      </c>
      <c r="S585" s="33" t="s">
        <v>361</v>
      </c>
      <c r="T585" s="34">
        <v>539.37303284225186</v>
      </c>
      <c r="U585" s="34"/>
      <c r="V585" s="34">
        <v>2714.7435318221492</v>
      </c>
      <c r="W585" s="162">
        <v>991.67224080267556</v>
      </c>
      <c r="X585" s="162">
        <v>340.38368603282441</v>
      </c>
      <c r="Y585" s="34">
        <v>123.80209591651905</v>
      </c>
      <c r="Z585" s="162">
        <v>1161.6504375504985</v>
      </c>
      <c r="AA585" s="162">
        <v>2641.1897699492129</v>
      </c>
      <c r="AB585" s="162">
        <v>2139.8793785791067</v>
      </c>
      <c r="AC585" s="34">
        <v>1032.4234448942168</v>
      </c>
      <c r="AD585" s="162">
        <v>1775.443139211199</v>
      </c>
      <c r="AE585" s="162" t="s">
        <v>363</v>
      </c>
      <c r="AF585" s="162">
        <v>1611.7308745017376</v>
      </c>
      <c r="AG585" s="162">
        <v>2167.6355691864228</v>
      </c>
      <c r="AH585" s="162" t="s">
        <v>363</v>
      </c>
      <c r="AI585" s="162">
        <v>2696.1635696440012</v>
      </c>
      <c r="AJ585" s="162">
        <v>2629.2236866016656</v>
      </c>
      <c r="AK585" s="34" t="s">
        <v>363</v>
      </c>
      <c r="AL585" s="34">
        <v>375.09767884461695</v>
      </c>
      <c r="AM585" s="34">
        <v>171.84436432341457</v>
      </c>
      <c r="AN585" s="34">
        <v>911.24638959245067</v>
      </c>
      <c r="AO585" s="34">
        <v>48.460699361780769</v>
      </c>
      <c r="AP585" s="34">
        <v>628.87080393139263</v>
      </c>
      <c r="AQ585" s="34">
        <v>264.21129297870255</v>
      </c>
    </row>
    <row r="586" spans="1:43" x14ac:dyDescent="0.45">
      <c r="A586" s="19">
        <v>578</v>
      </c>
      <c r="B586" s="19" t="str">
        <f t="shared" si="61"/>
        <v>70200_Blue</v>
      </c>
      <c r="C586" s="19" t="s">
        <v>168</v>
      </c>
      <c r="D586" s="19" t="s">
        <v>168</v>
      </c>
      <c r="E586" s="19" t="s">
        <v>168</v>
      </c>
      <c r="F586" s="19" t="s">
        <v>168</v>
      </c>
      <c r="G586" s="19">
        <f t="shared" si="62"/>
        <v>70200</v>
      </c>
      <c r="H586" s="19" t="str">
        <f t="shared" si="58"/>
        <v>070200</v>
      </c>
      <c r="I586" s="19" t="str">
        <f t="shared" si="60"/>
        <v>aa</v>
      </c>
      <c r="J586" s="19">
        <f t="shared" si="57"/>
        <v>388</v>
      </c>
      <c r="K586" s="35"/>
      <c r="L586" s="36"/>
      <c r="M586" s="36"/>
      <c r="N586" s="36"/>
      <c r="O586" s="36"/>
      <c r="P586" s="36"/>
      <c r="Q586" s="37"/>
      <c r="R586" s="37"/>
      <c r="S586" s="33" t="s">
        <v>362</v>
      </c>
      <c r="T586" s="34">
        <v>316.24160659439724</v>
      </c>
      <c r="U586" s="34"/>
      <c r="V586" s="34">
        <v>595.25744792357921</v>
      </c>
      <c r="W586" s="162" t="s">
        <v>363</v>
      </c>
      <c r="X586" s="162">
        <v>97.026552108428092</v>
      </c>
      <c r="Y586" s="34">
        <v>742.22244484120006</v>
      </c>
      <c r="Z586" s="162">
        <v>691.32885866863626</v>
      </c>
      <c r="AA586" s="162">
        <v>111.04594244411165</v>
      </c>
      <c r="AB586" s="162">
        <v>38.150423193210116</v>
      </c>
      <c r="AC586" s="34">
        <v>60.470192545608242</v>
      </c>
      <c r="AD586" s="162">
        <v>73.744627190317829</v>
      </c>
      <c r="AE586" s="162" t="s">
        <v>363</v>
      </c>
      <c r="AF586" s="162">
        <v>1129.9140388974402</v>
      </c>
      <c r="AG586" s="162">
        <v>166.36006350059412</v>
      </c>
      <c r="AH586" s="162" t="s">
        <v>363</v>
      </c>
      <c r="AI586" s="162">
        <v>36.130323837050483</v>
      </c>
      <c r="AJ586" s="162">
        <v>3.6799135690354712</v>
      </c>
      <c r="AK586" s="34" t="s">
        <v>363</v>
      </c>
      <c r="AL586" s="34">
        <v>166.55225098101283</v>
      </c>
      <c r="AM586" s="34">
        <v>20.109980429148049</v>
      </c>
      <c r="AN586" s="34">
        <v>14.262121054615788</v>
      </c>
      <c r="AO586" s="34">
        <v>5.5027179359930862</v>
      </c>
      <c r="AP586" s="34">
        <v>287.72275139289746</v>
      </c>
      <c r="AQ586" s="34">
        <v>242.77260625979162</v>
      </c>
    </row>
    <row r="587" spans="1:43" x14ac:dyDescent="0.45">
      <c r="A587" s="19">
        <v>579</v>
      </c>
      <c r="B587" s="19" t="str">
        <f t="shared" si="61"/>
        <v>70200_Grey</v>
      </c>
      <c r="C587" s="19" t="s">
        <v>168</v>
      </c>
      <c r="D587" s="19" t="s">
        <v>168</v>
      </c>
      <c r="E587" s="19" t="s">
        <v>168</v>
      </c>
      <c r="F587" s="19" t="s">
        <v>168</v>
      </c>
      <c r="G587" s="19">
        <f t="shared" si="62"/>
        <v>70200</v>
      </c>
      <c r="H587" s="19" t="str">
        <f t="shared" si="58"/>
        <v>070200</v>
      </c>
      <c r="I587" s="19" t="str">
        <f t="shared" si="60"/>
        <v>aa</v>
      </c>
      <c r="J587" s="19">
        <f t="shared" ref="J587:J650" si="63">IF($K587="",$J586,$K587)</f>
        <v>388</v>
      </c>
      <c r="K587" s="38"/>
      <c r="L587" s="39"/>
      <c r="M587" s="39"/>
      <c r="N587" s="39"/>
      <c r="O587" s="39"/>
      <c r="P587" s="39"/>
      <c r="Q587" s="40"/>
      <c r="R587" s="40"/>
      <c r="S587" s="33" t="s">
        <v>364</v>
      </c>
      <c r="T587" s="34">
        <v>213.37171677958281</v>
      </c>
      <c r="U587" s="34"/>
      <c r="V587" s="34">
        <v>219.48590477687014</v>
      </c>
      <c r="W587" s="162">
        <v>171.33779264214044</v>
      </c>
      <c r="X587" s="162">
        <v>34.437141794803168</v>
      </c>
      <c r="Y587" s="34">
        <v>312.34964804446253</v>
      </c>
      <c r="Z587" s="162">
        <v>1.2232649556727926E-3</v>
      </c>
      <c r="AA587" s="162">
        <v>29.235052883758915</v>
      </c>
      <c r="AB587" s="162">
        <v>446.55202358785385</v>
      </c>
      <c r="AC587" s="34">
        <v>41.540022017976526</v>
      </c>
      <c r="AD587" s="162">
        <v>529.35950461373693</v>
      </c>
      <c r="AE587" s="162" t="s">
        <v>363</v>
      </c>
      <c r="AF587" s="162" t="s">
        <v>363</v>
      </c>
      <c r="AG587" s="162">
        <v>260.97261990157449</v>
      </c>
      <c r="AH587" s="162" t="s">
        <v>363</v>
      </c>
      <c r="AI587" s="162">
        <v>47.857411754018479</v>
      </c>
      <c r="AJ587" s="162">
        <v>2.6800892609374363</v>
      </c>
      <c r="AK587" s="34" t="s">
        <v>363</v>
      </c>
      <c r="AL587" s="34">
        <v>67.604759576800959</v>
      </c>
      <c r="AM587" s="34">
        <v>82.520475268386349</v>
      </c>
      <c r="AN587" s="34">
        <v>493.06756392612283</v>
      </c>
      <c r="AO587" s="34">
        <v>26.289064989904016</v>
      </c>
      <c r="AP587" s="34">
        <v>215.82426740748065</v>
      </c>
      <c r="AQ587" s="34">
        <v>73.586496750292028</v>
      </c>
    </row>
    <row r="588" spans="1:43" x14ac:dyDescent="0.45">
      <c r="A588" s="19">
        <v>580</v>
      </c>
      <c r="B588" s="19" t="str">
        <f t="shared" si="61"/>
        <v>70200_Green</v>
      </c>
      <c r="C588" s="19" t="s">
        <v>168</v>
      </c>
      <c r="D588" s="19" t="s">
        <v>168</v>
      </c>
      <c r="E588" s="19" t="s">
        <v>168</v>
      </c>
      <c r="F588" s="19" t="s">
        <v>168</v>
      </c>
      <c r="G588" s="19">
        <f t="shared" si="62"/>
        <v>70200</v>
      </c>
      <c r="H588" s="19" t="str">
        <f t="shared" si="58"/>
        <v>070200</v>
      </c>
      <c r="I588" s="19" t="str">
        <f>IF(J588=J585,"aa",J588)</f>
        <v>aa</v>
      </c>
      <c r="J588" s="19">
        <f t="shared" si="63"/>
        <v>388</v>
      </c>
      <c r="K588" s="31"/>
      <c r="L588" s="30" t="s">
        <v>862</v>
      </c>
      <c r="M588" s="30"/>
      <c r="N588" s="30" t="s">
        <v>863</v>
      </c>
      <c r="O588" s="30"/>
      <c r="P588" s="30" t="s">
        <v>856</v>
      </c>
      <c r="Q588" s="32">
        <v>0.25</v>
      </c>
      <c r="R588" s="32">
        <v>1</v>
      </c>
      <c r="S588" s="33" t="s">
        <v>361</v>
      </c>
      <c r="T588" s="34">
        <v>431.49842627380156</v>
      </c>
      <c r="U588" s="34"/>
      <c r="V588" s="34">
        <v>2171.7948254577195</v>
      </c>
      <c r="W588" s="162">
        <v>793.33779264214047</v>
      </c>
      <c r="X588" s="162">
        <v>272.30694882625954</v>
      </c>
      <c r="Y588" s="34">
        <v>99.04167673321524</v>
      </c>
      <c r="Z588" s="162">
        <v>929.32035004039881</v>
      </c>
      <c r="AA588" s="162">
        <v>2112.9518159593704</v>
      </c>
      <c r="AB588" s="162">
        <v>1711.9035028632854</v>
      </c>
      <c r="AC588" s="34">
        <v>825.93875591537358</v>
      </c>
      <c r="AD588" s="162">
        <v>1420.3545113689593</v>
      </c>
      <c r="AE588" s="162" t="s">
        <v>363</v>
      </c>
      <c r="AF588" s="162">
        <v>1289.3846996013901</v>
      </c>
      <c r="AG588" s="162">
        <v>1734.1084553491382</v>
      </c>
      <c r="AH588" s="162" t="s">
        <v>363</v>
      </c>
      <c r="AI588" s="162">
        <v>2156.9308557152012</v>
      </c>
      <c r="AJ588" s="162">
        <v>2103.3789492813326</v>
      </c>
      <c r="AK588" s="34" t="s">
        <v>363</v>
      </c>
      <c r="AL588" s="34">
        <v>300.07814307569356</v>
      </c>
      <c r="AM588" s="34">
        <v>137.47549145873165</v>
      </c>
      <c r="AN588" s="34">
        <v>728.9971116739606</v>
      </c>
      <c r="AO588" s="34">
        <v>38.768559489424618</v>
      </c>
      <c r="AP588" s="34">
        <v>503.09664314511417</v>
      </c>
      <c r="AQ588" s="34">
        <v>211.36903438296207</v>
      </c>
    </row>
    <row r="589" spans="1:43" x14ac:dyDescent="0.45">
      <c r="A589" s="19">
        <v>581</v>
      </c>
      <c r="B589" s="19" t="str">
        <f t="shared" si="61"/>
        <v>70200_Blue</v>
      </c>
      <c r="C589" s="19" t="s">
        <v>168</v>
      </c>
      <c r="D589" s="19" t="s">
        <v>168</v>
      </c>
      <c r="E589" s="19" t="s">
        <v>168</v>
      </c>
      <c r="F589" s="19" t="s">
        <v>168</v>
      </c>
      <c r="G589" s="19">
        <f t="shared" si="62"/>
        <v>70200</v>
      </c>
      <c r="H589" s="19" t="str">
        <f t="shared" si="58"/>
        <v>070200</v>
      </c>
      <c r="I589" s="19" t="str">
        <f t="shared" si="60"/>
        <v>aa</v>
      </c>
      <c r="J589" s="19">
        <f t="shared" si="63"/>
        <v>388</v>
      </c>
      <c r="K589" s="35"/>
      <c r="L589" s="36"/>
      <c r="M589" s="36"/>
      <c r="N589" s="36"/>
      <c r="O589" s="36"/>
      <c r="P589" s="36"/>
      <c r="Q589" s="37"/>
      <c r="R589" s="37"/>
      <c r="S589" s="33" t="s">
        <v>362</v>
      </c>
      <c r="T589" s="34">
        <v>252.99328527551779</v>
      </c>
      <c r="U589" s="34"/>
      <c r="V589" s="34">
        <v>476.20595833886335</v>
      </c>
      <c r="W589" s="162" t="s">
        <v>363</v>
      </c>
      <c r="X589" s="162">
        <v>77.621241686742479</v>
      </c>
      <c r="Y589" s="34">
        <v>593.77795587296009</v>
      </c>
      <c r="Z589" s="162">
        <v>553.06308693490905</v>
      </c>
      <c r="AA589" s="162">
        <v>88.836753955289325</v>
      </c>
      <c r="AB589" s="162">
        <v>30.520338554568095</v>
      </c>
      <c r="AC589" s="34">
        <v>48.376154036486597</v>
      </c>
      <c r="AD589" s="162">
        <v>58.995701752254263</v>
      </c>
      <c r="AE589" s="162" t="s">
        <v>363</v>
      </c>
      <c r="AF589" s="162">
        <v>903.93123111795217</v>
      </c>
      <c r="AG589" s="162">
        <v>133.08805080047532</v>
      </c>
      <c r="AH589" s="162" t="s">
        <v>363</v>
      </c>
      <c r="AI589" s="162">
        <v>28.904259069640389</v>
      </c>
      <c r="AJ589" s="162">
        <v>2.9439308552283769</v>
      </c>
      <c r="AK589" s="34" t="s">
        <v>363</v>
      </c>
      <c r="AL589" s="34">
        <v>133.24180078481027</v>
      </c>
      <c r="AM589" s="34">
        <v>16.087984343318439</v>
      </c>
      <c r="AN589" s="34">
        <v>11.409696843692631</v>
      </c>
      <c r="AO589" s="34">
        <v>4.4021743487944693</v>
      </c>
      <c r="AP589" s="34">
        <v>230.178201114318</v>
      </c>
      <c r="AQ589" s="34">
        <v>194.21808500783331</v>
      </c>
    </row>
    <row r="590" spans="1:43" x14ac:dyDescent="0.45">
      <c r="A590" s="19">
        <v>582</v>
      </c>
      <c r="B590" s="19" t="str">
        <f t="shared" si="61"/>
        <v>70200_Grey</v>
      </c>
      <c r="C590" s="19" t="s">
        <v>168</v>
      </c>
      <c r="D590" s="19" t="s">
        <v>168</v>
      </c>
      <c r="E590" s="19" t="s">
        <v>168</v>
      </c>
      <c r="F590" s="19" t="s">
        <v>168</v>
      </c>
      <c r="G590" s="19">
        <f t="shared" si="62"/>
        <v>70200</v>
      </c>
      <c r="H590" s="19" t="str">
        <f t="shared" si="58"/>
        <v>070200</v>
      </c>
      <c r="I590" s="19" t="str">
        <f t="shared" si="60"/>
        <v>aa</v>
      </c>
      <c r="J590" s="19">
        <f t="shared" si="63"/>
        <v>388</v>
      </c>
      <c r="K590" s="38"/>
      <c r="L590" s="39"/>
      <c r="M590" s="39"/>
      <c r="N590" s="39"/>
      <c r="O590" s="39"/>
      <c r="P590" s="39"/>
      <c r="Q590" s="40"/>
      <c r="R590" s="40"/>
      <c r="S590" s="33" t="s">
        <v>364</v>
      </c>
      <c r="T590" s="34">
        <v>170.69737342366625</v>
      </c>
      <c r="U590" s="34"/>
      <c r="V590" s="34">
        <v>175.58872382149613</v>
      </c>
      <c r="W590" s="162">
        <v>137.07023411371236</v>
      </c>
      <c r="X590" s="162">
        <v>27.549713435842534</v>
      </c>
      <c r="Y590" s="34">
        <v>249.87971843557003</v>
      </c>
      <c r="Z590" s="162">
        <v>9.7861196453823411E-4</v>
      </c>
      <c r="AA590" s="162">
        <v>23.388042307007133</v>
      </c>
      <c r="AB590" s="162">
        <v>357.24161887028311</v>
      </c>
      <c r="AC590" s="34">
        <v>33.23201761438122</v>
      </c>
      <c r="AD590" s="162">
        <v>423.48760369098954</v>
      </c>
      <c r="AE590" s="162" t="s">
        <v>363</v>
      </c>
      <c r="AF590" s="162" t="s">
        <v>363</v>
      </c>
      <c r="AG590" s="162">
        <v>208.77809592125959</v>
      </c>
      <c r="AH590" s="162" t="s">
        <v>363</v>
      </c>
      <c r="AI590" s="162">
        <v>38.285929403214787</v>
      </c>
      <c r="AJ590" s="162">
        <v>2.1440714087499493</v>
      </c>
      <c r="AK590" s="34" t="s">
        <v>363</v>
      </c>
      <c r="AL590" s="34">
        <v>54.083807661440765</v>
      </c>
      <c r="AM590" s="34">
        <v>66.016380214709088</v>
      </c>
      <c r="AN590" s="34">
        <v>394.45405114089829</v>
      </c>
      <c r="AO590" s="34">
        <v>21.031251991923213</v>
      </c>
      <c r="AP590" s="34">
        <v>172.65941392598452</v>
      </c>
      <c r="AQ590" s="34">
        <v>58.869197400233631</v>
      </c>
    </row>
    <row r="591" spans="1:43" x14ac:dyDescent="0.45">
      <c r="A591" s="19">
        <v>583</v>
      </c>
      <c r="B591" s="19" t="str">
        <f t="shared" si="61"/>
        <v>70200_Green</v>
      </c>
      <c r="C591" s="19" t="s">
        <v>168</v>
      </c>
      <c r="D591" s="19" t="s">
        <v>168</v>
      </c>
      <c r="E591" s="19" t="s">
        <v>168</v>
      </c>
      <c r="F591" s="19" t="s">
        <v>168</v>
      </c>
      <c r="G591" s="19">
        <f t="shared" si="62"/>
        <v>70200</v>
      </c>
      <c r="H591" s="19" t="str">
        <f t="shared" ref="H591:H622" si="64">IF(L591="",H590,LEFT(L591,6))</f>
        <v>070200</v>
      </c>
      <c r="I591" s="19" t="str">
        <f>IF(J591=J588,"aa",J591)</f>
        <v>aa</v>
      </c>
      <c r="J591" s="19">
        <f t="shared" si="63"/>
        <v>388</v>
      </c>
      <c r="K591" s="31"/>
      <c r="L591" s="30" t="s">
        <v>864</v>
      </c>
      <c r="M591" s="30"/>
      <c r="N591" s="30" t="s">
        <v>865</v>
      </c>
      <c r="O591" s="30"/>
      <c r="P591" s="30" t="s">
        <v>856</v>
      </c>
      <c r="Q591" s="32">
        <v>0.4</v>
      </c>
      <c r="R591" s="32">
        <v>1</v>
      </c>
      <c r="S591" s="33" t="s">
        <v>361</v>
      </c>
      <c r="T591" s="34">
        <v>269.68651642112593</v>
      </c>
      <c r="U591" s="34"/>
      <c r="V591" s="34">
        <v>1357.3717659110746</v>
      </c>
      <c r="W591" s="162">
        <v>495.83612040133778</v>
      </c>
      <c r="X591" s="162">
        <v>170.19184301641221</v>
      </c>
      <c r="Y591" s="34">
        <v>61.901047958259525</v>
      </c>
      <c r="Z591" s="162">
        <v>580.82521877524925</v>
      </c>
      <c r="AA591" s="162">
        <v>1320.5948849746064</v>
      </c>
      <c r="AB591" s="162">
        <v>1069.9396892895534</v>
      </c>
      <c r="AC591" s="34">
        <v>516.2117224471084</v>
      </c>
      <c r="AD591" s="162">
        <v>887.72156960559948</v>
      </c>
      <c r="AE591" s="162" t="s">
        <v>363</v>
      </c>
      <c r="AF591" s="162">
        <v>805.86543725086881</v>
      </c>
      <c r="AG591" s="162">
        <v>1083.8177845932114</v>
      </c>
      <c r="AH591" s="162" t="s">
        <v>363</v>
      </c>
      <c r="AI591" s="162">
        <v>1348.0817848220006</v>
      </c>
      <c r="AJ591" s="162">
        <v>1314.6118433008328</v>
      </c>
      <c r="AK591" s="34" t="s">
        <v>363</v>
      </c>
      <c r="AL591" s="34">
        <v>187.54883942230848</v>
      </c>
      <c r="AM591" s="34">
        <v>85.922182161707283</v>
      </c>
      <c r="AN591" s="34">
        <v>455.62319479622533</v>
      </c>
      <c r="AO591" s="34">
        <v>24.230349680890384</v>
      </c>
      <c r="AP591" s="34">
        <v>314.43540196569631</v>
      </c>
      <c r="AQ591" s="34">
        <v>132.10564648935127</v>
      </c>
    </row>
    <row r="592" spans="1:43" x14ac:dyDescent="0.45">
      <c r="A592" s="19">
        <v>584</v>
      </c>
      <c r="B592" s="19" t="str">
        <f t="shared" si="61"/>
        <v>70200_Blue</v>
      </c>
      <c r="C592" s="19" t="s">
        <v>168</v>
      </c>
      <c r="D592" s="19" t="s">
        <v>168</v>
      </c>
      <c r="E592" s="19" t="s">
        <v>168</v>
      </c>
      <c r="F592" s="19" t="s">
        <v>168</v>
      </c>
      <c r="G592" s="19">
        <f t="shared" si="62"/>
        <v>70200</v>
      </c>
      <c r="H592" s="19" t="str">
        <f t="shared" si="64"/>
        <v>070200</v>
      </c>
      <c r="I592" s="19" t="str">
        <f t="shared" si="60"/>
        <v>aa</v>
      </c>
      <c r="J592" s="19">
        <f t="shared" si="63"/>
        <v>388</v>
      </c>
      <c r="K592" s="35"/>
      <c r="L592" s="36"/>
      <c r="M592" s="36"/>
      <c r="N592" s="36"/>
      <c r="O592" s="36"/>
      <c r="P592" s="36"/>
      <c r="Q592" s="37"/>
      <c r="R592" s="37"/>
      <c r="S592" s="33" t="s">
        <v>362</v>
      </c>
      <c r="T592" s="34">
        <v>158.12080329719862</v>
      </c>
      <c r="U592" s="34"/>
      <c r="V592" s="34">
        <v>297.6287239617896</v>
      </c>
      <c r="W592" s="162" t="s">
        <v>363</v>
      </c>
      <c r="X592" s="162">
        <v>48.513276054214046</v>
      </c>
      <c r="Y592" s="34">
        <v>371.11122242060003</v>
      </c>
      <c r="Z592" s="162">
        <v>345.66442933431813</v>
      </c>
      <c r="AA592" s="162">
        <v>55.522971222055823</v>
      </c>
      <c r="AB592" s="162">
        <v>19.075211596605058</v>
      </c>
      <c r="AC592" s="34">
        <v>30.235096272804121</v>
      </c>
      <c r="AD592" s="162">
        <v>36.872313595158914</v>
      </c>
      <c r="AE592" s="162" t="s">
        <v>363</v>
      </c>
      <c r="AF592" s="162">
        <v>564.95701944872008</v>
      </c>
      <c r="AG592" s="162">
        <v>83.180031750297061</v>
      </c>
      <c r="AH592" s="162" t="s">
        <v>363</v>
      </c>
      <c r="AI592" s="162">
        <v>18.065161918525241</v>
      </c>
      <c r="AJ592" s="162">
        <v>1.8399567845177356</v>
      </c>
      <c r="AK592" s="34" t="s">
        <v>363</v>
      </c>
      <c r="AL592" s="34">
        <v>83.276125490506416</v>
      </c>
      <c r="AM592" s="34">
        <v>10.054990214574024</v>
      </c>
      <c r="AN592" s="34">
        <v>7.131060527307894</v>
      </c>
      <c r="AO592" s="34">
        <v>2.7513589679965431</v>
      </c>
      <c r="AP592" s="34">
        <v>143.86137569644873</v>
      </c>
      <c r="AQ592" s="34">
        <v>121.38630312989581</v>
      </c>
    </row>
    <row r="593" spans="1:43" x14ac:dyDescent="0.45">
      <c r="A593" s="19">
        <v>585</v>
      </c>
      <c r="B593" s="19" t="str">
        <f t="shared" si="61"/>
        <v>70200_Grey</v>
      </c>
      <c r="C593" s="19" t="s">
        <v>168</v>
      </c>
      <c r="D593" s="19" t="s">
        <v>168</v>
      </c>
      <c r="E593" s="19" t="s">
        <v>168</v>
      </c>
      <c r="F593" s="19" t="s">
        <v>168</v>
      </c>
      <c r="G593" s="19">
        <f t="shared" si="62"/>
        <v>70200</v>
      </c>
      <c r="H593" s="19" t="str">
        <f t="shared" si="64"/>
        <v>070200</v>
      </c>
      <c r="I593" s="19" t="str">
        <f t="shared" si="60"/>
        <v>aa</v>
      </c>
      <c r="J593" s="19">
        <f t="shared" si="63"/>
        <v>388</v>
      </c>
      <c r="K593" s="38"/>
      <c r="L593" s="39"/>
      <c r="M593" s="39"/>
      <c r="N593" s="39"/>
      <c r="O593" s="39"/>
      <c r="P593" s="39"/>
      <c r="Q593" s="40"/>
      <c r="R593" s="40"/>
      <c r="S593" s="33" t="s">
        <v>364</v>
      </c>
      <c r="T593" s="34">
        <v>106.68585838979141</v>
      </c>
      <c r="U593" s="34"/>
      <c r="V593" s="34">
        <v>109.74295238843507</v>
      </c>
      <c r="W593" s="162">
        <v>85.668896321070221</v>
      </c>
      <c r="X593" s="162">
        <v>17.218570897401584</v>
      </c>
      <c r="Y593" s="34">
        <v>156.17482402223126</v>
      </c>
      <c r="Z593" s="162">
        <v>6.1163247783639629E-4</v>
      </c>
      <c r="AA593" s="162">
        <v>14.617526441879457</v>
      </c>
      <c r="AB593" s="162">
        <v>223.27601179392693</v>
      </c>
      <c r="AC593" s="34">
        <v>20.770011008988263</v>
      </c>
      <c r="AD593" s="162">
        <v>264.67975230686847</v>
      </c>
      <c r="AE593" s="162" t="s">
        <v>363</v>
      </c>
      <c r="AF593" s="162" t="s">
        <v>363</v>
      </c>
      <c r="AG593" s="162">
        <v>130.48630995078724</v>
      </c>
      <c r="AH593" s="162" t="s">
        <v>363</v>
      </c>
      <c r="AI593" s="162">
        <v>23.928705877009239</v>
      </c>
      <c r="AJ593" s="162">
        <v>1.3400446304687181</v>
      </c>
      <c r="AK593" s="34" t="s">
        <v>363</v>
      </c>
      <c r="AL593" s="34">
        <v>33.802379788400479</v>
      </c>
      <c r="AM593" s="34">
        <v>41.260237634193174</v>
      </c>
      <c r="AN593" s="34">
        <v>246.53378196306141</v>
      </c>
      <c r="AO593" s="34">
        <v>13.144532494952008</v>
      </c>
      <c r="AP593" s="34">
        <v>107.91213370374032</v>
      </c>
      <c r="AQ593" s="34">
        <v>36.793248375146014</v>
      </c>
    </row>
    <row r="594" spans="1:43" x14ac:dyDescent="0.45">
      <c r="A594" s="19">
        <v>586</v>
      </c>
      <c r="B594" s="19" t="str">
        <f t="shared" si="61"/>
        <v>70200_Green</v>
      </c>
      <c r="C594" s="19" t="s">
        <v>168</v>
      </c>
      <c r="D594" s="19" t="s">
        <v>168</v>
      </c>
      <c r="E594" s="19" t="s">
        <v>168</v>
      </c>
      <c r="F594" s="19" t="s">
        <v>168</v>
      </c>
      <c r="G594" s="19">
        <f t="shared" si="62"/>
        <v>70200</v>
      </c>
      <c r="H594" s="19" t="str">
        <f t="shared" si="64"/>
        <v>070200</v>
      </c>
      <c r="I594" s="19" t="str">
        <f>IF(J594=J591,"aa",J594)</f>
        <v>aa</v>
      </c>
      <c r="J594" s="19">
        <f t="shared" si="63"/>
        <v>388</v>
      </c>
      <c r="K594" s="31"/>
      <c r="L594" s="30" t="s">
        <v>866</v>
      </c>
      <c r="M594" s="30"/>
      <c r="N594" s="30" t="s">
        <v>867</v>
      </c>
      <c r="O594" s="30"/>
      <c r="P594" s="30" t="s">
        <v>856</v>
      </c>
      <c r="Q594" s="32">
        <v>0.3</v>
      </c>
      <c r="R594" s="32">
        <v>1</v>
      </c>
      <c r="S594" s="33" t="s">
        <v>361</v>
      </c>
      <c r="T594" s="34">
        <v>359.58202189483467</v>
      </c>
      <c r="U594" s="34"/>
      <c r="V594" s="34">
        <v>1809.8290212147663</v>
      </c>
      <c r="W594" s="162">
        <v>661.11482720178378</v>
      </c>
      <c r="X594" s="162">
        <v>226.9224573552163</v>
      </c>
      <c r="Y594" s="34">
        <v>82.534730611012705</v>
      </c>
      <c r="Z594" s="162">
        <v>774.43362503366575</v>
      </c>
      <c r="AA594" s="162">
        <v>1760.7931799661421</v>
      </c>
      <c r="AB594" s="162">
        <v>1426.5862523860712</v>
      </c>
      <c r="AC594" s="34">
        <v>688.28229659614465</v>
      </c>
      <c r="AD594" s="162">
        <v>1183.6287594741327</v>
      </c>
      <c r="AE594" s="162" t="s">
        <v>363</v>
      </c>
      <c r="AF594" s="162">
        <v>1074.4872496678252</v>
      </c>
      <c r="AG594" s="162">
        <v>1445.0903794576152</v>
      </c>
      <c r="AH594" s="162" t="s">
        <v>363</v>
      </c>
      <c r="AI594" s="162">
        <v>1797.4423797626678</v>
      </c>
      <c r="AJ594" s="162">
        <v>1752.8157910677771</v>
      </c>
      <c r="AK594" s="34" t="s">
        <v>363</v>
      </c>
      <c r="AL594" s="34">
        <v>250.06511922974465</v>
      </c>
      <c r="AM594" s="34">
        <v>114.56290954894305</v>
      </c>
      <c r="AN594" s="34">
        <v>607.49759306163389</v>
      </c>
      <c r="AO594" s="34">
        <v>32.307132907853848</v>
      </c>
      <c r="AP594" s="34">
        <v>419.24720262092848</v>
      </c>
      <c r="AQ594" s="34">
        <v>176.14086198580173</v>
      </c>
    </row>
    <row r="595" spans="1:43" x14ac:dyDescent="0.45">
      <c r="A595" s="19">
        <v>587</v>
      </c>
      <c r="B595" s="19" t="str">
        <f t="shared" si="61"/>
        <v>70200_Blue</v>
      </c>
      <c r="C595" s="19" t="s">
        <v>168</v>
      </c>
      <c r="D595" s="19" t="s">
        <v>168</v>
      </c>
      <c r="E595" s="19" t="s">
        <v>168</v>
      </c>
      <c r="F595" s="19" t="s">
        <v>168</v>
      </c>
      <c r="G595" s="19">
        <f t="shared" si="62"/>
        <v>70200</v>
      </c>
      <c r="H595" s="19" t="str">
        <f t="shared" si="64"/>
        <v>070200</v>
      </c>
      <c r="I595" s="19" t="str">
        <f t="shared" si="60"/>
        <v>aa</v>
      </c>
      <c r="J595" s="19">
        <f t="shared" si="63"/>
        <v>388</v>
      </c>
      <c r="K595" s="35"/>
      <c r="L595" s="36"/>
      <c r="M595" s="36"/>
      <c r="N595" s="36"/>
      <c r="O595" s="36"/>
      <c r="P595" s="36"/>
      <c r="Q595" s="37"/>
      <c r="R595" s="37"/>
      <c r="S595" s="33" t="s">
        <v>362</v>
      </c>
      <c r="T595" s="34">
        <v>210.82773772959817</v>
      </c>
      <c r="U595" s="34"/>
      <c r="V595" s="34">
        <v>396.83829861571945</v>
      </c>
      <c r="W595" s="162" t="s">
        <v>363</v>
      </c>
      <c r="X595" s="162">
        <v>64.684368072285409</v>
      </c>
      <c r="Y595" s="34">
        <v>494.81496322746676</v>
      </c>
      <c r="Z595" s="162">
        <v>460.88590577909088</v>
      </c>
      <c r="AA595" s="162">
        <v>74.03062829607444</v>
      </c>
      <c r="AB595" s="162">
        <v>25.433615462140079</v>
      </c>
      <c r="AC595" s="34">
        <v>40.313461697072164</v>
      </c>
      <c r="AD595" s="162">
        <v>49.163084793545224</v>
      </c>
      <c r="AE595" s="162" t="s">
        <v>363</v>
      </c>
      <c r="AF595" s="162">
        <v>753.2760259316268</v>
      </c>
      <c r="AG595" s="162">
        <v>110.90670900039611</v>
      </c>
      <c r="AH595" s="162" t="s">
        <v>363</v>
      </c>
      <c r="AI595" s="162">
        <v>24.086882558033658</v>
      </c>
      <c r="AJ595" s="162">
        <v>2.4532757126903144</v>
      </c>
      <c r="AK595" s="34" t="s">
        <v>363</v>
      </c>
      <c r="AL595" s="34">
        <v>111.0348339873419</v>
      </c>
      <c r="AM595" s="34">
        <v>13.406653619432033</v>
      </c>
      <c r="AN595" s="34">
        <v>9.5080807030771926</v>
      </c>
      <c r="AO595" s="34">
        <v>3.6684786239953913</v>
      </c>
      <c r="AP595" s="34">
        <v>191.815167595265</v>
      </c>
      <c r="AQ595" s="34">
        <v>161.84840417319444</v>
      </c>
    </row>
    <row r="596" spans="1:43" x14ac:dyDescent="0.45">
      <c r="A596" s="19">
        <v>588</v>
      </c>
      <c r="B596" s="19" t="str">
        <f t="shared" si="61"/>
        <v>70200_Grey</v>
      </c>
      <c r="C596" s="19" t="s">
        <v>168</v>
      </c>
      <c r="D596" s="19" t="s">
        <v>168</v>
      </c>
      <c r="E596" s="19" t="s">
        <v>168</v>
      </c>
      <c r="F596" s="19" t="s">
        <v>168</v>
      </c>
      <c r="G596" s="19">
        <f t="shared" si="62"/>
        <v>70200</v>
      </c>
      <c r="H596" s="19" t="str">
        <f t="shared" si="64"/>
        <v>070200</v>
      </c>
      <c r="I596" s="19" t="str">
        <f t="shared" si="60"/>
        <v>aa</v>
      </c>
      <c r="J596" s="19">
        <f t="shared" si="63"/>
        <v>388</v>
      </c>
      <c r="K596" s="38"/>
      <c r="L596" s="39"/>
      <c r="M596" s="39"/>
      <c r="N596" s="39"/>
      <c r="O596" s="39"/>
      <c r="P596" s="39"/>
      <c r="Q596" s="40"/>
      <c r="R596" s="40"/>
      <c r="S596" s="33" t="s">
        <v>364</v>
      </c>
      <c r="T596" s="34">
        <v>142.24781118638856</v>
      </c>
      <c r="U596" s="34"/>
      <c r="V596" s="34">
        <v>146.32393651791344</v>
      </c>
      <c r="W596" s="162">
        <v>114.22519509476031</v>
      </c>
      <c r="X596" s="162">
        <v>22.958094529868781</v>
      </c>
      <c r="Y596" s="34">
        <v>208.23309869630836</v>
      </c>
      <c r="Z596" s="162">
        <v>8.1550997044852846E-4</v>
      </c>
      <c r="AA596" s="162">
        <v>19.490035255839278</v>
      </c>
      <c r="AB596" s="162">
        <v>297.70134905856929</v>
      </c>
      <c r="AC596" s="34">
        <v>27.693348011984352</v>
      </c>
      <c r="AD596" s="162">
        <v>352.90633640915797</v>
      </c>
      <c r="AE596" s="162" t="s">
        <v>363</v>
      </c>
      <c r="AF596" s="162" t="s">
        <v>363</v>
      </c>
      <c r="AG596" s="162">
        <v>173.98174660104968</v>
      </c>
      <c r="AH596" s="162" t="s">
        <v>363</v>
      </c>
      <c r="AI596" s="162">
        <v>31.904941169345658</v>
      </c>
      <c r="AJ596" s="162">
        <v>1.7867261739582911</v>
      </c>
      <c r="AK596" s="34" t="s">
        <v>363</v>
      </c>
      <c r="AL596" s="34">
        <v>45.069839717867303</v>
      </c>
      <c r="AM596" s="34">
        <v>55.013650178924244</v>
      </c>
      <c r="AN596" s="34">
        <v>328.71170928408191</v>
      </c>
      <c r="AO596" s="34">
        <v>17.526043326602679</v>
      </c>
      <c r="AP596" s="34">
        <v>143.88284493832043</v>
      </c>
      <c r="AQ596" s="34">
        <v>49.057664500194697</v>
      </c>
    </row>
    <row r="597" spans="1:43" x14ac:dyDescent="0.45">
      <c r="A597" s="19">
        <v>589</v>
      </c>
      <c r="B597" s="19" t="str">
        <f t="shared" si="61"/>
        <v>70200_Green</v>
      </c>
      <c r="C597" s="19" t="s">
        <v>168</v>
      </c>
      <c r="D597" s="19" t="s">
        <v>168</v>
      </c>
      <c r="E597" s="19" t="s">
        <v>168</v>
      </c>
      <c r="F597" s="19" t="s">
        <v>168</v>
      </c>
      <c r="G597" s="19">
        <f t="shared" si="62"/>
        <v>70200</v>
      </c>
      <c r="H597" s="19" t="str">
        <f t="shared" si="64"/>
        <v>070200</v>
      </c>
      <c r="I597" s="19" t="str">
        <f>IF(J597=J594,"aa",J597)</f>
        <v>aa</v>
      </c>
      <c r="J597" s="19">
        <f t="shared" si="63"/>
        <v>388</v>
      </c>
      <c r="K597" s="31"/>
      <c r="L597" s="30" t="s">
        <v>868</v>
      </c>
      <c r="M597" s="30"/>
      <c r="N597" s="30" t="s">
        <v>869</v>
      </c>
      <c r="O597" s="30"/>
      <c r="P597" s="30" t="s">
        <v>856</v>
      </c>
      <c r="Q597" s="32">
        <v>0.8</v>
      </c>
      <c r="R597" s="32">
        <v>1</v>
      </c>
      <c r="S597" s="33" t="s">
        <v>361</v>
      </c>
      <c r="T597" s="34">
        <v>134.84325821056296</v>
      </c>
      <c r="U597" s="34"/>
      <c r="V597" s="34">
        <v>678.68588295553729</v>
      </c>
      <c r="W597" s="162">
        <v>247.91806020066889</v>
      </c>
      <c r="X597" s="162">
        <v>85.095921508206104</v>
      </c>
      <c r="Y597" s="34">
        <v>30.950523979129763</v>
      </c>
      <c r="Z597" s="162">
        <v>290.41260938762463</v>
      </c>
      <c r="AA597" s="162">
        <v>660.29744248730321</v>
      </c>
      <c r="AB597" s="162">
        <v>534.96984464477669</v>
      </c>
      <c r="AC597" s="34">
        <v>258.1058612235542</v>
      </c>
      <c r="AD597" s="162">
        <v>443.86078480279974</v>
      </c>
      <c r="AE597" s="162" t="s">
        <v>363</v>
      </c>
      <c r="AF597" s="162">
        <v>402.9327186254344</v>
      </c>
      <c r="AG597" s="162">
        <v>541.9088922966057</v>
      </c>
      <c r="AH597" s="162" t="s">
        <v>363</v>
      </c>
      <c r="AI597" s="162">
        <v>674.0408924110003</v>
      </c>
      <c r="AJ597" s="162">
        <v>657.30592165041639</v>
      </c>
      <c r="AK597" s="34" t="s">
        <v>363</v>
      </c>
      <c r="AL597" s="34">
        <v>93.774419711154238</v>
      </c>
      <c r="AM597" s="34">
        <v>42.961091080853642</v>
      </c>
      <c r="AN597" s="34">
        <v>227.81159739811267</v>
      </c>
      <c r="AO597" s="34">
        <v>12.115174840445192</v>
      </c>
      <c r="AP597" s="34">
        <v>157.21770098284816</v>
      </c>
      <c r="AQ597" s="34">
        <v>66.052823244675636</v>
      </c>
    </row>
    <row r="598" spans="1:43" x14ac:dyDescent="0.45">
      <c r="A598" s="19">
        <v>590</v>
      </c>
      <c r="B598" s="19" t="str">
        <f t="shared" si="61"/>
        <v>70200_Blue</v>
      </c>
      <c r="C598" s="19" t="s">
        <v>168</v>
      </c>
      <c r="D598" s="19" t="s">
        <v>168</v>
      </c>
      <c r="E598" s="19" t="s">
        <v>168</v>
      </c>
      <c r="F598" s="19" t="s">
        <v>168</v>
      </c>
      <c r="G598" s="19">
        <f t="shared" si="62"/>
        <v>70200</v>
      </c>
      <c r="H598" s="19" t="str">
        <f t="shared" si="64"/>
        <v>070200</v>
      </c>
      <c r="I598" s="19" t="str">
        <f t="shared" si="60"/>
        <v>aa</v>
      </c>
      <c r="J598" s="19">
        <f t="shared" si="63"/>
        <v>388</v>
      </c>
      <c r="K598" s="35"/>
      <c r="L598" s="36"/>
      <c r="M598" s="36"/>
      <c r="N598" s="36"/>
      <c r="O598" s="36"/>
      <c r="P598" s="36"/>
      <c r="Q598" s="37"/>
      <c r="R598" s="37"/>
      <c r="S598" s="33" t="s">
        <v>362</v>
      </c>
      <c r="T598" s="34">
        <v>79.06040164859931</v>
      </c>
      <c r="U598" s="34"/>
      <c r="V598" s="34">
        <v>148.8143619808948</v>
      </c>
      <c r="W598" s="162" t="s">
        <v>363</v>
      </c>
      <c r="X598" s="162">
        <v>24.256638027107023</v>
      </c>
      <c r="Y598" s="34">
        <v>185.55561121030001</v>
      </c>
      <c r="Z598" s="162">
        <v>172.83221466715906</v>
      </c>
      <c r="AA598" s="162">
        <v>27.761485611027911</v>
      </c>
      <c r="AB598" s="162">
        <v>9.5376057983025291</v>
      </c>
      <c r="AC598" s="34">
        <v>15.117548136402061</v>
      </c>
      <c r="AD598" s="162">
        <v>18.436156797579457</v>
      </c>
      <c r="AE598" s="162" t="s">
        <v>363</v>
      </c>
      <c r="AF598" s="162">
        <v>282.47850972436004</v>
      </c>
      <c r="AG598" s="162">
        <v>41.590015875148531</v>
      </c>
      <c r="AH598" s="162" t="s">
        <v>363</v>
      </c>
      <c r="AI598" s="162">
        <v>9.0325809592626207</v>
      </c>
      <c r="AJ598" s="162">
        <v>0.91997839225886779</v>
      </c>
      <c r="AK598" s="34" t="s">
        <v>363</v>
      </c>
      <c r="AL598" s="34">
        <v>41.638062745253208</v>
      </c>
      <c r="AM598" s="34">
        <v>5.0274951072870122</v>
      </c>
      <c r="AN598" s="34">
        <v>3.565530263653947</v>
      </c>
      <c r="AO598" s="34">
        <v>1.3756794839982716</v>
      </c>
      <c r="AP598" s="34">
        <v>71.930687848224366</v>
      </c>
      <c r="AQ598" s="34">
        <v>60.693151564947904</v>
      </c>
    </row>
    <row r="599" spans="1:43" x14ac:dyDescent="0.45">
      <c r="A599" s="19">
        <v>591</v>
      </c>
      <c r="B599" s="19" t="str">
        <f t="shared" si="61"/>
        <v>70200_Grey</v>
      </c>
      <c r="C599" s="19" t="s">
        <v>168</v>
      </c>
      <c r="D599" s="19" t="s">
        <v>168</v>
      </c>
      <c r="E599" s="19" t="s">
        <v>168</v>
      </c>
      <c r="F599" s="19" t="s">
        <v>168</v>
      </c>
      <c r="G599" s="19">
        <f t="shared" si="62"/>
        <v>70200</v>
      </c>
      <c r="H599" s="19" t="str">
        <f t="shared" si="64"/>
        <v>070200</v>
      </c>
      <c r="I599" s="19" t="str">
        <f t="shared" si="60"/>
        <v>aa</v>
      </c>
      <c r="J599" s="19">
        <f t="shared" si="63"/>
        <v>388</v>
      </c>
      <c r="K599" s="38"/>
      <c r="L599" s="39"/>
      <c r="M599" s="39"/>
      <c r="N599" s="39"/>
      <c r="O599" s="39"/>
      <c r="P599" s="39"/>
      <c r="Q599" s="40"/>
      <c r="R599" s="40"/>
      <c r="S599" s="33" t="s">
        <v>364</v>
      </c>
      <c r="T599" s="34">
        <v>53.342929194895703</v>
      </c>
      <c r="U599" s="34"/>
      <c r="V599" s="34">
        <v>54.871476194217536</v>
      </c>
      <c r="W599" s="162">
        <v>42.834448160535111</v>
      </c>
      <c r="X599" s="162">
        <v>8.6092854487007919</v>
      </c>
      <c r="Y599" s="34">
        <v>78.087412011115632</v>
      </c>
      <c r="Z599" s="162">
        <v>3.0581623891819815E-4</v>
      </c>
      <c r="AA599" s="162">
        <v>7.3087632209397286</v>
      </c>
      <c r="AB599" s="162">
        <v>111.63800589696346</v>
      </c>
      <c r="AC599" s="34">
        <v>10.385005504494131</v>
      </c>
      <c r="AD599" s="162">
        <v>132.33987615343423</v>
      </c>
      <c r="AE599" s="162" t="s">
        <v>363</v>
      </c>
      <c r="AF599" s="162" t="s">
        <v>363</v>
      </c>
      <c r="AG599" s="162">
        <v>65.243154975393622</v>
      </c>
      <c r="AH599" s="162" t="s">
        <v>363</v>
      </c>
      <c r="AI599" s="162">
        <v>11.96435293850462</v>
      </c>
      <c r="AJ599" s="162">
        <v>0.67002231523435907</v>
      </c>
      <c r="AK599" s="34" t="s">
        <v>363</v>
      </c>
      <c r="AL599" s="34">
        <v>16.90118989420024</v>
      </c>
      <c r="AM599" s="34">
        <v>20.630118817096587</v>
      </c>
      <c r="AN599" s="34">
        <v>123.26689098153071</v>
      </c>
      <c r="AO599" s="34">
        <v>6.5722662474760041</v>
      </c>
      <c r="AP599" s="34">
        <v>53.956066851870162</v>
      </c>
      <c r="AQ599" s="34">
        <v>18.396624187573007</v>
      </c>
    </row>
    <row r="600" spans="1:43" x14ac:dyDescent="0.45">
      <c r="A600" s="19">
        <v>592</v>
      </c>
      <c r="B600" s="19" t="str">
        <f t="shared" si="61"/>
        <v>70200_Green</v>
      </c>
      <c r="C600" s="19" t="s">
        <v>168</v>
      </c>
      <c r="D600" s="19" t="s">
        <v>168</v>
      </c>
      <c r="E600" s="19" t="s">
        <v>168</v>
      </c>
      <c r="F600" s="19" t="s">
        <v>168</v>
      </c>
      <c r="G600" s="19">
        <f t="shared" si="62"/>
        <v>70200</v>
      </c>
      <c r="H600" s="19" t="str">
        <f t="shared" si="64"/>
        <v>070200</v>
      </c>
      <c r="I600" s="19" t="str">
        <f>IF(J600=J597,"aa",J600)</f>
        <v>aa</v>
      </c>
      <c r="J600" s="19">
        <f t="shared" si="63"/>
        <v>388</v>
      </c>
      <c r="K600" s="31"/>
      <c r="L600" s="30" t="s">
        <v>870</v>
      </c>
      <c r="M600" s="30"/>
      <c r="N600" s="30" t="s">
        <v>871</v>
      </c>
      <c r="O600" s="30"/>
      <c r="P600" s="30" t="s">
        <v>856</v>
      </c>
      <c r="Q600" s="32">
        <v>0.05</v>
      </c>
      <c r="R600" s="32">
        <v>1</v>
      </c>
      <c r="S600" s="33" t="s">
        <v>361</v>
      </c>
      <c r="T600" s="34">
        <v>2157.4921313690074</v>
      </c>
      <c r="U600" s="34"/>
      <c r="V600" s="34">
        <v>10858.974127288597</v>
      </c>
      <c r="W600" s="162">
        <v>3966.6889632107022</v>
      </c>
      <c r="X600" s="162">
        <v>1361.5347441312977</v>
      </c>
      <c r="Y600" s="34">
        <v>495.2083836660762</v>
      </c>
      <c r="Z600" s="162">
        <v>4646.601750201994</v>
      </c>
      <c r="AA600" s="162">
        <v>10564.759079796851</v>
      </c>
      <c r="AB600" s="162">
        <v>8559.517514316427</v>
      </c>
      <c r="AC600" s="34">
        <v>4129.6937795768672</v>
      </c>
      <c r="AD600" s="162">
        <v>7101.7725568447959</v>
      </c>
      <c r="AE600" s="162" t="s">
        <v>363</v>
      </c>
      <c r="AF600" s="162">
        <v>6446.9234980069505</v>
      </c>
      <c r="AG600" s="162">
        <v>8670.5422767456912</v>
      </c>
      <c r="AH600" s="162" t="s">
        <v>363</v>
      </c>
      <c r="AI600" s="162">
        <v>10784.654278576005</v>
      </c>
      <c r="AJ600" s="162">
        <v>10516.894746406662</v>
      </c>
      <c r="AK600" s="34" t="s">
        <v>363</v>
      </c>
      <c r="AL600" s="34">
        <v>1500.3907153784678</v>
      </c>
      <c r="AM600" s="34">
        <v>687.37745729365827</v>
      </c>
      <c r="AN600" s="34">
        <v>3644.9855583698027</v>
      </c>
      <c r="AO600" s="34">
        <v>193.84279744712308</v>
      </c>
      <c r="AP600" s="34">
        <v>2515.4832157255705</v>
      </c>
      <c r="AQ600" s="34">
        <v>1056.8451719148102</v>
      </c>
    </row>
    <row r="601" spans="1:43" x14ac:dyDescent="0.45">
      <c r="A601" s="19">
        <v>593</v>
      </c>
      <c r="B601" s="19" t="str">
        <f t="shared" si="61"/>
        <v>70200_Blue</v>
      </c>
      <c r="C601" s="19" t="s">
        <v>168</v>
      </c>
      <c r="D601" s="19" t="s">
        <v>168</v>
      </c>
      <c r="E601" s="19" t="s">
        <v>168</v>
      </c>
      <c r="F601" s="19" t="s">
        <v>168</v>
      </c>
      <c r="G601" s="19">
        <f t="shared" si="62"/>
        <v>70200</v>
      </c>
      <c r="H601" s="19" t="str">
        <f t="shared" si="64"/>
        <v>070200</v>
      </c>
      <c r="I601" s="19" t="str">
        <f t="shared" si="60"/>
        <v>aa</v>
      </c>
      <c r="J601" s="19">
        <f t="shared" si="63"/>
        <v>388</v>
      </c>
      <c r="K601" s="35"/>
      <c r="L601" s="36"/>
      <c r="M601" s="36"/>
      <c r="N601" s="36"/>
      <c r="O601" s="36"/>
      <c r="P601" s="36"/>
      <c r="Q601" s="37"/>
      <c r="R601" s="37"/>
      <c r="S601" s="33" t="s">
        <v>362</v>
      </c>
      <c r="T601" s="34">
        <v>1264.966426377589</v>
      </c>
      <c r="U601" s="34"/>
      <c r="V601" s="34">
        <v>2381.0297916943168</v>
      </c>
      <c r="W601" s="162" t="s">
        <v>363</v>
      </c>
      <c r="X601" s="162">
        <v>388.10620843371237</v>
      </c>
      <c r="Y601" s="34">
        <v>2968.8897793648002</v>
      </c>
      <c r="Z601" s="162">
        <v>2765.315434674545</v>
      </c>
      <c r="AA601" s="162">
        <v>444.18376977644658</v>
      </c>
      <c r="AB601" s="162">
        <v>152.60169277284047</v>
      </c>
      <c r="AC601" s="34">
        <v>241.88077018243297</v>
      </c>
      <c r="AD601" s="162">
        <v>294.97850876127131</v>
      </c>
      <c r="AE601" s="162" t="s">
        <v>363</v>
      </c>
      <c r="AF601" s="162">
        <v>4519.6561555897606</v>
      </c>
      <c r="AG601" s="162">
        <v>665.44025400237649</v>
      </c>
      <c r="AH601" s="162" t="s">
        <v>363</v>
      </c>
      <c r="AI601" s="162">
        <v>144.52129534820193</v>
      </c>
      <c r="AJ601" s="162">
        <v>14.719654276141885</v>
      </c>
      <c r="AK601" s="34" t="s">
        <v>363</v>
      </c>
      <c r="AL601" s="34">
        <v>666.20900392405133</v>
      </c>
      <c r="AM601" s="34">
        <v>80.439921716592195</v>
      </c>
      <c r="AN601" s="34">
        <v>57.048484218463152</v>
      </c>
      <c r="AO601" s="34">
        <v>22.010871743972345</v>
      </c>
      <c r="AP601" s="34">
        <v>1150.8910055715899</v>
      </c>
      <c r="AQ601" s="34">
        <v>971.09042503916646</v>
      </c>
    </row>
    <row r="602" spans="1:43" x14ac:dyDescent="0.45">
      <c r="A602" s="19">
        <v>594</v>
      </c>
      <c r="B602" s="19" t="str">
        <f t="shared" si="61"/>
        <v>70200_Grey</v>
      </c>
      <c r="C602" s="19" t="s">
        <v>168</v>
      </c>
      <c r="D602" s="19" t="s">
        <v>168</v>
      </c>
      <c r="E602" s="19" t="s">
        <v>168</v>
      </c>
      <c r="F602" s="19" t="s">
        <v>168</v>
      </c>
      <c r="G602" s="19">
        <f t="shared" si="62"/>
        <v>70200</v>
      </c>
      <c r="H602" s="19" t="str">
        <f t="shared" si="64"/>
        <v>070200</v>
      </c>
      <c r="I602" s="19" t="str">
        <f t="shared" si="60"/>
        <v>aa</v>
      </c>
      <c r="J602" s="19">
        <f t="shared" si="63"/>
        <v>388</v>
      </c>
      <c r="K602" s="38"/>
      <c r="L602" s="39"/>
      <c r="M602" s="39"/>
      <c r="N602" s="39"/>
      <c r="O602" s="39"/>
      <c r="P602" s="39"/>
      <c r="Q602" s="40"/>
      <c r="R602" s="40"/>
      <c r="S602" s="33" t="s">
        <v>364</v>
      </c>
      <c r="T602" s="34">
        <v>853.48686711833125</v>
      </c>
      <c r="U602" s="34"/>
      <c r="V602" s="34">
        <v>877.94361910748057</v>
      </c>
      <c r="W602" s="162">
        <v>685.35117056856177</v>
      </c>
      <c r="X602" s="162">
        <v>137.74856717921267</v>
      </c>
      <c r="Y602" s="34">
        <v>1249.3985921778501</v>
      </c>
      <c r="Z602" s="162">
        <v>4.8930598226911703E-3</v>
      </c>
      <c r="AA602" s="162">
        <v>116.94021153503566</v>
      </c>
      <c r="AB602" s="162">
        <v>1786.2080943514154</v>
      </c>
      <c r="AC602" s="34">
        <v>166.1600880719061</v>
      </c>
      <c r="AD602" s="162">
        <v>2117.4380184549477</v>
      </c>
      <c r="AE602" s="162" t="s">
        <v>363</v>
      </c>
      <c r="AF602" s="162" t="s">
        <v>363</v>
      </c>
      <c r="AG602" s="162">
        <v>1043.890479606298</v>
      </c>
      <c r="AH602" s="162" t="s">
        <v>363</v>
      </c>
      <c r="AI602" s="162">
        <v>191.42964701607391</v>
      </c>
      <c r="AJ602" s="162">
        <v>10.720357043749745</v>
      </c>
      <c r="AK602" s="34" t="s">
        <v>363</v>
      </c>
      <c r="AL602" s="34">
        <v>270.41903830720383</v>
      </c>
      <c r="AM602" s="34">
        <v>330.0819010735454</v>
      </c>
      <c r="AN602" s="34">
        <v>1972.2702557044913</v>
      </c>
      <c r="AO602" s="34">
        <v>105.15625995961607</v>
      </c>
      <c r="AP602" s="34">
        <v>863.29706962992259</v>
      </c>
      <c r="AQ602" s="34">
        <v>294.34598700116811</v>
      </c>
    </row>
    <row r="603" spans="1:43" x14ac:dyDescent="0.45">
      <c r="A603" s="19">
        <v>595</v>
      </c>
      <c r="B603" s="19" t="str">
        <f t="shared" si="61"/>
        <v>200950_Green</v>
      </c>
      <c r="C603" s="19" t="s">
        <v>1265</v>
      </c>
      <c r="D603" s="19" t="s">
        <v>1265</v>
      </c>
      <c r="E603" s="19" t="s">
        <v>1265</v>
      </c>
      <c r="F603" s="19" t="s">
        <v>1265</v>
      </c>
      <c r="G603" s="19">
        <f t="shared" si="62"/>
        <v>200950</v>
      </c>
      <c r="H603" s="19" t="str">
        <f t="shared" si="64"/>
        <v>200950</v>
      </c>
      <c r="I603" s="19" t="str">
        <f>IF(J603=J600,"aa",J603)</f>
        <v>aa</v>
      </c>
      <c r="J603" s="19">
        <f t="shared" si="63"/>
        <v>388</v>
      </c>
      <c r="K603" s="31" t="s">
        <v>363</v>
      </c>
      <c r="L603" s="30" t="s">
        <v>872</v>
      </c>
      <c r="M603" s="30" t="s">
        <v>873</v>
      </c>
      <c r="N603" s="49" t="s">
        <v>874</v>
      </c>
      <c r="O603" s="30" t="s">
        <v>363</v>
      </c>
      <c r="P603" s="30" t="s">
        <v>856</v>
      </c>
      <c r="Q603" s="32">
        <v>0.8</v>
      </c>
      <c r="R603" s="32">
        <v>1</v>
      </c>
      <c r="S603" s="33" t="s">
        <v>361</v>
      </c>
      <c r="T603" s="34">
        <v>134.84325821056296</v>
      </c>
      <c r="U603" s="34"/>
      <c r="V603" s="34">
        <v>678.68588295553729</v>
      </c>
      <c r="W603" s="162">
        <v>247.91806020066889</v>
      </c>
      <c r="X603" s="162">
        <v>85.095921508206104</v>
      </c>
      <c r="Y603" s="34">
        <v>30.950523979129763</v>
      </c>
      <c r="Z603" s="162">
        <v>290.41260938762463</v>
      </c>
      <c r="AA603" s="162">
        <v>660.29744248730321</v>
      </c>
      <c r="AB603" s="162">
        <v>534.96984464477669</v>
      </c>
      <c r="AC603" s="34">
        <v>258.1058612235542</v>
      </c>
      <c r="AD603" s="162">
        <v>443.86078480279974</v>
      </c>
      <c r="AE603" s="162" t="s">
        <v>363</v>
      </c>
      <c r="AF603" s="162">
        <v>402.9327186254344</v>
      </c>
      <c r="AG603" s="162">
        <v>541.9088922966057</v>
      </c>
      <c r="AH603" s="162" t="s">
        <v>363</v>
      </c>
      <c r="AI603" s="162">
        <v>674.0408924110003</v>
      </c>
      <c r="AJ603" s="162">
        <v>657.30592165041639</v>
      </c>
      <c r="AK603" s="34" t="s">
        <v>363</v>
      </c>
      <c r="AL603" s="34">
        <v>93.774419711154238</v>
      </c>
      <c r="AM603" s="34">
        <v>42.961091080853642</v>
      </c>
      <c r="AN603" s="34">
        <v>227.81159739811267</v>
      </c>
      <c r="AO603" s="34">
        <v>12.115174840445192</v>
      </c>
      <c r="AP603" s="34">
        <v>157.21770098284816</v>
      </c>
      <c r="AQ603" s="34">
        <v>66.052823244675636</v>
      </c>
    </row>
    <row r="604" spans="1:43" x14ac:dyDescent="0.45">
      <c r="A604" s="19">
        <v>596</v>
      </c>
      <c r="B604" s="19" t="str">
        <f t="shared" si="61"/>
        <v>200950_Blue</v>
      </c>
      <c r="C604" s="19" t="s">
        <v>1265</v>
      </c>
      <c r="D604" s="19" t="s">
        <v>1265</v>
      </c>
      <c r="E604" s="19" t="s">
        <v>1265</v>
      </c>
      <c r="F604" s="19" t="s">
        <v>1265</v>
      </c>
      <c r="G604" s="19">
        <f t="shared" si="62"/>
        <v>200950</v>
      </c>
      <c r="H604" s="19" t="str">
        <f t="shared" si="64"/>
        <v>200950</v>
      </c>
      <c r="I604" s="19" t="str">
        <f t="shared" si="60"/>
        <v>aa</v>
      </c>
      <c r="J604" s="19">
        <f t="shared" si="63"/>
        <v>388</v>
      </c>
      <c r="K604" s="35"/>
      <c r="L604" s="36"/>
      <c r="M604" s="36"/>
      <c r="N604" s="56"/>
      <c r="O604" s="36"/>
      <c r="P604" s="36"/>
      <c r="Q604" s="37"/>
      <c r="R604" s="37"/>
      <c r="S604" s="33" t="s">
        <v>362</v>
      </c>
      <c r="T604" s="34">
        <v>79.06040164859931</v>
      </c>
      <c r="U604" s="34"/>
      <c r="V604" s="34">
        <v>148.8143619808948</v>
      </c>
      <c r="W604" s="162" t="s">
        <v>363</v>
      </c>
      <c r="X604" s="162">
        <v>24.256638027107023</v>
      </c>
      <c r="Y604" s="34">
        <v>185.55561121030001</v>
      </c>
      <c r="Z604" s="162">
        <v>172.83221466715906</v>
      </c>
      <c r="AA604" s="162">
        <v>27.761485611027911</v>
      </c>
      <c r="AB604" s="162">
        <v>9.5376057983025291</v>
      </c>
      <c r="AC604" s="34">
        <v>15.117548136402061</v>
      </c>
      <c r="AD604" s="162">
        <v>18.436156797579457</v>
      </c>
      <c r="AE604" s="162" t="s">
        <v>363</v>
      </c>
      <c r="AF604" s="162">
        <v>282.47850972436004</v>
      </c>
      <c r="AG604" s="162">
        <v>41.590015875148531</v>
      </c>
      <c r="AH604" s="162" t="s">
        <v>363</v>
      </c>
      <c r="AI604" s="162">
        <v>9.0325809592626207</v>
      </c>
      <c r="AJ604" s="162">
        <v>0.91997839225886779</v>
      </c>
      <c r="AK604" s="34" t="s">
        <v>363</v>
      </c>
      <c r="AL604" s="34">
        <v>41.638062745253208</v>
      </c>
      <c r="AM604" s="34">
        <v>5.0274951072870122</v>
      </c>
      <c r="AN604" s="34">
        <v>3.565530263653947</v>
      </c>
      <c r="AO604" s="34">
        <v>1.3756794839982716</v>
      </c>
      <c r="AP604" s="34">
        <v>71.930687848224366</v>
      </c>
      <c r="AQ604" s="34">
        <v>60.693151564947904</v>
      </c>
    </row>
    <row r="605" spans="1:43" x14ac:dyDescent="0.45">
      <c r="A605" s="19">
        <v>597</v>
      </c>
      <c r="B605" s="19" t="str">
        <f t="shared" si="61"/>
        <v>200950_Grey</v>
      </c>
      <c r="C605" s="19" t="s">
        <v>1265</v>
      </c>
      <c r="D605" s="19" t="s">
        <v>1265</v>
      </c>
      <c r="E605" s="19" t="s">
        <v>1265</v>
      </c>
      <c r="F605" s="19" t="s">
        <v>1265</v>
      </c>
      <c r="G605" s="19">
        <f t="shared" si="62"/>
        <v>200950</v>
      </c>
      <c r="H605" s="19" t="str">
        <f t="shared" si="64"/>
        <v>200950</v>
      </c>
      <c r="I605" s="19" t="str">
        <f t="shared" si="60"/>
        <v>aa</v>
      </c>
      <c r="J605" s="19">
        <f t="shared" si="63"/>
        <v>388</v>
      </c>
      <c r="K605" s="38"/>
      <c r="L605" s="39"/>
      <c r="M605" s="39"/>
      <c r="N605" s="39"/>
      <c r="O605" s="39"/>
      <c r="P605" s="39"/>
      <c r="Q605" s="40"/>
      <c r="R605" s="40"/>
      <c r="S605" s="33" t="s">
        <v>364</v>
      </c>
      <c r="T605" s="34">
        <v>53.342929194895703</v>
      </c>
      <c r="U605" s="34"/>
      <c r="V605" s="34">
        <v>54.871476194217536</v>
      </c>
      <c r="W605" s="162">
        <v>42.834448160535111</v>
      </c>
      <c r="X605" s="162">
        <v>8.6092854487007919</v>
      </c>
      <c r="Y605" s="34">
        <v>78.087412011115632</v>
      </c>
      <c r="Z605" s="162">
        <v>3.0581623891819815E-4</v>
      </c>
      <c r="AA605" s="162">
        <v>7.3087632209397286</v>
      </c>
      <c r="AB605" s="162">
        <v>111.63800589696346</v>
      </c>
      <c r="AC605" s="34">
        <v>10.385005504494131</v>
      </c>
      <c r="AD605" s="162">
        <v>132.33987615343423</v>
      </c>
      <c r="AE605" s="162" t="s">
        <v>363</v>
      </c>
      <c r="AF605" s="162" t="s">
        <v>363</v>
      </c>
      <c r="AG605" s="162">
        <v>65.243154975393622</v>
      </c>
      <c r="AH605" s="162" t="s">
        <v>363</v>
      </c>
      <c r="AI605" s="162">
        <v>11.96435293850462</v>
      </c>
      <c r="AJ605" s="162">
        <v>0.67002231523435907</v>
      </c>
      <c r="AK605" s="34" t="s">
        <v>363</v>
      </c>
      <c r="AL605" s="34">
        <v>16.90118989420024</v>
      </c>
      <c r="AM605" s="34">
        <v>20.630118817096587</v>
      </c>
      <c r="AN605" s="34">
        <v>123.26689098153071</v>
      </c>
      <c r="AO605" s="34">
        <v>6.5722662474760041</v>
      </c>
      <c r="AP605" s="34">
        <v>53.956066851870162</v>
      </c>
      <c r="AQ605" s="34">
        <v>18.396624187573007</v>
      </c>
    </row>
    <row r="606" spans="1:43" x14ac:dyDescent="0.45">
      <c r="A606" s="19">
        <v>598</v>
      </c>
      <c r="B606" s="19" t="str">
        <f t="shared" si="61"/>
        <v>70410_Green</v>
      </c>
      <c r="C606" s="19" t="s">
        <v>168</v>
      </c>
      <c r="D606" s="19" t="s">
        <v>168</v>
      </c>
      <c r="E606" s="19" t="s">
        <v>168</v>
      </c>
      <c r="F606" s="19" t="s">
        <v>168</v>
      </c>
      <c r="G606" s="19">
        <f t="shared" si="62"/>
        <v>70410</v>
      </c>
      <c r="H606" s="19" t="str">
        <f t="shared" si="64"/>
        <v>070410</v>
      </c>
      <c r="I606" s="19">
        <f>IF(J606=J603,"aa",J606)</f>
        <v>393</v>
      </c>
      <c r="J606" s="19">
        <f t="shared" si="63"/>
        <v>393</v>
      </c>
      <c r="K606" s="31">
        <v>393</v>
      </c>
      <c r="L606" s="30" t="s">
        <v>875</v>
      </c>
      <c r="M606" s="30" t="s">
        <v>840</v>
      </c>
      <c r="N606" s="49" t="s">
        <v>876</v>
      </c>
      <c r="O606" s="49" t="s">
        <v>175</v>
      </c>
      <c r="P606" s="30" t="s">
        <v>875</v>
      </c>
      <c r="Q606" s="32">
        <v>1</v>
      </c>
      <c r="R606" s="32">
        <v>1</v>
      </c>
      <c r="S606" s="33" t="s">
        <v>361</v>
      </c>
      <c r="T606" s="34">
        <v>189.28672245225448</v>
      </c>
      <c r="U606" s="34"/>
      <c r="V606" s="34">
        <v>394.29655970013016</v>
      </c>
      <c r="W606" s="162" t="s">
        <v>363</v>
      </c>
      <c r="X606" s="162" t="s">
        <v>363</v>
      </c>
      <c r="Y606" s="34">
        <v>20.324537152111606</v>
      </c>
      <c r="Z606" s="162" t="s">
        <v>363</v>
      </c>
      <c r="AA606" s="162" t="s">
        <v>363</v>
      </c>
      <c r="AB606" s="162">
        <v>216.6758077794735</v>
      </c>
      <c r="AC606" s="34">
        <v>141.0037809035087</v>
      </c>
      <c r="AD606" s="162" t="s">
        <v>363</v>
      </c>
      <c r="AE606" s="162" t="s">
        <v>363</v>
      </c>
      <c r="AF606" s="162" t="s">
        <v>363</v>
      </c>
      <c r="AG606" s="162">
        <v>267.59197294122049</v>
      </c>
      <c r="AH606" s="162" t="s">
        <v>363</v>
      </c>
      <c r="AI606" s="162" t="s">
        <v>363</v>
      </c>
      <c r="AJ606" s="162" t="s">
        <v>363</v>
      </c>
      <c r="AK606" s="34">
        <v>203.96508541109586</v>
      </c>
      <c r="AL606" s="34" t="s">
        <v>363</v>
      </c>
      <c r="AM606" s="34">
        <v>53.762104786346143</v>
      </c>
      <c r="AN606" s="34">
        <v>184.86988931277469</v>
      </c>
      <c r="AO606" s="34">
        <v>254.62453361978206</v>
      </c>
      <c r="AP606" s="34">
        <v>223.31529597899942</v>
      </c>
      <c r="AQ606" s="34">
        <v>146.96629382923419</v>
      </c>
    </row>
    <row r="607" spans="1:43" x14ac:dyDescent="0.45">
      <c r="A607" s="19">
        <v>599</v>
      </c>
      <c r="B607" s="19" t="str">
        <f t="shared" si="61"/>
        <v>70410_Blue</v>
      </c>
      <c r="C607" s="19" t="s">
        <v>168</v>
      </c>
      <c r="D607" s="19" t="s">
        <v>168</v>
      </c>
      <c r="E607" s="19" t="s">
        <v>168</v>
      </c>
      <c r="F607" s="19" t="s">
        <v>168</v>
      </c>
      <c r="G607" s="19">
        <f t="shared" si="62"/>
        <v>70410</v>
      </c>
      <c r="H607" s="19" t="str">
        <f t="shared" si="64"/>
        <v>070410</v>
      </c>
      <c r="I607" s="19">
        <f t="shared" si="60"/>
        <v>393</v>
      </c>
      <c r="J607" s="19">
        <f t="shared" si="63"/>
        <v>393</v>
      </c>
      <c r="K607" s="35"/>
      <c r="L607" s="36"/>
      <c r="M607" s="36"/>
      <c r="N607" s="56"/>
      <c r="O607" s="56"/>
      <c r="P607" s="36"/>
      <c r="Q607" s="37"/>
      <c r="R607" s="37"/>
      <c r="S607" s="33" t="s">
        <v>362</v>
      </c>
      <c r="T607" s="34">
        <v>21.148856143990255</v>
      </c>
      <c r="U607" s="34"/>
      <c r="V607" s="34">
        <v>0.12598686497963507</v>
      </c>
      <c r="W607" s="162" t="s">
        <v>363</v>
      </c>
      <c r="X607" s="162" t="s">
        <v>363</v>
      </c>
      <c r="Y607" s="34">
        <v>180.58249185932084</v>
      </c>
      <c r="Z607" s="162" t="s">
        <v>363</v>
      </c>
      <c r="AA607" s="162" t="s">
        <v>363</v>
      </c>
      <c r="AB607" s="162">
        <v>16.999366905867401</v>
      </c>
      <c r="AC607" s="34">
        <v>3.9854182530576279</v>
      </c>
      <c r="AD607" s="162" t="s">
        <v>363</v>
      </c>
      <c r="AE607" s="162" t="s">
        <v>363</v>
      </c>
      <c r="AF607" s="162" t="s">
        <v>363</v>
      </c>
      <c r="AG607" s="162">
        <v>1.3710850385342057</v>
      </c>
      <c r="AH607" s="162" t="s">
        <v>363</v>
      </c>
      <c r="AI607" s="162" t="s">
        <v>363</v>
      </c>
      <c r="AJ607" s="162" t="s">
        <v>363</v>
      </c>
      <c r="AK607" s="34">
        <v>2.4919346796777821</v>
      </c>
      <c r="AL607" s="34" t="s">
        <v>363</v>
      </c>
      <c r="AM607" s="34">
        <v>222.4849625766841</v>
      </c>
      <c r="AN607" s="34">
        <v>5.8181748501849606</v>
      </c>
      <c r="AO607" s="34">
        <v>1.459292472557687</v>
      </c>
      <c r="AP607" s="34">
        <v>6.1716351439425559</v>
      </c>
      <c r="AQ607" s="34">
        <v>77.15309214893098</v>
      </c>
    </row>
    <row r="608" spans="1:43" x14ac:dyDescent="0.45">
      <c r="A608" s="19">
        <v>600</v>
      </c>
      <c r="B608" s="19" t="str">
        <f t="shared" si="61"/>
        <v>70410_Grey</v>
      </c>
      <c r="C608" s="19" t="s">
        <v>168</v>
      </c>
      <c r="D608" s="19" t="s">
        <v>168</v>
      </c>
      <c r="E608" s="19" t="s">
        <v>168</v>
      </c>
      <c r="F608" s="19" t="s">
        <v>168</v>
      </c>
      <c r="G608" s="19">
        <f t="shared" si="62"/>
        <v>70410</v>
      </c>
      <c r="H608" s="19" t="str">
        <f t="shared" si="64"/>
        <v>070410</v>
      </c>
      <c r="I608" s="19">
        <f t="shared" si="60"/>
        <v>393</v>
      </c>
      <c r="J608" s="19">
        <f t="shared" si="63"/>
        <v>393</v>
      </c>
      <c r="K608" s="38"/>
      <c r="L608" s="39"/>
      <c r="M608" s="39"/>
      <c r="N608" s="39"/>
      <c r="O608" s="39"/>
      <c r="P608" s="39"/>
      <c r="Q608" s="40"/>
      <c r="R608" s="40"/>
      <c r="S608" s="33" t="s">
        <v>364</v>
      </c>
      <c r="T608" s="34">
        <v>74.671415307040405</v>
      </c>
      <c r="U608" s="34"/>
      <c r="V608" s="34">
        <v>37.778126154214746</v>
      </c>
      <c r="W608" s="162" t="s">
        <v>363</v>
      </c>
      <c r="X608" s="162" t="s">
        <v>363</v>
      </c>
      <c r="Y608" s="34">
        <v>91.941341847576794</v>
      </c>
      <c r="Z608" s="162" t="s">
        <v>363</v>
      </c>
      <c r="AA608" s="162" t="s">
        <v>363</v>
      </c>
      <c r="AB608" s="162">
        <v>82.97487581977974</v>
      </c>
      <c r="AC608" s="34">
        <v>8.6061203129651549</v>
      </c>
      <c r="AD608" s="162" t="s">
        <v>363</v>
      </c>
      <c r="AE608" s="162" t="s">
        <v>363</v>
      </c>
      <c r="AF608" s="162" t="s">
        <v>363</v>
      </c>
      <c r="AG608" s="162">
        <v>36.153158564463979</v>
      </c>
      <c r="AH608" s="162" t="s">
        <v>363</v>
      </c>
      <c r="AI608" s="162" t="s">
        <v>363</v>
      </c>
      <c r="AJ608" s="162" t="s">
        <v>363</v>
      </c>
      <c r="AK608" s="34">
        <v>16.006157207317305</v>
      </c>
      <c r="AL608" s="34" t="s">
        <v>363</v>
      </c>
      <c r="AM608" s="34">
        <v>51.172514264470934</v>
      </c>
      <c r="AN608" s="34">
        <v>115.87891003904863</v>
      </c>
      <c r="AO608" s="34">
        <v>157.10682552744336</v>
      </c>
      <c r="AP608" s="34">
        <v>38.738321103345612</v>
      </c>
      <c r="AQ608" s="34">
        <v>31.548796428692434</v>
      </c>
    </row>
    <row r="609" spans="1:43" x14ac:dyDescent="0.45">
      <c r="A609" s="19">
        <v>601</v>
      </c>
      <c r="B609" s="19" t="str">
        <f t="shared" si="61"/>
        <v>70420_Green</v>
      </c>
      <c r="C609" s="19" t="s">
        <v>168</v>
      </c>
      <c r="D609" s="19" t="s">
        <v>169</v>
      </c>
      <c r="E609" s="19" t="s">
        <v>169</v>
      </c>
      <c r="F609" s="19" t="s">
        <v>168</v>
      </c>
      <c r="G609" s="19">
        <f t="shared" si="62"/>
        <v>70420</v>
      </c>
      <c r="H609" s="19" t="str">
        <f t="shared" si="64"/>
        <v>070420</v>
      </c>
      <c r="I609" s="19" t="str">
        <f>IF(J609=J606,"aa",J609)</f>
        <v>aa</v>
      </c>
      <c r="J609" s="19">
        <f t="shared" si="63"/>
        <v>393</v>
      </c>
      <c r="K609" s="31" t="s">
        <v>363</v>
      </c>
      <c r="L609" s="30" t="s">
        <v>877</v>
      </c>
      <c r="M609" s="30" t="s">
        <v>840</v>
      </c>
      <c r="N609" s="30" t="s">
        <v>878</v>
      </c>
      <c r="O609" s="30" t="s">
        <v>363</v>
      </c>
      <c r="P609" s="30" t="s">
        <v>877</v>
      </c>
      <c r="Q609" s="32">
        <v>1</v>
      </c>
      <c r="R609" s="32">
        <v>1</v>
      </c>
      <c r="S609" s="33" t="s">
        <v>361</v>
      </c>
      <c r="T609" s="34">
        <v>189.28672245225448</v>
      </c>
      <c r="U609" s="34"/>
      <c r="V609" s="34">
        <v>394.29655970013016</v>
      </c>
      <c r="W609" s="162" t="s">
        <v>363</v>
      </c>
      <c r="X609" s="162" t="s">
        <v>363</v>
      </c>
      <c r="Y609" s="34">
        <v>20.324537152111606</v>
      </c>
      <c r="Z609" s="162" t="s">
        <v>363</v>
      </c>
      <c r="AA609" s="162" t="s">
        <v>363</v>
      </c>
      <c r="AB609" s="162">
        <v>216.6758077794735</v>
      </c>
      <c r="AC609" s="34">
        <v>141.0037809035087</v>
      </c>
      <c r="AD609" s="162" t="s">
        <v>363</v>
      </c>
      <c r="AE609" s="162" t="s">
        <v>363</v>
      </c>
      <c r="AF609" s="162" t="s">
        <v>363</v>
      </c>
      <c r="AG609" s="162">
        <v>267.59197294122049</v>
      </c>
      <c r="AH609" s="162" t="s">
        <v>363</v>
      </c>
      <c r="AI609" s="162" t="s">
        <v>363</v>
      </c>
      <c r="AJ609" s="162" t="s">
        <v>363</v>
      </c>
      <c r="AK609" s="34">
        <v>203.96508541109586</v>
      </c>
      <c r="AL609" s="34" t="s">
        <v>363</v>
      </c>
      <c r="AM609" s="34">
        <v>53.762104786346143</v>
      </c>
      <c r="AN609" s="34">
        <v>184.86988931277469</v>
      </c>
      <c r="AO609" s="34">
        <v>254.62453361978206</v>
      </c>
      <c r="AP609" s="34">
        <v>223.31529597899942</v>
      </c>
      <c r="AQ609" s="34">
        <v>146.96629382923419</v>
      </c>
    </row>
    <row r="610" spans="1:43" x14ac:dyDescent="0.45">
      <c r="A610" s="19">
        <v>602</v>
      </c>
      <c r="B610" s="19" t="str">
        <f t="shared" si="61"/>
        <v>70420_Blue</v>
      </c>
      <c r="C610" s="19" t="s">
        <v>168</v>
      </c>
      <c r="D610" s="19" t="s">
        <v>169</v>
      </c>
      <c r="E610" s="19" t="s">
        <v>169</v>
      </c>
      <c r="F610" s="19" t="s">
        <v>168</v>
      </c>
      <c r="G610" s="19">
        <f t="shared" si="62"/>
        <v>70420</v>
      </c>
      <c r="H610" s="19" t="str">
        <f t="shared" si="64"/>
        <v>070420</v>
      </c>
      <c r="I610" s="19" t="str">
        <f t="shared" si="60"/>
        <v>aa</v>
      </c>
      <c r="J610" s="19">
        <f t="shared" si="63"/>
        <v>393</v>
      </c>
      <c r="K610" s="35"/>
      <c r="L610" s="36"/>
      <c r="M610" s="36"/>
      <c r="N610" s="36"/>
      <c r="O610" s="36"/>
      <c r="P610" s="36"/>
      <c r="Q610" s="37"/>
      <c r="R610" s="37"/>
      <c r="S610" s="33" t="s">
        <v>362</v>
      </c>
      <c r="T610" s="34">
        <v>21.148856143990255</v>
      </c>
      <c r="U610" s="34"/>
      <c r="V610" s="34">
        <v>0.12598686497963507</v>
      </c>
      <c r="W610" s="162" t="s">
        <v>363</v>
      </c>
      <c r="X610" s="162" t="s">
        <v>363</v>
      </c>
      <c r="Y610" s="34">
        <v>180.58249185932084</v>
      </c>
      <c r="Z610" s="162" t="s">
        <v>363</v>
      </c>
      <c r="AA610" s="162" t="s">
        <v>363</v>
      </c>
      <c r="AB610" s="162">
        <v>16.999366905867401</v>
      </c>
      <c r="AC610" s="34">
        <v>3.9854182530576279</v>
      </c>
      <c r="AD610" s="162" t="s">
        <v>363</v>
      </c>
      <c r="AE610" s="162" t="s">
        <v>363</v>
      </c>
      <c r="AF610" s="162" t="s">
        <v>363</v>
      </c>
      <c r="AG610" s="162">
        <v>1.3710850385342057</v>
      </c>
      <c r="AH610" s="162" t="s">
        <v>363</v>
      </c>
      <c r="AI610" s="162" t="s">
        <v>363</v>
      </c>
      <c r="AJ610" s="162" t="s">
        <v>363</v>
      </c>
      <c r="AK610" s="34">
        <v>2.4919346796777821</v>
      </c>
      <c r="AL610" s="34" t="s">
        <v>363</v>
      </c>
      <c r="AM610" s="34">
        <v>222.4849625766841</v>
      </c>
      <c r="AN610" s="34">
        <v>5.8181748501849606</v>
      </c>
      <c r="AO610" s="34">
        <v>1.459292472557687</v>
      </c>
      <c r="AP610" s="34">
        <v>6.1716351439425559</v>
      </c>
      <c r="AQ610" s="34">
        <v>77.15309214893098</v>
      </c>
    </row>
    <row r="611" spans="1:43" x14ac:dyDescent="0.45">
      <c r="A611" s="19">
        <v>603</v>
      </c>
      <c r="B611" s="19" t="str">
        <f t="shared" si="61"/>
        <v>70420_Grey</v>
      </c>
      <c r="C611" s="19" t="s">
        <v>168</v>
      </c>
      <c r="D611" s="19" t="s">
        <v>169</v>
      </c>
      <c r="E611" s="19" t="s">
        <v>169</v>
      </c>
      <c r="F611" s="19" t="s">
        <v>168</v>
      </c>
      <c r="G611" s="19">
        <f t="shared" si="62"/>
        <v>70420</v>
      </c>
      <c r="H611" s="19" t="str">
        <f t="shared" si="64"/>
        <v>070420</v>
      </c>
      <c r="I611" s="19" t="str">
        <f t="shared" si="60"/>
        <v>aa</v>
      </c>
      <c r="J611" s="19">
        <f t="shared" si="63"/>
        <v>393</v>
      </c>
      <c r="K611" s="38"/>
      <c r="L611" s="39"/>
      <c r="M611" s="39"/>
      <c r="N611" s="39"/>
      <c r="O611" s="39"/>
      <c r="P611" s="39"/>
      <c r="Q611" s="40"/>
      <c r="R611" s="40"/>
      <c r="S611" s="33" t="s">
        <v>364</v>
      </c>
      <c r="T611" s="34">
        <v>74.671415307040405</v>
      </c>
      <c r="U611" s="34"/>
      <c r="V611" s="34">
        <v>37.778126154214746</v>
      </c>
      <c r="W611" s="162" t="s">
        <v>363</v>
      </c>
      <c r="X611" s="162" t="s">
        <v>363</v>
      </c>
      <c r="Y611" s="34">
        <v>91.941341847576794</v>
      </c>
      <c r="Z611" s="162" t="s">
        <v>363</v>
      </c>
      <c r="AA611" s="162" t="s">
        <v>363</v>
      </c>
      <c r="AB611" s="162">
        <v>82.97487581977974</v>
      </c>
      <c r="AC611" s="34">
        <v>8.6061203129651549</v>
      </c>
      <c r="AD611" s="162" t="s">
        <v>363</v>
      </c>
      <c r="AE611" s="162" t="s">
        <v>363</v>
      </c>
      <c r="AF611" s="162" t="s">
        <v>363</v>
      </c>
      <c r="AG611" s="162">
        <v>36.153158564463979</v>
      </c>
      <c r="AH611" s="162" t="s">
        <v>363</v>
      </c>
      <c r="AI611" s="162" t="s">
        <v>363</v>
      </c>
      <c r="AJ611" s="162" t="s">
        <v>363</v>
      </c>
      <c r="AK611" s="34">
        <v>16.006157207317305</v>
      </c>
      <c r="AL611" s="34" t="s">
        <v>363</v>
      </c>
      <c r="AM611" s="34">
        <v>51.172514264470934</v>
      </c>
      <c r="AN611" s="34">
        <v>115.87891003904863</v>
      </c>
      <c r="AO611" s="34">
        <v>157.10682552744336</v>
      </c>
      <c r="AP611" s="34">
        <v>38.738321103345612</v>
      </c>
      <c r="AQ611" s="34">
        <v>31.548796428692434</v>
      </c>
    </row>
    <row r="612" spans="1:43" x14ac:dyDescent="0.45">
      <c r="A612" s="19">
        <v>604</v>
      </c>
      <c r="B612" s="19" t="str">
        <f t="shared" si="61"/>
        <v>70990_Green</v>
      </c>
      <c r="C612" s="19" t="s">
        <v>168</v>
      </c>
      <c r="D612" s="19" t="s">
        <v>169</v>
      </c>
      <c r="E612" s="19" t="s">
        <v>169</v>
      </c>
      <c r="F612" s="19" t="s">
        <v>168</v>
      </c>
      <c r="G612" s="19">
        <f t="shared" si="62"/>
        <v>70990</v>
      </c>
      <c r="H612" s="19" t="str">
        <f t="shared" si="64"/>
        <v>070990</v>
      </c>
      <c r="I612" s="19">
        <f>IF(J612=J609,"aa",J612)</f>
        <v>394</v>
      </c>
      <c r="J612" s="19">
        <f t="shared" si="63"/>
        <v>394</v>
      </c>
      <c r="K612" s="31">
        <v>394</v>
      </c>
      <c r="L612" s="30" t="s">
        <v>879</v>
      </c>
      <c r="M612" s="30"/>
      <c r="N612" s="30"/>
      <c r="O612" s="49" t="s">
        <v>176</v>
      </c>
      <c r="P612" s="30" t="s">
        <v>879</v>
      </c>
      <c r="Q612" s="32">
        <v>1</v>
      </c>
      <c r="R612" s="32">
        <v>1</v>
      </c>
      <c r="S612" s="33" t="s">
        <v>361</v>
      </c>
      <c r="T612" s="34">
        <v>228.20628343827744</v>
      </c>
      <c r="U612" s="34"/>
      <c r="V612" s="34">
        <v>344.6212891303864</v>
      </c>
      <c r="W612" s="162">
        <v>356.82746478873241</v>
      </c>
      <c r="X612" s="162" t="s">
        <v>363</v>
      </c>
      <c r="Y612" s="34">
        <v>61.158178194753496</v>
      </c>
      <c r="Z612" s="162" t="s">
        <v>363</v>
      </c>
      <c r="AA612" s="162" t="s">
        <v>363</v>
      </c>
      <c r="AB612" s="162">
        <v>203.04149841969883</v>
      </c>
      <c r="AC612" s="34" t="s">
        <v>363</v>
      </c>
      <c r="AD612" s="162" t="s">
        <v>363</v>
      </c>
      <c r="AE612" s="162" t="s">
        <v>363</v>
      </c>
      <c r="AF612" s="162" t="s">
        <v>363</v>
      </c>
      <c r="AG612" s="162">
        <v>168.37424261236421</v>
      </c>
      <c r="AH612" s="162">
        <v>535.92116293222546</v>
      </c>
      <c r="AI612" s="162" t="s">
        <v>363</v>
      </c>
      <c r="AJ612" s="162" t="s">
        <v>363</v>
      </c>
      <c r="AK612" s="34" t="s">
        <v>363</v>
      </c>
      <c r="AL612" s="34">
        <v>219.11360537235277</v>
      </c>
      <c r="AM612" s="34">
        <v>80.244594872780439</v>
      </c>
      <c r="AN612" s="34">
        <v>198.9067502506079</v>
      </c>
      <c r="AO612" s="34">
        <v>60.383421052631583</v>
      </c>
      <c r="AP612" s="34">
        <v>352.38211718116446</v>
      </c>
      <c r="AQ612" s="34">
        <v>157.86628791233767</v>
      </c>
    </row>
    <row r="613" spans="1:43" x14ac:dyDescent="0.45">
      <c r="A613" s="19">
        <v>605</v>
      </c>
      <c r="B613" s="19" t="str">
        <f t="shared" si="61"/>
        <v>70990_Blue</v>
      </c>
      <c r="C613" s="19" t="s">
        <v>168</v>
      </c>
      <c r="D613" s="19" t="s">
        <v>169</v>
      </c>
      <c r="E613" s="19" t="s">
        <v>169</v>
      </c>
      <c r="F613" s="19" t="s">
        <v>168</v>
      </c>
      <c r="G613" s="19">
        <f t="shared" si="62"/>
        <v>70990</v>
      </c>
      <c r="H613" s="19" t="str">
        <f t="shared" si="64"/>
        <v>070990</v>
      </c>
      <c r="I613" s="19">
        <f t="shared" si="60"/>
        <v>394</v>
      </c>
      <c r="J613" s="19">
        <f t="shared" si="63"/>
        <v>394</v>
      </c>
      <c r="K613" s="35"/>
      <c r="L613" s="36"/>
      <c r="M613" s="36"/>
      <c r="N613" s="36"/>
      <c r="O613" s="56"/>
      <c r="P613" s="36"/>
      <c r="Q613" s="37"/>
      <c r="R613" s="37"/>
      <c r="S613" s="33" t="s">
        <v>362</v>
      </c>
      <c r="T613" s="34">
        <v>23.664587172428156</v>
      </c>
      <c r="U613" s="34"/>
      <c r="V613" s="34">
        <v>2.7264385790613747E-3</v>
      </c>
      <c r="W613" s="162" t="s">
        <v>363</v>
      </c>
      <c r="X613" s="162" t="s">
        <v>363</v>
      </c>
      <c r="Y613" s="34">
        <v>183.62671960850591</v>
      </c>
      <c r="Z613" s="162" t="s">
        <v>363</v>
      </c>
      <c r="AA613" s="162" t="s">
        <v>363</v>
      </c>
      <c r="AB613" s="162">
        <v>5.9384136658731359</v>
      </c>
      <c r="AC613" s="34" t="s">
        <v>363</v>
      </c>
      <c r="AD613" s="162" t="s">
        <v>363</v>
      </c>
      <c r="AE613" s="162" t="s">
        <v>363</v>
      </c>
      <c r="AF613" s="162" t="s">
        <v>363</v>
      </c>
      <c r="AG613" s="162">
        <v>0.30691419388653346</v>
      </c>
      <c r="AH613" s="162">
        <v>0.18351928021697539</v>
      </c>
      <c r="AI613" s="162" t="s">
        <v>363</v>
      </c>
      <c r="AJ613" s="162" t="s">
        <v>363</v>
      </c>
      <c r="AK613" s="34" t="s">
        <v>363</v>
      </c>
      <c r="AL613" s="34">
        <v>25.53943416606138</v>
      </c>
      <c r="AM613" s="34">
        <v>140.51768018318836</v>
      </c>
      <c r="AN613" s="34">
        <v>1.1807134188711921</v>
      </c>
      <c r="AO613" s="34" t="s">
        <v>363</v>
      </c>
      <c r="AP613" s="34">
        <v>5.0009269316771361</v>
      </c>
      <c r="AQ613" s="34">
        <v>93.357537823952583</v>
      </c>
    </row>
    <row r="614" spans="1:43" x14ac:dyDescent="0.45">
      <c r="A614" s="19">
        <v>606</v>
      </c>
      <c r="B614" s="19" t="str">
        <f t="shared" si="61"/>
        <v>70990_Grey</v>
      </c>
      <c r="C614" s="19" t="s">
        <v>168</v>
      </c>
      <c r="D614" s="19" t="s">
        <v>169</v>
      </c>
      <c r="E614" s="19" t="s">
        <v>169</v>
      </c>
      <c r="F614" s="19" t="s">
        <v>168</v>
      </c>
      <c r="G614" s="19">
        <f t="shared" si="62"/>
        <v>70990</v>
      </c>
      <c r="H614" s="19" t="str">
        <f t="shared" si="64"/>
        <v>070990</v>
      </c>
      <c r="I614" s="19">
        <f t="shared" si="60"/>
        <v>394</v>
      </c>
      <c r="J614" s="19">
        <f t="shared" si="63"/>
        <v>394</v>
      </c>
      <c r="K614" s="38"/>
      <c r="L614" s="39"/>
      <c r="M614" s="39"/>
      <c r="N614" s="39"/>
      <c r="O614" s="39"/>
      <c r="P614" s="39"/>
      <c r="Q614" s="40"/>
      <c r="R614" s="40"/>
      <c r="S614" s="33" t="s">
        <v>364</v>
      </c>
      <c r="T614" s="34">
        <v>84.411083191246661</v>
      </c>
      <c r="U614" s="34"/>
      <c r="V614" s="34">
        <v>38.266155410022286</v>
      </c>
      <c r="W614" s="162">
        <v>69.091197183098586</v>
      </c>
      <c r="X614" s="162" t="s">
        <v>363</v>
      </c>
      <c r="Y614" s="34">
        <v>123.60844764845407</v>
      </c>
      <c r="Z614" s="162" t="s">
        <v>363</v>
      </c>
      <c r="AA614" s="162" t="s">
        <v>363</v>
      </c>
      <c r="AB614" s="162">
        <v>72.681945289275447</v>
      </c>
      <c r="AC614" s="34" t="s">
        <v>363</v>
      </c>
      <c r="AD614" s="162" t="s">
        <v>363</v>
      </c>
      <c r="AE614" s="162" t="s">
        <v>363</v>
      </c>
      <c r="AF614" s="162" t="s">
        <v>363</v>
      </c>
      <c r="AG614" s="162">
        <v>24.822434298033876</v>
      </c>
      <c r="AH614" s="162">
        <v>0.38808459544520818</v>
      </c>
      <c r="AI614" s="162" t="s">
        <v>363</v>
      </c>
      <c r="AJ614" s="162" t="s">
        <v>363</v>
      </c>
      <c r="AK614" s="34" t="s">
        <v>363</v>
      </c>
      <c r="AL614" s="34">
        <v>31.21370256928617</v>
      </c>
      <c r="AM614" s="34">
        <v>51.290326570344362</v>
      </c>
      <c r="AN614" s="34">
        <v>149.01464461271149</v>
      </c>
      <c r="AO614" s="34">
        <v>40.521052631578947</v>
      </c>
      <c r="AP614" s="34">
        <v>72.460119576847859</v>
      </c>
      <c r="AQ614" s="34">
        <v>39.551113312248908</v>
      </c>
    </row>
    <row r="615" spans="1:43" x14ac:dyDescent="0.45">
      <c r="A615" s="19">
        <v>607</v>
      </c>
      <c r="B615" s="19" t="str">
        <f t="shared" si="61"/>
        <v>70700_Green</v>
      </c>
      <c r="C615" s="19" t="s">
        <v>168</v>
      </c>
      <c r="D615" s="19" t="s">
        <v>168</v>
      </c>
      <c r="E615" s="19" t="s">
        <v>168</v>
      </c>
      <c r="F615" s="19" t="s">
        <v>168</v>
      </c>
      <c r="G615" s="19">
        <f t="shared" si="62"/>
        <v>70700</v>
      </c>
      <c r="H615" s="19" t="str">
        <f t="shared" si="64"/>
        <v>070700</v>
      </c>
      <c r="I615" s="19">
        <f>IF(J615=J612,"aa",J615)</f>
        <v>397</v>
      </c>
      <c r="J615" s="19">
        <f t="shared" si="63"/>
        <v>397</v>
      </c>
      <c r="K615" s="31">
        <v>397</v>
      </c>
      <c r="L615" s="30" t="s">
        <v>880</v>
      </c>
      <c r="M615" s="30" t="s">
        <v>881</v>
      </c>
      <c r="N615" s="49" t="s">
        <v>882</v>
      </c>
      <c r="O615" s="49" t="s">
        <v>177</v>
      </c>
      <c r="P615" s="30" t="s">
        <v>880</v>
      </c>
      <c r="Q615" s="32">
        <v>1</v>
      </c>
      <c r="R615" s="32">
        <v>1</v>
      </c>
      <c r="S615" s="33" t="s">
        <v>361</v>
      </c>
      <c r="T615" s="34">
        <v>206.48537062729801</v>
      </c>
      <c r="U615" s="34"/>
      <c r="V615" s="34">
        <v>693.14685543154621</v>
      </c>
      <c r="W615" s="162">
        <v>403.56734693877547</v>
      </c>
      <c r="X615" s="162" t="s">
        <v>363</v>
      </c>
      <c r="Y615" s="34">
        <v>62.217173638829337</v>
      </c>
      <c r="Z615" s="162">
        <v>209.34795134715006</v>
      </c>
      <c r="AA615" s="162">
        <v>276.58276615232671</v>
      </c>
      <c r="AB615" s="162">
        <v>361.84253189006199</v>
      </c>
      <c r="AC615" s="34">
        <v>338.16166599410127</v>
      </c>
      <c r="AD615" s="162" t="s">
        <v>363</v>
      </c>
      <c r="AE615" s="162" t="s">
        <v>363</v>
      </c>
      <c r="AF615" s="162" t="s">
        <v>363</v>
      </c>
      <c r="AG615" s="162">
        <v>644.67729363571084</v>
      </c>
      <c r="AH615" s="162" t="s">
        <v>363</v>
      </c>
      <c r="AI615" s="162" t="s">
        <v>363</v>
      </c>
      <c r="AJ615" s="162" t="s">
        <v>363</v>
      </c>
      <c r="AK615" s="34" t="s">
        <v>363</v>
      </c>
      <c r="AL615" s="34" t="s">
        <v>363</v>
      </c>
      <c r="AM615" s="34">
        <v>66.346557606995717</v>
      </c>
      <c r="AN615" s="34">
        <v>239.16886915019649</v>
      </c>
      <c r="AO615" s="34">
        <v>11.632305329719649</v>
      </c>
      <c r="AP615" s="34">
        <v>245.81990526416271</v>
      </c>
      <c r="AQ615" s="34">
        <v>271.74424778761068</v>
      </c>
    </row>
    <row r="616" spans="1:43" x14ac:dyDescent="0.45">
      <c r="A616" s="19">
        <v>608</v>
      </c>
      <c r="B616" s="19" t="str">
        <f t="shared" si="61"/>
        <v>70700_Blue</v>
      </c>
      <c r="C616" s="19" t="s">
        <v>168</v>
      </c>
      <c r="D616" s="19" t="s">
        <v>168</v>
      </c>
      <c r="E616" s="19" t="s">
        <v>168</v>
      </c>
      <c r="F616" s="19" t="s">
        <v>168</v>
      </c>
      <c r="G616" s="19">
        <f t="shared" si="62"/>
        <v>70700</v>
      </c>
      <c r="H616" s="19" t="str">
        <f t="shared" si="64"/>
        <v>070700</v>
      </c>
      <c r="I616" s="19">
        <f t="shared" si="60"/>
        <v>397</v>
      </c>
      <c r="J616" s="19">
        <f t="shared" si="63"/>
        <v>397</v>
      </c>
      <c r="K616" s="35"/>
      <c r="L616" s="36"/>
      <c r="M616" s="36"/>
      <c r="N616" s="56"/>
      <c r="O616" s="56"/>
      <c r="P616" s="36"/>
      <c r="Q616" s="37"/>
      <c r="R616" s="37"/>
      <c r="S616" s="33" t="s">
        <v>362</v>
      </c>
      <c r="T616" s="34">
        <v>42.317927436631827</v>
      </c>
      <c r="U616" s="34"/>
      <c r="V616" s="34">
        <v>2.8734955744931436E-2</v>
      </c>
      <c r="W616" s="162" t="s">
        <v>363</v>
      </c>
      <c r="X616" s="162" t="s">
        <v>363</v>
      </c>
      <c r="Y616" s="34">
        <v>204.27402837722241</v>
      </c>
      <c r="Z616" s="162">
        <v>7.7640616884850546</v>
      </c>
      <c r="AA616" s="162">
        <v>0.65266663670439495</v>
      </c>
      <c r="AB616" s="162">
        <v>24.098979668734007</v>
      </c>
      <c r="AC616" s="34">
        <v>40.413705429768811</v>
      </c>
      <c r="AD616" s="162" t="s">
        <v>363</v>
      </c>
      <c r="AE616" s="162" t="s">
        <v>363</v>
      </c>
      <c r="AF616" s="162" t="s">
        <v>363</v>
      </c>
      <c r="AG616" s="162">
        <v>1.2346183912823852</v>
      </c>
      <c r="AH616" s="162" t="s">
        <v>363</v>
      </c>
      <c r="AI616" s="162" t="s">
        <v>363</v>
      </c>
      <c r="AJ616" s="162" t="s">
        <v>363</v>
      </c>
      <c r="AK616" s="34" t="s">
        <v>363</v>
      </c>
      <c r="AL616" s="34" t="s">
        <v>363</v>
      </c>
      <c r="AM616" s="34">
        <v>1.3921956121287882</v>
      </c>
      <c r="AN616" s="34">
        <v>2.2264236138561828</v>
      </c>
      <c r="AO616" s="34">
        <v>0.37304642244970543</v>
      </c>
      <c r="AP616" s="34">
        <v>80.976767538114558</v>
      </c>
      <c r="AQ616" s="34">
        <v>167.23008849557522</v>
      </c>
    </row>
    <row r="617" spans="1:43" x14ac:dyDescent="0.45">
      <c r="A617" s="19">
        <v>609</v>
      </c>
      <c r="B617" s="19" t="str">
        <f t="shared" si="61"/>
        <v>70700_Grey</v>
      </c>
      <c r="C617" s="19" t="s">
        <v>168</v>
      </c>
      <c r="D617" s="19" t="s">
        <v>168</v>
      </c>
      <c r="E617" s="19" t="s">
        <v>168</v>
      </c>
      <c r="F617" s="19" t="s">
        <v>168</v>
      </c>
      <c r="G617" s="19">
        <f t="shared" si="62"/>
        <v>70700</v>
      </c>
      <c r="H617" s="19" t="str">
        <f t="shared" si="64"/>
        <v>070700</v>
      </c>
      <c r="I617" s="19">
        <f t="shared" si="60"/>
        <v>397</v>
      </c>
      <c r="J617" s="19">
        <f t="shared" si="63"/>
        <v>397</v>
      </c>
      <c r="K617" s="38"/>
      <c r="L617" s="39"/>
      <c r="M617" s="39"/>
      <c r="N617" s="39"/>
      <c r="O617" s="39"/>
      <c r="P617" s="39"/>
      <c r="Q617" s="40"/>
      <c r="R617" s="40"/>
      <c r="S617" s="33" t="s">
        <v>364</v>
      </c>
      <c r="T617" s="34">
        <v>104.52077820284298</v>
      </c>
      <c r="U617" s="34"/>
      <c r="V617" s="34">
        <v>66.401269290704263</v>
      </c>
      <c r="W617" s="162">
        <v>68.217006802721102</v>
      </c>
      <c r="X617" s="162" t="s">
        <v>363</v>
      </c>
      <c r="Y617" s="34">
        <v>111.79869128431936</v>
      </c>
      <c r="Z617" s="162">
        <v>1.2873796612672297E-3</v>
      </c>
      <c r="AA617" s="162">
        <v>3.515827256123468</v>
      </c>
      <c r="AB617" s="162">
        <v>115.96414734493061</v>
      </c>
      <c r="AC617" s="34">
        <v>28.415578102863346</v>
      </c>
      <c r="AD617" s="162" t="s">
        <v>363</v>
      </c>
      <c r="AE617" s="162" t="s">
        <v>363</v>
      </c>
      <c r="AF617" s="162" t="s">
        <v>363</v>
      </c>
      <c r="AG617" s="162">
        <v>85.235648142894362</v>
      </c>
      <c r="AH617" s="162" t="s">
        <v>363</v>
      </c>
      <c r="AI617" s="162" t="s">
        <v>363</v>
      </c>
      <c r="AJ617" s="162" t="s">
        <v>363</v>
      </c>
      <c r="AK617" s="34" t="s">
        <v>363</v>
      </c>
      <c r="AL617" s="34" t="s">
        <v>363</v>
      </c>
      <c r="AM617" s="34">
        <v>46.973864778261863</v>
      </c>
      <c r="AN617" s="34">
        <v>145.79297423730765</v>
      </c>
      <c r="AO617" s="34">
        <v>6.781561741145202</v>
      </c>
      <c r="AP617" s="34">
        <v>112.46563026206606</v>
      </c>
      <c r="AQ617" s="34">
        <v>49.114955752212389</v>
      </c>
    </row>
    <row r="618" spans="1:43" x14ac:dyDescent="0.45">
      <c r="A618" s="19">
        <v>610</v>
      </c>
      <c r="B618" s="19" t="str">
        <f t="shared" si="61"/>
        <v>71140_Green</v>
      </c>
      <c r="C618" s="19" t="s">
        <v>1265</v>
      </c>
      <c r="D618" s="19" t="s">
        <v>1265</v>
      </c>
      <c r="E618" s="19" t="s">
        <v>1265</v>
      </c>
      <c r="F618" s="19" t="s">
        <v>1265</v>
      </c>
      <c r="G618" s="19">
        <f t="shared" si="62"/>
        <v>71140</v>
      </c>
      <c r="H618" s="19" t="str">
        <f t="shared" si="64"/>
        <v>071140</v>
      </c>
      <c r="I618" s="19" t="str">
        <f>IF(J618=J615,"aa",J618)</f>
        <v>aa</v>
      </c>
      <c r="J618" s="19">
        <f t="shared" si="63"/>
        <v>397</v>
      </c>
      <c r="K618" s="31" t="s">
        <v>363</v>
      </c>
      <c r="L618" s="30" t="s">
        <v>883</v>
      </c>
      <c r="M618" s="30" t="s">
        <v>723</v>
      </c>
      <c r="N618" s="49" t="s">
        <v>884</v>
      </c>
      <c r="O618" s="30" t="s">
        <v>363</v>
      </c>
      <c r="P618" s="30" t="s">
        <v>880</v>
      </c>
      <c r="Q618" s="32">
        <v>1</v>
      </c>
      <c r="R618" s="32">
        <v>1</v>
      </c>
      <c r="S618" s="33" t="s">
        <v>361</v>
      </c>
      <c r="T618" s="34">
        <v>206.48537062729801</v>
      </c>
      <c r="U618" s="34"/>
      <c r="V618" s="34">
        <v>693.14685543154621</v>
      </c>
      <c r="W618" s="162">
        <v>403.56734693877547</v>
      </c>
      <c r="X618" s="162" t="s">
        <v>363</v>
      </c>
      <c r="Y618" s="34">
        <v>62.217173638829337</v>
      </c>
      <c r="Z618" s="162">
        <v>209.34795134715006</v>
      </c>
      <c r="AA618" s="162">
        <v>276.58276615232671</v>
      </c>
      <c r="AB618" s="162">
        <v>361.84253189006199</v>
      </c>
      <c r="AC618" s="34">
        <v>338.16166599410127</v>
      </c>
      <c r="AD618" s="162" t="s">
        <v>363</v>
      </c>
      <c r="AE618" s="162" t="s">
        <v>363</v>
      </c>
      <c r="AF618" s="162" t="s">
        <v>363</v>
      </c>
      <c r="AG618" s="162">
        <v>644.67729363571084</v>
      </c>
      <c r="AH618" s="162" t="s">
        <v>363</v>
      </c>
      <c r="AI618" s="162" t="s">
        <v>363</v>
      </c>
      <c r="AJ618" s="162" t="s">
        <v>363</v>
      </c>
      <c r="AK618" s="34" t="s">
        <v>363</v>
      </c>
      <c r="AL618" s="34" t="s">
        <v>363</v>
      </c>
      <c r="AM618" s="34">
        <v>66.346557606995717</v>
      </c>
      <c r="AN618" s="34">
        <v>239.16886915019649</v>
      </c>
      <c r="AO618" s="34">
        <v>11.632305329719649</v>
      </c>
      <c r="AP618" s="34">
        <v>245.81990526416271</v>
      </c>
      <c r="AQ618" s="34">
        <v>271.74424778761068</v>
      </c>
    </row>
    <row r="619" spans="1:43" x14ac:dyDescent="0.45">
      <c r="A619" s="19">
        <v>611</v>
      </c>
      <c r="B619" s="19" t="str">
        <f t="shared" si="61"/>
        <v>71140_Blue</v>
      </c>
      <c r="C619" s="19" t="s">
        <v>1265</v>
      </c>
      <c r="D619" s="19" t="s">
        <v>1265</v>
      </c>
      <c r="E619" s="19" t="s">
        <v>1265</v>
      </c>
      <c r="F619" s="19" t="s">
        <v>1265</v>
      </c>
      <c r="G619" s="19">
        <f t="shared" si="62"/>
        <v>71140</v>
      </c>
      <c r="H619" s="19" t="str">
        <f t="shared" si="64"/>
        <v>071140</v>
      </c>
      <c r="I619" s="19" t="str">
        <f t="shared" si="60"/>
        <v>aa</v>
      </c>
      <c r="J619" s="19">
        <f t="shared" si="63"/>
        <v>397</v>
      </c>
      <c r="K619" s="35"/>
      <c r="L619" s="36"/>
      <c r="M619" s="36"/>
      <c r="N619" s="56"/>
      <c r="O619" s="36"/>
      <c r="P619" s="36"/>
      <c r="Q619" s="37"/>
      <c r="R619" s="37"/>
      <c r="S619" s="33" t="s">
        <v>362</v>
      </c>
      <c r="T619" s="34">
        <v>42.317927436631827</v>
      </c>
      <c r="U619" s="34"/>
      <c r="V619" s="34">
        <v>2.8734955744931436E-2</v>
      </c>
      <c r="W619" s="162" t="s">
        <v>363</v>
      </c>
      <c r="X619" s="162" t="s">
        <v>363</v>
      </c>
      <c r="Y619" s="34">
        <v>204.27402837722241</v>
      </c>
      <c r="Z619" s="162">
        <v>7.7640616884850546</v>
      </c>
      <c r="AA619" s="162">
        <v>0.65266663670439495</v>
      </c>
      <c r="AB619" s="162">
        <v>24.098979668734007</v>
      </c>
      <c r="AC619" s="34">
        <v>40.413705429768811</v>
      </c>
      <c r="AD619" s="162" t="s">
        <v>363</v>
      </c>
      <c r="AE619" s="162" t="s">
        <v>363</v>
      </c>
      <c r="AF619" s="162" t="s">
        <v>363</v>
      </c>
      <c r="AG619" s="162">
        <v>1.2346183912823852</v>
      </c>
      <c r="AH619" s="162" t="s">
        <v>363</v>
      </c>
      <c r="AI619" s="162" t="s">
        <v>363</v>
      </c>
      <c r="AJ619" s="162" t="s">
        <v>363</v>
      </c>
      <c r="AK619" s="34" t="s">
        <v>363</v>
      </c>
      <c r="AL619" s="34" t="s">
        <v>363</v>
      </c>
      <c r="AM619" s="34">
        <v>1.3921956121287882</v>
      </c>
      <c r="AN619" s="34">
        <v>2.2264236138561828</v>
      </c>
      <c r="AO619" s="34">
        <v>0.37304642244970543</v>
      </c>
      <c r="AP619" s="34">
        <v>80.976767538114558</v>
      </c>
      <c r="AQ619" s="34">
        <v>167.23008849557522</v>
      </c>
    </row>
    <row r="620" spans="1:43" x14ac:dyDescent="0.45">
      <c r="A620" s="19">
        <v>612</v>
      </c>
      <c r="B620" s="19" t="str">
        <f t="shared" si="61"/>
        <v>71140_Grey</v>
      </c>
      <c r="C620" s="19" t="s">
        <v>1265</v>
      </c>
      <c r="D620" s="19" t="s">
        <v>1265</v>
      </c>
      <c r="E620" s="19" t="s">
        <v>1265</v>
      </c>
      <c r="F620" s="19" t="s">
        <v>1265</v>
      </c>
      <c r="G620" s="19">
        <f t="shared" si="62"/>
        <v>71140</v>
      </c>
      <c r="H620" s="19" t="str">
        <f t="shared" si="64"/>
        <v>071140</v>
      </c>
      <c r="I620" s="19" t="str">
        <f t="shared" si="60"/>
        <v>aa</v>
      </c>
      <c r="J620" s="19">
        <f t="shared" si="63"/>
        <v>397</v>
      </c>
      <c r="K620" s="38"/>
      <c r="L620" s="39"/>
      <c r="M620" s="39"/>
      <c r="N620" s="39"/>
      <c r="O620" s="39"/>
      <c r="P620" s="39"/>
      <c r="Q620" s="40"/>
      <c r="R620" s="40"/>
      <c r="S620" s="33" t="s">
        <v>364</v>
      </c>
      <c r="T620" s="34">
        <v>104.52077820284298</v>
      </c>
      <c r="U620" s="34"/>
      <c r="V620" s="34">
        <v>66.401269290704263</v>
      </c>
      <c r="W620" s="162">
        <v>68.217006802721102</v>
      </c>
      <c r="X620" s="162" t="s">
        <v>363</v>
      </c>
      <c r="Y620" s="34">
        <v>111.79869128431936</v>
      </c>
      <c r="Z620" s="162">
        <v>1.2873796612672297E-3</v>
      </c>
      <c r="AA620" s="162">
        <v>3.515827256123468</v>
      </c>
      <c r="AB620" s="162">
        <v>115.96414734493061</v>
      </c>
      <c r="AC620" s="34">
        <v>28.415578102863346</v>
      </c>
      <c r="AD620" s="162" t="s">
        <v>363</v>
      </c>
      <c r="AE620" s="162" t="s">
        <v>363</v>
      </c>
      <c r="AF620" s="162" t="s">
        <v>363</v>
      </c>
      <c r="AG620" s="162">
        <v>85.235648142894362</v>
      </c>
      <c r="AH620" s="162" t="s">
        <v>363</v>
      </c>
      <c r="AI620" s="162" t="s">
        <v>363</v>
      </c>
      <c r="AJ620" s="162" t="s">
        <v>363</v>
      </c>
      <c r="AK620" s="34" t="s">
        <v>363</v>
      </c>
      <c r="AL620" s="34" t="s">
        <v>363</v>
      </c>
      <c r="AM620" s="34">
        <v>46.973864778261863</v>
      </c>
      <c r="AN620" s="34">
        <v>145.79297423730765</v>
      </c>
      <c r="AO620" s="34">
        <v>6.781561741145202</v>
      </c>
      <c r="AP620" s="34">
        <v>112.46563026206606</v>
      </c>
      <c r="AQ620" s="34">
        <v>49.114955752212389</v>
      </c>
    </row>
    <row r="621" spans="1:43" x14ac:dyDescent="0.45">
      <c r="A621" s="19">
        <v>613</v>
      </c>
      <c r="B621" s="19" t="str">
        <f t="shared" si="61"/>
        <v>70930_Green</v>
      </c>
      <c r="C621" s="19" t="s">
        <v>168</v>
      </c>
      <c r="D621" s="19" t="s">
        <v>169</v>
      </c>
      <c r="E621" s="19" t="s">
        <v>169</v>
      </c>
      <c r="F621" s="19" t="s">
        <v>168</v>
      </c>
      <c r="G621" s="19">
        <f t="shared" si="62"/>
        <v>70930</v>
      </c>
      <c r="H621" s="19" t="str">
        <f t="shared" si="64"/>
        <v>070930</v>
      </c>
      <c r="I621" s="19">
        <f>IF(J621=J618,"aa",J621)</f>
        <v>399</v>
      </c>
      <c r="J621" s="19">
        <f t="shared" si="63"/>
        <v>399</v>
      </c>
      <c r="K621" s="31">
        <v>399</v>
      </c>
      <c r="L621" s="30" t="s">
        <v>885</v>
      </c>
      <c r="M621" s="30" t="s">
        <v>843</v>
      </c>
      <c r="N621" s="49" t="s">
        <v>886</v>
      </c>
      <c r="O621" s="49" t="s">
        <v>178</v>
      </c>
      <c r="P621" s="30" t="s">
        <v>885</v>
      </c>
      <c r="Q621" s="32">
        <v>1</v>
      </c>
      <c r="R621" s="32">
        <v>1</v>
      </c>
      <c r="S621" s="33" t="s">
        <v>361</v>
      </c>
      <c r="T621" s="34">
        <v>233.88531725642059</v>
      </c>
      <c r="U621" s="34"/>
      <c r="V621" s="34" t="s">
        <v>363</v>
      </c>
      <c r="W621" s="162" t="s">
        <v>363</v>
      </c>
      <c r="X621" s="162" t="s">
        <v>363</v>
      </c>
      <c r="Y621" s="34">
        <v>38.064625632729438</v>
      </c>
      <c r="Z621" s="162" t="s">
        <v>363</v>
      </c>
      <c r="AA621" s="162">
        <v>913.97841778582267</v>
      </c>
      <c r="AB621" s="162">
        <v>602.7155232355725</v>
      </c>
      <c r="AC621" s="34" t="s">
        <v>363</v>
      </c>
      <c r="AD621" s="162" t="s">
        <v>363</v>
      </c>
      <c r="AE621" s="162" t="s">
        <v>363</v>
      </c>
      <c r="AF621" s="162" t="s">
        <v>363</v>
      </c>
      <c r="AG621" s="162">
        <v>507.51896408699412</v>
      </c>
      <c r="AH621" s="162" t="s">
        <v>363</v>
      </c>
      <c r="AI621" s="162" t="s">
        <v>363</v>
      </c>
      <c r="AJ621" s="162" t="s">
        <v>363</v>
      </c>
      <c r="AK621" s="34" t="s">
        <v>363</v>
      </c>
      <c r="AL621" s="34" t="s">
        <v>363</v>
      </c>
      <c r="AM621" s="34" t="s">
        <v>363</v>
      </c>
      <c r="AN621" s="34">
        <v>233.40281229907441</v>
      </c>
      <c r="AO621" s="34" t="s">
        <v>363</v>
      </c>
      <c r="AP621" s="34">
        <v>291.53659226806974</v>
      </c>
      <c r="AQ621" s="34" t="s">
        <v>363</v>
      </c>
    </row>
    <row r="622" spans="1:43" x14ac:dyDescent="0.45">
      <c r="A622" s="19">
        <v>614</v>
      </c>
      <c r="B622" s="19" t="str">
        <f t="shared" si="61"/>
        <v>70930_Blue</v>
      </c>
      <c r="C622" s="19" t="s">
        <v>168</v>
      </c>
      <c r="D622" s="19" t="s">
        <v>169</v>
      </c>
      <c r="E622" s="19" t="s">
        <v>169</v>
      </c>
      <c r="F622" s="19" t="s">
        <v>168</v>
      </c>
      <c r="G622" s="19">
        <f t="shared" si="62"/>
        <v>70930</v>
      </c>
      <c r="H622" s="19" t="str">
        <f t="shared" si="64"/>
        <v>070930</v>
      </c>
      <c r="I622" s="19">
        <f t="shared" si="60"/>
        <v>399</v>
      </c>
      <c r="J622" s="19">
        <f t="shared" si="63"/>
        <v>399</v>
      </c>
      <c r="K622" s="35"/>
      <c r="L622" s="36"/>
      <c r="M622" s="36"/>
      <c r="N622" s="56"/>
      <c r="O622" s="56"/>
      <c r="P622" s="36"/>
      <c r="Q622" s="37"/>
      <c r="R622" s="37"/>
      <c r="S622" s="33" t="s">
        <v>362</v>
      </c>
      <c r="T622" s="34">
        <v>32.762743621214724</v>
      </c>
      <c r="U622" s="34"/>
      <c r="V622" s="34" t="s">
        <v>363</v>
      </c>
      <c r="W622" s="162" t="s">
        <v>363</v>
      </c>
      <c r="X622" s="162" t="s">
        <v>363</v>
      </c>
      <c r="Y622" s="34">
        <v>289.47646491673908</v>
      </c>
      <c r="Z622" s="162" t="s">
        <v>363</v>
      </c>
      <c r="AA622" s="162">
        <v>6.4143367283554689</v>
      </c>
      <c r="AB622" s="162">
        <v>49.79730196388892</v>
      </c>
      <c r="AC622" s="34" t="s">
        <v>363</v>
      </c>
      <c r="AD622" s="162" t="s">
        <v>363</v>
      </c>
      <c r="AE622" s="162" t="s">
        <v>363</v>
      </c>
      <c r="AF622" s="162" t="s">
        <v>363</v>
      </c>
      <c r="AG622" s="162">
        <v>2.573494915798459</v>
      </c>
      <c r="AH622" s="162" t="s">
        <v>363</v>
      </c>
      <c r="AI622" s="162" t="s">
        <v>363</v>
      </c>
      <c r="AJ622" s="162" t="s">
        <v>363</v>
      </c>
      <c r="AK622" s="34" t="s">
        <v>363</v>
      </c>
      <c r="AL622" s="34" t="s">
        <v>363</v>
      </c>
      <c r="AM622" s="34" t="s">
        <v>363</v>
      </c>
      <c r="AN622" s="34">
        <v>4.0654848045620096</v>
      </c>
      <c r="AO622" s="34" t="s">
        <v>363</v>
      </c>
      <c r="AP622" s="34">
        <v>19.658794788022785</v>
      </c>
      <c r="AQ622" s="34" t="s">
        <v>363</v>
      </c>
    </row>
    <row r="623" spans="1:43" x14ac:dyDescent="0.45">
      <c r="A623" s="19">
        <v>615</v>
      </c>
      <c r="B623" s="19" t="str">
        <f t="shared" si="61"/>
        <v>70930_Grey</v>
      </c>
      <c r="C623" s="19" t="s">
        <v>168</v>
      </c>
      <c r="D623" s="19" t="s">
        <v>169</v>
      </c>
      <c r="E623" s="19" t="s">
        <v>169</v>
      </c>
      <c r="F623" s="19" t="s">
        <v>168</v>
      </c>
      <c r="G623" s="19">
        <f t="shared" si="62"/>
        <v>70930</v>
      </c>
      <c r="H623" s="19" t="str">
        <f t="shared" ref="H623:H629" si="65">IF(L623="",H622,LEFT(L623,6))</f>
        <v>070930</v>
      </c>
      <c r="I623" s="19">
        <f t="shared" si="60"/>
        <v>399</v>
      </c>
      <c r="J623" s="19">
        <f t="shared" si="63"/>
        <v>399</v>
      </c>
      <c r="K623" s="38"/>
      <c r="L623" s="39"/>
      <c r="M623" s="39"/>
      <c r="N623" s="39"/>
      <c r="O623" s="39"/>
      <c r="P623" s="39"/>
      <c r="Q623" s="40"/>
      <c r="R623" s="40"/>
      <c r="S623" s="33" t="s">
        <v>364</v>
      </c>
      <c r="T623" s="34">
        <v>95.075262998813898</v>
      </c>
      <c r="U623" s="34"/>
      <c r="V623" s="34" t="s">
        <v>363</v>
      </c>
      <c r="W623" s="162" t="s">
        <v>363</v>
      </c>
      <c r="X623" s="162" t="s">
        <v>363</v>
      </c>
      <c r="Y623" s="34">
        <v>98.514428220415681</v>
      </c>
      <c r="Z623" s="162" t="s">
        <v>363</v>
      </c>
      <c r="AA623" s="162">
        <v>9.3583537960996974</v>
      </c>
      <c r="AB623" s="162">
        <v>153.56502477888918</v>
      </c>
      <c r="AC623" s="34" t="s">
        <v>363</v>
      </c>
      <c r="AD623" s="162" t="s">
        <v>363</v>
      </c>
      <c r="AE623" s="162" t="s">
        <v>363</v>
      </c>
      <c r="AF623" s="162" t="s">
        <v>363</v>
      </c>
      <c r="AG623" s="162">
        <v>52.42476271411229</v>
      </c>
      <c r="AH623" s="162" t="s">
        <v>363</v>
      </c>
      <c r="AI623" s="162" t="s">
        <v>363</v>
      </c>
      <c r="AJ623" s="162" t="s">
        <v>363</v>
      </c>
      <c r="AK623" s="34" t="s">
        <v>363</v>
      </c>
      <c r="AL623" s="34" t="s">
        <v>363</v>
      </c>
      <c r="AM623" s="34" t="s">
        <v>363</v>
      </c>
      <c r="AN623" s="34">
        <v>138.89909807196312</v>
      </c>
      <c r="AO623" s="34" t="s">
        <v>363</v>
      </c>
      <c r="AP623" s="34">
        <v>44.552079432125339</v>
      </c>
      <c r="AQ623" s="34" t="s">
        <v>363</v>
      </c>
    </row>
    <row r="624" spans="1:43" x14ac:dyDescent="0.45">
      <c r="A624" s="19">
        <v>616</v>
      </c>
      <c r="B624" s="19" t="str">
        <f t="shared" si="61"/>
        <v>70960_Green</v>
      </c>
      <c r="C624" s="19" t="s">
        <v>168</v>
      </c>
      <c r="D624" s="19" t="s">
        <v>168</v>
      </c>
      <c r="E624" s="19" t="s">
        <v>168</v>
      </c>
      <c r="F624" s="19" t="s">
        <v>168</v>
      </c>
      <c r="G624" s="19">
        <f t="shared" si="62"/>
        <v>70960</v>
      </c>
      <c r="H624" s="19" t="str">
        <f t="shared" si="65"/>
        <v>070960</v>
      </c>
      <c r="I624" s="19">
        <f>IF(J624=J621,"aa",J624)</f>
        <v>401</v>
      </c>
      <c r="J624" s="19">
        <f t="shared" si="63"/>
        <v>401</v>
      </c>
      <c r="K624" s="31">
        <v>401</v>
      </c>
      <c r="L624" s="30" t="s">
        <v>887</v>
      </c>
      <c r="M624" s="30" t="s">
        <v>843</v>
      </c>
      <c r="N624" s="49" t="s">
        <v>888</v>
      </c>
      <c r="O624" s="49" t="s">
        <v>179</v>
      </c>
      <c r="P624" s="30" t="s">
        <v>887</v>
      </c>
      <c r="Q624" s="32">
        <v>1</v>
      </c>
      <c r="R624" s="32">
        <v>1</v>
      </c>
      <c r="S624" s="33" t="s">
        <v>361</v>
      </c>
      <c r="T624" s="34">
        <v>239.74950179543143</v>
      </c>
      <c r="U624" s="34"/>
      <c r="V624" s="34" t="s">
        <v>363</v>
      </c>
      <c r="W624" s="162">
        <v>518.23950617283936</v>
      </c>
      <c r="X624" s="162" t="s">
        <v>363</v>
      </c>
      <c r="Y624" s="34">
        <v>81.739218563010823</v>
      </c>
      <c r="Z624" s="162">
        <v>1489.4438191897509</v>
      </c>
      <c r="AA624" s="162">
        <v>508.52530130420416</v>
      </c>
      <c r="AB624" s="162">
        <v>1002.5378587620148</v>
      </c>
      <c r="AC624" s="34">
        <v>627.71987477001107</v>
      </c>
      <c r="AD624" s="162" t="s">
        <v>363</v>
      </c>
      <c r="AE624" s="162">
        <v>604.11564490186811</v>
      </c>
      <c r="AF624" s="162">
        <v>138.04056141388381</v>
      </c>
      <c r="AG624" s="162">
        <v>1310.4768025826645</v>
      </c>
      <c r="AH624" s="162" t="s">
        <v>363</v>
      </c>
      <c r="AI624" s="162">
        <v>143.80609381218792</v>
      </c>
      <c r="AJ624" s="162" t="s">
        <v>363</v>
      </c>
      <c r="AK624" s="34" t="s">
        <v>363</v>
      </c>
      <c r="AL624" s="34">
        <v>249.39696930058011</v>
      </c>
      <c r="AM624" s="34">
        <v>97.290890717482341</v>
      </c>
      <c r="AN624" s="34">
        <v>214.52050047462609</v>
      </c>
      <c r="AO624" s="34" t="s">
        <v>363</v>
      </c>
      <c r="AP624" s="34">
        <v>180.82067183586841</v>
      </c>
      <c r="AQ624" s="34" t="s">
        <v>363</v>
      </c>
    </row>
    <row r="625" spans="1:43" x14ac:dyDescent="0.45">
      <c r="A625" s="19">
        <v>617</v>
      </c>
      <c r="B625" s="19" t="str">
        <f t="shared" si="61"/>
        <v>70960_Blue</v>
      </c>
      <c r="C625" s="19" t="s">
        <v>168</v>
      </c>
      <c r="D625" s="19" t="s">
        <v>168</v>
      </c>
      <c r="E625" s="19" t="s">
        <v>168</v>
      </c>
      <c r="F625" s="19" t="s">
        <v>168</v>
      </c>
      <c r="G625" s="19">
        <f t="shared" si="62"/>
        <v>70960</v>
      </c>
      <c r="H625" s="19" t="str">
        <f t="shared" si="65"/>
        <v>070960</v>
      </c>
      <c r="I625" s="19">
        <f t="shared" si="60"/>
        <v>401</v>
      </c>
      <c r="J625" s="19">
        <f t="shared" si="63"/>
        <v>401</v>
      </c>
      <c r="K625" s="35"/>
      <c r="L625" s="36"/>
      <c r="M625" s="36"/>
      <c r="N625" s="56"/>
      <c r="O625" s="56"/>
      <c r="P625" s="36"/>
      <c r="Q625" s="37"/>
      <c r="R625" s="37"/>
      <c r="S625" s="33" t="s">
        <v>362</v>
      </c>
      <c r="T625" s="34">
        <v>42.240641751150157</v>
      </c>
      <c r="U625" s="34"/>
      <c r="V625" s="34" t="s">
        <v>363</v>
      </c>
      <c r="W625" s="162" t="s">
        <v>363</v>
      </c>
      <c r="X625" s="162" t="s">
        <v>363</v>
      </c>
      <c r="Y625" s="34">
        <v>163.02877039349764</v>
      </c>
      <c r="Z625" s="162">
        <v>1234.2257003972061</v>
      </c>
      <c r="AA625" s="162">
        <v>60.310286302468327</v>
      </c>
      <c r="AB625" s="162">
        <v>12.65802037835789</v>
      </c>
      <c r="AC625" s="34">
        <v>87.152343003358695</v>
      </c>
      <c r="AD625" s="162" t="s">
        <v>363</v>
      </c>
      <c r="AE625" s="162">
        <v>95.86706806511107</v>
      </c>
      <c r="AF625" s="162">
        <v>117.09427245587034</v>
      </c>
      <c r="AG625" s="162">
        <v>53.816996909977398</v>
      </c>
      <c r="AH625" s="162" t="s">
        <v>363</v>
      </c>
      <c r="AI625" s="162">
        <v>9.9959903650529895</v>
      </c>
      <c r="AJ625" s="162" t="s">
        <v>363</v>
      </c>
      <c r="AK625" s="34" t="s">
        <v>363</v>
      </c>
      <c r="AL625" s="34">
        <v>131.27997340070533</v>
      </c>
      <c r="AM625" s="34">
        <v>4.2414320773783745</v>
      </c>
      <c r="AN625" s="34">
        <v>3.6892233170455082</v>
      </c>
      <c r="AO625" s="34" t="s">
        <v>363</v>
      </c>
      <c r="AP625" s="34">
        <v>67.515604365329111</v>
      </c>
      <c r="AQ625" s="34" t="s">
        <v>363</v>
      </c>
    </row>
    <row r="626" spans="1:43" x14ac:dyDescent="0.45">
      <c r="A626" s="19">
        <v>618</v>
      </c>
      <c r="B626" s="19" t="str">
        <f t="shared" si="61"/>
        <v>70960_Grey</v>
      </c>
      <c r="C626" s="19" t="s">
        <v>168</v>
      </c>
      <c r="D626" s="19" t="s">
        <v>168</v>
      </c>
      <c r="E626" s="19" t="s">
        <v>168</v>
      </c>
      <c r="F626" s="19" t="s">
        <v>168</v>
      </c>
      <c r="G626" s="19">
        <f t="shared" si="62"/>
        <v>70960</v>
      </c>
      <c r="H626" s="19" t="str">
        <f t="shared" si="65"/>
        <v>070960</v>
      </c>
      <c r="I626" s="19">
        <f t="shared" si="60"/>
        <v>401</v>
      </c>
      <c r="J626" s="19">
        <f t="shared" si="63"/>
        <v>401</v>
      </c>
      <c r="K626" s="38"/>
      <c r="L626" s="39"/>
      <c r="M626" s="39"/>
      <c r="N626" s="39"/>
      <c r="O626" s="39"/>
      <c r="P626" s="39"/>
      <c r="Q626" s="40"/>
      <c r="R626" s="40"/>
      <c r="S626" s="33" t="s">
        <v>364</v>
      </c>
      <c r="T626" s="34">
        <v>97.22285658340337</v>
      </c>
      <c r="U626" s="34"/>
      <c r="V626" s="34" t="s">
        <v>363</v>
      </c>
      <c r="W626" s="162">
        <v>91.536049382716044</v>
      </c>
      <c r="X626" s="162" t="s">
        <v>363</v>
      </c>
      <c r="Y626" s="34">
        <v>144.77895207221795</v>
      </c>
      <c r="Z626" s="162">
        <v>2.9738357339686608E-3</v>
      </c>
      <c r="AA626" s="162">
        <v>11.412980973274484</v>
      </c>
      <c r="AB626" s="162">
        <v>206.81095092350657</v>
      </c>
      <c r="AC626" s="34">
        <v>34.102699233036745</v>
      </c>
      <c r="AD626" s="162" t="s">
        <v>363</v>
      </c>
      <c r="AE626" s="162">
        <v>124.04621456498944</v>
      </c>
      <c r="AF626" s="162" t="s">
        <v>363</v>
      </c>
      <c r="AG626" s="162">
        <v>167.30259064786944</v>
      </c>
      <c r="AH626" s="162" t="s">
        <v>363</v>
      </c>
      <c r="AI626" s="162">
        <v>2.9793609713583562</v>
      </c>
      <c r="AJ626" s="162" t="s">
        <v>363</v>
      </c>
      <c r="AK626" s="34" t="s">
        <v>363</v>
      </c>
      <c r="AL626" s="34">
        <v>32.840632796468817</v>
      </c>
      <c r="AM626" s="34">
        <v>61.518117511188095</v>
      </c>
      <c r="AN626" s="34">
        <v>134.4241393656001</v>
      </c>
      <c r="AO626" s="34" t="s">
        <v>363</v>
      </c>
      <c r="AP626" s="34">
        <v>81.164827227808757</v>
      </c>
      <c r="AQ626" s="34" t="s">
        <v>363</v>
      </c>
    </row>
    <row r="627" spans="1:43" x14ac:dyDescent="0.45">
      <c r="A627" s="19">
        <v>619</v>
      </c>
      <c r="B627" s="19" t="str">
        <f t="shared" si="61"/>
        <v>70310_Green</v>
      </c>
      <c r="C627" s="19" t="s">
        <v>168</v>
      </c>
      <c r="D627" s="19" t="s">
        <v>168</v>
      </c>
      <c r="E627" s="19" t="s">
        <v>168</v>
      </c>
      <c r="F627" s="19" t="s">
        <v>168</v>
      </c>
      <c r="G627" s="19">
        <f t="shared" si="62"/>
        <v>70310</v>
      </c>
      <c r="H627" s="19" t="str">
        <f t="shared" si="65"/>
        <v>070310</v>
      </c>
      <c r="I627" s="19">
        <f>IF(J627=J624,"aa",J627)</f>
        <v>402</v>
      </c>
      <c r="J627" s="19">
        <f t="shared" si="63"/>
        <v>402</v>
      </c>
      <c r="K627" s="31">
        <v>402</v>
      </c>
      <c r="L627" s="30" t="s">
        <v>889</v>
      </c>
      <c r="M627" s="30" t="s">
        <v>890</v>
      </c>
      <c r="N627" s="49" t="s">
        <v>891</v>
      </c>
      <c r="O627" s="49" t="s">
        <v>892</v>
      </c>
      <c r="P627" s="30" t="s">
        <v>889</v>
      </c>
      <c r="Q627" s="32">
        <v>1</v>
      </c>
      <c r="R627" s="32">
        <v>1</v>
      </c>
      <c r="S627" s="33" t="s">
        <v>361</v>
      </c>
      <c r="T627" s="34">
        <v>176.38933078610799</v>
      </c>
      <c r="U627" s="34"/>
      <c r="V627" s="34" t="s">
        <v>363</v>
      </c>
      <c r="W627" s="162">
        <v>198.40725806451604</v>
      </c>
      <c r="X627" s="162" t="s">
        <v>363</v>
      </c>
      <c r="Y627" s="34" t="s">
        <v>363</v>
      </c>
      <c r="Z627" s="162">
        <v>273.27287129760475</v>
      </c>
      <c r="AA627" s="162" t="s">
        <v>363</v>
      </c>
      <c r="AB627" s="162" t="s">
        <v>363</v>
      </c>
      <c r="AC627" s="34" t="s">
        <v>363</v>
      </c>
      <c r="AD627" s="162" t="s">
        <v>363</v>
      </c>
      <c r="AE627" s="162" t="s">
        <v>363</v>
      </c>
      <c r="AF627" s="162">
        <v>151.20840399535183</v>
      </c>
      <c r="AG627" s="162">
        <v>638.13318965388282</v>
      </c>
      <c r="AH627" s="162" t="s">
        <v>363</v>
      </c>
      <c r="AI627" s="162" t="s">
        <v>363</v>
      </c>
      <c r="AJ627" s="162" t="s">
        <v>363</v>
      </c>
      <c r="AK627" s="34" t="s">
        <v>363</v>
      </c>
      <c r="AL627" s="34" t="s">
        <v>363</v>
      </c>
      <c r="AM627" s="34" t="s">
        <v>363</v>
      </c>
      <c r="AN627" s="34">
        <v>173.80729000286502</v>
      </c>
      <c r="AO627" s="34" t="s">
        <v>363</v>
      </c>
      <c r="AP627" s="34" t="s">
        <v>363</v>
      </c>
      <c r="AQ627" s="34" t="s">
        <v>363</v>
      </c>
    </row>
    <row r="628" spans="1:43" x14ac:dyDescent="0.45">
      <c r="A628" s="19">
        <v>620</v>
      </c>
      <c r="B628" s="19" t="str">
        <f t="shared" si="61"/>
        <v>70310_Blue</v>
      </c>
      <c r="C628" s="19" t="s">
        <v>168</v>
      </c>
      <c r="D628" s="19" t="s">
        <v>168</v>
      </c>
      <c r="E628" s="19" t="s">
        <v>168</v>
      </c>
      <c r="F628" s="19" t="s">
        <v>168</v>
      </c>
      <c r="G628" s="19">
        <f t="shared" si="62"/>
        <v>70310</v>
      </c>
      <c r="H628" s="19" t="str">
        <f t="shared" si="65"/>
        <v>070310</v>
      </c>
      <c r="I628" s="19">
        <f t="shared" si="60"/>
        <v>402</v>
      </c>
      <c r="J628" s="19">
        <f t="shared" si="63"/>
        <v>402</v>
      </c>
      <c r="K628" s="35"/>
      <c r="L628" s="36"/>
      <c r="M628" s="36"/>
      <c r="N628" s="56"/>
      <c r="O628" s="56"/>
      <c r="P628" s="36"/>
      <c r="Q628" s="37"/>
      <c r="R628" s="37"/>
      <c r="S628" s="33" t="s">
        <v>362</v>
      </c>
      <c r="T628" s="34">
        <v>44.499825703340342</v>
      </c>
      <c r="U628" s="34"/>
      <c r="V628" s="34" t="s">
        <v>363</v>
      </c>
      <c r="W628" s="162" t="s">
        <v>363</v>
      </c>
      <c r="X628" s="162" t="s">
        <v>363</v>
      </c>
      <c r="Y628" s="34" t="s">
        <v>363</v>
      </c>
      <c r="Z628" s="162">
        <v>3.5146796767645876</v>
      </c>
      <c r="AA628" s="162" t="s">
        <v>363</v>
      </c>
      <c r="AB628" s="162" t="s">
        <v>363</v>
      </c>
      <c r="AC628" s="34" t="s">
        <v>363</v>
      </c>
      <c r="AD628" s="162" t="s">
        <v>363</v>
      </c>
      <c r="AE628" s="162" t="s">
        <v>363</v>
      </c>
      <c r="AF628" s="162">
        <v>0.40063169326147846</v>
      </c>
      <c r="AG628" s="162">
        <v>7.3183471230404669</v>
      </c>
      <c r="AH628" s="162" t="s">
        <v>363</v>
      </c>
      <c r="AI628" s="162" t="s">
        <v>363</v>
      </c>
      <c r="AJ628" s="162" t="s">
        <v>363</v>
      </c>
      <c r="AK628" s="34" t="s">
        <v>363</v>
      </c>
      <c r="AL628" s="34" t="s">
        <v>363</v>
      </c>
      <c r="AM628" s="34" t="s">
        <v>363</v>
      </c>
      <c r="AN628" s="34">
        <v>7.3891991697873536</v>
      </c>
      <c r="AO628" s="34" t="s">
        <v>363</v>
      </c>
      <c r="AP628" s="34" t="s">
        <v>363</v>
      </c>
      <c r="AQ628" s="34" t="s">
        <v>363</v>
      </c>
    </row>
    <row r="629" spans="1:43" x14ac:dyDescent="0.45">
      <c r="A629" s="19">
        <v>621</v>
      </c>
      <c r="B629" s="19" t="str">
        <f t="shared" si="61"/>
        <v>70310_Grey</v>
      </c>
      <c r="C629" s="19" t="s">
        <v>168</v>
      </c>
      <c r="D629" s="19" t="s">
        <v>168</v>
      </c>
      <c r="E629" s="19" t="s">
        <v>168</v>
      </c>
      <c r="F629" s="19" t="s">
        <v>168</v>
      </c>
      <c r="G629" s="19">
        <f t="shared" si="62"/>
        <v>70310</v>
      </c>
      <c r="H629" s="19" t="str">
        <f t="shared" si="65"/>
        <v>070310</v>
      </c>
      <c r="I629" s="19">
        <f t="shared" si="60"/>
        <v>402</v>
      </c>
      <c r="J629" s="19">
        <f t="shared" si="63"/>
        <v>402</v>
      </c>
      <c r="K629" s="38"/>
      <c r="L629" s="39"/>
      <c r="M629" s="39"/>
      <c r="N629" s="39"/>
      <c r="O629" s="39"/>
      <c r="P629" s="39"/>
      <c r="Q629" s="40"/>
      <c r="R629" s="40"/>
      <c r="S629" s="33" t="s">
        <v>364</v>
      </c>
      <c r="T629" s="34">
        <v>51.04738255056138</v>
      </c>
      <c r="U629" s="34"/>
      <c r="V629" s="34" t="s">
        <v>363</v>
      </c>
      <c r="W629" s="162">
        <v>46.513306451612891</v>
      </c>
      <c r="X629" s="162" t="s">
        <v>363</v>
      </c>
      <c r="Y629" s="34" t="s">
        <v>363</v>
      </c>
      <c r="Z629" s="162" t="s">
        <v>363</v>
      </c>
      <c r="AA629" s="162" t="s">
        <v>363</v>
      </c>
      <c r="AB629" s="162" t="s">
        <v>363</v>
      </c>
      <c r="AC629" s="34" t="s">
        <v>363</v>
      </c>
      <c r="AD629" s="162" t="s">
        <v>363</v>
      </c>
      <c r="AE629" s="162" t="s">
        <v>363</v>
      </c>
      <c r="AF629" s="162" t="s">
        <v>363</v>
      </c>
      <c r="AG629" s="162">
        <v>93.214347482858983</v>
      </c>
      <c r="AH629" s="162" t="s">
        <v>363</v>
      </c>
      <c r="AI629" s="162" t="s">
        <v>363</v>
      </c>
      <c r="AJ629" s="162" t="s">
        <v>363</v>
      </c>
      <c r="AK629" s="34" t="s">
        <v>363</v>
      </c>
      <c r="AL629" s="34" t="s">
        <v>363</v>
      </c>
      <c r="AM629" s="34" t="s">
        <v>363</v>
      </c>
      <c r="AN629" s="34">
        <v>95.78425932828948</v>
      </c>
      <c r="AO629" s="34" t="s">
        <v>363</v>
      </c>
      <c r="AP629" s="34" t="s">
        <v>363</v>
      </c>
      <c r="AQ629" s="34" t="s">
        <v>363</v>
      </c>
    </row>
    <row r="630" spans="1:43" x14ac:dyDescent="0.45">
      <c r="A630" s="19">
        <v>622</v>
      </c>
      <c r="B630" s="19" t="str">
        <f t="shared" si="61"/>
        <v>71220_Green</v>
      </c>
      <c r="C630" s="19" t="s">
        <v>1265</v>
      </c>
      <c r="D630" s="19" t="s">
        <v>1265</v>
      </c>
      <c r="E630" s="19" t="s">
        <v>1265</v>
      </c>
      <c r="F630" s="19" t="s">
        <v>1265</v>
      </c>
      <c r="G630" s="19">
        <f t="shared" si="62"/>
        <v>71220</v>
      </c>
      <c r="H630" s="26">
        <v>71220</v>
      </c>
      <c r="I630" s="19" t="str">
        <f>IF(J630=J627,"aa",J630)</f>
        <v>aa</v>
      </c>
      <c r="J630" s="19">
        <f t="shared" si="63"/>
        <v>402</v>
      </c>
      <c r="K630" s="31" t="s">
        <v>363</v>
      </c>
      <c r="L630" s="30" t="s">
        <v>893</v>
      </c>
      <c r="M630" s="30" t="s">
        <v>723</v>
      </c>
      <c r="N630" s="49" t="s">
        <v>894</v>
      </c>
      <c r="O630" s="30" t="s">
        <v>363</v>
      </c>
      <c r="P630" s="30" t="s">
        <v>895</v>
      </c>
      <c r="Q630" s="32">
        <v>1</v>
      </c>
      <c r="R630" s="32">
        <v>1</v>
      </c>
      <c r="S630" s="33" t="s">
        <v>361</v>
      </c>
      <c r="T630" s="34">
        <v>192.24773375815059</v>
      </c>
      <c r="U630" s="34"/>
      <c r="V630" s="34">
        <v>611.66484406657821</v>
      </c>
      <c r="W630" s="162" t="s">
        <v>363</v>
      </c>
      <c r="X630" s="162">
        <v>402.57582009281697</v>
      </c>
      <c r="Y630" s="34">
        <v>38.310647949260122</v>
      </c>
      <c r="Z630" s="162">
        <v>229.24121180957414</v>
      </c>
      <c r="AA630" s="162">
        <v>411.68176029803391</v>
      </c>
      <c r="AB630" s="162">
        <v>966.81151044578985</v>
      </c>
      <c r="AC630" s="34">
        <v>377.83933135851413</v>
      </c>
      <c r="AD630" s="162">
        <v>424.68990367477448</v>
      </c>
      <c r="AE630" s="162" t="s">
        <v>363</v>
      </c>
      <c r="AF630" s="162">
        <v>114.85146365283819</v>
      </c>
      <c r="AG630" s="162">
        <v>671.89889034932037</v>
      </c>
      <c r="AH630" s="162" t="s">
        <v>363</v>
      </c>
      <c r="AI630" s="162">
        <v>1994.8074563332164</v>
      </c>
      <c r="AJ630" s="162">
        <v>1056.6018785680326</v>
      </c>
      <c r="AK630" s="34">
        <v>1324.7965238209295</v>
      </c>
      <c r="AL630" s="34">
        <v>150.62527493091446</v>
      </c>
      <c r="AM630" s="34">
        <v>68.895581159139681</v>
      </c>
      <c r="AN630" s="34">
        <v>219.96765563863892</v>
      </c>
      <c r="AO630" s="34">
        <v>95.310318103626784</v>
      </c>
      <c r="AP630" s="34">
        <v>154.74844453325437</v>
      </c>
      <c r="AQ630" s="34">
        <v>230.22102856398732</v>
      </c>
    </row>
    <row r="631" spans="1:43" x14ac:dyDescent="0.45">
      <c r="A631" s="19">
        <v>623</v>
      </c>
      <c r="B631" s="19" t="str">
        <f t="shared" si="61"/>
        <v>71220_Blue</v>
      </c>
      <c r="C631" s="19" t="s">
        <v>1265</v>
      </c>
      <c r="D631" s="19" t="s">
        <v>1265</v>
      </c>
      <c r="E631" s="19" t="s">
        <v>1265</v>
      </c>
      <c r="F631" s="19" t="s">
        <v>1265</v>
      </c>
      <c r="G631" s="19">
        <f t="shared" si="62"/>
        <v>71220</v>
      </c>
      <c r="H631" s="26">
        <f t="shared" ref="H631:H662" si="66">IF(L631="",H630,LEFT(L631,6))</f>
        <v>71220</v>
      </c>
      <c r="I631" s="19" t="str">
        <f t="shared" si="60"/>
        <v>aa</v>
      </c>
      <c r="J631" s="19">
        <f t="shared" si="63"/>
        <v>402</v>
      </c>
      <c r="K631" s="35"/>
      <c r="L631" s="36"/>
      <c r="M631" s="36"/>
      <c r="N631" s="56"/>
      <c r="O631" s="36"/>
      <c r="P631" s="36"/>
      <c r="Q631" s="37"/>
      <c r="R631" s="37"/>
      <c r="S631" s="33" t="s">
        <v>362</v>
      </c>
      <c r="T631" s="34">
        <v>87.768930799338975</v>
      </c>
      <c r="U631" s="34"/>
      <c r="V631" s="34">
        <v>205.46292287943308</v>
      </c>
      <c r="W631" s="162" t="s">
        <v>363</v>
      </c>
      <c r="X631" s="162">
        <v>39.815718542594198</v>
      </c>
      <c r="Y631" s="34">
        <v>231.42371317959947</v>
      </c>
      <c r="Z631" s="162">
        <v>247.63870567313614</v>
      </c>
      <c r="AA631" s="162">
        <v>46.857012710915079</v>
      </c>
      <c r="AB631" s="162">
        <v>16.566076828774889</v>
      </c>
      <c r="AC631" s="34">
        <v>55.178480002031826</v>
      </c>
      <c r="AD631" s="162">
        <v>13.498472982275546</v>
      </c>
      <c r="AE631" s="162" t="s">
        <v>363</v>
      </c>
      <c r="AF631" s="162">
        <v>225.83567972394121</v>
      </c>
      <c r="AG631" s="162">
        <v>49.150119124312184</v>
      </c>
      <c r="AH631" s="162" t="s">
        <v>363</v>
      </c>
      <c r="AI631" s="162">
        <v>126.67069629550301</v>
      </c>
      <c r="AJ631" s="162">
        <v>3.4506634142141666</v>
      </c>
      <c r="AK631" s="34">
        <v>890.91862198966544</v>
      </c>
      <c r="AL631" s="34">
        <v>109.40842766195557</v>
      </c>
      <c r="AM631" s="34">
        <v>22.257412419902785</v>
      </c>
      <c r="AN631" s="34">
        <v>7.5696405304617764</v>
      </c>
      <c r="AO631" s="34">
        <v>16.406462829488188</v>
      </c>
      <c r="AP631" s="34">
        <v>139.66424682795733</v>
      </c>
      <c r="AQ631" s="34">
        <v>230.96479741575774</v>
      </c>
    </row>
    <row r="632" spans="1:43" x14ac:dyDescent="0.45">
      <c r="A632" s="19">
        <v>624</v>
      </c>
      <c r="B632" s="19" t="str">
        <f t="shared" si="61"/>
        <v>71220_Grey</v>
      </c>
      <c r="C632" s="19" t="s">
        <v>1265</v>
      </c>
      <c r="D632" s="19" t="s">
        <v>1265</v>
      </c>
      <c r="E632" s="19" t="s">
        <v>1265</v>
      </c>
      <c r="F632" s="19" t="s">
        <v>1265</v>
      </c>
      <c r="G632" s="19">
        <f t="shared" si="62"/>
        <v>71220</v>
      </c>
      <c r="H632" s="26">
        <f t="shared" si="66"/>
        <v>71220</v>
      </c>
      <c r="I632" s="19" t="str">
        <f t="shared" si="60"/>
        <v>aa</v>
      </c>
      <c r="J632" s="19">
        <f t="shared" si="63"/>
        <v>402</v>
      </c>
      <c r="K632" s="38"/>
      <c r="L632" s="39"/>
      <c r="M632" s="39"/>
      <c r="N632" s="39"/>
      <c r="O632" s="39"/>
      <c r="P632" s="39"/>
      <c r="Q632" s="40"/>
      <c r="R632" s="40"/>
      <c r="S632" s="33" t="s">
        <v>364</v>
      </c>
      <c r="T632" s="34">
        <v>65.43370628222408</v>
      </c>
      <c r="U632" s="34"/>
      <c r="V632" s="34">
        <v>63.974874817237577</v>
      </c>
      <c r="W632" s="162" t="s">
        <v>363</v>
      </c>
      <c r="X632" s="162">
        <v>23.091769273176368</v>
      </c>
      <c r="Y632" s="34">
        <v>80.105981213896186</v>
      </c>
      <c r="Z632" s="162">
        <v>3.6138160821625088E-4</v>
      </c>
      <c r="AA632" s="162">
        <v>5.1924631070965575</v>
      </c>
      <c r="AB632" s="162">
        <v>124.28763893488029</v>
      </c>
      <c r="AC632" s="34">
        <v>13.170046257007696</v>
      </c>
      <c r="AD632" s="162">
        <v>70.037319951143772</v>
      </c>
      <c r="AE632" s="162" t="s">
        <v>363</v>
      </c>
      <c r="AF632" s="162" t="s">
        <v>363</v>
      </c>
      <c r="AG632" s="162">
        <v>58.534653896791845</v>
      </c>
      <c r="AH632" s="162" t="s">
        <v>363</v>
      </c>
      <c r="AI632" s="162">
        <v>25.003848621132772</v>
      </c>
      <c r="AJ632" s="162">
        <v>0.94569292258226656</v>
      </c>
      <c r="AK632" s="34">
        <v>94.617657410507235</v>
      </c>
      <c r="AL632" s="34">
        <v>17.884242558748159</v>
      </c>
      <c r="AM632" s="34">
        <v>24.151217429191313</v>
      </c>
      <c r="AN632" s="34">
        <v>133.66114804089844</v>
      </c>
      <c r="AO632" s="34">
        <v>49.117584022269796</v>
      </c>
      <c r="AP632" s="34">
        <v>64.147271155884013</v>
      </c>
      <c r="AQ632" s="34">
        <v>35.706377058212802</v>
      </c>
    </row>
    <row r="633" spans="1:43" x14ac:dyDescent="0.45">
      <c r="A633" s="19">
        <v>625</v>
      </c>
      <c r="B633" s="19" t="str">
        <f t="shared" si="61"/>
        <v>71220_Green</v>
      </c>
      <c r="C633" s="217" t="s">
        <v>168</v>
      </c>
      <c r="D633" s="217" t="s">
        <v>168</v>
      </c>
      <c r="E633" s="217" t="s">
        <v>168</v>
      </c>
      <c r="F633" s="217" t="s">
        <v>168</v>
      </c>
      <c r="G633" s="19">
        <f t="shared" si="62"/>
        <v>71220</v>
      </c>
      <c r="H633" s="19" t="str">
        <f t="shared" si="66"/>
        <v>071220</v>
      </c>
      <c r="I633" s="19">
        <f>IF(J633=J630,"aa",J633)</f>
        <v>403</v>
      </c>
      <c r="J633" s="19">
        <f t="shared" si="63"/>
        <v>403</v>
      </c>
      <c r="K633" s="31">
        <v>403</v>
      </c>
      <c r="L633" s="30" t="s">
        <v>895</v>
      </c>
      <c r="M633" s="30" t="s">
        <v>896</v>
      </c>
      <c r="N633" s="49" t="s">
        <v>897</v>
      </c>
      <c r="O633" s="49" t="s">
        <v>181</v>
      </c>
      <c r="P633" s="30" t="s">
        <v>895</v>
      </c>
      <c r="Q633" s="32">
        <v>1</v>
      </c>
      <c r="R633" s="32">
        <v>1</v>
      </c>
      <c r="S633" s="33" t="s">
        <v>361</v>
      </c>
      <c r="T633" s="34">
        <v>192.24773375815059</v>
      </c>
      <c r="U633" s="34"/>
      <c r="V633" s="34">
        <v>611.66484406657821</v>
      </c>
      <c r="W633" s="162" t="s">
        <v>363</v>
      </c>
      <c r="X633" s="162">
        <v>402.57582009281697</v>
      </c>
      <c r="Y633" s="34">
        <v>38.310647949260122</v>
      </c>
      <c r="Z633" s="162">
        <v>229.24121180957414</v>
      </c>
      <c r="AA633" s="162">
        <v>411.68176029803391</v>
      </c>
      <c r="AB633" s="162">
        <v>966.81151044578985</v>
      </c>
      <c r="AC633" s="34">
        <v>377.83933135851413</v>
      </c>
      <c r="AD633" s="162">
        <v>424.68990367477448</v>
      </c>
      <c r="AE633" s="162" t="s">
        <v>363</v>
      </c>
      <c r="AF633" s="162">
        <v>114.85146365283819</v>
      </c>
      <c r="AG633" s="162">
        <v>671.89889034932037</v>
      </c>
      <c r="AH633" s="162" t="s">
        <v>363</v>
      </c>
      <c r="AI633" s="162">
        <v>1994.8074563332164</v>
      </c>
      <c r="AJ633" s="162">
        <v>1056.6018785680326</v>
      </c>
      <c r="AK633" s="34">
        <v>1324.7965238209295</v>
      </c>
      <c r="AL633" s="34">
        <v>150.62527493091446</v>
      </c>
      <c r="AM633" s="34">
        <v>68.895581159139681</v>
      </c>
      <c r="AN633" s="34">
        <v>219.96765563863892</v>
      </c>
      <c r="AO633" s="34">
        <v>95.310318103626784</v>
      </c>
      <c r="AP633" s="34">
        <v>154.74844453325437</v>
      </c>
      <c r="AQ633" s="34">
        <v>230.22102856398732</v>
      </c>
    </row>
    <row r="634" spans="1:43" x14ac:dyDescent="0.45">
      <c r="A634" s="19">
        <v>626</v>
      </c>
      <c r="B634" s="19" t="str">
        <f t="shared" si="61"/>
        <v>71220_Blue</v>
      </c>
      <c r="C634" s="217" t="s">
        <v>168</v>
      </c>
      <c r="D634" s="217" t="s">
        <v>168</v>
      </c>
      <c r="E634" s="217" t="s">
        <v>168</v>
      </c>
      <c r="F634" s="217" t="s">
        <v>168</v>
      </c>
      <c r="G634" s="19">
        <f t="shared" si="62"/>
        <v>71220</v>
      </c>
      <c r="H634" s="19" t="str">
        <f t="shared" si="66"/>
        <v>071220</v>
      </c>
      <c r="I634" s="19">
        <f t="shared" si="60"/>
        <v>403</v>
      </c>
      <c r="J634" s="19">
        <f t="shared" si="63"/>
        <v>403</v>
      </c>
      <c r="K634" s="35"/>
      <c r="L634" s="36"/>
      <c r="M634" s="36"/>
      <c r="N634" s="56"/>
      <c r="O634" s="56"/>
      <c r="P634" s="36"/>
      <c r="Q634" s="37"/>
      <c r="R634" s="37"/>
      <c r="S634" s="33" t="s">
        <v>362</v>
      </c>
      <c r="T634" s="34">
        <v>87.768930799338975</v>
      </c>
      <c r="U634" s="34"/>
      <c r="V634" s="34">
        <v>205.46292287943308</v>
      </c>
      <c r="W634" s="162" t="s">
        <v>363</v>
      </c>
      <c r="X634" s="162">
        <v>39.815718542594198</v>
      </c>
      <c r="Y634" s="34">
        <v>231.42371317959947</v>
      </c>
      <c r="Z634" s="162">
        <v>247.63870567313614</v>
      </c>
      <c r="AA634" s="162">
        <v>46.857012710915079</v>
      </c>
      <c r="AB634" s="162">
        <v>16.566076828774889</v>
      </c>
      <c r="AC634" s="34">
        <v>55.178480002031826</v>
      </c>
      <c r="AD634" s="162">
        <v>13.498472982275546</v>
      </c>
      <c r="AE634" s="162" t="s">
        <v>363</v>
      </c>
      <c r="AF634" s="162">
        <v>225.83567972394121</v>
      </c>
      <c r="AG634" s="162">
        <v>49.150119124312184</v>
      </c>
      <c r="AH634" s="162" t="s">
        <v>363</v>
      </c>
      <c r="AI634" s="162">
        <v>126.67069629550301</v>
      </c>
      <c r="AJ634" s="162">
        <v>3.4506634142141666</v>
      </c>
      <c r="AK634" s="34">
        <v>890.91862198966544</v>
      </c>
      <c r="AL634" s="34">
        <v>109.40842766195557</v>
      </c>
      <c r="AM634" s="34">
        <v>22.257412419902785</v>
      </c>
      <c r="AN634" s="34">
        <v>7.5696405304617764</v>
      </c>
      <c r="AO634" s="34">
        <v>16.406462829488188</v>
      </c>
      <c r="AP634" s="34">
        <v>139.66424682795733</v>
      </c>
      <c r="AQ634" s="34">
        <v>230.96479741575774</v>
      </c>
    </row>
    <row r="635" spans="1:43" x14ac:dyDescent="0.45">
      <c r="A635" s="19">
        <v>627</v>
      </c>
      <c r="B635" s="19" t="str">
        <f t="shared" si="61"/>
        <v>71220_Grey</v>
      </c>
      <c r="C635" s="217" t="s">
        <v>168</v>
      </c>
      <c r="D635" s="217" t="s">
        <v>168</v>
      </c>
      <c r="E635" s="217" t="s">
        <v>168</v>
      </c>
      <c r="F635" s="217" t="s">
        <v>168</v>
      </c>
      <c r="G635" s="19">
        <f t="shared" si="62"/>
        <v>71220</v>
      </c>
      <c r="H635" s="19" t="str">
        <f t="shared" si="66"/>
        <v>071220</v>
      </c>
      <c r="I635" s="19">
        <f t="shared" si="60"/>
        <v>403</v>
      </c>
      <c r="J635" s="19">
        <f t="shared" si="63"/>
        <v>403</v>
      </c>
      <c r="K635" s="38"/>
      <c r="L635" s="39"/>
      <c r="M635" s="39"/>
      <c r="N635" s="39"/>
      <c r="O635" s="39"/>
      <c r="P635" s="39"/>
      <c r="Q635" s="40"/>
      <c r="R635" s="40"/>
      <c r="S635" s="33" t="s">
        <v>364</v>
      </c>
      <c r="T635" s="34">
        <v>65.43370628222408</v>
      </c>
      <c r="U635" s="34"/>
      <c r="V635" s="34">
        <v>63.974874817237577</v>
      </c>
      <c r="W635" s="162" t="s">
        <v>363</v>
      </c>
      <c r="X635" s="162">
        <v>23.091769273176368</v>
      </c>
      <c r="Y635" s="34">
        <v>80.105981213896186</v>
      </c>
      <c r="Z635" s="162">
        <v>3.6138160821625088E-4</v>
      </c>
      <c r="AA635" s="162">
        <v>5.1924631070965575</v>
      </c>
      <c r="AB635" s="162">
        <v>124.28763893488029</v>
      </c>
      <c r="AC635" s="34">
        <v>13.170046257007696</v>
      </c>
      <c r="AD635" s="162">
        <v>70.037319951143772</v>
      </c>
      <c r="AE635" s="162" t="s">
        <v>363</v>
      </c>
      <c r="AF635" s="162" t="s">
        <v>363</v>
      </c>
      <c r="AG635" s="162">
        <v>58.534653896791845</v>
      </c>
      <c r="AH635" s="162" t="s">
        <v>363</v>
      </c>
      <c r="AI635" s="162">
        <v>25.003848621132772</v>
      </c>
      <c r="AJ635" s="162">
        <v>0.94569292258226656</v>
      </c>
      <c r="AK635" s="34">
        <v>94.617657410507235</v>
      </c>
      <c r="AL635" s="34">
        <v>17.884242558748159</v>
      </c>
      <c r="AM635" s="34">
        <v>24.151217429191313</v>
      </c>
      <c r="AN635" s="34">
        <v>133.66114804089844</v>
      </c>
      <c r="AO635" s="34">
        <v>49.117584022269796</v>
      </c>
      <c r="AP635" s="34">
        <v>64.147271155884013</v>
      </c>
      <c r="AQ635" s="34">
        <v>35.706377058212802</v>
      </c>
    </row>
    <row r="636" spans="1:43" x14ac:dyDescent="0.45">
      <c r="A636" s="19">
        <v>628</v>
      </c>
      <c r="B636" s="19" t="str">
        <f t="shared" si="61"/>
        <v>70320_Green</v>
      </c>
      <c r="C636" s="19" t="s">
        <v>168</v>
      </c>
      <c r="D636" s="19" t="s">
        <v>168</v>
      </c>
      <c r="E636" s="19" t="s">
        <v>168</v>
      </c>
      <c r="F636" s="19" t="s">
        <v>168</v>
      </c>
      <c r="G636" s="19">
        <f t="shared" si="62"/>
        <v>70320</v>
      </c>
      <c r="H636" s="19" t="str">
        <f t="shared" si="66"/>
        <v>070320</v>
      </c>
      <c r="I636" s="19">
        <f>IF(J636=J633,"aa",J636)</f>
        <v>406</v>
      </c>
      <c r="J636" s="19">
        <f t="shared" si="63"/>
        <v>406</v>
      </c>
      <c r="K636" s="31">
        <v>406</v>
      </c>
      <c r="L636" s="30" t="s">
        <v>898</v>
      </c>
      <c r="M636" s="30" t="s">
        <v>899</v>
      </c>
      <c r="N636" s="30" t="s">
        <v>900</v>
      </c>
      <c r="O636" s="30" t="s">
        <v>182</v>
      </c>
      <c r="P636" s="30" t="s">
        <v>898</v>
      </c>
      <c r="Q636" s="32">
        <v>1</v>
      </c>
      <c r="R636" s="32">
        <v>1</v>
      </c>
      <c r="S636" s="33" t="s">
        <v>361</v>
      </c>
      <c r="T636" s="34">
        <v>337.26300459477073</v>
      </c>
      <c r="U636" s="34"/>
      <c r="V636" s="34">
        <v>896.50396737795859</v>
      </c>
      <c r="W636" s="162" t="s">
        <v>363</v>
      </c>
      <c r="X636" s="162">
        <v>974.53628548211384</v>
      </c>
      <c r="Y636" s="34">
        <v>32.683852809819335</v>
      </c>
      <c r="Z636" s="162">
        <v>288.35873693627252</v>
      </c>
      <c r="AA636" s="162" t="s">
        <v>363</v>
      </c>
      <c r="AB636" s="162">
        <v>1421.4106000067486</v>
      </c>
      <c r="AC636" s="34">
        <v>512.10104344378635</v>
      </c>
      <c r="AD636" s="162" t="s">
        <v>363</v>
      </c>
      <c r="AE636" s="162">
        <v>349.04950545123029</v>
      </c>
      <c r="AF636" s="162" t="s">
        <v>363</v>
      </c>
      <c r="AG636" s="162">
        <v>2035.2838864603957</v>
      </c>
      <c r="AH636" s="162" t="s">
        <v>363</v>
      </c>
      <c r="AI636" s="162">
        <v>1000.0659408450193</v>
      </c>
      <c r="AJ636" s="162" t="s">
        <v>363</v>
      </c>
      <c r="AK636" s="34" t="s">
        <v>363</v>
      </c>
      <c r="AL636" s="34">
        <v>359.63813413168305</v>
      </c>
      <c r="AM636" s="34">
        <v>263.41018382387369</v>
      </c>
      <c r="AN636" s="34">
        <v>305.69281162216043</v>
      </c>
      <c r="AO636" s="34" t="s">
        <v>363</v>
      </c>
      <c r="AP636" s="34">
        <v>368.472460836702</v>
      </c>
      <c r="AQ636" s="34" t="s">
        <v>363</v>
      </c>
    </row>
    <row r="637" spans="1:43" x14ac:dyDescent="0.45">
      <c r="A637" s="19">
        <v>629</v>
      </c>
      <c r="B637" s="19" t="str">
        <f t="shared" si="61"/>
        <v>70320_Blue</v>
      </c>
      <c r="C637" s="19" t="s">
        <v>168</v>
      </c>
      <c r="D637" s="19" t="s">
        <v>168</v>
      </c>
      <c r="E637" s="19" t="s">
        <v>168</v>
      </c>
      <c r="F637" s="19" t="s">
        <v>168</v>
      </c>
      <c r="G637" s="19">
        <f t="shared" si="62"/>
        <v>70320</v>
      </c>
      <c r="H637" s="19" t="str">
        <f t="shared" si="66"/>
        <v>070320</v>
      </c>
      <c r="I637" s="19">
        <f t="shared" si="60"/>
        <v>406</v>
      </c>
      <c r="J637" s="19">
        <f t="shared" si="63"/>
        <v>406</v>
      </c>
      <c r="K637" s="35"/>
      <c r="L637" s="36"/>
      <c r="M637" s="36"/>
      <c r="N637" s="36"/>
      <c r="O637" s="36"/>
      <c r="P637" s="36"/>
      <c r="Q637" s="37"/>
      <c r="R637" s="37"/>
      <c r="S637" s="33" t="s">
        <v>362</v>
      </c>
      <c r="T637" s="34">
        <v>81.429524941601542</v>
      </c>
      <c r="U637" s="34"/>
      <c r="V637" s="34">
        <v>326.38185814739848</v>
      </c>
      <c r="W637" s="162" t="s">
        <v>363</v>
      </c>
      <c r="X637" s="162">
        <v>119.04946137164167</v>
      </c>
      <c r="Y637" s="34">
        <v>286.68817856293407</v>
      </c>
      <c r="Z637" s="162">
        <v>325.9619634674724</v>
      </c>
      <c r="AA637" s="162" t="s">
        <v>363</v>
      </c>
      <c r="AB637" s="162">
        <v>27.367490208033338</v>
      </c>
      <c r="AC637" s="34">
        <v>74.711305743037258</v>
      </c>
      <c r="AD637" s="162" t="s">
        <v>363</v>
      </c>
      <c r="AE637" s="162">
        <v>145.66877632305196</v>
      </c>
      <c r="AF637" s="162" t="s">
        <v>363</v>
      </c>
      <c r="AG637" s="162">
        <v>151.26745786487356</v>
      </c>
      <c r="AH637" s="162" t="s">
        <v>363</v>
      </c>
      <c r="AI637" s="162">
        <v>65.864940542737713</v>
      </c>
      <c r="AJ637" s="162" t="s">
        <v>363</v>
      </c>
      <c r="AK637" s="34" t="s">
        <v>363</v>
      </c>
      <c r="AL637" s="34">
        <v>313.09483100524335</v>
      </c>
      <c r="AM637" s="34">
        <v>955.14966079362728</v>
      </c>
      <c r="AN637" s="34">
        <v>11.058353372168897</v>
      </c>
      <c r="AO637" s="34" t="s">
        <v>363</v>
      </c>
      <c r="AP637" s="34">
        <v>370.1770518114829</v>
      </c>
      <c r="AQ637" s="34" t="s">
        <v>363</v>
      </c>
    </row>
    <row r="638" spans="1:43" x14ac:dyDescent="0.45">
      <c r="A638" s="19">
        <v>630</v>
      </c>
      <c r="B638" s="19" t="str">
        <f t="shared" si="61"/>
        <v>70320_Grey</v>
      </c>
      <c r="C638" s="19" t="s">
        <v>168</v>
      </c>
      <c r="D638" s="19" t="s">
        <v>168</v>
      </c>
      <c r="E638" s="19" t="s">
        <v>168</v>
      </c>
      <c r="F638" s="19" t="s">
        <v>168</v>
      </c>
      <c r="G638" s="19">
        <f t="shared" si="62"/>
        <v>70320</v>
      </c>
      <c r="H638" s="19" t="str">
        <f t="shared" si="66"/>
        <v>070320</v>
      </c>
      <c r="I638" s="19">
        <f t="shared" si="60"/>
        <v>406</v>
      </c>
      <c r="J638" s="19">
        <f t="shared" si="63"/>
        <v>406</v>
      </c>
      <c r="K638" s="38"/>
      <c r="L638" s="39"/>
      <c r="M638" s="39"/>
      <c r="N638" s="39"/>
      <c r="O638" s="39"/>
      <c r="P638" s="39"/>
      <c r="Q638" s="40"/>
      <c r="R638" s="40"/>
      <c r="S638" s="33" t="s">
        <v>364</v>
      </c>
      <c r="T638" s="34">
        <v>170.31029011210873</v>
      </c>
      <c r="U638" s="34"/>
      <c r="V638" s="34">
        <v>100.59991752865531</v>
      </c>
      <c r="W638" s="162" t="s">
        <v>363</v>
      </c>
      <c r="X638" s="162">
        <v>54.292357839870654</v>
      </c>
      <c r="Y638" s="34">
        <v>98.249919558998371</v>
      </c>
      <c r="Z638" s="162">
        <v>4.9065971679467706E-4</v>
      </c>
      <c r="AA638" s="162" t="s">
        <v>363</v>
      </c>
      <c r="AB638" s="162">
        <v>189.48893310519813</v>
      </c>
      <c r="AC638" s="34">
        <v>18.370362568725515</v>
      </c>
      <c r="AD638" s="162" t="s">
        <v>363</v>
      </c>
      <c r="AE638" s="162">
        <v>56.608451033995181</v>
      </c>
      <c r="AF638" s="162" t="s">
        <v>363</v>
      </c>
      <c r="AG638" s="162">
        <v>186.78151651891167</v>
      </c>
      <c r="AH638" s="162" t="s">
        <v>363</v>
      </c>
      <c r="AI638" s="162">
        <v>13.001182603271982</v>
      </c>
      <c r="AJ638" s="162" t="s">
        <v>363</v>
      </c>
      <c r="AK638" s="34" t="s">
        <v>363</v>
      </c>
      <c r="AL638" s="34">
        <v>49.532091095374412</v>
      </c>
      <c r="AM638" s="34">
        <v>159.58618312117628</v>
      </c>
      <c r="AN638" s="34">
        <v>195.56344805051899</v>
      </c>
      <c r="AO638" s="34" t="s">
        <v>363</v>
      </c>
      <c r="AP638" s="34">
        <v>164.79158958415871</v>
      </c>
      <c r="AQ638" s="34" t="s">
        <v>363</v>
      </c>
    </row>
    <row r="639" spans="1:43" x14ac:dyDescent="0.45">
      <c r="A639" s="19">
        <v>631</v>
      </c>
      <c r="B639" s="19" t="str">
        <f t="shared" si="61"/>
        <v>70320_Green</v>
      </c>
      <c r="C639" s="19" t="s">
        <v>168</v>
      </c>
      <c r="D639" s="19" t="s">
        <v>168</v>
      </c>
      <c r="E639" s="19" t="s">
        <v>168</v>
      </c>
      <c r="F639" s="19" t="s">
        <v>168</v>
      </c>
      <c r="G639" s="19">
        <f t="shared" si="62"/>
        <v>70320</v>
      </c>
      <c r="H639" s="19" t="str">
        <f t="shared" si="66"/>
        <v>070320</v>
      </c>
      <c r="I639" s="19" t="str">
        <f>IF(J639=J636,"aa",J639)</f>
        <v>aa</v>
      </c>
      <c r="J639" s="19">
        <f t="shared" si="63"/>
        <v>406</v>
      </c>
      <c r="K639" s="31"/>
      <c r="L639" s="30" t="s">
        <v>901</v>
      </c>
      <c r="M639" s="30"/>
      <c r="N639" s="30" t="s">
        <v>902</v>
      </c>
      <c r="O639" s="30"/>
      <c r="P639" s="30" t="s">
        <v>898</v>
      </c>
      <c r="Q639" s="32">
        <v>0.26</v>
      </c>
      <c r="R639" s="32">
        <v>1</v>
      </c>
      <c r="S639" s="33" t="s">
        <v>361</v>
      </c>
      <c r="T639" s="34">
        <v>1297.1654022875798</v>
      </c>
      <c r="U639" s="34"/>
      <c r="V639" s="34">
        <v>3448.0921822229175</v>
      </c>
      <c r="W639" s="162" t="s">
        <v>363</v>
      </c>
      <c r="X639" s="162">
        <v>3748.2164826235148</v>
      </c>
      <c r="Y639" s="34">
        <v>125.70712619161283</v>
      </c>
      <c r="Z639" s="162">
        <v>1109.0720651395097</v>
      </c>
      <c r="AA639" s="162" t="s">
        <v>363</v>
      </c>
      <c r="AB639" s="162">
        <v>5466.9638461798022</v>
      </c>
      <c r="AC639" s="34">
        <v>1969.6193978607166</v>
      </c>
      <c r="AD639" s="162" t="s">
        <v>363</v>
      </c>
      <c r="AE639" s="162">
        <v>1342.4980978893473</v>
      </c>
      <c r="AF639" s="162" t="s">
        <v>363</v>
      </c>
      <c r="AG639" s="162">
        <v>7828.0149479245983</v>
      </c>
      <c r="AH639" s="162" t="s">
        <v>363</v>
      </c>
      <c r="AI639" s="162">
        <v>3846.4074647885359</v>
      </c>
      <c r="AJ639" s="162" t="s">
        <v>363</v>
      </c>
      <c r="AK639" s="34" t="s">
        <v>363</v>
      </c>
      <c r="AL639" s="34">
        <v>1383.2235928141656</v>
      </c>
      <c r="AM639" s="34">
        <v>1013.1160916302834</v>
      </c>
      <c r="AN639" s="34">
        <v>1175.7415831621554</v>
      </c>
      <c r="AO639" s="34" t="s">
        <v>363</v>
      </c>
      <c r="AP639" s="34">
        <v>1417.2017724488537</v>
      </c>
      <c r="AQ639" s="34" t="s">
        <v>363</v>
      </c>
    </row>
    <row r="640" spans="1:43" x14ac:dyDescent="0.45">
      <c r="A640" s="19">
        <v>632</v>
      </c>
      <c r="B640" s="19" t="str">
        <f t="shared" si="61"/>
        <v>70320_Blue</v>
      </c>
      <c r="C640" s="19" t="s">
        <v>168</v>
      </c>
      <c r="D640" s="19" t="s">
        <v>168</v>
      </c>
      <c r="E640" s="19" t="s">
        <v>168</v>
      </c>
      <c r="F640" s="19" t="s">
        <v>168</v>
      </c>
      <c r="G640" s="19">
        <f t="shared" si="62"/>
        <v>70320</v>
      </c>
      <c r="H640" s="19" t="str">
        <f t="shared" si="66"/>
        <v>070320</v>
      </c>
      <c r="I640" s="19" t="str">
        <f t="shared" si="60"/>
        <v>aa</v>
      </c>
      <c r="J640" s="19">
        <f t="shared" si="63"/>
        <v>406</v>
      </c>
      <c r="K640" s="35"/>
      <c r="L640" s="36"/>
      <c r="M640" s="36"/>
      <c r="N640" s="36"/>
      <c r="O640" s="36"/>
      <c r="P640" s="36"/>
      <c r="Q640" s="37"/>
      <c r="R640" s="37"/>
      <c r="S640" s="33" t="s">
        <v>362</v>
      </c>
      <c r="T640" s="34">
        <v>313.19048054462132</v>
      </c>
      <c r="U640" s="34"/>
      <c r="V640" s="34">
        <v>1255.3148390284557</v>
      </c>
      <c r="W640" s="162" t="s">
        <v>363</v>
      </c>
      <c r="X640" s="162">
        <v>457.88254373708332</v>
      </c>
      <c r="Y640" s="34">
        <v>1102.6468406266695</v>
      </c>
      <c r="Z640" s="162">
        <v>1253.6998594902784</v>
      </c>
      <c r="AA640" s="162" t="s">
        <v>363</v>
      </c>
      <c r="AB640" s="162">
        <v>105.25957772320514</v>
      </c>
      <c r="AC640" s="34">
        <v>287.35117593475866</v>
      </c>
      <c r="AD640" s="162" t="s">
        <v>363</v>
      </c>
      <c r="AE640" s="162">
        <v>560.26452431943062</v>
      </c>
      <c r="AF640" s="162" t="s">
        <v>363</v>
      </c>
      <c r="AG640" s="162">
        <v>581.7979148648983</v>
      </c>
      <c r="AH640" s="162" t="s">
        <v>363</v>
      </c>
      <c r="AI640" s="162">
        <v>253.32669439514504</v>
      </c>
      <c r="AJ640" s="162" t="s">
        <v>363</v>
      </c>
      <c r="AK640" s="34" t="s">
        <v>363</v>
      </c>
      <c r="AL640" s="34">
        <v>1204.2108884817051</v>
      </c>
      <c r="AM640" s="34">
        <v>3673.6525415139508</v>
      </c>
      <c r="AN640" s="34">
        <v>42.532128354495754</v>
      </c>
      <c r="AO640" s="34" t="s">
        <v>363</v>
      </c>
      <c r="AP640" s="34">
        <v>1423.7578915826264</v>
      </c>
      <c r="AQ640" s="34" t="s">
        <v>363</v>
      </c>
    </row>
    <row r="641" spans="1:43" x14ac:dyDescent="0.45">
      <c r="A641" s="19">
        <v>633</v>
      </c>
      <c r="B641" s="19" t="str">
        <f t="shared" si="61"/>
        <v>70320_Grey</v>
      </c>
      <c r="C641" s="19" t="s">
        <v>168</v>
      </c>
      <c r="D641" s="19" t="s">
        <v>168</v>
      </c>
      <c r="E641" s="19" t="s">
        <v>168</v>
      </c>
      <c r="F641" s="19" t="s">
        <v>168</v>
      </c>
      <c r="G641" s="19">
        <f t="shared" si="62"/>
        <v>70320</v>
      </c>
      <c r="H641" s="19" t="str">
        <f t="shared" si="66"/>
        <v>070320</v>
      </c>
      <c r="I641" s="19" t="str">
        <f t="shared" si="60"/>
        <v>aa</v>
      </c>
      <c r="J641" s="19">
        <f t="shared" si="63"/>
        <v>406</v>
      </c>
      <c r="K641" s="38"/>
      <c r="L641" s="39"/>
      <c r="M641" s="39"/>
      <c r="N641" s="39"/>
      <c r="O641" s="39"/>
      <c r="P641" s="39"/>
      <c r="Q641" s="40"/>
      <c r="R641" s="40"/>
      <c r="S641" s="33" t="s">
        <v>364</v>
      </c>
      <c r="T641" s="34">
        <v>655.03957735426434</v>
      </c>
      <c r="U641" s="34"/>
      <c r="V641" s="34">
        <v>386.92275972559736</v>
      </c>
      <c r="W641" s="162" t="s">
        <v>363</v>
      </c>
      <c r="X641" s="162">
        <v>208.81676092257942</v>
      </c>
      <c r="Y641" s="34">
        <v>377.88430599614759</v>
      </c>
      <c r="Z641" s="162">
        <v>1.887152756902604E-3</v>
      </c>
      <c r="AA641" s="162" t="s">
        <v>363</v>
      </c>
      <c r="AB641" s="162">
        <v>728.80358886614658</v>
      </c>
      <c r="AC641" s="34">
        <v>70.655240648944286</v>
      </c>
      <c r="AD641" s="162" t="s">
        <v>363</v>
      </c>
      <c r="AE641" s="162">
        <v>217.72481166921222</v>
      </c>
      <c r="AF641" s="162" t="s">
        <v>363</v>
      </c>
      <c r="AG641" s="162">
        <v>718.3904481496603</v>
      </c>
      <c r="AH641" s="162" t="s">
        <v>363</v>
      </c>
      <c r="AI641" s="162">
        <v>50.004548474123006</v>
      </c>
      <c r="AJ641" s="162" t="s">
        <v>363</v>
      </c>
      <c r="AK641" s="34" t="s">
        <v>363</v>
      </c>
      <c r="AL641" s="34">
        <v>190.50804267451696</v>
      </c>
      <c r="AM641" s="34">
        <v>613.79301200452414</v>
      </c>
      <c r="AN641" s="34">
        <v>752.16710788661146</v>
      </c>
      <c r="AO641" s="34" t="s">
        <v>363</v>
      </c>
      <c r="AP641" s="34">
        <v>633.81380609291807</v>
      </c>
      <c r="AQ641" s="34" t="s">
        <v>363</v>
      </c>
    </row>
    <row r="642" spans="1:43" x14ac:dyDescent="0.45">
      <c r="A642" s="19">
        <v>634</v>
      </c>
      <c r="B642" s="19" t="str">
        <f t="shared" si="61"/>
        <v>70820_Green</v>
      </c>
      <c r="C642" s="19" t="s">
        <v>168</v>
      </c>
      <c r="D642" s="19" t="s">
        <v>168</v>
      </c>
      <c r="E642" s="19" t="s">
        <v>104</v>
      </c>
      <c r="F642" s="19" t="s">
        <v>104</v>
      </c>
      <c r="G642" s="19">
        <f t="shared" si="62"/>
        <v>70820</v>
      </c>
      <c r="H642" s="19" t="str">
        <f t="shared" si="66"/>
        <v>070820</v>
      </c>
      <c r="I642" s="19">
        <f>IF(J642=J639,"aa",J642)</f>
        <v>414</v>
      </c>
      <c r="J642" s="19">
        <f t="shared" si="63"/>
        <v>414</v>
      </c>
      <c r="K642" s="31">
        <v>414</v>
      </c>
      <c r="L642" s="30" t="s">
        <v>903</v>
      </c>
      <c r="M642" s="30" t="s">
        <v>904</v>
      </c>
      <c r="N642" s="49" t="s">
        <v>905</v>
      </c>
      <c r="O642" s="49" t="s">
        <v>184</v>
      </c>
      <c r="P642" s="30" t="s">
        <v>903</v>
      </c>
      <c r="Q642" s="32">
        <v>1</v>
      </c>
      <c r="R642" s="32">
        <v>1</v>
      </c>
      <c r="S642" s="33" t="s">
        <v>361</v>
      </c>
      <c r="T642" s="34">
        <v>319.53897824334979</v>
      </c>
      <c r="U642" s="34"/>
      <c r="V642" s="34">
        <v>469.86780418288515</v>
      </c>
      <c r="W642" s="162" t="s">
        <v>363</v>
      </c>
      <c r="X642" s="162" t="s">
        <v>363</v>
      </c>
      <c r="Y642" s="34">
        <v>53.035824354643857</v>
      </c>
      <c r="Z642" s="162">
        <v>562.74928865568415</v>
      </c>
      <c r="AA642" s="162">
        <v>213.942552714469</v>
      </c>
      <c r="AB642" s="162">
        <v>396.24055803323176</v>
      </c>
      <c r="AC642" s="34">
        <v>431.70426255365624</v>
      </c>
      <c r="AD642" s="162" t="s">
        <v>363</v>
      </c>
      <c r="AE642" s="162" t="s">
        <v>363</v>
      </c>
      <c r="AF642" s="162" t="s">
        <v>363</v>
      </c>
      <c r="AG642" s="162">
        <v>681.38325198859434</v>
      </c>
      <c r="AH642" s="162" t="s">
        <v>363</v>
      </c>
      <c r="AI642" s="162">
        <v>605.48267971228256</v>
      </c>
      <c r="AJ642" s="162" t="s">
        <v>363</v>
      </c>
      <c r="AK642" s="34" t="s">
        <v>363</v>
      </c>
      <c r="AL642" s="34">
        <v>342.54709065932639</v>
      </c>
      <c r="AM642" s="34">
        <v>171.21039357922916</v>
      </c>
      <c r="AN642" s="34">
        <v>220.3494540298752</v>
      </c>
      <c r="AO642" s="34">
        <v>2393.3529047001798</v>
      </c>
      <c r="AP642" s="34">
        <v>998.28087003970916</v>
      </c>
      <c r="AQ642" s="34">
        <v>333.43133879593614</v>
      </c>
    </row>
    <row r="643" spans="1:43" x14ac:dyDescent="0.45">
      <c r="A643" s="19">
        <v>635</v>
      </c>
      <c r="B643" s="19" t="str">
        <f t="shared" si="61"/>
        <v>70820_Blue</v>
      </c>
      <c r="C643" s="19" t="s">
        <v>168</v>
      </c>
      <c r="D643" s="19" t="s">
        <v>168</v>
      </c>
      <c r="E643" s="19" t="s">
        <v>104</v>
      </c>
      <c r="F643" s="19" t="s">
        <v>104</v>
      </c>
      <c r="G643" s="19">
        <f t="shared" si="62"/>
        <v>70820</v>
      </c>
      <c r="H643" s="19" t="str">
        <f t="shared" si="66"/>
        <v>070820</v>
      </c>
      <c r="I643" s="19">
        <f t="shared" si="60"/>
        <v>414</v>
      </c>
      <c r="J643" s="19">
        <f t="shared" si="63"/>
        <v>414</v>
      </c>
      <c r="K643" s="35"/>
      <c r="L643" s="36"/>
      <c r="M643" s="36"/>
      <c r="N643" s="56"/>
      <c r="O643" s="56"/>
      <c r="P643" s="36"/>
      <c r="Q643" s="37"/>
      <c r="R643" s="37"/>
      <c r="S643" s="33" t="s">
        <v>362</v>
      </c>
      <c r="T643" s="34">
        <v>53.520670133327904</v>
      </c>
      <c r="U643" s="34"/>
      <c r="V643" s="34">
        <v>4.007980200698414E-3</v>
      </c>
      <c r="W643" s="162" t="s">
        <v>363</v>
      </c>
      <c r="X643" s="162" t="s">
        <v>363</v>
      </c>
      <c r="Y643" s="34">
        <v>264.8526837446683</v>
      </c>
      <c r="Z643" s="162">
        <v>2.991532996457309</v>
      </c>
      <c r="AA643" s="162">
        <v>0.25653614167802091</v>
      </c>
      <c r="AB643" s="162">
        <v>32.472284690478894</v>
      </c>
      <c r="AC643" s="34">
        <v>6.8176244122343057</v>
      </c>
      <c r="AD643" s="162" t="s">
        <v>363</v>
      </c>
      <c r="AE643" s="162" t="s">
        <v>363</v>
      </c>
      <c r="AF643" s="162" t="s">
        <v>363</v>
      </c>
      <c r="AG643" s="162">
        <v>2.4693708667707392</v>
      </c>
      <c r="AH643" s="162" t="s">
        <v>363</v>
      </c>
      <c r="AI643" s="162">
        <v>4.6899763355116413</v>
      </c>
      <c r="AJ643" s="162" t="s">
        <v>363</v>
      </c>
      <c r="AK643" s="34" t="s">
        <v>363</v>
      </c>
      <c r="AL643" s="34">
        <v>61.733896086474608</v>
      </c>
      <c r="AM643" s="34">
        <v>469.98434832793407</v>
      </c>
      <c r="AN643" s="34">
        <v>7.2420690479821124</v>
      </c>
      <c r="AO643" s="34">
        <v>24.313082587552977</v>
      </c>
      <c r="AP643" s="34">
        <v>25.622957289598407</v>
      </c>
      <c r="AQ643" s="34">
        <v>249.765155138409</v>
      </c>
    </row>
    <row r="644" spans="1:43" x14ac:dyDescent="0.45">
      <c r="A644" s="19">
        <v>636</v>
      </c>
      <c r="B644" s="19" t="str">
        <f t="shared" si="61"/>
        <v>70820_Grey</v>
      </c>
      <c r="C644" s="19" t="s">
        <v>168</v>
      </c>
      <c r="D644" s="19" t="s">
        <v>168</v>
      </c>
      <c r="E644" s="19" t="s">
        <v>104</v>
      </c>
      <c r="F644" s="19" t="s">
        <v>104</v>
      </c>
      <c r="G644" s="19">
        <f t="shared" si="62"/>
        <v>70820</v>
      </c>
      <c r="H644" s="19" t="str">
        <f t="shared" si="66"/>
        <v>070820</v>
      </c>
      <c r="I644" s="19">
        <f t="shared" ref="I644:I659" si="67">IF(J644=J641,"aa",J644)</f>
        <v>414</v>
      </c>
      <c r="J644" s="19">
        <f t="shared" si="63"/>
        <v>414</v>
      </c>
      <c r="K644" s="38"/>
      <c r="L644" s="39"/>
      <c r="M644" s="39"/>
      <c r="N644" s="39"/>
      <c r="O644" s="39"/>
      <c r="P644" s="39"/>
      <c r="Q644" s="40"/>
      <c r="R644" s="40"/>
      <c r="S644" s="33" t="s">
        <v>364</v>
      </c>
      <c r="T644" s="34">
        <v>188.03958334403993</v>
      </c>
      <c r="U644" s="34"/>
      <c r="V644" s="34">
        <v>63.665101059910135</v>
      </c>
      <c r="W644" s="162" t="s">
        <v>363</v>
      </c>
      <c r="X644" s="162" t="s">
        <v>363</v>
      </c>
      <c r="Y644" s="34">
        <v>214.58073423900979</v>
      </c>
      <c r="Z644" s="162">
        <v>2.0607385160905482E-3</v>
      </c>
      <c r="AA644" s="162">
        <v>3.9366996188764207</v>
      </c>
      <c r="AB644" s="162">
        <v>252.18950344481789</v>
      </c>
      <c r="AC644" s="34">
        <v>31.150747781703338</v>
      </c>
      <c r="AD644" s="162" t="s">
        <v>363</v>
      </c>
      <c r="AE644" s="162" t="s">
        <v>363</v>
      </c>
      <c r="AF644" s="162" t="s">
        <v>363</v>
      </c>
      <c r="AG644" s="162">
        <v>125.15327741091276</v>
      </c>
      <c r="AH644" s="162" t="s">
        <v>363</v>
      </c>
      <c r="AI644" s="162">
        <v>20.984195177267903</v>
      </c>
      <c r="AJ644" s="162" t="s">
        <v>363</v>
      </c>
      <c r="AK644" s="34" t="s">
        <v>363</v>
      </c>
      <c r="AL644" s="34">
        <v>72.496932618436674</v>
      </c>
      <c r="AM644" s="34">
        <v>184.16785632393851</v>
      </c>
      <c r="AN644" s="34">
        <v>240.00641629059808</v>
      </c>
      <c r="AO644" s="34">
        <v>2130.5774207495638</v>
      </c>
      <c r="AP644" s="34">
        <v>262.11707158052451</v>
      </c>
      <c r="AQ644" s="34">
        <v>115.71369859673811</v>
      </c>
    </row>
    <row r="645" spans="1:43" x14ac:dyDescent="0.45">
      <c r="A645" s="19">
        <v>637</v>
      </c>
      <c r="B645" s="19" t="str">
        <f t="shared" si="61"/>
        <v>71022_Green</v>
      </c>
      <c r="C645" s="19" t="s">
        <v>1265</v>
      </c>
      <c r="D645" s="19" t="s">
        <v>1265</v>
      </c>
      <c r="E645" s="19" t="s">
        <v>1265</v>
      </c>
      <c r="F645" s="19" t="s">
        <v>1265</v>
      </c>
      <c r="G645" s="19">
        <f t="shared" si="62"/>
        <v>71022</v>
      </c>
      <c r="H645" s="19" t="str">
        <f t="shared" si="66"/>
        <v>071022</v>
      </c>
      <c r="I645" s="19" t="str">
        <f>IF(J645=J642,"aa",J645)</f>
        <v>aa</v>
      </c>
      <c r="J645" s="19">
        <f t="shared" si="63"/>
        <v>414</v>
      </c>
      <c r="K645" s="31" t="s">
        <v>363</v>
      </c>
      <c r="L645" s="30" t="s">
        <v>906</v>
      </c>
      <c r="M645" s="30" t="s">
        <v>493</v>
      </c>
      <c r="N645" s="30" t="s">
        <v>907</v>
      </c>
      <c r="O645" s="30" t="s">
        <v>363</v>
      </c>
      <c r="P645" s="30" t="s">
        <v>903</v>
      </c>
      <c r="Q645" s="32">
        <v>0.7</v>
      </c>
      <c r="R645" s="32">
        <v>1</v>
      </c>
      <c r="S645" s="33" t="s">
        <v>361</v>
      </c>
      <c r="T645" s="34">
        <v>456.4842546333569</v>
      </c>
      <c r="U645" s="34"/>
      <c r="V645" s="34">
        <v>671.23972026126455</v>
      </c>
      <c r="W645" s="162" t="s">
        <v>363</v>
      </c>
      <c r="X645" s="162" t="s">
        <v>363</v>
      </c>
      <c r="Y645" s="34">
        <v>75.765463363776945</v>
      </c>
      <c r="Z645" s="162">
        <v>803.927555222406</v>
      </c>
      <c r="AA645" s="162">
        <v>305.63221816352717</v>
      </c>
      <c r="AB645" s="162">
        <v>566.05794004747395</v>
      </c>
      <c r="AC645" s="34">
        <v>616.72037507665175</v>
      </c>
      <c r="AD645" s="162" t="s">
        <v>363</v>
      </c>
      <c r="AE645" s="162" t="s">
        <v>363</v>
      </c>
      <c r="AF645" s="162" t="s">
        <v>363</v>
      </c>
      <c r="AG645" s="162">
        <v>973.40464569799201</v>
      </c>
      <c r="AH645" s="162" t="s">
        <v>363</v>
      </c>
      <c r="AI645" s="162">
        <v>864.97525673183225</v>
      </c>
      <c r="AJ645" s="162" t="s">
        <v>363</v>
      </c>
      <c r="AK645" s="34" t="s">
        <v>363</v>
      </c>
      <c r="AL645" s="34">
        <v>489.35298665618058</v>
      </c>
      <c r="AM645" s="34">
        <v>244.58627654175595</v>
      </c>
      <c r="AN645" s="34">
        <v>314.78493432839315</v>
      </c>
      <c r="AO645" s="34">
        <v>3419.0755781431144</v>
      </c>
      <c r="AP645" s="34">
        <v>1426.115528628156</v>
      </c>
      <c r="AQ645" s="34">
        <v>476.33048399419454</v>
      </c>
    </row>
    <row r="646" spans="1:43" x14ac:dyDescent="0.45">
      <c r="A646" s="19">
        <v>638</v>
      </c>
      <c r="B646" s="19" t="str">
        <f t="shared" si="61"/>
        <v>71022_Blue</v>
      </c>
      <c r="C646" s="19" t="s">
        <v>1265</v>
      </c>
      <c r="D646" s="19" t="s">
        <v>1265</v>
      </c>
      <c r="E646" s="19" t="s">
        <v>1265</v>
      </c>
      <c r="F646" s="19" t="s">
        <v>1265</v>
      </c>
      <c r="G646" s="19">
        <f t="shared" si="62"/>
        <v>71022</v>
      </c>
      <c r="H646" s="19" t="str">
        <f t="shared" si="66"/>
        <v>071022</v>
      </c>
      <c r="I646" s="19" t="str">
        <f t="shared" si="67"/>
        <v>aa</v>
      </c>
      <c r="J646" s="19">
        <f t="shared" si="63"/>
        <v>414</v>
      </c>
      <c r="K646" s="35"/>
      <c r="L646" s="36"/>
      <c r="M646" s="36"/>
      <c r="N646" s="36"/>
      <c r="O646" s="36"/>
      <c r="P646" s="36"/>
      <c r="Q646" s="37"/>
      <c r="R646" s="37"/>
      <c r="S646" s="33" t="s">
        <v>362</v>
      </c>
      <c r="T646" s="34">
        <v>76.458100190468443</v>
      </c>
      <c r="U646" s="34"/>
      <c r="V646" s="34">
        <v>5.7256860009977347E-3</v>
      </c>
      <c r="W646" s="162" t="s">
        <v>363</v>
      </c>
      <c r="X646" s="162" t="s">
        <v>363</v>
      </c>
      <c r="Y646" s="34">
        <v>378.36097677809761</v>
      </c>
      <c r="Z646" s="162">
        <v>4.2736185663675847</v>
      </c>
      <c r="AA646" s="162">
        <v>0.36648020239717277</v>
      </c>
      <c r="AB646" s="162">
        <v>46.388978129255563</v>
      </c>
      <c r="AC646" s="34">
        <v>9.7394634460490082</v>
      </c>
      <c r="AD646" s="162" t="s">
        <v>363</v>
      </c>
      <c r="AE646" s="162" t="s">
        <v>363</v>
      </c>
      <c r="AF646" s="162" t="s">
        <v>363</v>
      </c>
      <c r="AG646" s="162">
        <v>3.527672666815342</v>
      </c>
      <c r="AH646" s="162" t="s">
        <v>363</v>
      </c>
      <c r="AI646" s="162">
        <v>6.6999661935880592</v>
      </c>
      <c r="AJ646" s="162" t="s">
        <v>363</v>
      </c>
      <c r="AK646" s="34" t="s">
        <v>363</v>
      </c>
      <c r="AL646" s="34">
        <v>88.191280123535165</v>
      </c>
      <c r="AM646" s="34">
        <v>671.40621189704871</v>
      </c>
      <c r="AN646" s="34">
        <v>10.345812925688733</v>
      </c>
      <c r="AO646" s="34">
        <v>34.732975125075683</v>
      </c>
      <c r="AP646" s="34">
        <v>36.604224699426297</v>
      </c>
      <c r="AQ646" s="34">
        <v>356.80736448344146</v>
      </c>
    </row>
    <row r="647" spans="1:43" x14ac:dyDescent="0.45">
      <c r="A647" s="19">
        <v>639</v>
      </c>
      <c r="B647" s="19" t="str">
        <f t="shared" si="61"/>
        <v>71022_Grey</v>
      </c>
      <c r="C647" s="19" t="s">
        <v>1265</v>
      </c>
      <c r="D647" s="19" t="s">
        <v>1265</v>
      </c>
      <c r="E647" s="19" t="s">
        <v>1265</v>
      </c>
      <c r="F647" s="19" t="s">
        <v>1265</v>
      </c>
      <c r="G647" s="19">
        <f t="shared" si="62"/>
        <v>71022</v>
      </c>
      <c r="H647" s="19" t="str">
        <f t="shared" si="66"/>
        <v>071022</v>
      </c>
      <c r="I647" s="19" t="str">
        <f t="shared" si="67"/>
        <v>aa</v>
      </c>
      <c r="J647" s="19">
        <f t="shared" si="63"/>
        <v>414</v>
      </c>
      <c r="K647" s="38"/>
      <c r="L647" s="39"/>
      <c r="M647" s="39"/>
      <c r="N647" s="39"/>
      <c r="O647" s="39"/>
      <c r="P647" s="39"/>
      <c r="Q647" s="40"/>
      <c r="R647" s="40"/>
      <c r="S647" s="33" t="s">
        <v>364</v>
      </c>
      <c r="T647" s="34">
        <v>268.62797620577135</v>
      </c>
      <c r="U647" s="34"/>
      <c r="V647" s="34">
        <v>90.950144371300198</v>
      </c>
      <c r="W647" s="162" t="s">
        <v>363</v>
      </c>
      <c r="X647" s="162" t="s">
        <v>363</v>
      </c>
      <c r="Y647" s="34">
        <v>306.54390605572826</v>
      </c>
      <c r="Z647" s="162">
        <v>2.9439121658436404E-3</v>
      </c>
      <c r="AA647" s="162">
        <v>5.6238565983948874</v>
      </c>
      <c r="AB647" s="162">
        <v>360.27071920688275</v>
      </c>
      <c r="AC647" s="34">
        <v>44.501068259576201</v>
      </c>
      <c r="AD647" s="162" t="s">
        <v>363</v>
      </c>
      <c r="AE647" s="162" t="s">
        <v>363</v>
      </c>
      <c r="AF647" s="162" t="s">
        <v>363</v>
      </c>
      <c r="AG647" s="162">
        <v>178.79039630130396</v>
      </c>
      <c r="AH647" s="162" t="s">
        <v>363</v>
      </c>
      <c r="AI647" s="162">
        <v>29.977421681811293</v>
      </c>
      <c r="AJ647" s="162" t="s">
        <v>363</v>
      </c>
      <c r="AK647" s="34" t="s">
        <v>363</v>
      </c>
      <c r="AL647" s="34">
        <v>103.56704659776668</v>
      </c>
      <c r="AM647" s="34">
        <v>263.09693760562647</v>
      </c>
      <c r="AN647" s="34">
        <v>342.8663089865687</v>
      </c>
      <c r="AO647" s="34">
        <v>3043.6820296422343</v>
      </c>
      <c r="AP647" s="34">
        <v>374.45295940074931</v>
      </c>
      <c r="AQ647" s="34">
        <v>165.30528370962588</v>
      </c>
    </row>
    <row r="648" spans="1:43" x14ac:dyDescent="0.45">
      <c r="A648" s="19">
        <v>640</v>
      </c>
      <c r="B648" s="19" t="str">
        <f t="shared" si="61"/>
        <v>70810_Green</v>
      </c>
      <c r="C648" s="19" t="s">
        <v>168</v>
      </c>
      <c r="D648" s="19" t="s">
        <v>168</v>
      </c>
      <c r="E648" s="19" t="s">
        <v>104</v>
      </c>
      <c r="F648" s="19" t="s">
        <v>104</v>
      </c>
      <c r="G648" s="19">
        <f t="shared" si="62"/>
        <v>70810</v>
      </c>
      <c r="H648" s="19" t="str">
        <f t="shared" si="66"/>
        <v>070810</v>
      </c>
      <c r="I648" s="19">
        <f>IF(J648=J645,"aa",J648)</f>
        <v>417</v>
      </c>
      <c r="J648" s="19">
        <f t="shared" si="63"/>
        <v>417</v>
      </c>
      <c r="K648" s="31">
        <v>417</v>
      </c>
      <c r="L648" s="30" t="s">
        <v>908</v>
      </c>
      <c r="M648" s="30" t="s">
        <v>904</v>
      </c>
      <c r="N648" s="49" t="s">
        <v>909</v>
      </c>
      <c r="O648" s="49" t="s">
        <v>185</v>
      </c>
      <c r="P648" s="30" t="s">
        <v>908</v>
      </c>
      <c r="Q648" s="32">
        <v>1</v>
      </c>
      <c r="R648" s="32">
        <v>1</v>
      </c>
      <c r="S648" s="33" t="s">
        <v>361</v>
      </c>
      <c r="T648" s="34">
        <v>382.00645882804707</v>
      </c>
      <c r="U648" s="34"/>
      <c r="V648" s="34" t="s">
        <v>363</v>
      </c>
      <c r="W648" s="162" t="s">
        <v>363</v>
      </c>
      <c r="X648" s="162" t="s">
        <v>363</v>
      </c>
      <c r="Y648" s="34">
        <v>74.880094911608197</v>
      </c>
      <c r="Z648" s="162">
        <v>815.80291308689436</v>
      </c>
      <c r="AA648" s="162" t="s">
        <v>363</v>
      </c>
      <c r="AB648" s="162" t="s">
        <v>363</v>
      </c>
      <c r="AC648" s="34">
        <v>534.24069052332777</v>
      </c>
      <c r="AD648" s="162" t="s">
        <v>363</v>
      </c>
      <c r="AE648" s="162" t="s">
        <v>363</v>
      </c>
      <c r="AF648" s="162" t="s">
        <v>363</v>
      </c>
      <c r="AG648" s="162">
        <v>1236.6526963895888</v>
      </c>
      <c r="AH648" s="162" t="s">
        <v>363</v>
      </c>
      <c r="AI648" s="162">
        <v>813.6049518779821</v>
      </c>
      <c r="AJ648" s="162" t="s">
        <v>363</v>
      </c>
      <c r="AK648" s="34" t="s">
        <v>363</v>
      </c>
      <c r="AL648" s="34">
        <v>1482.3718584002518</v>
      </c>
      <c r="AM648" s="34">
        <v>203.00790582751461</v>
      </c>
      <c r="AN648" s="34">
        <v>384.36898803164377</v>
      </c>
      <c r="AO648" s="34">
        <v>443.74324124262751</v>
      </c>
      <c r="AP648" s="34">
        <v>440.18022124915217</v>
      </c>
      <c r="AQ648" s="34">
        <v>496.74101645334548</v>
      </c>
    </row>
    <row r="649" spans="1:43" x14ac:dyDescent="0.45">
      <c r="A649" s="19">
        <v>641</v>
      </c>
      <c r="B649" s="19" t="str">
        <f t="shared" ref="B649:B712" si="68">G649&amp;"_"&amp;S649</f>
        <v>70810_Blue</v>
      </c>
      <c r="C649" s="19" t="s">
        <v>168</v>
      </c>
      <c r="D649" s="19" t="s">
        <v>168</v>
      </c>
      <c r="E649" s="19" t="s">
        <v>104</v>
      </c>
      <c r="F649" s="19" t="s">
        <v>104</v>
      </c>
      <c r="G649" s="19">
        <f t="shared" ref="G649:G712" si="69">VALUE(H649)</f>
        <v>70810</v>
      </c>
      <c r="H649" s="19" t="str">
        <f t="shared" si="66"/>
        <v>070810</v>
      </c>
      <c r="I649" s="19">
        <f t="shared" si="67"/>
        <v>417</v>
      </c>
      <c r="J649" s="19">
        <f t="shared" si="63"/>
        <v>417</v>
      </c>
      <c r="K649" s="35"/>
      <c r="L649" s="36"/>
      <c r="M649" s="36"/>
      <c r="N649" s="56"/>
      <c r="O649" s="56"/>
      <c r="P649" s="36"/>
      <c r="Q649" s="37"/>
      <c r="R649" s="37"/>
      <c r="S649" s="33" t="s">
        <v>362</v>
      </c>
      <c r="T649" s="34">
        <v>62.601988566442891</v>
      </c>
      <c r="U649" s="34"/>
      <c r="V649" s="34" t="s">
        <v>363</v>
      </c>
      <c r="W649" s="162" t="s">
        <v>363</v>
      </c>
      <c r="X649" s="162" t="s">
        <v>363</v>
      </c>
      <c r="Y649" s="34">
        <v>468.79127686430655</v>
      </c>
      <c r="Z649" s="162">
        <v>5.6021466776352069</v>
      </c>
      <c r="AA649" s="162" t="s">
        <v>363</v>
      </c>
      <c r="AB649" s="162" t="s">
        <v>363</v>
      </c>
      <c r="AC649" s="34">
        <v>15.951641718448673</v>
      </c>
      <c r="AD649" s="162" t="s">
        <v>363</v>
      </c>
      <c r="AE649" s="162" t="s">
        <v>363</v>
      </c>
      <c r="AF649" s="162" t="s">
        <v>363</v>
      </c>
      <c r="AG649" s="162">
        <v>7.5153325935390871</v>
      </c>
      <c r="AH649" s="162" t="s">
        <v>363</v>
      </c>
      <c r="AI649" s="162">
        <v>10.303578755637904</v>
      </c>
      <c r="AJ649" s="162" t="s">
        <v>363</v>
      </c>
      <c r="AK649" s="34" t="s">
        <v>363</v>
      </c>
      <c r="AL649" s="34">
        <v>305.2896273335748</v>
      </c>
      <c r="AM649" s="34">
        <v>601.63680079790493</v>
      </c>
      <c r="AN649" s="34">
        <v>12.672510278115579</v>
      </c>
      <c r="AO649" s="34">
        <v>2.7758665456756977</v>
      </c>
      <c r="AP649" s="34">
        <v>12.922896662046764</v>
      </c>
      <c r="AQ649" s="34">
        <v>442.22464441079302</v>
      </c>
    </row>
    <row r="650" spans="1:43" x14ac:dyDescent="0.45">
      <c r="A650" s="19">
        <v>642</v>
      </c>
      <c r="B650" s="19" t="str">
        <f t="shared" si="68"/>
        <v>70810_Grey</v>
      </c>
      <c r="C650" s="19" t="s">
        <v>168</v>
      </c>
      <c r="D650" s="19" t="s">
        <v>168</v>
      </c>
      <c r="E650" s="19" t="s">
        <v>104</v>
      </c>
      <c r="F650" s="19" t="s">
        <v>104</v>
      </c>
      <c r="G650" s="19">
        <f t="shared" si="69"/>
        <v>70810</v>
      </c>
      <c r="H650" s="19" t="str">
        <f t="shared" si="66"/>
        <v>070810</v>
      </c>
      <c r="I650" s="19">
        <f t="shared" si="67"/>
        <v>417</v>
      </c>
      <c r="J650" s="19">
        <f t="shared" si="63"/>
        <v>417</v>
      </c>
      <c r="K650" s="38"/>
      <c r="L650" s="39"/>
      <c r="M650" s="39"/>
      <c r="N650" s="39"/>
      <c r="O650" s="39"/>
      <c r="P650" s="39"/>
      <c r="Q650" s="40"/>
      <c r="R650" s="40"/>
      <c r="S650" s="33" t="s">
        <v>364</v>
      </c>
      <c r="T650" s="34">
        <v>150.47514612136979</v>
      </c>
      <c r="U650" s="34"/>
      <c r="V650" s="34" t="s">
        <v>363</v>
      </c>
      <c r="W650" s="162" t="s">
        <v>363</v>
      </c>
      <c r="X650" s="162" t="s">
        <v>363</v>
      </c>
      <c r="Y650" s="34">
        <v>231.53182713418886</v>
      </c>
      <c r="Z650" s="162">
        <v>2.5062154564439343E-3</v>
      </c>
      <c r="AA650" s="162" t="s">
        <v>363</v>
      </c>
      <c r="AB650" s="162" t="s">
        <v>363</v>
      </c>
      <c r="AC650" s="34">
        <v>32.201523421658258</v>
      </c>
      <c r="AD650" s="162" t="s">
        <v>363</v>
      </c>
      <c r="AE650" s="162" t="s">
        <v>363</v>
      </c>
      <c r="AF650" s="162" t="s">
        <v>363</v>
      </c>
      <c r="AG650" s="162">
        <v>161.73271231576072</v>
      </c>
      <c r="AH650" s="162" t="s">
        <v>363</v>
      </c>
      <c r="AI650" s="162">
        <v>20.690076613915121</v>
      </c>
      <c r="AJ650" s="162" t="s">
        <v>363</v>
      </c>
      <c r="AK650" s="34" t="s">
        <v>363</v>
      </c>
      <c r="AL650" s="34">
        <v>231.23731597467128</v>
      </c>
      <c r="AM650" s="34">
        <v>181.4185331173795</v>
      </c>
      <c r="AN650" s="34">
        <v>314.17354448459076</v>
      </c>
      <c r="AO650" s="34">
        <v>327.26022267228876</v>
      </c>
      <c r="AP650" s="34">
        <v>83.7083269254463</v>
      </c>
      <c r="AQ650" s="34">
        <v>130.30041614813314</v>
      </c>
    </row>
    <row r="651" spans="1:43" x14ac:dyDescent="0.45">
      <c r="A651" s="19">
        <v>643</v>
      </c>
      <c r="B651" s="19" t="str">
        <f t="shared" si="68"/>
        <v>71021_Green</v>
      </c>
      <c r="C651" s="19" t="s">
        <v>1265</v>
      </c>
      <c r="D651" s="19" t="s">
        <v>1265</v>
      </c>
      <c r="E651" s="19" t="s">
        <v>1265</v>
      </c>
      <c r="F651" s="19" t="s">
        <v>1265</v>
      </c>
      <c r="G651" s="19">
        <f t="shared" si="69"/>
        <v>71021</v>
      </c>
      <c r="H651" s="19" t="str">
        <f t="shared" si="66"/>
        <v>071021</v>
      </c>
      <c r="I651" s="19" t="str">
        <f>IF(J651=J648,"aa",J651)</f>
        <v>aa</v>
      </c>
      <c r="J651" s="19">
        <f t="shared" ref="J651:J714" si="70">IF($K651="",$J650,$K651)</f>
        <v>417</v>
      </c>
      <c r="K651" s="31" t="s">
        <v>363</v>
      </c>
      <c r="L651" s="30" t="s">
        <v>910</v>
      </c>
      <c r="M651" s="30" t="s">
        <v>493</v>
      </c>
      <c r="N651" s="30" t="s">
        <v>911</v>
      </c>
      <c r="O651" s="30" t="s">
        <v>363</v>
      </c>
      <c r="P651" s="30" t="s">
        <v>908</v>
      </c>
      <c r="Q651" s="32">
        <v>0.7</v>
      </c>
      <c r="R651" s="32">
        <v>1</v>
      </c>
      <c r="S651" s="33" t="s">
        <v>361</v>
      </c>
      <c r="T651" s="34">
        <v>545.72351261149583</v>
      </c>
      <c r="U651" s="34"/>
      <c r="V651" s="34" t="s">
        <v>363</v>
      </c>
      <c r="W651" s="162" t="s">
        <v>363</v>
      </c>
      <c r="X651" s="162" t="s">
        <v>363</v>
      </c>
      <c r="Y651" s="34">
        <v>106.97156415944029</v>
      </c>
      <c r="Z651" s="162">
        <v>1165.4327329812777</v>
      </c>
      <c r="AA651" s="162" t="s">
        <v>363</v>
      </c>
      <c r="AB651" s="162" t="s">
        <v>363</v>
      </c>
      <c r="AC651" s="34">
        <v>763.20098646189683</v>
      </c>
      <c r="AD651" s="162" t="s">
        <v>363</v>
      </c>
      <c r="AE651" s="162" t="s">
        <v>363</v>
      </c>
      <c r="AF651" s="162" t="s">
        <v>363</v>
      </c>
      <c r="AG651" s="162">
        <v>1766.646709127984</v>
      </c>
      <c r="AH651" s="162" t="s">
        <v>363</v>
      </c>
      <c r="AI651" s="162">
        <v>1162.2927883971174</v>
      </c>
      <c r="AJ651" s="162" t="s">
        <v>363</v>
      </c>
      <c r="AK651" s="34" t="s">
        <v>363</v>
      </c>
      <c r="AL651" s="34">
        <v>2117.6740834289312</v>
      </c>
      <c r="AM651" s="34">
        <v>290.01129403930662</v>
      </c>
      <c r="AN651" s="34">
        <v>549.09855433091968</v>
      </c>
      <c r="AO651" s="34">
        <v>633.91891606089644</v>
      </c>
      <c r="AP651" s="34">
        <v>628.82888749878884</v>
      </c>
      <c r="AQ651" s="34">
        <v>709.63002350477927</v>
      </c>
    </row>
    <row r="652" spans="1:43" x14ac:dyDescent="0.45">
      <c r="A652" s="19">
        <v>644</v>
      </c>
      <c r="B652" s="19" t="str">
        <f t="shared" si="68"/>
        <v>71021_Blue</v>
      </c>
      <c r="C652" s="19" t="s">
        <v>1265</v>
      </c>
      <c r="D652" s="19" t="s">
        <v>1265</v>
      </c>
      <c r="E652" s="19" t="s">
        <v>1265</v>
      </c>
      <c r="F652" s="19" t="s">
        <v>1265</v>
      </c>
      <c r="G652" s="19">
        <f t="shared" si="69"/>
        <v>71021</v>
      </c>
      <c r="H652" s="19" t="str">
        <f t="shared" si="66"/>
        <v>071021</v>
      </c>
      <c r="I652" s="19" t="str">
        <f t="shared" si="67"/>
        <v>aa</v>
      </c>
      <c r="J652" s="19">
        <f t="shared" si="70"/>
        <v>417</v>
      </c>
      <c r="K652" s="35"/>
      <c r="L652" s="36"/>
      <c r="M652" s="36"/>
      <c r="N652" s="36"/>
      <c r="O652" s="36"/>
      <c r="P652" s="36"/>
      <c r="Q652" s="37"/>
      <c r="R652" s="37"/>
      <c r="S652" s="33" t="s">
        <v>362</v>
      </c>
      <c r="T652" s="34">
        <v>89.431412237775561</v>
      </c>
      <c r="U652" s="34"/>
      <c r="V652" s="34" t="s">
        <v>363</v>
      </c>
      <c r="W652" s="162" t="s">
        <v>363</v>
      </c>
      <c r="X652" s="162" t="s">
        <v>363</v>
      </c>
      <c r="Y652" s="34">
        <v>669.70182409186657</v>
      </c>
      <c r="Z652" s="162">
        <v>8.0030666823360104</v>
      </c>
      <c r="AA652" s="162" t="s">
        <v>363</v>
      </c>
      <c r="AB652" s="162" t="s">
        <v>363</v>
      </c>
      <c r="AC652" s="34">
        <v>22.788059597783821</v>
      </c>
      <c r="AD652" s="162" t="s">
        <v>363</v>
      </c>
      <c r="AE652" s="162" t="s">
        <v>363</v>
      </c>
      <c r="AF652" s="162" t="s">
        <v>363</v>
      </c>
      <c r="AG652" s="162">
        <v>10.736189419341553</v>
      </c>
      <c r="AH652" s="162" t="s">
        <v>363</v>
      </c>
      <c r="AI652" s="162">
        <v>14.719398222339864</v>
      </c>
      <c r="AJ652" s="162" t="s">
        <v>363</v>
      </c>
      <c r="AK652" s="34" t="s">
        <v>363</v>
      </c>
      <c r="AL652" s="34">
        <v>436.12803904796402</v>
      </c>
      <c r="AM652" s="34">
        <v>859.48114399700705</v>
      </c>
      <c r="AN652" s="34">
        <v>18.103586111593685</v>
      </c>
      <c r="AO652" s="34">
        <v>3.9655236366795683</v>
      </c>
      <c r="AP652" s="34">
        <v>18.461280945781091</v>
      </c>
      <c r="AQ652" s="34">
        <v>631.74949201541858</v>
      </c>
    </row>
    <row r="653" spans="1:43" x14ac:dyDescent="0.45">
      <c r="A653" s="19">
        <v>645</v>
      </c>
      <c r="B653" s="19" t="str">
        <f t="shared" si="68"/>
        <v>71021_Grey</v>
      </c>
      <c r="C653" s="19" t="s">
        <v>1265</v>
      </c>
      <c r="D653" s="19" t="s">
        <v>1265</v>
      </c>
      <c r="E653" s="19" t="s">
        <v>1265</v>
      </c>
      <c r="F653" s="19" t="s">
        <v>1265</v>
      </c>
      <c r="G653" s="19">
        <f t="shared" si="69"/>
        <v>71021</v>
      </c>
      <c r="H653" s="19" t="str">
        <f t="shared" si="66"/>
        <v>071021</v>
      </c>
      <c r="I653" s="19" t="str">
        <f t="shared" si="67"/>
        <v>aa</v>
      </c>
      <c r="J653" s="19">
        <f t="shared" si="70"/>
        <v>417</v>
      </c>
      <c r="K653" s="38"/>
      <c r="L653" s="39"/>
      <c r="M653" s="39"/>
      <c r="N653" s="39"/>
      <c r="O653" s="39"/>
      <c r="P653" s="39"/>
      <c r="Q653" s="40"/>
      <c r="R653" s="40"/>
      <c r="S653" s="33" t="s">
        <v>364</v>
      </c>
      <c r="T653" s="34">
        <v>214.96449445909971</v>
      </c>
      <c r="U653" s="34"/>
      <c r="V653" s="34" t="s">
        <v>363</v>
      </c>
      <c r="W653" s="162" t="s">
        <v>363</v>
      </c>
      <c r="X653" s="162" t="s">
        <v>363</v>
      </c>
      <c r="Y653" s="34">
        <v>330.75975304884128</v>
      </c>
      <c r="Z653" s="162">
        <v>3.5803077949199064E-3</v>
      </c>
      <c r="AA653" s="162" t="s">
        <v>363</v>
      </c>
      <c r="AB653" s="162" t="s">
        <v>363</v>
      </c>
      <c r="AC653" s="34">
        <v>46.002176316654655</v>
      </c>
      <c r="AD653" s="162" t="s">
        <v>363</v>
      </c>
      <c r="AE653" s="162" t="s">
        <v>363</v>
      </c>
      <c r="AF653" s="162" t="s">
        <v>363</v>
      </c>
      <c r="AG653" s="162">
        <v>231.04673187965818</v>
      </c>
      <c r="AH653" s="162" t="s">
        <v>363</v>
      </c>
      <c r="AI653" s="162">
        <v>29.557252305593032</v>
      </c>
      <c r="AJ653" s="162" t="s">
        <v>363</v>
      </c>
      <c r="AK653" s="34" t="s">
        <v>363</v>
      </c>
      <c r="AL653" s="34">
        <v>330.33902282095897</v>
      </c>
      <c r="AM653" s="34">
        <v>259.16933302482789</v>
      </c>
      <c r="AN653" s="34">
        <v>448.8193492637011</v>
      </c>
      <c r="AO653" s="34">
        <v>467.51460381755538</v>
      </c>
      <c r="AP653" s="34">
        <v>119.58332417920901</v>
      </c>
      <c r="AQ653" s="34">
        <v>186.14345164019022</v>
      </c>
    </row>
    <row r="654" spans="1:43" x14ac:dyDescent="0.45">
      <c r="A654" s="19">
        <v>646</v>
      </c>
      <c r="B654" s="19" t="str">
        <f t="shared" si="68"/>
        <v>70820_Green</v>
      </c>
      <c r="C654" s="19" t="s">
        <v>168</v>
      </c>
      <c r="D654" s="19" t="s">
        <v>168</v>
      </c>
      <c r="E654" s="19" t="s">
        <v>104</v>
      </c>
      <c r="F654" s="19" t="s">
        <v>104</v>
      </c>
      <c r="G654" s="19">
        <f t="shared" si="69"/>
        <v>70820</v>
      </c>
      <c r="H654" s="19" t="str">
        <f t="shared" si="66"/>
        <v>070820</v>
      </c>
      <c r="I654" s="19">
        <f>IF(J654=J651,"aa",J654)</f>
        <v>423</v>
      </c>
      <c r="J654" s="19">
        <f t="shared" si="70"/>
        <v>423</v>
      </c>
      <c r="K654" s="31">
        <v>423</v>
      </c>
      <c r="L654" s="30" t="s">
        <v>912</v>
      </c>
      <c r="M654" s="30"/>
      <c r="N654" s="30"/>
      <c r="O654" s="49" t="s">
        <v>187</v>
      </c>
      <c r="P654" s="30" t="s">
        <v>912</v>
      </c>
      <c r="Q654" s="32">
        <v>1</v>
      </c>
      <c r="R654" s="32">
        <v>1</v>
      </c>
      <c r="S654" s="33" t="s">
        <v>361</v>
      </c>
      <c r="T654" s="34">
        <v>300.96503220381948</v>
      </c>
      <c r="U654" s="34"/>
      <c r="V654" s="34" t="s">
        <v>363</v>
      </c>
      <c r="W654" s="162" t="s">
        <v>363</v>
      </c>
      <c r="X654" s="162" t="s">
        <v>363</v>
      </c>
      <c r="Y654" s="34" t="s">
        <v>363</v>
      </c>
      <c r="Z654" s="162" t="s">
        <v>363</v>
      </c>
      <c r="AA654" s="162" t="s">
        <v>363</v>
      </c>
      <c r="AB654" s="162" t="s">
        <v>363</v>
      </c>
      <c r="AC654" s="34" t="s">
        <v>363</v>
      </c>
      <c r="AD654" s="162" t="s">
        <v>363</v>
      </c>
      <c r="AE654" s="162" t="s">
        <v>363</v>
      </c>
      <c r="AF654" s="162" t="s">
        <v>363</v>
      </c>
      <c r="AG654" s="162">
        <v>362.44777825288901</v>
      </c>
      <c r="AH654" s="162" t="s">
        <v>363</v>
      </c>
      <c r="AI654" s="162" t="s">
        <v>363</v>
      </c>
      <c r="AJ654" s="162" t="s">
        <v>363</v>
      </c>
      <c r="AK654" s="34" t="s">
        <v>363</v>
      </c>
      <c r="AL654" s="34">
        <v>372.81439344603831</v>
      </c>
      <c r="AM654" s="34" t="s">
        <v>363</v>
      </c>
      <c r="AN654" s="34">
        <v>228.11178718706321</v>
      </c>
      <c r="AO654" s="34" t="s">
        <v>363</v>
      </c>
      <c r="AP654" s="34" t="s">
        <v>363</v>
      </c>
      <c r="AQ654" s="34" t="s">
        <v>363</v>
      </c>
    </row>
    <row r="655" spans="1:43" x14ac:dyDescent="0.45">
      <c r="A655" s="19">
        <v>647</v>
      </c>
      <c r="B655" s="19" t="str">
        <f t="shared" si="68"/>
        <v>70820_Blue</v>
      </c>
      <c r="C655" s="19" t="s">
        <v>168</v>
      </c>
      <c r="D655" s="19" t="s">
        <v>168</v>
      </c>
      <c r="E655" s="19" t="s">
        <v>104</v>
      </c>
      <c r="F655" s="19" t="s">
        <v>104</v>
      </c>
      <c r="G655" s="19">
        <f t="shared" si="69"/>
        <v>70820</v>
      </c>
      <c r="H655" s="19" t="str">
        <f t="shared" si="66"/>
        <v>070820</v>
      </c>
      <c r="I655" s="19">
        <f t="shared" si="67"/>
        <v>423</v>
      </c>
      <c r="J655" s="19">
        <f t="shared" si="70"/>
        <v>423</v>
      </c>
      <c r="K655" s="35"/>
      <c r="L655" s="36"/>
      <c r="M655" s="36"/>
      <c r="N655" s="36"/>
      <c r="O655" s="56"/>
      <c r="P655" s="36"/>
      <c r="Q655" s="37"/>
      <c r="R655" s="37"/>
      <c r="S655" s="33" t="s">
        <v>362</v>
      </c>
      <c r="T655" s="34">
        <v>103.76985829284995</v>
      </c>
      <c r="U655" s="34"/>
      <c r="V655" s="34" t="s">
        <v>363</v>
      </c>
      <c r="W655" s="162" t="s">
        <v>363</v>
      </c>
      <c r="X655" s="162" t="s">
        <v>363</v>
      </c>
      <c r="Y655" s="34" t="s">
        <v>363</v>
      </c>
      <c r="Z655" s="162" t="s">
        <v>363</v>
      </c>
      <c r="AA655" s="162" t="s">
        <v>363</v>
      </c>
      <c r="AB655" s="162" t="s">
        <v>363</v>
      </c>
      <c r="AC655" s="34" t="s">
        <v>363</v>
      </c>
      <c r="AD655" s="162" t="s">
        <v>363</v>
      </c>
      <c r="AE655" s="162" t="s">
        <v>363</v>
      </c>
      <c r="AF655" s="162" t="s">
        <v>363</v>
      </c>
      <c r="AG655" s="162">
        <v>1.1854664944202928</v>
      </c>
      <c r="AH655" s="162" t="s">
        <v>363</v>
      </c>
      <c r="AI655" s="162" t="s">
        <v>363</v>
      </c>
      <c r="AJ655" s="162" t="s">
        <v>363</v>
      </c>
      <c r="AK655" s="34" t="s">
        <v>363</v>
      </c>
      <c r="AL655" s="34">
        <v>57.409098671459084</v>
      </c>
      <c r="AM655" s="34" t="s">
        <v>363</v>
      </c>
      <c r="AN655" s="34">
        <v>6.3555481755770566</v>
      </c>
      <c r="AO655" s="34" t="s">
        <v>363</v>
      </c>
      <c r="AP655" s="34" t="s">
        <v>363</v>
      </c>
      <c r="AQ655" s="34" t="s">
        <v>363</v>
      </c>
    </row>
    <row r="656" spans="1:43" x14ac:dyDescent="0.45">
      <c r="A656" s="19">
        <v>648</v>
      </c>
      <c r="B656" s="19" t="str">
        <f t="shared" si="68"/>
        <v>70820_Grey</v>
      </c>
      <c r="C656" s="19" t="s">
        <v>168</v>
      </c>
      <c r="D656" s="19" t="s">
        <v>168</v>
      </c>
      <c r="E656" s="19" t="s">
        <v>104</v>
      </c>
      <c r="F656" s="19" t="s">
        <v>104</v>
      </c>
      <c r="G656" s="19">
        <f t="shared" si="69"/>
        <v>70820</v>
      </c>
      <c r="H656" s="19" t="str">
        <f t="shared" si="66"/>
        <v>070820</v>
      </c>
      <c r="I656" s="19">
        <f t="shared" si="67"/>
        <v>423</v>
      </c>
      <c r="J656" s="19">
        <f t="shared" si="70"/>
        <v>423</v>
      </c>
      <c r="K656" s="38"/>
      <c r="L656" s="39"/>
      <c r="M656" s="39"/>
      <c r="N656" s="39"/>
      <c r="O656" s="39"/>
      <c r="P656" s="39"/>
      <c r="Q656" s="40"/>
      <c r="R656" s="40"/>
      <c r="S656" s="33" t="s">
        <v>364</v>
      </c>
      <c r="T656" s="34">
        <v>142.53421776041566</v>
      </c>
      <c r="U656" s="34"/>
      <c r="V656" s="34" t="s">
        <v>363</v>
      </c>
      <c r="W656" s="162" t="s">
        <v>363</v>
      </c>
      <c r="X656" s="162" t="s">
        <v>363</v>
      </c>
      <c r="Y656" s="34" t="s">
        <v>363</v>
      </c>
      <c r="Z656" s="162" t="s">
        <v>363</v>
      </c>
      <c r="AA656" s="162" t="s">
        <v>363</v>
      </c>
      <c r="AB656" s="162" t="s">
        <v>363</v>
      </c>
      <c r="AC656" s="34" t="s">
        <v>363</v>
      </c>
      <c r="AD656" s="162" t="s">
        <v>363</v>
      </c>
      <c r="AE656" s="162" t="s">
        <v>363</v>
      </c>
      <c r="AF656" s="162" t="s">
        <v>363</v>
      </c>
      <c r="AG656" s="162">
        <v>51.51097688780267</v>
      </c>
      <c r="AH656" s="162" t="s">
        <v>363</v>
      </c>
      <c r="AI656" s="162" t="s">
        <v>363</v>
      </c>
      <c r="AJ656" s="162" t="s">
        <v>363</v>
      </c>
      <c r="AK656" s="34" t="s">
        <v>363</v>
      </c>
      <c r="AL656" s="34">
        <v>56.204550037183367</v>
      </c>
      <c r="AM656" s="34" t="s">
        <v>363</v>
      </c>
      <c r="AN656" s="34">
        <v>203.45297667445598</v>
      </c>
      <c r="AO656" s="34" t="s">
        <v>363</v>
      </c>
      <c r="AP656" s="34" t="s">
        <v>363</v>
      </c>
      <c r="AQ656" s="34" t="s">
        <v>363</v>
      </c>
    </row>
    <row r="657" spans="1:43" x14ac:dyDescent="0.45">
      <c r="A657" s="19">
        <v>649</v>
      </c>
      <c r="B657" s="19" t="str">
        <f t="shared" si="68"/>
        <v>70610_Green</v>
      </c>
      <c r="C657" s="19" t="s">
        <v>168</v>
      </c>
      <c r="D657" s="19" t="s">
        <v>168</v>
      </c>
      <c r="E657" s="19" t="s">
        <v>168</v>
      </c>
      <c r="F657" s="19" t="s">
        <v>168</v>
      </c>
      <c r="G657" s="19">
        <f t="shared" si="69"/>
        <v>70610</v>
      </c>
      <c r="H657" s="19" t="str">
        <f t="shared" si="66"/>
        <v>070610</v>
      </c>
      <c r="I657" s="19">
        <f>IF(J657=J654,"aa",J657)</f>
        <v>426</v>
      </c>
      <c r="J657" s="19">
        <f t="shared" si="70"/>
        <v>426</v>
      </c>
      <c r="K657" s="31">
        <v>426</v>
      </c>
      <c r="L657" s="30" t="s">
        <v>913</v>
      </c>
      <c r="M657" s="30" t="s">
        <v>524</v>
      </c>
      <c r="N657" s="49" t="s">
        <v>914</v>
      </c>
      <c r="O657" s="49" t="s">
        <v>188</v>
      </c>
      <c r="P657" s="30" t="s">
        <v>913</v>
      </c>
      <c r="Q657" s="32">
        <v>1</v>
      </c>
      <c r="R657" s="32">
        <v>1</v>
      </c>
      <c r="S657" s="33" t="s">
        <v>361</v>
      </c>
      <c r="T657" s="34">
        <v>105.73059158326858</v>
      </c>
      <c r="U657" s="34"/>
      <c r="V657" s="34" t="s">
        <v>363</v>
      </c>
      <c r="W657" s="162">
        <v>304.48872180451127</v>
      </c>
      <c r="X657" s="162" t="s">
        <v>363</v>
      </c>
      <c r="Y657" s="34">
        <v>43.208911169707591</v>
      </c>
      <c r="Z657" s="162">
        <v>185.65070510939253</v>
      </c>
      <c r="AA657" s="162" t="s">
        <v>363</v>
      </c>
      <c r="AB657" s="162">
        <v>307.34559943553325</v>
      </c>
      <c r="AC657" s="34">
        <v>197.3614489814201</v>
      </c>
      <c r="AD657" s="162" t="s">
        <v>363</v>
      </c>
      <c r="AE657" s="162" t="s">
        <v>363</v>
      </c>
      <c r="AF657" s="162">
        <v>116.91591011041258</v>
      </c>
      <c r="AG657" s="162">
        <v>345.71690623411325</v>
      </c>
      <c r="AH657" s="162" t="s">
        <v>363</v>
      </c>
      <c r="AI657" s="162" t="s">
        <v>363</v>
      </c>
      <c r="AJ657" s="162" t="s">
        <v>363</v>
      </c>
      <c r="AK657" s="34" t="s">
        <v>363</v>
      </c>
      <c r="AL657" s="34">
        <v>123.31688795480379</v>
      </c>
      <c r="AM657" s="34">
        <v>71.183799062732646</v>
      </c>
      <c r="AN657" s="34">
        <v>143.66870913406595</v>
      </c>
      <c r="AO657" s="34">
        <v>60.687217395999276</v>
      </c>
      <c r="AP657" s="34">
        <v>94.756825371114459</v>
      </c>
      <c r="AQ657" s="34">
        <v>127.72094214734433</v>
      </c>
    </row>
    <row r="658" spans="1:43" x14ac:dyDescent="0.45">
      <c r="A658" s="19">
        <v>650</v>
      </c>
      <c r="B658" s="19" t="str">
        <f t="shared" si="68"/>
        <v>70610_Blue</v>
      </c>
      <c r="C658" s="19" t="s">
        <v>168</v>
      </c>
      <c r="D658" s="19" t="s">
        <v>168</v>
      </c>
      <c r="E658" s="19" t="s">
        <v>168</v>
      </c>
      <c r="F658" s="19" t="s">
        <v>168</v>
      </c>
      <c r="G658" s="19">
        <f t="shared" si="69"/>
        <v>70610</v>
      </c>
      <c r="H658" s="19" t="str">
        <f t="shared" si="66"/>
        <v>070610</v>
      </c>
      <c r="I658" s="19">
        <f t="shared" si="67"/>
        <v>426</v>
      </c>
      <c r="J658" s="19">
        <f t="shared" si="70"/>
        <v>426</v>
      </c>
      <c r="K658" s="35"/>
      <c r="L658" s="36"/>
      <c r="M658" s="36"/>
      <c r="N658" s="56"/>
      <c r="O658" s="56"/>
      <c r="P658" s="36"/>
      <c r="Q658" s="37"/>
      <c r="R658" s="37"/>
      <c r="S658" s="33" t="s">
        <v>362</v>
      </c>
      <c r="T658" s="34">
        <v>28.163329899966648</v>
      </c>
      <c r="U658" s="34"/>
      <c r="V658" s="34" t="s">
        <v>363</v>
      </c>
      <c r="W658" s="162" t="s">
        <v>363</v>
      </c>
      <c r="X658" s="162" t="s">
        <v>363</v>
      </c>
      <c r="Y658" s="34">
        <v>271.57540717957539</v>
      </c>
      <c r="Z658" s="162">
        <v>180.61198919038591</v>
      </c>
      <c r="AA658" s="162" t="s">
        <v>363</v>
      </c>
      <c r="AB658" s="162">
        <v>3.2119997213149198</v>
      </c>
      <c r="AC658" s="34">
        <v>34.257193534465017</v>
      </c>
      <c r="AD658" s="162" t="s">
        <v>363</v>
      </c>
      <c r="AE658" s="162" t="s">
        <v>363</v>
      </c>
      <c r="AF658" s="162">
        <v>34.183344630168783</v>
      </c>
      <c r="AG658" s="162">
        <v>12.480598917027915</v>
      </c>
      <c r="AH658" s="162" t="s">
        <v>363</v>
      </c>
      <c r="AI658" s="162" t="s">
        <v>363</v>
      </c>
      <c r="AJ658" s="162" t="s">
        <v>363</v>
      </c>
      <c r="AK658" s="34" t="s">
        <v>363</v>
      </c>
      <c r="AL658" s="34">
        <v>53.390001357445264</v>
      </c>
      <c r="AM658" s="34">
        <v>13.627631316160196</v>
      </c>
      <c r="AN658" s="34">
        <v>3.441605643954297</v>
      </c>
      <c r="AO658" s="34">
        <v>7.841806192672812</v>
      </c>
      <c r="AP658" s="34">
        <v>50.103221904492663</v>
      </c>
      <c r="AQ658" s="34">
        <v>91.273582176729249</v>
      </c>
    </row>
    <row r="659" spans="1:43" x14ac:dyDescent="0.45">
      <c r="A659" s="19">
        <v>651</v>
      </c>
      <c r="B659" s="19" t="str">
        <f t="shared" si="68"/>
        <v>70610_Grey</v>
      </c>
      <c r="C659" s="19" t="s">
        <v>168</v>
      </c>
      <c r="D659" s="19" t="s">
        <v>168</v>
      </c>
      <c r="E659" s="19" t="s">
        <v>168</v>
      </c>
      <c r="F659" s="19" t="s">
        <v>168</v>
      </c>
      <c r="G659" s="19">
        <f t="shared" si="69"/>
        <v>70610</v>
      </c>
      <c r="H659" s="19" t="str">
        <f t="shared" si="66"/>
        <v>070610</v>
      </c>
      <c r="I659" s="19">
        <f t="shared" si="67"/>
        <v>426</v>
      </c>
      <c r="J659" s="19">
        <f t="shared" si="70"/>
        <v>426</v>
      </c>
      <c r="K659" s="38"/>
      <c r="L659" s="39"/>
      <c r="M659" s="39"/>
      <c r="N659" s="39"/>
      <c r="O659" s="39"/>
      <c r="P659" s="39"/>
      <c r="Q659" s="40"/>
      <c r="R659" s="40"/>
      <c r="S659" s="33" t="s">
        <v>364</v>
      </c>
      <c r="T659" s="34">
        <v>61.17177767753293</v>
      </c>
      <c r="U659" s="34"/>
      <c r="V659" s="34" t="s">
        <v>363</v>
      </c>
      <c r="W659" s="162">
        <v>67.876240601503739</v>
      </c>
      <c r="X659" s="162" t="s">
        <v>363</v>
      </c>
      <c r="Y659" s="34">
        <v>80.583196121539487</v>
      </c>
      <c r="Z659" s="162">
        <v>3.7541454621131822E-4</v>
      </c>
      <c r="AA659" s="162" t="s">
        <v>363</v>
      </c>
      <c r="AB659" s="162">
        <v>67.929446402687489</v>
      </c>
      <c r="AC659" s="34">
        <v>13.205390523954872</v>
      </c>
      <c r="AD659" s="162" t="s">
        <v>363</v>
      </c>
      <c r="AE659" s="162" t="s">
        <v>363</v>
      </c>
      <c r="AF659" s="162" t="s">
        <v>363</v>
      </c>
      <c r="AG659" s="162">
        <v>50.1274700589953</v>
      </c>
      <c r="AH659" s="162" t="s">
        <v>363</v>
      </c>
      <c r="AI659" s="162" t="s">
        <v>363</v>
      </c>
      <c r="AJ659" s="162" t="s">
        <v>363</v>
      </c>
      <c r="AK659" s="34" t="s">
        <v>363</v>
      </c>
      <c r="AL659" s="34">
        <v>18.66294014087218</v>
      </c>
      <c r="AM659" s="34">
        <v>40.197728394023088</v>
      </c>
      <c r="AN659" s="34">
        <v>142.76340797516676</v>
      </c>
      <c r="AO659" s="34">
        <v>37.425760674630361</v>
      </c>
      <c r="AP659" s="34">
        <v>52.532670817704755</v>
      </c>
      <c r="AQ659" s="34">
        <v>25.69575293395048</v>
      </c>
    </row>
    <row r="660" spans="1:43" x14ac:dyDescent="0.45">
      <c r="A660" s="19">
        <v>652</v>
      </c>
      <c r="B660" s="19" t="str">
        <f t="shared" si="68"/>
        <v>70940_Green</v>
      </c>
      <c r="C660" s="19" t="s">
        <v>168</v>
      </c>
      <c r="D660" s="19" t="s">
        <v>169</v>
      </c>
      <c r="E660" s="19" t="s">
        <v>169</v>
      </c>
      <c r="F660" s="19" t="s">
        <v>168</v>
      </c>
      <c r="G660" s="19">
        <f t="shared" si="69"/>
        <v>70940</v>
      </c>
      <c r="H660" s="19" t="str">
        <f t="shared" si="66"/>
        <v>070940</v>
      </c>
      <c r="I660" s="19" t="str">
        <f>IF(J660=J657,"aa",J660)</f>
        <v>aa</v>
      </c>
      <c r="J660" s="19">
        <f t="shared" si="70"/>
        <v>426</v>
      </c>
      <c r="K660" s="31" t="s">
        <v>363</v>
      </c>
      <c r="L660" s="30" t="s">
        <v>915</v>
      </c>
      <c r="M660" s="30" t="s">
        <v>843</v>
      </c>
      <c r="N660" s="49" t="s">
        <v>916</v>
      </c>
      <c r="O660" s="30" t="s">
        <v>363</v>
      </c>
      <c r="P660" s="30" t="s">
        <v>915</v>
      </c>
      <c r="Q660" s="32">
        <v>1</v>
      </c>
      <c r="R660" s="32">
        <v>1</v>
      </c>
      <c r="S660" s="33" t="s">
        <v>361</v>
      </c>
      <c r="T660" s="34">
        <v>105.73059158326858</v>
      </c>
      <c r="U660" s="34"/>
      <c r="V660" s="34" t="s">
        <v>363</v>
      </c>
      <c r="W660" s="162">
        <v>304.48872180451127</v>
      </c>
      <c r="X660" s="162" t="s">
        <v>363</v>
      </c>
      <c r="Y660" s="34">
        <v>43.208911169707591</v>
      </c>
      <c r="Z660" s="162">
        <v>185.65070510939253</v>
      </c>
      <c r="AA660" s="162" t="s">
        <v>363</v>
      </c>
      <c r="AB660" s="162">
        <v>307.34559943553325</v>
      </c>
      <c r="AC660" s="34">
        <v>197.3614489814201</v>
      </c>
      <c r="AD660" s="162" t="s">
        <v>363</v>
      </c>
      <c r="AE660" s="162" t="s">
        <v>363</v>
      </c>
      <c r="AF660" s="162">
        <v>116.91591011041258</v>
      </c>
      <c r="AG660" s="162">
        <v>345.71690623411325</v>
      </c>
      <c r="AH660" s="162" t="s">
        <v>363</v>
      </c>
      <c r="AI660" s="162" t="s">
        <v>363</v>
      </c>
      <c r="AJ660" s="162" t="s">
        <v>363</v>
      </c>
      <c r="AK660" s="34" t="s">
        <v>363</v>
      </c>
      <c r="AL660" s="34">
        <v>123.31688795480379</v>
      </c>
      <c r="AM660" s="34">
        <v>71.183799062732646</v>
      </c>
      <c r="AN660" s="34">
        <v>143.66870913406595</v>
      </c>
      <c r="AO660" s="34">
        <v>60.687217395999276</v>
      </c>
      <c r="AP660" s="34">
        <v>94.756825371114459</v>
      </c>
      <c r="AQ660" s="34">
        <v>127.72094214734433</v>
      </c>
    </row>
    <row r="661" spans="1:43" x14ac:dyDescent="0.45">
      <c r="A661" s="19">
        <v>653</v>
      </c>
      <c r="B661" s="19" t="str">
        <f t="shared" si="68"/>
        <v>70940_Blue</v>
      </c>
      <c r="C661" s="19" t="s">
        <v>168</v>
      </c>
      <c r="D661" s="19" t="s">
        <v>169</v>
      </c>
      <c r="E661" s="19" t="s">
        <v>169</v>
      </c>
      <c r="F661" s="19" t="s">
        <v>168</v>
      </c>
      <c r="G661" s="19">
        <f t="shared" si="69"/>
        <v>70940</v>
      </c>
      <c r="H661" s="19" t="str">
        <f t="shared" si="66"/>
        <v>070940</v>
      </c>
      <c r="I661" s="19" t="str">
        <f t="shared" ref="I661:I724" si="71">IF(J661=J658,"aa",J661)</f>
        <v>aa</v>
      </c>
      <c r="J661" s="19">
        <f t="shared" si="70"/>
        <v>426</v>
      </c>
      <c r="K661" s="35"/>
      <c r="L661" s="36"/>
      <c r="M661" s="36"/>
      <c r="N661" s="56"/>
      <c r="O661" s="36"/>
      <c r="P661" s="36"/>
      <c r="Q661" s="37"/>
      <c r="R661" s="37"/>
      <c r="S661" s="33" t="s">
        <v>362</v>
      </c>
      <c r="T661" s="34">
        <v>28.163329899966648</v>
      </c>
      <c r="U661" s="34"/>
      <c r="V661" s="34" t="s">
        <v>363</v>
      </c>
      <c r="W661" s="162" t="s">
        <v>363</v>
      </c>
      <c r="X661" s="162" t="s">
        <v>363</v>
      </c>
      <c r="Y661" s="34">
        <v>271.57540717957539</v>
      </c>
      <c r="Z661" s="162">
        <v>180.61198919038591</v>
      </c>
      <c r="AA661" s="162" t="s">
        <v>363</v>
      </c>
      <c r="AB661" s="162">
        <v>3.2119997213149198</v>
      </c>
      <c r="AC661" s="34">
        <v>34.257193534465017</v>
      </c>
      <c r="AD661" s="162" t="s">
        <v>363</v>
      </c>
      <c r="AE661" s="162" t="s">
        <v>363</v>
      </c>
      <c r="AF661" s="162">
        <v>34.183344630168783</v>
      </c>
      <c r="AG661" s="162">
        <v>12.480598917027915</v>
      </c>
      <c r="AH661" s="162" t="s">
        <v>363</v>
      </c>
      <c r="AI661" s="162" t="s">
        <v>363</v>
      </c>
      <c r="AJ661" s="162" t="s">
        <v>363</v>
      </c>
      <c r="AK661" s="34" t="s">
        <v>363</v>
      </c>
      <c r="AL661" s="34">
        <v>53.390001357445264</v>
      </c>
      <c r="AM661" s="34">
        <v>13.627631316160196</v>
      </c>
      <c r="AN661" s="34">
        <v>3.441605643954297</v>
      </c>
      <c r="AO661" s="34">
        <v>7.841806192672812</v>
      </c>
      <c r="AP661" s="34">
        <v>50.103221904492663</v>
      </c>
      <c r="AQ661" s="34">
        <v>91.273582176729249</v>
      </c>
    </row>
    <row r="662" spans="1:43" x14ac:dyDescent="0.45">
      <c r="A662" s="19">
        <v>654</v>
      </c>
      <c r="B662" s="19" t="str">
        <f t="shared" si="68"/>
        <v>70940_Grey</v>
      </c>
      <c r="C662" s="19" t="s">
        <v>168</v>
      </c>
      <c r="D662" s="19" t="s">
        <v>169</v>
      </c>
      <c r="E662" s="19" t="s">
        <v>169</v>
      </c>
      <c r="F662" s="19" t="s">
        <v>168</v>
      </c>
      <c r="G662" s="19">
        <f t="shared" si="69"/>
        <v>70940</v>
      </c>
      <c r="H662" s="19" t="str">
        <f t="shared" si="66"/>
        <v>070940</v>
      </c>
      <c r="I662" s="19" t="str">
        <f t="shared" si="71"/>
        <v>aa</v>
      </c>
      <c r="J662" s="19">
        <f t="shared" si="70"/>
        <v>426</v>
      </c>
      <c r="K662" s="38"/>
      <c r="L662" s="39"/>
      <c r="M662" s="39"/>
      <c r="N662" s="39"/>
      <c r="O662" s="39"/>
      <c r="P662" s="39"/>
      <c r="Q662" s="40"/>
      <c r="R662" s="40"/>
      <c r="S662" s="33" t="s">
        <v>364</v>
      </c>
      <c r="T662" s="34">
        <v>61.17177767753293</v>
      </c>
      <c r="U662" s="34"/>
      <c r="V662" s="34" t="s">
        <v>363</v>
      </c>
      <c r="W662" s="162">
        <v>67.876240601503739</v>
      </c>
      <c r="X662" s="162" t="s">
        <v>363</v>
      </c>
      <c r="Y662" s="34">
        <v>80.583196121539487</v>
      </c>
      <c r="Z662" s="162">
        <v>3.7541454621131822E-4</v>
      </c>
      <c r="AA662" s="162" t="s">
        <v>363</v>
      </c>
      <c r="AB662" s="162">
        <v>67.929446402687489</v>
      </c>
      <c r="AC662" s="34">
        <v>13.205390523954872</v>
      </c>
      <c r="AD662" s="162" t="s">
        <v>363</v>
      </c>
      <c r="AE662" s="162" t="s">
        <v>363</v>
      </c>
      <c r="AF662" s="162" t="s">
        <v>363</v>
      </c>
      <c r="AG662" s="162">
        <v>50.1274700589953</v>
      </c>
      <c r="AH662" s="162" t="s">
        <v>363</v>
      </c>
      <c r="AI662" s="162" t="s">
        <v>363</v>
      </c>
      <c r="AJ662" s="162" t="s">
        <v>363</v>
      </c>
      <c r="AK662" s="34" t="s">
        <v>363</v>
      </c>
      <c r="AL662" s="34">
        <v>18.66294014087218</v>
      </c>
      <c r="AM662" s="34">
        <v>40.197728394023088</v>
      </c>
      <c r="AN662" s="34">
        <v>142.76340797516676</v>
      </c>
      <c r="AO662" s="34">
        <v>37.425760674630361</v>
      </c>
      <c r="AP662" s="34">
        <v>52.532670817704755</v>
      </c>
      <c r="AQ662" s="34">
        <v>25.69575293395048</v>
      </c>
    </row>
    <row r="663" spans="1:43" x14ac:dyDescent="0.45">
      <c r="A663" s="19">
        <v>655</v>
      </c>
      <c r="B663" s="19" t="str">
        <f t="shared" si="68"/>
        <v>70990_Green</v>
      </c>
      <c r="C663" s="19" t="s">
        <v>168</v>
      </c>
      <c r="D663" s="19" t="s">
        <v>168</v>
      </c>
      <c r="E663" s="19" t="s">
        <v>168</v>
      </c>
      <c r="F663" s="19" t="s">
        <v>168</v>
      </c>
      <c r="G663" s="19">
        <f t="shared" si="69"/>
        <v>70990</v>
      </c>
      <c r="H663" s="19" t="str">
        <f t="shared" ref="H663:H694" si="72">IF(L663="",H662,LEFT(L663,6))</f>
        <v>070990</v>
      </c>
      <c r="I663" s="19">
        <f>IF(J663=J660,"aa",J663)</f>
        <v>430</v>
      </c>
      <c r="J663" s="19">
        <f t="shared" si="70"/>
        <v>430</v>
      </c>
      <c r="K663" s="31">
        <v>430</v>
      </c>
      <c r="L663" s="30" t="s">
        <v>917</v>
      </c>
      <c r="M663" s="30"/>
      <c r="N663" s="30"/>
      <c r="O663" s="30" t="s">
        <v>189</v>
      </c>
      <c r="P663" s="30" t="s">
        <v>917</v>
      </c>
      <c r="Q663" s="32">
        <v>1</v>
      </c>
      <c r="R663" s="32">
        <v>1</v>
      </c>
      <c r="S663" s="33" t="s">
        <v>361</v>
      </c>
      <c r="T663" s="34">
        <v>474.37887822737525</v>
      </c>
      <c r="U663" s="34"/>
      <c r="V663" s="34" t="s">
        <v>363</v>
      </c>
      <c r="W663" s="162">
        <v>370.92300884955745</v>
      </c>
      <c r="X663" s="162" t="s">
        <v>363</v>
      </c>
      <c r="Y663" s="34">
        <v>53.239702208708479</v>
      </c>
      <c r="Z663" s="162" t="s">
        <v>363</v>
      </c>
      <c r="AA663" s="162">
        <v>458.31555465961554</v>
      </c>
      <c r="AB663" s="162" t="s">
        <v>363</v>
      </c>
      <c r="AC663" s="34">
        <v>446.34528235953883</v>
      </c>
      <c r="AD663" s="162" t="s">
        <v>363</v>
      </c>
      <c r="AE663" s="162" t="s">
        <v>363</v>
      </c>
      <c r="AF663" s="162">
        <v>1147.2202994428585</v>
      </c>
      <c r="AG663" s="162">
        <v>332.34577463111009</v>
      </c>
      <c r="AH663" s="162" t="s">
        <v>363</v>
      </c>
      <c r="AI663" s="162" t="s">
        <v>363</v>
      </c>
      <c r="AJ663" s="162" t="s">
        <v>363</v>
      </c>
      <c r="AK663" s="34" t="s">
        <v>363</v>
      </c>
      <c r="AL663" s="34" t="s">
        <v>363</v>
      </c>
      <c r="AM663" s="34" t="s">
        <v>363</v>
      </c>
      <c r="AN663" s="34" t="s">
        <v>363</v>
      </c>
      <c r="AO663" s="34" t="s">
        <v>363</v>
      </c>
      <c r="AP663" s="34">
        <v>350.74687275515942</v>
      </c>
      <c r="AQ663" s="34" t="s">
        <v>363</v>
      </c>
    </row>
    <row r="664" spans="1:43" x14ac:dyDescent="0.45">
      <c r="A664" s="19">
        <v>656</v>
      </c>
      <c r="B664" s="19" t="str">
        <f t="shared" si="68"/>
        <v>70990_Blue</v>
      </c>
      <c r="C664" s="19" t="s">
        <v>168</v>
      </c>
      <c r="D664" s="19" t="s">
        <v>168</v>
      </c>
      <c r="E664" s="19" t="s">
        <v>168</v>
      </c>
      <c r="F664" s="19" t="s">
        <v>168</v>
      </c>
      <c r="G664" s="19">
        <f t="shared" si="69"/>
        <v>70990</v>
      </c>
      <c r="H664" s="19" t="str">
        <f t="shared" si="72"/>
        <v>070990</v>
      </c>
      <c r="I664" s="19">
        <f t="shared" si="71"/>
        <v>430</v>
      </c>
      <c r="J664" s="19">
        <f t="shared" si="70"/>
        <v>430</v>
      </c>
      <c r="K664" s="35"/>
      <c r="L664" s="36"/>
      <c r="M664" s="36"/>
      <c r="N664" s="36"/>
      <c r="O664" s="36"/>
      <c r="P664" s="36"/>
      <c r="Q664" s="37"/>
      <c r="R664" s="37"/>
      <c r="S664" s="33" t="s">
        <v>362</v>
      </c>
      <c r="T664" s="34">
        <v>36.455114194087685</v>
      </c>
      <c r="U664" s="34"/>
      <c r="V664" s="34" t="s">
        <v>363</v>
      </c>
      <c r="W664" s="162" t="s">
        <v>363</v>
      </c>
      <c r="X664" s="162" t="s">
        <v>363</v>
      </c>
      <c r="Y664" s="34">
        <v>247.29518841755183</v>
      </c>
      <c r="Z664" s="162" t="s">
        <v>363</v>
      </c>
      <c r="AA664" s="162">
        <v>0.27580973795593605</v>
      </c>
      <c r="AB664" s="162" t="s">
        <v>363</v>
      </c>
      <c r="AC664" s="34">
        <v>7.9508026513413048</v>
      </c>
      <c r="AD664" s="162" t="s">
        <v>363</v>
      </c>
      <c r="AE664" s="162" t="s">
        <v>363</v>
      </c>
      <c r="AF664" s="162">
        <v>1.5041930446767744</v>
      </c>
      <c r="AG664" s="162">
        <v>1.0402361168273342</v>
      </c>
      <c r="AH664" s="162" t="s">
        <v>363</v>
      </c>
      <c r="AI664" s="162" t="s">
        <v>363</v>
      </c>
      <c r="AJ664" s="162" t="s">
        <v>363</v>
      </c>
      <c r="AK664" s="34" t="s">
        <v>363</v>
      </c>
      <c r="AL664" s="34" t="s">
        <v>363</v>
      </c>
      <c r="AM664" s="34" t="s">
        <v>363</v>
      </c>
      <c r="AN664" s="34" t="s">
        <v>363</v>
      </c>
      <c r="AO664" s="34" t="s">
        <v>363</v>
      </c>
      <c r="AP664" s="34">
        <v>8.0218260025282326</v>
      </c>
      <c r="AQ664" s="34" t="s">
        <v>363</v>
      </c>
    </row>
    <row r="665" spans="1:43" x14ac:dyDescent="0.45">
      <c r="A665" s="19">
        <v>657</v>
      </c>
      <c r="B665" s="19" t="str">
        <f t="shared" si="68"/>
        <v>70990_Grey</v>
      </c>
      <c r="C665" s="19" t="s">
        <v>168</v>
      </c>
      <c r="D665" s="19" t="s">
        <v>168</v>
      </c>
      <c r="E665" s="19" t="s">
        <v>168</v>
      </c>
      <c r="F665" s="19" t="s">
        <v>168</v>
      </c>
      <c r="G665" s="19">
        <f t="shared" si="69"/>
        <v>70990</v>
      </c>
      <c r="H665" s="19" t="str">
        <f t="shared" si="72"/>
        <v>070990</v>
      </c>
      <c r="I665" s="19">
        <f t="shared" si="71"/>
        <v>430</v>
      </c>
      <c r="J665" s="19">
        <f t="shared" si="70"/>
        <v>430</v>
      </c>
      <c r="K665" s="38"/>
      <c r="L665" s="39"/>
      <c r="M665" s="39"/>
      <c r="N665" s="39"/>
      <c r="O665" s="39"/>
      <c r="P665" s="39"/>
      <c r="Q665" s="40"/>
      <c r="R665" s="40"/>
      <c r="S665" s="33" t="s">
        <v>364</v>
      </c>
      <c r="T665" s="34">
        <v>65.337133867122148</v>
      </c>
      <c r="U665" s="34"/>
      <c r="V665" s="34" t="s">
        <v>363</v>
      </c>
      <c r="W665" s="162">
        <v>71.853185840707937</v>
      </c>
      <c r="X665" s="162" t="s">
        <v>363</v>
      </c>
      <c r="Y665" s="34">
        <v>150.95445714098972</v>
      </c>
      <c r="Z665" s="162" t="s">
        <v>363</v>
      </c>
      <c r="AA665" s="162">
        <v>6.394459746214638</v>
      </c>
      <c r="AB665" s="162" t="s">
        <v>363</v>
      </c>
      <c r="AC665" s="34">
        <v>24.574136814577557</v>
      </c>
      <c r="AD665" s="162" t="s">
        <v>363</v>
      </c>
      <c r="AE665" s="162" t="s">
        <v>363</v>
      </c>
      <c r="AF665" s="162" t="s">
        <v>363</v>
      </c>
      <c r="AG665" s="162">
        <v>48.160712608973064</v>
      </c>
      <c r="AH665" s="162" t="s">
        <v>363</v>
      </c>
      <c r="AI665" s="162" t="s">
        <v>363</v>
      </c>
      <c r="AJ665" s="162" t="s">
        <v>363</v>
      </c>
      <c r="AK665" s="34" t="s">
        <v>363</v>
      </c>
      <c r="AL665" s="34" t="s">
        <v>363</v>
      </c>
      <c r="AM665" s="34" t="s">
        <v>363</v>
      </c>
      <c r="AN665" s="34" t="s">
        <v>363</v>
      </c>
      <c r="AO665" s="34" t="s">
        <v>363</v>
      </c>
      <c r="AP665" s="34">
        <v>70.892023207404364</v>
      </c>
      <c r="AQ665" s="34" t="s">
        <v>363</v>
      </c>
    </row>
    <row r="666" spans="1:43" x14ac:dyDescent="0.45">
      <c r="A666" s="19">
        <v>658</v>
      </c>
      <c r="B666" s="19" t="str">
        <f t="shared" si="68"/>
        <v>70990_Green</v>
      </c>
      <c r="C666" s="26" t="s">
        <v>168</v>
      </c>
      <c r="D666" s="26" t="s">
        <v>168</v>
      </c>
      <c r="E666" s="26" t="s">
        <v>168</v>
      </c>
      <c r="F666" s="26" t="s">
        <v>168</v>
      </c>
      <c r="G666" s="19">
        <f t="shared" si="69"/>
        <v>70990</v>
      </c>
      <c r="H666" s="19" t="str">
        <f t="shared" si="72"/>
        <v>070990</v>
      </c>
      <c r="I666" s="19">
        <f>IF(J666=J663,"aa",J666)</f>
        <v>446</v>
      </c>
      <c r="J666" s="19">
        <f t="shared" si="70"/>
        <v>446</v>
      </c>
      <c r="K666" s="31">
        <v>446</v>
      </c>
      <c r="L666" s="30" t="s">
        <v>918</v>
      </c>
      <c r="M666" s="30"/>
      <c r="N666" s="30"/>
      <c r="O666" s="49" t="s">
        <v>190</v>
      </c>
      <c r="P666" s="30" t="s">
        <v>918</v>
      </c>
      <c r="Q666" s="32">
        <v>1</v>
      </c>
      <c r="R666" s="32">
        <v>1</v>
      </c>
      <c r="S666" s="33" t="s">
        <v>361</v>
      </c>
      <c r="T666" s="34">
        <v>455.08953990530142</v>
      </c>
      <c r="U666" s="34"/>
      <c r="V666" s="34" t="s">
        <v>363</v>
      </c>
      <c r="W666" s="162" t="s">
        <v>363</v>
      </c>
      <c r="X666" s="162" t="s">
        <v>363</v>
      </c>
      <c r="Y666" s="34" t="s">
        <v>363</v>
      </c>
      <c r="Z666" s="162" t="s">
        <v>363</v>
      </c>
      <c r="AA666" s="162" t="s">
        <v>363</v>
      </c>
      <c r="AB666" s="162">
        <v>1559.6086616006253</v>
      </c>
      <c r="AC666" s="34" t="s">
        <v>363</v>
      </c>
      <c r="AD666" s="162" t="s">
        <v>363</v>
      </c>
      <c r="AE666" s="162" t="s">
        <v>363</v>
      </c>
      <c r="AF666" s="162">
        <v>1267.5079098168881</v>
      </c>
      <c r="AG666" s="162" t="s">
        <v>363</v>
      </c>
      <c r="AH666" s="162" t="s">
        <v>363</v>
      </c>
      <c r="AI666" s="162">
        <v>975.51462298676859</v>
      </c>
      <c r="AJ666" s="162" t="s">
        <v>363</v>
      </c>
      <c r="AK666" s="34" t="s">
        <v>363</v>
      </c>
      <c r="AL666" s="34" t="s">
        <v>363</v>
      </c>
      <c r="AM666" s="34">
        <v>103.29540864672055</v>
      </c>
      <c r="AN666" s="34">
        <v>565.00424411676431</v>
      </c>
      <c r="AO666" s="34" t="s">
        <v>363</v>
      </c>
      <c r="AP666" s="34" t="s">
        <v>363</v>
      </c>
      <c r="AQ666" s="34">
        <v>366.07347867715754</v>
      </c>
    </row>
    <row r="667" spans="1:43" x14ac:dyDescent="0.45">
      <c r="A667" s="19">
        <v>659</v>
      </c>
      <c r="B667" s="19" t="str">
        <f t="shared" si="68"/>
        <v>70990_Blue</v>
      </c>
      <c r="C667" s="26" t="s">
        <v>168</v>
      </c>
      <c r="D667" s="26" t="s">
        <v>168</v>
      </c>
      <c r="E667" s="26" t="s">
        <v>168</v>
      </c>
      <c r="F667" s="26" t="s">
        <v>168</v>
      </c>
      <c r="G667" s="19">
        <f t="shared" si="69"/>
        <v>70990</v>
      </c>
      <c r="H667" s="19" t="str">
        <f t="shared" si="72"/>
        <v>070990</v>
      </c>
      <c r="I667" s="19">
        <f t="shared" si="71"/>
        <v>446</v>
      </c>
      <c r="J667" s="19">
        <f t="shared" si="70"/>
        <v>446</v>
      </c>
      <c r="K667" s="35"/>
      <c r="L667" s="36"/>
      <c r="M667" s="36"/>
      <c r="N667" s="36"/>
      <c r="O667" s="56"/>
      <c r="P667" s="36"/>
      <c r="Q667" s="37"/>
      <c r="R667" s="37"/>
      <c r="S667" s="33" t="s">
        <v>362</v>
      </c>
      <c r="T667" s="34">
        <v>156.89713211244359</v>
      </c>
      <c r="U667" s="34"/>
      <c r="V667" s="34" t="s">
        <v>363</v>
      </c>
      <c r="W667" s="162" t="s">
        <v>363</v>
      </c>
      <c r="X667" s="162" t="s">
        <v>363</v>
      </c>
      <c r="Y667" s="34" t="s">
        <v>363</v>
      </c>
      <c r="Z667" s="162" t="s">
        <v>363</v>
      </c>
      <c r="AA667" s="162" t="s">
        <v>363</v>
      </c>
      <c r="AB667" s="162">
        <v>161.37186366329297</v>
      </c>
      <c r="AC667" s="34" t="s">
        <v>363</v>
      </c>
      <c r="AD667" s="162" t="s">
        <v>363</v>
      </c>
      <c r="AE667" s="162" t="s">
        <v>363</v>
      </c>
      <c r="AF667" s="162">
        <v>11.18612032862498</v>
      </c>
      <c r="AG667" s="162" t="s">
        <v>363</v>
      </c>
      <c r="AH667" s="162" t="s">
        <v>363</v>
      </c>
      <c r="AI667" s="162">
        <v>50.494392220437184</v>
      </c>
      <c r="AJ667" s="162" t="s">
        <v>363</v>
      </c>
      <c r="AK667" s="34" t="s">
        <v>363</v>
      </c>
      <c r="AL667" s="34" t="s">
        <v>363</v>
      </c>
      <c r="AM667" s="34">
        <v>306.66590479493414</v>
      </c>
      <c r="AN667" s="34">
        <v>11.805822034827949</v>
      </c>
      <c r="AO667" s="34" t="s">
        <v>363</v>
      </c>
      <c r="AP667" s="34" t="s">
        <v>363</v>
      </c>
      <c r="AQ667" s="34">
        <v>320.49269378338806</v>
      </c>
    </row>
    <row r="668" spans="1:43" x14ac:dyDescent="0.45">
      <c r="A668" s="19">
        <v>660</v>
      </c>
      <c r="B668" s="19" t="str">
        <f t="shared" si="68"/>
        <v>70990_Grey</v>
      </c>
      <c r="C668" s="26" t="s">
        <v>168</v>
      </c>
      <c r="D668" s="26" t="s">
        <v>168</v>
      </c>
      <c r="E668" s="26" t="s">
        <v>168</v>
      </c>
      <c r="F668" s="26" t="s">
        <v>168</v>
      </c>
      <c r="G668" s="19">
        <f t="shared" si="69"/>
        <v>70990</v>
      </c>
      <c r="H668" s="19" t="str">
        <f t="shared" si="72"/>
        <v>070990</v>
      </c>
      <c r="I668" s="19">
        <f t="shared" si="71"/>
        <v>446</v>
      </c>
      <c r="J668" s="19">
        <f t="shared" si="70"/>
        <v>446</v>
      </c>
      <c r="K668" s="38"/>
      <c r="L668" s="39"/>
      <c r="M668" s="39"/>
      <c r="N668" s="39"/>
      <c r="O668" s="39"/>
      <c r="P668" s="39"/>
      <c r="Q668" s="40"/>
      <c r="R668" s="40"/>
      <c r="S668" s="33" t="s">
        <v>364</v>
      </c>
      <c r="T668" s="34">
        <v>87.685922766846389</v>
      </c>
      <c r="U668" s="34"/>
      <c r="V668" s="34" t="s">
        <v>363</v>
      </c>
      <c r="W668" s="162" t="s">
        <v>363</v>
      </c>
      <c r="X668" s="162" t="s">
        <v>363</v>
      </c>
      <c r="Y668" s="34" t="s">
        <v>363</v>
      </c>
      <c r="Z668" s="162" t="s">
        <v>363</v>
      </c>
      <c r="AA668" s="162" t="s">
        <v>363</v>
      </c>
      <c r="AB668" s="162">
        <v>396.94131753934414</v>
      </c>
      <c r="AC668" s="34" t="s">
        <v>363</v>
      </c>
      <c r="AD668" s="162" t="s">
        <v>363</v>
      </c>
      <c r="AE668" s="162" t="s">
        <v>363</v>
      </c>
      <c r="AF668" s="162" t="s">
        <v>363</v>
      </c>
      <c r="AG668" s="162" t="s">
        <v>363</v>
      </c>
      <c r="AH668" s="162" t="s">
        <v>363</v>
      </c>
      <c r="AI668" s="162">
        <v>18.355460165248154</v>
      </c>
      <c r="AJ668" s="162" t="s">
        <v>363</v>
      </c>
      <c r="AK668" s="34" t="s">
        <v>363</v>
      </c>
      <c r="AL668" s="34" t="s">
        <v>363</v>
      </c>
      <c r="AM668" s="34">
        <v>71.481927125943315</v>
      </c>
      <c r="AN668" s="34">
        <v>335.0285174747662</v>
      </c>
      <c r="AO668" s="34" t="s">
        <v>363</v>
      </c>
      <c r="AP668" s="34" t="s">
        <v>363</v>
      </c>
      <c r="AQ668" s="34">
        <v>69.887016838279649</v>
      </c>
    </row>
    <row r="669" spans="1:43" x14ac:dyDescent="0.45">
      <c r="A669" s="19">
        <v>661</v>
      </c>
      <c r="B669" s="19" t="str">
        <f t="shared" si="68"/>
        <v>71040_Green</v>
      </c>
      <c r="C669" s="19" t="s">
        <v>1265</v>
      </c>
      <c r="D669" s="19" t="s">
        <v>1265</v>
      </c>
      <c r="E669" s="19" t="s">
        <v>1265</v>
      </c>
      <c r="F669" s="19" t="s">
        <v>1265</v>
      </c>
      <c r="G669" s="19">
        <f t="shared" si="69"/>
        <v>71040</v>
      </c>
      <c r="H669" s="19" t="str">
        <f t="shared" si="72"/>
        <v>071040</v>
      </c>
      <c r="I669" s="19" t="str">
        <f>IF(J669=J666,"aa",J669)</f>
        <v>aa</v>
      </c>
      <c r="J669" s="19">
        <f t="shared" si="70"/>
        <v>446</v>
      </c>
      <c r="K669" s="31" t="s">
        <v>363</v>
      </c>
      <c r="L669" s="30" t="s">
        <v>919</v>
      </c>
      <c r="M669" s="30" t="s">
        <v>920</v>
      </c>
      <c r="N669" s="30" t="s">
        <v>921</v>
      </c>
      <c r="O669" s="30" t="s">
        <v>363</v>
      </c>
      <c r="P669" s="30" t="s">
        <v>918</v>
      </c>
      <c r="Q669" s="32">
        <v>1</v>
      </c>
      <c r="R669" s="32">
        <v>1</v>
      </c>
      <c r="S669" s="33" t="s">
        <v>361</v>
      </c>
      <c r="T669" s="34">
        <v>455.08953990530142</v>
      </c>
      <c r="U669" s="34"/>
      <c r="V669" s="34" t="s">
        <v>363</v>
      </c>
      <c r="W669" s="162" t="s">
        <v>363</v>
      </c>
      <c r="X669" s="162" t="s">
        <v>363</v>
      </c>
      <c r="Y669" s="34" t="s">
        <v>363</v>
      </c>
      <c r="Z669" s="162" t="s">
        <v>363</v>
      </c>
      <c r="AA669" s="162" t="s">
        <v>363</v>
      </c>
      <c r="AB669" s="162">
        <v>1559.6086616006253</v>
      </c>
      <c r="AC669" s="34" t="s">
        <v>363</v>
      </c>
      <c r="AD669" s="162" t="s">
        <v>363</v>
      </c>
      <c r="AE669" s="162" t="s">
        <v>363</v>
      </c>
      <c r="AF669" s="162">
        <v>1267.5079098168881</v>
      </c>
      <c r="AG669" s="162" t="s">
        <v>363</v>
      </c>
      <c r="AH669" s="162" t="s">
        <v>363</v>
      </c>
      <c r="AI669" s="162">
        <v>975.51462298676859</v>
      </c>
      <c r="AJ669" s="162" t="s">
        <v>363</v>
      </c>
      <c r="AK669" s="34" t="s">
        <v>363</v>
      </c>
      <c r="AL669" s="34" t="s">
        <v>363</v>
      </c>
      <c r="AM669" s="34">
        <v>103.29540864672055</v>
      </c>
      <c r="AN669" s="34">
        <v>565.00424411676431</v>
      </c>
      <c r="AO669" s="34" t="s">
        <v>363</v>
      </c>
      <c r="AP669" s="34" t="s">
        <v>363</v>
      </c>
      <c r="AQ669" s="34">
        <v>366.07347867715754</v>
      </c>
    </row>
    <row r="670" spans="1:43" x14ac:dyDescent="0.45">
      <c r="A670" s="19">
        <v>662</v>
      </c>
      <c r="B670" s="19" t="str">
        <f t="shared" si="68"/>
        <v>71040_Blue</v>
      </c>
      <c r="C670" s="19" t="s">
        <v>1265</v>
      </c>
      <c r="D670" s="19" t="s">
        <v>1265</v>
      </c>
      <c r="E670" s="19" t="s">
        <v>1265</v>
      </c>
      <c r="F670" s="19" t="s">
        <v>1265</v>
      </c>
      <c r="G670" s="19">
        <f t="shared" si="69"/>
        <v>71040</v>
      </c>
      <c r="H670" s="19" t="str">
        <f t="shared" si="72"/>
        <v>071040</v>
      </c>
      <c r="I670" s="19" t="str">
        <f t="shared" si="71"/>
        <v>aa</v>
      </c>
      <c r="J670" s="19">
        <f t="shared" si="70"/>
        <v>446</v>
      </c>
      <c r="K670" s="35"/>
      <c r="L670" s="36"/>
      <c r="M670" s="36"/>
      <c r="N670" s="36"/>
      <c r="O670" s="36"/>
      <c r="P670" s="36"/>
      <c r="Q670" s="37"/>
      <c r="R670" s="37"/>
      <c r="S670" s="33" t="s">
        <v>362</v>
      </c>
      <c r="T670" s="34">
        <v>156.89713211244359</v>
      </c>
      <c r="U670" s="34"/>
      <c r="V670" s="34" t="s">
        <v>363</v>
      </c>
      <c r="W670" s="162" t="s">
        <v>363</v>
      </c>
      <c r="X670" s="162" t="s">
        <v>363</v>
      </c>
      <c r="Y670" s="34" t="s">
        <v>363</v>
      </c>
      <c r="Z670" s="162" t="s">
        <v>363</v>
      </c>
      <c r="AA670" s="162" t="s">
        <v>363</v>
      </c>
      <c r="AB670" s="162">
        <v>161.37186366329297</v>
      </c>
      <c r="AC670" s="34" t="s">
        <v>363</v>
      </c>
      <c r="AD670" s="162" t="s">
        <v>363</v>
      </c>
      <c r="AE670" s="162" t="s">
        <v>363</v>
      </c>
      <c r="AF670" s="162">
        <v>11.18612032862498</v>
      </c>
      <c r="AG670" s="162" t="s">
        <v>363</v>
      </c>
      <c r="AH670" s="162" t="s">
        <v>363</v>
      </c>
      <c r="AI670" s="162">
        <v>50.494392220437184</v>
      </c>
      <c r="AJ670" s="162" t="s">
        <v>363</v>
      </c>
      <c r="AK670" s="34" t="s">
        <v>363</v>
      </c>
      <c r="AL670" s="34" t="s">
        <v>363</v>
      </c>
      <c r="AM670" s="34">
        <v>306.66590479493414</v>
      </c>
      <c r="AN670" s="34">
        <v>11.805822034827949</v>
      </c>
      <c r="AO670" s="34" t="s">
        <v>363</v>
      </c>
      <c r="AP670" s="34" t="s">
        <v>363</v>
      </c>
      <c r="AQ670" s="34">
        <v>320.49269378338806</v>
      </c>
    </row>
    <row r="671" spans="1:43" x14ac:dyDescent="0.45">
      <c r="A671" s="19">
        <v>663</v>
      </c>
      <c r="B671" s="19" t="str">
        <f t="shared" si="68"/>
        <v>71040_Grey</v>
      </c>
      <c r="C671" s="19" t="s">
        <v>1265</v>
      </c>
      <c r="D671" s="19" t="s">
        <v>1265</v>
      </c>
      <c r="E671" s="19" t="s">
        <v>1265</v>
      </c>
      <c r="F671" s="19" t="s">
        <v>1265</v>
      </c>
      <c r="G671" s="19">
        <f t="shared" si="69"/>
        <v>71040</v>
      </c>
      <c r="H671" s="19" t="str">
        <f t="shared" si="72"/>
        <v>071040</v>
      </c>
      <c r="I671" s="19" t="str">
        <f t="shared" si="71"/>
        <v>aa</v>
      </c>
      <c r="J671" s="19">
        <f t="shared" si="70"/>
        <v>446</v>
      </c>
      <c r="K671" s="38"/>
      <c r="L671" s="39"/>
      <c r="M671" s="39"/>
      <c r="N671" s="39"/>
      <c r="O671" s="39"/>
      <c r="P671" s="39"/>
      <c r="Q671" s="40"/>
      <c r="R671" s="40"/>
      <c r="S671" s="33" t="s">
        <v>364</v>
      </c>
      <c r="T671" s="34">
        <v>87.685922766846389</v>
      </c>
      <c r="U671" s="34"/>
      <c r="V671" s="34" t="s">
        <v>363</v>
      </c>
      <c r="W671" s="162" t="s">
        <v>363</v>
      </c>
      <c r="X671" s="162" t="s">
        <v>363</v>
      </c>
      <c r="Y671" s="34" t="s">
        <v>363</v>
      </c>
      <c r="Z671" s="162" t="s">
        <v>363</v>
      </c>
      <c r="AA671" s="162" t="s">
        <v>363</v>
      </c>
      <c r="AB671" s="162">
        <v>396.94131753934414</v>
      </c>
      <c r="AC671" s="34" t="s">
        <v>363</v>
      </c>
      <c r="AD671" s="162" t="s">
        <v>363</v>
      </c>
      <c r="AE671" s="162" t="s">
        <v>363</v>
      </c>
      <c r="AF671" s="162" t="s">
        <v>363</v>
      </c>
      <c r="AG671" s="162" t="s">
        <v>363</v>
      </c>
      <c r="AH671" s="162" t="s">
        <v>363</v>
      </c>
      <c r="AI671" s="162">
        <v>18.355460165248154</v>
      </c>
      <c r="AJ671" s="162" t="s">
        <v>363</v>
      </c>
      <c r="AK671" s="34" t="s">
        <v>363</v>
      </c>
      <c r="AL671" s="34" t="s">
        <v>363</v>
      </c>
      <c r="AM671" s="34">
        <v>71.481927125943315</v>
      </c>
      <c r="AN671" s="34">
        <v>335.0285174747662</v>
      </c>
      <c r="AO671" s="34" t="s">
        <v>363</v>
      </c>
      <c r="AP671" s="34" t="s">
        <v>363</v>
      </c>
      <c r="AQ671" s="34">
        <v>69.887016838279649</v>
      </c>
    </row>
    <row r="672" spans="1:43" x14ac:dyDescent="0.45">
      <c r="A672" s="19">
        <v>664</v>
      </c>
      <c r="B672" s="19" t="str">
        <f t="shared" si="68"/>
        <v>121210_Green</v>
      </c>
      <c r="C672" s="19" t="s">
        <v>168</v>
      </c>
      <c r="D672" s="19" t="s">
        <v>168</v>
      </c>
      <c r="E672" s="19" t="s">
        <v>168</v>
      </c>
      <c r="F672" s="19" t="s">
        <v>168</v>
      </c>
      <c r="G672" s="19">
        <f t="shared" si="69"/>
        <v>121210</v>
      </c>
      <c r="H672" s="19" t="str">
        <f t="shared" si="72"/>
        <v>121210</v>
      </c>
      <c r="I672" s="19">
        <f>IF(J672=J669,"aa",J672)</f>
        <v>461</v>
      </c>
      <c r="J672" s="19">
        <f t="shared" si="70"/>
        <v>461</v>
      </c>
      <c r="K672" s="31">
        <v>461</v>
      </c>
      <c r="L672" s="30" t="s">
        <v>922</v>
      </c>
      <c r="M672" s="30"/>
      <c r="N672" s="30"/>
      <c r="O672" s="30" t="s">
        <v>194</v>
      </c>
      <c r="P672" s="30" t="s">
        <v>922</v>
      </c>
      <c r="Q672" s="32">
        <v>1</v>
      </c>
      <c r="R672" s="32">
        <v>1</v>
      </c>
      <c r="S672" s="33" t="s">
        <v>361</v>
      </c>
      <c r="T672" s="34">
        <v>4556.9921564176138</v>
      </c>
      <c r="U672" s="34"/>
      <c r="V672" s="34" t="s">
        <v>363</v>
      </c>
      <c r="W672" s="162" t="s">
        <v>363</v>
      </c>
      <c r="X672" s="162" t="s">
        <v>363</v>
      </c>
      <c r="Y672" s="34" t="s">
        <v>363</v>
      </c>
      <c r="Z672" s="162" t="s">
        <v>363</v>
      </c>
      <c r="AA672" s="162" t="s">
        <v>363</v>
      </c>
      <c r="AB672" s="162" t="s">
        <v>363</v>
      </c>
      <c r="AC672" s="34" t="s">
        <v>363</v>
      </c>
      <c r="AD672" s="162" t="s">
        <v>363</v>
      </c>
      <c r="AE672" s="162" t="s">
        <v>363</v>
      </c>
      <c r="AF672" s="162" t="s">
        <v>363</v>
      </c>
      <c r="AG672" s="162" t="s">
        <v>363</v>
      </c>
      <c r="AH672" s="162" t="s">
        <v>363</v>
      </c>
      <c r="AI672" s="162" t="s">
        <v>363</v>
      </c>
      <c r="AJ672" s="162" t="s">
        <v>363</v>
      </c>
      <c r="AK672" s="34" t="s">
        <v>363</v>
      </c>
      <c r="AL672" s="34" t="s">
        <v>363</v>
      </c>
      <c r="AM672" s="34" t="s">
        <v>363</v>
      </c>
      <c r="AN672" s="34" t="s">
        <v>363</v>
      </c>
      <c r="AO672" s="34" t="s">
        <v>363</v>
      </c>
      <c r="AP672" s="34" t="s">
        <v>363</v>
      </c>
      <c r="AQ672" s="34" t="s">
        <v>363</v>
      </c>
    </row>
    <row r="673" spans="1:43" x14ac:dyDescent="0.45">
      <c r="A673" s="19">
        <v>665</v>
      </c>
      <c r="B673" s="19" t="str">
        <f t="shared" si="68"/>
        <v>121210_Blue</v>
      </c>
      <c r="C673" s="19" t="s">
        <v>168</v>
      </c>
      <c r="D673" s="19" t="s">
        <v>168</v>
      </c>
      <c r="E673" s="19" t="s">
        <v>168</v>
      </c>
      <c r="F673" s="19" t="s">
        <v>168</v>
      </c>
      <c r="G673" s="19">
        <f t="shared" si="69"/>
        <v>121210</v>
      </c>
      <c r="H673" s="19" t="str">
        <f t="shared" si="72"/>
        <v>121210</v>
      </c>
      <c r="I673" s="19">
        <f t="shared" si="71"/>
        <v>461</v>
      </c>
      <c r="J673" s="19">
        <f t="shared" si="70"/>
        <v>461</v>
      </c>
      <c r="K673" s="35"/>
      <c r="L673" s="36"/>
      <c r="M673" s="36"/>
      <c r="N673" s="36"/>
      <c r="O673" s="36"/>
      <c r="P673" s="36"/>
      <c r="Q673" s="37"/>
      <c r="R673" s="37"/>
      <c r="S673" s="33" t="s">
        <v>362</v>
      </c>
      <c r="T673" s="34">
        <v>333.86488298543929</v>
      </c>
      <c r="U673" s="34"/>
      <c r="V673" s="34" t="s">
        <v>363</v>
      </c>
      <c r="W673" s="162" t="s">
        <v>363</v>
      </c>
      <c r="X673" s="162" t="s">
        <v>363</v>
      </c>
      <c r="Y673" s="34" t="s">
        <v>363</v>
      </c>
      <c r="Z673" s="162" t="s">
        <v>363</v>
      </c>
      <c r="AA673" s="162" t="s">
        <v>363</v>
      </c>
      <c r="AB673" s="162" t="s">
        <v>363</v>
      </c>
      <c r="AC673" s="34" t="s">
        <v>363</v>
      </c>
      <c r="AD673" s="162" t="s">
        <v>363</v>
      </c>
      <c r="AE673" s="162" t="s">
        <v>363</v>
      </c>
      <c r="AF673" s="162" t="s">
        <v>363</v>
      </c>
      <c r="AG673" s="162" t="s">
        <v>363</v>
      </c>
      <c r="AH673" s="162" t="s">
        <v>363</v>
      </c>
      <c r="AI673" s="162" t="s">
        <v>363</v>
      </c>
      <c r="AJ673" s="162" t="s">
        <v>363</v>
      </c>
      <c r="AK673" s="34" t="s">
        <v>363</v>
      </c>
      <c r="AL673" s="34" t="s">
        <v>363</v>
      </c>
      <c r="AM673" s="34" t="s">
        <v>363</v>
      </c>
      <c r="AN673" s="34" t="s">
        <v>363</v>
      </c>
      <c r="AO673" s="34" t="s">
        <v>363</v>
      </c>
      <c r="AP673" s="34" t="s">
        <v>363</v>
      </c>
      <c r="AQ673" s="34" t="s">
        <v>363</v>
      </c>
    </row>
    <row r="674" spans="1:43" x14ac:dyDescent="0.45">
      <c r="A674" s="19">
        <v>666</v>
      </c>
      <c r="B674" s="19" t="str">
        <f t="shared" si="68"/>
        <v>121210_Grey</v>
      </c>
      <c r="C674" s="19" t="s">
        <v>168</v>
      </c>
      <c r="D674" s="19" t="s">
        <v>168</v>
      </c>
      <c r="E674" s="19" t="s">
        <v>168</v>
      </c>
      <c r="F674" s="19" t="s">
        <v>168</v>
      </c>
      <c r="G674" s="19">
        <f t="shared" si="69"/>
        <v>121210</v>
      </c>
      <c r="H674" s="19" t="str">
        <f t="shared" si="72"/>
        <v>121210</v>
      </c>
      <c r="I674" s="19">
        <f t="shared" si="71"/>
        <v>461</v>
      </c>
      <c r="J674" s="19">
        <f t="shared" si="70"/>
        <v>461</v>
      </c>
      <c r="K674" s="38"/>
      <c r="L674" s="39"/>
      <c r="M674" s="39"/>
      <c r="N674" s="39"/>
      <c r="O674" s="39"/>
      <c r="P674" s="39"/>
      <c r="Q674" s="40"/>
      <c r="R674" s="40"/>
      <c r="S674" s="33" t="s">
        <v>364</v>
      </c>
      <c r="T674" s="34">
        <v>703.04393120175052</v>
      </c>
      <c r="U674" s="34"/>
      <c r="V674" s="34" t="s">
        <v>363</v>
      </c>
      <c r="W674" s="162" t="s">
        <v>363</v>
      </c>
      <c r="X674" s="162" t="s">
        <v>363</v>
      </c>
      <c r="Y674" s="34" t="s">
        <v>363</v>
      </c>
      <c r="Z674" s="162" t="s">
        <v>363</v>
      </c>
      <c r="AA674" s="162" t="s">
        <v>363</v>
      </c>
      <c r="AB674" s="162" t="s">
        <v>363</v>
      </c>
      <c r="AC674" s="34" t="s">
        <v>363</v>
      </c>
      <c r="AD674" s="162" t="s">
        <v>363</v>
      </c>
      <c r="AE674" s="162" t="s">
        <v>363</v>
      </c>
      <c r="AF674" s="162" t="s">
        <v>363</v>
      </c>
      <c r="AG674" s="162" t="s">
        <v>363</v>
      </c>
      <c r="AH674" s="162" t="s">
        <v>363</v>
      </c>
      <c r="AI674" s="162" t="s">
        <v>363</v>
      </c>
      <c r="AJ674" s="162" t="s">
        <v>363</v>
      </c>
      <c r="AK674" s="34" t="s">
        <v>363</v>
      </c>
      <c r="AL674" s="34" t="s">
        <v>363</v>
      </c>
      <c r="AM674" s="34" t="s">
        <v>363</v>
      </c>
      <c r="AN674" s="34" t="s">
        <v>363</v>
      </c>
      <c r="AO674" s="34" t="s">
        <v>363</v>
      </c>
      <c r="AP674" s="34" t="s">
        <v>363</v>
      </c>
      <c r="AQ674" s="34" t="s">
        <v>363</v>
      </c>
    </row>
    <row r="675" spans="1:43" x14ac:dyDescent="0.45">
      <c r="A675" s="19">
        <v>667</v>
      </c>
      <c r="B675" s="19" t="str">
        <f t="shared" si="68"/>
        <v>70990_Green</v>
      </c>
      <c r="C675" s="19" t="s">
        <v>168</v>
      </c>
      <c r="D675" s="19" t="s">
        <v>168</v>
      </c>
      <c r="E675" s="19" t="s">
        <v>168</v>
      </c>
      <c r="F675" s="19" t="s">
        <v>168</v>
      </c>
      <c r="G675" s="19">
        <f t="shared" si="69"/>
        <v>70990</v>
      </c>
      <c r="H675" s="19" t="str">
        <f t="shared" si="72"/>
        <v>070990</v>
      </c>
      <c r="I675" s="19">
        <f>IF(J675=J672,"aa",J675)</f>
        <v>463</v>
      </c>
      <c r="J675" s="19">
        <f t="shared" si="70"/>
        <v>463</v>
      </c>
      <c r="K675" s="31">
        <v>463</v>
      </c>
      <c r="L675" s="30" t="s">
        <v>923</v>
      </c>
      <c r="M675" s="30" t="s">
        <v>843</v>
      </c>
      <c r="N675" s="30" t="s">
        <v>924</v>
      </c>
      <c r="O675" s="49" t="s">
        <v>925</v>
      </c>
      <c r="P675" s="30" t="s">
        <v>923</v>
      </c>
      <c r="Q675" s="32">
        <v>1</v>
      </c>
      <c r="R675" s="32">
        <v>1</v>
      </c>
      <c r="S675" s="33" t="s">
        <v>361</v>
      </c>
      <c r="T675" s="34">
        <v>204.56280277245213</v>
      </c>
      <c r="U675" s="34"/>
      <c r="V675" s="34">
        <v>227.33607019392755</v>
      </c>
      <c r="W675" s="162">
        <v>532.69395711500977</v>
      </c>
      <c r="X675" s="162">
        <v>371.58441452452456</v>
      </c>
      <c r="Y675" s="34">
        <v>43.199999999999996</v>
      </c>
      <c r="Z675" s="162">
        <v>546.33909461912958</v>
      </c>
      <c r="AA675" s="162">
        <v>180.39102237823053</v>
      </c>
      <c r="AB675" s="162">
        <v>513.1199294252757</v>
      </c>
      <c r="AC675" s="34">
        <v>274.15246302214587</v>
      </c>
      <c r="AD675" s="162">
        <v>435.5259427568904</v>
      </c>
      <c r="AE675" s="162">
        <v>121.97588291435792</v>
      </c>
      <c r="AF675" s="162">
        <v>150.87965878750029</v>
      </c>
      <c r="AG675" s="162">
        <v>429.92047354140095</v>
      </c>
      <c r="AH675" s="162">
        <v>451.13776125451909</v>
      </c>
      <c r="AI675" s="162">
        <v>509.51210505988035</v>
      </c>
      <c r="AJ675" s="162">
        <v>319.57000761206109</v>
      </c>
      <c r="AK675" s="34">
        <v>214.91330371917323</v>
      </c>
      <c r="AL675" s="34">
        <v>274.30191639194152</v>
      </c>
      <c r="AM675" s="34">
        <v>82.052253906829677</v>
      </c>
      <c r="AN675" s="34">
        <v>218.30076243134039</v>
      </c>
      <c r="AO675" s="34">
        <v>108.97093086783359</v>
      </c>
      <c r="AP675" s="34">
        <v>111.61801097415321</v>
      </c>
      <c r="AQ675" s="34">
        <v>221.28848853621477</v>
      </c>
    </row>
    <row r="676" spans="1:43" x14ac:dyDescent="0.45">
      <c r="A676" s="19">
        <v>668</v>
      </c>
      <c r="B676" s="19" t="str">
        <f t="shared" si="68"/>
        <v>70990_Blue</v>
      </c>
      <c r="C676" s="19" t="s">
        <v>168</v>
      </c>
      <c r="D676" s="19" t="s">
        <v>168</v>
      </c>
      <c r="E676" s="19" t="s">
        <v>168</v>
      </c>
      <c r="F676" s="19" t="s">
        <v>168</v>
      </c>
      <c r="G676" s="19">
        <f t="shared" si="69"/>
        <v>70990</v>
      </c>
      <c r="H676" s="19" t="str">
        <f t="shared" si="72"/>
        <v>070990</v>
      </c>
      <c r="I676" s="19">
        <f t="shared" si="71"/>
        <v>463</v>
      </c>
      <c r="J676" s="19">
        <f t="shared" si="70"/>
        <v>463</v>
      </c>
      <c r="K676" s="35"/>
      <c r="L676" s="36"/>
      <c r="M676" s="36"/>
      <c r="N676" s="36"/>
      <c r="O676" s="56"/>
      <c r="P676" s="36"/>
      <c r="Q676" s="37"/>
      <c r="R676" s="37"/>
      <c r="S676" s="33" t="s">
        <v>362</v>
      </c>
      <c r="T676" s="34">
        <v>32.829890262902424</v>
      </c>
      <c r="U676" s="34"/>
      <c r="V676" s="34">
        <v>65.789722366638969</v>
      </c>
      <c r="W676" s="162" t="s">
        <v>363</v>
      </c>
      <c r="X676" s="162">
        <v>48.473280146555091</v>
      </c>
      <c r="Y676" s="34">
        <v>136.36343692870199</v>
      </c>
      <c r="Z676" s="162">
        <v>607.62039252503109</v>
      </c>
      <c r="AA676" s="162">
        <v>31.197833231728495</v>
      </c>
      <c r="AB676" s="162">
        <v>7.2035934853832382</v>
      </c>
      <c r="AC676" s="34">
        <v>45.334617406323062</v>
      </c>
      <c r="AD676" s="162">
        <v>11.185949058407839</v>
      </c>
      <c r="AE676" s="162">
        <v>30.403182433820259</v>
      </c>
      <c r="AF676" s="162">
        <v>42.345140275034005</v>
      </c>
      <c r="AG676" s="162">
        <v>20.211795113739029</v>
      </c>
      <c r="AH676" s="162">
        <v>5.059102480671271</v>
      </c>
      <c r="AI676" s="162">
        <v>39.58319084009424</v>
      </c>
      <c r="AJ676" s="162">
        <v>1.2240744510404946</v>
      </c>
      <c r="AK676" s="34">
        <v>87.84785552033668</v>
      </c>
      <c r="AL676" s="34">
        <v>166.08298480879938</v>
      </c>
      <c r="AM676" s="34">
        <v>5.2135433340602564</v>
      </c>
      <c r="AN676" s="34">
        <v>4.466402742301284</v>
      </c>
      <c r="AO676" s="34">
        <v>16.476432774318077</v>
      </c>
      <c r="AP676" s="34">
        <v>59.833152422103481</v>
      </c>
      <c r="AQ676" s="34">
        <v>189.94773438081683</v>
      </c>
    </row>
    <row r="677" spans="1:43" x14ac:dyDescent="0.45">
      <c r="A677" s="19">
        <v>669</v>
      </c>
      <c r="B677" s="19" t="str">
        <f t="shared" si="68"/>
        <v>70990_Grey</v>
      </c>
      <c r="C677" s="19" t="s">
        <v>168</v>
      </c>
      <c r="D677" s="19" t="s">
        <v>168</v>
      </c>
      <c r="E677" s="19" t="s">
        <v>168</v>
      </c>
      <c r="F677" s="19" t="s">
        <v>168</v>
      </c>
      <c r="G677" s="19">
        <f t="shared" si="69"/>
        <v>70990</v>
      </c>
      <c r="H677" s="19" t="str">
        <f t="shared" si="72"/>
        <v>070990</v>
      </c>
      <c r="I677" s="19">
        <f t="shared" si="71"/>
        <v>463</v>
      </c>
      <c r="J677" s="19">
        <f t="shared" si="70"/>
        <v>463</v>
      </c>
      <c r="K677" s="38"/>
      <c r="L677" s="39"/>
      <c r="M677" s="39"/>
      <c r="N677" s="39"/>
      <c r="O677" s="39"/>
      <c r="P677" s="39"/>
      <c r="Q677" s="40"/>
      <c r="R677" s="40"/>
      <c r="S677" s="33" t="s">
        <v>364</v>
      </c>
      <c r="T677" s="34">
        <v>100.84093479358258</v>
      </c>
      <c r="U677" s="34"/>
      <c r="V677" s="34">
        <v>48.434243808941588</v>
      </c>
      <c r="W677" s="162">
        <v>103.7204678362573</v>
      </c>
      <c r="X677" s="162">
        <v>32.190723106437019</v>
      </c>
      <c r="Y677" s="34">
        <v>106.95795246800731</v>
      </c>
      <c r="Z677" s="162">
        <v>5.2508538947994147E-4</v>
      </c>
      <c r="AA677" s="162">
        <v>5.1877233745230162</v>
      </c>
      <c r="AB677" s="162">
        <v>106.83018281702481</v>
      </c>
      <c r="AC677" s="34">
        <v>16.759610468992868</v>
      </c>
      <c r="AD677" s="162">
        <v>109.56370091542516</v>
      </c>
      <c r="AE677" s="162">
        <v>32.370866263483045</v>
      </c>
      <c r="AF677" s="162" t="s">
        <v>363</v>
      </c>
      <c r="AG677" s="162">
        <v>57.819290153898343</v>
      </c>
      <c r="AH677" s="162">
        <v>0.26963122726503608</v>
      </c>
      <c r="AI677" s="162">
        <v>10.937446217970205</v>
      </c>
      <c r="AJ677" s="162">
        <v>0.53013331854860524</v>
      </c>
      <c r="AK677" s="34">
        <v>22.924020640774859</v>
      </c>
      <c r="AL677" s="34">
        <v>40.594683702823424</v>
      </c>
      <c r="AM677" s="34">
        <v>52.944828956465287</v>
      </c>
      <c r="AN677" s="34">
        <v>143.14599617629466</v>
      </c>
      <c r="AO677" s="34">
        <v>73.953572899735562</v>
      </c>
      <c r="AP677" s="34">
        <v>62.748868614866502</v>
      </c>
      <c r="AQ677" s="34">
        <v>48.149837274449759</v>
      </c>
    </row>
    <row r="678" spans="1:43" x14ac:dyDescent="0.45">
      <c r="A678" s="19">
        <v>670</v>
      </c>
      <c r="B678" s="19" t="str">
        <f t="shared" si="68"/>
        <v>71080_Green</v>
      </c>
      <c r="C678" s="19" t="s">
        <v>1265</v>
      </c>
      <c r="D678" s="19" t="s">
        <v>1265</v>
      </c>
      <c r="E678" s="19" t="s">
        <v>1265</v>
      </c>
      <c r="F678" s="19" t="s">
        <v>1265</v>
      </c>
      <c r="G678" s="19">
        <f t="shared" si="69"/>
        <v>71080</v>
      </c>
      <c r="H678" s="19" t="str">
        <f t="shared" si="72"/>
        <v>071080</v>
      </c>
      <c r="I678" s="19" t="str">
        <f>IF(J678=J675,"aa",J678)</f>
        <v>aa</v>
      </c>
      <c r="J678" s="19">
        <f t="shared" si="70"/>
        <v>463</v>
      </c>
      <c r="K678" s="31" t="s">
        <v>363</v>
      </c>
      <c r="L678" s="30" t="s">
        <v>926</v>
      </c>
      <c r="M678" s="30" t="s">
        <v>493</v>
      </c>
      <c r="N678" s="30" t="s">
        <v>927</v>
      </c>
      <c r="O678" s="30" t="s">
        <v>363</v>
      </c>
      <c r="P678" s="30" t="s">
        <v>923</v>
      </c>
      <c r="Q678" s="32">
        <v>0.7</v>
      </c>
      <c r="R678" s="32">
        <v>1</v>
      </c>
      <c r="S678" s="33" t="s">
        <v>361</v>
      </c>
      <c r="T678" s="34">
        <v>292.23257538921735</v>
      </c>
      <c r="U678" s="34"/>
      <c r="V678" s="34">
        <v>324.76581456275369</v>
      </c>
      <c r="W678" s="162">
        <v>760.99136730715691</v>
      </c>
      <c r="X678" s="162">
        <v>530.83487789217793</v>
      </c>
      <c r="Y678" s="34">
        <v>61.714285714285715</v>
      </c>
      <c r="Z678" s="162">
        <v>780.48442088447086</v>
      </c>
      <c r="AA678" s="162">
        <v>257.70146054032932</v>
      </c>
      <c r="AB678" s="162">
        <v>733.02847060753675</v>
      </c>
      <c r="AC678" s="34">
        <v>391.64637574592268</v>
      </c>
      <c r="AD678" s="162">
        <v>622.17991822412921</v>
      </c>
      <c r="AE678" s="162">
        <v>174.25126130622562</v>
      </c>
      <c r="AF678" s="162">
        <v>215.54236969642901</v>
      </c>
      <c r="AG678" s="162">
        <v>614.1721050591442</v>
      </c>
      <c r="AH678" s="162">
        <v>644.4825160778845</v>
      </c>
      <c r="AI678" s="162">
        <v>727.87443579982914</v>
      </c>
      <c r="AJ678" s="162">
        <v>456.52858230294447</v>
      </c>
      <c r="AK678" s="34">
        <v>307.01900531310463</v>
      </c>
      <c r="AL678" s="34">
        <v>391.85988055991646</v>
      </c>
      <c r="AM678" s="34">
        <v>117.21750558118526</v>
      </c>
      <c r="AN678" s="34">
        <v>311.85823204477202</v>
      </c>
      <c r="AO678" s="34">
        <v>155.67275838261941</v>
      </c>
      <c r="AP678" s="34">
        <v>159.45430139164745</v>
      </c>
      <c r="AQ678" s="34">
        <v>316.12641219459255</v>
      </c>
    </row>
    <row r="679" spans="1:43" x14ac:dyDescent="0.45">
      <c r="A679" s="19">
        <v>671</v>
      </c>
      <c r="B679" s="19" t="str">
        <f t="shared" si="68"/>
        <v>71080_Blue</v>
      </c>
      <c r="C679" s="19" t="s">
        <v>1265</v>
      </c>
      <c r="D679" s="19" t="s">
        <v>1265</v>
      </c>
      <c r="E679" s="19" t="s">
        <v>1265</v>
      </c>
      <c r="F679" s="19" t="s">
        <v>1265</v>
      </c>
      <c r="G679" s="19">
        <f t="shared" si="69"/>
        <v>71080</v>
      </c>
      <c r="H679" s="19" t="str">
        <f t="shared" si="72"/>
        <v>071080</v>
      </c>
      <c r="I679" s="19" t="str">
        <f t="shared" si="71"/>
        <v>aa</v>
      </c>
      <c r="J679" s="19">
        <f t="shared" si="70"/>
        <v>463</v>
      </c>
      <c r="K679" s="35"/>
      <c r="L679" s="36"/>
      <c r="M679" s="36"/>
      <c r="N679" s="36"/>
      <c r="O679" s="36"/>
      <c r="P679" s="36"/>
      <c r="Q679" s="37"/>
      <c r="R679" s="37"/>
      <c r="S679" s="33" t="s">
        <v>362</v>
      </c>
      <c r="T679" s="34">
        <v>46.89984323271775</v>
      </c>
      <c r="U679" s="34"/>
      <c r="V679" s="34">
        <v>93.985317666627111</v>
      </c>
      <c r="W679" s="162" t="s">
        <v>363</v>
      </c>
      <c r="X679" s="162">
        <v>69.247543066507276</v>
      </c>
      <c r="Y679" s="34">
        <v>194.8049098981457</v>
      </c>
      <c r="Z679" s="162">
        <v>868.0291321786159</v>
      </c>
      <c r="AA679" s="162">
        <v>44.568333188183566</v>
      </c>
      <c r="AB679" s="162">
        <v>10.29084783626177</v>
      </c>
      <c r="AC679" s="34">
        <v>64.763739151890093</v>
      </c>
      <c r="AD679" s="162">
        <v>15.979927226296914</v>
      </c>
      <c r="AE679" s="162">
        <v>43.433117762600375</v>
      </c>
      <c r="AF679" s="162">
        <v>60.493057535762865</v>
      </c>
      <c r="AG679" s="162">
        <v>28.873993019627186</v>
      </c>
      <c r="AH679" s="162">
        <v>7.2272892581018162</v>
      </c>
      <c r="AI679" s="162">
        <v>56.547415485848916</v>
      </c>
      <c r="AJ679" s="162">
        <v>1.7486777872007067</v>
      </c>
      <c r="AK679" s="34">
        <v>125.49693645762383</v>
      </c>
      <c r="AL679" s="34">
        <v>237.26140686971343</v>
      </c>
      <c r="AM679" s="34">
        <v>7.4479190486575098</v>
      </c>
      <c r="AN679" s="34">
        <v>6.3805753461446919</v>
      </c>
      <c r="AO679" s="34">
        <v>23.537761106168684</v>
      </c>
      <c r="AP679" s="34">
        <v>85.475932031576406</v>
      </c>
      <c r="AQ679" s="34">
        <v>271.35390625830979</v>
      </c>
    </row>
    <row r="680" spans="1:43" x14ac:dyDescent="0.45">
      <c r="A680" s="19">
        <v>672</v>
      </c>
      <c r="B680" s="19" t="str">
        <f t="shared" si="68"/>
        <v>71080_Grey</v>
      </c>
      <c r="C680" s="19" t="s">
        <v>1265</v>
      </c>
      <c r="D680" s="19" t="s">
        <v>1265</v>
      </c>
      <c r="E680" s="19" t="s">
        <v>1265</v>
      </c>
      <c r="F680" s="19" t="s">
        <v>1265</v>
      </c>
      <c r="G680" s="19">
        <f t="shared" si="69"/>
        <v>71080</v>
      </c>
      <c r="H680" s="19" t="str">
        <f t="shared" si="72"/>
        <v>071080</v>
      </c>
      <c r="I680" s="19" t="str">
        <f t="shared" si="71"/>
        <v>aa</v>
      </c>
      <c r="J680" s="19">
        <f t="shared" si="70"/>
        <v>463</v>
      </c>
      <c r="K680" s="38"/>
      <c r="L680" s="39"/>
      <c r="M680" s="39"/>
      <c r="N680" s="39"/>
      <c r="O680" s="39"/>
      <c r="P680" s="39"/>
      <c r="Q680" s="40"/>
      <c r="R680" s="40"/>
      <c r="S680" s="33" t="s">
        <v>364</v>
      </c>
      <c r="T680" s="34">
        <v>144.05847827654654</v>
      </c>
      <c r="U680" s="34"/>
      <c r="V680" s="34">
        <v>69.191776869916552</v>
      </c>
      <c r="W680" s="162">
        <v>148.17209690893901</v>
      </c>
      <c r="X680" s="162">
        <v>45.986747294910032</v>
      </c>
      <c r="Y680" s="34">
        <v>152.79707495429616</v>
      </c>
      <c r="Z680" s="162">
        <v>7.5012198497134502E-4</v>
      </c>
      <c r="AA680" s="162">
        <v>7.4110333921757379</v>
      </c>
      <c r="AB680" s="162">
        <v>152.61454688146401</v>
      </c>
      <c r="AC680" s="34">
        <v>23.942300669989812</v>
      </c>
      <c r="AD680" s="162">
        <v>156.51957273632166</v>
      </c>
      <c r="AE680" s="162">
        <v>46.244094662118641</v>
      </c>
      <c r="AF680" s="162" t="s">
        <v>363</v>
      </c>
      <c r="AG680" s="162">
        <v>82.598985934140501</v>
      </c>
      <c r="AH680" s="162">
        <v>0.38518746752148014</v>
      </c>
      <c r="AI680" s="162">
        <v>15.624923168528865</v>
      </c>
      <c r="AJ680" s="162">
        <v>0.75733331221229327</v>
      </c>
      <c r="AK680" s="34">
        <v>32.748600915392657</v>
      </c>
      <c r="AL680" s="34">
        <v>57.992405289747751</v>
      </c>
      <c r="AM680" s="34">
        <v>75.635469937807557</v>
      </c>
      <c r="AN680" s="34">
        <v>204.49428025184952</v>
      </c>
      <c r="AO680" s="34">
        <v>105.64796128533652</v>
      </c>
      <c r="AP680" s="34">
        <v>89.641240878380728</v>
      </c>
      <c r="AQ680" s="34">
        <v>68.785481820642516</v>
      </c>
    </row>
    <row r="681" spans="1:43" x14ac:dyDescent="0.45">
      <c r="A681" s="19">
        <v>673</v>
      </c>
      <c r="B681" s="19" t="str">
        <f t="shared" si="68"/>
        <v>71090_Green</v>
      </c>
      <c r="C681" s="19" t="s">
        <v>1265</v>
      </c>
      <c r="D681" s="19" t="s">
        <v>1265</v>
      </c>
      <c r="E681" s="19" t="s">
        <v>1265</v>
      </c>
      <c r="F681" s="19" t="s">
        <v>1265</v>
      </c>
      <c r="G681" s="19">
        <f t="shared" si="69"/>
        <v>71090</v>
      </c>
      <c r="H681" s="19" t="str">
        <f t="shared" si="72"/>
        <v>071090</v>
      </c>
      <c r="I681" s="19" t="str">
        <f>IF(J681=J678,"aa",J681)</f>
        <v>aa</v>
      </c>
      <c r="J681" s="19">
        <f t="shared" si="70"/>
        <v>463</v>
      </c>
      <c r="K681" s="31" t="s">
        <v>363</v>
      </c>
      <c r="L681" s="30" t="s">
        <v>928</v>
      </c>
      <c r="M681" s="30" t="s">
        <v>493</v>
      </c>
      <c r="N681" s="30" t="s">
        <v>929</v>
      </c>
      <c r="O681" s="30" t="s">
        <v>363</v>
      </c>
      <c r="P681" s="30" t="s">
        <v>923</v>
      </c>
      <c r="Q681" s="32">
        <v>1</v>
      </c>
      <c r="R681" s="32">
        <v>1</v>
      </c>
      <c r="S681" s="33" t="s">
        <v>361</v>
      </c>
      <c r="T681" s="34">
        <v>204.56280277245213</v>
      </c>
      <c r="U681" s="34"/>
      <c r="V681" s="34">
        <v>227.33607019392755</v>
      </c>
      <c r="W681" s="162">
        <v>532.69395711500977</v>
      </c>
      <c r="X681" s="162">
        <v>371.58441452452456</v>
      </c>
      <c r="Y681" s="34">
        <v>43.199999999999996</v>
      </c>
      <c r="Z681" s="162">
        <v>546.33909461912958</v>
      </c>
      <c r="AA681" s="162">
        <v>180.39102237823053</v>
      </c>
      <c r="AB681" s="162">
        <v>513.1199294252757</v>
      </c>
      <c r="AC681" s="34">
        <v>274.15246302214587</v>
      </c>
      <c r="AD681" s="162">
        <v>435.5259427568904</v>
      </c>
      <c r="AE681" s="162">
        <v>121.97588291435792</v>
      </c>
      <c r="AF681" s="162">
        <v>150.87965878750029</v>
      </c>
      <c r="AG681" s="162">
        <v>429.92047354140095</v>
      </c>
      <c r="AH681" s="162">
        <v>451.13776125451909</v>
      </c>
      <c r="AI681" s="162">
        <v>509.51210505988035</v>
      </c>
      <c r="AJ681" s="162">
        <v>319.57000761206109</v>
      </c>
      <c r="AK681" s="34">
        <v>214.91330371917323</v>
      </c>
      <c r="AL681" s="34">
        <v>274.30191639194152</v>
      </c>
      <c r="AM681" s="34">
        <v>82.052253906829677</v>
      </c>
      <c r="AN681" s="34">
        <v>218.30076243134039</v>
      </c>
      <c r="AO681" s="34">
        <v>108.97093086783359</v>
      </c>
      <c r="AP681" s="34">
        <v>111.61801097415321</v>
      </c>
      <c r="AQ681" s="34">
        <v>221.28848853621477</v>
      </c>
    </row>
    <row r="682" spans="1:43" x14ac:dyDescent="0.45">
      <c r="A682" s="19">
        <v>674</v>
      </c>
      <c r="B682" s="19" t="str">
        <f t="shared" si="68"/>
        <v>71090_Blue</v>
      </c>
      <c r="C682" s="19" t="s">
        <v>1265</v>
      </c>
      <c r="D682" s="19" t="s">
        <v>1265</v>
      </c>
      <c r="E682" s="19" t="s">
        <v>1265</v>
      </c>
      <c r="F682" s="19" t="s">
        <v>1265</v>
      </c>
      <c r="G682" s="19">
        <f t="shared" si="69"/>
        <v>71090</v>
      </c>
      <c r="H682" s="19" t="str">
        <f t="shared" si="72"/>
        <v>071090</v>
      </c>
      <c r="I682" s="19" t="str">
        <f t="shared" si="71"/>
        <v>aa</v>
      </c>
      <c r="J682" s="19">
        <f t="shared" si="70"/>
        <v>463</v>
      </c>
      <c r="K682" s="35"/>
      <c r="L682" s="36"/>
      <c r="M682" s="36"/>
      <c r="N682" s="36"/>
      <c r="O682" s="36"/>
      <c r="P682" s="36"/>
      <c r="Q682" s="37"/>
      <c r="R682" s="37"/>
      <c r="S682" s="33" t="s">
        <v>362</v>
      </c>
      <c r="T682" s="34">
        <v>32.829890262902424</v>
      </c>
      <c r="U682" s="34"/>
      <c r="V682" s="34">
        <v>65.789722366638969</v>
      </c>
      <c r="W682" s="162" t="s">
        <v>363</v>
      </c>
      <c r="X682" s="162">
        <v>48.473280146555091</v>
      </c>
      <c r="Y682" s="34">
        <v>136.36343692870199</v>
      </c>
      <c r="Z682" s="162">
        <v>607.62039252503109</v>
      </c>
      <c r="AA682" s="162">
        <v>31.197833231728495</v>
      </c>
      <c r="AB682" s="162">
        <v>7.2035934853832382</v>
      </c>
      <c r="AC682" s="34">
        <v>45.334617406323062</v>
      </c>
      <c r="AD682" s="162">
        <v>11.185949058407839</v>
      </c>
      <c r="AE682" s="162">
        <v>30.403182433820259</v>
      </c>
      <c r="AF682" s="162">
        <v>42.345140275034005</v>
      </c>
      <c r="AG682" s="162">
        <v>20.211795113739029</v>
      </c>
      <c r="AH682" s="162">
        <v>5.059102480671271</v>
      </c>
      <c r="AI682" s="162">
        <v>39.58319084009424</v>
      </c>
      <c r="AJ682" s="162">
        <v>1.2240744510404946</v>
      </c>
      <c r="AK682" s="34">
        <v>87.84785552033668</v>
      </c>
      <c r="AL682" s="34">
        <v>166.08298480879938</v>
      </c>
      <c r="AM682" s="34">
        <v>5.2135433340602564</v>
      </c>
      <c r="AN682" s="34">
        <v>4.466402742301284</v>
      </c>
      <c r="AO682" s="34">
        <v>16.476432774318077</v>
      </c>
      <c r="AP682" s="34">
        <v>59.833152422103481</v>
      </c>
      <c r="AQ682" s="34">
        <v>189.94773438081683</v>
      </c>
    </row>
    <row r="683" spans="1:43" x14ac:dyDescent="0.45">
      <c r="A683" s="19">
        <v>675</v>
      </c>
      <c r="B683" s="19" t="str">
        <f t="shared" si="68"/>
        <v>71090_Grey</v>
      </c>
      <c r="C683" s="19" t="s">
        <v>1265</v>
      </c>
      <c r="D683" s="19" t="s">
        <v>1265</v>
      </c>
      <c r="E683" s="19" t="s">
        <v>1265</v>
      </c>
      <c r="F683" s="19" t="s">
        <v>1265</v>
      </c>
      <c r="G683" s="19">
        <f t="shared" si="69"/>
        <v>71090</v>
      </c>
      <c r="H683" s="19" t="str">
        <f t="shared" si="72"/>
        <v>071090</v>
      </c>
      <c r="I683" s="19" t="str">
        <f t="shared" si="71"/>
        <v>aa</v>
      </c>
      <c r="J683" s="19">
        <f t="shared" si="70"/>
        <v>463</v>
      </c>
      <c r="K683" s="38"/>
      <c r="L683" s="39"/>
      <c r="M683" s="39"/>
      <c r="N683" s="39"/>
      <c r="O683" s="39"/>
      <c r="P683" s="39"/>
      <c r="Q683" s="40"/>
      <c r="R683" s="40"/>
      <c r="S683" s="33" t="s">
        <v>364</v>
      </c>
      <c r="T683" s="34">
        <v>100.84093479358258</v>
      </c>
      <c r="U683" s="34"/>
      <c r="V683" s="34">
        <v>48.434243808941588</v>
      </c>
      <c r="W683" s="162">
        <v>103.7204678362573</v>
      </c>
      <c r="X683" s="162">
        <v>32.190723106437019</v>
      </c>
      <c r="Y683" s="34">
        <v>106.95795246800731</v>
      </c>
      <c r="Z683" s="162">
        <v>5.2508538947994147E-4</v>
      </c>
      <c r="AA683" s="162">
        <v>5.1877233745230162</v>
      </c>
      <c r="AB683" s="162">
        <v>106.83018281702481</v>
      </c>
      <c r="AC683" s="34">
        <v>16.759610468992868</v>
      </c>
      <c r="AD683" s="162">
        <v>109.56370091542516</v>
      </c>
      <c r="AE683" s="162">
        <v>32.370866263483045</v>
      </c>
      <c r="AF683" s="162" t="s">
        <v>363</v>
      </c>
      <c r="AG683" s="162">
        <v>57.819290153898343</v>
      </c>
      <c r="AH683" s="162">
        <v>0.26963122726503608</v>
      </c>
      <c r="AI683" s="162">
        <v>10.937446217970205</v>
      </c>
      <c r="AJ683" s="162">
        <v>0.53013331854860524</v>
      </c>
      <c r="AK683" s="34">
        <v>22.924020640774859</v>
      </c>
      <c r="AL683" s="34">
        <v>40.594683702823424</v>
      </c>
      <c r="AM683" s="34">
        <v>52.944828956465287</v>
      </c>
      <c r="AN683" s="34">
        <v>143.14599617629466</v>
      </c>
      <c r="AO683" s="34">
        <v>73.953572899735562</v>
      </c>
      <c r="AP683" s="34">
        <v>62.748868614866502</v>
      </c>
      <c r="AQ683" s="34">
        <v>48.149837274449759</v>
      </c>
    </row>
    <row r="684" spans="1:43" x14ac:dyDescent="0.45">
      <c r="A684" s="19">
        <v>676</v>
      </c>
      <c r="B684" s="19" t="str">
        <f t="shared" si="68"/>
        <v>71190_Green</v>
      </c>
      <c r="C684" s="19" t="s">
        <v>1265</v>
      </c>
      <c r="D684" s="19" t="s">
        <v>1265</v>
      </c>
      <c r="E684" s="19" t="s">
        <v>1265</v>
      </c>
      <c r="F684" s="19" t="s">
        <v>1265</v>
      </c>
      <c r="G684" s="19">
        <f t="shared" si="69"/>
        <v>71190</v>
      </c>
      <c r="H684" s="19" t="str">
        <f t="shared" si="72"/>
        <v>071190</v>
      </c>
      <c r="I684" s="19" t="str">
        <f>IF(J684=J681,"aa",J684)</f>
        <v>aa</v>
      </c>
      <c r="J684" s="19">
        <f t="shared" si="70"/>
        <v>463</v>
      </c>
      <c r="K684" s="31" t="s">
        <v>363</v>
      </c>
      <c r="L684" s="30" t="s">
        <v>930</v>
      </c>
      <c r="M684" s="30" t="s">
        <v>723</v>
      </c>
      <c r="N684" s="49" t="s">
        <v>931</v>
      </c>
      <c r="O684" s="30" t="s">
        <v>363</v>
      </c>
      <c r="P684" s="30" t="s">
        <v>923</v>
      </c>
      <c r="Q684" s="32">
        <v>1</v>
      </c>
      <c r="R684" s="32">
        <v>1</v>
      </c>
      <c r="S684" s="33" t="s">
        <v>361</v>
      </c>
      <c r="T684" s="34">
        <v>204.56280277245213</v>
      </c>
      <c r="U684" s="34"/>
      <c r="V684" s="34">
        <v>227.33607019392755</v>
      </c>
      <c r="W684" s="162">
        <v>532.69395711500977</v>
      </c>
      <c r="X684" s="162">
        <v>371.58441452452456</v>
      </c>
      <c r="Y684" s="34">
        <v>43.199999999999996</v>
      </c>
      <c r="Z684" s="162">
        <v>546.33909461912958</v>
      </c>
      <c r="AA684" s="162">
        <v>180.39102237823053</v>
      </c>
      <c r="AB684" s="162">
        <v>513.1199294252757</v>
      </c>
      <c r="AC684" s="34">
        <v>274.15246302214587</v>
      </c>
      <c r="AD684" s="162">
        <v>435.5259427568904</v>
      </c>
      <c r="AE684" s="162">
        <v>121.97588291435792</v>
      </c>
      <c r="AF684" s="162">
        <v>150.87965878750029</v>
      </c>
      <c r="AG684" s="162">
        <v>429.92047354140095</v>
      </c>
      <c r="AH684" s="162">
        <v>451.13776125451909</v>
      </c>
      <c r="AI684" s="162">
        <v>509.51210505988035</v>
      </c>
      <c r="AJ684" s="162">
        <v>319.57000761206109</v>
      </c>
      <c r="AK684" s="34">
        <v>214.91330371917323</v>
      </c>
      <c r="AL684" s="34">
        <v>274.30191639194152</v>
      </c>
      <c r="AM684" s="34">
        <v>82.052253906829677</v>
      </c>
      <c r="AN684" s="34">
        <v>218.30076243134039</v>
      </c>
      <c r="AO684" s="34">
        <v>108.97093086783359</v>
      </c>
      <c r="AP684" s="34">
        <v>111.61801097415321</v>
      </c>
      <c r="AQ684" s="34">
        <v>221.28848853621477</v>
      </c>
    </row>
    <row r="685" spans="1:43" x14ac:dyDescent="0.45">
      <c r="A685" s="19">
        <v>677</v>
      </c>
      <c r="B685" s="19" t="str">
        <f t="shared" si="68"/>
        <v>71190_Blue</v>
      </c>
      <c r="C685" s="19" t="s">
        <v>1265</v>
      </c>
      <c r="D685" s="19" t="s">
        <v>1265</v>
      </c>
      <c r="E685" s="19" t="s">
        <v>1265</v>
      </c>
      <c r="F685" s="19" t="s">
        <v>1265</v>
      </c>
      <c r="G685" s="19">
        <f t="shared" si="69"/>
        <v>71190</v>
      </c>
      <c r="H685" s="19" t="str">
        <f t="shared" si="72"/>
        <v>071190</v>
      </c>
      <c r="I685" s="19" t="str">
        <f t="shared" si="71"/>
        <v>aa</v>
      </c>
      <c r="J685" s="19">
        <f t="shared" si="70"/>
        <v>463</v>
      </c>
      <c r="K685" s="35"/>
      <c r="L685" s="36"/>
      <c r="M685" s="36"/>
      <c r="N685" s="56"/>
      <c r="O685" s="36"/>
      <c r="P685" s="36"/>
      <c r="Q685" s="37"/>
      <c r="R685" s="37"/>
      <c r="S685" s="33" t="s">
        <v>362</v>
      </c>
      <c r="T685" s="34">
        <v>32.829890262902424</v>
      </c>
      <c r="U685" s="34"/>
      <c r="V685" s="34">
        <v>65.789722366638969</v>
      </c>
      <c r="W685" s="162" t="s">
        <v>363</v>
      </c>
      <c r="X685" s="162">
        <v>48.473280146555091</v>
      </c>
      <c r="Y685" s="34">
        <v>136.36343692870199</v>
      </c>
      <c r="Z685" s="162">
        <v>607.62039252503109</v>
      </c>
      <c r="AA685" s="162">
        <v>31.197833231728495</v>
      </c>
      <c r="AB685" s="162">
        <v>7.2035934853832382</v>
      </c>
      <c r="AC685" s="34">
        <v>45.334617406323062</v>
      </c>
      <c r="AD685" s="162">
        <v>11.185949058407839</v>
      </c>
      <c r="AE685" s="162">
        <v>30.403182433820259</v>
      </c>
      <c r="AF685" s="162">
        <v>42.345140275034005</v>
      </c>
      <c r="AG685" s="162">
        <v>20.211795113739029</v>
      </c>
      <c r="AH685" s="162">
        <v>5.059102480671271</v>
      </c>
      <c r="AI685" s="162">
        <v>39.58319084009424</v>
      </c>
      <c r="AJ685" s="162">
        <v>1.2240744510404946</v>
      </c>
      <c r="AK685" s="34">
        <v>87.84785552033668</v>
      </c>
      <c r="AL685" s="34">
        <v>166.08298480879938</v>
      </c>
      <c r="AM685" s="34">
        <v>5.2135433340602564</v>
      </c>
      <c r="AN685" s="34">
        <v>4.466402742301284</v>
      </c>
      <c r="AO685" s="34">
        <v>16.476432774318077</v>
      </c>
      <c r="AP685" s="34">
        <v>59.833152422103481</v>
      </c>
      <c r="AQ685" s="34">
        <v>189.94773438081683</v>
      </c>
    </row>
    <row r="686" spans="1:43" x14ac:dyDescent="0.45">
      <c r="A686" s="19">
        <v>678</v>
      </c>
      <c r="B686" s="19" t="str">
        <f t="shared" si="68"/>
        <v>71190_Grey</v>
      </c>
      <c r="C686" s="19" t="s">
        <v>1265</v>
      </c>
      <c r="D686" s="19" t="s">
        <v>1265</v>
      </c>
      <c r="E686" s="19" t="s">
        <v>1265</v>
      </c>
      <c r="F686" s="19" t="s">
        <v>1265</v>
      </c>
      <c r="G686" s="19">
        <f t="shared" si="69"/>
        <v>71190</v>
      </c>
      <c r="H686" s="19" t="str">
        <f t="shared" si="72"/>
        <v>071190</v>
      </c>
      <c r="I686" s="19" t="str">
        <f t="shared" si="71"/>
        <v>aa</v>
      </c>
      <c r="J686" s="19">
        <f t="shared" si="70"/>
        <v>463</v>
      </c>
      <c r="K686" s="38"/>
      <c r="L686" s="39"/>
      <c r="M686" s="39"/>
      <c r="N686" s="39"/>
      <c r="O686" s="39"/>
      <c r="P686" s="39"/>
      <c r="Q686" s="40"/>
      <c r="R686" s="40"/>
      <c r="S686" s="33" t="s">
        <v>364</v>
      </c>
      <c r="T686" s="34">
        <v>100.84093479358258</v>
      </c>
      <c r="U686" s="34"/>
      <c r="V686" s="34">
        <v>48.434243808941588</v>
      </c>
      <c r="W686" s="162">
        <v>103.7204678362573</v>
      </c>
      <c r="X686" s="162">
        <v>32.190723106437019</v>
      </c>
      <c r="Y686" s="34">
        <v>106.95795246800731</v>
      </c>
      <c r="Z686" s="162">
        <v>5.2508538947994147E-4</v>
      </c>
      <c r="AA686" s="162">
        <v>5.1877233745230162</v>
      </c>
      <c r="AB686" s="162">
        <v>106.83018281702481</v>
      </c>
      <c r="AC686" s="34">
        <v>16.759610468992868</v>
      </c>
      <c r="AD686" s="162">
        <v>109.56370091542516</v>
      </c>
      <c r="AE686" s="162">
        <v>32.370866263483045</v>
      </c>
      <c r="AF686" s="162" t="s">
        <v>363</v>
      </c>
      <c r="AG686" s="162">
        <v>57.819290153898343</v>
      </c>
      <c r="AH686" s="162">
        <v>0.26963122726503608</v>
      </c>
      <c r="AI686" s="162">
        <v>10.937446217970205</v>
      </c>
      <c r="AJ686" s="162">
        <v>0.53013331854860524</v>
      </c>
      <c r="AK686" s="34">
        <v>22.924020640774859</v>
      </c>
      <c r="AL686" s="34">
        <v>40.594683702823424</v>
      </c>
      <c r="AM686" s="34">
        <v>52.944828956465287</v>
      </c>
      <c r="AN686" s="34">
        <v>143.14599617629466</v>
      </c>
      <c r="AO686" s="34">
        <v>73.953572899735562</v>
      </c>
      <c r="AP686" s="34">
        <v>62.748868614866502</v>
      </c>
      <c r="AQ686" s="34">
        <v>48.149837274449759</v>
      </c>
    </row>
    <row r="687" spans="1:43" x14ac:dyDescent="0.45">
      <c r="A687" s="19">
        <v>679</v>
      </c>
      <c r="B687" s="19" t="str">
        <f t="shared" si="68"/>
        <v>71290_Green</v>
      </c>
      <c r="C687" s="19" t="s">
        <v>1265</v>
      </c>
      <c r="D687" s="19" t="s">
        <v>1265</v>
      </c>
      <c r="E687" s="19" t="s">
        <v>1265</v>
      </c>
      <c r="F687" s="19" t="s">
        <v>1265</v>
      </c>
      <c r="G687" s="19">
        <f t="shared" si="69"/>
        <v>71290</v>
      </c>
      <c r="H687" s="19" t="str">
        <f t="shared" si="72"/>
        <v>071290</v>
      </c>
      <c r="I687" s="19" t="str">
        <f>IF(J687=J684,"aa",J687)</f>
        <v>aa</v>
      </c>
      <c r="J687" s="19">
        <f t="shared" si="70"/>
        <v>463</v>
      </c>
      <c r="K687" s="31" t="s">
        <v>363</v>
      </c>
      <c r="L687" s="30" t="s">
        <v>932</v>
      </c>
      <c r="M687" s="30" t="s">
        <v>933</v>
      </c>
      <c r="N687" s="49" t="s">
        <v>934</v>
      </c>
      <c r="O687" s="30" t="s">
        <v>363</v>
      </c>
      <c r="P687" s="30" t="s">
        <v>923</v>
      </c>
      <c r="Q687" s="32">
        <v>0.35</v>
      </c>
      <c r="R687" s="32">
        <v>1</v>
      </c>
      <c r="S687" s="33" t="s">
        <v>361</v>
      </c>
      <c r="T687" s="34">
        <v>584.46515077843469</v>
      </c>
      <c r="U687" s="34"/>
      <c r="V687" s="34">
        <v>649.53162912550738</v>
      </c>
      <c r="W687" s="162">
        <v>1521.9827346143138</v>
      </c>
      <c r="X687" s="162">
        <v>1061.6697557843559</v>
      </c>
      <c r="Y687" s="34">
        <v>123.42857142857143</v>
      </c>
      <c r="Z687" s="162">
        <v>1560.9688417689417</v>
      </c>
      <c r="AA687" s="162">
        <v>515.40292108065864</v>
      </c>
      <c r="AB687" s="162">
        <v>1466.0569412150735</v>
      </c>
      <c r="AC687" s="34">
        <v>783.29275149184537</v>
      </c>
      <c r="AD687" s="162">
        <v>1244.3598364482584</v>
      </c>
      <c r="AE687" s="162">
        <v>348.50252261245123</v>
      </c>
      <c r="AF687" s="162">
        <v>431.08473939285801</v>
      </c>
      <c r="AG687" s="162">
        <v>1228.3442101182884</v>
      </c>
      <c r="AH687" s="162">
        <v>1288.965032155769</v>
      </c>
      <c r="AI687" s="162">
        <v>1455.7488715996583</v>
      </c>
      <c r="AJ687" s="162">
        <v>913.05716460588894</v>
      </c>
      <c r="AK687" s="34">
        <v>614.03801062620926</v>
      </c>
      <c r="AL687" s="34">
        <v>783.71976111983292</v>
      </c>
      <c r="AM687" s="34">
        <v>234.43501116237053</v>
      </c>
      <c r="AN687" s="34">
        <v>623.71646408954405</v>
      </c>
      <c r="AO687" s="34">
        <v>311.34551676523881</v>
      </c>
      <c r="AP687" s="34">
        <v>318.9086027832949</v>
      </c>
      <c r="AQ687" s="34">
        <v>632.25282438918509</v>
      </c>
    </row>
    <row r="688" spans="1:43" x14ac:dyDescent="0.45">
      <c r="A688" s="19">
        <v>680</v>
      </c>
      <c r="B688" s="19" t="str">
        <f t="shared" si="68"/>
        <v>71290_Blue</v>
      </c>
      <c r="C688" s="19" t="s">
        <v>1265</v>
      </c>
      <c r="D688" s="19" t="s">
        <v>1265</v>
      </c>
      <c r="E688" s="19" t="s">
        <v>1265</v>
      </c>
      <c r="F688" s="19" t="s">
        <v>1265</v>
      </c>
      <c r="G688" s="19">
        <f t="shared" si="69"/>
        <v>71290</v>
      </c>
      <c r="H688" s="19" t="str">
        <f t="shared" si="72"/>
        <v>071290</v>
      </c>
      <c r="I688" s="19" t="str">
        <f t="shared" si="71"/>
        <v>aa</v>
      </c>
      <c r="J688" s="19">
        <f t="shared" si="70"/>
        <v>463</v>
      </c>
      <c r="K688" s="35"/>
      <c r="L688" s="36"/>
      <c r="M688" s="36"/>
      <c r="N688" s="56"/>
      <c r="O688" s="36"/>
      <c r="P688" s="36"/>
      <c r="Q688" s="37"/>
      <c r="R688" s="37"/>
      <c r="S688" s="33" t="s">
        <v>362</v>
      </c>
      <c r="T688" s="34">
        <v>93.799686465435499</v>
      </c>
      <c r="U688" s="34"/>
      <c r="V688" s="34">
        <v>187.97063533325422</v>
      </c>
      <c r="W688" s="162" t="s">
        <v>363</v>
      </c>
      <c r="X688" s="162">
        <v>138.49508613301455</v>
      </c>
      <c r="Y688" s="34">
        <v>389.60981979629139</v>
      </c>
      <c r="Z688" s="162">
        <v>1736.0582643572318</v>
      </c>
      <c r="AA688" s="162">
        <v>89.136666376367131</v>
      </c>
      <c r="AB688" s="162">
        <v>20.581695672523541</v>
      </c>
      <c r="AC688" s="34">
        <v>129.52747830378019</v>
      </c>
      <c r="AD688" s="162">
        <v>31.959854452593827</v>
      </c>
      <c r="AE688" s="162">
        <v>86.86623552520075</v>
      </c>
      <c r="AF688" s="162">
        <v>120.98611507152573</v>
      </c>
      <c r="AG688" s="162">
        <v>57.747986039254371</v>
      </c>
      <c r="AH688" s="162">
        <v>14.454578516203632</v>
      </c>
      <c r="AI688" s="162">
        <v>113.09483097169783</v>
      </c>
      <c r="AJ688" s="162">
        <v>3.4973555744014133</v>
      </c>
      <c r="AK688" s="34">
        <v>250.99387291524766</v>
      </c>
      <c r="AL688" s="34">
        <v>474.52281373942685</v>
      </c>
      <c r="AM688" s="34">
        <v>14.89583809731502</v>
      </c>
      <c r="AN688" s="34">
        <v>12.761150692289384</v>
      </c>
      <c r="AO688" s="34">
        <v>47.075522212337368</v>
      </c>
      <c r="AP688" s="34">
        <v>170.95186406315281</v>
      </c>
      <c r="AQ688" s="34">
        <v>542.70781251661958</v>
      </c>
    </row>
    <row r="689" spans="1:43" x14ac:dyDescent="0.45">
      <c r="A689" s="19">
        <v>681</v>
      </c>
      <c r="B689" s="19" t="str">
        <f t="shared" si="68"/>
        <v>71290_Grey</v>
      </c>
      <c r="C689" s="19" t="s">
        <v>1265</v>
      </c>
      <c r="D689" s="19" t="s">
        <v>1265</v>
      </c>
      <c r="E689" s="19" t="s">
        <v>1265</v>
      </c>
      <c r="F689" s="19" t="s">
        <v>1265</v>
      </c>
      <c r="G689" s="19">
        <f t="shared" si="69"/>
        <v>71290</v>
      </c>
      <c r="H689" s="19" t="str">
        <f t="shared" si="72"/>
        <v>071290</v>
      </c>
      <c r="I689" s="19" t="str">
        <f t="shared" si="71"/>
        <v>aa</v>
      </c>
      <c r="J689" s="19">
        <f t="shared" si="70"/>
        <v>463</v>
      </c>
      <c r="K689" s="38"/>
      <c r="L689" s="39"/>
      <c r="M689" s="39"/>
      <c r="N689" s="39"/>
      <c r="O689" s="39"/>
      <c r="P689" s="39"/>
      <c r="Q689" s="40"/>
      <c r="R689" s="40"/>
      <c r="S689" s="33" t="s">
        <v>364</v>
      </c>
      <c r="T689" s="34">
        <v>288.11695655309308</v>
      </c>
      <c r="U689" s="34"/>
      <c r="V689" s="34">
        <v>138.3835537398331</v>
      </c>
      <c r="W689" s="162">
        <v>296.34419381787802</v>
      </c>
      <c r="X689" s="162">
        <v>91.973494589820064</v>
      </c>
      <c r="Y689" s="34">
        <v>305.59414990859233</v>
      </c>
      <c r="Z689" s="162">
        <v>1.50024396994269E-3</v>
      </c>
      <c r="AA689" s="162">
        <v>14.822066784351476</v>
      </c>
      <c r="AB689" s="162">
        <v>305.22909376292802</v>
      </c>
      <c r="AC689" s="34">
        <v>47.884601339979625</v>
      </c>
      <c r="AD689" s="162">
        <v>313.03914547264333</v>
      </c>
      <c r="AE689" s="162">
        <v>92.488189324237283</v>
      </c>
      <c r="AF689" s="162" t="s">
        <v>363</v>
      </c>
      <c r="AG689" s="162">
        <v>165.197971868281</v>
      </c>
      <c r="AH689" s="162">
        <v>0.77037493504296028</v>
      </c>
      <c r="AI689" s="162">
        <v>31.249846337057729</v>
      </c>
      <c r="AJ689" s="162">
        <v>1.5146666244245865</v>
      </c>
      <c r="AK689" s="34">
        <v>65.497201830785315</v>
      </c>
      <c r="AL689" s="34">
        <v>115.9848105794955</v>
      </c>
      <c r="AM689" s="34">
        <v>151.27093987561511</v>
      </c>
      <c r="AN689" s="34">
        <v>408.98856050369903</v>
      </c>
      <c r="AO689" s="34">
        <v>211.29592257067304</v>
      </c>
      <c r="AP689" s="34">
        <v>179.28248175676146</v>
      </c>
      <c r="AQ689" s="34">
        <v>137.57096364128503</v>
      </c>
    </row>
    <row r="690" spans="1:43" x14ac:dyDescent="0.45">
      <c r="A690" s="19">
        <v>682</v>
      </c>
      <c r="B690" s="19" t="str">
        <f t="shared" si="68"/>
        <v>121299_Green</v>
      </c>
      <c r="C690" s="19" t="s">
        <v>97</v>
      </c>
      <c r="D690" s="19" t="s">
        <v>97</v>
      </c>
      <c r="E690" s="19" t="s">
        <v>97</v>
      </c>
      <c r="F690" s="19" t="s">
        <v>97</v>
      </c>
      <c r="G690" s="19">
        <f t="shared" si="69"/>
        <v>121299</v>
      </c>
      <c r="H690" s="19" t="str">
        <f t="shared" si="72"/>
        <v>121299</v>
      </c>
      <c r="I690" s="19" t="str">
        <f>IF(J690=J687,"aa",J690)</f>
        <v>aa</v>
      </c>
      <c r="J690" s="19">
        <f t="shared" si="70"/>
        <v>463</v>
      </c>
      <c r="K690" s="31" t="s">
        <v>363</v>
      </c>
      <c r="L690" s="30" t="s">
        <v>935</v>
      </c>
      <c r="M690" s="30" t="s">
        <v>936</v>
      </c>
      <c r="N690" s="49" t="s">
        <v>937</v>
      </c>
      <c r="O690" s="30" t="s">
        <v>363</v>
      </c>
      <c r="P690" s="30" t="s">
        <v>923</v>
      </c>
      <c r="Q690" s="32">
        <v>1</v>
      </c>
      <c r="R690" s="32">
        <v>1</v>
      </c>
      <c r="S690" s="33" t="s">
        <v>361</v>
      </c>
      <c r="T690" s="34">
        <v>204.56280277245213</v>
      </c>
      <c r="U690" s="34"/>
      <c r="V690" s="34">
        <v>227.33607019392755</v>
      </c>
      <c r="W690" s="162">
        <v>532.69395711500977</v>
      </c>
      <c r="X690" s="162">
        <v>371.58441452452456</v>
      </c>
      <c r="Y690" s="34">
        <v>43.199999999999996</v>
      </c>
      <c r="Z690" s="162">
        <v>546.33909461912958</v>
      </c>
      <c r="AA690" s="162">
        <v>180.39102237823053</v>
      </c>
      <c r="AB690" s="162">
        <v>513.1199294252757</v>
      </c>
      <c r="AC690" s="34">
        <v>274.15246302214587</v>
      </c>
      <c r="AD690" s="162">
        <v>435.5259427568904</v>
      </c>
      <c r="AE690" s="162">
        <v>121.97588291435792</v>
      </c>
      <c r="AF690" s="162">
        <v>150.87965878750029</v>
      </c>
      <c r="AG690" s="162">
        <v>429.92047354140095</v>
      </c>
      <c r="AH690" s="162">
        <v>451.13776125451909</v>
      </c>
      <c r="AI690" s="162">
        <v>509.51210505988035</v>
      </c>
      <c r="AJ690" s="162">
        <v>319.57000761206109</v>
      </c>
      <c r="AK690" s="34">
        <v>214.91330371917323</v>
      </c>
      <c r="AL690" s="34">
        <v>274.30191639194152</v>
      </c>
      <c r="AM690" s="34">
        <v>82.052253906829677</v>
      </c>
      <c r="AN690" s="34">
        <v>218.30076243134039</v>
      </c>
      <c r="AO690" s="34">
        <v>108.97093086783359</v>
      </c>
      <c r="AP690" s="34">
        <v>111.61801097415321</v>
      </c>
      <c r="AQ690" s="34">
        <v>221.28848853621477</v>
      </c>
    </row>
    <row r="691" spans="1:43" x14ac:dyDescent="0.45">
      <c r="A691" s="19">
        <v>683</v>
      </c>
      <c r="B691" s="19" t="str">
        <f t="shared" si="68"/>
        <v>121299_Blue</v>
      </c>
      <c r="C691" s="19" t="s">
        <v>97</v>
      </c>
      <c r="D691" s="19" t="s">
        <v>97</v>
      </c>
      <c r="E691" s="19" t="s">
        <v>97</v>
      </c>
      <c r="F691" s="19" t="s">
        <v>97</v>
      </c>
      <c r="G691" s="19">
        <f t="shared" si="69"/>
        <v>121299</v>
      </c>
      <c r="H691" s="19" t="str">
        <f t="shared" si="72"/>
        <v>121299</v>
      </c>
      <c r="I691" s="19" t="str">
        <f t="shared" si="71"/>
        <v>aa</v>
      </c>
      <c r="J691" s="19">
        <f t="shared" si="70"/>
        <v>463</v>
      </c>
      <c r="K691" s="35"/>
      <c r="L691" s="36"/>
      <c r="M691" s="36"/>
      <c r="N691" s="56"/>
      <c r="O691" s="36"/>
      <c r="P691" s="36"/>
      <c r="Q691" s="37"/>
      <c r="R691" s="37"/>
      <c r="S691" s="33" t="s">
        <v>362</v>
      </c>
      <c r="T691" s="34">
        <v>32.829890262902424</v>
      </c>
      <c r="U691" s="34"/>
      <c r="V691" s="34">
        <v>65.789722366638969</v>
      </c>
      <c r="W691" s="162" t="s">
        <v>363</v>
      </c>
      <c r="X691" s="162">
        <v>48.473280146555091</v>
      </c>
      <c r="Y691" s="34">
        <v>136.36343692870199</v>
      </c>
      <c r="Z691" s="162">
        <v>607.62039252503109</v>
      </c>
      <c r="AA691" s="162">
        <v>31.197833231728495</v>
      </c>
      <c r="AB691" s="162">
        <v>7.2035934853832382</v>
      </c>
      <c r="AC691" s="34">
        <v>45.334617406323062</v>
      </c>
      <c r="AD691" s="162">
        <v>11.185949058407839</v>
      </c>
      <c r="AE691" s="162">
        <v>30.403182433820259</v>
      </c>
      <c r="AF691" s="162">
        <v>42.345140275034005</v>
      </c>
      <c r="AG691" s="162">
        <v>20.211795113739029</v>
      </c>
      <c r="AH691" s="162">
        <v>5.059102480671271</v>
      </c>
      <c r="AI691" s="162">
        <v>39.58319084009424</v>
      </c>
      <c r="AJ691" s="162">
        <v>1.2240744510404946</v>
      </c>
      <c r="AK691" s="34">
        <v>87.84785552033668</v>
      </c>
      <c r="AL691" s="34">
        <v>166.08298480879938</v>
      </c>
      <c r="AM691" s="34">
        <v>5.2135433340602564</v>
      </c>
      <c r="AN691" s="34">
        <v>4.466402742301284</v>
      </c>
      <c r="AO691" s="34">
        <v>16.476432774318077</v>
      </c>
      <c r="AP691" s="34">
        <v>59.833152422103481</v>
      </c>
      <c r="AQ691" s="34">
        <v>189.94773438081683</v>
      </c>
    </row>
    <row r="692" spans="1:43" x14ac:dyDescent="0.45">
      <c r="A692" s="19">
        <v>684</v>
      </c>
      <c r="B692" s="19" t="str">
        <f t="shared" si="68"/>
        <v>121299_Grey</v>
      </c>
      <c r="C692" s="19" t="s">
        <v>97</v>
      </c>
      <c r="D692" s="19" t="s">
        <v>97</v>
      </c>
      <c r="E692" s="19" t="s">
        <v>97</v>
      </c>
      <c r="F692" s="19" t="s">
        <v>97</v>
      </c>
      <c r="G692" s="19">
        <f t="shared" si="69"/>
        <v>121299</v>
      </c>
      <c r="H692" s="19" t="str">
        <f t="shared" si="72"/>
        <v>121299</v>
      </c>
      <c r="I692" s="19" t="str">
        <f t="shared" si="71"/>
        <v>aa</v>
      </c>
      <c r="J692" s="19">
        <f t="shared" si="70"/>
        <v>463</v>
      </c>
      <c r="K692" s="38"/>
      <c r="L692" s="39"/>
      <c r="M692" s="39"/>
      <c r="N692" s="39"/>
      <c r="O692" s="39"/>
      <c r="P692" s="39"/>
      <c r="Q692" s="40"/>
      <c r="R692" s="40"/>
      <c r="S692" s="33" t="s">
        <v>364</v>
      </c>
      <c r="T692" s="34">
        <v>100.84093479358258</v>
      </c>
      <c r="U692" s="34"/>
      <c r="V692" s="34">
        <v>48.434243808941588</v>
      </c>
      <c r="W692" s="162">
        <v>103.7204678362573</v>
      </c>
      <c r="X692" s="162">
        <v>32.190723106437019</v>
      </c>
      <c r="Y692" s="34">
        <v>106.95795246800731</v>
      </c>
      <c r="Z692" s="162">
        <v>5.2508538947994147E-4</v>
      </c>
      <c r="AA692" s="162">
        <v>5.1877233745230162</v>
      </c>
      <c r="AB692" s="162">
        <v>106.83018281702481</v>
      </c>
      <c r="AC692" s="34">
        <v>16.759610468992868</v>
      </c>
      <c r="AD692" s="162">
        <v>109.56370091542516</v>
      </c>
      <c r="AE692" s="162">
        <v>32.370866263483045</v>
      </c>
      <c r="AF692" s="162" t="s">
        <v>363</v>
      </c>
      <c r="AG692" s="162">
        <v>57.819290153898343</v>
      </c>
      <c r="AH692" s="162">
        <v>0.26963122726503608</v>
      </c>
      <c r="AI692" s="162">
        <v>10.937446217970205</v>
      </c>
      <c r="AJ692" s="162">
        <v>0.53013331854860524</v>
      </c>
      <c r="AK692" s="34">
        <v>22.924020640774859</v>
      </c>
      <c r="AL692" s="34">
        <v>40.594683702823424</v>
      </c>
      <c r="AM692" s="34">
        <v>52.944828956465287</v>
      </c>
      <c r="AN692" s="34">
        <v>143.14599617629466</v>
      </c>
      <c r="AO692" s="34">
        <v>73.953572899735562</v>
      </c>
      <c r="AP692" s="34">
        <v>62.748868614866502</v>
      </c>
      <c r="AQ692" s="34">
        <v>48.149837274449759</v>
      </c>
    </row>
    <row r="693" spans="1:43" x14ac:dyDescent="0.45">
      <c r="A693" s="19">
        <v>685</v>
      </c>
      <c r="B693" s="19" t="str">
        <f t="shared" si="68"/>
        <v>80300_Green</v>
      </c>
      <c r="C693" s="19" t="s">
        <v>196</v>
      </c>
      <c r="D693" s="19" t="s">
        <v>196</v>
      </c>
      <c r="E693" s="19" t="s">
        <v>196</v>
      </c>
      <c r="F693" s="19" t="s">
        <v>124</v>
      </c>
      <c r="G693" s="19">
        <f t="shared" si="69"/>
        <v>80300</v>
      </c>
      <c r="H693" s="19" t="str">
        <f t="shared" si="72"/>
        <v>080300</v>
      </c>
      <c r="I693" s="19" t="str">
        <f>IF(J693=J690,"aa",J693)</f>
        <v>aa</v>
      </c>
      <c r="J693" s="19">
        <f t="shared" si="70"/>
        <v>463</v>
      </c>
      <c r="K693" s="31" t="s">
        <v>363</v>
      </c>
      <c r="L693" s="30" t="s">
        <v>938</v>
      </c>
      <c r="M693" s="30" t="s">
        <v>939</v>
      </c>
      <c r="N693" s="49" t="s">
        <v>940</v>
      </c>
      <c r="O693" s="30" t="s">
        <v>363</v>
      </c>
      <c r="P693" s="30" t="s">
        <v>938</v>
      </c>
      <c r="Q693" s="32">
        <v>1</v>
      </c>
      <c r="R693" s="32">
        <v>1</v>
      </c>
      <c r="S693" s="33" t="s">
        <v>361</v>
      </c>
      <c r="T693" s="34">
        <v>659.7268952846108</v>
      </c>
      <c r="U693" s="34"/>
      <c r="V693" s="34">
        <v>726.83821764859556</v>
      </c>
      <c r="W693" s="162">
        <v>412.11297945396234</v>
      </c>
      <c r="X693" s="162">
        <v>926.79444953001951</v>
      </c>
      <c r="Y693" s="34">
        <v>39.587797142684444</v>
      </c>
      <c r="Z693" s="162">
        <v>1225.4339870779613</v>
      </c>
      <c r="AA693" s="162">
        <v>2714.9900508512037</v>
      </c>
      <c r="AB693" s="162">
        <v>1070.0163433134646</v>
      </c>
      <c r="AC693" s="34">
        <v>544.5056736421144</v>
      </c>
      <c r="AD693" s="162">
        <v>413.45033395401919</v>
      </c>
      <c r="AE693" s="162">
        <v>646.30285286307617</v>
      </c>
      <c r="AF693" s="162" t="s">
        <v>363</v>
      </c>
      <c r="AG693" s="162">
        <v>990.88314077077621</v>
      </c>
      <c r="AH693" s="162">
        <v>1663.3999999999996</v>
      </c>
      <c r="AI693" s="162">
        <v>1680.1560428948665</v>
      </c>
      <c r="AJ693" s="162">
        <v>1957.7476871973859</v>
      </c>
      <c r="AK693" s="34">
        <v>862.22597502402971</v>
      </c>
      <c r="AL693" s="34">
        <v>316.43128462679277</v>
      </c>
      <c r="AM693" s="34" t="s">
        <v>363</v>
      </c>
      <c r="AN693" s="34">
        <v>494.5316948860891</v>
      </c>
      <c r="AO693" s="34" t="s">
        <v>363</v>
      </c>
      <c r="AP693" s="34">
        <v>305.34938301037812</v>
      </c>
      <c r="AQ693" s="34">
        <v>287.62028814644077</v>
      </c>
    </row>
    <row r="694" spans="1:43" x14ac:dyDescent="0.45">
      <c r="A694" s="19">
        <v>686</v>
      </c>
      <c r="B694" s="19" t="str">
        <f t="shared" si="68"/>
        <v>80300_Blue</v>
      </c>
      <c r="C694" s="19" t="s">
        <v>196</v>
      </c>
      <c r="D694" s="19" t="s">
        <v>196</v>
      </c>
      <c r="E694" s="19" t="s">
        <v>196</v>
      </c>
      <c r="F694" s="19" t="s">
        <v>124</v>
      </c>
      <c r="G694" s="19">
        <f t="shared" si="69"/>
        <v>80300</v>
      </c>
      <c r="H694" s="19" t="str">
        <f t="shared" si="72"/>
        <v>080300</v>
      </c>
      <c r="I694" s="19" t="str">
        <f t="shared" si="71"/>
        <v>aa</v>
      </c>
      <c r="J694" s="19">
        <f t="shared" si="70"/>
        <v>463</v>
      </c>
      <c r="K694" s="35"/>
      <c r="L694" s="36"/>
      <c r="M694" s="36"/>
      <c r="N694" s="56"/>
      <c r="O694" s="36"/>
      <c r="P694" s="36"/>
      <c r="Q694" s="37"/>
      <c r="R694" s="37"/>
      <c r="S694" s="33" t="s">
        <v>362</v>
      </c>
      <c r="T694" s="34">
        <v>96.633903538735623</v>
      </c>
      <c r="U694" s="34"/>
      <c r="V694" s="34" t="s">
        <v>363</v>
      </c>
      <c r="W694" s="162">
        <v>23.642011779898375</v>
      </c>
      <c r="X694" s="162">
        <v>39.151028119772391</v>
      </c>
      <c r="Y694" s="34">
        <v>472.09110526284184</v>
      </c>
      <c r="Z694" s="162">
        <v>478.02173313104834</v>
      </c>
      <c r="AA694" s="162" t="s">
        <v>363</v>
      </c>
      <c r="AB694" s="162" t="s">
        <v>363</v>
      </c>
      <c r="AC694" s="34">
        <v>12.464751063386814</v>
      </c>
      <c r="AD694" s="162">
        <v>5.2836293968884791E-6</v>
      </c>
      <c r="AE694" s="162" t="s">
        <v>363</v>
      </c>
      <c r="AF694" s="162" t="s">
        <v>363</v>
      </c>
      <c r="AG694" s="162" t="s">
        <v>363</v>
      </c>
      <c r="AH694" s="162" t="s">
        <v>363</v>
      </c>
      <c r="AI694" s="162">
        <v>199.31259482652231</v>
      </c>
      <c r="AJ694" s="162" t="s">
        <v>363</v>
      </c>
      <c r="AK694" s="34">
        <v>73.687480218330634</v>
      </c>
      <c r="AL694" s="34">
        <v>368.70244278441658</v>
      </c>
      <c r="AM694" s="34" t="s">
        <v>363</v>
      </c>
      <c r="AN694" s="34">
        <v>15.519071843248691</v>
      </c>
      <c r="AO694" s="34" t="s">
        <v>363</v>
      </c>
      <c r="AP694" s="34">
        <v>170.18581812822956</v>
      </c>
      <c r="AQ694" s="34">
        <v>431.25090328176788</v>
      </c>
    </row>
    <row r="695" spans="1:43" x14ac:dyDescent="0.45">
      <c r="A695" s="19">
        <v>687</v>
      </c>
      <c r="B695" s="19" t="str">
        <f t="shared" si="68"/>
        <v>80300_Grey</v>
      </c>
      <c r="C695" s="19" t="s">
        <v>196</v>
      </c>
      <c r="D695" s="19" t="s">
        <v>196</v>
      </c>
      <c r="E695" s="19" t="s">
        <v>196</v>
      </c>
      <c r="F695" s="19" t="s">
        <v>124</v>
      </c>
      <c r="G695" s="19">
        <f t="shared" si="69"/>
        <v>80300</v>
      </c>
      <c r="H695" s="19" t="str">
        <f t="shared" ref="H695:H713" si="73">IF(L695="",H694,LEFT(L695,6))</f>
        <v>080300</v>
      </c>
      <c r="I695" s="19" t="str">
        <f t="shared" si="71"/>
        <v>aa</v>
      </c>
      <c r="J695" s="19">
        <f t="shared" si="70"/>
        <v>463</v>
      </c>
      <c r="K695" s="38"/>
      <c r="L695" s="39"/>
      <c r="M695" s="39"/>
      <c r="N695" s="39"/>
      <c r="O695" s="39"/>
      <c r="P695" s="39"/>
      <c r="Q695" s="40"/>
      <c r="R695" s="40"/>
      <c r="S695" s="33" t="s">
        <v>364</v>
      </c>
      <c r="T695" s="34">
        <v>33.421734859560281</v>
      </c>
      <c r="U695" s="34"/>
      <c r="V695" s="34">
        <v>19.640218968210867</v>
      </c>
      <c r="W695" s="162">
        <v>20.999858815774019</v>
      </c>
      <c r="X695" s="162">
        <v>37.371070226163972</v>
      </c>
      <c r="Y695" s="34">
        <v>57.345135963936201</v>
      </c>
      <c r="Z695" s="162">
        <v>5.5631811241873554E-4</v>
      </c>
      <c r="AA695" s="162">
        <v>10.96765421180632</v>
      </c>
      <c r="AB695" s="162">
        <v>79.667190869642255</v>
      </c>
      <c r="AC695" s="34">
        <v>10.535594564457659</v>
      </c>
      <c r="AD695" s="162" t="s">
        <v>363</v>
      </c>
      <c r="AE695" s="162">
        <v>21.44593858514332</v>
      </c>
      <c r="AF695" s="162" t="s">
        <v>363</v>
      </c>
      <c r="AG695" s="162">
        <v>35.282043871154585</v>
      </c>
      <c r="AH695" s="162" t="s">
        <v>363</v>
      </c>
      <c r="AI695" s="162">
        <v>9.5762449107645437E-4</v>
      </c>
      <c r="AJ695" s="162">
        <v>0.79276616545348322</v>
      </c>
      <c r="AK695" s="34">
        <v>21.045618766254567</v>
      </c>
      <c r="AL695" s="34">
        <v>22.530074334988829</v>
      </c>
      <c r="AM695" s="34" t="s">
        <v>363</v>
      </c>
      <c r="AN695" s="34">
        <v>119.51033152717179</v>
      </c>
      <c r="AO695" s="34" t="s">
        <v>363</v>
      </c>
      <c r="AP695" s="34">
        <v>26.273540689806623</v>
      </c>
      <c r="AQ695" s="34">
        <v>29.472903690135851</v>
      </c>
    </row>
    <row r="696" spans="1:43" x14ac:dyDescent="0.45">
      <c r="A696" s="19">
        <v>688</v>
      </c>
      <c r="B696" s="19" t="str">
        <f t="shared" si="68"/>
        <v>80300_Green</v>
      </c>
      <c r="C696" s="19" t="s">
        <v>196</v>
      </c>
      <c r="D696" s="19" t="s">
        <v>196</v>
      </c>
      <c r="E696" s="19" t="s">
        <v>196</v>
      </c>
      <c r="F696" s="19" t="s">
        <v>124</v>
      </c>
      <c r="G696" s="19">
        <f t="shared" si="69"/>
        <v>80300</v>
      </c>
      <c r="H696" s="19" t="str">
        <f t="shared" si="73"/>
        <v>080300</v>
      </c>
      <c r="I696" s="19">
        <f>IF(J696=J693,"aa",J696)</f>
        <v>486</v>
      </c>
      <c r="J696" s="19">
        <f t="shared" si="70"/>
        <v>486</v>
      </c>
      <c r="K696" s="31">
        <v>486</v>
      </c>
      <c r="L696" s="30" t="s">
        <v>941</v>
      </c>
      <c r="M696" s="30"/>
      <c r="N696" s="30"/>
      <c r="O696" s="30" t="s">
        <v>87</v>
      </c>
      <c r="P696" s="30" t="s">
        <v>941</v>
      </c>
      <c r="Q696" s="32">
        <v>1</v>
      </c>
      <c r="R696" s="32">
        <v>1</v>
      </c>
      <c r="S696" s="33" t="s">
        <v>361</v>
      </c>
      <c r="T696" s="34">
        <v>659.7268952846108</v>
      </c>
      <c r="U696" s="34"/>
      <c r="V696" s="34">
        <v>726.83821764859556</v>
      </c>
      <c r="W696" s="162">
        <v>412.11297945396234</v>
      </c>
      <c r="X696" s="162">
        <v>926.79444953001951</v>
      </c>
      <c r="Y696" s="34">
        <v>39.587797142684444</v>
      </c>
      <c r="Z696" s="162">
        <v>1225.4339870779613</v>
      </c>
      <c r="AA696" s="162">
        <v>2714.9900508512037</v>
      </c>
      <c r="AB696" s="162">
        <v>1070.0163433134646</v>
      </c>
      <c r="AC696" s="34">
        <v>544.5056736421144</v>
      </c>
      <c r="AD696" s="162">
        <v>413.45033395401919</v>
      </c>
      <c r="AE696" s="162">
        <v>646.30285286307617</v>
      </c>
      <c r="AF696" s="162" t="s">
        <v>363</v>
      </c>
      <c r="AG696" s="162">
        <v>990.88314077077621</v>
      </c>
      <c r="AH696" s="162">
        <v>1663.3999999999996</v>
      </c>
      <c r="AI696" s="162">
        <v>1680.1560428948665</v>
      </c>
      <c r="AJ696" s="162">
        <v>1957.7476871973859</v>
      </c>
      <c r="AK696" s="34">
        <v>862.22597502402971</v>
      </c>
      <c r="AL696" s="34">
        <v>316.43128462679277</v>
      </c>
      <c r="AM696" s="34" t="s">
        <v>363</v>
      </c>
      <c r="AN696" s="34">
        <v>494.5316948860891</v>
      </c>
      <c r="AO696" s="34" t="s">
        <v>363</v>
      </c>
      <c r="AP696" s="34">
        <v>305.34938301037812</v>
      </c>
      <c r="AQ696" s="34">
        <v>287.62028814644077</v>
      </c>
    </row>
    <row r="697" spans="1:43" x14ac:dyDescent="0.45">
      <c r="A697" s="19">
        <v>689</v>
      </c>
      <c r="B697" s="19" t="str">
        <f t="shared" si="68"/>
        <v>80300_Blue</v>
      </c>
      <c r="C697" s="19" t="s">
        <v>196</v>
      </c>
      <c r="D697" s="19" t="s">
        <v>196</v>
      </c>
      <c r="E697" s="19" t="s">
        <v>196</v>
      </c>
      <c r="F697" s="19" t="s">
        <v>124</v>
      </c>
      <c r="G697" s="19">
        <f t="shared" si="69"/>
        <v>80300</v>
      </c>
      <c r="H697" s="19" t="str">
        <f t="shared" si="73"/>
        <v>080300</v>
      </c>
      <c r="I697" s="19">
        <f t="shared" si="71"/>
        <v>486</v>
      </c>
      <c r="J697" s="19">
        <f t="shared" si="70"/>
        <v>486</v>
      </c>
      <c r="K697" s="35"/>
      <c r="L697" s="36"/>
      <c r="M697" s="36"/>
      <c r="N697" s="36"/>
      <c r="O697" s="36"/>
      <c r="P697" s="36"/>
      <c r="Q697" s="37"/>
      <c r="R697" s="37"/>
      <c r="S697" s="33" t="s">
        <v>362</v>
      </c>
      <c r="T697" s="34">
        <v>96.633903538735623</v>
      </c>
      <c r="U697" s="34"/>
      <c r="V697" s="34" t="s">
        <v>363</v>
      </c>
      <c r="W697" s="162">
        <v>23.642011779898375</v>
      </c>
      <c r="X697" s="162">
        <v>39.151028119772391</v>
      </c>
      <c r="Y697" s="34">
        <v>472.09110526284184</v>
      </c>
      <c r="Z697" s="162">
        <v>478.02173313104834</v>
      </c>
      <c r="AA697" s="162" t="s">
        <v>363</v>
      </c>
      <c r="AB697" s="162" t="s">
        <v>363</v>
      </c>
      <c r="AC697" s="34">
        <v>12.464751063386814</v>
      </c>
      <c r="AD697" s="162">
        <v>5.2836293968884791E-6</v>
      </c>
      <c r="AE697" s="162" t="s">
        <v>363</v>
      </c>
      <c r="AF697" s="162" t="s">
        <v>363</v>
      </c>
      <c r="AG697" s="162" t="s">
        <v>363</v>
      </c>
      <c r="AH697" s="162" t="s">
        <v>363</v>
      </c>
      <c r="AI697" s="162">
        <v>199.31259482652231</v>
      </c>
      <c r="AJ697" s="162" t="s">
        <v>363</v>
      </c>
      <c r="AK697" s="34">
        <v>73.687480218330634</v>
      </c>
      <c r="AL697" s="34">
        <v>368.70244278441658</v>
      </c>
      <c r="AM697" s="34" t="s">
        <v>363</v>
      </c>
      <c r="AN697" s="34">
        <v>15.519071843248691</v>
      </c>
      <c r="AO697" s="34" t="s">
        <v>363</v>
      </c>
      <c r="AP697" s="34">
        <v>170.18581812822956</v>
      </c>
      <c r="AQ697" s="34">
        <v>431.25090328176788</v>
      </c>
    </row>
    <row r="698" spans="1:43" x14ac:dyDescent="0.45">
      <c r="A698" s="19">
        <v>690</v>
      </c>
      <c r="B698" s="19" t="str">
        <f t="shared" si="68"/>
        <v>80300_Grey</v>
      </c>
      <c r="C698" s="19" t="s">
        <v>196</v>
      </c>
      <c r="D698" s="19" t="s">
        <v>196</v>
      </c>
      <c r="E698" s="19" t="s">
        <v>196</v>
      </c>
      <c r="F698" s="19" t="s">
        <v>124</v>
      </c>
      <c r="G698" s="19">
        <f t="shared" si="69"/>
        <v>80300</v>
      </c>
      <c r="H698" s="19" t="str">
        <f t="shared" si="73"/>
        <v>080300</v>
      </c>
      <c r="I698" s="19">
        <f t="shared" si="71"/>
        <v>486</v>
      </c>
      <c r="J698" s="19">
        <f t="shared" si="70"/>
        <v>486</v>
      </c>
      <c r="K698" s="38"/>
      <c r="L698" s="39"/>
      <c r="M698" s="39"/>
      <c r="N698" s="39"/>
      <c r="O698" s="39"/>
      <c r="P698" s="39"/>
      <c r="Q698" s="40"/>
      <c r="R698" s="40"/>
      <c r="S698" s="33" t="s">
        <v>364</v>
      </c>
      <c r="T698" s="34">
        <v>33.421734859560281</v>
      </c>
      <c r="U698" s="34"/>
      <c r="V698" s="34">
        <v>19.640218968210867</v>
      </c>
      <c r="W698" s="162">
        <v>20.999858815774019</v>
      </c>
      <c r="X698" s="162">
        <v>37.371070226163972</v>
      </c>
      <c r="Y698" s="34">
        <v>57.345135963936201</v>
      </c>
      <c r="Z698" s="162">
        <v>5.5631811241873554E-4</v>
      </c>
      <c r="AA698" s="162">
        <v>10.96765421180632</v>
      </c>
      <c r="AB698" s="162">
        <v>79.667190869642255</v>
      </c>
      <c r="AC698" s="34">
        <v>10.535594564457659</v>
      </c>
      <c r="AD698" s="162" t="s">
        <v>363</v>
      </c>
      <c r="AE698" s="162">
        <v>21.44593858514332</v>
      </c>
      <c r="AF698" s="162" t="s">
        <v>363</v>
      </c>
      <c r="AG698" s="162">
        <v>35.282043871154585</v>
      </c>
      <c r="AH698" s="162" t="s">
        <v>363</v>
      </c>
      <c r="AI698" s="162">
        <v>9.5762449107645437E-4</v>
      </c>
      <c r="AJ698" s="162">
        <v>0.79276616545348322</v>
      </c>
      <c r="AK698" s="34">
        <v>21.045618766254567</v>
      </c>
      <c r="AL698" s="34">
        <v>22.530074334988829</v>
      </c>
      <c r="AM698" s="34" t="s">
        <v>363</v>
      </c>
      <c r="AN698" s="34">
        <v>119.51033152717179</v>
      </c>
      <c r="AO698" s="34" t="s">
        <v>363</v>
      </c>
      <c r="AP698" s="34">
        <v>26.273540689806623</v>
      </c>
      <c r="AQ698" s="34">
        <v>29.472903690135851</v>
      </c>
    </row>
    <row r="699" spans="1:43" x14ac:dyDescent="0.45">
      <c r="A699" s="19">
        <v>691</v>
      </c>
      <c r="B699" s="19" t="str">
        <f t="shared" si="68"/>
        <v>80300_Green</v>
      </c>
      <c r="C699" s="240" t="s">
        <v>197</v>
      </c>
      <c r="D699" s="240" t="s">
        <v>197</v>
      </c>
      <c r="E699" s="19" t="s">
        <v>196</v>
      </c>
      <c r="F699" s="19" t="s">
        <v>124</v>
      </c>
      <c r="G699" s="19">
        <f t="shared" si="69"/>
        <v>80300</v>
      </c>
      <c r="H699" s="19" t="str">
        <f t="shared" si="73"/>
        <v>080300</v>
      </c>
      <c r="I699" s="19">
        <f>IF(J699=J696,"aa",J699)</f>
        <v>489</v>
      </c>
      <c r="J699" s="19">
        <f t="shared" si="70"/>
        <v>489</v>
      </c>
      <c r="K699" s="31">
        <v>489</v>
      </c>
      <c r="L699" s="30" t="s">
        <v>942</v>
      </c>
      <c r="M699" s="30"/>
      <c r="N699" s="30"/>
      <c r="O699" s="30" t="s">
        <v>89</v>
      </c>
      <c r="P699" s="30" t="s">
        <v>942</v>
      </c>
      <c r="Q699" s="32">
        <v>1</v>
      </c>
      <c r="R699" s="32">
        <v>1</v>
      </c>
      <c r="S699" s="33" t="s">
        <v>361</v>
      </c>
      <c r="T699" s="34">
        <v>1569.6176802207194</v>
      </c>
      <c r="U699" s="34"/>
      <c r="V699" s="34" t="s">
        <v>363</v>
      </c>
      <c r="W699" s="162">
        <v>423.23885884765991</v>
      </c>
      <c r="X699" s="162" t="s">
        <v>363</v>
      </c>
      <c r="Y699" s="34" t="s">
        <v>363</v>
      </c>
      <c r="Z699" s="162" t="s">
        <v>363</v>
      </c>
      <c r="AA699" s="162">
        <v>1124.6556992308981</v>
      </c>
      <c r="AB699" s="162" t="s">
        <v>363</v>
      </c>
      <c r="AC699" s="34">
        <v>545.83399115547945</v>
      </c>
      <c r="AD699" s="162">
        <v>997.50789473684199</v>
      </c>
      <c r="AE699" s="162" t="s">
        <v>363</v>
      </c>
      <c r="AF699" s="162">
        <v>2124.8720021557529</v>
      </c>
      <c r="AG699" s="162" t="s">
        <v>363</v>
      </c>
      <c r="AH699" s="162">
        <v>1260.7954405480748</v>
      </c>
      <c r="AI699" s="162">
        <v>3285.6443214957667</v>
      </c>
      <c r="AJ699" s="162">
        <v>1519.5367561187688</v>
      </c>
      <c r="AK699" s="34" t="s">
        <v>363</v>
      </c>
      <c r="AL699" s="34" t="s">
        <v>363</v>
      </c>
      <c r="AM699" s="34" t="s">
        <v>363</v>
      </c>
      <c r="AN699" s="34" t="s">
        <v>363</v>
      </c>
      <c r="AO699" s="34" t="s">
        <v>363</v>
      </c>
      <c r="AP699" s="34" t="s">
        <v>363</v>
      </c>
      <c r="AQ699" s="34" t="s">
        <v>363</v>
      </c>
    </row>
    <row r="700" spans="1:43" x14ac:dyDescent="0.45">
      <c r="A700" s="19">
        <v>692</v>
      </c>
      <c r="B700" s="19" t="str">
        <f t="shared" si="68"/>
        <v>80300_Blue</v>
      </c>
      <c r="C700" s="240" t="s">
        <v>197</v>
      </c>
      <c r="D700" s="240" t="s">
        <v>197</v>
      </c>
      <c r="E700" s="19" t="s">
        <v>196</v>
      </c>
      <c r="F700" s="19" t="s">
        <v>124</v>
      </c>
      <c r="G700" s="19">
        <f t="shared" si="69"/>
        <v>80300</v>
      </c>
      <c r="H700" s="19" t="str">
        <f t="shared" si="73"/>
        <v>080300</v>
      </c>
      <c r="I700" s="19">
        <f t="shared" si="71"/>
        <v>489</v>
      </c>
      <c r="J700" s="19">
        <f t="shared" si="70"/>
        <v>489</v>
      </c>
      <c r="K700" s="35"/>
      <c r="L700" s="36"/>
      <c r="M700" s="36"/>
      <c r="N700" s="36"/>
      <c r="O700" s="36"/>
      <c r="P700" s="36"/>
      <c r="Q700" s="37"/>
      <c r="R700" s="37"/>
      <c r="S700" s="33" t="s">
        <v>362</v>
      </c>
      <c r="T700" s="34">
        <v>26.952893445257065</v>
      </c>
      <c r="U700" s="34"/>
      <c r="V700" s="34" t="s">
        <v>363</v>
      </c>
      <c r="W700" s="162" t="s">
        <v>363</v>
      </c>
      <c r="X700" s="162" t="s">
        <v>363</v>
      </c>
      <c r="Y700" s="34" t="s">
        <v>363</v>
      </c>
      <c r="Z700" s="162" t="s">
        <v>363</v>
      </c>
      <c r="AA700" s="162" t="s">
        <v>363</v>
      </c>
      <c r="AB700" s="162" t="s">
        <v>363</v>
      </c>
      <c r="AC700" s="34" t="s">
        <v>363</v>
      </c>
      <c r="AD700" s="162" t="s">
        <v>363</v>
      </c>
      <c r="AE700" s="162" t="s">
        <v>363</v>
      </c>
      <c r="AF700" s="162" t="s">
        <v>363</v>
      </c>
      <c r="AG700" s="162" t="s">
        <v>363</v>
      </c>
      <c r="AH700" s="162" t="s">
        <v>363</v>
      </c>
      <c r="AI700" s="162" t="s">
        <v>363</v>
      </c>
      <c r="AJ700" s="162" t="s">
        <v>363</v>
      </c>
      <c r="AK700" s="34" t="s">
        <v>363</v>
      </c>
      <c r="AL700" s="34" t="s">
        <v>363</v>
      </c>
      <c r="AM700" s="34" t="s">
        <v>363</v>
      </c>
      <c r="AN700" s="34" t="s">
        <v>363</v>
      </c>
      <c r="AO700" s="34" t="s">
        <v>363</v>
      </c>
      <c r="AP700" s="34" t="s">
        <v>363</v>
      </c>
      <c r="AQ700" s="34" t="s">
        <v>363</v>
      </c>
    </row>
    <row r="701" spans="1:43" x14ac:dyDescent="0.45">
      <c r="A701" s="19">
        <v>693</v>
      </c>
      <c r="B701" s="19" t="str">
        <f t="shared" si="68"/>
        <v>80300_Grey</v>
      </c>
      <c r="C701" s="240" t="s">
        <v>197</v>
      </c>
      <c r="D701" s="240" t="s">
        <v>197</v>
      </c>
      <c r="E701" s="19" t="s">
        <v>196</v>
      </c>
      <c r="F701" s="19" t="s">
        <v>124</v>
      </c>
      <c r="G701" s="19">
        <f t="shared" si="69"/>
        <v>80300</v>
      </c>
      <c r="H701" s="19" t="str">
        <f t="shared" si="73"/>
        <v>080300</v>
      </c>
      <c r="I701" s="19">
        <f t="shared" si="71"/>
        <v>489</v>
      </c>
      <c r="J701" s="19">
        <f t="shared" si="70"/>
        <v>489</v>
      </c>
      <c r="K701" s="38"/>
      <c r="L701" s="39"/>
      <c r="M701" s="39"/>
      <c r="N701" s="39"/>
      <c r="O701" s="39"/>
      <c r="P701" s="39"/>
      <c r="Q701" s="40"/>
      <c r="R701" s="40"/>
      <c r="S701" s="33" t="s">
        <v>364</v>
      </c>
      <c r="T701" s="34">
        <v>5.9271019329290038</v>
      </c>
      <c r="U701" s="34"/>
      <c r="V701" s="34" t="s">
        <v>363</v>
      </c>
      <c r="W701" s="162">
        <v>22.531418981913106</v>
      </c>
      <c r="X701" s="162" t="s">
        <v>363</v>
      </c>
      <c r="Y701" s="34" t="s">
        <v>363</v>
      </c>
      <c r="Z701" s="162" t="s">
        <v>363</v>
      </c>
      <c r="AA701" s="162">
        <v>4.3085557680484463</v>
      </c>
      <c r="AB701" s="162" t="s">
        <v>363</v>
      </c>
      <c r="AC701" s="34">
        <v>10.611129963260721</v>
      </c>
      <c r="AD701" s="162" t="s">
        <v>363</v>
      </c>
      <c r="AE701" s="162" t="s">
        <v>363</v>
      </c>
      <c r="AF701" s="162" t="s">
        <v>363</v>
      </c>
      <c r="AG701" s="162" t="s">
        <v>363</v>
      </c>
      <c r="AH701" s="162">
        <v>0.3050435900499</v>
      </c>
      <c r="AI701" s="162">
        <v>3.2303873175943543E-5</v>
      </c>
      <c r="AJ701" s="162">
        <v>0.61554622743314513</v>
      </c>
      <c r="AK701" s="34" t="s">
        <v>363</v>
      </c>
      <c r="AL701" s="34" t="s">
        <v>363</v>
      </c>
      <c r="AM701" s="34" t="s">
        <v>363</v>
      </c>
      <c r="AN701" s="34" t="s">
        <v>363</v>
      </c>
      <c r="AO701" s="34" t="s">
        <v>363</v>
      </c>
      <c r="AP701" s="34" t="s">
        <v>363</v>
      </c>
      <c r="AQ701" s="34" t="s">
        <v>363</v>
      </c>
    </row>
    <row r="702" spans="1:43" x14ac:dyDescent="0.45">
      <c r="A702" s="19">
        <v>694</v>
      </c>
      <c r="B702" s="19" t="str">
        <f t="shared" si="68"/>
        <v>80510_Green</v>
      </c>
      <c r="C702" s="19" t="s">
        <v>124</v>
      </c>
      <c r="D702" s="19" t="s">
        <v>124</v>
      </c>
      <c r="E702" s="19" t="s">
        <v>124</v>
      </c>
      <c r="F702" s="19" t="s">
        <v>124</v>
      </c>
      <c r="G702" s="19">
        <f t="shared" si="69"/>
        <v>80510</v>
      </c>
      <c r="H702" s="19" t="str">
        <f t="shared" si="73"/>
        <v>080510</v>
      </c>
      <c r="I702" s="19">
        <f>IF(J702=J699,"aa",J702)</f>
        <v>490</v>
      </c>
      <c r="J702" s="19">
        <f t="shared" si="70"/>
        <v>490</v>
      </c>
      <c r="K702" s="31">
        <v>490</v>
      </c>
      <c r="L702" s="30" t="s">
        <v>943</v>
      </c>
      <c r="M702" s="30" t="s">
        <v>944</v>
      </c>
      <c r="N702" s="30" t="s">
        <v>945</v>
      </c>
      <c r="O702" s="30" t="s">
        <v>198</v>
      </c>
      <c r="P702" s="30" t="s">
        <v>943</v>
      </c>
      <c r="Q702" s="32">
        <v>1</v>
      </c>
      <c r="R702" s="32">
        <v>1</v>
      </c>
      <c r="S702" s="33" t="s">
        <v>361</v>
      </c>
      <c r="T702" s="34">
        <v>400.91588389966569</v>
      </c>
      <c r="U702" s="34"/>
      <c r="V702" s="34">
        <v>2856.0833366635029</v>
      </c>
      <c r="W702" s="162">
        <v>839.37863708839984</v>
      </c>
      <c r="X702" s="162">
        <v>376.97351935688852</v>
      </c>
      <c r="Y702" s="34">
        <v>85.588163946954452</v>
      </c>
      <c r="Z702" s="162">
        <v>1073.1218248400658</v>
      </c>
      <c r="AA702" s="162">
        <v>1036.1376285256724</v>
      </c>
      <c r="AB702" s="162">
        <v>632.65792299270743</v>
      </c>
      <c r="AC702" s="34">
        <v>1201.0784846723532</v>
      </c>
      <c r="AD702" s="162" t="s">
        <v>363</v>
      </c>
      <c r="AE702" s="162">
        <v>608.75984251968521</v>
      </c>
      <c r="AF702" s="162" t="s">
        <v>363</v>
      </c>
      <c r="AG702" s="162">
        <v>3758.9766751621128</v>
      </c>
      <c r="AH702" s="162" t="s">
        <v>363</v>
      </c>
      <c r="AI702" s="162">
        <v>1152.8195726780975</v>
      </c>
      <c r="AJ702" s="162" t="s">
        <v>363</v>
      </c>
      <c r="AK702" s="34">
        <v>1208.0583423367807</v>
      </c>
      <c r="AL702" s="34">
        <v>529.65800729647844</v>
      </c>
      <c r="AM702" s="34">
        <v>304.02373390518437</v>
      </c>
      <c r="AN702" s="34">
        <v>919.95797567883449</v>
      </c>
      <c r="AO702" s="34" t="s">
        <v>363</v>
      </c>
      <c r="AP702" s="34">
        <v>802.28211836545847</v>
      </c>
      <c r="AQ702" s="34">
        <v>249.95549056230894</v>
      </c>
    </row>
    <row r="703" spans="1:43" x14ac:dyDescent="0.45">
      <c r="A703" s="19">
        <v>695</v>
      </c>
      <c r="B703" s="19" t="str">
        <f t="shared" si="68"/>
        <v>80510_Blue</v>
      </c>
      <c r="C703" s="19" t="s">
        <v>124</v>
      </c>
      <c r="D703" s="19" t="s">
        <v>124</v>
      </c>
      <c r="E703" s="19" t="s">
        <v>124</v>
      </c>
      <c r="F703" s="19" t="s">
        <v>124</v>
      </c>
      <c r="G703" s="19">
        <f t="shared" si="69"/>
        <v>80510</v>
      </c>
      <c r="H703" s="19" t="str">
        <f t="shared" si="73"/>
        <v>080510</v>
      </c>
      <c r="I703" s="19">
        <f t="shared" si="71"/>
        <v>490</v>
      </c>
      <c r="J703" s="19">
        <f t="shared" si="70"/>
        <v>490</v>
      </c>
      <c r="K703" s="35"/>
      <c r="L703" s="36"/>
      <c r="M703" s="36"/>
      <c r="N703" s="36"/>
      <c r="O703" s="36"/>
      <c r="P703" s="36"/>
      <c r="Q703" s="37"/>
      <c r="R703" s="37"/>
      <c r="S703" s="33" t="s">
        <v>362</v>
      </c>
      <c r="T703" s="34">
        <v>109.5213418340492</v>
      </c>
      <c r="U703" s="34"/>
      <c r="V703" s="34" t="s">
        <v>363</v>
      </c>
      <c r="W703" s="162">
        <v>0.70481962714248791</v>
      </c>
      <c r="X703" s="162">
        <v>2.3131054782133851</v>
      </c>
      <c r="Y703" s="34">
        <v>512.31327124333393</v>
      </c>
      <c r="Z703" s="162">
        <v>574.36843415869612</v>
      </c>
      <c r="AA703" s="162" t="s">
        <v>363</v>
      </c>
      <c r="AB703" s="162" t="s">
        <v>363</v>
      </c>
      <c r="AC703" s="34">
        <v>66.038959524580292</v>
      </c>
      <c r="AD703" s="162" t="s">
        <v>363</v>
      </c>
      <c r="AE703" s="162" t="s">
        <v>363</v>
      </c>
      <c r="AF703" s="162" t="s">
        <v>363</v>
      </c>
      <c r="AG703" s="162" t="s">
        <v>363</v>
      </c>
      <c r="AH703" s="162" t="s">
        <v>363</v>
      </c>
      <c r="AI703" s="162" t="s">
        <v>363</v>
      </c>
      <c r="AJ703" s="162" t="s">
        <v>363</v>
      </c>
      <c r="AK703" s="34" t="s">
        <v>363</v>
      </c>
      <c r="AL703" s="34">
        <v>33.899849973873231</v>
      </c>
      <c r="AM703" s="34">
        <v>255.48883655510704</v>
      </c>
      <c r="AN703" s="34">
        <v>43.914884389387872</v>
      </c>
      <c r="AO703" s="34" t="s">
        <v>363</v>
      </c>
      <c r="AP703" s="34">
        <v>2.5544079307616161</v>
      </c>
      <c r="AQ703" s="34">
        <v>161.11119503898823</v>
      </c>
    </row>
    <row r="704" spans="1:43" x14ac:dyDescent="0.45">
      <c r="A704" s="19">
        <v>696</v>
      </c>
      <c r="B704" s="19" t="str">
        <f t="shared" si="68"/>
        <v>80510_Grey</v>
      </c>
      <c r="C704" s="19" t="s">
        <v>124</v>
      </c>
      <c r="D704" s="19" t="s">
        <v>124</v>
      </c>
      <c r="E704" s="19" t="s">
        <v>124</v>
      </c>
      <c r="F704" s="19" t="s">
        <v>124</v>
      </c>
      <c r="G704" s="19">
        <f t="shared" si="69"/>
        <v>80510</v>
      </c>
      <c r="H704" s="19" t="str">
        <f t="shared" si="73"/>
        <v>080510</v>
      </c>
      <c r="I704" s="19">
        <f t="shared" si="71"/>
        <v>490</v>
      </c>
      <c r="J704" s="19">
        <f t="shared" si="70"/>
        <v>490</v>
      </c>
      <c r="K704" s="38"/>
      <c r="L704" s="39"/>
      <c r="M704" s="39"/>
      <c r="N704" s="39"/>
      <c r="O704" s="39"/>
      <c r="P704" s="39"/>
      <c r="Q704" s="40"/>
      <c r="R704" s="40"/>
      <c r="S704" s="33" t="s">
        <v>364</v>
      </c>
      <c r="T704" s="34">
        <v>49.257521091902674</v>
      </c>
      <c r="U704" s="34"/>
      <c r="V704" s="34">
        <v>100.18572455980488</v>
      </c>
      <c r="W704" s="162">
        <v>56.812142722990544</v>
      </c>
      <c r="X704" s="162">
        <v>15.896768112351282</v>
      </c>
      <c r="Y704" s="34">
        <v>113.71056303926508</v>
      </c>
      <c r="Z704" s="162" t="s">
        <v>363</v>
      </c>
      <c r="AA704" s="162">
        <v>4.8514980833641879</v>
      </c>
      <c r="AB704" s="162">
        <v>64.845075613890103</v>
      </c>
      <c r="AC704" s="34">
        <v>22.389547981364114</v>
      </c>
      <c r="AD704" s="162" t="s">
        <v>363</v>
      </c>
      <c r="AE704" s="162">
        <v>23.509126700071583</v>
      </c>
      <c r="AF704" s="162" t="s">
        <v>363</v>
      </c>
      <c r="AG704" s="162">
        <v>182.72381198180472</v>
      </c>
      <c r="AH704" s="162" t="s">
        <v>363</v>
      </c>
      <c r="AI704" s="162">
        <v>1.2436790647070831E-3</v>
      </c>
      <c r="AJ704" s="162" t="s">
        <v>363</v>
      </c>
      <c r="AK704" s="34">
        <v>39.744713690384316</v>
      </c>
      <c r="AL704" s="34">
        <v>30.809485917073928</v>
      </c>
      <c r="AM704" s="34">
        <v>70.873204473362804</v>
      </c>
      <c r="AN704" s="34">
        <v>407.49500744791902</v>
      </c>
      <c r="AO704" s="34" t="s">
        <v>363</v>
      </c>
      <c r="AP704" s="34">
        <v>76.188093864725687</v>
      </c>
      <c r="AQ704" s="34">
        <v>26.93281584038861</v>
      </c>
    </row>
    <row r="705" spans="1:43" x14ac:dyDescent="0.45">
      <c r="A705" s="19">
        <v>697</v>
      </c>
      <c r="B705" s="19" t="str">
        <f t="shared" si="68"/>
        <v>200911_Green</v>
      </c>
      <c r="C705" s="19" t="s">
        <v>1265</v>
      </c>
      <c r="D705" s="19" t="s">
        <v>1265</v>
      </c>
      <c r="E705" s="19" t="s">
        <v>1265</v>
      </c>
      <c r="F705" s="19" t="s">
        <v>1265</v>
      </c>
      <c r="G705" s="19">
        <f t="shared" si="69"/>
        <v>200911</v>
      </c>
      <c r="H705" s="19" t="str">
        <f t="shared" si="73"/>
        <v>200911</v>
      </c>
      <c r="I705" s="19" t="str">
        <f>IF(J705=J702,"aa",J705)</f>
        <v>aa</v>
      </c>
      <c r="J705" s="19">
        <f t="shared" si="70"/>
        <v>490</v>
      </c>
      <c r="K705" s="31" t="s">
        <v>363</v>
      </c>
      <c r="L705" s="30" t="s">
        <v>946</v>
      </c>
      <c r="M705" s="30" t="s">
        <v>947</v>
      </c>
      <c r="N705" s="49" t="s">
        <v>948</v>
      </c>
      <c r="O705" s="30" t="s">
        <v>363</v>
      </c>
      <c r="P705" s="30" t="s">
        <v>943</v>
      </c>
      <c r="Q705" s="32">
        <v>0.55000000000000004</v>
      </c>
      <c r="R705" s="32">
        <v>1</v>
      </c>
      <c r="S705" s="33" t="s">
        <v>361</v>
      </c>
      <c r="T705" s="34">
        <v>728.93797072666484</v>
      </c>
      <c r="U705" s="34"/>
      <c r="V705" s="34">
        <v>5192.8787939336416</v>
      </c>
      <c r="W705" s="162">
        <v>1526.1429765243631</v>
      </c>
      <c r="X705" s="162">
        <v>685.40639883070639</v>
      </c>
      <c r="Y705" s="34">
        <v>155.61484353991716</v>
      </c>
      <c r="Z705" s="162">
        <v>1951.1305906183013</v>
      </c>
      <c r="AA705" s="162">
        <v>1883.8865973194042</v>
      </c>
      <c r="AB705" s="162">
        <v>1150.2871327140135</v>
      </c>
      <c r="AC705" s="34">
        <v>2183.7790630406421</v>
      </c>
      <c r="AD705" s="162" t="s">
        <v>363</v>
      </c>
      <c r="AE705" s="162">
        <v>1106.8360773085185</v>
      </c>
      <c r="AF705" s="162" t="s">
        <v>363</v>
      </c>
      <c r="AG705" s="162">
        <v>6834.5030457492958</v>
      </c>
      <c r="AH705" s="162" t="s">
        <v>363</v>
      </c>
      <c r="AI705" s="162">
        <v>2096.0355866874497</v>
      </c>
      <c r="AJ705" s="162" t="s">
        <v>363</v>
      </c>
      <c r="AK705" s="34">
        <v>2196.4697133396012</v>
      </c>
      <c r="AL705" s="34">
        <v>963.01455872086979</v>
      </c>
      <c r="AM705" s="34">
        <v>552.77042528215338</v>
      </c>
      <c r="AN705" s="34">
        <v>1672.6508648706081</v>
      </c>
      <c r="AO705" s="34" t="s">
        <v>363</v>
      </c>
      <c r="AP705" s="34">
        <v>1458.6947606644699</v>
      </c>
      <c r="AQ705" s="34">
        <v>454.46452829510713</v>
      </c>
    </row>
    <row r="706" spans="1:43" x14ac:dyDescent="0.45">
      <c r="A706" s="19">
        <v>698</v>
      </c>
      <c r="B706" s="19" t="str">
        <f t="shared" si="68"/>
        <v>200911_Blue</v>
      </c>
      <c r="C706" s="19" t="s">
        <v>1265</v>
      </c>
      <c r="D706" s="19" t="s">
        <v>1265</v>
      </c>
      <c r="E706" s="19" t="s">
        <v>1265</v>
      </c>
      <c r="F706" s="19" t="s">
        <v>1265</v>
      </c>
      <c r="G706" s="19">
        <f t="shared" si="69"/>
        <v>200911</v>
      </c>
      <c r="H706" s="19" t="str">
        <f t="shared" si="73"/>
        <v>200911</v>
      </c>
      <c r="I706" s="19" t="str">
        <f t="shared" si="71"/>
        <v>aa</v>
      </c>
      <c r="J706" s="19">
        <f t="shared" si="70"/>
        <v>490</v>
      </c>
      <c r="K706" s="35"/>
      <c r="L706" s="36"/>
      <c r="M706" s="36"/>
      <c r="N706" s="56"/>
      <c r="O706" s="36"/>
      <c r="P706" s="36"/>
      <c r="Q706" s="37"/>
      <c r="R706" s="37"/>
      <c r="S706" s="33" t="s">
        <v>362</v>
      </c>
      <c r="T706" s="34">
        <v>199.12971242554397</v>
      </c>
      <c r="U706" s="34"/>
      <c r="V706" s="34" t="s">
        <v>363</v>
      </c>
      <c r="W706" s="162">
        <v>1.2814902311681597</v>
      </c>
      <c r="X706" s="162">
        <v>4.205646324024336</v>
      </c>
      <c r="Y706" s="34">
        <v>931.4786749878798</v>
      </c>
      <c r="Z706" s="162">
        <v>1044.306243924902</v>
      </c>
      <c r="AA706" s="162" t="s">
        <v>363</v>
      </c>
      <c r="AB706" s="162" t="s">
        <v>363</v>
      </c>
      <c r="AC706" s="34">
        <v>120.07083549923688</v>
      </c>
      <c r="AD706" s="162" t="s">
        <v>363</v>
      </c>
      <c r="AE706" s="162" t="s">
        <v>363</v>
      </c>
      <c r="AF706" s="162" t="s">
        <v>363</v>
      </c>
      <c r="AG706" s="162" t="s">
        <v>363</v>
      </c>
      <c r="AH706" s="162" t="s">
        <v>363</v>
      </c>
      <c r="AI706" s="162" t="s">
        <v>363</v>
      </c>
      <c r="AJ706" s="162" t="s">
        <v>363</v>
      </c>
      <c r="AK706" s="34" t="s">
        <v>363</v>
      </c>
      <c r="AL706" s="34">
        <v>61.636090861587689</v>
      </c>
      <c r="AM706" s="34">
        <v>464.52515737292185</v>
      </c>
      <c r="AN706" s="34">
        <v>79.84524434434158</v>
      </c>
      <c r="AO706" s="34" t="s">
        <v>363</v>
      </c>
      <c r="AP706" s="34">
        <v>4.6443780559302104</v>
      </c>
      <c r="AQ706" s="34">
        <v>292.9294455254331</v>
      </c>
    </row>
    <row r="707" spans="1:43" x14ac:dyDescent="0.45">
      <c r="A707" s="19">
        <v>699</v>
      </c>
      <c r="B707" s="19" t="str">
        <f t="shared" si="68"/>
        <v>200911_Grey</v>
      </c>
      <c r="C707" s="19" t="s">
        <v>1265</v>
      </c>
      <c r="D707" s="19" t="s">
        <v>1265</v>
      </c>
      <c r="E707" s="19" t="s">
        <v>1265</v>
      </c>
      <c r="F707" s="19" t="s">
        <v>1265</v>
      </c>
      <c r="G707" s="19">
        <f t="shared" si="69"/>
        <v>200911</v>
      </c>
      <c r="H707" s="19" t="str">
        <f t="shared" si="73"/>
        <v>200911</v>
      </c>
      <c r="I707" s="19" t="str">
        <f t="shared" si="71"/>
        <v>aa</v>
      </c>
      <c r="J707" s="19">
        <f t="shared" si="70"/>
        <v>490</v>
      </c>
      <c r="K707" s="38"/>
      <c r="L707" s="39"/>
      <c r="M707" s="39"/>
      <c r="N707" s="39"/>
      <c r="O707" s="39"/>
      <c r="P707" s="39"/>
      <c r="Q707" s="40"/>
      <c r="R707" s="40"/>
      <c r="S707" s="33" t="s">
        <v>364</v>
      </c>
      <c r="T707" s="34">
        <v>89.559129258004859</v>
      </c>
      <c r="U707" s="34"/>
      <c r="V707" s="34">
        <v>182.15586283600885</v>
      </c>
      <c r="W707" s="162">
        <v>103.29480495089189</v>
      </c>
      <c r="X707" s="162">
        <v>28.903214749729599</v>
      </c>
      <c r="Y707" s="34">
        <v>206.74647825320923</v>
      </c>
      <c r="Z707" s="162" t="s">
        <v>363</v>
      </c>
      <c r="AA707" s="162">
        <v>8.820905606116705</v>
      </c>
      <c r="AB707" s="162">
        <v>117.90013747980018</v>
      </c>
      <c r="AC707" s="34">
        <v>40.70826905702566</v>
      </c>
      <c r="AD707" s="162" t="s">
        <v>363</v>
      </c>
      <c r="AE707" s="162">
        <v>42.743866727402875</v>
      </c>
      <c r="AF707" s="162" t="s">
        <v>363</v>
      </c>
      <c r="AG707" s="162">
        <v>332.22511269419039</v>
      </c>
      <c r="AH707" s="162" t="s">
        <v>363</v>
      </c>
      <c r="AI707" s="162">
        <v>2.2612346631037871E-3</v>
      </c>
      <c r="AJ707" s="162" t="s">
        <v>363</v>
      </c>
      <c r="AK707" s="34">
        <v>72.263115800698756</v>
      </c>
      <c r="AL707" s="34">
        <v>56.017247121952593</v>
      </c>
      <c r="AM707" s="34">
        <v>128.86037176975054</v>
      </c>
      <c r="AN707" s="34">
        <v>740.90001354167089</v>
      </c>
      <c r="AO707" s="34" t="s">
        <v>363</v>
      </c>
      <c r="AP707" s="34">
        <v>138.52380702677397</v>
      </c>
      <c r="AQ707" s="34">
        <v>48.968756073433831</v>
      </c>
    </row>
    <row r="708" spans="1:43" x14ac:dyDescent="0.45">
      <c r="A708" s="19">
        <v>700</v>
      </c>
      <c r="B708" s="19" t="str">
        <f t="shared" si="68"/>
        <v>200919_Green</v>
      </c>
      <c r="C708" s="19" t="s">
        <v>1265</v>
      </c>
      <c r="D708" s="19" t="s">
        <v>1265</v>
      </c>
      <c r="E708" s="19" t="s">
        <v>1265</v>
      </c>
      <c r="F708" s="19" t="s">
        <v>1265</v>
      </c>
      <c r="G708" s="19">
        <f t="shared" si="69"/>
        <v>200919</v>
      </c>
      <c r="H708" s="19" t="str">
        <f t="shared" si="73"/>
        <v>200919</v>
      </c>
      <c r="I708" s="19" t="str">
        <f>IF(J708=J705,"aa",J708)</f>
        <v>aa</v>
      </c>
      <c r="J708" s="19">
        <f t="shared" si="70"/>
        <v>490</v>
      </c>
      <c r="K708" s="31" t="s">
        <v>363</v>
      </c>
      <c r="L708" s="30" t="s">
        <v>949</v>
      </c>
      <c r="M708" s="30" t="s">
        <v>947</v>
      </c>
      <c r="N708" s="49" t="s">
        <v>950</v>
      </c>
      <c r="O708" s="30" t="s">
        <v>363</v>
      </c>
      <c r="P708" s="30" t="s">
        <v>943</v>
      </c>
      <c r="Q708" s="32">
        <v>0.55000000000000004</v>
      </c>
      <c r="R708" s="32">
        <v>1</v>
      </c>
      <c r="S708" s="33" t="s">
        <v>361</v>
      </c>
      <c r="T708" s="34">
        <v>728.93797072666484</v>
      </c>
      <c r="U708" s="34"/>
      <c r="V708" s="34">
        <v>5192.8787939336416</v>
      </c>
      <c r="W708" s="162">
        <v>1526.1429765243631</v>
      </c>
      <c r="X708" s="162">
        <v>685.40639883070639</v>
      </c>
      <c r="Y708" s="34">
        <v>155.61484353991716</v>
      </c>
      <c r="Z708" s="162">
        <v>1951.1305906183013</v>
      </c>
      <c r="AA708" s="162">
        <v>1883.8865973194042</v>
      </c>
      <c r="AB708" s="162">
        <v>1150.2871327140135</v>
      </c>
      <c r="AC708" s="34">
        <v>2183.7790630406421</v>
      </c>
      <c r="AD708" s="162" t="s">
        <v>363</v>
      </c>
      <c r="AE708" s="162">
        <v>1106.8360773085185</v>
      </c>
      <c r="AF708" s="162" t="s">
        <v>363</v>
      </c>
      <c r="AG708" s="162">
        <v>6834.5030457492958</v>
      </c>
      <c r="AH708" s="162" t="s">
        <v>363</v>
      </c>
      <c r="AI708" s="162">
        <v>2096.0355866874497</v>
      </c>
      <c r="AJ708" s="162" t="s">
        <v>363</v>
      </c>
      <c r="AK708" s="34">
        <v>2196.4697133396012</v>
      </c>
      <c r="AL708" s="34">
        <v>963.01455872086979</v>
      </c>
      <c r="AM708" s="34">
        <v>552.77042528215338</v>
      </c>
      <c r="AN708" s="34">
        <v>1672.6508648706081</v>
      </c>
      <c r="AO708" s="34" t="s">
        <v>363</v>
      </c>
      <c r="AP708" s="34">
        <v>1458.6947606644699</v>
      </c>
      <c r="AQ708" s="34">
        <v>454.46452829510713</v>
      </c>
    </row>
    <row r="709" spans="1:43" x14ac:dyDescent="0.45">
      <c r="A709" s="19">
        <v>701</v>
      </c>
      <c r="B709" s="19" t="str">
        <f t="shared" si="68"/>
        <v>200919_Blue</v>
      </c>
      <c r="C709" s="19" t="s">
        <v>1265</v>
      </c>
      <c r="D709" s="19" t="s">
        <v>1265</v>
      </c>
      <c r="E709" s="19" t="s">
        <v>1265</v>
      </c>
      <c r="F709" s="19" t="s">
        <v>1265</v>
      </c>
      <c r="G709" s="19">
        <f t="shared" si="69"/>
        <v>200919</v>
      </c>
      <c r="H709" s="19" t="str">
        <f t="shared" si="73"/>
        <v>200919</v>
      </c>
      <c r="I709" s="19" t="str">
        <f t="shared" si="71"/>
        <v>aa</v>
      </c>
      <c r="J709" s="19">
        <f t="shared" si="70"/>
        <v>490</v>
      </c>
      <c r="K709" s="35"/>
      <c r="L709" s="36"/>
      <c r="M709" s="36"/>
      <c r="N709" s="56"/>
      <c r="O709" s="36"/>
      <c r="P709" s="36"/>
      <c r="Q709" s="37"/>
      <c r="R709" s="37"/>
      <c r="S709" s="33" t="s">
        <v>362</v>
      </c>
      <c r="T709" s="34">
        <v>199.12971242554397</v>
      </c>
      <c r="U709" s="34"/>
      <c r="V709" s="34" t="s">
        <v>363</v>
      </c>
      <c r="W709" s="162">
        <v>1.2814902311681597</v>
      </c>
      <c r="X709" s="162">
        <v>4.205646324024336</v>
      </c>
      <c r="Y709" s="34">
        <v>931.4786749878798</v>
      </c>
      <c r="Z709" s="162">
        <v>1044.306243924902</v>
      </c>
      <c r="AA709" s="162" t="s">
        <v>363</v>
      </c>
      <c r="AB709" s="162" t="s">
        <v>363</v>
      </c>
      <c r="AC709" s="34">
        <v>120.07083549923688</v>
      </c>
      <c r="AD709" s="162" t="s">
        <v>363</v>
      </c>
      <c r="AE709" s="162" t="s">
        <v>363</v>
      </c>
      <c r="AF709" s="162" t="s">
        <v>363</v>
      </c>
      <c r="AG709" s="162" t="s">
        <v>363</v>
      </c>
      <c r="AH709" s="162" t="s">
        <v>363</v>
      </c>
      <c r="AI709" s="162" t="s">
        <v>363</v>
      </c>
      <c r="AJ709" s="162" t="s">
        <v>363</v>
      </c>
      <c r="AK709" s="34" t="s">
        <v>363</v>
      </c>
      <c r="AL709" s="34">
        <v>61.636090861587689</v>
      </c>
      <c r="AM709" s="34">
        <v>464.52515737292185</v>
      </c>
      <c r="AN709" s="34">
        <v>79.84524434434158</v>
      </c>
      <c r="AO709" s="34" t="s">
        <v>363</v>
      </c>
      <c r="AP709" s="34">
        <v>4.6443780559302104</v>
      </c>
      <c r="AQ709" s="34">
        <v>292.9294455254331</v>
      </c>
    </row>
    <row r="710" spans="1:43" x14ac:dyDescent="0.45">
      <c r="A710" s="19">
        <v>702</v>
      </c>
      <c r="B710" s="19" t="str">
        <f t="shared" si="68"/>
        <v>200919_Grey</v>
      </c>
      <c r="C710" s="19" t="s">
        <v>1265</v>
      </c>
      <c r="D710" s="19" t="s">
        <v>1265</v>
      </c>
      <c r="E710" s="19" t="s">
        <v>1265</v>
      </c>
      <c r="F710" s="19" t="s">
        <v>1265</v>
      </c>
      <c r="G710" s="19">
        <f t="shared" si="69"/>
        <v>200919</v>
      </c>
      <c r="H710" s="19" t="str">
        <f t="shared" si="73"/>
        <v>200919</v>
      </c>
      <c r="I710" s="19" t="str">
        <f t="shared" si="71"/>
        <v>aa</v>
      </c>
      <c r="J710" s="19">
        <f t="shared" si="70"/>
        <v>490</v>
      </c>
      <c r="K710" s="38"/>
      <c r="L710" s="39"/>
      <c r="M710" s="39"/>
      <c r="N710" s="39"/>
      <c r="O710" s="39"/>
      <c r="P710" s="39"/>
      <c r="Q710" s="40"/>
      <c r="R710" s="40"/>
      <c r="S710" s="33" t="s">
        <v>364</v>
      </c>
      <c r="T710" s="34">
        <v>89.559129258004859</v>
      </c>
      <c r="U710" s="34"/>
      <c r="V710" s="34">
        <v>182.15586283600885</v>
      </c>
      <c r="W710" s="162">
        <v>103.29480495089189</v>
      </c>
      <c r="X710" s="162">
        <v>28.903214749729599</v>
      </c>
      <c r="Y710" s="34">
        <v>206.74647825320923</v>
      </c>
      <c r="Z710" s="162" t="s">
        <v>363</v>
      </c>
      <c r="AA710" s="162">
        <v>8.820905606116705</v>
      </c>
      <c r="AB710" s="162">
        <v>117.90013747980018</v>
      </c>
      <c r="AC710" s="34">
        <v>40.70826905702566</v>
      </c>
      <c r="AD710" s="162" t="s">
        <v>363</v>
      </c>
      <c r="AE710" s="162">
        <v>42.743866727402875</v>
      </c>
      <c r="AF710" s="162" t="s">
        <v>363</v>
      </c>
      <c r="AG710" s="162">
        <v>332.22511269419039</v>
      </c>
      <c r="AH710" s="162" t="s">
        <v>363</v>
      </c>
      <c r="AI710" s="162">
        <v>2.2612346631037871E-3</v>
      </c>
      <c r="AJ710" s="162" t="s">
        <v>363</v>
      </c>
      <c r="AK710" s="34">
        <v>72.263115800698756</v>
      </c>
      <c r="AL710" s="34">
        <v>56.017247121952593</v>
      </c>
      <c r="AM710" s="34">
        <v>128.86037176975054</v>
      </c>
      <c r="AN710" s="34">
        <v>740.90001354167089</v>
      </c>
      <c r="AO710" s="34" t="s">
        <v>363</v>
      </c>
      <c r="AP710" s="34">
        <v>138.52380702677397</v>
      </c>
      <c r="AQ710" s="34">
        <v>48.968756073433831</v>
      </c>
    </row>
    <row r="711" spans="1:43" x14ac:dyDescent="0.45">
      <c r="A711" s="19">
        <v>703</v>
      </c>
      <c r="B711" s="19" t="str">
        <f t="shared" si="68"/>
        <v>80520_Green</v>
      </c>
      <c r="C711" s="19" t="s">
        <v>124</v>
      </c>
      <c r="D711" s="19" t="s">
        <v>124</v>
      </c>
      <c r="E711" s="19" t="s">
        <v>124</v>
      </c>
      <c r="F711" s="19" t="s">
        <v>124</v>
      </c>
      <c r="G711" s="19">
        <f t="shared" si="69"/>
        <v>80520</v>
      </c>
      <c r="H711" s="19" t="str">
        <f t="shared" si="73"/>
        <v>080520</v>
      </c>
      <c r="I711" s="19">
        <f>IF(J711=J708,"aa",J711)</f>
        <v>495</v>
      </c>
      <c r="J711" s="19">
        <f t="shared" si="70"/>
        <v>495</v>
      </c>
      <c r="K711" s="31">
        <v>495</v>
      </c>
      <c r="L711" s="30" t="s">
        <v>951</v>
      </c>
      <c r="M711" s="30" t="s">
        <v>952</v>
      </c>
      <c r="N711" s="49" t="s">
        <v>953</v>
      </c>
      <c r="O711" s="49" t="s">
        <v>954</v>
      </c>
      <c r="P711" s="30" t="s">
        <v>951</v>
      </c>
      <c r="Q711" s="32">
        <v>1</v>
      </c>
      <c r="R711" s="32">
        <v>1</v>
      </c>
      <c r="S711" s="33" t="s">
        <v>361</v>
      </c>
      <c r="T711" s="34">
        <v>478.90456246141173</v>
      </c>
      <c r="U711" s="34"/>
      <c r="V711" s="34">
        <v>3441.7271693392477</v>
      </c>
      <c r="W711" s="162" t="s">
        <v>363</v>
      </c>
      <c r="X711" s="162">
        <v>491.04295858425053</v>
      </c>
      <c r="Y711" s="34">
        <v>107.17718005122762</v>
      </c>
      <c r="Z711" s="162">
        <v>1493.1195782596983</v>
      </c>
      <c r="AA711" s="162" t="s">
        <v>363</v>
      </c>
      <c r="AB711" s="162" t="s">
        <v>363</v>
      </c>
      <c r="AC711" s="34" t="s">
        <v>363</v>
      </c>
      <c r="AD711" s="162" t="s">
        <v>363</v>
      </c>
      <c r="AE711" s="162">
        <v>1147.885099499392</v>
      </c>
      <c r="AF711" s="162" t="s">
        <v>363</v>
      </c>
      <c r="AG711" s="162">
        <v>4623.4220757034282</v>
      </c>
      <c r="AH711" s="162" t="s">
        <v>363</v>
      </c>
      <c r="AI711" s="162" t="s">
        <v>363</v>
      </c>
      <c r="AJ711" s="162" t="s">
        <v>363</v>
      </c>
      <c r="AK711" s="34" t="s">
        <v>363</v>
      </c>
      <c r="AL711" s="34">
        <v>452.91756004816227</v>
      </c>
      <c r="AM711" s="34" t="s">
        <v>363</v>
      </c>
      <c r="AN711" s="34">
        <v>665.89689362396246</v>
      </c>
      <c r="AO711" s="34" t="s">
        <v>363</v>
      </c>
      <c r="AP711" s="34" t="s">
        <v>363</v>
      </c>
      <c r="AQ711" s="34">
        <v>261.66893233041259</v>
      </c>
    </row>
    <row r="712" spans="1:43" x14ac:dyDescent="0.45">
      <c r="A712" s="19">
        <v>704</v>
      </c>
      <c r="B712" s="19" t="str">
        <f t="shared" si="68"/>
        <v>80520_Blue</v>
      </c>
      <c r="C712" s="19" t="s">
        <v>124</v>
      </c>
      <c r="D712" s="19" t="s">
        <v>124</v>
      </c>
      <c r="E712" s="19" t="s">
        <v>124</v>
      </c>
      <c r="F712" s="19" t="s">
        <v>124</v>
      </c>
      <c r="G712" s="19">
        <f t="shared" si="69"/>
        <v>80520</v>
      </c>
      <c r="H712" s="19" t="str">
        <f t="shared" si="73"/>
        <v>080520</v>
      </c>
      <c r="I712" s="19">
        <f t="shared" si="71"/>
        <v>495</v>
      </c>
      <c r="J712" s="19">
        <f t="shared" si="70"/>
        <v>495</v>
      </c>
      <c r="K712" s="35"/>
      <c r="L712" s="36"/>
      <c r="M712" s="36"/>
      <c r="N712" s="56"/>
      <c r="O712" s="56"/>
      <c r="P712" s="36"/>
      <c r="Q712" s="37"/>
      <c r="R712" s="37"/>
      <c r="S712" s="33" t="s">
        <v>362</v>
      </c>
      <c r="T712" s="34">
        <v>117.7401924056585</v>
      </c>
      <c r="U712" s="34"/>
      <c r="V712" s="34" t="s">
        <v>363</v>
      </c>
      <c r="W712" s="162" t="s">
        <v>363</v>
      </c>
      <c r="X712" s="162">
        <v>2.902841096412148</v>
      </c>
      <c r="Y712" s="34">
        <v>641.53997734688642</v>
      </c>
      <c r="Z712" s="162">
        <v>799.16067384744326</v>
      </c>
      <c r="AA712" s="162" t="s">
        <v>363</v>
      </c>
      <c r="AB712" s="162" t="s">
        <v>363</v>
      </c>
      <c r="AC712" s="34" t="s">
        <v>363</v>
      </c>
      <c r="AD712" s="162" t="s">
        <v>363</v>
      </c>
      <c r="AE712" s="162" t="s">
        <v>363</v>
      </c>
      <c r="AF712" s="162" t="s">
        <v>363</v>
      </c>
      <c r="AG712" s="162" t="s">
        <v>363</v>
      </c>
      <c r="AH712" s="162" t="s">
        <v>363</v>
      </c>
      <c r="AI712" s="162" t="s">
        <v>363</v>
      </c>
      <c r="AJ712" s="162" t="s">
        <v>363</v>
      </c>
      <c r="AK712" s="34" t="s">
        <v>363</v>
      </c>
      <c r="AL712" s="34">
        <v>28.838576356756111</v>
      </c>
      <c r="AM712" s="34" t="s">
        <v>363</v>
      </c>
      <c r="AN712" s="34">
        <v>31.787169565546829</v>
      </c>
      <c r="AO712" s="34" t="s">
        <v>363</v>
      </c>
      <c r="AP712" s="34" t="s">
        <v>363</v>
      </c>
      <c r="AQ712" s="34">
        <v>170.4861598604387</v>
      </c>
    </row>
    <row r="713" spans="1:43" x14ac:dyDescent="0.45">
      <c r="A713" s="19">
        <v>705</v>
      </c>
      <c r="B713" s="19" t="str">
        <f t="shared" ref="B713:B776" si="74">G713&amp;"_"&amp;S713</f>
        <v>80520_Grey</v>
      </c>
      <c r="C713" s="19" t="s">
        <v>124</v>
      </c>
      <c r="D713" s="19" t="s">
        <v>124</v>
      </c>
      <c r="E713" s="19" t="s">
        <v>124</v>
      </c>
      <c r="F713" s="19" t="s">
        <v>124</v>
      </c>
      <c r="G713" s="19">
        <f t="shared" ref="G713:G776" si="75">VALUE(H713)</f>
        <v>80520</v>
      </c>
      <c r="H713" s="19" t="str">
        <f t="shared" si="73"/>
        <v>080520</v>
      </c>
      <c r="I713" s="19">
        <f t="shared" si="71"/>
        <v>495</v>
      </c>
      <c r="J713" s="19">
        <f t="shared" si="70"/>
        <v>495</v>
      </c>
      <c r="K713" s="38"/>
      <c r="L713" s="39"/>
      <c r="M713" s="39"/>
      <c r="N713" s="39"/>
      <c r="O713" s="39"/>
      <c r="P713" s="39"/>
      <c r="Q713" s="40"/>
      <c r="R713" s="40"/>
      <c r="S713" s="33" t="s">
        <v>364</v>
      </c>
      <c r="T713" s="34">
        <v>151.78274843668245</v>
      </c>
      <c r="U713" s="34"/>
      <c r="V713" s="34">
        <v>120.81360400318437</v>
      </c>
      <c r="W713" s="162" t="s">
        <v>363</v>
      </c>
      <c r="X713" s="162">
        <v>21.462001635915271</v>
      </c>
      <c r="Y713" s="34">
        <v>142.3930879207432</v>
      </c>
      <c r="Z713" s="162" t="s">
        <v>363</v>
      </c>
      <c r="AA713" s="162" t="s">
        <v>363</v>
      </c>
      <c r="AB713" s="162" t="s">
        <v>363</v>
      </c>
      <c r="AC713" s="34" t="s">
        <v>363</v>
      </c>
      <c r="AD713" s="162" t="s">
        <v>363</v>
      </c>
      <c r="AE713" s="162">
        <v>44.329252534147571</v>
      </c>
      <c r="AF713" s="162" t="s">
        <v>363</v>
      </c>
      <c r="AG713" s="162">
        <v>224.74536203377934</v>
      </c>
      <c r="AH713" s="162" t="s">
        <v>363</v>
      </c>
      <c r="AI713" s="162" t="s">
        <v>363</v>
      </c>
      <c r="AJ713" s="162" t="s">
        <v>363</v>
      </c>
      <c r="AK713" s="34" t="s">
        <v>363</v>
      </c>
      <c r="AL713" s="34">
        <v>25.984918804377116</v>
      </c>
      <c r="AM713" s="34" t="s">
        <v>363</v>
      </c>
      <c r="AN713" s="34">
        <v>294.95888729547113</v>
      </c>
      <c r="AO713" s="34" t="s">
        <v>363</v>
      </c>
      <c r="AP713" s="34" t="s">
        <v>363</v>
      </c>
      <c r="AQ713" s="34">
        <v>28.82889124719933</v>
      </c>
    </row>
    <row r="714" spans="1:43" x14ac:dyDescent="0.45">
      <c r="A714" s="19">
        <v>706</v>
      </c>
      <c r="B714" s="19" t="str">
        <f t="shared" si="74"/>
        <v>80550_Green</v>
      </c>
      <c r="C714" s="19" t="s">
        <v>124</v>
      </c>
      <c r="D714" s="19" t="s">
        <v>124</v>
      </c>
      <c r="E714" s="19" t="s">
        <v>124</v>
      </c>
      <c r="F714" s="19" t="s">
        <v>124</v>
      </c>
      <c r="G714" s="19">
        <f t="shared" si="75"/>
        <v>80550</v>
      </c>
      <c r="H714" s="26">
        <v>80550</v>
      </c>
      <c r="I714" s="19">
        <f>IF(J714=J711,"aa",J714)</f>
        <v>497</v>
      </c>
      <c r="J714" s="19">
        <f t="shared" si="70"/>
        <v>497</v>
      </c>
      <c r="K714" s="31">
        <v>497</v>
      </c>
      <c r="L714" s="30" t="s">
        <v>955</v>
      </c>
      <c r="M714" s="30" t="s">
        <v>956</v>
      </c>
      <c r="N714" s="30" t="s">
        <v>957</v>
      </c>
      <c r="O714" s="49" t="s">
        <v>200</v>
      </c>
      <c r="P714" s="30" t="s">
        <v>955</v>
      </c>
      <c r="Q714" s="32">
        <v>1</v>
      </c>
      <c r="R714" s="32">
        <v>1</v>
      </c>
      <c r="S714" s="33" t="s">
        <v>361</v>
      </c>
      <c r="T714" s="34">
        <v>432.06705365228197</v>
      </c>
      <c r="U714" s="34"/>
      <c r="V714" s="34">
        <v>2875.941013765731</v>
      </c>
      <c r="W714" s="162" t="s">
        <v>363</v>
      </c>
      <c r="X714" s="162">
        <v>511.35432442358837</v>
      </c>
      <c r="Y714" s="34">
        <v>82.45405310907222</v>
      </c>
      <c r="Z714" s="162">
        <v>1123.4444796745802</v>
      </c>
      <c r="AA714" s="162">
        <v>1272.5799999999997</v>
      </c>
      <c r="AB714" s="162" t="s">
        <v>363</v>
      </c>
      <c r="AC714" s="34">
        <v>1459.5837588930983</v>
      </c>
      <c r="AD714" s="162" t="s">
        <v>363</v>
      </c>
      <c r="AE714" s="162">
        <v>1113.0654881478504</v>
      </c>
      <c r="AF714" s="162" t="s">
        <v>363</v>
      </c>
      <c r="AG714" s="162">
        <v>756.73931502364394</v>
      </c>
      <c r="AH714" s="162" t="s">
        <v>363</v>
      </c>
      <c r="AI714" s="162">
        <v>1186.2267402875002</v>
      </c>
      <c r="AJ714" s="162" t="s">
        <v>363</v>
      </c>
      <c r="AK714" s="34" t="s">
        <v>363</v>
      </c>
      <c r="AL714" s="34">
        <v>233.63147148880913</v>
      </c>
      <c r="AM714" s="34">
        <v>241.85555174272011</v>
      </c>
      <c r="AN714" s="34">
        <v>539.74414542972625</v>
      </c>
      <c r="AO714" s="34" t="s">
        <v>363</v>
      </c>
      <c r="AP714" s="34">
        <v>798.6606327039301</v>
      </c>
      <c r="AQ714" s="34">
        <v>289.93162300236509</v>
      </c>
    </row>
    <row r="715" spans="1:43" x14ac:dyDescent="0.45">
      <c r="A715" s="19">
        <v>707</v>
      </c>
      <c r="B715" s="19" t="str">
        <f t="shared" si="74"/>
        <v>80550_Blue</v>
      </c>
      <c r="C715" s="19" t="s">
        <v>124</v>
      </c>
      <c r="D715" s="19" t="s">
        <v>124</v>
      </c>
      <c r="E715" s="19" t="s">
        <v>124</v>
      </c>
      <c r="F715" s="19" t="s">
        <v>124</v>
      </c>
      <c r="G715" s="19">
        <f t="shared" si="75"/>
        <v>80550</v>
      </c>
      <c r="H715" s="26">
        <f>IF(L715="",H714,LEFT(L715,6))</f>
        <v>80550</v>
      </c>
      <c r="I715" s="19">
        <f t="shared" si="71"/>
        <v>497</v>
      </c>
      <c r="J715" s="19">
        <f t="shared" ref="J715:J778" si="76">IF($K715="",$J714,$K715)</f>
        <v>497</v>
      </c>
      <c r="K715" s="35"/>
      <c r="L715" s="36"/>
      <c r="M715" s="36"/>
      <c r="N715" s="36"/>
      <c r="O715" s="56"/>
      <c r="P715" s="36"/>
      <c r="Q715" s="37"/>
      <c r="R715" s="37"/>
      <c r="S715" s="33" t="s">
        <v>362</v>
      </c>
      <c r="T715" s="34">
        <v>151.52023558409627</v>
      </c>
      <c r="U715" s="34"/>
      <c r="V715" s="34" t="s">
        <v>363</v>
      </c>
      <c r="W715" s="162" t="s">
        <v>363</v>
      </c>
      <c r="X715" s="162">
        <v>3.165681710737335</v>
      </c>
      <c r="Y715" s="34">
        <v>493.55332969276179</v>
      </c>
      <c r="Z715" s="162">
        <v>601.30109090440601</v>
      </c>
      <c r="AA715" s="162" t="s">
        <v>363</v>
      </c>
      <c r="AB715" s="162" t="s">
        <v>363</v>
      </c>
      <c r="AC715" s="34">
        <v>80.25208065413274</v>
      </c>
      <c r="AD715" s="162" t="s">
        <v>363</v>
      </c>
      <c r="AE715" s="162" t="s">
        <v>363</v>
      </c>
      <c r="AF715" s="162" t="s">
        <v>363</v>
      </c>
      <c r="AG715" s="162" t="s">
        <v>363</v>
      </c>
      <c r="AH715" s="162" t="s">
        <v>363</v>
      </c>
      <c r="AI715" s="162" t="s">
        <v>363</v>
      </c>
      <c r="AJ715" s="162" t="s">
        <v>363</v>
      </c>
      <c r="AK715" s="34" t="s">
        <v>363</v>
      </c>
      <c r="AL715" s="34">
        <v>17.149710573554113</v>
      </c>
      <c r="AM715" s="34">
        <v>204.24477312485212</v>
      </c>
      <c r="AN715" s="34">
        <v>25.765044261780069</v>
      </c>
      <c r="AO715" s="34" t="s">
        <v>363</v>
      </c>
      <c r="AP715" s="34">
        <v>4.9980593327882044E-5</v>
      </c>
      <c r="AQ715" s="34">
        <v>188.90086444718452</v>
      </c>
    </row>
    <row r="716" spans="1:43" x14ac:dyDescent="0.45">
      <c r="A716" s="19">
        <v>708</v>
      </c>
      <c r="B716" s="19" t="str">
        <f t="shared" si="74"/>
        <v>80550_Grey</v>
      </c>
      <c r="C716" s="19" t="s">
        <v>124</v>
      </c>
      <c r="D716" s="19" t="s">
        <v>124</v>
      </c>
      <c r="E716" s="19" t="s">
        <v>124</v>
      </c>
      <c r="F716" s="19" t="s">
        <v>124</v>
      </c>
      <c r="G716" s="19">
        <f t="shared" si="75"/>
        <v>80550</v>
      </c>
      <c r="H716" s="26">
        <f>IF(L716="",H715,LEFT(L716,6))</f>
        <v>80550</v>
      </c>
      <c r="I716" s="19">
        <f t="shared" si="71"/>
        <v>497</v>
      </c>
      <c r="J716" s="19">
        <f t="shared" si="76"/>
        <v>497</v>
      </c>
      <c r="K716" s="38"/>
      <c r="L716" s="39"/>
      <c r="M716" s="39"/>
      <c r="N716" s="39"/>
      <c r="O716" s="39"/>
      <c r="P716" s="39"/>
      <c r="Q716" s="40"/>
      <c r="R716" s="40"/>
      <c r="S716" s="33" t="s">
        <v>364</v>
      </c>
      <c r="T716" s="34">
        <v>58.378320501226568</v>
      </c>
      <c r="U716" s="34"/>
      <c r="V716" s="34">
        <v>100.95352168897081</v>
      </c>
      <c r="W716" s="162" t="s">
        <v>363</v>
      </c>
      <c r="X716" s="162">
        <v>22.612146977665475</v>
      </c>
      <c r="Y716" s="34">
        <v>109.54706108656114</v>
      </c>
      <c r="Z716" s="162" t="s">
        <v>363</v>
      </c>
      <c r="AA716" s="162">
        <v>5.9583000000000013</v>
      </c>
      <c r="AB716" s="162" t="s">
        <v>363</v>
      </c>
      <c r="AC716" s="34">
        <v>27.208371977716023</v>
      </c>
      <c r="AD716" s="162" t="s">
        <v>363</v>
      </c>
      <c r="AE716" s="162">
        <v>42.984732824427482</v>
      </c>
      <c r="AF716" s="162" t="s">
        <v>363</v>
      </c>
      <c r="AG716" s="162">
        <v>36.785192508449086</v>
      </c>
      <c r="AH716" s="162" t="s">
        <v>363</v>
      </c>
      <c r="AI716" s="162">
        <v>1.2794813507374999E-3</v>
      </c>
      <c r="AJ716" s="162" t="s">
        <v>363</v>
      </c>
      <c r="AK716" s="34" t="s">
        <v>363</v>
      </c>
      <c r="AL716" s="34">
        <v>16.169700596424981</v>
      </c>
      <c r="AM716" s="34">
        <v>56.754570583994685</v>
      </c>
      <c r="AN716" s="34">
        <v>239.07958685594954</v>
      </c>
      <c r="AO716" s="34" t="s">
        <v>363</v>
      </c>
      <c r="AP716" s="34">
        <v>77.519671683428427</v>
      </c>
      <c r="AQ716" s="34">
        <v>31.942822519718391</v>
      </c>
    </row>
    <row r="717" spans="1:43" x14ac:dyDescent="0.45">
      <c r="A717" s="19">
        <v>709</v>
      </c>
      <c r="B717" s="19" t="str">
        <f t="shared" si="74"/>
        <v>80540_Green</v>
      </c>
      <c r="C717" s="19" t="s">
        <v>124</v>
      </c>
      <c r="D717" s="19" t="s">
        <v>124</v>
      </c>
      <c r="E717" s="19" t="s">
        <v>124</v>
      </c>
      <c r="F717" s="19" t="s">
        <v>124</v>
      </c>
      <c r="G717" s="19">
        <f t="shared" si="75"/>
        <v>80540</v>
      </c>
      <c r="H717" s="19" t="str">
        <f>IF(L717="",H716,LEFT(L717,6))</f>
        <v>080540</v>
      </c>
      <c r="I717" s="19">
        <f>IF(J717=J714,"aa",J717)</f>
        <v>507</v>
      </c>
      <c r="J717" s="19">
        <f t="shared" si="76"/>
        <v>507</v>
      </c>
      <c r="K717" s="31">
        <v>507</v>
      </c>
      <c r="L717" s="30" t="s">
        <v>958</v>
      </c>
      <c r="M717" s="30" t="s">
        <v>959</v>
      </c>
      <c r="N717" s="30" t="s">
        <v>960</v>
      </c>
      <c r="O717" s="49" t="s">
        <v>201</v>
      </c>
      <c r="P717" s="30" t="s">
        <v>958</v>
      </c>
      <c r="Q717" s="32">
        <v>1</v>
      </c>
      <c r="R717" s="32">
        <v>1</v>
      </c>
      <c r="S717" s="33" t="s">
        <v>361</v>
      </c>
      <c r="T717" s="34">
        <v>367.45892035397543</v>
      </c>
      <c r="U717" s="34"/>
      <c r="V717" s="34">
        <v>2260.8063105440187</v>
      </c>
      <c r="W717" s="162">
        <v>591.37674535871906</v>
      </c>
      <c r="X717" s="162">
        <v>426.90600747054896</v>
      </c>
      <c r="Y717" s="34">
        <v>115.614292954891</v>
      </c>
      <c r="Z717" s="162" t="s">
        <v>363</v>
      </c>
      <c r="AA717" s="162" t="s">
        <v>363</v>
      </c>
      <c r="AB717" s="162" t="s">
        <v>363</v>
      </c>
      <c r="AC717" s="34">
        <v>826.01797106777269</v>
      </c>
      <c r="AD717" s="162" t="s">
        <v>363</v>
      </c>
      <c r="AE717" s="162" t="s">
        <v>363</v>
      </c>
      <c r="AF717" s="162" t="s">
        <v>363</v>
      </c>
      <c r="AG717" s="162">
        <v>899.66291612423265</v>
      </c>
      <c r="AH717" s="162" t="s">
        <v>363</v>
      </c>
      <c r="AI717" s="162" t="s">
        <v>363</v>
      </c>
      <c r="AJ717" s="162" t="s">
        <v>363</v>
      </c>
      <c r="AK717" s="34">
        <v>783.77755840737075</v>
      </c>
      <c r="AL717" s="34">
        <v>422.74960993019107</v>
      </c>
      <c r="AM717" s="34" t="s">
        <v>363</v>
      </c>
      <c r="AN717" s="34">
        <v>738.03860829575467</v>
      </c>
      <c r="AO717" s="34" t="s">
        <v>363</v>
      </c>
      <c r="AP717" s="34">
        <v>348.130452747211</v>
      </c>
      <c r="AQ717" s="34">
        <v>212.99683245792008</v>
      </c>
    </row>
    <row r="718" spans="1:43" x14ac:dyDescent="0.45">
      <c r="A718" s="19">
        <v>710</v>
      </c>
      <c r="B718" s="19" t="str">
        <f t="shared" si="74"/>
        <v>80540_Blue</v>
      </c>
      <c r="C718" s="19" t="s">
        <v>124</v>
      </c>
      <c r="D718" s="19" t="s">
        <v>124</v>
      </c>
      <c r="E718" s="19" t="s">
        <v>124</v>
      </c>
      <c r="F718" s="19" t="s">
        <v>124</v>
      </c>
      <c r="G718" s="19">
        <f t="shared" si="75"/>
        <v>80540</v>
      </c>
      <c r="H718" s="19" t="str">
        <f>IF(L718="",H717,LEFT(L718,6))</f>
        <v>080540</v>
      </c>
      <c r="I718" s="19">
        <f t="shared" si="71"/>
        <v>507</v>
      </c>
      <c r="J718" s="19">
        <f t="shared" si="76"/>
        <v>507</v>
      </c>
      <c r="K718" s="35"/>
      <c r="L718" s="36"/>
      <c r="M718" s="36"/>
      <c r="N718" s="36"/>
      <c r="O718" s="56"/>
      <c r="P718" s="36"/>
      <c r="Q718" s="37"/>
      <c r="R718" s="37"/>
      <c r="S718" s="33" t="s">
        <v>362</v>
      </c>
      <c r="T718" s="34">
        <v>85.145955783223727</v>
      </c>
      <c r="U718" s="34"/>
      <c r="V718" s="34" t="s">
        <v>363</v>
      </c>
      <c r="W718" s="162">
        <v>0.49385232118737871</v>
      </c>
      <c r="X718" s="162">
        <v>2.7251553133353665</v>
      </c>
      <c r="Y718" s="34">
        <v>691.23162696401391</v>
      </c>
      <c r="Z718" s="162" t="s">
        <v>363</v>
      </c>
      <c r="AA718" s="162" t="s">
        <v>363</v>
      </c>
      <c r="AB718" s="162" t="s">
        <v>363</v>
      </c>
      <c r="AC718" s="34">
        <v>45.212950832393417</v>
      </c>
      <c r="AD718" s="162" t="s">
        <v>363</v>
      </c>
      <c r="AE718" s="162" t="s">
        <v>363</v>
      </c>
      <c r="AF718" s="162" t="s">
        <v>363</v>
      </c>
      <c r="AG718" s="162" t="s">
        <v>363</v>
      </c>
      <c r="AH718" s="162" t="s">
        <v>363</v>
      </c>
      <c r="AI718" s="162" t="s">
        <v>363</v>
      </c>
      <c r="AJ718" s="162" t="s">
        <v>363</v>
      </c>
      <c r="AK718" s="34" t="s">
        <v>363</v>
      </c>
      <c r="AL718" s="34">
        <v>27.875296821566678</v>
      </c>
      <c r="AM718" s="34" t="s">
        <v>363</v>
      </c>
      <c r="AN718" s="34">
        <v>34.619103390609922</v>
      </c>
      <c r="AO718" s="34" t="s">
        <v>363</v>
      </c>
      <c r="AP718" s="34" t="s">
        <v>363</v>
      </c>
      <c r="AQ718" s="34">
        <v>138.83957177605564</v>
      </c>
    </row>
    <row r="719" spans="1:43" x14ac:dyDescent="0.45">
      <c r="A719" s="19">
        <v>711</v>
      </c>
      <c r="B719" s="19" t="str">
        <f t="shared" si="74"/>
        <v>80540_Grey</v>
      </c>
      <c r="C719" s="19" t="s">
        <v>124</v>
      </c>
      <c r="D719" s="19" t="s">
        <v>124</v>
      </c>
      <c r="E719" s="19" t="s">
        <v>124</v>
      </c>
      <c r="F719" s="19" t="s">
        <v>124</v>
      </c>
      <c r="G719" s="19">
        <f t="shared" si="75"/>
        <v>80540</v>
      </c>
      <c r="H719" s="19" t="str">
        <f>IF(L719="",H718,LEFT(L719,6))</f>
        <v>080540</v>
      </c>
      <c r="I719" s="19">
        <f t="shared" si="71"/>
        <v>507</v>
      </c>
      <c r="J719" s="19">
        <f t="shared" si="76"/>
        <v>507</v>
      </c>
      <c r="K719" s="38"/>
      <c r="L719" s="39"/>
      <c r="M719" s="39"/>
      <c r="N719" s="39"/>
      <c r="O719" s="39"/>
      <c r="P719" s="39"/>
      <c r="Q719" s="40"/>
      <c r="R719" s="40"/>
      <c r="S719" s="33" t="s">
        <v>364</v>
      </c>
      <c r="T719" s="34">
        <v>53.55329355730612</v>
      </c>
      <c r="U719" s="34"/>
      <c r="V719" s="34">
        <v>79.408242978916007</v>
      </c>
      <c r="W719" s="162">
        <v>40.031763731160275</v>
      </c>
      <c r="X719" s="162">
        <v>19.557050117512969</v>
      </c>
      <c r="Y719" s="34">
        <v>153.43740496705522</v>
      </c>
      <c r="Z719" s="162" t="s">
        <v>363</v>
      </c>
      <c r="AA719" s="162" t="s">
        <v>363</v>
      </c>
      <c r="AB719" s="162" t="s">
        <v>363</v>
      </c>
      <c r="AC719" s="34">
        <v>15.406790220547506</v>
      </c>
      <c r="AD719" s="162" t="s">
        <v>363</v>
      </c>
      <c r="AE719" s="162" t="s">
        <v>363</v>
      </c>
      <c r="AF719" s="162" t="s">
        <v>363</v>
      </c>
      <c r="AG719" s="162">
        <v>43.741166077738512</v>
      </c>
      <c r="AH719" s="162" t="s">
        <v>363</v>
      </c>
      <c r="AI719" s="162" t="s">
        <v>363</v>
      </c>
      <c r="AJ719" s="162" t="s">
        <v>363</v>
      </c>
      <c r="AK719" s="34">
        <v>25.811780190852254</v>
      </c>
      <c r="AL719" s="34">
        <v>26.594726928269576</v>
      </c>
      <c r="AM719" s="34" t="s">
        <v>363</v>
      </c>
      <c r="AN719" s="34">
        <v>326.71535053335464</v>
      </c>
      <c r="AO719" s="34" t="s">
        <v>363</v>
      </c>
      <c r="AP719" s="34">
        <v>36.047378644465432</v>
      </c>
      <c r="AQ719" s="34">
        <v>23.475197022537433</v>
      </c>
    </row>
    <row r="720" spans="1:43" x14ac:dyDescent="0.45">
      <c r="A720" s="19">
        <v>712</v>
      </c>
      <c r="B720" s="19" t="str">
        <f t="shared" si="74"/>
        <v>200921_Green</v>
      </c>
      <c r="C720" s="19" t="s">
        <v>1265</v>
      </c>
      <c r="D720" s="19" t="s">
        <v>1265</v>
      </c>
      <c r="E720" s="19" t="s">
        <v>1265</v>
      </c>
      <c r="F720" s="19" t="s">
        <v>1265</v>
      </c>
      <c r="G720" s="19">
        <f t="shared" si="75"/>
        <v>200921</v>
      </c>
      <c r="H720" s="26">
        <v>200921</v>
      </c>
      <c r="I720" s="19" t="str">
        <f>IF(J720=J717,"aa",J720)</f>
        <v>aa</v>
      </c>
      <c r="J720" s="19">
        <f t="shared" si="76"/>
        <v>507</v>
      </c>
      <c r="K720" s="31" t="s">
        <v>363</v>
      </c>
      <c r="L720" s="30" t="s">
        <v>961</v>
      </c>
      <c r="M720" s="30" t="s">
        <v>962</v>
      </c>
      <c r="N720" s="49" t="s">
        <v>963</v>
      </c>
      <c r="O720" s="30" t="s">
        <v>363</v>
      </c>
      <c r="P720" s="30" t="s">
        <v>958</v>
      </c>
      <c r="Q720" s="32">
        <v>0.75</v>
      </c>
      <c r="R720" s="32">
        <v>1</v>
      </c>
      <c r="S720" s="33" t="s">
        <v>361</v>
      </c>
      <c r="T720" s="34">
        <v>489.94522713863392</v>
      </c>
      <c r="U720" s="34"/>
      <c r="V720" s="34">
        <v>3014.4084140586915</v>
      </c>
      <c r="W720" s="162">
        <v>788.50232714495871</v>
      </c>
      <c r="X720" s="162">
        <v>569.20800996073194</v>
      </c>
      <c r="Y720" s="34">
        <v>154.15239060652132</v>
      </c>
      <c r="Z720" s="162" t="s">
        <v>363</v>
      </c>
      <c r="AA720" s="162" t="s">
        <v>363</v>
      </c>
      <c r="AB720" s="162" t="s">
        <v>363</v>
      </c>
      <c r="AC720" s="34">
        <v>1101.3572947570303</v>
      </c>
      <c r="AD720" s="162" t="s">
        <v>363</v>
      </c>
      <c r="AE720" s="162" t="s">
        <v>363</v>
      </c>
      <c r="AF720" s="162" t="s">
        <v>363</v>
      </c>
      <c r="AG720" s="162">
        <v>1199.5505548323101</v>
      </c>
      <c r="AH720" s="162" t="s">
        <v>363</v>
      </c>
      <c r="AI720" s="162" t="s">
        <v>363</v>
      </c>
      <c r="AJ720" s="162" t="s">
        <v>363</v>
      </c>
      <c r="AK720" s="34">
        <v>1045.0367445431609</v>
      </c>
      <c r="AL720" s="34">
        <v>563.66614657358809</v>
      </c>
      <c r="AM720" s="34" t="s">
        <v>363</v>
      </c>
      <c r="AN720" s="34">
        <v>984.05147772767293</v>
      </c>
      <c r="AO720" s="34" t="s">
        <v>363</v>
      </c>
      <c r="AP720" s="34">
        <v>464.17393699628133</v>
      </c>
      <c r="AQ720" s="34">
        <v>283.99577661056009</v>
      </c>
    </row>
    <row r="721" spans="1:43" x14ac:dyDescent="0.45">
      <c r="A721" s="19">
        <v>713</v>
      </c>
      <c r="B721" s="19" t="str">
        <f t="shared" si="74"/>
        <v>200921_Blue</v>
      </c>
      <c r="C721" s="19" t="s">
        <v>1265</v>
      </c>
      <c r="D721" s="19" t="s">
        <v>1265</v>
      </c>
      <c r="E721" s="19" t="s">
        <v>1265</v>
      </c>
      <c r="F721" s="19" t="s">
        <v>1265</v>
      </c>
      <c r="G721" s="19">
        <f t="shared" si="75"/>
        <v>200921</v>
      </c>
      <c r="H721" s="26">
        <f t="shared" ref="H721:H728" si="77">IF(L721="",H720,LEFT(L721,6))</f>
        <v>200921</v>
      </c>
      <c r="I721" s="19" t="str">
        <f t="shared" si="71"/>
        <v>aa</v>
      </c>
      <c r="J721" s="19">
        <f t="shared" si="76"/>
        <v>507</v>
      </c>
      <c r="K721" s="35"/>
      <c r="L721" s="36"/>
      <c r="M721" s="36"/>
      <c r="N721" s="56"/>
      <c r="O721" s="36"/>
      <c r="P721" s="36"/>
      <c r="Q721" s="37"/>
      <c r="R721" s="37"/>
      <c r="S721" s="33" t="s">
        <v>362</v>
      </c>
      <c r="T721" s="34">
        <v>113.5279410442983</v>
      </c>
      <c r="U721" s="34"/>
      <c r="V721" s="34" t="s">
        <v>363</v>
      </c>
      <c r="W721" s="162">
        <v>0.65846976158317161</v>
      </c>
      <c r="X721" s="162">
        <v>3.6335404177804889</v>
      </c>
      <c r="Y721" s="34">
        <v>921.64216928535188</v>
      </c>
      <c r="Z721" s="162" t="s">
        <v>363</v>
      </c>
      <c r="AA721" s="162" t="s">
        <v>363</v>
      </c>
      <c r="AB721" s="162" t="s">
        <v>363</v>
      </c>
      <c r="AC721" s="34">
        <v>60.283934443191221</v>
      </c>
      <c r="AD721" s="162" t="s">
        <v>363</v>
      </c>
      <c r="AE721" s="162" t="s">
        <v>363</v>
      </c>
      <c r="AF721" s="162" t="s">
        <v>363</v>
      </c>
      <c r="AG721" s="162" t="s">
        <v>363</v>
      </c>
      <c r="AH721" s="162" t="s">
        <v>363</v>
      </c>
      <c r="AI721" s="162" t="s">
        <v>363</v>
      </c>
      <c r="AJ721" s="162" t="s">
        <v>363</v>
      </c>
      <c r="AK721" s="34" t="s">
        <v>363</v>
      </c>
      <c r="AL721" s="34">
        <v>37.167062428755571</v>
      </c>
      <c r="AM721" s="34" t="s">
        <v>363</v>
      </c>
      <c r="AN721" s="34">
        <v>46.158804520813227</v>
      </c>
      <c r="AO721" s="34" t="s">
        <v>363</v>
      </c>
      <c r="AP721" s="34" t="s">
        <v>363</v>
      </c>
      <c r="AQ721" s="34">
        <v>185.11942903474085</v>
      </c>
    </row>
    <row r="722" spans="1:43" x14ac:dyDescent="0.45">
      <c r="A722" s="19">
        <v>714</v>
      </c>
      <c r="B722" s="19" t="str">
        <f t="shared" si="74"/>
        <v>200921_Grey</v>
      </c>
      <c r="C722" s="19" t="s">
        <v>1265</v>
      </c>
      <c r="D722" s="19" t="s">
        <v>1265</v>
      </c>
      <c r="E722" s="19" t="s">
        <v>1265</v>
      </c>
      <c r="F722" s="19" t="s">
        <v>1265</v>
      </c>
      <c r="G722" s="19">
        <f t="shared" si="75"/>
        <v>200921</v>
      </c>
      <c r="H722" s="26">
        <f t="shared" si="77"/>
        <v>200921</v>
      </c>
      <c r="I722" s="19" t="str">
        <f t="shared" si="71"/>
        <v>aa</v>
      </c>
      <c r="J722" s="19">
        <f t="shared" si="76"/>
        <v>507</v>
      </c>
      <c r="K722" s="38"/>
      <c r="L722" s="39"/>
      <c r="M722" s="39"/>
      <c r="N722" s="39"/>
      <c r="O722" s="39"/>
      <c r="P722" s="39"/>
      <c r="Q722" s="40"/>
      <c r="R722" s="40"/>
      <c r="S722" s="33" t="s">
        <v>364</v>
      </c>
      <c r="T722" s="34">
        <v>71.404391409741493</v>
      </c>
      <c r="U722" s="34"/>
      <c r="V722" s="34">
        <v>105.87765730522135</v>
      </c>
      <c r="W722" s="162">
        <v>53.375684974880365</v>
      </c>
      <c r="X722" s="162">
        <v>26.076066823350626</v>
      </c>
      <c r="Y722" s="34">
        <v>204.58320662274028</v>
      </c>
      <c r="Z722" s="162" t="s">
        <v>363</v>
      </c>
      <c r="AA722" s="162" t="s">
        <v>363</v>
      </c>
      <c r="AB722" s="162" t="s">
        <v>363</v>
      </c>
      <c r="AC722" s="34">
        <v>20.54238696073001</v>
      </c>
      <c r="AD722" s="162" t="s">
        <v>363</v>
      </c>
      <c r="AE722" s="162" t="s">
        <v>363</v>
      </c>
      <c r="AF722" s="162" t="s">
        <v>363</v>
      </c>
      <c r="AG722" s="162">
        <v>58.321554770318016</v>
      </c>
      <c r="AH722" s="162" t="s">
        <v>363</v>
      </c>
      <c r="AI722" s="162" t="s">
        <v>363</v>
      </c>
      <c r="AJ722" s="162" t="s">
        <v>363</v>
      </c>
      <c r="AK722" s="34">
        <v>34.415706921136341</v>
      </c>
      <c r="AL722" s="34">
        <v>35.459635904359438</v>
      </c>
      <c r="AM722" s="34" t="s">
        <v>363</v>
      </c>
      <c r="AN722" s="34">
        <v>435.62046737780616</v>
      </c>
      <c r="AO722" s="34" t="s">
        <v>363</v>
      </c>
      <c r="AP722" s="34">
        <v>48.063171525953912</v>
      </c>
      <c r="AQ722" s="34">
        <v>31.300262696716576</v>
      </c>
    </row>
    <row r="723" spans="1:43" x14ac:dyDescent="0.45">
      <c r="A723" s="19">
        <v>715</v>
      </c>
      <c r="B723" s="19" t="str">
        <f t="shared" si="74"/>
        <v>80590_Green</v>
      </c>
      <c r="C723" s="19" t="s">
        <v>124</v>
      </c>
      <c r="D723" s="19" t="s">
        <v>124</v>
      </c>
      <c r="E723" s="19" t="s">
        <v>124</v>
      </c>
      <c r="F723" s="19" t="s">
        <v>124</v>
      </c>
      <c r="G723" s="19">
        <f t="shared" si="75"/>
        <v>80590</v>
      </c>
      <c r="H723" s="19" t="str">
        <f t="shared" si="77"/>
        <v>080590</v>
      </c>
      <c r="I723" s="19">
        <f>IF(J723=J720,"aa",J723)</f>
        <v>512</v>
      </c>
      <c r="J723" s="19">
        <f t="shared" si="76"/>
        <v>512</v>
      </c>
      <c r="K723" s="31">
        <v>512</v>
      </c>
      <c r="L723" s="30" t="s">
        <v>964</v>
      </c>
      <c r="M723" s="30" t="s">
        <v>965</v>
      </c>
      <c r="N723" s="30" t="s">
        <v>966</v>
      </c>
      <c r="O723" s="49" t="s">
        <v>967</v>
      </c>
      <c r="P723" s="30" t="s">
        <v>964</v>
      </c>
      <c r="Q723" s="32">
        <v>1</v>
      </c>
      <c r="R723" s="32">
        <v>1</v>
      </c>
      <c r="S723" s="33" t="s">
        <v>361</v>
      </c>
      <c r="T723" s="34">
        <v>1145.0592504103149</v>
      </c>
      <c r="U723" s="34"/>
      <c r="V723" s="34" t="s">
        <v>363</v>
      </c>
      <c r="W723" s="162" t="s">
        <v>363</v>
      </c>
      <c r="X723" s="162" t="s">
        <v>363</v>
      </c>
      <c r="Y723" s="34">
        <v>103.87973827692676</v>
      </c>
      <c r="Z723" s="162">
        <v>1193.9934105106149</v>
      </c>
      <c r="AA723" s="162" t="s">
        <v>363</v>
      </c>
      <c r="AB723" s="162" t="s">
        <v>363</v>
      </c>
      <c r="AC723" s="34">
        <v>838.95276202984735</v>
      </c>
      <c r="AD723" s="162">
        <v>663.25732154947491</v>
      </c>
      <c r="AE723" s="162">
        <v>1002.3249632688219</v>
      </c>
      <c r="AF723" s="162">
        <v>1678.3144872739124</v>
      </c>
      <c r="AG723" s="162">
        <v>1022.7002161270235</v>
      </c>
      <c r="AH723" s="162" t="s">
        <v>363</v>
      </c>
      <c r="AI723" s="162">
        <v>1129.0308194224988</v>
      </c>
      <c r="AJ723" s="162" t="s">
        <v>363</v>
      </c>
      <c r="AK723" s="34" t="s">
        <v>363</v>
      </c>
      <c r="AL723" s="34" t="s">
        <v>363</v>
      </c>
      <c r="AM723" s="34" t="s">
        <v>363</v>
      </c>
      <c r="AN723" s="34">
        <v>447.02471288165111</v>
      </c>
      <c r="AO723" s="34" t="s">
        <v>363</v>
      </c>
      <c r="AP723" s="34">
        <v>529.6893967193663</v>
      </c>
      <c r="AQ723" s="34">
        <v>328.0618522446095</v>
      </c>
    </row>
    <row r="724" spans="1:43" x14ac:dyDescent="0.45">
      <c r="A724" s="19">
        <v>716</v>
      </c>
      <c r="B724" s="19" t="str">
        <f t="shared" si="74"/>
        <v>80590_Blue</v>
      </c>
      <c r="C724" s="19" t="s">
        <v>124</v>
      </c>
      <c r="D724" s="19" t="s">
        <v>124</v>
      </c>
      <c r="E724" s="19" t="s">
        <v>124</v>
      </c>
      <c r="F724" s="19" t="s">
        <v>124</v>
      </c>
      <c r="G724" s="19">
        <f t="shared" si="75"/>
        <v>80590</v>
      </c>
      <c r="H724" s="19" t="str">
        <f t="shared" si="77"/>
        <v>080590</v>
      </c>
      <c r="I724" s="19">
        <f t="shared" si="71"/>
        <v>512</v>
      </c>
      <c r="J724" s="19">
        <f t="shared" si="76"/>
        <v>512</v>
      </c>
      <c r="K724" s="35"/>
      <c r="L724" s="36"/>
      <c r="M724" s="36"/>
      <c r="N724" s="36"/>
      <c r="O724" s="56"/>
      <c r="P724" s="36"/>
      <c r="Q724" s="37"/>
      <c r="R724" s="37"/>
      <c r="S724" s="33" t="s">
        <v>362</v>
      </c>
      <c r="T724" s="34">
        <v>62.254834277186887</v>
      </c>
      <c r="U724" s="34"/>
      <c r="V724" s="34" t="s">
        <v>363</v>
      </c>
      <c r="W724" s="162" t="s">
        <v>363</v>
      </c>
      <c r="X724" s="162" t="s">
        <v>363</v>
      </c>
      <c r="Y724" s="34">
        <v>621.80476307867775</v>
      </c>
      <c r="Z724" s="162">
        <v>639.0590524178408</v>
      </c>
      <c r="AA724" s="162" t="s">
        <v>363</v>
      </c>
      <c r="AB724" s="162" t="s">
        <v>363</v>
      </c>
      <c r="AC724" s="34">
        <v>46.663327243439014</v>
      </c>
      <c r="AD724" s="162">
        <v>1.2636381278413213</v>
      </c>
      <c r="AE724" s="162" t="s">
        <v>363</v>
      </c>
      <c r="AF724" s="162">
        <v>1.2677787766004942</v>
      </c>
      <c r="AG724" s="162" t="s">
        <v>363</v>
      </c>
      <c r="AH724" s="162" t="s">
        <v>363</v>
      </c>
      <c r="AI724" s="162">
        <v>4.2492655980797885E-2</v>
      </c>
      <c r="AJ724" s="162" t="s">
        <v>363</v>
      </c>
      <c r="AK724" s="34" t="s">
        <v>363</v>
      </c>
      <c r="AL724" s="34" t="s">
        <v>363</v>
      </c>
      <c r="AM724" s="34" t="s">
        <v>363</v>
      </c>
      <c r="AN724" s="34">
        <v>21.498867161614001</v>
      </c>
      <c r="AO724" s="34" t="s">
        <v>363</v>
      </c>
      <c r="AP724" s="34" t="s">
        <v>363</v>
      </c>
      <c r="AQ724" s="34">
        <v>213.45953936106324</v>
      </c>
    </row>
    <row r="725" spans="1:43" x14ac:dyDescent="0.45">
      <c r="A725" s="19">
        <v>717</v>
      </c>
      <c r="B725" s="19" t="str">
        <f t="shared" si="74"/>
        <v>80590_Grey</v>
      </c>
      <c r="C725" s="19" t="s">
        <v>124</v>
      </c>
      <c r="D725" s="19" t="s">
        <v>124</v>
      </c>
      <c r="E725" s="19" t="s">
        <v>124</v>
      </c>
      <c r="F725" s="19" t="s">
        <v>124</v>
      </c>
      <c r="G725" s="19">
        <f t="shared" si="75"/>
        <v>80590</v>
      </c>
      <c r="H725" s="19" t="str">
        <f t="shared" si="77"/>
        <v>080590</v>
      </c>
      <c r="I725" s="19">
        <f t="shared" ref="I725:I740" si="78">IF(J725=J722,"aa",J725)</f>
        <v>512</v>
      </c>
      <c r="J725" s="19">
        <f t="shared" si="76"/>
        <v>512</v>
      </c>
      <c r="K725" s="38"/>
      <c r="L725" s="39"/>
      <c r="M725" s="39"/>
      <c r="N725" s="39"/>
      <c r="O725" s="39"/>
      <c r="P725" s="39"/>
      <c r="Q725" s="40"/>
      <c r="R725" s="40"/>
      <c r="S725" s="33" t="s">
        <v>364</v>
      </c>
      <c r="T725" s="34">
        <v>35.041291748014466</v>
      </c>
      <c r="U725" s="34"/>
      <c r="V725" s="34" t="s">
        <v>363</v>
      </c>
      <c r="W725" s="162" t="s">
        <v>363</v>
      </c>
      <c r="X725" s="162" t="s">
        <v>363</v>
      </c>
      <c r="Y725" s="34">
        <v>138.0121051134231</v>
      </c>
      <c r="Z725" s="162" t="s">
        <v>363</v>
      </c>
      <c r="AA725" s="162" t="s">
        <v>363</v>
      </c>
      <c r="AB725" s="162" t="s">
        <v>363</v>
      </c>
      <c r="AC725" s="34">
        <v>15.830793196089518</v>
      </c>
      <c r="AD725" s="162" t="s">
        <v>363</v>
      </c>
      <c r="AE725" s="162">
        <v>38.707855618201648</v>
      </c>
      <c r="AF725" s="162" t="s">
        <v>363</v>
      </c>
      <c r="AG725" s="162">
        <v>49.713620547604378</v>
      </c>
      <c r="AH725" s="162" t="s">
        <v>363</v>
      </c>
      <c r="AI725" s="162">
        <v>1.1882881539545011E-3</v>
      </c>
      <c r="AJ725" s="162" t="s">
        <v>363</v>
      </c>
      <c r="AK725" s="34" t="s">
        <v>363</v>
      </c>
      <c r="AL725" s="34" t="s">
        <v>363</v>
      </c>
      <c r="AM725" s="34" t="s">
        <v>363</v>
      </c>
      <c r="AN725" s="34">
        <v>196.9640661955614</v>
      </c>
      <c r="AO725" s="34" t="s">
        <v>363</v>
      </c>
      <c r="AP725" s="34">
        <v>51.158823910295489</v>
      </c>
      <c r="AQ725" s="34">
        <v>36.076192257728337</v>
      </c>
    </row>
    <row r="726" spans="1:43" x14ac:dyDescent="0.45">
      <c r="A726" s="19">
        <v>718</v>
      </c>
      <c r="B726" s="19" t="str">
        <f t="shared" si="74"/>
        <v>81400_Green</v>
      </c>
      <c r="C726" s="19" t="s">
        <v>1265</v>
      </c>
      <c r="D726" s="19" t="s">
        <v>1265</v>
      </c>
      <c r="E726" s="19" t="s">
        <v>1265</v>
      </c>
      <c r="F726" s="19" t="s">
        <v>1265</v>
      </c>
      <c r="G726" s="19">
        <f t="shared" si="75"/>
        <v>81400</v>
      </c>
      <c r="H726" s="19" t="str">
        <f t="shared" si="77"/>
        <v>081400</v>
      </c>
      <c r="I726" s="19" t="str">
        <f>IF(J726=J723,"aa",J726)</f>
        <v>aa</v>
      </c>
      <c r="J726" s="19">
        <f t="shared" si="76"/>
        <v>512</v>
      </c>
      <c r="K726" s="31" t="s">
        <v>363</v>
      </c>
      <c r="L726" s="30" t="s">
        <v>968</v>
      </c>
      <c r="M726" s="30" t="s">
        <v>969</v>
      </c>
      <c r="N726" s="49" t="s">
        <v>970</v>
      </c>
      <c r="O726" s="30" t="s">
        <v>363</v>
      </c>
      <c r="P726" s="30" t="s">
        <v>964</v>
      </c>
      <c r="Q726" s="32">
        <v>0.25</v>
      </c>
      <c r="R726" s="32">
        <v>0.29914973732641648</v>
      </c>
      <c r="S726" s="33" t="s">
        <v>361</v>
      </c>
      <c r="T726" s="34">
        <v>1370.1766959337162</v>
      </c>
      <c r="U726" s="34"/>
      <c r="V726" s="34" t="s">
        <v>363</v>
      </c>
      <c r="W726" s="162" t="s">
        <v>363</v>
      </c>
      <c r="X726" s="162" t="s">
        <v>363</v>
      </c>
      <c r="Y726" s="34">
        <v>124.30238567631812</v>
      </c>
      <c r="Z726" s="162">
        <v>1428.7312604948904</v>
      </c>
      <c r="AA726" s="162" t="s">
        <v>363</v>
      </c>
      <c r="AB726" s="162" t="s">
        <v>363</v>
      </c>
      <c r="AC726" s="34">
        <v>1003.8899935620017</v>
      </c>
      <c r="AD726" s="162">
        <v>793.65301408539187</v>
      </c>
      <c r="AE726" s="162">
        <v>1199.3809979103123</v>
      </c>
      <c r="AF726" s="162">
        <v>2008.269352076441</v>
      </c>
      <c r="AG726" s="162">
        <v>1223.7620040722738</v>
      </c>
      <c r="AH726" s="162" t="s">
        <v>363</v>
      </c>
      <c r="AI726" s="162">
        <v>1350.997092254677</v>
      </c>
      <c r="AJ726" s="162" t="s">
        <v>363</v>
      </c>
      <c r="AK726" s="34" t="s">
        <v>363</v>
      </c>
      <c r="AL726" s="34" t="s">
        <v>363</v>
      </c>
      <c r="AM726" s="34" t="s">
        <v>363</v>
      </c>
      <c r="AN726" s="34">
        <v>534.90930174785069</v>
      </c>
      <c r="AO726" s="34" t="s">
        <v>363</v>
      </c>
      <c r="AP726" s="34">
        <v>633.82577557274578</v>
      </c>
      <c r="AQ726" s="34">
        <v>392.55846770317032</v>
      </c>
    </row>
    <row r="727" spans="1:43" x14ac:dyDescent="0.45">
      <c r="A727" s="19">
        <v>719</v>
      </c>
      <c r="B727" s="19" t="str">
        <f t="shared" si="74"/>
        <v>81400_Blue</v>
      </c>
      <c r="C727" s="19" t="s">
        <v>1265</v>
      </c>
      <c r="D727" s="19" t="s">
        <v>1265</v>
      </c>
      <c r="E727" s="19" t="s">
        <v>1265</v>
      </c>
      <c r="F727" s="19" t="s">
        <v>1265</v>
      </c>
      <c r="G727" s="19">
        <f t="shared" si="75"/>
        <v>81400</v>
      </c>
      <c r="H727" s="19" t="str">
        <f t="shared" si="77"/>
        <v>081400</v>
      </c>
      <c r="I727" s="19" t="str">
        <f t="shared" si="78"/>
        <v>aa</v>
      </c>
      <c r="J727" s="19">
        <f t="shared" si="76"/>
        <v>512</v>
      </c>
      <c r="K727" s="35"/>
      <c r="L727" s="36"/>
      <c r="M727" s="36"/>
      <c r="N727" s="56"/>
      <c r="O727" s="36"/>
      <c r="P727" s="36"/>
      <c r="Q727" s="37"/>
      <c r="R727" s="37"/>
      <c r="S727" s="33" t="s">
        <v>362</v>
      </c>
      <c r="T727" s="34">
        <v>74.49406928528019</v>
      </c>
      <c r="U727" s="34"/>
      <c r="V727" s="34" t="s">
        <v>363</v>
      </c>
      <c r="W727" s="162" t="s">
        <v>363</v>
      </c>
      <c r="X727" s="162" t="s">
        <v>363</v>
      </c>
      <c r="Y727" s="34">
        <v>744.05092617320429</v>
      </c>
      <c r="Z727" s="162">
        <v>764.69739066746274</v>
      </c>
      <c r="AA727" s="162" t="s">
        <v>363</v>
      </c>
      <c r="AB727" s="162" t="s">
        <v>363</v>
      </c>
      <c r="AC727" s="34">
        <v>55.837288350605576</v>
      </c>
      <c r="AD727" s="162">
        <v>1.5120680560775039</v>
      </c>
      <c r="AE727" s="162" t="s">
        <v>363</v>
      </c>
      <c r="AF727" s="162">
        <v>1.517022752032174</v>
      </c>
      <c r="AG727" s="162" t="s">
        <v>363</v>
      </c>
      <c r="AH727" s="162" t="s">
        <v>363</v>
      </c>
      <c r="AI727" s="162">
        <v>5.084666749982987E-2</v>
      </c>
      <c r="AJ727" s="162" t="s">
        <v>363</v>
      </c>
      <c r="AK727" s="34" t="s">
        <v>363</v>
      </c>
      <c r="AL727" s="34" t="s">
        <v>363</v>
      </c>
      <c r="AM727" s="34" t="s">
        <v>363</v>
      </c>
      <c r="AN727" s="34">
        <v>25.725521856849397</v>
      </c>
      <c r="AO727" s="34" t="s">
        <v>363</v>
      </c>
      <c r="AP727" s="34" t="s">
        <v>363</v>
      </c>
      <c r="AQ727" s="34">
        <v>255.42546051871969</v>
      </c>
    </row>
    <row r="728" spans="1:43" x14ac:dyDescent="0.45">
      <c r="A728" s="19">
        <v>720</v>
      </c>
      <c r="B728" s="19" t="str">
        <f t="shared" si="74"/>
        <v>81400_Grey</v>
      </c>
      <c r="C728" s="19" t="s">
        <v>1265</v>
      </c>
      <c r="D728" s="19" t="s">
        <v>1265</v>
      </c>
      <c r="E728" s="19" t="s">
        <v>1265</v>
      </c>
      <c r="F728" s="19" t="s">
        <v>1265</v>
      </c>
      <c r="G728" s="19">
        <f t="shared" si="75"/>
        <v>81400</v>
      </c>
      <c r="H728" s="19" t="str">
        <f t="shared" si="77"/>
        <v>081400</v>
      </c>
      <c r="I728" s="19" t="str">
        <f t="shared" si="78"/>
        <v>aa</v>
      </c>
      <c r="J728" s="19">
        <f t="shared" si="76"/>
        <v>512</v>
      </c>
      <c r="K728" s="38"/>
      <c r="L728" s="39"/>
      <c r="M728" s="39"/>
      <c r="N728" s="39"/>
      <c r="O728" s="39"/>
      <c r="P728" s="39"/>
      <c r="Q728" s="40"/>
      <c r="R728" s="40"/>
      <c r="S728" s="33" t="s">
        <v>364</v>
      </c>
      <c r="T728" s="34">
        <v>41.93037288798741</v>
      </c>
      <c r="U728" s="34"/>
      <c r="V728" s="34" t="s">
        <v>363</v>
      </c>
      <c r="W728" s="162" t="s">
        <v>363</v>
      </c>
      <c r="X728" s="162" t="s">
        <v>363</v>
      </c>
      <c r="Y728" s="34">
        <v>165.1451399701852</v>
      </c>
      <c r="Z728" s="162" t="s">
        <v>363</v>
      </c>
      <c r="AA728" s="162" t="s">
        <v>363</v>
      </c>
      <c r="AB728" s="162" t="s">
        <v>363</v>
      </c>
      <c r="AC728" s="34">
        <v>18.943110505116003</v>
      </c>
      <c r="AD728" s="162" t="s">
        <v>363</v>
      </c>
      <c r="AE728" s="162">
        <v>46.317779362615511</v>
      </c>
      <c r="AF728" s="162" t="s">
        <v>363</v>
      </c>
      <c r="AG728" s="162">
        <v>59.487266113443965</v>
      </c>
      <c r="AH728" s="162" t="s">
        <v>363</v>
      </c>
      <c r="AI728" s="162">
        <v>1.4219043564943253E-3</v>
      </c>
      <c r="AJ728" s="162" t="s">
        <v>363</v>
      </c>
      <c r="AK728" s="34" t="s">
        <v>363</v>
      </c>
      <c r="AL728" s="34" t="s">
        <v>363</v>
      </c>
      <c r="AM728" s="34" t="s">
        <v>363</v>
      </c>
      <c r="AN728" s="34">
        <v>235.68699466058041</v>
      </c>
      <c r="AO728" s="34" t="s">
        <v>363</v>
      </c>
      <c r="AP728" s="34">
        <v>61.216594938773163</v>
      </c>
      <c r="AQ728" s="34">
        <v>43.168733750546927</v>
      </c>
    </row>
    <row r="729" spans="1:43" x14ac:dyDescent="0.45">
      <c r="A729" s="19">
        <v>721</v>
      </c>
      <c r="B729" s="19" t="str">
        <f t="shared" si="74"/>
        <v>200931_Green</v>
      </c>
      <c r="C729" s="19" t="s">
        <v>1265</v>
      </c>
      <c r="D729" s="19" t="s">
        <v>1265</v>
      </c>
      <c r="E729" s="19" t="s">
        <v>1265</v>
      </c>
      <c r="F729" s="19" t="s">
        <v>1265</v>
      </c>
      <c r="G729" s="19">
        <f t="shared" si="75"/>
        <v>200931</v>
      </c>
      <c r="H729" s="26">
        <v>200931</v>
      </c>
      <c r="I729" s="19" t="str">
        <f>IF(J729=J726,"aa",J729)</f>
        <v>aa</v>
      </c>
      <c r="J729" s="19">
        <f t="shared" si="76"/>
        <v>512</v>
      </c>
      <c r="K729" s="31" t="s">
        <v>363</v>
      </c>
      <c r="L729" s="30" t="s">
        <v>971</v>
      </c>
      <c r="M729" s="30" t="s">
        <v>972</v>
      </c>
      <c r="N729" s="49" t="s">
        <v>973</v>
      </c>
      <c r="O729" s="30" t="s">
        <v>363</v>
      </c>
      <c r="P729" s="30" t="s">
        <v>964</v>
      </c>
      <c r="Q729" s="32">
        <v>0.55000000000000004</v>
      </c>
      <c r="R729" s="32">
        <v>0.70085026267358352</v>
      </c>
      <c r="S729" s="33" t="s">
        <v>361</v>
      </c>
      <c r="T729" s="34">
        <v>1459.118320776156</v>
      </c>
      <c r="U729" s="34"/>
      <c r="V729" s="34" t="s">
        <v>363</v>
      </c>
      <c r="W729" s="162" t="s">
        <v>363</v>
      </c>
      <c r="X729" s="162" t="s">
        <v>363</v>
      </c>
      <c r="Y729" s="34">
        <v>132.37116701426768</v>
      </c>
      <c r="Z729" s="162">
        <v>1521.4738097943493</v>
      </c>
      <c r="AA729" s="162" t="s">
        <v>363</v>
      </c>
      <c r="AB729" s="162" t="s">
        <v>363</v>
      </c>
      <c r="AC729" s="34">
        <v>1069.0550247988126</v>
      </c>
      <c r="AD729" s="162">
        <v>845.1710327784125</v>
      </c>
      <c r="AE729" s="162">
        <v>1277.2358432568067</v>
      </c>
      <c r="AF729" s="162">
        <v>2138.6311804632765</v>
      </c>
      <c r="AG729" s="162">
        <v>1303.199482016282</v>
      </c>
      <c r="AH729" s="162" t="s">
        <v>363</v>
      </c>
      <c r="AI729" s="162">
        <v>1438.6937206524171</v>
      </c>
      <c r="AJ729" s="162" t="s">
        <v>363</v>
      </c>
      <c r="AK729" s="34" t="s">
        <v>363</v>
      </c>
      <c r="AL729" s="34" t="s">
        <v>363</v>
      </c>
      <c r="AM729" s="34" t="s">
        <v>363</v>
      </c>
      <c r="AN729" s="34">
        <v>569.6316135357971</v>
      </c>
      <c r="AO729" s="34" t="s">
        <v>363</v>
      </c>
      <c r="AP729" s="34">
        <v>674.96900513850881</v>
      </c>
      <c r="AQ729" s="34">
        <v>418.04042785239437</v>
      </c>
    </row>
    <row r="730" spans="1:43" x14ac:dyDescent="0.45">
      <c r="A730" s="19">
        <v>722</v>
      </c>
      <c r="B730" s="19" t="str">
        <f t="shared" si="74"/>
        <v>200931_Blue</v>
      </c>
      <c r="C730" s="19" t="s">
        <v>1265</v>
      </c>
      <c r="D730" s="19" t="s">
        <v>1265</v>
      </c>
      <c r="E730" s="19" t="s">
        <v>1265</v>
      </c>
      <c r="F730" s="19" t="s">
        <v>1265</v>
      </c>
      <c r="G730" s="19">
        <f t="shared" si="75"/>
        <v>200931</v>
      </c>
      <c r="H730" s="26">
        <f t="shared" ref="H730:H743" si="79">IF(L730="",H729,LEFT(L730,6))</f>
        <v>200931</v>
      </c>
      <c r="I730" s="19" t="str">
        <f t="shared" si="78"/>
        <v>aa</v>
      </c>
      <c r="J730" s="19">
        <f t="shared" si="76"/>
        <v>512</v>
      </c>
      <c r="K730" s="35"/>
      <c r="L730" s="36"/>
      <c r="M730" s="36"/>
      <c r="N730" s="56"/>
      <c r="O730" s="36"/>
      <c r="P730" s="36"/>
      <c r="Q730" s="37"/>
      <c r="R730" s="37"/>
      <c r="S730" s="33" t="s">
        <v>362</v>
      </c>
      <c r="T730" s="34">
        <v>79.329667192485161</v>
      </c>
      <c r="U730" s="34"/>
      <c r="V730" s="34" t="s">
        <v>363</v>
      </c>
      <c r="W730" s="162" t="s">
        <v>363</v>
      </c>
      <c r="X730" s="162" t="s">
        <v>363</v>
      </c>
      <c r="Y730" s="34">
        <v>792.34914824613941</v>
      </c>
      <c r="Z730" s="162">
        <v>814.33582681995472</v>
      </c>
      <c r="AA730" s="162" t="s">
        <v>363</v>
      </c>
      <c r="AB730" s="162" t="s">
        <v>363</v>
      </c>
      <c r="AC730" s="34">
        <v>59.461827555977486</v>
      </c>
      <c r="AD730" s="162">
        <v>1.6102202069489915</v>
      </c>
      <c r="AE730" s="162" t="s">
        <v>363</v>
      </c>
      <c r="AF730" s="162">
        <v>1.6154965247135467</v>
      </c>
      <c r="AG730" s="162" t="s">
        <v>363</v>
      </c>
      <c r="AH730" s="162" t="s">
        <v>363</v>
      </c>
      <c r="AI730" s="162">
        <v>5.4147252919709843E-2</v>
      </c>
      <c r="AJ730" s="162" t="s">
        <v>363</v>
      </c>
      <c r="AK730" s="34" t="s">
        <v>363</v>
      </c>
      <c r="AL730" s="34" t="s">
        <v>363</v>
      </c>
      <c r="AM730" s="34" t="s">
        <v>363</v>
      </c>
      <c r="AN730" s="34">
        <v>27.39543035891209</v>
      </c>
      <c r="AO730" s="34" t="s">
        <v>363</v>
      </c>
      <c r="AP730" s="34" t="s">
        <v>363</v>
      </c>
      <c r="AQ730" s="34">
        <v>272.00577132978782</v>
      </c>
    </row>
    <row r="731" spans="1:43" x14ac:dyDescent="0.45">
      <c r="A731" s="19">
        <v>723</v>
      </c>
      <c r="B731" s="19" t="str">
        <f t="shared" si="74"/>
        <v>200931_Grey</v>
      </c>
      <c r="C731" s="19" t="s">
        <v>1265</v>
      </c>
      <c r="D731" s="19" t="s">
        <v>1265</v>
      </c>
      <c r="E731" s="19" t="s">
        <v>1265</v>
      </c>
      <c r="F731" s="19" t="s">
        <v>1265</v>
      </c>
      <c r="G731" s="19">
        <f t="shared" si="75"/>
        <v>200931</v>
      </c>
      <c r="H731" s="26">
        <f t="shared" si="79"/>
        <v>200931</v>
      </c>
      <c r="I731" s="19" t="str">
        <f t="shared" si="78"/>
        <v>aa</v>
      </c>
      <c r="J731" s="19">
        <f t="shared" si="76"/>
        <v>512</v>
      </c>
      <c r="K731" s="38"/>
      <c r="L731" s="39"/>
      <c r="M731" s="39"/>
      <c r="N731" s="39"/>
      <c r="O731" s="39"/>
      <c r="P731" s="39"/>
      <c r="Q731" s="40"/>
      <c r="R731" s="40"/>
      <c r="S731" s="33" t="s">
        <v>364</v>
      </c>
      <c r="T731" s="34">
        <v>44.652179138213832</v>
      </c>
      <c r="U731" s="34"/>
      <c r="V731" s="34" t="s">
        <v>363</v>
      </c>
      <c r="W731" s="162" t="s">
        <v>363</v>
      </c>
      <c r="X731" s="162" t="s">
        <v>363</v>
      </c>
      <c r="Y731" s="34">
        <v>175.86512749250326</v>
      </c>
      <c r="Z731" s="162" t="s">
        <v>363</v>
      </c>
      <c r="AA731" s="162" t="s">
        <v>363</v>
      </c>
      <c r="AB731" s="162" t="s">
        <v>363</v>
      </c>
      <c r="AC731" s="34">
        <v>20.172755581473666</v>
      </c>
      <c r="AD731" s="162" t="s">
        <v>363</v>
      </c>
      <c r="AE731" s="162">
        <v>49.324383231905031</v>
      </c>
      <c r="AF731" s="162" t="s">
        <v>363</v>
      </c>
      <c r="AG731" s="162">
        <v>63.348734580442525</v>
      </c>
      <c r="AH731" s="162" t="s">
        <v>363</v>
      </c>
      <c r="AI731" s="162">
        <v>1.5142037542380357E-3</v>
      </c>
      <c r="AJ731" s="162" t="s">
        <v>363</v>
      </c>
      <c r="AK731" s="34" t="s">
        <v>363</v>
      </c>
      <c r="AL731" s="34" t="s">
        <v>363</v>
      </c>
      <c r="AM731" s="34" t="s">
        <v>363</v>
      </c>
      <c r="AN731" s="34">
        <v>250.98603187348419</v>
      </c>
      <c r="AO731" s="34" t="s">
        <v>363</v>
      </c>
      <c r="AP731" s="34">
        <v>65.190318501094893</v>
      </c>
      <c r="AQ731" s="34">
        <v>45.97092512743928</v>
      </c>
    </row>
    <row r="732" spans="1:43" x14ac:dyDescent="0.45">
      <c r="A732" s="19">
        <v>724</v>
      </c>
      <c r="B732" s="19" t="str">
        <f t="shared" si="74"/>
        <v>200980_Green</v>
      </c>
      <c r="C732" s="19" t="s">
        <v>1265</v>
      </c>
      <c r="D732" s="19" t="s">
        <v>1265</v>
      </c>
      <c r="E732" s="19" t="s">
        <v>1265</v>
      </c>
      <c r="F732" s="19" t="s">
        <v>1265</v>
      </c>
      <c r="G732" s="19">
        <f t="shared" si="75"/>
        <v>200980</v>
      </c>
      <c r="H732" s="19" t="str">
        <f t="shared" si="79"/>
        <v>200980</v>
      </c>
      <c r="I732" s="19" t="str">
        <f>IF(J732=J729,"aa",J732)</f>
        <v>aa</v>
      </c>
      <c r="J732" s="19">
        <f t="shared" si="76"/>
        <v>512</v>
      </c>
      <c r="K732" s="31" t="s">
        <v>363</v>
      </c>
      <c r="L732" s="30" t="s">
        <v>974</v>
      </c>
      <c r="M732" s="30" t="s">
        <v>975</v>
      </c>
      <c r="N732" s="49" t="s">
        <v>976</v>
      </c>
      <c r="O732" s="30" t="s">
        <v>363</v>
      </c>
      <c r="P732" s="30" t="s">
        <v>971</v>
      </c>
      <c r="Q732" s="32">
        <v>1</v>
      </c>
      <c r="R732" s="32">
        <v>1</v>
      </c>
      <c r="S732" s="33" t="s">
        <v>361</v>
      </c>
      <c r="T732" s="34">
        <v>1459.118320776156</v>
      </c>
      <c r="U732" s="34"/>
      <c r="V732" s="34" t="s">
        <v>363</v>
      </c>
      <c r="W732" s="162" t="s">
        <v>363</v>
      </c>
      <c r="X732" s="162" t="s">
        <v>363</v>
      </c>
      <c r="Y732" s="34">
        <v>132.37116701426768</v>
      </c>
      <c r="Z732" s="162">
        <v>1521.4738097943493</v>
      </c>
      <c r="AA732" s="162" t="s">
        <v>363</v>
      </c>
      <c r="AB732" s="162" t="s">
        <v>363</v>
      </c>
      <c r="AC732" s="34">
        <v>1069.0550247988126</v>
      </c>
      <c r="AD732" s="162">
        <v>845.1710327784125</v>
      </c>
      <c r="AE732" s="162">
        <v>1277.2358432568067</v>
      </c>
      <c r="AF732" s="162">
        <v>2138.6311804632765</v>
      </c>
      <c r="AG732" s="162">
        <v>1303.199482016282</v>
      </c>
      <c r="AH732" s="162" t="s">
        <v>363</v>
      </c>
      <c r="AI732" s="162">
        <v>1438.6937206524171</v>
      </c>
      <c r="AJ732" s="162" t="s">
        <v>363</v>
      </c>
      <c r="AK732" s="34" t="s">
        <v>363</v>
      </c>
      <c r="AL732" s="34" t="s">
        <v>363</v>
      </c>
      <c r="AM732" s="34" t="s">
        <v>363</v>
      </c>
      <c r="AN732" s="34">
        <v>569.6316135357971</v>
      </c>
      <c r="AO732" s="34" t="s">
        <v>363</v>
      </c>
      <c r="AP732" s="34">
        <v>674.96900513850881</v>
      </c>
      <c r="AQ732" s="34">
        <v>418.04042785239437</v>
      </c>
    </row>
    <row r="733" spans="1:43" x14ac:dyDescent="0.45">
      <c r="A733" s="19">
        <v>725</v>
      </c>
      <c r="B733" s="19" t="str">
        <f t="shared" si="74"/>
        <v>200980_Blue</v>
      </c>
      <c r="C733" s="19" t="s">
        <v>1265</v>
      </c>
      <c r="D733" s="19" t="s">
        <v>1265</v>
      </c>
      <c r="E733" s="19" t="s">
        <v>1265</v>
      </c>
      <c r="F733" s="19" t="s">
        <v>1265</v>
      </c>
      <c r="G733" s="19">
        <f t="shared" si="75"/>
        <v>200980</v>
      </c>
      <c r="H733" s="19" t="str">
        <f t="shared" si="79"/>
        <v>200980</v>
      </c>
      <c r="I733" s="19" t="str">
        <f t="shared" si="78"/>
        <v>aa</v>
      </c>
      <c r="J733" s="19">
        <f t="shared" si="76"/>
        <v>512</v>
      </c>
      <c r="K733" s="35"/>
      <c r="L733" s="36"/>
      <c r="M733" s="36"/>
      <c r="N733" s="56"/>
      <c r="O733" s="36"/>
      <c r="P733" s="36"/>
      <c r="Q733" s="37"/>
      <c r="R733" s="37"/>
      <c r="S733" s="33" t="s">
        <v>362</v>
      </c>
      <c r="T733" s="34">
        <v>79.329667192485161</v>
      </c>
      <c r="U733" s="34"/>
      <c r="V733" s="34" t="s">
        <v>363</v>
      </c>
      <c r="W733" s="162" t="s">
        <v>363</v>
      </c>
      <c r="X733" s="162" t="s">
        <v>363</v>
      </c>
      <c r="Y733" s="34">
        <v>792.34914824613941</v>
      </c>
      <c r="Z733" s="162">
        <v>814.33582681995472</v>
      </c>
      <c r="AA733" s="162" t="s">
        <v>363</v>
      </c>
      <c r="AB733" s="162" t="s">
        <v>363</v>
      </c>
      <c r="AC733" s="34">
        <v>59.461827555977486</v>
      </c>
      <c r="AD733" s="162">
        <v>1.6102202069489915</v>
      </c>
      <c r="AE733" s="162" t="s">
        <v>363</v>
      </c>
      <c r="AF733" s="162">
        <v>1.6154965247135467</v>
      </c>
      <c r="AG733" s="162" t="s">
        <v>363</v>
      </c>
      <c r="AH733" s="162" t="s">
        <v>363</v>
      </c>
      <c r="AI733" s="162">
        <v>5.4147252919709843E-2</v>
      </c>
      <c r="AJ733" s="162" t="s">
        <v>363</v>
      </c>
      <c r="AK733" s="34" t="s">
        <v>363</v>
      </c>
      <c r="AL733" s="34" t="s">
        <v>363</v>
      </c>
      <c r="AM733" s="34" t="s">
        <v>363</v>
      </c>
      <c r="AN733" s="34">
        <v>27.39543035891209</v>
      </c>
      <c r="AO733" s="34" t="s">
        <v>363</v>
      </c>
      <c r="AP733" s="34" t="s">
        <v>363</v>
      </c>
      <c r="AQ733" s="34">
        <v>272.00577132978782</v>
      </c>
    </row>
    <row r="734" spans="1:43" x14ac:dyDescent="0.45">
      <c r="A734" s="19">
        <v>726</v>
      </c>
      <c r="B734" s="19" t="str">
        <f t="shared" si="74"/>
        <v>200980_Grey</v>
      </c>
      <c r="C734" s="19" t="s">
        <v>1265</v>
      </c>
      <c r="D734" s="19" t="s">
        <v>1265</v>
      </c>
      <c r="E734" s="19" t="s">
        <v>1265</v>
      </c>
      <c r="F734" s="19" t="s">
        <v>1265</v>
      </c>
      <c r="G734" s="19">
        <f t="shared" si="75"/>
        <v>200980</v>
      </c>
      <c r="H734" s="19" t="str">
        <f t="shared" si="79"/>
        <v>200980</v>
      </c>
      <c r="I734" s="19" t="str">
        <f t="shared" si="78"/>
        <v>aa</v>
      </c>
      <c r="J734" s="19">
        <f t="shared" si="76"/>
        <v>512</v>
      </c>
      <c r="K734" s="38"/>
      <c r="L734" s="39"/>
      <c r="M734" s="39"/>
      <c r="N734" s="39"/>
      <c r="O734" s="39"/>
      <c r="P734" s="39"/>
      <c r="Q734" s="40"/>
      <c r="R734" s="40"/>
      <c r="S734" s="33" t="s">
        <v>364</v>
      </c>
      <c r="T734" s="34">
        <v>44.652179138213832</v>
      </c>
      <c r="U734" s="34"/>
      <c r="V734" s="34" t="s">
        <v>363</v>
      </c>
      <c r="W734" s="162" t="s">
        <v>363</v>
      </c>
      <c r="X734" s="162" t="s">
        <v>363</v>
      </c>
      <c r="Y734" s="34">
        <v>175.86512749250326</v>
      </c>
      <c r="Z734" s="162" t="s">
        <v>363</v>
      </c>
      <c r="AA734" s="162" t="s">
        <v>363</v>
      </c>
      <c r="AB734" s="162" t="s">
        <v>363</v>
      </c>
      <c r="AC734" s="34">
        <v>20.172755581473666</v>
      </c>
      <c r="AD734" s="162" t="s">
        <v>363</v>
      </c>
      <c r="AE734" s="162">
        <v>49.324383231905031</v>
      </c>
      <c r="AF734" s="162" t="s">
        <v>363</v>
      </c>
      <c r="AG734" s="162">
        <v>63.348734580442525</v>
      </c>
      <c r="AH734" s="162" t="s">
        <v>363</v>
      </c>
      <c r="AI734" s="162">
        <v>1.5142037542380357E-3</v>
      </c>
      <c r="AJ734" s="162" t="s">
        <v>363</v>
      </c>
      <c r="AK734" s="34" t="s">
        <v>363</v>
      </c>
      <c r="AL734" s="34" t="s">
        <v>363</v>
      </c>
      <c r="AM734" s="34" t="s">
        <v>363</v>
      </c>
      <c r="AN734" s="34">
        <v>250.98603187348419</v>
      </c>
      <c r="AO734" s="34" t="s">
        <v>363</v>
      </c>
      <c r="AP734" s="34">
        <v>65.190318501094893</v>
      </c>
      <c r="AQ734" s="34">
        <v>45.97092512743928</v>
      </c>
    </row>
    <row r="735" spans="1:43" x14ac:dyDescent="0.45">
      <c r="A735" s="19">
        <v>727</v>
      </c>
      <c r="B735" s="19" t="str">
        <f t="shared" si="74"/>
        <v>200990_Green</v>
      </c>
      <c r="C735" s="19" t="s">
        <v>1265</v>
      </c>
      <c r="D735" s="19" t="s">
        <v>1265</v>
      </c>
      <c r="E735" s="19" t="s">
        <v>1265</v>
      </c>
      <c r="F735" s="19" t="s">
        <v>1265</v>
      </c>
      <c r="G735" s="19">
        <f t="shared" si="75"/>
        <v>200990</v>
      </c>
      <c r="H735" s="19" t="str">
        <f t="shared" si="79"/>
        <v>200990</v>
      </c>
      <c r="I735" s="19" t="str">
        <f>IF(J735=J732,"aa",J735)</f>
        <v>aa</v>
      </c>
      <c r="J735" s="19">
        <f t="shared" si="76"/>
        <v>512</v>
      </c>
      <c r="K735" s="31" t="s">
        <v>363</v>
      </c>
      <c r="L735" s="30" t="s">
        <v>977</v>
      </c>
      <c r="M735" s="30" t="s">
        <v>978</v>
      </c>
      <c r="N735" s="49" t="s">
        <v>979</v>
      </c>
      <c r="O735" s="30" t="s">
        <v>363</v>
      </c>
      <c r="P735" s="30" t="s">
        <v>971</v>
      </c>
      <c r="Q735" s="32">
        <v>1</v>
      </c>
      <c r="R735" s="32">
        <v>1</v>
      </c>
      <c r="S735" s="33" t="s">
        <v>361</v>
      </c>
      <c r="T735" s="34">
        <v>1459.118320776156</v>
      </c>
      <c r="U735" s="34"/>
      <c r="V735" s="34" t="s">
        <v>363</v>
      </c>
      <c r="W735" s="162" t="s">
        <v>363</v>
      </c>
      <c r="X735" s="162" t="s">
        <v>363</v>
      </c>
      <c r="Y735" s="34">
        <v>132.37116701426768</v>
      </c>
      <c r="Z735" s="162">
        <v>1521.4738097943493</v>
      </c>
      <c r="AA735" s="162" t="s">
        <v>363</v>
      </c>
      <c r="AB735" s="162" t="s">
        <v>363</v>
      </c>
      <c r="AC735" s="34">
        <v>1069.0550247988126</v>
      </c>
      <c r="AD735" s="162">
        <v>845.1710327784125</v>
      </c>
      <c r="AE735" s="162">
        <v>1277.2358432568067</v>
      </c>
      <c r="AF735" s="162">
        <v>2138.6311804632765</v>
      </c>
      <c r="AG735" s="162">
        <v>1303.199482016282</v>
      </c>
      <c r="AH735" s="162" t="s">
        <v>363</v>
      </c>
      <c r="AI735" s="162">
        <v>1438.6937206524171</v>
      </c>
      <c r="AJ735" s="162" t="s">
        <v>363</v>
      </c>
      <c r="AK735" s="34" t="s">
        <v>363</v>
      </c>
      <c r="AL735" s="34" t="s">
        <v>363</v>
      </c>
      <c r="AM735" s="34" t="s">
        <v>363</v>
      </c>
      <c r="AN735" s="34">
        <v>569.6316135357971</v>
      </c>
      <c r="AO735" s="34" t="s">
        <v>363</v>
      </c>
      <c r="AP735" s="34">
        <v>674.96900513850881</v>
      </c>
      <c r="AQ735" s="34">
        <v>418.04042785239437</v>
      </c>
    </row>
    <row r="736" spans="1:43" x14ac:dyDescent="0.45">
      <c r="A736" s="19">
        <v>728</v>
      </c>
      <c r="B736" s="19" t="str">
        <f t="shared" si="74"/>
        <v>200990_Blue</v>
      </c>
      <c r="C736" s="19" t="s">
        <v>1265</v>
      </c>
      <c r="D736" s="19" t="s">
        <v>1265</v>
      </c>
      <c r="E736" s="19" t="s">
        <v>1265</v>
      </c>
      <c r="F736" s="19" t="s">
        <v>1265</v>
      </c>
      <c r="G736" s="19">
        <f t="shared" si="75"/>
        <v>200990</v>
      </c>
      <c r="H736" s="19" t="str">
        <f t="shared" si="79"/>
        <v>200990</v>
      </c>
      <c r="I736" s="19" t="str">
        <f t="shared" si="78"/>
        <v>aa</v>
      </c>
      <c r="J736" s="19">
        <f t="shared" si="76"/>
        <v>512</v>
      </c>
      <c r="K736" s="35"/>
      <c r="L736" s="36"/>
      <c r="M736" s="36"/>
      <c r="N736" s="56"/>
      <c r="O736" s="36"/>
      <c r="P736" s="36"/>
      <c r="Q736" s="37"/>
      <c r="R736" s="37"/>
      <c r="S736" s="33" t="s">
        <v>362</v>
      </c>
      <c r="T736" s="34">
        <v>79.329667192485161</v>
      </c>
      <c r="U736" s="34"/>
      <c r="V736" s="34" t="s">
        <v>363</v>
      </c>
      <c r="W736" s="162" t="s">
        <v>363</v>
      </c>
      <c r="X736" s="162" t="s">
        <v>363</v>
      </c>
      <c r="Y736" s="34">
        <v>792.34914824613941</v>
      </c>
      <c r="Z736" s="162">
        <v>814.33582681995472</v>
      </c>
      <c r="AA736" s="162" t="s">
        <v>363</v>
      </c>
      <c r="AB736" s="162" t="s">
        <v>363</v>
      </c>
      <c r="AC736" s="34">
        <v>59.461827555977486</v>
      </c>
      <c r="AD736" s="162">
        <v>1.6102202069489915</v>
      </c>
      <c r="AE736" s="162" t="s">
        <v>363</v>
      </c>
      <c r="AF736" s="162">
        <v>1.6154965247135467</v>
      </c>
      <c r="AG736" s="162" t="s">
        <v>363</v>
      </c>
      <c r="AH736" s="162" t="s">
        <v>363</v>
      </c>
      <c r="AI736" s="162">
        <v>5.4147252919709843E-2</v>
      </c>
      <c r="AJ736" s="162" t="s">
        <v>363</v>
      </c>
      <c r="AK736" s="34" t="s">
        <v>363</v>
      </c>
      <c r="AL736" s="34" t="s">
        <v>363</v>
      </c>
      <c r="AM736" s="34" t="s">
        <v>363</v>
      </c>
      <c r="AN736" s="34">
        <v>27.39543035891209</v>
      </c>
      <c r="AO736" s="34" t="s">
        <v>363</v>
      </c>
      <c r="AP736" s="34" t="s">
        <v>363</v>
      </c>
      <c r="AQ736" s="34">
        <v>272.00577132978782</v>
      </c>
    </row>
    <row r="737" spans="1:43" x14ac:dyDescent="0.45">
      <c r="A737" s="19">
        <v>729</v>
      </c>
      <c r="B737" s="19" t="str">
        <f t="shared" si="74"/>
        <v>200990_Grey</v>
      </c>
      <c r="C737" s="19" t="s">
        <v>1265</v>
      </c>
      <c r="D737" s="19" t="s">
        <v>1265</v>
      </c>
      <c r="E737" s="19" t="s">
        <v>1265</v>
      </c>
      <c r="F737" s="19" t="s">
        <v>1265</v>
      </c>
      <c r="G737" s="19">
        <f t="shared" si="75"/>
        <v>200990</v>
      </c>
      <c r="H737" s="19" t="str">
        <f t="shared" si="79"/>
        <v>200990</v>
      </c>
      <c r="I737" s="19" t="str">
        <f t="shared" si="78"/>
        <v>aa</v>
      </c>
      <c r="J737" s="19">
        <f t="shared" si="76"/>
        <v>512</v>
      </c>
      <c r="K737" s="38"/>
      <c r="L737" s="39"/>
      <c r="M737" s="39"/>
      <c r="N737" s="39"/>
      <c r="O737" s="39"/>
      <c r="P737" s="39"/>
      <c r="Q737" s="40"/>
      <c r="R737" s="40"/>
      <c r="S737" s="33" t="s">
        <v>364</v>
      </c>
      <c r="T737" s="34">
        <v>44.652179138213832</v>
      </c>
      <c r="U737" s="34"/>
      <c r="V737" s="34" t="s">
        <v>363</v>
      </c>
      <c r="W737" s="162" t="s">
        <v>363</v>
      </c>
      <c r="X737" s="162" t="s">
        <v>363</v>
      </c>
      <c r="Y737" s="34">
        <v>175.86512749250326</v>
      </c>
      <c r="Z737" s="162" t="s">
        <v>363</v>
      </c>
      <c r="AA737" s="162" t="s">
        <v>363</v>
      </c>
      <c r="AB737" s="162" t="s">
        <v>363</v>
      </c>
      <c r="AC737" s="34">
        <v>20.172755581473666</v>
      </c>
      <c r="AD737" s="162" t="s">
        <v>363</v>
      </c>
      <c r="AE737" s="162">
        <v>49.324383231905031</v>
      </c>
      <c r="AF737" s="162" t="s">
        <v>363</v>
      </c>
      <c r="AG737" s="162">
        <v>63.348734580442525</v>
      </c>
      <c r="AH737" s="162" t="s">
        <v>363</v>
      </c>
      <c r="AI737" s="162">
        <v>1.5142037542380357E-3</v>
      </c>
      <c r="AJ737" s="162" t="s">
        <v>363</v>
      </c>
      <c r="AK737" s="34" t="s">
        <v>363</v>
      </c>
      <c r="AL737" s="34" t="s">
        <v>363</v>
      </c>
      <c r="AM737" s="34" t="s">
        <v>363</v>
      </c>
      <c r="AN737" s="34">
        <v>250.98603187348419</v>
      </c>
      <c r="AO737" s="34" t="s">
        <v>363</v>
      </c>
      <c r="AP737" s="34">
        <v>65.190318501094893</v>
      </c>
      <c r="AQ737" s="34">
        <v>45.97092512743928</v>
      </c>
    </row>
    <row r="738" spans="1:43" x14ac:dyDescent="0.45">
      <c r="A738" s="19">
        <v>730</v>
      </c>
      <c r="B738" s="19" t="str">
        <f t="shared" si="74"/>
        <v>80810_Green</v>
      </c>
      <c r="C738" s="19" t="s">
        <v>124</v>
      </c>
      <c r="D738" s="19" t="s">
        <v>124</v>
      </c>
      <c r="E738" s="19" t="s">
        <v>124</v>
      </c>
      <c r="F738" s="19" t="s">
        <v>124</v>
      </c>
      <c r="G738" s="19">
        <f t="shared" si="75"/>
        <v>80810</v>
      </c>
      <c r="H738" s="19" t="str">
        <f t="shared" si="79"/>
        <v>080810</v>
      </c>
      <c r="I738" s="19">
        <f>IF(J738=J735,"aa",J738)</f>
        <v>515</v>
      </c>
      <c r="J738" s="19">
        <f t="shared" si="76"/>
        <v>515</v>
      </c>
      <c r="K738" s="31">
        <v>515</v>
      </c>
      <c r="L738" s="30" t="s">
        <v>980</v>
      </c>
      <c r="M738" s="30" t="s">
        <v>981</v>
      </c>
      <c r="N738" s="30" t="s">
        <v>982</v>
      </c>
      <c r="O738" s="30" t="s">
        <v>203</v>
      </c>
      <c r="P738" s="30" t="s">
        <v>980</v>
      </c>
      <c r="Q738" s="32">
        <v>1</v>
      </c>
      <c r="R738" s="32">
        <v>1</v>
      </c>
      <c r="S738" s="33" t="s">
        <v>361</v>
      </c>
      <c r="T738" s="34">
        <v>561.34699085539876</v>
      </c>
      <c r="U738" s="34"/>
      <c r="V738" s="34" t="s">
        <v>363</v>
      </c>
      <c r="W738" s="162" t="s">
        <v>363</v>
      </c>
      <c r="X738" s="162">
        <v>357.61716038911811</v>
      </c>
      <c r="Y738" s="34">
        <v>135.33733076225849</v>
      </c>
      <c r="Z738" s="162" t="s">
        <v>363</v>
      </c>
      <c r="AA738" s="162" t="s">
        <v>363</v>
      </c>
      <c r="AB738" s="162" t="s">
        <v>363</v>
      </c>
      <c r="AC738" s="34">
        <v>1150.3900508762013</v>
      </c>
      <c r="AD738" s="162" t="s">
        <v>363</v>
      </c>
      <c r="AE738" s="162">
        <v>1012.380793597866</v>
      </c>
      <c r="AF738" s="162" t="s">
        <v>363</v>
      </c>
      <c r="AG738" s="162" t="s">
        <v>363</v>
      </c>
      <c r="AH738" s="162" t="s">
        <v>363</v>
      </c>
      <c r="AI738" s="162" t="s">
        <v>363</v>
      </c>
      <c r="AJ738" s="162" t="s">
        <v>363</v>
      </c>
      <c r="AK738" s="34" t="s">
        <v>363</v>
      </c>
      <c r="AL738" s="34">
        <v>203.3526195989233</v>
      </c>
      <c r="AM738" s="34">
        <v>212.79267913872712</v>
      </c>
      <c r="AN738" s="34">
        <v>796.32907667676398</v>
      </c>
      <c r="AO738" s="34">
        <v>262.2254674826516</v>
      </c>
      <c r="AP738" s="34">
        <v>1381.2069646912071</v>
      </c>
      <c r="AQ738" s="34">
        <v>252.15437171211138</v>
      </c>
    </row>
    <row r="739" spans="1:43" x14ac:dyDescent="0.45">
      <c r="A739" s="19">
        <v>731</v>
      </c>
      <c r="B739" s="19" t="str">
        <f t="shared" si="74"/>
        <v>80810_Blue</v>
      </c>
      <c r="C739" s="19" t="s">
        <v>124</v>
      </c>
      <c r="D739" s="19" t="s">
        <v>124</v>
      </c>
      <c r="E739" s="19" t="s">
        <v>124</v>
      </c>
      <c r="F739" s="19" t="s">
        <v>124</v>
      </c>
      <c r="G739" s="19">
        <f t="shared" si="75"/>
        <v>80810</v>
      </c>
      <c r="H739" s="19" t="str">
        <f t="shared" si="79"/>
        <v>080810</v>
      </c>
      <c r="I739" s="19">
        <f t="shared" si="78"/>
        <v>515</v>
      </c>
      <c r="J739" s="19">
        <f t="shared" si="76"/>
        <v>515</v>
      </c>
      <c r="K739" s="35"/>
      <c r="L739" s="36"/>
      <c r="M739" s="36"/>
      <c r="N739" s="36"/>
      <c r="O739" s="36"/>
      <c r="P739" s="36"/>
      <c r="Q739" s="37"/>
      <c r="R739" s="37"/>
      <c r="S739" s="33" t="s">
        <v>362</v>
      </c>
      <c r="T739" s="34">
        <v>133.32075141625512</v>
      </c>
      <c r="U739" s="34"/>
      <c r="V739" s="34" t="s">
        <v>363</v>
      </c>
      <c r="W739" s="162" t="s">
        <v>363</v>
      </c>
      <c r="X739" s="162">
        <v>0.12430172148807507</v>
      </c>
      <c r="Y739" s="34">
        <v>689.07312381538179</v>
      </c>
      <c r="Z739" s="162" t="s">
        <v>363</v>
      </c>
      <c r="AA739" s="162" t="s">
        <v>363</v>
      </c>
      <c r="AB739" s="162" t="s">
        <v>363</v>
      </c>
      <c r="AC739" s="34" t="s">
        <v>363</v>
      </c>
      <c r="AD739" s="162" t="s">
        <v>363</v>
      </c>
      <c r="AE739" s="162" t="s">
        <v>363</v>
      </c>
      <c r="AF739" s="162" t="s">
        <v>363</v>
      </c>
      <c r="AG739" s="162" t="s">
        <v>363</v>
      </c>
      <c r="AH739" s="162" t="s">
        <v>363</v>
      </c>
      <c r="AI739" s="162" t="s">
        <v>363</v>
      </c>
      <c r="AJ739" s="162" t="s">
        <v>363</v>
      </c>
      <c r="AK739" s="34" t="s">
        <v>363</v>
      </c>
      <c r="AL739" s="34">
        <v>171.02659689238882</v>
      </c>
      <c r="AM739" s="34">
        <v>93.520352863539728</v>
      </c>
      <c r="AN739" s="34">
        <v>29.746706091227985</v>
      </c>
      <c r="AO739" s="34">
        <v>1.8379652315169741</v>
      </c>
      <c r="AP739" s="34">
        <v>420.81202657430799</v>
      </c>
      <c r="AQ739" s="34">
        <v>200.12004700280249</v>
      </c>
    </row>
    <row r="740" spans="1:43" x14ac:dyDescent="0.45">
      <c r="A740" s="19">
        <v>732</v>
      </c>
      <c r="B740" s="19" t="str">
        <f t="shared" si="74"/>
        <v>80810_Grey</v>
      </c>
      <c r="C740" s="19" t="s">
        <v>124</v>
      </c>
      <c r="D740" s="19" t="s">
        <v>124</v>
      </c>
      <c r="E740" s="19" t="s">
        <v>124</v>
      </c>
      <c r="F740" s="19" t="s">
        <v>124</v>
      </c>
      <c r="G740" s="19">
        <f t="shared" si="75"/>
        <v>80810</v>
      </c>
      <c r="H740" s="19" t="str">
        <f t="shared" si="79"/>
        <v>080810</v>
      </c>
      <c r="I740" s="19">
        <f t="shared" si="78"/>
        <v>515</v>
      </c>
      <c r="J740" s="19">
        <f t="shared" si="76"/>
        <v>515</v>
      </c>
      <c r="K740" s="38"/>
      <c r="L740" s="39"/>
      <c r="M740" s="39"/>
      <c r="N740" s="39"/>
      <c r="O740" s="39"/>
      <c r="P740" s="39"/>
      <c r="Q740" s="40"/>
      <c r="R740" s="40"/>
      <c r="S740" s="33" t="s">
        <v>364</v>
      </c>
      <c r="T740" s="34">
        <v>126.94200407721722</v>
      </c>
      <c r="U740" s="34"/>
      <c r="V740" s="34" t="s">
        <v>363</v>
      </c>
      <c r="W740" s="162" t="s">
        <v>363</v>
      </c>
      <c r="X740" s="162">
        <v>12.150854981959199</v>
      </c>
      <c r="Y740" s="34">
        <v>120.0357994362852</v>
      </c>
      <c r="Z740" s="162" t="s">
        <v>363</v>
      </c>
      <c r="AA740" s="162" t="s">
        <v>363</v>
      </c>
      <c r="AB740" s="162" t="s">
        <v>363</v>
      </c>
      <c r="AC740" s="34">
        <v>20.740022611644989</v>
      </c>
      <c r="AD740" s="162" t="s">
        <v>363</v>
      </c>
      <c r="AE740" s="162">
        <v>31.65498499499833</v>
      </c>
      <c r="AF740" s="162" t="s">
        <v>363</v>
      </c>
      <c r="AG740" s="162" t="s">
        <v>363</v>
      </c>
      <c r="AH740" s="162" t="s">
        <v>363</v>
      </c>
      <c r="AI740" s="162" t="s">
        <v>363</v>
      </c>
      <c r="AJ740" s="162" t="s">
        <v>363</v>
      </c>
      <c r="AK740" s="34" t="s">
        <v>363</v>
      </c>
      <c r="AL740" s="34">
        <v>18.34333397694736</v>
      </c>
      <c r="AM740" s="34">
        <v>35.628944271721281</v>
      </c>
      <c r="AN740" s="34">
        <v>284.14182377116231</v>
      </c>
      <c r="AO740" s="34" t="s">
        <v>363</v>
      </c>
      <c r="AP740" s="34">
        <v>122.99714662507355</v>
      </c>
      <c r="AQ740" s="34">
        <v>24.908640901023659</v>
      </c>
    </row>
    <row r="741" spans="1:43" x14ac:dyDescent="0.45">
      <c r="A741" s="19">
        <v>733</v>
      </c>
      <c r="B741" s="19" t="str">
        <f t="shared" si="74"/>
        <v>81330_Green</v>
      </c>
      <c r="C741" s="19" t="s">
        <v>1265</v>
      </c>
      <c r="D741" s="19" t="s">
        <v>1265</v>
      </c>
      <c r="E741" s="19" t="s">
        <v>1265</v>
      </c>
      <c r="F741" s="19" t="s">
        <v>1265</v>
      </c>
      <c r="G741" s="19">
        <f t="shared" si="75"/>
        <v>81330</v>
      </c>
      <c r="H741" s="19" t="str">
        <f t="shared" si="79"/>
        <v>081330</v>
      </c>
      <c r="I741" s="19" t="str">
        <f>IF(J741=J738,"aa",J741)</f>
        <v>aa</v>
      </c>
      <c r="J741" s="19">
        <f t="shared" si="76"/>
        <v>515</v>
      </c>
      <c r="K741" s="31" t="s">
        <v>363</v>
      </c>
      <c r="L741" s="30" t="s">
        <v>983</v>
      </c>
      <c r="M741" s="30" t="s">
        <v>984</v>
      </c>
      <c r="N741" s="30" t="s">
        <v>985</v>
      </c>
      <c r="O741" s="30" t="s">
        <v>363</v>
      </c>
      <c r="P741" s="30" t="s">
        <v>980</v>
      </c>
      <c r="Q741" s="32">
        <v>0.12</v>
      </c>
      <c r="R741" s="32">
        <v>1</v>
      </c>
      <c r="S741" s="33" t="s">
        <v>361</v>
      </c>
      <c r="T741" s="34">
        <v>4677.8915904616561</v>
      </c>
      <c r="U741" s="34"/>
      <c r="V741" s="34" t="s">
        <v>363</v>
      </c>
      <c r="W741" s="162" t="s">
        <v>363</v>
      </c>
      <c r="X741" s="162">
        <v>2980.143003242651</v>
      </c>
      <c r="Y741" s="34">
        <v>1127.8110896854876</v>
      </c>
      <c r="Z741" s="162" t="s">
        <v>363</v>
      </c>
      <c r="AA741" s="162" t="s">
        <v>363</v>
      </c>
      <c r="AB741" s="162" t="s">
        <v>363</v>
      </c>
      <c r="AC741" s="34">
        <v>9586.5837573016779</v>
      </c>
      <c r="AD741" s="162" t="s">
        <v>363</v>
      </c>
      <c r="AE741" s="162">
        <v>8436.5066133155506</v>
      </c>
      <c r="AF741" s="162" t="s">
        <v>363</v>
      </c>
      <c r="AG741" s="162" t="s">
        <v>363</v>
      </c>
      <c r="AH741" s="162" t="s">
        <v>363</v>
      </c>
      <c r="AI741" s="162" t="s">
        <v>363</v>
      </c>
      <c r="AJ741" s="162" t="s">
        <v>363</v>
      </c>
      <c r="AK741" s="34" t="s">
        <v>363</v>
      </c>
      <c r="AL741" s="34">
        <v>1694.6051633243608</v>
      </c>
      <c r="AM741" s="34">
        <v>1773.2723261560595</v>
      </c>
      <c r="AN741" s="34">
        <v>6636.0756389730332</v>
      </c>
      <c r="AO741" s="34">
        <v>2185.2122290220968</v>
      </c>
      <c r="AP741" s="34">
        <v>11510.058039093392</v>
      </c>
      <c r="AQ741" s="34">
        <v>2101.2864309342617</v>
      </c>
    </row>
    <row r="742" spans="1:43" x14ac:dyDescent="0.45">
      <c r="A742" s="19">
        <v>734</v>
      </c>
      <c r="B742" s="19" t="str">
        <f t="shared" si="74"/>
        <v>81330_Blue</v>
      </c>
      <c r="C742" s="19" t="s">
        <v>1265</v>
      </c>
      <c r="D742" s="19" t="s">
        <v>1265</v>
      </c>
      <c r="E742" s="19" t="s">
        <v>1265</v>
      </c>
      <c r="F742" s="19" t="s">
        <v>1265</v>
      </c>
      <c r="G742" s="19">
        <f t="shared" si="75"/>
        <v>81330</v>
      </c>
      <c r="H742" s="19" t="str">
        <f t="shared" si="79"/>
        <v>081330</v>
      </c>
      <c r="I742" s="19" t="str">
        <f t="shared" ref="I742:I805" si="80">IF(J742=J739,"aa",J742)</f>
        <v>aa</v>
      </c>
      <c r="J742" s="19">
        <f t="shared" si="76"/>
        <v>515</v>
      </c>
      <c r="K742" s="35"/>
      <c r="L742" s="36"/>
      <c r="M742" s="36"/>
      <c r="N742" s="36"/>
      <c r="O742" s="36"/>
      <c r="P742" s="36"/>
      <c r="Q742" s="37"/>
      <c r="R742" s="37"/>
      <c r="S742" s="33" t="s">
        <v>362</v>
      </c>
      <c r="T742" s="34">
        <v>1111.0062618021261</v>
      </c>
      <c r="U742" s="34"/>
      <c r="V742" s="34" t="s">
        <v>363</v>
      </c>
      <c r="W742" s="162" t="s">
        <v>363</v>
      </c>
      <c r="X742" s="162">
        <v>1.0358476790672924</v>
      </c>
      <c r="Y742" s="34">
        <v>5742.2760317948487</v>
      </c>
      <c r="Z742" s="162" t="s">
        <v>363</v>
      </c>
      <c r="AA742" s="162" t="s">
        <v>363</v>
      </c>
      <c r="AB742" s="162" t="s">
        <v>363</v>
      </c>
      <c r="AC742" s="34" t="s">
        <v>363</v>
      </c>
      <c r="AD742" s="162" t="s">
        <v>363</v>
      </c>
      <c r="AE742" s="162" t="s">
        <v>363</v>
      </c>
      <c r="AF742" s="162" t="s">
        <v>363</v>
      </c>
      <c r="AG742" s="162" t="s">
        <v>363</v>
      </c>
      <c r="AH742" s="162" t="s">
        <v>363</v>
      </c>
      <c r="AI742" s="162" t="s">
        <v>363</v>
      </c>
      <c r="AJ742" s="162" t="s">
        <v>363</v>
      </c>
      <c r="AK742" s="34" t="s">
        <v>363</v>
      </c>
      <c r="AL742" s="34">
        <v>1425.221640769907</v>
      </c>
      <c r="AM742" s="34">
        <v>779.33627386283115</v>
      </c>
      <c r="AN742" s="34">
        <v>247.88921742689988</v>
      </c>
      <c r="AO742" s="34">
        <v>15.316376929308118</v>
      </c>
      <c r="AP742" s="34">
        <v>3506.7668881192335</v>
      </c>
      <c r="AQ742" s="34">
        <v>1667.6670583566874</v>
      </c>
    </row>
    <row r="743" spans="1:43" x14ac:dyDescent="0.45">
      <c r="A743" s="19">
        <v>735</v>
      </c>
      <c r="B743" s="19" t="str">
        <f t="shared" si="74"/>
        <v>81330_Grey</v>
      </c>
      <c r="C743" s="19" t="s">
        <v>1265</v>
      </c>
      <c r="D743" s="19" t="s">
        <v>1265</v>
      </c>
      <c r="E743" s="19" t="s">
        <v>1265</v>
      </c>
      <c r="F743" s="19" t="s">
        <v>1265</v>
      </c>
      <c r="G743" s="19">
        <f t="shared" si="75"/>
        <v>81330</v>
      </c>
      <c r="H743" s="19" t="str">
        <f t="shared" si="79"/>
        <v>081330</v>
      </c>
      <c r="I743" s="19" t="str">
        <f t="shared" si="80"/>
        <v>aa</v>
      </c>
      <c r="J743" s="19">
        <f t="shared" si="76"/>
        <v>515</v>
      </c>
      <c r="K743" s="38"/>
      <c r="L743" s="39"/>
      <c r="M743" s="39"/>
      <c r="N743" s="39"/>
      <c r="O743" s="39"/>
      <c r="P743" s="39"/>
      <c r="Q743" s="40"/>
      <c r="R743" s="40"/>
      <c r="S743" s="33" t="s">
        <v>364</v>
      </c>
      <c r="T743" s="34">
        <v>1057.8500339768102</v>
      </c>
      <c r="U743" s="34"/>
      <c r="V743" s="34" t="s">
        <v>363</v>
      </c>
      <c r="W743" s="162" t="s">
        <v>363</v>
      </c>
      <c r="X743" s="162">
        <v>101.25712484966</v>
      </c>
      <c r="Y743" s="34">
        <v>1000.29832863571</v>
      </c>
      <c r="Z743" s="162" t="s">
        <v>363</v>
      </c>
      <c r="AA743" s="162" t="s">
        <v>363</v>
      </c>
      <c r="AB743" s="162" t="s">
        <v>363</v>
      </c>
      <c r="AC743" s="34">
        <v>172.83352176370823</v>
      </c>
      <c r="AD743" s="162" t="s">
        <v>363</v>
      </c>
      <c r="AE743" s="162">
        <v>263.79154162498611</v>
      </c>
      <c r="AF743" s="162" t="s">
        <v>363</v>
      </c>
      <c r="AG743" s="162" t="s">
        <v>363</v>
      </c>
      <c r="AH743" s="162" t="s">
        <v>363</v>
      </c>
      <c r="AI743" s="162" t="s">
        <v>363</v>
      </c>
      <c r="AJ743" s="162" t="s">
        <v>363</v>
      </c>
      <c r="AK743" s="34" t="s">
        <v>363</v>
      </c>
      <c r="AL743" s="34">
        <v>152.86111647456133</v>
      </c>
      <c r="AM743" s="34">
        <v>296.90786893101068</v>
      </c>
      <c r="AN743" s="34">
        <v>2367.8485314263526</v>
      </c>
      <c r="AO743" s="34" t="s">
        <v>363</v>
      </c>
      <c r="AP743" s="34">
        <v>1024.976221875613</v>
      </c>
      <c r="AQ743" s="34">
        <v>207.5720075085305</v>
      </c>
    </row>
    <row r="744" spans="1:43" x14ac:dyDescent="0.45">
      <c r="A744" s="19">
        <v>736</v>
      </c>
      <c r="B744" s="19" t="str">
        <f t="shared" si="74"/>
        <v>200971_Green</v>
      </c>
      <c r="C744" s="19" t="s">
        <v>1265</v>
      </c>
      <c r="D744" s="19" t="s">
        <v>1265</v>
      </c>
      <c r="E744" s="19" t="s">
        <v>1265</v>
      </c>
      <c r="F744" s="19" t="s">
        <v>1265</v>
      </c>
      <c r="G744" s="19">
        <f t="shared" si="75"/>
        <v>200971</v>
      </c>
      <c r="H744" s="26">
        <v>200971</v>
      </c>
      <c r="I744" s="19" t="str">
        <f>IF(J744=J741,"aa",J744)</f>
        <v>aa</v>
      </c>
      <c r="J744" s="19">
        <f t="shared" si="76"/>
        <v>515</v>
      </c>
      <c r="K744" s="31" t="s">
        <v>363</v>
      </c>
      <c r="L744" s="30" t="s">
        <v>986</v>
      </c>
      <c r="M744" s="30" t="s">
        <v>987</v>
      </c>
      <c r="N744" s="49" t="s">
        <v>988</v>
      </c>
      <c r="O744" s="30" t="s">
        <v>363</v>
      </c>
      <c r="P744" s="30" t="s">
        <v>980</v>
      </c>
      <c r="Q744" s="32">
        <v>0.72</v>
      </c>
      <c r="R744" s="32">
        <v>1</v>
      </c>
      <c r="S744" s="33" t="s">
        <v>361</v>
      </c>
      <c r="T744" s="34">
        <v>779.64859841027612</v>
      </c>
      <c r="U744" s="34"/>
      <c r="V744" s="34" t="s">
        <v>363</v>
      </c>
      <c r="W744" s="162" t="s">
        <v>363</v>
      </c>
      <c r="X744" s="162">
        <v>496.69050054044186</v>
      </c>
      <c r="Y744" s="34">
        <v>187.96851494758124</v>
      </c>
      <c r="Z744" s="162" t="s">
        <v>363</v>
      </c>
      <c r="AA744" s="162" t="s">
        <v>363</v>
      </c>
      <c r="AB744" s="162" t="s">
        <v>363</v>
      </c>
      <c r="AC744" s="34">
        <v>1597.7639595502797</v>
      </c>
      <c r="AD744" s="162" t="s">
        <v>363</v>
      </c>
      <c r="AE744" s="162">
        <v>1406.0844355525917</v>
      </c>
      <c r="AF744" s="162" t="s">
        <v>363</v>
      </c>
      <c r="AG744" s="162" t="s">
        <v>363</v>
      </c>
      <c r="AH744" s="162" t="s">
        <v>363</v>
      </c>
      <c r="AI744" s="162" t="s">
        <v>363</v>
      </c>
      <c r="AJ744" s="162" t="s">
        <v>363</v>
      </c>
      <c r="AK744" s="34" t="s">
        <v>363</v>
      </c>
      <c r="AL744" s="34">
        <v>282.43419388739346</v>
      </c>
      <c r="AM744" s="34">
        <v>295.54538769267657</v>
      </c>
      <c r="AN744" s="34">
        <v>1106.0126064955055</v>
      </c>
      <c r="AO744" s="34">
        <v>364.20203817034945</v>
      </c>
      <c r="AP744" s="34">
        <v>1918.3430065155655</v>
      </c>
      <c r="AQ744" s="34">
        <v>350.21440515571027</v>
      </c>
    </row>
    <row r="745" spans="1:43" x14ac:dyDescent="0.45">
      <c r="A745" s="19">
        <v>737</v>
      </c>
      <c r="B745" s="19" t="str">
        <f t="shared" si="74"/>
        <v>200971_Blue</v>
      </c>
      <c r="C745" s="19" t="s">
        <v>1265</v>
      </c>
      <c r="D745" s="19" t="s">
        <v>1265</v>
      </c>
      <c r="E745" s="19" t="s">
        <v>1265</v>
      </c>
      <c r="F745" s="19" t="s">
        <v>1265</v>
      </c>
      <c r="G745" s="19">
        <f t="shared" si="75"/>
        <v>200971</v>
      </c>
      <c r="H745" s="26">
        <f t="shared" ref="H745:H788" si="81">IF(L745="",H744,LEFT(L745,6))</f>
        <v>200971</v>
      </c>
      <c r="I745" s="19" t="str">
        <f t="shared" si="80"/>
        <v>aa</v>
      </c>
      <c r="J745" s="19">
        <f t="shared" si="76"/>
        <v>515</v>
      </c>
      <c r="K745" s="35"/>
      <c r="L745" s="36"/>
      <c r="M745" s="36"/>
      <c r="N745" s="56"/>
      <c r="O745" s="36"/>
      <c r="P745" s="36"/>
      <c r="Q745" s="37"/>
      <c r="R745" s="37"/>
      <c r="S745" s="33" t="s">
        <v>362</v>
      </c>
      <c r="T745" s="34">
        <v>185.16771030035434</v>
      </c>
      <c r="U745" s="34"/>
      <c r="V745" s="34" t="s">
        <v>363</v>
      </c>
      <c r="W745" s="162" t="s">
        <v>363</v>
      </c>
      <c r="X745" s="162">
        <v>0.17264127984454872</v>
      </c>
      <c r="Y745" s="34">
        <v>957.04600529914137</v>
      </c>
      <c r="Z745" s="162" t="s">
        <v>363</v>
      </c>
      <c r="AA745" s="162" t="s">
        <v>363</v>
      </c>
      <c r="AB745" s="162" t="s">
        <v>363</v>
      </c>
      <c r="AC745" s="34" t="s">
        <v>363</v>
      </c>
      <c r="AD745" s="162" t="s">
        <v>363</v>
      </c>
      <c r="AE745" s="162" t="s">
        <v>363</v>
      </c>
      <c r="AF745" s="162" t="s">
        <v>363</v>
      </c>
      <c r="AG745" s="162" t="s">
        <v>363</v>
      </c>
      <c r="AH745" s="162" t="s">
        <v>363</v>
      </c>
      <c r="AI745" s="162" t="s">
        <v>363</v>
      </c>
      <c r="AJ745" s="162" t="s">
        <v>363</v>
      </c>
      <c r="AK745" s="34" t="s">
        <v>363</v>
      </c>
      <c r="AL745" s="34">
        <v>237.53694012831781</v>
      </c>
      <c r="AM745" s="34">
        <v>129.88937897713851</v>
      </c>
      <c r="AN745" s="34">
        <v>41.314869571149977</v>
      </c>
      <c r="AO745" s="34">
        <v>2.5527294882180196</v>
      </c>
      <c r="AP745" s="34">
        <v>584.46114801987221</v>
      </c>
      <c r="AQ745" s="34">
        <v>277.94450972611457</v>
      </c>
    </row>
    <row r="746" spans="1:43" x14ac:dyDescent="0.45">
      <c r="A746" s="19">
        <v>738</v>
      </c>
      <c r="B746" s="19" t="str">
        <f t="shared" si="74"/>
        <v>200971_Grey</v>
      </c>
      <c r="C746" s="19" t="s">
        <v>1265</v>
      </c>
      <c r="D746" s="19" t="s">
        <v>1265</v>
      </c>
      <c r="E746" s="19" t="s">
        <v>1265</v>
      </c>
      <c r="F746" s="19" t="s">
        <v>1265</v>
      </c>
      <c r="G746" s="19">
        <f t="shared" si="75"/>
        <v>200971</v>
      </c>
      <c r="H746" s="26">
        <f t="shared" si="81"/>
        <v>200971</v>
      </c>
      <c r="I746" s="19" t="str">
        <f t="shared" si="80"/>
        <v>aa</v>
      </c>
      <c r="J746" s="19">
        <f t="shared" si="76"/>
        <v>515</v>
      </c>
      <c r="K746" s="38"/>
      <c r="L746" s="39"/>
      <c r="M746" s="39"/>
      <c r="N746" s="39"/>
      <c r="O746" s="39"/>
      <c r="P746" s="39"/>
      <c r="Q746" s="40"/>
      <c r="R746" s="40"/>
      <c r="S746" s="33" t="s">
        <v>364</v>
      </c>
      <c r="T746" s="34">
        <v>176.30833899613503</v>
      </c>
      <c r="U746" s="34"/>
      <c r="V746" s="34" t="s">
        <v>363</v>
      </c>
      <c r="W746" s="162" t="s">
        <v>363</v>
      </c>
      <c r="X746" s="162">
        <v>16.876187474943332</v>
      </c>
      <c r="Y746" s="34">
        <v>166.71638810595167</v>
      </c>
      <c r="Z746" s="162" t="s">
        <v>363</v>
      </c>
      <c r="AA746" s="162" t="s">
        <v>363</v>
      </c>
      <c r="AB746" s="162" t="s">
        <v>363</v>
      </c>
      <c r="AC746" s="34">
        <v>28.80558696061804</v>
      </c>
      <c r="AD746" s="162" t="s">
        <v>363</v>
      </c>
      <c r="AE746" s="162">
        <v>43.965256937497685</v>
      </c>
      <c r="AF746" s="162" t="s">
        <v>363</v>
      </c>
      <c r="AG746" s="162" t="s">
        <v>363</v>
      </c>
      <c r="AH746" s="162" t="s">
        <v>363</v>
      </c>
      <c r="AI746" s="162" t="s">
        <v>363</v>
      </c>
      <c r="AJ746" s="162" t="s">
        <v>363</v>
      </c>
      <c r="AK746" s="34" t="s">
        <v>363</v>
      </c>
      <c r="AL746" s="34">
        <v>25.476852745760223</v>
      </c>
      <c r="AM746" s="34">
        <v>49.484644821835111</v>
      </c>
      <c r="AN746" s="34">
        <v>394.64142190439213</v>
      </c>
      <c r="AO746" s="34" t="s">
        <v>363</v>
      </c>
      <c r="AP746" s="34">
        <v>170.82937031260218</v>
      </c>
      <c r="AQ746" s="34">
        <v>34.595334584755086</v>
      </c>
    </row>
    <row r="747" spans="1:43" x14ac:dyDescent="0.45">
      <c r="A747" s="19">
        <v>739</v>
      </c>
      <c r="B747" s="19" t="str">
        <f t="shared" si="74"/>
        <v>80820_Green</v>
      </c>
      <c r="C747" s="19" t="s">
        <v>124</v>
      </c>
      <c r="D747" s="19" t="s">
        <v>124</v>
      </c>
      <c r="E747" s="19" t="s">
        <v>124</v>
      </c>
      <c r="F747" s="19" t="s">
        <v>124</v>
      </c>
      <c r="G747" s="19">
        <f t="shared" si="75"/>
        <v>80820</v>
      </c>
      <c r="H747" s="19" t="str">
        <f t="shared" si="81"/>
        <v>080820</v>
      </c>
      <c r="I747" s="19">
        <f>IF(J747=J744,"aa",J747)</f>
        <v>521</v>
      </c>
      <c r="J747" s="19">
        <f t="shared" si="76"/>
        <v>521</v>
      </c>
      <c r="K747" s="31">
        <v>521</v>
      </c>
      <c r="L747" s="30" t="s">
        <v>989</v>
      </c>
      <c r="M747" s="30" t="s">
        <v>990</v>
      </c>
      <c r="N747" s="30" t="s">
        <v>991</v>
      </c>
      <c r="O747" s="30" t="s">
        <v>204</v>
      </c>
      <c r="P747" s="30" t="s">
        <v>989</v>
      </c>
      <c r="Q747" s="32">
        <v>1</v>
      </c>
      <c r="R747" s="32">
        <v>1</v>
      </c>
      <c r="S747" s="33" t="s">
        <v>361</v>
      </c>
      <c r="T747" s="34">
        <v>644.80488094519035</v>
      </c>
      <c r="U747" s="34"/>
      <c r="V747" s="34" t="s">
        <v>363</v>
      </c>
      <c r="W747" s="162" t="s">
        <v>363</v>
      </c>
      <c r="X747" s="162">
        <v>1083.3768317793465</v>
      </c>
      <c r="Y747" s="34">
        <v>224.69006392835882</v>
      </c>
      <c r="Z747" s="162" t="s">
        <v>363</v>
      </c>
      <c r="AA747" s="162" t="s">
        <v>363</v>
      </c>
      <c r="AB747" s="162" t="s">
        <v>363</v>
      </c>
      <c r="AC747" s="34">
        <v>721.81843697155409</v>
      </c>
      <c r="AD747" s="162" t="s">
        <v>363</v>
      </c>
      <c r="AE747" s="162">
        <v>794.02073887866413</v>
      </c>
      <c r="AF747" s="162" t="s">
        <v>363</v>
      </c>
      <c r="AG747" s="162" t="s">
        <v>363</v>
      </c>
      <c r="AH747" s="162" t="s">
        <v>363</v>
      </c>
      <c r="AI747" s="162">
        <v>1273.2665991921897</v>
      </c>
      <c r="AJ747" s="162" t="s">
        <v>363</v>
      </c>
      <c r="AK747" s="34" t="s">
        <v>363</v>
      </c>
      <c r="AL747" s="34">
        <v>185.86297986003603</v>
      </c>
      <c r="AM747" s="34">
        <v>261.90342923441489</v>
      </c>
      <c r="AN747" s="34">
        <v>876.94791015345629</v>
      </c>
      <c r="AO747" s="34">
        <v>351.79162143479607</v>
      </c>
      <c r="AP747" s="34">
        <v>1044.6659398282204</v>
      </c>
      <c r="AQ747" s="34">
        <v>280.92619684940627</v>
      </c>
    </row>
    <row r="748" spans="1:43" x14ac:dyDescent="0.45">
      <c r="A748" s="19">
        <v>740</v>
      </c>
      <c r="B748" s="19" t="str">
        <f t="shared" si="74"/>
        <v>80820_Blue</v>
      </c>
      <c r="C748" s="19" t="s">
        <v>124</v>
      </c>
      <c r="D748" s="19" t="s">
        <v>124</v>
      </c>
      <c r="E748" s="19" t="s">
        <v>124</v>
      </c>
      <c r="F748" s="19" t="s">
        <v>124</v>
      </c>
      <c r="G748" s="19">
        <f t="shared" si="75"/>
        <v>80820</v>
      </c>
      <c r="H748" s="19" t="str">
        <f t="shared" si="81"/>
        <v>080820</v>
      </c>
      <c r="I748" s="19">
        <f t="shared" si="80"/>
        <v>521</v>
      </c>
      <c r="J748" s="19">
        <f t="shared" si="76"/>
        <v>521</v>
      </c>
      <c r="K748" s="35"/>
      <c r="L748" s="36"/>
      <c r="M748" s="36"/>
      <c r="N748" s="36"/>
      <c r="O748" s="36"/>
      <c r="P748" s="36"/>
      <c r="Q748" s="37"/>
      <c r="R748" s="37"/>
      <c r="S748" s="33" t="s">
        <v>362</v>
      </c>
      <c r="T748" s="34">
        <v>93.842772267934009</v>
      </c>
      <c r="U748" s="34"/>
      <c r="V748" s="34" t="s">
        <v>363</v>
      </c>
      <c r="W748" s="162" t="s">
        <v>363</v>
      </c>
      <c r="X748" s="162" t="s">
        <v>363</v>
      </c>
      <c r="Y748" s="34">
        <v>1149.4008333980382</v>
      </c>
      <c r="Z748" s="162" t="s">
        <v>363</v>
      </c>
      <c r="AA748" s="162" t="s">
        <v>363</v>
      </c>
      <c r="AB748" s="162" t="s">
        <v>363</v>
      </c>
      <c r="AC748" s="34" t="s">
        <v>363</v>
      </c>
      <c r="AD748" s="162" t="s">
        <v>363</v>
      </c>
      <c r="AE748" s="162" t="s">
        <v>363</v>
      </c>
      <c r="AF748" s="162" t="s">
        <v>363</v>
      </c>
      <c r="AG748" s="162" t="s">
        <v>363</v>
      </c>
      <c r="AH748" s="162" t="s">
        <v>363</v>
      </c>
      <c r="AI748" s="162" t="s">
        <v>363</v>
      </c>
      <c r="AJ748" s="162" t="s">
        <v>363</v>
      </c>
      <c r="AK748" s="34" t="s">
        <v>363</v>
      </c>
      <c r="AL748" s="34">
        <v>169.04019855103402</v>
      </c>
      <c r="AM748" s="34">
        <v>161.26708916629033</v>
      </c>
      <c r="AN748" s="34">
        <v>27.837493478568994</v>
      </c>
      <c r="AO748" s="34">
        <v>2.4657306715903791</v>
      </c>
      <c r="AP748" s="34">
        <v>340.03911035451318</v>
      </c>
      <c r="AQ748" s="34">
        <v>222.95430335556946</v>
      </c>
    </row>
    <row r="749" spans="1:43" x14ac:dyDescent="0.45">
      <c r="A749" s="19">
        <v>741</v>
      </c>
      <c r="B749" s="19" t="str">
        <f t="shared" si="74"/>
        <v>80820_Grey</v>
      </c>
      <c r="C749" s="19" t="s">
        <v>124</v>
      </c>
      <c r="D749" s="19" t="s">
        <v>124</v>
      </c>
      <c r="E749" s="19" t="s">
        <v>124</v>
      </c>
      <c r="F749" s="19" t="s">
        <v>124</v>
      </c>
      <c r="G749" s="19">
        <f t="shared" si="75"/>
        <v>80820</v>
      </c>
      <c r="H749" s="19" t="str">
        <f t="shared" si="81"/>
        <v>080820</v>
      </c>
      <c r="I749" s="19">
        <f t="shared" si="80"/>
        <v>521</v>
      </c>
      <c r="J749" s="19">
        <f t="shared" si="76"/>
        <v>521</v>
      </c>
      <c r="K749" s="38"/>
      <c r="L749" s="39"/>
      <c r="M749" s="39"/>
      <c r="N749" s="39"/>
      <c r="O749" s="39"/>
      <c r="P749" s="39"/>
      <c r="Q749" s="40"/>
      <c r="R749" s="40"/>
      <c r="S749" s="33" t="s">
        <v>364</v>
      </c>
      <c r="T749" s="34">
        <v>183.42228296084343</v>
      </c>
      <c r="U749" s="34"/>
      <c r="V749" s="34" t="s">
        <v>363</v>
      </c>
      <c r="W749" s="162" t="s">
        <v>363</v>
      </c>
      <c r="X749" s="162">
        <v>36.957835966276811</v>
      </c>
      <c r="Y749" s="34">
        <v>199.54525454874863</v>
      </c>
      <c r="Z749" s="162" t="s">
        <v>363</v>
      </c>
      <c r="AA749" s="162" t="s">
        <v>363</v>
      </c>
      <c r="AB749" s="162" t="s">
        <v>363</v>
      </c>
      <c r="AC749" s="34">
        <v>13.013430934546507</v>
      </c>
      <c r="AD749" s="162" t="s">
        <v>363</v>
      </c>
      <c r="AE749" s="162">
        <v>24.827310679175842</v>
      </c>
      <c r="AF749" s="162" t="s">
        <v>363</v>
      </c>
      <c r="AG749" s="162" t="s">
        <v>363</v>
      </c>
      <c r="AH749" s="162" t="s">
        <v>363</v>
      </c>
      <c r="AI749" s="162">
        <v>1.9317657155163239E-3</v>
      </c>
      <c r="AJ749" s="162" t="s">
        <v>363</v>
      </c>
      <c r="AK749" s="34" t="s">
        <v>363</v>
      </c>
      <c r="AL749" s="34">
        <v>17.263767615528899</v>
      </c>
      <c r="AM749" s="34">
        <v>44.679624618079984</v>
      </c>
      <c r="AN749" s="34">
        <v>308.28688577033256</v>
      </c>
      <c r="AO749" s="34" t="s">
        <v>363</v>
      </c>
      <c r="AP749" s="34">
        <v>91.034652345656752</v>
      </c>
      <c r="AQ749" s="34">
        <v>27.75078053543206</v>
      </c>
    </row>
    <row r="750" spans="1:43" x14ac:dyDescent="0.45">
      <c r="A750" s="19">
        <v>742</v>
      </c>
      <c r="B750" s="19" t="str">
        <f t="shared" si="74"/>
        <v>80910_Green</v>
      </c>
      <c r="C750" s="19" t="s">
        <v>124</v>
      </c>
      <c r="D750" s="19" t="s">
        <v>124</v>
      </c>
      <c r="E750" s="19" t="s">
        <v>124</v>
      </c>
      <c r="F750" s="19" t="s">
        <v>124</v>
      </c>
      <c r="G750" s="19">
        <f t="shared" si="75"/>
        <v>80910</v>
      </c>
      <c r="H750" s="19" t="str">
        <f t="shared" si="81"/>
        <v>080910</v>
      </c>
      <c r="I750" s="19">
        <f>IF(J750=J747,"aa",J750)</f>
        <v>526</v>
      </c>
      <c r="J750" s="19">
        <f t="shared" si="76"/>
        <v>526</v>
      </c>
      <c r="K750" s="31">
        <v>526</v>
      </c>
      <c r="L750" s="30" t="s">
        <v>992</v>
      </c>
      <c r="M750" s="30" t="s">
        <v>993</v>
      </c>
      <c r="N750" s="30" t="s">
        <v>994</v>
      </c>
      <c r="O750" s="30" t="s">
        <v>206</v>
      </c>
      <c r="P750" s="30" t="s">
        <v>992</v>
      </c>
      <c r="Q750" s="32">
        <v>1</v>
      </c>
      <c r="R750" s="32">
        <v>1</v>
      </c>
      <c r="S750" s="33" t="s">
        <v>361</v>
      </c>
      <c r="T750" s="34">
        <v>693.80335823198857</v>
      </c>
      <c r="U750" s="34"/>
      <c r="V750" s="34" t="s">
        <v>363</v>
      </c>
      <c r="W750" s="162" t="s">
        <v>363</v>
      </c>
      <c r="X750" s="162" t="s">
        <v>363</v>
      </c>
      <c r="Y750" s="34">
        <v>198.15422089362332</v>
      </c>
      <c r="Z750" s="162" t="s">
        <v>363</v>
      </c>
      <c r="AA750" s="162" t="s">
        <v>363</v>
      </c>
      <c r="AB750" s="162" t="s">
        <v>363</v>
      </c>
      <c r="AC750" s="34">
        <v>1194.8742424242423</v>
      </c>
      <c r="AD750" s="162" t="s">
        <v>363</v>
      </c>
      <c r="AE750" s="162">
        <v>1535.7222222222222</v>
      </c>
      <c r="AF750" s="162" t="s">
        <v>363</v>
      </c>
      <c r="AG750" s="162" t="s">
        <v>363</v>
      </c>
      <c r="AH750" s="162" t="s">
        <v>363</v>
      </c>
      <c r="AI750" s="162" t="s">
        <v>363</v>
      </c>
      <c r="AJ750" s="162" t="s">
        <v>363</v>
      </c>
      <c r="AK750" s="34" t="s">
        <v>363</v>
      </c>
      <c r="AL750" s="34">
        <v>496.72365805168988</v>
      </c>
      <c r="AM750" s="34">
        <v>589.87146032597548</v>
      </c>
      <c r="AN750" s="34">
        <v>1367.4111326641962</v>
      </c>
      <c r="AO750" s="34" t="s">
        <v>363</v>
      </c>
      <c r="AP750" s="34">
        <v>2126.8574860451854</v>
      </c>
      <c r="AQ750" s="34">
        <v>494.88850906644262</v>
      </c>
    </row>
    <row r="751" spans="1:43" x14ac:dyDescent="0.45">
      <c r="A751" s="19">
        <v>743</v>
      </c>
      <c r="B751" s="19" t="str">
        <f t="shared" si="74"/>
        <v>80910_Blue</v>
      </c>
      <c r="C751" s="19" t="s">
        <v>124</v>
      </c>
      <c r="D751" s="19" t="s">
        <v>124</v>
      </c>
      <c r="E751" s="19" t="s">
        <v>124</v>
      </c>
      <c r="F751" s="19" t="s">
        <v>124</v>
      </c>
      <c r="G751" s="19">
        <f t="shared" si="75"/>
        <v>80910</v>
      </c>
      <c r="H751" s="19" t="str">
        <f t="shared" si="81"/>
        <v>080910</v>
      </c>
      <c r="I751" s="19">
        <f t="shared" si="80"/>
        <v>526</v>
      </c>
      <c r="J751" s="19">
        <f t="shared" si="76"/>
        <v>526</v>
      </c>
      <c r="K751" s="35"/>
      <c r="L751" s="36"/>
      <c r="M751" s="36"/>
      <c r="N751" s="36"/>
      <c r="O751" s="36"/>
      <c r="P751" s="36"/>
      <c r="Q751" s="37"/>
      <c r="R751" s="37"/>
      <c r="S751" s="33" t="s">
        <v>362</v>
      </c>
      <c r="T751" s="34">
        <v>501.56630714895761</v>
      </c>
      <c r="U751" s="34"/>
      <c r="V751" s="34" t="s">
        <v>363</v>
      </c>
      <c r="W751" s="162" t="s">
        <v>363</v>
      </c>
      <c r="X751" s="162" t="s">
        <v>363</v>
      </c>
      <c r="Y751" s="34">
        <v>948.0635676354708</v>
      </c>
      <c r="Z751" s="162" t="s">
        <v>363</v>
      </c>
      <c r="AA751" s="162" t="s">
        <v>363</v>
      </c>
      <c r="AB751" s="162" t="s">
        <v>363</v>
      </c>
      <c r="AC751" s="34" t="s">
        <v>363</v>
      </c>
      <c r="AD751" s="162" t="s">
        <v>363</v>
      </c>
      <c r="AE751" s="162" t="s">
        <v>363</v>
      </c>
      <c r="AF751" s="162" t="s">
        <v>363</v>
      </c>
      <c r="AG751" s="162" t="s">
        <v>363</v>
      </c>
      <c r="AH751" s="162" t="s">
        <v>363</v>
      </c>
      <c r="AI751" s="162" t="s">
        <v>363</v>
      </c>
      <c r="AJ751" s="162" t="s">
        <v>363</v>
      </c>
      <c r="AK751" s="34" t="s">
        <v>363</v>
      </c>
      <c r="AL751" s="34">
        <v>394.87435387673963</v>
      </c>
      <c r="AM751" s="34">
        <v>219.63346400066823</v>
      </c>
      <c r="AN751" s="34">
        <v>34.784166552681711</v>
      </c>
      <c r="AO751" s="34" t="s">
        <v>363</v>
      </c>
      <c r="AP751" s="34">
        <v>614.93773857093743</v>
      </c>
      <c r="AQ751" s="34">
        <v>401.5050203088029</v>
      </c>
    </row>
    <row r="752" spans="1:43" x14ac:dyDescent="0.45">
      <c r="A752" s="19">
        <v>744</v>
      </c>
      <c r="B752" s="19" t="str">
        <f t="shared" si="74"/>
        <v>80910_Grey</v>
      </c>
      <c r="C752" s="19" t="s">
        <v>124</v>
      </c>
      <c r="D752" s="19" t="s">
        <v>124</v>
      </c>
      <c r="E752" s="19" t="s">
        <v>124</v>
      </c>
      <c r="F752" s="19" t="s">
        <v>124</v>
      </c>
      <c r="G752" s="19">
        <f t="shared" si="75"/>
        <v>80910</v>
      </c>
      <c r="H752" s="19" t="str">
        <f t="shared" si="81"/>
        <v>080910</v>
      </c>
      <c r="I752" s="19">
        <f t="shared" si="80"/>
        <v>526</v>
      </c>
      <c r="J752" s="19">
        <f t="shared" si="76"/>
        <v>526</v>
      </c>
      <c r="K752" s="38"/>
      <c r="L752" s="39"/>
      <c r="M752" s="39"/>
      <c r="N752" s="39"/>
      <c r="O752" s="39"/>
      <c r="P752" s="39"/>
      <c r="Q752" s="40"/>
      <c r="R752" s="40"/>
      <c r="S752" s="33" t="s">
        <v>364</v>
      </c>
      <c r="T752" s="34">
        <v>91.632685960480288</v>
      </c>
      <c r="U752" s="34"/>
      <c r="V752" s="34" t="s">
        <v>363</v>
      </c>
      <c r="W752" s="162" t="s">
        <v>363</v>
      </c>
      <c r="X752" s="162" t="s">
        <v>363</v>
      </c>
      <c r="Y752" s="34">
        <v>177.59879234029268</v>
      </c>
      <c r="Z752" s="162" t="s">
        <v>363</v>
      </c>
      <c r="AA752" s="162" t="s">
        <v>363</v>
      </c>
      <c r="AB752" s="162" t="s">
        <v>363</v>
      </c>
      <c r="AC752" s="34">
        <v>22.024848484848491</v>
      </c>
      <c r="AD752" s="162" t="s">
        <v>363</v>
      </c>
      <c r="AE752" s="162">
        <v>49.653888888888879</v>
      </c>
      <c r="AF752" s="162" t="s">
        <v>363</v>
      </c>
      <c r="AG752" s="162" t="s">
        <v>363</v>
      </c>
      <c r="AH752" s="162" t="s">
        <v>363</v>
      </c>
      <c r="AI752" s="162" t="s">
        <v>363</v>
      </c>
      <c r="AJ752" s="162" t="s">
        <v>363</v>
      </c>
      <c r="AK752" s="34" t="s">
        <v>363</v>
      </c>
      <c r="AL752" s="34">
        <v>46.743538767395634</v>
      </c>
      <c r="AM752" s="34">
        <v>102.02691780519757</v>
      </c>
      <c r="AN752" s="34">
        <v>456.28315086357929</v>
      </c>
      <c r="AO752" s="34" t="s">
        <v>363</v>
      </c>
      <c r="AP752" s="34">
        <v>184.41028413716364</v>
      </c>
      <c r="AQ752" s="34">
        <v>56.02008124016649</v>
      </c>
    </row>
    <row r="753" spans="1:43" x14ac:dyDescent="0.45">
      <c r="A753" s="19">
        <v>745</v>
      </c>
      <c r="B753" s="19" t="str">
        <f t="shared" si="74"/>
        <v>81310_Green</v>
      </c>
      <c r="C753" s="19" t="s">
        <v>1265</v>
      </c>
      <c r="D753" s="19" t="s">
        <v>1265</v>
      </c>
      <c r="E753" s="19" t="s">
        <v>1265</v>
      </c>
      <c r="F753" s="19" t="s">
        <v>1265</v>
      </c>
      <c r="G753" s="19">
        <f t="shared" si="75"/>
        <v>81310</v>
      </c>
      <c r="H753" s="19" t="str">
        <f t="shared" si="81"/>
        <v>081310</v>
      </c>
      <c r="I753" s="19" t="str">
        <f>IF(J753=J750,"aa",J753)</f>
        <v>aa</v>
      </c>
      <c r="J753" s="19">
        <f t="shared" si="76"/>
        <v>526</v>
      </c>
      <c r="K753" s="31" t="s">
        <v>363</v>
      </c>
      <c r="L753" s="30" t="s">
        <v>995</v>
      </c>
      <c r="M753" s="30" t="s">
        <v>984</v>
      </c>
      <c r="N753" s="30" t="s">
        <v>996</v>
      </c>
      <c r="O753" s="30" t="s">
        <v>363</v>
      </c>
      <c r="P753" s="30" t="s">
        <v>992</v>
      </c>
      <c r="Q753" s="32">
        <v>0.28999999999999998</v>
      </c>
      <c r="R753" s="32">
        <v>1</v>
      </c>
      <c r="S753" s="33" t="s">
        <v>361</v>
      </c>
      <c r="T753" s="34">
        <v>2392.425373213754</v>
      </c>
      <c r="U753" s="34"/>
      <c r="V753" s="34" t="s">
        <v>363</v>
      </c>
      <c r="W753" s="162" t="s">
        <v>363</v>
      </c>
      <c r="X753" s="162" t="s">
        <v>363</v>
      </c>
      <c r="Y753" s="34">
        <v>683.29041687456322</v>
      </c>
      <c r="Z753" s="162" t="s">
        <v>363</v>
      </c>
      <c r="AA753" s="162" t="s">
        <v>363</v>
      </c>
      <c r="AB753" s="162" t="s">
        <v>363</v>
      </c>
      <c r="AC753" s="34">
        <v>4120.2560083594562</v>
      </c>
      <c r="AD753" s="162" t="s">
        <v>363</v>
      </c>
      <c r="AE753" s="162">
        <v>5295.5938697318006</v>
      </c>
      <c r="AF753" s="162" t="s">
        <v>363</v>
      </c>
      <c r="AG753" s="162" t="s">
        <v>363</v>
      </c>
      <c r="AH753" s="162" t="s">
        <v>363</v>
      </c>
      <c r="AI753" s="162" t="s">
        <v>363</v>
      </c>
      <c r="AJ753" s="162" t="s">
        <v>363</v>
      </c>
      <c r="AK753" s="34" t="s">
        <v>363</v>
      </c>
      <c r="AL753" s="34">
        <v>1712.840200178241</v>
      </c>
      <c r="AM753" s="34">
        <v>2034.0395183654327</v>
      </c>
      <c r="AN753" s="34">
        <v>4715.2108022903321</v>
      </c>
      <c r="AO753" s="34" t="s">
        <v>363</v>
      </c>
      <c r="AP753" s="34">
        <v>7333.9913311902947</v>
      </c>
      <c r="AQ753" s="34">
        <v>1706.5121002291125</v>
      </c>
    </row>
    <row r="754" spans="1:43" x14ac:dyDescent="0.45">
      <c r="A754" s="19">
        <v>746</v>
      </c>
      <c r="B754" s="19" t="str">
        <f t="shared" si="74"/>
        <v>81310_Blue</v>
      </c>
      <c r="C754" s="19" t="s">
        <v>1265</v>
      </c>
      <c r="D754" s="19" t="s">
        <v>1265</v>
      </c>
      <c r="E754" s="19" t="s">
        <v>1265</v>
      </c>
      <c r="F754" s="19" t="s">
        <v>1265</v>
      </c>
      <c r="G754" s="19">
        <f t="shared" si="75"/>
        <v>81310</v>
      </c>
      <c r="H754" s="19" t="str">
        <f t="shared" si="81"/>
        <v>081310</v>
      </c>
      <c r="I754" s="19" t="str">
        <f t="shared" si="80"/>
        <v>aa</v>
      </c>
      <c r="J754" s="19">
        <f t="shared" si="76"/>
        <v>526</v>
      </c>
      <c r="K754" s="35"/>
      <c r="L754" s="36"/>
      <c r="M754" s="36"/>
      <c r="N754" s="36"/>
      <c r="O754" s="36"/>
      <c r="P754" s="36"/>
      <c r="Q754" s="37"/>
      <c r="R754" s="37"/>
      <c r="S754" s="33" t="s">
        <v>362</v>
      </c>
      <c r="T754" s="34">
        <v>1729.5389901688195</v>
      </c>
      <c r="U754" s="34"/>
      <c r="V754" s="34" t="s">
        <v>363</v>
      </c>
      <c r="W754" s="162" t="s">
        <v>363</v>
      </c>
      <c r="X754" s="162" t="s">
        <v>363</v>
      </c>
      <c r="Y754" s="34">
        <v>3269.1847159843824</v>
      </c>
      <c r="Z754" s="162" t="s">
        <v>363</v>
      </c>
      <c r="AA754" s="162" t="s">
        <v>363</v>
      </c>
      <c r="AB754" s="162" t="s">
        <v>363</v>
      </c>
      <c r="AC754" s="34" t="s">
        <v>363</v>
      </c>
      <c r="AD754" s="162" t="s">
        <v>363</v>
      </c>
      <c r="AE754" s="162" t="s">
        <v>363</v>
      </c>
      <c r="AF754" s="162" t="s">
        <v>363</v>
      </c>
      <c r="AG754" s="162" t="s">
        <v>363</v>
      </c>
      <c r="AH754" s="162" t="s">
        <v>363</v>
      </c>
      <c r="AI754" s="162" t="s">
        <v>363</v>
      </c>
      <c r="AJ754" s="162" t="s">
        <v>363</v>
      </c>
      <c r="AK754" s="34" t="s">
        <v>363</v>
      </c>
      <c r="AL754" s="34">
        <v>1361.6357030232402</v>
      </c>
      <c r="AM754" s="34">
        <v>757.35677241609733</v>
      </c>
      <c r="AN754" s="34">
        <v>119.94540190579902</v>
      </c>
      <c r="AO754" s="34" t="s">
        <v>363</v>
      </c>
      <c r="AP754" s="34">
        <v>2120.4749605894394</v>
      </c>
      <c r="AQ754" s="34">
        <v>1384.5000700303549</v>
      </c>
    </row>
    <row r="755" spans="1:43" x14ac:dyDescent="0.45">
      <c r="A755" s="19">
        <v>747</v>
      </c>
      <c r="B755" s="19" t="str">
        <f t="shared" si="74"/>
        <v>81310_Grey</v>
      </c>
      <c r="C755" s="19" t="s">
        <v>1265</v>
      </c>
      <c r="D755" s="19" t="s">
        <v>1265</v>
      </c>
      <c r="E755" s="19" t="s">
        <v>1265</v>
      </c>
      <c r="F755" s="19" t="s">
        <v>1265</v>
      </c>
      <c r="G755" s="19">
        <f t="shared" si="75"/>
        <v>81310</v>
      </c>
      <c r="H755" s="19" t="str">
        <f t="shared" si="81"/>
        <v>081310</v>
      </c>
      <c r="I755" s="19" t="str">
        <f t="shared" si="80"/>
        <v>aa</v>
      </c>
      <c r="J755" s="19">
        <f t="shared" si="76"/>
        <v>526</v>
      </c>
      <c r="K755" s="38"/>
      <c r="L755" s="39"/>
      <c r="M755" s="39"/>
      <c r="N755" s="39"/>
      <c r="O755" s="39"/>
      <c r="P755" s="39"/>
      <c r="Q755" s="40"/>
      <c r="R755" s="40"/>
      <c r="S755" s="33" t="s">
        <v>364</v>
      </c>
      <c r="T755" s="34">
        <v>315.97477917406997</v>
      </c>
      <c r="U755" s="34"/>
      <c r="V755" s="34" t="s">
        <v>363</v>
      </c>
      <c r="W755" s="162" t="s">
        <v>363</v>
      </c>
      <c r="X755" s="162" t="s">
        <v>363</v>
      </c>
      <c r="Y755" s="34">
        <v>612.40962875962998</v>
      </c>
      <c r="Z755" s="162" t="s">
        <v>363</v>
      </c>
      <c r="AA755" s="162" t="s">
        <v>363</v>
      </c>
      <c r="AB755" s="162" t="s">
        <v>363</v>
      </c>
      <c r="AC755" s="34">
        <v>75.947753396029285</v>
      </c>
      <c r="AD755" s="162" t="s">
        <v>363</v>
      </c>
      <c r="AE755" s="162">
        <v>171.22030651340995</v>
      </c>
      <c r="AF755" s="162" t="s">
        <v>363</v>
      </c>
      <c r="AG755" s="162" t="s">
        <v>363</v>
      </c>
      <c r="AH755" s="162" t="s">
        <v>363</v>
      </c>
      <c r="AI755" s="162" t="s">
        <v>363</v>
      </c>
      <c r="AJ755" s="162" t="s">
        <v>363</v>
      </c>
      <c r="AK755" s="34" t="s">
        <v>363</v>
      </c>
      <c r="AL755" s="34">
        <v>161.1846164392953</v>
      </c>
      <c r="AM755" s="34">
        <v>351.81695794895717</v>
      </c>
      <c r="AN755" s="34">
        <v>1573.3901753916527</v>
      </c>
      <c r="AO755" s="34" t="s">
        <v>363</v>
      </c>
      <c r="AP755" s="34">
        <v>635.89753150746083</v>
      </c>
      <c r="AQ755" s="34">
        <v>193.17269393160859</v>
      </c>
    </row>
    <row r="756" spans="1:43" x14ac:dyDescent="0.45">
      <c r="A756" s="19">
        <v>748</v>
      </c>
      <c r="B756" s="19" t="str">
        <f t="shared" si="74"/>
        <v>80920_Green</v>
      </c>
      <c r="C756" s="19" t="s">
        <v>124</v>
      </c>
      <c r="D756" s="19" t="s">
        <v>124</v>
      </c>
      <c r="E756" s="19" t="s">
        <v>124</v>
      </c>
      <c r="F756" s="19" t="s">
        <v>124</v>
      </c>
      <c r="G756" s="19">
        <f t="shared" si="75"/>
        <v>80920</v>
      </c>
      <c r="H756" s="19" t="str">
        <f t="shared" si="81"/>
        <v>080920</v>
      </c>
      <c r="I756" s="19">
        <f>IF(J756=J753,"aa",J756)</f>
        <v>530</v>
      </c>
      <c r="J756" s="19">
        <f t="shared" si="76"/>
        <v>530</v>
      </c>
      <c r="K756" s="31">
        <v>530</v>
      </c>
      <c r="L756" s="30" t="s">
        <v>997</v>
      </c>
      <c r="M756" s="30"/>
      <c r="N756" s="30"/>
      <c r="O756" s="49" t="s">
        <v>998</v>
      </c>
      <c r="P756" s="30" t="s">
        <v>997</v>
      </c>
      <c r="Q756" s="32">
        <v>1</v>
      </c>
      <c r="R756" s="32">
        <v>1</v>
      </c>
      <c r="S756" s="33" t="s">
        <v>361</v>
      </c>
      <c r="T756" s="34">
        <v>1098.3348633057381</v>
      </c>
      <c r="U756" s="34"/>
      <c r="V756" s="34" t="s">
        <v>363</v>
      </c>
      <c r="W756" s="162" t="s">
        <v>363</v>
      </c>
      <c r="X756" s="162" t="s">
        <v>363</v>
      </c>
      <c r="Y756" s="34" t="s">
        <v>363</v>
      </c>
      <c r="Z756" s="162" t="s">
        <v>363</v>
      </c>
      <c r="AA756" s="162" t="s">
        <v>363</v>
      </c>
      <c r="AB756" s="162" t="s">
        <v>363</v>
      </c>
      <c r="AC756" s="34" t="s">
        <v>363</v>
      </c>
      <c r="AD756" s="162" t="s">
        <v>363</v>
      </c>
      <c r="AE756" s="162" t="s">
        <v>363</v>
      </c>
      <c r="AF756" s="162" t="s">
        <v>363</v>
      </c>
      <c r="AG756" s="162" t="s">
        <v>363</v>
      </c>
      <c r="AH756" s="162" t="s">
        <v>363</v>
      </c>
      <c r="AI756" s="162" t="s">
        <v>363</v>
      </c>
      <c r="AJ756" s="162" t="s">
        <v>363</v>
      </c>
      <c r="AK756" s="34" t="s">
        <v>363</v>
      </c>
      <c r="AL756" s="34" t="s">
        <v>363</v>
      </c>
      <c r="AM756" s="34" t="s">
        <v>363</v>
      </c>
      <c r="AN756" s="34" t="s">
        <v>363</v>
      </c>
      <c r="AO756" s="34">
        <v>823.85504335899157</v>
      </c>
      <c r="AP756" s="34" t="s">
        <v>363</v>
      </c>
      <c r="AQ756" s="34" t="s">
        <v>363</v>
      </c>
    </row>
    <row r="757" spans="1:43" x14ac:dyDescent="0.45">
      <c r="A757" s="19">
        <v>749</v>
      </c>
      <c r="B757" s="19" t="str">
        <f t="shared" si="74"/>
        <v>80920_Blue</v>
      </c>
      <c r="C757" s="19" t="s">
        <v>124</v>
      </c>
      <c r="D757" s="19" t="s">
        <v>124</v>
      </c>
      <c r="E757" s="19" t="s">
        <v>124</v>
      </c>
      <c r="F757" s="19" t="s">
        <v>124</v>
      </c>
      <c r="G757" s="19">
        <f t="shared" si="75"/>
        <v>80920</v>
      </c>
      <c r="H757" s="19" t="str">
        <f t="shared" si="81"/>
        <v>080920</v>
      </c>
      <c r="I757" s="19">
        <f t="shared" si="80"/>
        <v>530</v>
      </c>
      <c r="J757" s="19">
        <f t="shared" si="76"/>
        <v>530</v>
      </c>
      <c r="K757" s="35"/>
      <c r="L757" s="36"/>
      <c r="M757" s="36"/>
      <c r="N757" s="36"/>
      <c r="O757" s="56"/>
      <c r="P757" s="36"/>
      <c r="Q757" s="37"/>
      <c r="R757" s="37"/>
      <c r="S757" s="33" t="s">
        <v>362</v>
      </c>
      <c r="T757" s="34">
        <v>213.46741859111035</v>
      </c>
      <c r="U757" s="34"/>
      <c r="V757" s="34" t="s">
        <v>363</v>
      </c>
      <c r="W757" s="162" t="s">
        <v>363</v>
      </c>
      <c r="X757" s="162" t="s">
        <v>363</v>
      </c>
      <c r="Y757" s="34" t="s">
        <v>363</v>
      </c>
      <c r="Z757" s="162" t="s">
        <v>363</v>
      </c>
      <c r="AA757" s="162" t="s">
        <v>363</v>
      </c>
      <c r="AB757" s="162" t="s">
        <v>363</v>
      </c>
      <c r="AC757" s="34" t="s">
        <v>363</v>
      </c>
      <c r="AD757" s="162" t="s">
        <v>363</v>
      </c>
      <c r="AE757" s="162" t="s">
        <v>363</v>
      </c>
      <c r="AF757" s="162" t="s">
        <v>363</v>
      </c>
      <c r="AG757" s="162" t="s">
        <v>363</v>
      </c>
      <c r="AH757" s="162" t="s">
        <v>363</v>
      </c>
      <c r="AI757" s="162" t="s">
        <v>363</v>
      </c>
      <c r="AJ757" s="162" t="s">
        <v>363</v>
      </c>
      <c r="AK757" s="34" t="s">
        <v>363</v>
      </c>
      <c r="AL757" s="34" t="s">
        <v>363</v>
      </c>
      <c r="AM757" s="34" t="s">
        <v>363</v>
      </c>
      <c r="AN757" s="34" t="s">
        <v>363</v>
      </c>
      <c r="AO757" s="34">
        <v>15.134115982492581</v>
      </c>
      <c r="AP757" s="34" t="s">
        <v>363</v>
      </c>
      <c r="AQ757" s="34" t="s">
        <v>363</v>
      </c>
    </row>
    <row r="758" spans="1:43" x14ac:dyDescent="0.45">
      <c r="A758" s="19">
        <v>750</v>
      </c>
      <c r="B758" s="19" t="str">
        <f t="shared" si="74"/>
        <v>80920_Grey</v>
      </c>
      <c r="C758" s="19" t="s">
        <v>124</v>
      </c>
      <c r="D758" s="19" t="s">
        <v>124</v>
      </c>
      <c r="E758" s="19" t="s">
        <v>124</v>
      </c>
      <c r="F758" s="19" t="s">
        <v>124</v>
      </c>
      <c r="G758" s="19">
        <f t="shared" si="75"/>
        <v>80920</v>
      </c>
      <c r="H758" s="19" t="str">
        <f t="shared" si="81"/>
        <v>080920</v>
      </c>
      <c r="I758" s="19">
        <f t="shared" si="80"/>
        <v>530</v>
      </c>
      <c r="J758" s="19">
        <f t="shared" si="76"/>
        <v>530</v>
      </c>
      <c r="K758" s="38"/>
      <c r="L758" s="39"/>
      <c r="M758" s="39"/>
      <c r="N758" s="39"/>
      <c r="O758" s="39"/>
      <c r="P758" s="39"/>
      <c r="Q758" s="40"/>
      <c r="R758" s="40"/>
      <c r="S758" s="33" t="s">
        <v>364</v>
      </c>
      <c r="T758" s="34">
        <v>98.778105831581854</v>
      </c>
      <c r="U758" s="34"/>
      <c r="V758" s="34" t="s">
        <v>363</v>
      </c>
      <c r="W758" s="162" t="s">
        <v>363</v>
      </c>
      <c r="X758" s="162" t="s">
        <v>363</v>
      </c>
      <c r="Y758" s="34" t="s">
        <v>363</v>
      </c>
      <c r="Z758" s="162" t="s">
        <v>363</v>
      </c>
      <c r="AA758" s="162" t="s">
        <v>363</v>
      </c>
      <c r="AB758" s="162" t="s">
        <v>363</v>
      </c>
      <c r="AC758" s="34" t="s">
        <v>363</v>
      </c>
      <c r="AD758" s="162" t="s">
        <v>363</v>
      </c>
      <c r="AE758" s="162" t="s">
        <v>363</v>
      </c>
      <c r="AF758" s="162" t="s">
        <v>363</v>
      </c>
      <c r="AG758" s="162" t="s">
        <v>363</v>
      </c>
      <c r="AH758" s="162" t="s">
        <v>363</v>
      </c>
      <c r="AI758" s="162" t="s">
        <v>363</v>
      </c>
      <c r="AJ758" s="162" t="s">
        <v>363</v>
      </c>
      <c r="AK758" s="34" t="s">
        <v>363</v>
      </c>
      <c r="AL758" s="34" t="s">
        <v>363</v>
      </c>
      <c r="AM758" s="34" t="s">
        <v>363</v>
      </c>
      <c r="AN758" s="34" t="s">
        <v>363</v>
      </c>
      <c r="AO758" s="34" t="s">
        <v>363</v>
      </c>
      <c r="AP758" s="34" t="s">
        <v>363</v>
      </c>
      <c r="AQ758" s="34" t="s">
        <v>363</v>
      </c>
    </row>
    <row r="759" spans="1:43" x14ac:dyDescent="0.45">
      <c r="A759" s="19">
        <v>751</v>
      </c>
      <c r="B759" s="19" t="str">
        <f t="shared" si="74"/>
        <v>80920_Green</v>
      </c>
      <c r="C759" s="19" t="s">
        <v>124</v>
      </c>
      <c r="D759" s="19" t="s">
        <v>124</v>
      </c>
      <c r="E759" s="19" t="s">
        <v>124</v>
      </c>
      <c r="F759" s="19" t="s">
        <v>124</v>
      </c>
      <c r="G759" s="19">
        <f t="shared" si="75"/>
        <v>80920</v>
      </c>
      <c r="H759" s="19" t="str">
        <f t="shared" si="81"/>
        <v>080920</v>
      </c>
      <c r="I759" s="19">
        <f>IF(J759=J756,"aa",J759)</f>
        <v>531</v>
      </c>
      <c r="J759" s="19">
        <f t="shared" si="76"/>
        <v>531</v>
      </c>
      <c r="K759" s="31">
        <v>531</v>
      </c>
      <c r="L759" s="30" t="s">
        <v>999</v>
      </c>
      <c r="M759" s="30" t="s">
        <v>993</v>
      </c>
      <c r="N759" s="30" t="s">
        <v>1000</v>
      </c>
      <c r="O759" s="30" t="s">
        <v>208</v>
      </c>
      <c r="P759" s="30" t="s">
        <v>999</v>
      </c>
      <c r="Q759" s="32">
        <v>1</v>
      </c>
      <c r="R759" s="32">
        <v>1</v>
      </c>
      <c r="S759" s="33" t="s">
        <v>361</v>
      </c>
      <c r="T759" s="34">
        <v>960.95040171250582</v>
      </c>
      <c r="U759" s="34"/>
      <c r="V759" s="34" t="s">
        <v>363</v>
      </c>
      <c r="W759" s="162" t="s">
        <v>363</v>
      </c>
      <c r="X759" s="162" t="s">
        <v>363</v>
      </c>
      <c r="Y759" s="34" t="s">
        <v>363</v>
      </c>
      <c r="Z759" s="162" t="s">
        <v>363</v>
      </c>
      <c r="AA759" s="162" t="s">
        <v>363</v>
      </c>
      <c r="AB759" s="162" t="s">
        <v>363</v>
      </c>
      <c r="AC759" s="34" t="s">
        <v>363</v>
      </c>
      <c r="AD759" s="162" t="s">
        <v>363</v>
      </c>
      <c r="AE759" s="162" t="s">
        <v>363</v>
      </c>
      <c r="AF759" s="162" t="s">
        <v>363</v>
      </c>
      <c r="AG759" s="162" t="s">
        <v>363</v>
      </c>
      <c r="AH759" s="162" t="s">
        <v>363</v>
      </c>
      <c r="AI759" s="162" t="s">
        <v>363</v>
      </c>
      <c r="AJ759" s="162" t="s">
        <v>363</v>
      </c>
      <c r="AK759" s="34" t="s">
        <v>363</v>
      </c>
      <c r="AL759" s="34">
        <v>1031.0812895264539</v>
      </c>
      <c r="AM759" s="34">
        <v>1327.498599243592</v>
      </c>
      <c r="AN759" s="34">
        <v>1637.7895393188655</v>
      </c>
      <c r="AO759" s="34">
        <v>1506.1890413217595</v>
      </c>
      <c r="AP759" s="34">
        <v>2027.597337517625</v>
      </c>
      <c r="AQ759" s="34">
        <v>1989.6019247594049</v>
      </c>
    </row>
    <row r="760" spans="1:43" x14ac:dyDescent="0.45">
      <c r="A760" s="19">
        <v>752</v>
      </c>
      <c r="B760" s="19" t="str">
        <f t="shared" si="74"/>
        <v>80920_Blue</v>
      </c>
      <c r="C760" s="19" t="s">
        <v>124</v>
      </c>
      <c r="D760" s="19" t="s">
        <v>124</v>
      </c>
      <c r="E760" s="19" t="s">
        <v>124</v>
      </c>
      <c r="F760" s="19" t="s">
        <v>124</v>
      </c>
      <c r="G760" s="19">
        <f t="shared" si="75"/>
        <v>80920</v>
      </c>
      <c r="H760" s="19" t="str">
        <f t="shared" si="81"/>
        <v>080920</v>
      </c>
      <c r="I760" s="19">
        <f t="shared" si="80"/>
        <v>531</v>
      </c>
      <c r="J760" s="19">
        <f t="shared" si="76"/>
        <v>531</v>
      </c>
      <c r="K760" s="35"/>
      <c r="L760" s="36"/>
      <c r="M760" s="36"/>
      <c r="N760" s="36"/>
      <c r="O760" s="36"/>
      <c r="P760" s="36"/>
      <c r="Q760" s="37"/>
      <c r="R760" s="37"/>
      <c r="S760" s="33" t="s">
        <v>362</v>
      </c>
      <c r="T760" s="34">
        <v>531.08653013449464</v>
      </c>
      <c r="U760" s="34"/>
      <c r="V760" s="34" t="s">
        <v>363</v>
      </c>
      <c r="W760" s="162" t="s">
        <v>363</v>
      </c>
      <c r="X760" s="162" t="s">
        <v>363</v>
      </c>
      <c r="Y760" s="34" t="s">
        <v>363</v>
      </c>
      <c r="Z760" s="162" t="s">
        <v>363</v>
      </c>
      <c r="AA760" s="162" t="s">
        <v>363</v>
      </c>
      <c r="AB760" s="162" t="s">
        <v>363</v>
      </c>
      <c r="AC760" s="34" t="s">
        <v>363</v>
      </c>
      <c r="AD760" s="162" t="s">
        <v>363</v>
      </c>
      <c r="AE760" s="162" t="s">
        <v>363</v>
      </c>
      <c r="AF760" s="162" t="s">
        <v>363</v>
      </c>
      <c r="AG760" s="162" t="s">
        <v>363</v>
      </c>
      <c r="AH760" s="162" t="s">
        <v>363</v>
      </c>
      <c r="AI760" s="162" t="s">
        <v>363</v>
      </c>
      <c r="AJ760" s="162" t="s">
        <v>363</v>
      </c>
      <c r="AK760" s="34" t="s">
        <v>363</v>
      </c>
      <c r="AL760" s="34">
        <v>811.37590621625816</v>
      </c>
      <c r="AM760" s="34">
        <v>583.42379885137984</v>
      </c>
      <c r="AN760" s="34">
        <v>51.58191324122825</v>
      </c>
      <c r="AO760" s="34">
        <v>10.556983322501676</v>
      </c>
      <c r="AP760" s="34">
        <v>660.1394753498796</v>
      </c>
      <c r="AQ760" s="34">
        <v>1808.9282589676291</v>
      </c>
    </row>
    <row r="761" spans="1:43" x14ac:dyDescent="0.45">
      <c r="A761" s="19">
        <v>753</v>
      </c>
      <c r="B761" s="19" t="str">
        <f t="shared" si="74"/>
        <v>80920_Grey</v>
      </c>
      <c r="C761" s="19" t="s">
        <v>124</v>
      </c>
      <c r="D761" s="19" t="s">
        <v>124</v>
      </c>
      <c r="E761" s="19" t="s">
        <v>124</v>
      </c>
      <c r="F761" s="19" t="s">
        <v>124</v>
      </c>
      <c r="G761" s="19">
        <f t="shared" si="75"/>
        <v>80920</v>
      </c>
      <c r="H761" s="19" t="str">
        <f t="shared" si="81"/>
        <v>080920</v>
      </c>
      <c r="I761" s="19">
        <f t="shared" si="80"/>
        <v>531</v>
      </c>
      <c r="J761" s="19">
        <f t="shared" si="76"/>
        <v>531</v>
      </c>
      <c r="K761" s="38"/>
      <c r="L761" s="39"/>
      <c r="M761" s="39"/>
      <c r="N761" s="39"/>
      <c r="O761" s="39"/>
      <c r="P761" s="39"/>
      <c r="Q761" s="40"/>
      <c r="R761" s="40"/>
      <c r="S761" s="33" t="s">
        <v>364</v>
      </c>
      <c r="T761" s="34">
        <v>111.55463371161109</v>
      </c>
      <c r="U761" s="34"/>
      <c r="V761" s="34" t="s">
        <v>363</v>
      </c>
      <c r="W761" s="162" t="s">
        <v>363</v>
      </c>
      <c r="X761" s="162" t="s">
        <v>363</v>
      </c>
      <c r="Y761" s="34" t="s">
        <v>363</v>
      </c>
      <c r="Z761" s="162" t="s">
        <v>363</v>
      </c>
      <c r="AA761" s="162" t="s">
        <v>363</v>
      </c>
      <c r="AB761" s="162" t="s">
        <v>363</v>
      </c>
      <c r="AC761" s="34" t="s">
        <v>363</v>
      </c>
      <c r="AD761" s="162" t="s">
        <v>363</v>
      </c>
      <c r="AE761" s="162" t="s">
        <v>363</v>
      </c>
      <c r="AF761" s="162" t="s">
        <v>363</v>
      </c>
      <c r="AG761" s="162" t="s">
        <v>363</v>
      </c>
      <c r="AH761" s="162" t="s">
        <v>363</v>
      </c>
      <c r="AI761" s="162" t="s">
        <v>363</v>
      </c>
      <c r="AJ761" s="162" t="s">
        <v>363</v>
      </c>
      <c r="AK761" s="34" t="s">
        <v>363</v>
      </c>
      <c r="AL761" s="34">
        <v>92.976245565324717</v>
      </c>
      <c r="AM761" s="34">
        <v>222.27027594901244</v>
      </c>
      <c r="AN761" s="34">
        <v>571.96505545917626</v>
      </c>
      <c r="AO761" s="34" t="s">
        <v>363</v>
      </c>
      <c r="AP761" s="34">
        <v>176.86737029755008</v>
      </c>
      <c r="AQ761" s="34">
        <v>219.78390201224846</v>
      </c>
    </row>
    <row r="762" spans="1:43" x14ac:dyDescent="0.45">
      <c r="A762" s="19">
        <v>754</v>
      </c>
      <c r="B762" s="19" t="str">
        <f t="shared" si="74"/>
        <v>81210_Green</v>
      </c>
      <c r="C762" s="19" t="s">
        <v>1265</v>
      </c>
      <c r="D762" s="19" t="s">
        <v>1265</v>
      </c>
      <c r="E762" s="19" t="s">
        <v>1265</v>
      </c>
      <c r="F762" s="19" t="s">
        <v>1265</v>
      </c>
      <c r="G762" s="19">
        <f t="shared" si="75"/>
        <v>81210</v>
      </c>
      <c r="H762" s="19" t="str">
        <f t="shared" si="81"/>
        <v>081210</v>
      </c>
      <c r="I762" s="19" t="str">
        <f>IF(J762=J759,"aa",J762)</f>
        <v>aa</v>
      </c>
      <c r="J762" s="19">
        <f t="shared" si="76"/>
        <v>531</v>
      </c>
      <c r="K762" s="31" t="s">
        <v>363</v>
      </c>
      <c r="L762" s="30" t="s">
        <v>1001</v>
      </c>
      <c r="M762" s="30" t="s">
        <v>1002</v>
      </c>
      <c r="N762" s="49" t="s">
        <v>1003</v>
      </c>
      <c r="O762" s="30" t="s">
        <v>363</v>
      </c>
      <c r="P762" s="30" t="s">
        <v>999</v>
      </c>
      <c r="Q762" s="32">
        <v>1</v>
      </c>
      <c r="R762" s="32">
        <v>1</v>
      </c>
      <c r="S762" s="33" t="s">
        <v>361</v>
      </c>
      <c r="T762" s="34">
        <v>960.95040171250582</v>
      </c>
      <c r="U762" s="34"/>
      <c r="V762" s="34" t="s">
        <v>363</v>
      </c>
      <c r="W762" s="162" t="s">
        <v>363</v>
      </c>
      <c r="X762" s="162" t="s">
        <v>363</v>
      </c>
      <c r="Y762" s="34" t="s">
        <v>363</v>
      </c>
      <c r="Z762" s="162" t="s">
        <v>363</v>
      </c>
      <c r="AA762" s="162" t="s">
        <v>363</v>
      </c>
      <c r="AB762" s="162" t="s">
        <v>363</v>
      </c>
      <c r="AC762" s="34" t="s">
        <v>363</v>
      </c>
      <c r="AD762" s="162" t="s">
        <v>363</v>
      </c>
      <c r="AE762" s="162" t="s">
        <v>363</v>
      </c>
      <c r="AF762" s="162" t="s">
        <v>363</v>
      </c>
      <c r="AG762" s="162" t="s">
        <v>363</v>
      </c>
      <c r="AH762" s="162" t="s">
        <v>363</v>
      </c>
      <c r="AI762" s="162" t="s">
        <v>363</v>
      </c>
      <c r="AJ762" s="162" t="s">
        <v>363</v>
      </c>
      <c r="AK762" s="34" t="s">
        <v>363</v>
      </c>
      <c r="AL762" s="34">
        <v>1031.0812895264539</v>
      </c>
      <c r="AM762" s="34">
        <v>1327.498599243592</v>
      </c>
      <c r="AN762" s="34">
        <v>1637.7895393188655</v>
      </c>
      <c r="AO762" s="34">
        <v>1506.1890413217595</v>
      </c>
      <c r="AP762" s="34">
        <v>2027.597337517625</v>
      </c>
      <c r="AQ762" s="34">
        <v>1989.6019247594049</v>
      </c>
    </row>
    <row r="763" spans="1:43" x14ac:dyDescent="0.45">
      <c r="A763" s="19">
        <v>755</v>
      </c>
      <c r="B763" s="19" t="str">
        <f t="shared" si="74"/>
        <v>81210_Blue</v>
      </c>
      <c r="C763" s="19" t="s">
        <v>1265</v>
      </c>
      <c r="D763" s="19" t="s">
        <v>1265</v>
      </c>
      <c r="E763" s="19" t="s">
        <v>1265</v>
      </c>
      <c r="F763" s="19" t="s">
        <v>1265</v>
      </c>
      <c r="G763" s="19">
        <f t="shared" si="75"/>
        <v>81210</v>
      </c>
      <c r="H763" s="19" t="str">
        <f t="shared" si="81"/>
        <v>081210</v>
      </c>
      <c r="I763" s="19" t="str">
        <f t="shared" si="80"/>
        <v>aa</v>
      </c>
      <c r="J763" s="19">
        <f t="shared" si="76"/>
        <v>531</v>
      </c>
      <c r="K763" s="35"/>
      <c r="L763" s="36"/>
      <c r="M763" s="36"/>
      <c r="N763" s="56"/>
      <c r="O763" s="36"/>
      <c r="P763" s="36"/>
      <c r="Q763" s="37"/>
      <c r="R763" s="37"/>
      <c r="S763" s="33" t="s">
        <v>362</v>
      </c>
      <c r="T763" s="34">
        <v>531.08653013449464</v>
      </c>
      <c r="U763" s="34"/>
      <c r="V763" s="34" t="s">
        <v>363</v>
      </c>
      <c r="W763" s="162" t="s">
        <v>363</v>
      </c>
      <c r="X763" s="162" t="s">
        <v>363</v>
      </c>
      <c r="Y763" s="34" t="s">
        <v>363</v>
      </c>
      <c r="Z763" s="162" t="s">
        <v>363</v>
      </c>
      <c r="AA763" s="162" t="s">
        <v>363</v>
      </c>
      <c r="AB763" s="162" t="s">
        <v>363</v>
      </c>
      <c r="AC763" s="34" t="s">
        <v>363</v>
      </c>
      <c r="AD763" s="162" t="s">
        <v>363</v>
      </c>
      <c r="AE763" s="162" t="s">
        <v>363</v>
      </c>
      <c r="AF763" s="162" t="s">
        <v>363</v>
      </c>
      <c r="AG763" s="162" t="s">
        <v>363</v>
      </c>
      <c r="AH763" s="162" t="s">
        <v>363</v>
      </c>
      <c r="AI763" s="162" t="s">
        <v>363</v>
      </c>
      <c r="AJ763" s="162" t="s">
        <v>363</v>
      </c>
      <c r="AK763" s="34" t="s">
        <v>363</v>
      </c>
      <c r="AL763" s="34">
        <v>811.37590621625816</v>
      </c>
      <c r="AM763" s="34">
        <v>583.42379885137984</v>
      </c>
      <c r="AN763" s="34">
        <v>51.58191324122825</v>
      </c>
      <c r="AO763" s="34">
        <v>10.556983322501676</v>
      </c>
      <c r="AP763" s="34">
        <v>660.1394753498796</v>
      </c>
      <c r="AQ763" s="34">
        <v>1808.9282589676291</v>
      </c>
    </row>
    <row r="764" spans="1:43" x14ac:dyDescent="0.45">
      <c r="A764" s="19">
        <v>756</v>
      </c>
      <c r="B764" s="19" t="str">
        <f t="shared" si="74"/>
        <v>81210_Grey</v>
      </c>
      <c r="C764" s="19" t="s">
        <v>1265</v>
      </c>
      <c r="D764" s="19" t="s">
        <v>1265</v>
      </c>
      <c r="E764" s="19" t="s">
        <v>1265</v>
      </c>
      <c r="F764" s="19" t="s">
        <v>1265</v>
      </c>
      <c r="G764" s="19">
        <f t="shared" si="75"/>
        <v>81210</v>
      </c>
      <c r="H764" s="19" t="str">
        <f t="shared" si="81"/>
        <v>081210</v>
      </c>
      <c r="I764" s="19" t="str">
        <f t="shared" si="80"/>
        <v>aa</v>
      </c>
      <c r="J764" s="19">
        <f t="shared" si="76"/>
        <v>531</v>
      </c>
      <c r="K764" s="38"/>
      <c r="L764" s="39"/>
      <c r="M764" s="39"/>
      <c r="N764" s="39"/>
      <c r="O764" s="39"/>
      <c r="P764" s="39"/>
      <c r="Q764" s="40"/>
      <c r="R764" s="40"/>
      <c r="S764" s="33" t="s">
        <v>364</v>
      </c>
      <c r="T764" s="34">
        <v>111.55463371161109</v>
      </c>
      <c r="U764" s="34"/>
      <c r="V764" s="34" t="s">
        <v>363</v>
      </c>
      <c r="W764" s="162" t="s">
        <v>363</v>
      </c>
      <c r="X764" s="162" t="s">
        <v>363</v>
      </c>
      <c r="Y764" s="34" t="s">
        <v>363</v>
      </c>
      <c r="Z764" s="162" t="s">
        <v>363</v>
      </c>
      <c r="AA764" s="162" t="s">
        <v>363</v>
      </c>
      <c r="AB764" s="162" t="s">
        <v>363</v>
      </c>
      <c r="AC764" s="34" t="s">
        <v>363</v>
      </c>
      <c r="AD764" s="162" t="s">
        <v>363</v>
      </c>
      <c r="AE764" s="162" t="s">
        <v>363</v>
      </c>
      <c r="AF764" s="162" t="s">
        <v>363</v>
      </c>
      <c r="AG764" s="162" t="s">
        <v>363</v>
      </c>
      <c r="AH764" s="162" t="s">
        <v>363</v>
      </c>
      <c r="AI764" s="162" t="s">
        <v>363</v>
      </c>
      <c r="AJ764" s="162" t="s">
        <v>363</v>
      </c>
      <c r="AK764" s="34" t="s">
        <v>363</v>
      </c>
      <c r="AL764" s="34">
        <v>92.976245565324717</v>
      </c>
      <c r="AM764" s="34">
        <v>222.27027594901244</v>
      </c>
      <c r="AN764" s="34">
        <v>571.96505545917626</v>
      </c>
      <c r="AO764" s="34" t="s">
        <v>363</v>
      </c>
      <c r="AP764" s="34">
        <v>176.86737029755008</v>
      </c>
      <c r="AQ764" s="34">
        <v>219.78390201224846</v>
      </c>
    </row>
    <row r="765" spans="1:43" x14ac:dyDescent="0.45">
      <c r="A765" s="19">
        <v>757</v>
      </c>
      <c r="B765" s="19" t="str">
        <f t="shared" si="74"/>
        <v>80930_Green</v>
      </c>
      <c r="C765" s="19" t="s">
        <v>124</v>
      </c>
      <c r="D765" s="19" t="s">
        <v>124</v>
      </c>
      <c r="E765" s="19" t="s">
        <v>124</v>
      </c>
      <c r="F765" s="19" t="s">
        <v>124</v>
      </c>
      <c r="G765" s="19">
        <f t="shared" si="75"/>
        <v>80930</v>
      </c>
      <c r="H765" s="19" t="str">
        <f t="shared" si="81"/>
        <v>080930</v>
      </c>
      <c r="I765" s="19">
        <f>IF(J765=J762,"aa",J765)</f>
        <v>534</v>
      </c>
      <c r="J765" s="19">
        <f t="shared" si="76"/>
        <v>534</v>
      </c>
      <c r="K765" s="31">
        <v>534</v>
      </c>
      <c r="L765" s="30" t="s">
        <v>1004</v>
      </c>
      <c r="M765" s="30" t="s">
        <v>993</v>
      </c>
      <c r="N765" s="49" t="s">
        <v>1005</v>
      </c>
      <c r="O765" s="49" t="s">
        <v>209</v>
      </c>
      <c r="P765" s="30" t="s">
        <v>1004</v>
      </c>
      <c r="Q765" s="32">
        <v>1</v>
      </c>
      <c r="R765" s="32">
        <v>1</v>
      </c>
      <c r="S765" s="33" t="s">
        <v>361</v>
      </c>
      <c r="T765" s="34">
        <v>582.55473160157374</v>
      </c>
      <c r="U765" s="34"/>
      <c r="V765" s="34" t="s">
        <v>363</v>
      </c>
      <c r="W765" s="162" t="s">
        <v>363</v>
      </c>
      <c r="X765" s="162">
        <v>1126.6401545100878</v>
      </c>
      <c r="Y765" s="34">
        <v>249.2766730931254</v>
      </c>
      <c r="Z765" s="162">
        <v>1796.267765185698</v>
      </c>
      <c r="AA765" s="162" t="s">
        <v>363</v>
      </c>
      <c r="AB765" s="162" t="s">
        <v>363</v>
      </c>
      <c r="AC765" s="34">
        <v>1059.6332116788321</v>
      </c>
      <c r="AD765" s="162" t="s">
        <v>363</v>
      </c>
      <c r="AE765" s="162">
        <v>1292.5267572134942</v>
      </c>
      <c r="AF765" s="162" t="s">
        <v>363</v>
      </c>
      <c r="AG765" s="162" t="s">
        <v>363</v>
      </c>
      <c r="AH765" s="162" t="s">
        <v>363</v>
      </c>
      <c r="AI765" s="162" t="s">
        <v>363</v>
      </c>
      <c r="AJ765" s="162" t="s">
        <v>363</v>
      </c>
      <c r="AK765" s="34" t="s">
        <v>363</v>
      </c>
      <c r="AL765" s="34">
        <v>503.41462788170105</v>
      </c>
      <c r="AM765" s="34">
        <v>422.50323875909305</v>
      </c>
      <c r="AN765" s="34">
        <v>826.03651731793059</v>
      </c>
      <c r="AO765" s="34" t="s">
        <v>363</v>
      </c>
      <c r="AP765" s="34">
        <v>1196.7781582945861</v>
      </c>
      <c r="AQ765" s="34">
        <v>512.00985287046069</v>
      </c>
    </row>
    <row r="766" spans="1:43" x14ac:dyDescent="0.45">
      <c r="A766" s="19">
        <v>758</v>
      </c>
      <c r="B766" s="19" t="str">
        <f t="shared" si="74"/>
        <v>80930_Blue</v>
      </c>
      <c r="C766" s="19" t="s">
        <v>124</v>
      </c>
      <c r="D766" s="19" t="s">
        <v>124</v>
      </c>
      <c r="E766" s="19" t="s">
        <v>124</v>
      </c>
      <c r="F766" s="19" t="s">
        <v>124</v>
      </c>
      <c r="G766" s="19">
        <f t="shared" si="75"/>
        <v>80930</v>
      </c>
      <c r="H766" s="19" t="str">
        <f t="shared" si="81"/>
        <v>080930</v>
      </c>
      <c r="I766" s="19">
        <f t="shared" si="80"/>
        <v>534</v>
      </c>
      <c r="J766" s="19">
        <f t="shared" si="76"/>
        <v>534</v>
      </c>
      <c r="K766" s="35"/>
      <c r="L766" s="36"/>
      <c r="M766" s="36"/>
      <c r="N766" s="56"/>
      <c r="O766" s="56"/>
      <c r="P766" s="36"/>
      <c r="Q766" s="37"/>
      <c r="R766" s="37"/>
      <c r="S766" s="33" t="s">
        <v>362</v>
      </c>
      <c r="T766" s="34">
        <v>187.86023078889892</v>
      </c>
      <c r="U766" s="34"/>
      <c r="V766" s="34" t="s">
        <v>363</v>
      </c>
      <c r="W766" s="162" t="s">
        <v>363</v>
      </c>
      <c r="X766" s="162" t="s">
        <v>363</v>
      </c>
      <c r="Y766" s="34">
        <v>1192.6636676764135</v>
      </c>
      <c r="Z766" s="162">
        <v>46.210684264821381</v>
      </c>
      <c r="AA766" s="162" t="s">
        <v>363</v>
      </c>
      <c r="AB766" s="162" t="s">
        <v>363</v>
      </c>
      <c r="AC766" s="34" t="s">
        <v>363</v>
      </c>
      <c r="AD766" s="162" t="s">
        <v>363</v>
      </c>
      <c r="AE766" s="162" t="s">
        <v>363</v>
      </c>
      <c r="AF766" s="162" t="s">
        <v>363</v>
      </c>
      <c r="AG766" s="162" t="s">
        <v>363</v>
      </c>
      <c r="AH766" s="162" t="s">
        <v>363</v>
      </c>
      <c r="AI766" s="162" t="s">
        <v>363</v>
      </c>
      <c r="AJ766" s="162" t="s">
        <v>363</v>
      </c>
      <c r="AK766" s="34" t="s">
        <v>363</v>
      </c>
      <c r="AL766" s="34">
        <v>400.98923819884237</v>
      </c>
      <c r="AM766" s="34">
        <v>157.31647021623453</v>
      </c>
      <c r="AN766" s="34">
        <v>21.01145449906954</v>
      </c>
      <c r="AO766" s="34" t="s">
        <v>363</v>
      </c>
      <c r="AP766" s="34">
        <v>343.14375973282739</v>
      </c>
      <c r="AQ766" s="34">
        <v>460.38570872172158</v>
      </c>
    </row>
    <row r="767" spans="1:43" x14ac:dyDescent="0.45">
      <c r="A767" s="19">
        <v>759</v>
      </c>
      <c r="B767" s="19" t="str">
        <f t="shared" si="74"/>
        <v>80930_Grey</v>
      </c>
      <c r="C767" s="19" t="s">
        <v>124</v>
      </c>
      <c r="D767" s="19" t="s">
        <v>124</v>
      </c>
      <c r="E767" s="19" t="s">
        <v>124</v>
      </c>
      <c r="F767" s="19" t="s">
        <v>124</v>
      </c>
      <c r="G767" s="19">
        <f t="shared" si="75"/>
        <v>80930</v>
      </c>
      <c r="H767" s="19" t="str">
        <f t="shared" si="81"/>
        <v>080930</v>
      </c>
      <c r="I767" s="19">
        <f t="shared" si="80"/>
        <v>534</v>
      </c>
      <c r="J767" s="19">
        <f t="shared" si="76"/>
        <v>534</v>
      </c>
      <c r="K767" s="38"/>
      <c r="L767" s="39"/>
      <c r="M767" s="39"/>
      <c r="N767" s="39"/>
      <c r="O767" s="39"/>
      <c r="P767" s="39"/>
      <c r="Q767" s="40"/>
      <c r="R767" s="40"/>
      <c r="S767" s="33" t="s">
        <v>364</v>
      </c>
      <c r="T767" s="34">
        <v>139.22327704882701</v>
      </c>
      <c r="U767" s="34"/>
      <c r="V767" s="34" t="s">
        <v>363</v>
      </c>
      <c r="W767" s="162" t="s">
        <v>363</v>
      </c>
      <c r="X767" s="162">
        <v>42.80612975350401</v>
      </c>
      <c r="Y767" s="34">
        <v>223.41891537333527</v>
      </c>
      <c r="Z767" s="162">
        <v>1.3931023718920625E-3</v>
      </c>
      <c r="AA767" s="162" t="s">
        <v>363</v>
      </c>
      <c r="AB767" s="162" t="s">
        <v>363</v>
      </c>
      <c r="AC767" s="34">
        <v>19.53193430656934</v>
      </c>
      <c r="AD767" s="162" t="s">
        <v>363</v>
      </c>
      <c r="AE767" s="162">
        <v>41.790824309945535</v>
      </c>
      <c r="AF767" s="162" t="s">
        <v>363</v>
      </c>
      <c r="AG767" s="162" t="s">
        <v>363</v>
      </c>
      <c r="AH767" s="162" t="s">
        <v>363</v>
      </c>
      <c r="AI767" s="162" t="s">
        <v>363</v>
      </c>
      <c r="AJ767" s="162" t="s">
        <v>363</v>
      </c>
      <c r="AK767" s="34" t="s">
        <v>363</v>
      </c>
      <c r="AL767" s="34">
        <v>47.389788136786557</v>
      </c>
      <c r="AM767" s="34">
        <v>73.078249023174507</v>
      </c>
      <c r="AN767" s="34">
        <v>275.65311702911737</v>
      </c>
      <c r="AO767" s="34" t="s">
        <v>363</v>
      </c>
      <c r="AP767" s="34">
        <v>103.78248842902785</v>
      </c>
      <c r="AQ767" s="34">
        <v>57.317615625623354</v>
      </c>
    </row>
    <row r="768" spans="1:43" x14ac:dyDescent="0.45">
      <c r="A768" s="19">
        <v>760</v>
      </c>
      <c r="B768" s="19" t="str">
        <f t="shared" si="74"/>
        <v>80940_Green</v>
      </c>
      <c r="C768" s="19" t="s">
        <v>124</v>
      </c>
      <c r="D768" s="19" t="s">
        <v>124</v>
      </c>
      <c r="E768" s="19" t="s">
        <v>124</v>
      </c>
      <c r="F768" s="19" t="s">
        <v>124</v>
      </c>
      <c r="G768" s="19">
        <f t="shared" si="75"/>
        <v>80940</v>
      </c>
      <c r="H768" s="19" t="str">
        <f t="shared" si="81"/>
        <v>080940</v>
      </c>
      <c r="I768" s="19">
        <f>IF(J768=J765,"aa",J768)</f>
        <v>536</v>
      </c>
      <c r="J768" s="19">
        <f t="shared" si="76"/>
        <v>536</v>
      </c>
      <c r="K768" s="31">
        <v>536</v>
      </c>
      <c r="L768" s="30" t="s">
        <v>1006</v>
      </c>
      <c r="M768" s="30" t="s">
        <v>993</v>
      </c>
      <c r="N768" s="30" t="s">
        <v>1007</v>
      </c>
      <c r="O768" s="49" t="s">
        <v>210</v>
      </c>
      <c r="P768" s="30" t="s">
        <v>1006</v>
      </c>
      <c r="Q768" s="32">
        <v>1</v>
      </c>
      <c r="R768" s="32">
        <v>1</v>
      </c>
      <c r="S768" s="33" t="s">
        <v>361</v>
      </c>
      <c r="T768" s="34">
        <v>1570.4332218950733</v>
      </c>
      <c r="U768" s="34"/>
      <c r="V768" s="34" t="s">
        <v>363</v>
      </c>
      <c r="W768" s="162" t="s">
        <v>363</v>
      </c>
      <c r="X768" s="162" t="s">
        <v>363</v>
      </c>
      <c r="Y768" s="34">
        <v>186.8142573795356</v>
      </c>
      <c r="Z768" s="162" t="s">
        <v>363</v>
      </c>
      <c r="AA768" s="162" t="s">
        <v>363</v>
      </c>
      <c r="AB768" s="162" t="s">
        <v>363</v>
      </c>
      <c r="AC768" s="34">
        <v>983.17355406783383</v>
      </c>
      <c r="AD768" s="162" t="s">
        <v>363</v>
      </c>
      <c r="AE768" s="162">
        <v>1246.3047808764941</v>
      </c>
      <c r="AF768" s="162" t="s">
        <v>363</v>
      </c>
      <c r="AG768" s="162" t="s">
        <v>363</v>
      </c>
      <c r="AH768" s="162" t="s">
        <v>363</v>
      </c>
      <c r="AI768" s="162" t="s">
        <v>363</v>
      </c>
      <c r="AJ768" s="162" t="s">
        <v>363</v>
      </c>
      <c r="AK768" s="34" t="s">
        <v>363</v>
      </c>
      <c r="AL768" s="34">
        <v>724.67624502198782</v>
      </c>
      <c r="AM768" s="34">
        <v>427.72111419113196</v>
      </c>
      <c r="AN768" s="34">
        <v>2357.7456288000685</v>
      </c>
      <c r="AO768" s="34">
        <v>727.80531121891624</v>
      </c>
      <c r="AP768" s="34">
        <v>1428.2451282986033</v>
      </c>
      <c r="AQ768" s="34">
        <v>661.74614164677894</v>
      </c>
    </row>
    <row r="769" spans="1:43" x14ac:dyDescent="0.45">
      <c r="A769" s="19">
        <v>761</v>
      </c>
      <c r="B769" s="19" t="str">
        <f t="shared" si="74"/>
        <v>80940_Blue</v>
      </c>
      <c r="C769" s="19" t="s">
        <v>124</v>
      </c>
      <c r="D769" s="19" t="s">
        <v>124</v>
      </c>
      <c r="E769" s="19" t="s">
        <v>124</v>
      </c>
      <c r="F769" s="19" t="s">
        <v>124</v>
      </c>
      <c r="G769" s="19">
        <f t="shared" si="75"/>
        <v>80940</v>
      </c>
      <c r="H769" s="19" t="str">
        <f t="shared" si="81"/>
        <v>080940</v>
      </c>
      <c r="I769" s="19">
        <f t="shared" si="80"/>
        <v>536</v>
      </c>
      <c r="J769" s="19">
        <f t="shared" si="76"/>
        <v>536</v>
      </c>
      <c r="K769" s="35"/>
      <c r="L769" s="36"/>
      <c r="M769" s="36"/>
      <c r="N769" s="36"/>
      <c r="O769" s="56"/>
      <c r="P769" s="36"/>
      <c r="Q769" s="37"/>
      <c r="R769" s="37"/>
      <c r="S769" s="33" t="s">
        <v>362</v>
      </c>
      <c r="T769" s="34">
        <v>187.82123389338105</v>
      </c>
      <c r="U769" s="34"/>
      <c r="V769" s="34" t="s">
        <v>363</v>
      </c>
      <c r="W769" s="162" t="s">
        <v>363</v>
      </c>
      <c r="X769" s="162" t="s">
        <v>363</v>
      </c>
      <c r="Y769" s="34">
        <v>955.64694901411747</v>
      </c>
      <c r="Z769" s="162" t="s">
        <v>363</v>
      </c>
      <c r="AA769" s="162" t="s">
        <v>363</v>
      </c>
      <c r="AB769" s="162" t="s">
        <v>363</v>
      </c>
      <c r="AC769" s="34" t="s">
        <v>363</v>
      </c>
      <c r="AD769" s="162" t="s">
        <v>363</v>
      </c>
      <c r="AE769" s="162" t="s">
        <v>363</v>
      </c>
      <c r="AF769" s="162" t="s">
        <v>363</v>
      </c>
      <c r="AG769" s="162" t="s">
        <v>363</v>
      </c>
      <c r="AH769" s="162" t="s">
        <v>363</v>
      </c>
      <c r="AI769" s="162" t="s">
        <v>363</v>
      </c>
      <c r="AJ769" s="162" t="s">
        <v>363</v>
      </c>
      <c r="AK769" s="34" t="s">
        <v>363</v>
      </c>
      <c r="AL769" s="34">
        <v>659.24699019049103</v>
      </c>
      <c r="AM769" s="34">
        <v>187.97985850143917</v>
      </c>
      <c r="AN769" s="34">
        <v>74.195720458533913</v>
      </c>
      <c r="AO769" s="34">
        <v>5.101267092935359</v>
      </c>
      <c r="AP769" s="34">
        <v>464.99103981831797</v>
      </c>
      <c r="AQ769" s="34">
        <v>716.94377086077395</v>
      </c>
    </row>
    <row r="770" spans="1:43" x14ac:dyDescent="0.45">
      <c r="A770" s="19">
        <v>762</v>
      </c>
      <c r="B770" s="19" t="str">
        <f t="shared" si="74"/>
        <v>80940_Grey</v>
      </c>
      <c r="C770" s="19" t="s">
        <v>124</v>
      </c>
      <c r="D770" s="19" t="s">
        <v>124</v>
      </c>
      <c r="E770" s="19" t="s">
        <v>124</v>
      </c>
      <c r="F770" s="19" t="s">
        <v>124</v>
      </c>
      <c r="G770" s="19">
        <f t="shared" si="75"/>
        <v>80940</v>
      </c>
      <c r="H770" s="19" t="str">
        <f t="shared" si="81"/>
        <v>080940</v>
      </c>
      <c r="I770" s="19">
        <f t="shared" si="80"/>
        <v>536</v>
      </c>
      <c r="J770" s="19">
        <f t="shared" si="76"/>
        <v>536</v>
      </c>
      <c r="K770" s="38"/>
      <c r="L770" s="39"/>
      <c r="M770" s="39"/>
      <c r="N770" s="39"/>
      <c r="O770" s="39"/>
      <c r="P770" s="39"/>
      <c r="Q770" s="40"/>
      <c r="R770" s="40"/>
      <c r="S770" s="33" t="s">
        <v>364</v>
      </c>
      <c r="T770" s="34">
        <v>421.5015266156102</v>
      </c>
      <c r="U770" s="34"/>
      <c r="V770" s="34" t="s">
        <v>363</v>
      </c>
      <c r="W770" s="162" t="s">
        <v>363</v>
      </c>
      <c r="X770" s="162" t="s">
        <v>363</v>
      </c>
      <c r="Y770" s="34">
        <v>165.90771205226926</v>
      </c>
      <c r="Z770" s="162" t="s">
        <v>363</v>
      </c>
      <c r="AA770" s="162" t="s">
        <v>363</v>
      </c>
      <c r="AB770" s="162" t="s">
        <v>363</v>
      </c>
      <c r="AC770" s="34">
        <v>17.725322509047786</v>
      </c>
      <c r="AD770" s="162" t="s">
        <v>363</v>
      </c>
      <c r="AE770" s="162">
        <v>38.969322709163336</v>
      </c>
      <c r="AF770" s="162" t="s">
        <v>363</v>
      </c>
      <c r="AG770" s="162" t="s">
        <v>363</v>
      </c>
      <c r="AH770" s="162" t="s">
        <v>363</v>
      </c>
      <c r="AI770" s="162" t="s">
        <v>363</v>
      </c>
      <c r="AJ770" s="162" t="s">
        <v>363</v>
      </c>
      <c r="AK770" s="34" t="s">
        <v>363</v>
      </c>
      <c r="AL770" s="34">
        <v>67.231993397522118</v>
      </c>
      <c r="AM770" s="34">
        <v>71.615691789595147</v>
      </c>
      <c r="AN770" s="34">
        <v>823.40246610857332</v>
      </c>
      <c r="AO770" s="34" t="s">
        <v>363</v>
      </c>
      <c r="AP770" s="34">
        <v>124.48038043702601</v>
      </c>
      <c r="AQ770" s="34">
        <v>75.428549429187044</v>
      </c>
    </row>
    <row r="771" spans="1:43" x14ac:dyDescent="0.45">
      <c r="A771" s="19">
        <v>763</v>
      </c>
      <c r="B771" s="19" t="str">
        <f t="shared" si="74"/>
        <v>81320_Green</v>
      </c>
      <c r="C771" s="19" t="s">
        <v>1265</v>
      </c>
      <c r="D771" s="19" t="s">
        <v>1265</v>
      </c>
      <c r="E771" s="19" t="s">
        <v>1265</v>
      </c>
      <c r="F771" s="19" t="s">
        <v>1265</v>
      </c>
      <c r="G771" s="19">
        <f t="shared" si="75"/>
        <v>81320</v>
      </c>
      <c r="H771" s="19" t="str">
        <f t="shared" si="81"/>
        <v>081320</v>
      </c>
      <c r="I771" s="19" t="str">
        <f>IF(J771=J768,"aa",J771)</f>
        <v>aa</v>
      </c>
      <c r="J771" s="19">
        <f t="shared" si="76"/>
        <v>536</v>
      </c>
      <c r="K771" s="31" t="s">
        <v>363</v>
      </c>
      <c r="L771" s="30" t="s">
        <v>1008</v>
      </c>
      <c r="M771" s="30" t="s">
        <v>984</v>
      </c>
      <c r="N771" s="30" t="s">
        <v>1009</v>
      </c>
      <c r="O771" s="30" t="s">
        <v>363</v>
      </c>
      <c r="P771" s="30" t="s">
        <v>1006</v>
      </c>
      <c r="Q771" s="32">
        <v>0.35</v>
      </c>
      <c r="R771" s="32">
        <v>1</v>
      </c>
      <c r="S771" s="33" t="s">
        <v>361</v>
      </c>
      <c r="T771" s="34">
        <v>4486.9520625573523</v>
      </c>
      <c r="U771" s="34"/>
      <c r="V771" s="34" t="s">
        <v>363</v>
      </c>
      <c r="W771" s="162" t="s">
        <v>363</v>
      </c>
      <c r="X771" s="162" t="s">
        <v>363</v>
      </c>
      <c r="Y771" s="34">
        <v>533.75502108438752</v>
      </c>
      <c r="Z771" s="162" t="s">
        <v>363</v>
      </c>
      <c r="AA771" s="162" t="s">
        <v>363</v>
      </c>
      <c r="AB771" s="162" t="s">
        <v>363</v>
      </c>
      <c r="AC771" s="34">
        <v>2809.0672973366682</v>
      </c>
      <c r="AD771" s="162" t="s">
        <v>363</v>
      </c>
      <c r="AE771" s="162">
        <v>3560.8708025042688</v>
      </c>
      <c r="AF771" s="162" t="s">
        <v>363</v>
      </c>
      <c r="AG771" s="162" t="s">
        <v>363</v>
      </c>
      <c r="AH771" s="162" t="s">
        <v>363</v>
      </c>
      <c r="AI771" s="162" t="s">
        <v>363</v>
      </c>
      <c r="AJ771" s="162" t="s">
        <v>363</v>
      </c>
      <c r="AK771" s="34" t="s">
        <v>363</v>
      </c>
      <c r="AL771" s="34">
        <v>2070.5035572056795</v>
      </c>
      <c r="AM771" s="34">
        <v>1222.060326260377</v>
      </c>
      <c r="AN771" s="34">
        <v>6736.4160822859103</v>
      </c>
      <c r="AO771" s="34">
        <v>2079.4437463397608</v>
      </c>
      <c r="AP771" s="34">
        <v>4080.7003665674383</v>
      </c>
      <c r="AQ771" s="34">
        <v>1890.70326184794</v>
      </c>
    </row>
    <row r="772" spans="1:43" x14ac:dyDescent="0.45">
      <c r="A772" s="19">
        <v>764</v>
      </c>
      <c r="B772" s="19" t="str">
        <f t="shared" si="74"/>
        <v>81320_Blue</v>
      </c>
      <c r="C772" s="19" t="s">
        <v>1265</v>
      </c>
      <c r="D772" s="19" t="s">
        <v>1265</v>
      </c>
      <c r="E772" s="19" t="s">
        <v>1265</v>
      </c>
      <c r="F772" s="19" t="s">
        <v>1265</v>
      </c>
      <c r="G772" s="19">
        <f t="shared" si="75"/>
        <v>81320</v>
      </c>
      <c r="H772" s="19" t="str">
        <f t="shared" si="81"/>
        <v>081320</v>
      </c>
      <c r="I772" s="19" t="str">
        <f t="shared" si="80"/>
        <v>aa</v>
      </c>
      <c r="J772" s="19">
        <f t="shared" si="76"/>
        <v>536</v>
      </c>
      <c r="K772" s="35"/>
      <c r="L772" s="36"/>
      <c r="M772" s="36"/>
      <c r="N772" s="36"/>
      <c r="O772" s="36"/>
      <c r="P772" s="36"/>
      <c r="Q772" s="37"/>
      <c r="R772" s="37"/>
      <c r="S772" s="33" t="s">
        <v>362</v>
      </c>
      <c r="T772" s="34">
        <v>536.63209683823163</v>
      </c>
      <c r="U772" s="34"/>
      <c r="V772" s="34" t="s">
        <v>363</v>
      </c>
      <c r="W772" s="162" t="s">
        <v>363</v>
      </c>
      <c r="X772" s="162" t="s">
        <v>363</v>
      </c>
      <c r="Y772" s="34">
        <v>2730.41985432605</v>
      </c>
      <c r="Z772" s="162" t="s">
        <v>363</v>
      </c>
      <c r="AA772" s="162" t="s">
        <v>363</v>
      </c>
      <c r="AB772" s="162" t="s">
        <v>363</v>
      </c>
      <c r="AC772" s="34" t="s">
        <v>363</v>
      </c>
      <c r="AD772" s="162" t="s">
        <v>363</v>
      </c>
      <c r="AE772" s="162" t="s">
        <v>363</v>
      </c>
      <c r="AF772" s="162" t="s">
        <v>363</v>
      </c>
      <c r="AG772" s="162" t="s">
        <v>363</v>
      </c>
      <c r="AH772" s="162" t="s">
        <v>363</v>
      </c>
      <c r="AI772" s="162" t="s">
        <v>363</v>
      </c>
      <c r="AJ772" s="162" t="s">
        <v>363</v>
      </c>
      <c r="AK772" s="34" t="s">
        <v>363</v>
      </c>
      <c r="AL772" s="34">
        <v>1883.5628291156888</v>
      </c>
      <c r="AM772" s="34">
        <v>537.08531000411199</v>
      </c>
      <c r="AN772" s="34">
        <v>211.98777273866833</v>
      </c>
      <c r="AO772" s="34">
        <v>14.575048836958169</v>
      </c>
      <c r="AP772" s="34">
        <v>1328.5458280523371</v>
      </c>
      <c r="AQ772" s="34">
        <v>2048.4107738879256</v>
      </c>
    </row>
    <row r="773" spans="1:43" x14ac:dyDescent="0.45">
      <c r="A773" s="19">
        <v>765</v>
      </c>
      <c r="B773" s="19" t="str">
        <f t="shared" si="74"/>
        <v>81320_Grey</v>
      </c>
      <c r="C773" s="19" t="s">
        <v>1265</v>
      </c>
      <c r="D773" s="19" t="s">
        <v>1265</v>
      </c>
      <c r="E773" s="19" t="s">
        <v>1265</v>
      </c>
      <c r="F773" s="19" t="s">
        <v>1265</v>
      </c>
      <c r="G773" s="19">
        <f t="shared" si="75"/>
        <v>81320</v>
      </c>
      <c r="H773" s="19" t="str">
        <f t="shared" si="81"/>
        <v>081320</v>
      </c>
      <c r="I773" s="19" t="str">
        <f t="shared" si="80"/>
        <v>aa</v>
      </c>
      <c r="J773" s="19">
        <f t="shared" si="76"/>
        <v>536</v>
      </c>
      <c r="K773" s="38"/>
      <c r="L773" s="39"/>
      <c r="M773" s="39"/>
      <c r="N773" s="39"/>
      <c r="O773" s="39"/>
      <c r="P773" s="39"/>
      <c r="Q773" s="40"/>
      <c r="R773" s="40"/>
      <c r="S773" s="33" t="s">
        <v>364</v>
      </c>
      <c r="T773" s="34">
        <v>1204.2900760446007</v>
      </c>
      <c r="U773" s="34"/>
      <c r="V773" s="34" t="s">
        <v>363</v>
      </c>
      <c r="W773" s="162" t="s">
        <v>363</v>
      </c>
      <c r="X773" s="162" t="s">
        <v>363</v>
      </c>
      <c r="Y773" s="34">
        <v>474.02203443505505</v>
      </c>
      <c r="Z773" s="162" t="s">
        <v>363</v>
      </c>
      <c r="AA773" s="162" t="s">
        <v>363</v>
      </c>
      <c r="AB773" s="162" t="s">
        <v>363</v>
      </c>
      <c r="AC773" s="34">
        <v>50.643778597279393</v>
      </c>
      <c r="AD773" s="162" t="s">
        <v>363</v>
      </c>
      <c r="AE773" s="162">
        <v>111.34092202618096</v>
      </c>
      <c r="AF773" s="162" t="s">
        <v>363</v>
      </c>
      <c r="AG773" s="162" t="s">
        <v>363</v>
      </c>
      <c r="AH773" s="162" t="s">
        <v>363</v>
      </c>
      <c r="AI773" s="162" t="s">
        <v>363</v>
      </c>
      <c r="AJ773" s="162" t="s">
        <v>363</v>
      </c>
      <c r="AK773" s="34" t="s">
        <v>363</v>
      </c>
      <c r="AL773" s="34">
        <v>192.09140970720605</v>
      </c>
      <c r="AM773" s="34">
        <v>204.61626225598616</v>
      </c>
      <c r="AN773" s="34">
        <v>2352.578474595924</v>
      </c>
      <c r="AO773" s="34" t="s">
        <v>363</v>
      </c>
      <c r="AP773" s="34">
        <v>355.65822982007433</v>
      </c>
      <c r="AQ773" s="34">
        <v>215.51014122624872</v>
      </c>
    </row>
    <row r="774" spans="1:43" x14ac:dyDescent="0.45">
      <c r="A774" s="19">
        <v>766</v>
      </c>
      <c r="B774" s="19" t="str">
        <f t="shared" si="74"/>
        <v>81090_Green</v>
      </c>
      <c r="C774" s="19" t="s">
        <v>124</v>
      </c>
      <c r="D774" s="19" t="s">
        <v>124</v>
      </c>
      <c r="E774" s="19" t="s">
        <v>124</v>
      </c>
      <c r="F774" s="19" t="s">
        <v>124</v>
      </c>
      <c r="G774" s="19">
        <f t="shared" si="75"/>
        <v>81090</v>
      </c>
      <c r="H774" s="19" t="str">
        <f t="shared" si="81"/>
        <v>081090</v>
      </c>
      <c r="I774" s="19">
        <f>IF(J774=J771,"aa",J774)</f>
        <v>541</v>
      </c>
      <c r="J774" s="19">
        <f t="shared" si="76"/>
        <v>541</v>
      </c>
      <c r="K774" s="31">
        <v>541</v>
      </c>
      <c r="L774" s="30" t="s">
        <v>1010</v>
      </c>
      <c r="M774" s="30"/>
      <c r="N774" s="30"/>
      <c r="O774" s="49" t="s">
        <v>1011</v>
      </c>
      <c r="P774" s="30" t="s">
        <v>1010</v>
      </c>
      <c r="Q774" s="32">
        <v>1</v>
      </c>
      <c r="R774" s="32">
        <v>1</v>
      </c>
      <c r="S774" s="33" t="s">
        <v>361</v>
      </c>
      <c r="T774" s="34">
        <v>867.50378494082156</v>
      </c>
      <c r="U774" s="34"/>
      <c r="V774" s="34" t="s">
        <v>363</v>
      </c>
      <c r="W774" s="162" t="s">
        <v>363</v>
      </c>
      <c r="X774" s="162" t="s">
        <v>363</v>
      </c>
      <c r="Y774" s="34">
        <v>317.79451120275871</v>
      </c>
      <c r="Z774" s="162" t="s">
        <v>363</v>
      </c>
      <c r="AA774" s="162" t="s">
        <v>363</v>
      </c>
      <c r="AB774" s="162" t="s">
        <v>363</v>
      </c>
      <c r="AC774" s="34" t="s">
        <v>363</v>
      </c>
      <c r="AD774" s="162" t="s">
        <v>363</v>
      </c>
      <c r="AE774" s="162" t="s">
        <v>363</v>
      </c>
      <c r="AF774" s="162" t="s">
        <v>363</v>
      </c>
      <c r="AG774" s="162" t="s">
        <v>363</v>
      </c>
      <c r="AH774" s="162" t="s">
        <v>363</v>
      </c>
      <c r="AI774" s="162" t="s">
        <v>363</v>
      </c>
      <c r="AJ774" s="162" t="s">
        <v>363</v>
      </c>
      <c r="AK774" s="34" t="s">
        <v>363</v>
      </c>
      <c r="AL774" s="34" t="s">
        <v>363</v>
      </c>
      <c r="AM774" s="34" t="s">
        <v>363</v>
      </c>
      <c r="AN774" s="34">
        <v>897.80974709293559</v>
      </c>
      <c r="AO774" s="34" t="s">
        <v>363</v>
      </c>
      <c r="AP774" s="34">
        <v>1259.4223372564213</v>
      </c>
      <c r="AQ774" s="34" t="s">
        <v>363</v>
      </c>
    </row>
    <row r="775" spans="1:43" x14ac:dyDescent="0.45">
      <c r="A775" s="19">
        <v>767</v>
      </c>
      <c r="B775" s="19" t="str">
        <f t="shared" si="74"/>
        <v>81090_Blue</v>
      </c>
      <c r="C775" s="19" t="s">
        <v>124</v>
      </c>
      <c r="D775" s="19" t="s">
        <v>124</v>
      </c>
      <c r="E775" s="19" t="s">
        <v>124</v>
      </c>
      <c r="F775" s="19" t="s">
        <v>124</v>
      </c>
      <c r="G775" s="19">
        <f t="shared" si="75"/>
        <v>81090</v>
      </c>
      <c r="H775" s="19" t="str">
        <f t="shared" si="81"/>
        <v>081090</v>
      </c>
      <c r="I775" s="19">
        <f t="shared" si="80"/>
        <v>541</v>
      </c>
      <c r="J775" s="19">
        <f t="shared" si="76"/>
        <v>541</v>
      </c>
      <c r="K775" s="35"/>
      <c r="L775" s="36"/>
      <c r="M775" s="36"/>
      <c r="N775" s="36"/>
      <c r="O775" s="56"/>
      <c r="P775" s="36"/>
      <c r="Q775" s="37"/>
      <c r="R775" s="37"/>
      <c r="S775" s="33" t="s">
        <v>362</v>
      </c>
      <c r="T775" s="34">
        <v>1048.9863274412153</v>
      </c>
      <c r="U775" s="34"/>
      <c r="V775" s="34" t="s">
        <v>363</v>
      </c>
      <c r="W775" s="162" t="s">
        <v>363</v>
      </c>
      <c r="X775" s="162" t="s">
        <v>363</v>
      </c>
      <c r="Y775" s="34">
        <v>1520.4868732859061</v>
      </c>
      <c r="Z775" s="162" t="s">
        <v>363</v>
      </c>
      <c r="AA775" s="162" t="s">
        <v>363</v>
      </c>
      <c r="AB775" s="162" t="s">
        <v>363</v>
      </c>
      <c r="AC775" s="34" t="s">
        <v>363</v>
      </c>
      <c r="AD775" s="162" t="s">
        <v>363</v>
      </c>
      <c r="AE775" s="162" t="s">
        <v>363</v>
      </c>
      <c r="AF775" s="162" t="s">
        <v>363</v>
      </c>
      <c r="AG775" s="162" t="s">
        <v>363</v>
      </c>
      <c r="AH775" s="162" t="s">
        <v>363</v>
      </c>
      <c r="AI775" s="162" t="s">
        <v>363</v>
      </c>
      <c r="AJ775" s="162" t="s">
        <v>363</v>
      </c>
      <c r="AK775" s="34" t="s">
        <v>363</v>
      </c>
      <c r="AL775" s="34" t="s">
        <v>363</v>
      </c>
      <c r="AM775" s="34" t="s">
        <v>363</v>
      </c>
      <c r="AN775" s="34">
        <v>22.834218006645838</v>
      </c>
      <c r="AO775" s="34" t="s">
        <v>363</v>
      </c>
      <c r="AP775" s="34">
        <v>360.99377846659212</v>
      </c>
      <c r="AQ775" s="34" t="s">
        <v>363</v>
      </c>
    </row>
    <row r="776" spans="1:43" x14ac:dyDescent="0.45">
      <c r="A776" s="19">
        <v>768</v>
      </c>
      <c r="B776" s="19" t="str">
        <f t="shared" si="74"/>
        <v>81090_Grey</v>
      </c>
      <c r="C776" s="19" t="s">
        <v>124</v>
      </c>
      <c r="D776" s="19" t="s">
        <v>124</v>
      </c>
      <c r="E776" s="19" t="s">
        <v>124</v>
      </c>
      <c r="F776" s="19" t="s">
        <v>124</v>
      </c>
      <c r="G776" s="19">
        <f t="shared" si="75"/>
        <v>81090</v>
      </c>
      <c r="H776" s="19" t="str">
        <f t="shared" si="81"/>
        <v>081090</v>
      </c>
      <c r="I776" s="19">
        <f t="shared" si="80"/>
        <v>541</v>
      </c>
      <c r="J776" s="19">
        <f t="shared" si="76"/>
        <v>541</v>
      </c>
      <c r="K776" s="38"/>
      <c r="L776" s="39"/>
      <c r="M776" s="39"/>
      <c r="N776" s="39"/>
      <c r="O776" s="39"/>
      <c r="P776" s="39"/>
      <c r="Q776" s="40"/>
      <c r="R776" s="40"/>
      <c r="S776" s="33" t="s">
        <v>364</v>
      </c>
      <c r="T776" s="34">
        <v>135.98994609781838</v>
      </c>
      <c r="U776" s="34"/>
      <c r="V776" s="34" t="s">
        <v>363</v>
      </c>
      <c r="W776" s="162" t="s">
        <v>363</v>
      </c>
      <c r="X776" s="162" t="s">
        <v>363</v>
      </c>
      <c r="Y776" s="34">
        <v>284.82855353014634</v>
      </c>
      <c r="Z776" s="162" t="s">
        <v>363</v>
      </c>
      <c r="AA776" s="162" t="s">
        <v>363</v>
      </c>
      <c r="AB776" s="162" t="s">
        <v>363</v>
      </c>
      <c r="AC776" s="34" t="s">
        <v>363</v>
      </c>
      <c r="AD776" s="162" t="s">
        <v>363</v>
      </c>
      <c r="AE776" s="162" t="s">
        <v>363</v>
      </c>
      <c r="AF776" s="162" t="s">
        <v>363</v>
      </c>
      <c r="AG776" s="162" t="s">
        <v>363</v>
      </c>
      <c r="AH776" s="162" t="s">
        <v>363</v>
      </c>
      <c r="AI776" s="162" t="s">
        <v>363</v>
      </c>
      <c r="AJ776" s="162" t="s">
        <v>363</v>
      </c>
      <c r="AK776" s="34" t="s">
        <v>363</v>
      </c>
      <c r="AL776" s="34" t="s">
        <v>363</v>
      </c>
      <c r="AM776" s="34" t="s">
        <v>363</v>
      </c>
      <c r="AN776" s="34">
        <v>299.54751189064092</v>
      </c>
      <c r="AO776" s="34" t="s">
        <v>363</v>
      </c>
      <c r="AP776" s="34">
        <v>109.20401057479049</v>
      </c>
      <c r="AQ776" s="34" t="s">
        <v>363</v>
      </c>
    </row>
    <row r="777" spans="1:43" x14ac:dyDescent="0.45">
      <c r="A777" s="19">
        <v>769</v>
      </c>
      <c r="B777" s="19" t="str">
        <f t="shared" ref="B777:B840" si="82">G777&amp;"_"&amp;S777</f>
        <v>81350_Green</v>
      </c>
      <c r="C777" s="19" t="s">
        <v>1265</v>
      </c>
      <c r="D777" s="19" t="s">
        <v>1265</v>
      </c>
      <c r="E777" s="19" t="s">
        <v>1265</v>
      </c>
      <c r="F777" s="19" t="s">
        <v>1265</v>
      </c>
      <c r="G777" s="19">
        <f t="shared" ref="G777:G840" si="83">VALUE(H777)</f>
        <v>81350</v>
      </c>
      <c r="H777" s="19" t="str">
        <f t="shared" si="81"/>
        <v>081350</v>
      </c>
      <c r="I777" s="19" t="str">
        <f>IF(J777=J774,"aa",J777)</f>
        <v>aa</v>
      </c>
      <c r="J777" s="19">
        <f t="shared" si="76"/>
        <v>541</v>
      </c>
      <c r="K777" s="31" t="s">
        <v>363</v>
      </c>
      <c r="L777" s="30" t="s">
        <v>1012</v>
      </c>
      <c r="M777" s="30" t="s">
        <v>984</v>
      </c>
      <c r="N777" s="49" t="s">
        <v>1013</v>
      </c>
      <c r="O777" s="30" t="s">
        <v>363</v>
      </c>
      <c r="P777" s="30" t="s">
        <v>1010</v>
      </c>
      <c r="Q777" s="32">
        <v>1</v>
      </c>
      <c r="R777" s="32">
        <v>1</v>
      </c>
      <c r="S777" s="33" t="s">
        <v>361</v>
      </c>
      <c r="T777" s="34">
        <v>867.50378494082156</v>
      </c>
      <c r="U777" s="34"/>
      <c r="V777" s="34" t="s">
        <v>363</v>
      </c>
      <c r="W777" s="162" t="s">
        <v>363</v>
      </c>
      <c r="X777" s="162" t="s">
        <v>363</v>
      </c>
      <c r="Y777" s="34">
        <v>317.79451120275871</v>
      </c>
      <c r="Z777" s="162" t="s">
        <v>363</v>
      </c>
      <c r="AA777" s="162" t="s">
        <v>363</v>
      </c>
      <c r="AB777" s="162" t="s">
        <v>363</v>
      </c>
      <c r="AC777" s="34" t="s">
        <v>363</v>
      </c>
      <c r="AD777" s="162" t="s">
        <v>363</v>
      </c>
      <c r="AE777" s="162" t="s">
        <v>363</v>
      </c>
      <c r="AF777" s="162" t="s">
        <v>363</v>
      </c>
      <c r="AG777" s="162" t="s">
        <v>363</v>
      </c>
      <c r="AH777" s="162" t="s">
        <v>363</v>
      </c>
      <c r="AI777" s="162" t="s">
        <v>363</v>
      </c>
      <c r="AJ777" s="162" t="s">
        <v>363</v>
      </c>
      <c r="AK777" s="34" t="s">
        <v>363</v>
      </c>
      <c r="AL777" s="34" t="s">
        <v>363</v>
      </c>
      <c r="AM777" s="34" t="s">
        <v>363</v>
      </c>
      <c r="AN777" s="34">
        <v>897.80974709293559</v>
      </c>
      <c r="AO777" s="34" t="s">
        <v>363</v>
      </c>
      <c r="AP777" s="34">
        <v>1259.4223372564213</v>
      </c>
      <c r="AQ777" s="34" t="s">
        <v>363</v>
      </c>
    </row>
    <row r="778" spans="1:43" x14ac:dyDescent="0.45">
      <c r="A778" s="19">
        <v>770</v>
      </c>
      <c r="B778" s="19" t="str">
        <f t="shared" si="82"/>
        <v>81350_Blue</v>
      </c>
      <c r="C778" s="19" t="s">
        <v>1265</v>
      </c>
      <c r="D778" s="19" t="s">
        <v>1265</v>
      </c>
      <c r="E778" s="19" t="s">
        <v>1265</v>
      </c>
      <c r="F778" s="19" t="s">
        <v>1265</v>
      </c>
      <c r="G778" s="19">
        <f t="shared" si="83"/>
        <v>81350</v>
      </c>
      <c r="H778" s="19" t="str">
        <f t="shared" si="81"/>
        <v>081350</v>
      </c>
      <c r="I778" s="19" t="str">
        <f t="shared" si="80"/>
        <v>aa</v>
      </c>
      <c r="J778" s="19">
        <f t="shared" si="76"/>
        <v>541</v>
      </c>
      <c r="K778" s="35"/>
      <c r="L778" s="36"/>
      <c r="M778" s="36"/>
      <c r="N778" s="56"/>
      <c r="O778" s="36"/>
      <c r="P778" s="36"/>
      <c r="Q778" s="37"/>
      <c r="R778" s="37"/>
      <c r="S778" s="33" t="s">
        <v>362</v>
      </c>
      <c r="T778" s="34">
        <v>1048.9863274412153</v>
      </c>
      <c r="U778" s="34"/>
      <c r="V778" s="34" t="s">
        <v>363</v>
      </c>
      <c r="W778" s="162" t="s">
        <v>363</v>
      </c>
      <c r="X778" s="162" t="s">
        <v>363</v>
      </c>
      <c r="Y778" s="34">
        <v>1520.4868732859061</v>
      </c>
      <c r="Z778" s="162" t="s">
        <v>363</v>
      </c>
      <c r="AA778" s="162" t="s">
        <v>363</v>
      </c>
      <c r="AB778" s="162" t="s">
        <v>363</v>
      </c>
      <c r="AC778" s="34" t="s">
        <v>363</v>
      </c>
      <c r="AD778" s="162" t="s">
        <v>363</v>
      </c>
      <c r="AE778" s="162" t="s">
        <v>363</v>
      </c>
      <c r="AF778" s="162" t="s">
        <v>363</v>
      </c>
      <c r="AG778" s="162" t="s">
        <v>363</v>
      </c>
      <c r="AH778" s="162" t="s">
        <v>363</v>
      </c>
      <c r="AI778" s="162" t="s">
        <v>363</v>
      </c>
      <c r="AJ778" s="162" t="s">
        <v>363</v>
      </c>
      <c r="AK778" s="34" t="s">
        <v>363</v>
      </c>
      <c r="AL778" s="34" t="s">
        <v>363</v>
      </c>
      <c r="AM778" s="34" t="s">
        <v>363</v>
      </c>
      <c r="AN778" s="34">
        <v>22.834218006645838</v>
      </c>
      <c r="AO778" s="34" t="s">
        <v>363</v>
      </c>
      <c r="AP778" s="34">
        <v>360.99377846659212</v>
      </c>
      <c r="AQ778" s="34" t="s">
        <v>363</v>
      </c>
    </row>
    <row r="779" spans="1:43" x14ac:dyDescent="0.45">
      <c r="A779" s="19">
        <v>771</v>
      </c>
      <c r="B779" s="19" t="str">
        <f t="shared" si="82"/>
        <v>81350_Grey</v>
      </c>
      <c r="C779" s="19" t="s">
        <v>1265</v>
      </c>
      <c r="D779" s="19" t="s">
        <v>1265</v>
      </c>
      <c r="E779" s="19" t="s">
        <v>1265</v>
      </c>
      <c r="F779" s="19" t="s">
        <v>1265</v>
      </c>
      <c r="G779" s="19">
        <f t="shared" si="83"/>
        <v>81350</v>
      </c>
      <c r="H779" s="19" t="str">
        <f t="shared" si="81"/>
        <v>081350</v>
      </c>
      <c r="I779" s="19" t="str">
        <f t="shared" si="80"/>
        <v>aa</v>
      </c>
      <c r="J779" s="19">
        <f t="shared" ref="J779:J842" si="84">IF($K779="",$J778,$K779)</f>
        <v>541</v>
      </c>
      <c r="K779" s="38"/>
      <c r="L779" s="39"/>
      <c r="M779" s="39"/>
      <c r="N779" s="39"/>
      <c r="O779" s="39"/>
      <c r="P779" s="39"/>
      <c r="Q779" s="40"/>
      <c r="R779" s="40"/>
      <c r="S779" s="33" t="s">
        <v>364</v>
      </c>
      <c r="T779" s="34">
        <v>135.98994609781838</v>
      </c>
      <c r="U779" s="34"/>
      <c r="V779" s="34" t="s">
        <v>363</v>
      </c>
      <c r="W779" s="162" t="s">
        <v>363</v>
      </c>
      <c r="X779" s="162" t="s">
        <v>363</v>
      </c>
      <c r="Y779" s="34">
        <v>284.82855353014634</v>
      </c>
      <c r="Z779" s="162" t="s">
        <v>363</v>
      </c>
      <c r="AA779" s="162" t="s">
        <v>363</v>
      </c>
      <c r="AB779" s="162" t="s">
        <v>363</v>
      </c>
      <c r="AC779" s="34" t="s">
        <v>363</v>
      </c>
      <c r="AD779" s="162" t="s">
        <v>363</v>
      </c>
      <c r="AE779" s="162" t="s">
        <v>363</v>
      </c>
      <c r="AF779" s="162" t="s">
        <v>363</v>
      </c>
      <c r="AG779" s="162" t="s">
        <v>363</v>
      </c>
      <c r="AH779" s="162" t="s">
        <v>363</v>
      </c>
      <c r="AI779" s="162" t="s">
        <v>363</v>
      </c>
      <c r="AJ779" s="162" t="s">
        <v>363</v>
      </c>
      <c r="AK779" s="34" t="s">
        <v>363</v>
      </c>
      <c r="AL779" s="34" t="s">
        <v>363</v>
      </c>
      <c r="AM779" s="34" t="s">
        <v>363</v>
      </c>
      <c r="AN779" s="34">
        <v>299.54751189064092</v>
      </c>
      <c r="AO779" s="34" t="s">
        <v>363</v>
      </c>
      <c r="AP779" s="34">
        <v>109.20401057479049</v>
      </c>
      <c r="AQ779" s="34" t="s">
        <v>363</v>
      </c>
    </row>
    <row r="780" spans="1:43" x14ac:dyDescent="0.45">
      <c r="A780" s="19">
        <v>772</v>
      </c>
      <c r="B780" s="19" t="str">
        <f t="shared" si="82"/>
        <v>121230_Green</v>
      </c>
      <c r="C780" s="19" t="s">
        <v>97</v>
      </c>
      <c r="D780" s="19" t="s">
        <v>97</v>
      </c>
      <c r="E780" s="19" t="s">
        <v>97</v>
      </c>
      <c r="F780" s="19" t="s">
        <v>97</v>
      </c>
      <c r="G780" s="19">
        <f t="shared" si="83"/>
        <v>121230</v>
      </c>
      <c r="H780" s="19" t="str">
        <f t="shared" si="81"/>
        <v>121230</v>
      </c>
      <c r="I780" s="19" t="str">
        <f>IF(J780=J777,"aa",J780)</f>
        <v>aa</v>
      </c>
      <c r="J780" s="19">
        <f t="shared" si="84"/>
        <v>541</v>
      </c>
      <c r="K780" s="31" t="s">
        <v>363</v>
      </c>
      <c r="L780" s="30" t="s">
        <v>1014</v>
      </c>
      <c r="M780" s="30" t="s">
        <v>1015</v>
      </c>
      <c r="N780" s="49" t="s">
        <v>1016</v>
      </c>
      <c r="O780" s="30" t="s">
        <v>363</v>
      </c>
      <c r="P780" s="30" t="s">
        <v>1010</v>
      </c>
      <c r="Q780" s="32">
        <v>1</v>
      </c>
      <c r="R780" s="32">
        <v>1</v>
      </c>
      <c r="S780" s="33" t="s">
        <v>361</v>
      </c>
      <c r="T780" s="34">
        <v>867.50378494082156</v>
      </c>
      <c r="U780" s="34"/>
      <c r="V780" s="34" t="s">
        <v>363</v>
      </c>
      <c r="W780" s="162" t="s">
        <v>363</v>
      </c>
      <c r="X780" s="162" t="s">
        <v>363</v>
      </c>
      <c r="Y780" s="34">
        <v>317.79451120275871</v>
      </c>
      <c r="Z780" s="162" t="s">
        <v>363</v>
      </c>
      <c r="AA780" s="162" t="s">
        <v>363</v>
      </c>
      <c r="AB780" s="162" t="s">
        <v>363</v>
      </c>
      <c r="AC780" s="34" t="s">
        <v>363</v>
      </c>
      <c r="AD780" s="162" t="s">
        <v>363</v>
      </c>
      <c r="AE780" s="162" t="s">
        <v>363</v>
      </c>
      <c r="AF780" s="162" t="s">
        <v>363</v>
      </c>
      <c r="AG780" s="162" t="s">
        <v>363</v>
      </c>
      <c r="AH780" s="162" t="s">
        <v>363</v>
      </c>
      <c r="AI780" s="162" t="s">
        <v>363</v>
      </c>
      <c r="AJ780" s="162" t="s">
        <v>363</v>
      </c>
      <c r="AK780" s="34" t="s">
        <v>363</v>
      </c>
      <c r="AL780" s="34" t="s">
        <v>363</v>
      </c>
      <c r="AM780" s="34" t="s">
        <v>363</v>
      </c>
      <c r="AN780" s="34">
        <v>897.80974709293559</v>
      </c>
      <c r="AO780" s="34" t="s">
        <v>363</v>
      </c>
      <c r="AP780" s="34">
        <v>1259.4223372564213</v>
      </c>
      <c r="AQ780" s="34" t="s">
        <v>363</v>
      </c>
    </row>
    <row r="781" spans="1:43" x14ac:dyDescent="0.45">
      <c r="A781" s="19">
        <v>773</v>
      </c>
      <c r="B781" s="19" t="str">
        <f t="shared" si="82"/>
        <v>121230_Blue</v>
      </c>
      <c r="C781" s="19" t="s">
        <v>97</v>
      </c>
      <c r="D781" s="19" t="s">
        <v>97</v>
      </c>
      <c r="E781" s="19" t="s">
        <v>97</v>
      </c>
      <c r="F781" s="19" t="s">
        <v>97</v>
      </c>
      <c r="G781" s="19">
        <f t="shared" si="83"/>
        <v>121230</v>
      </c>
      <c r="H781" s="19" t="str">
        <f t="shared" si="81"/>
        <v>121230</v>
      </c>
      <c r="I781" s="19" t="str">
        <f t="shared" si="80"/>
        <v>aa</v>
      </c>
      <c r="J781" s="19">
        <f t="shared" si="84"/>
        <v>541</v>
      </c>
      <c r="K781" s="35"/>
      <c r="L781" s="36"/>
      <c r="M781" s="36"/>
      <c r="N781" s="56"/>
      <c r="O781" s="36"/>
      <c r="P781" s="36"/>
      <c r="Q781" s="37"/>
      <c r="R781" s="37"/>
      <c r="S781" s="33" t="s">
        <v>362</v>
      </c>
      <c r="T781" s="34">
        <v>1048.9863274412153</v>
      </c>
      <c r="U781" s="34"/>
      <c r="V781" s="34" t="s">
        <v>363</v>
      </c>
      <c r="W781" s="162" t="s">
        <v>363</v>
      </c>
      <c r="X781" s="162" t="s">
        <v>363</v>
      </c>
      <c r="Y781" s="34">
        <v>1520.4868732859061</v>
      </c>
      <c r="Z781" s="162" t="s">
        <v>363</v>
      </c>
      <c r="AA781" s="162" t="s">
        <v>363</v>
      </c>
      <c r="AB781" s="162" t="s">
        <v>363</v>
      </c>
      <c r="AC781" s="34" t="s">
        <v>363</v>
      </c>
      <c r="AD781" s="162" t="s">
        <v>363</v>
      </c>
      <c r="AE781" s="162" t="s">
        <v>363</v>
      </c>
      <c r="AF781" s="162" t="s">
        <v>363</v>
      </c>
      <c r="AG781" s="162" t="s">
        <v>363</v>
      </c>
      <c r="AH781" s="162" t="s">
        <v>363</v>
      </c>
      <c r="AI781" s="162" t="s">
        <v>363</v>
      </c>
      <c r="AJ781" s="162" t="s">
        <v>363</v>
      </c>
      <c r="AK781" s="34" t="s">
        <v>363</v>
      </c>
      <c r="AL781" s="34" t="s">
        <v>363</v>
      </c>
      <c r="AM781" s="34" t="s">
        <v>363</v>
      </c>
      <c r="AN781" s="34">
        <v>22.834218006645838</v>
      </c>
      <c r="AO781" s="34" t="s">
        <v>363</v>
      </c>
      <c r="AP781" s="34">
        <v>360.99377846659212</v>
      </c>
      <c r="AQ781" s="34" t="s">
        <v>363</v>
      </c>
    </row>
    <row r="782" spans="1:43" x14ac:dyDescent="0.45">
      <c r="A782" s="19">
        <v>774</v>
      </c>
      <c r="B782" s="19" t="str">
        <f t="shared" si="82"/>
        <v>121230_Grey</v>
      </c>
      <c r="C782" s="19" t="s">
        <v>97</v>
      </c>
      <c r="D782" s="19" t="s">
        <v>97</v>
      </c>
      <c r="E782" s="19" t="s">
        <v>97</v>
      </c>
      <c r="F782" s="19" t="s">
        <v>97</v>
      </c>
      <c r="G782" s="19">
        <f t="shared" si="83"/>
        <v>121230</v>
      </c>
      <c r="H782" s="19" t="str">
        <f t="shared" si="81"/>
        <v>121230</v>
      </c>
      <c r="I782" s="19" t="str">
        <f t="shared" si="80"/>
        <v>aa</v>
      </c>
      <c r="J782" s="19">
        <f t="shared" si="84"/>
        <v>541</v>
      </c>
      <c r="K782" s="38"/>
      <c r="L782" s="39"/>
      <c r="M782" s="39"/>
      <c r="N782" s="39"/>
      <c r="O782" s="39"/>
      <c r="P782" s="39"/>
      <c r="Q782" s="40"/>
      <c r="R782" s="40"/>
      <c r="S782" s="33" t="s">
        <v>364</v>
      </c>
      <c r="T782" s="34">
        <v>135.98994609781838</v>
      </c>
      <c r="U782" s="34"/>
      <c r="V782" s="34" t="s">
        <v>363</v>
      </c>
      <c r="W782" s="162" t="s">
        <v>363</v>
      </c>
      <c r="X782" s="162" t="s">
        <v>363</v>
      </c>
      <c r="Y782" s="34">
        <v>284.82855353014634</v>
      </c>
      <c r="Z782" s="162" t="s">
        <v>363</v>
      </c>
      <c r="AA782" s="162" t="s">
        <v>363</v>
      </c>
      <c r="AB782" s="162" t="s">
        <v>363</v>
      </c>
      <c r="AC782" s="34" t="s">
        <v>363</v>
      </c>
      <c r="AD782" s="162" t="s">
        <v>363</v>
      </c>
      <c r="AE782" s="162" t="s">
        <v>363</v>
      </c>
      <c r="AF782" s="162" t="s">
        <v>363</v>
      </c>
      <c r="AG782" s="162" t="s">
        <v>363</v>
      </c>
      <c r="AH782" s="162" t="s">
        <v>363</v>
      </c>
      <c r="AI782" s="162" t="s">
        <v>363</v>
      </c>
      <c r="AJ782" s="162" t="s">
        <v>363</v>
      </c>
      <c r="AK782" s="34" t="s">
        <v>363</v>
      </c>
      <c r="AL782" s="34" t="s">
        <v>363</v>
      </c>
      <c r="AM782" s="34" t="s">
        <v>363</v>
      </c>
      <c r="AN782" s="34">
        <v>299.54751189064092</v>
      </c>
      <c r="AO782" s="34" t="s">
        <v>363</v>
      </c>
      <c r="AP782" s="34">
        <v>109.20401057479049</v>
      </c>
      <c r="AQ782" s="34" t="s">
        <v>363</v>
      </c>
    </row>
    <row r="783" spans="1:43" x14ac:dyDescent="0.45">
      <c r="A783" s="19">
        <v>775</v>
      </c>
      <c r="B783" s="19" t="str">
        <f t="shared" si="82"/>
        <v>81010_Green</v>
      </c>
      <c r="C783" s="19" t="s">
        <v>124</v>
      </c>
      <c r="D783" s="19" t="s">
        <v>124</v>
      </c>
      <c r="E783" s="19" t="s">
        <v>124</v>
      </c>
      <c r="F783" s="19" t="s">
        <v>124</v>
      </c>
      <c r="G783" s="19">
        <f t="shared" si="83"/>
        <v>81010</v>
      </c>
      <c r="H783" s="19" t="str">
        <f t="shared" si="81"/>
        <v>081010</v>
      </c>
      <c r="I783" s="19">
        <f>IF(J783=J780,"aa",J783)</f>
        <v>544</v>
      </c>
      <c r="J783" s="19">
        <f t="shared" si="84"/>
        <v>544</v>
      </c>
      <c r="K783" s="31">
        <v>544</v>
      </c>
      <c r="L783" s="30" t="s">
        <v>1017</v>
      </c>
      <c r="M783" s="30" t="s">
        <v>1018</v>
      </c>
      <c r="N783" s="30" t="s">
        <v>1019</v>
      </c>
      <c r="O783" s="49" t="s">
        <v>213</v>
      </c>
      <c r="P783" s="30" t="s">
        <v>1017</v>
      </c>
      <c r="Q783" s="32">
        <v>1</v>
      </c>
      <c r="R783" s="32">
        <v>1</v>
      </c>
      <c r="S783" s="33" t="s">
        <v>361</v>
      </c>
      <c r="T783" s="34">
        <v>200.97515043090982</v>
      </c>
      <c r="U783" s="34"/>
      <c r="V783" s="34" t="s">
        <v>363</v>
      </c>
      <c r="W783" s="162" t="s">
        <v>363</v>
      </c>
      <c r="X783" s="162">
        <v>521.97932326504508</v>
      </c>
      <c r="Y783" s="34">
        <v>21.07118297103343</v>
      </c>
      <c r="Z783" s="162" t="s">
        <v>363</v>
      </c>
      <c r="AA783" s="162" t="s">
        <v>363</v>
      </c>
      <c r="AB783" s="162" t="s">
        <v>363</v>
      </c>
      <c r="AC783" s="34">
        <v>335.78319108974085</v>
      </c>
      <c r="AD783" s="162" t="s">
        <v>363</v>
      </c>
      <c r="AE783" s="162" t="s">
        <v>363</v>
      </c>
      <c r="AF783" s="162" t="s">
        <v>363</v>
      </c>
      <c r="AG783" s="162">
        <v>472.18619797902397</v>
      </c>
      <c r="AH783" s="162" t="s">
        <v>363</v>
      </c>
      <c r="AI783" s="162" t="s">
        <v>363</v>
      </c>
      <c r="AJ783" s="162" t="s">
        <v>363</v>
      </c>
      <c r="AK783" s="34" t="s">
        <v>363</v>
      </c>
      <c r="AL783" s="34">
        <v>353.25315839873275</v>
      </c>
      <c r="AM783" s="34">
        <v>93.821108711343271</v>
      </c>
      <c r="AN783" s="34">
        <v>353.88519508982858</v>
      </c>
      <c r="AO783" s="34">
        <v>517.4533555909411</v>
      </c>
      <c r="AP783" s="34" t="s">
        <v>363</v>
      </c>
      <c r="AQ783" s="34">
        <v>289.80847935101048</v>
      </c>
    </row>
    <row r="784" spans="1:43" x14ac:dyDescent="0.45">
      <c r="A784" s="19">
        <v>776</v>
      </c>
      <c r="B784" s="19" t="str">
        <f t="shared" si="82"/>
        <v>81010_Blue</v>
      </c>
      <c r="C784" s="19" t="s">
        <v>124</v>
      </c>
      <c r="D784" s="19" t="s">
        <v>124</v>
      </c>
      <c r="E784" s="19" t="s">
        <v>124</v>
      </c>
      <c r="F784" s="19" t="s">
        <v>124</v>
      </c>
      <c r="G784" s="19">
        <f t="shared" si="83"/>
        <v>81010</v>
      </c>
      <c r="H784" s="19" t="str">
        <f t="shared" si="81"/>
        <v>081010</v>
      </c>
      <c r="I784" s="19">
        <f t="shared" si="80"/>
        <v>544</v>
      </c>
      <c r="J784" s="19">
        <f t="shared" si="84"/>
        <v>544</v>
      </c>
      <c r="K784" s="35"/>
      <c r="L784" s="36"/>
      <c r="M784" s="36"/>
      <c r="N784" s="36"/>
      <c r="O784" s="56"/>
      <c r="P784" s="36"/>
      <c r="Q784" s="37"/>
      <c r="R784" s="37"/>
      <c r="S784" s="33" t="s">
        <v>362</v>
      </c>
      <c r="T784" s="34">
        <v>109.39546695391043</v>
      </c>
      <c r="U784" s="34"/>
      <c r="V784" s="34" t="s">
        <v>363</v>
      </c>
      <c r="W784" s="162" t="s">
        <v>363</v>
      </c>
      <c r="X784" s="162">
        <v>357.17099812435208</v>
      </c>
      <c r="Y784" s="34">
        <v>296.00923760556998</v>
      </c>
      <c r="Z784" s="162" t="s">
        <v>363</v>
      </c>
      <c r="AA784" s="162" t="s">
        <v>363</v>
      </c>
      <c r="AB784" s="162" t="s">
        <v>363</v>
      </c>
      <c r="AC784" s="34">
        <v>356.10099034469238</v>
      </c>
      <c r="AD784" s="162" t="s">
        <v>363</v>
      </c>
      <c r="AE784" s="162" t="s">
        <v>363</v>
      </c>
      <c r="AF784" s="162" t="s">
        <v>363</v>
      </c>
      <c r="AG784" s="162">
        <v>28.399885062975919</v>
      </c>
      <c r="AH784" s="162" t="s">
        <v>363</v>
      </c>
      <c r="AI784" s="162" t="s">
        <v>363</v>
      </c>
      <c r="AJ784" s="162" t="s">
        <v>363</v>
      </c>
      <c r="AK784" s="34" t="s">
        <v>363</v>
      </c>
      <c r="AL784" s="34">
        <v>237.43610827412104</v>
      </c>
      <c r="AM784" s="34">
        <v>143.23753847757681</v>
      </c>
      <c r="AN784" s="34">
        <v>84.671435865492555</v>
      </c>
      <c r="AO784" s="34">
        <v>89.646773362389951</v>
      </c>
      <c r="AP784" s="34" t="s">
        <v>363</v>
      </c>
      <c r="AQ784" s="34">
        <v>430.53873488223547</v>
      </c>
    </row>
    <row r="785" spans="1:43" x14ac:dyDescent="0.45">
      <c r="A785" s="19">
        <v>777</v>
      </c>
      <c r="B785" s="19" t="str">
        <f t="shared" si="82"/>
        <v>81010_Grey</v>
      </c>
      <c r="C785" s="19" t="s">
        <v>124</v>
      </c>
      <c r="D785" s="19" t="s">
        <v>124</v>
      </c>
      <c r="E785" s="19" t="s">
        <v>124</v>
      </c>
      <c r="F785" s="19" t="s">
        <v>124</v>
      </c>
      <c r="G785" s="19">
        <f t="shared" si="83"/>
        <v>81010</v>
      </c>
      <c r="H785" s="19" t="str">
        <f t="shared" si="81"/>
        <v>081010</v>
      </c>
      <c r="I785" s="19">
        <f t="shared" si="80"/>
        <v>544</v>
      </c>
      <c r="J785" s="19">
        <f t="shared" si="84"/>
        <v>544</v>
      </c>
      <c r="K785" s="38"/>
      <c r="L785" s="39"/>
      <c r="M785" s="39"/>
      <c r="N785" s="39"/>
      <c r="O785" s="39"/>
      <c r="P785" s="39"/>
      <c r="Q785" s="40"/>
      <c r="R785" s="40"/>
      <c r="S785" s="33" t="s">
        <v>364</v>
      </c>
      <c r="T785" s="34">
        <v>36.608443658122212</v>
      </c>
      <c r="U785" s="34"/>
      <c r="V785" s="34" t="s">
        <v>363</v>
      </c>
      <c r="W785" s="162" t="s">
        <v>363</v>
      </c>
      <c r="X785" s="162">
        <v>46.57221375084459</v>
      </c>
      <c r="Y785" s="34">
        <v>88.801262250476114</v>
      </c>
      <c r="Z785" s="162" t="s">
        <v>363</v>
      </c>
      <c r="AA785" s="162" t="s">
        <v>363</v>
      </c>
      <c r="AB785" s="162" t="s">
        <v>363</v>
      </c>
      <c r="AC785" s="34">
        <v>12.065764000095671</v>
      </c>
      <c r="AD785" s="162" t="s">
        <v>363</v>
      </c>
      <c r="AE785" s="162" t="s">
        <v>363</v>
      </c>
      <c r="AF785" s="162" t="s">
        <v>363</v>
      </c>
      <c r="AG785" s="162">
        <v>33.796561467362672</v>
      </c>
      <c r="AH785" s="162" t="s">
        <v>363</v>
      </c>
      <c r="AI785" s="162" t="s">
        <v>363</v>
      </c>
      <c r="AJ785" s="162" t="s">
        <v>363</v>
      </c>
      <c r="AK785" s="34" t="s">
        <v>363</v>
      </c>
      <c r="AL785" s="34">
        <v>48.770789292429491</v>
      </c>
      <c r="AM785" s="34">
        <v>41.083220293414541</v>
      </c>
      <c r="AN785" s="34">
        <v>219.97807873269187</v>
      </c>
      <c r="AO785" s="34" t="s">
        <v>363</v>
      </c>
      <c r="AP785" s="34" t="s">
        <v>363</v>
      </c>
      <c r="AQ785" s="34">
        <v>80.521822516694314</v>
      </c>
    </row>
    <row r="786" spans="1:43" x14ac:dyDescent="0.45">
      <c r="A786" s="19">
        <v>778</v>
      </c>
      <c r="B786" s="19" t="str">
        <f t="shared" si="82"/>
        <v>81110_Green</v>
      </c>
      <c r="C786" s="19" t="s">
        <v>1265</v>
      </c>
      <c r="D786" s="19" t="s">
        <v>1265</v>
      </c>
      <c r="E786" s="19" t="s">
        <v>1265</v>
      </c>
      <c r="F786" s="19" t="s">
        <v>1265</v>
      </c>
      <c r="G786" s="19">
        <f t="shared" si="83"/>
        <v>81110</v>
      </c>
      <c r="H786" s="19" t="str">
        <f t="shared" si="81"/>
        <v>081110</v>
      </c>
      <c r="I786" s="19" t="str">
        <f>IF(J786=J783,"aa",J786)</f>
        <v>aa</v>
      </c>
      <c r="J786" s="19">
        <f t="shared" si="84"/>
        <v>544</v>
      </c>
      <c r="K786" s="31" t="s">
        <v>363</v>
      </c>
      <c r="L786" s="30" t="s">
        <v>1020</v>
      </c>
      <c r="M786" s="30" t="s">
        <v>1021</v>
      </c>
      <c r="N786" s="49" t="s">
        <v>1022</v>
      </c>
      <c r="O786" s="30" t="s">
        <v>363</v>
      </c>
      <c r="P786" s="30" t="s">
        <v>1017</v>
      </c>
      <c r="Q786" s="32">
        <v>1</v>
      </c>
      <c r="R786" s="32">
        <v>1</v>
      </c>
      <c r="S786" s="33" t="s">
        <v>361</v>
      </c>
      <c r="T786" s="34">
        <v>200.97515043090982</v>
      </c>
      <c r="U786" s="34"/>
      <c r="V786" s="34" t="s">
        <v>363</v>
      </c>
      <c r="W786" s="162" t="s">
        <v>363</v>
      </c>
      <c r="X786" s="162">
        <v>521.97932326504508</v>
      </c>
      <c r="Y786" s="34">
        <v>21.07118297103343</v>
      </c>
      <c r="Z786" s="162" t="s">
        <v>363</v>
      </c>
      <c r="AA786" s="162" t="s">
        <v>363</v>
      </c>
      <c r="AB786" s="162" t="s">
        <v>363</v>
      </c>
      <c r="AC786" s="34">
        <v>335.78319108974085</v>
      </c>
      <c r="AD786" s="162" t="s">
        <v>363</v>
      </c>
      <c r="AE786" s="162" t="s">
        <v>363</v>
      </c>
      <c r="AF786" s="162" t="s">
        <v>363</v>
      </c>
      <c r="AG786" s="162">
        <v>472.18619797902397</v>
      </c>
      <c r="AH786" s="162" t="s">
        <v>363</v>
      </c>
      <c r="AI786" s="162" t="s">
        <v>363</v>
      </c>
      <c r="AJ786" s="162" t="s">
        <v>363</v>
      </c>
      <c r="AK786" s="34" t="s">
        <v>363</v>
      </c>
      <c r="AL786" s="34">
        <v>353.25315839873275</v>
      </c>
      <c r="AM786" s="34">
        <v>93.821108711343271</v>
      </c>
      <c r="AN786" s="34">
        <v>353.88519508982858</v>
      </c>
      <c r="AO786" s="34">
        <v>517.4533555909411</v>
      </c>
      <c r="AP786" s="34" t="s">
        <v>363</v>
      </c>
      <c r="AQ786" s="34">
        <v>289.80847935101048</v>
      </c>
    </row>
    <row r="787" spans="1:43" x14ac:dyDescent="0.45">
      <c r="A787" s="19">
        <v>779</v>
      </c>
      <c r="B787" s="19" t="str">
        <f t="shared" si="82"/>
        <v>81110_Blue</v>
      </c>
      <c r="C787" s="19" t="s">
        <v>1265</v>
      </c>
      <c r="D787" s="19" t="s">
        <v>1265</v>
      </c>
      <c r="E787" s="19" t="s">
        <v>1265</v>
      </c>
      <c r="F787" s="19" t="s">
        <v>1265</v>
      </c>
      <c r="G787" s="19">
        <f t="shared" si="83"/>
        <v>81110</v>
      </c>
      <c r="H787" s="19" t="str">
        <f t="shared" si="81"/>
        <v>081110</v>
      </c>
      <c r="I787" s="19" t="str">
        <f t="shared" si="80"/>
        <v>aa</v>
      </c>
      <c r="J787" s="19">
        <f t="shared" si="84"/>
        <v>544</v>
      </c>
      <c r="K787" s="35"/>
      <c r="L787" s="36"/>
      <c r="M787" s="36"/>
      <c r="N787" s="56"/>
      <c r="O787" s="36"/>
      <c r="P787" s="36"/>
      <c r="Q787" s="37"/>
      <c r="R787" s="37"/>
      <c r="S787" s="33" t="s">
        <v>362</v>
      </c>
      <c r="T787" s="34">
        <v>109.39546695391043</v>
      </c>
      <c r="U787" s="34"/>
      <c r="V787" s="34" t="s">
        <v>363</v>
      </c>
      <c r="W787" s="162" t="s">
        <v>363</v>
      </c>
      <c r="X787" s="162">
        <v>357.17099812435208</v>
      </c>
      <c r="Y787" s="34">
        <v>296.00923760556998</v>
      </c>
      <c r="Z787" s="162" t="s">
        <v>363</v>
      </c>
      <c r="AA787" s="162" t="s">
        <v>363</v>
      </c>
      <c r="AB787" s="162" t="s">
        <v>363</v>
      </c>
      <c r="AC787" s="34">
        <v>356.10099034469238</v>
      </c>
      <c r="AD787" s="162" t="s">
        <v>363</v>
      </c>
      <c r="AE787" s="162" t="s">
        <v>363</v>
      </c>
      <c r="AF787" s="162" t="s">
        <v>363</v>
      </c>
      <c r="AG787" s="162">
        <v>28.399885062975919</v>
      </c>
      <c r="AH787" s="162" t="s">
        <v>363</v>
      </c>
      <c r="AI787" s="162" t="s">
        <v>363</v>
      </c>
      <c r="AJ787" s="162" t="s">
        <v>363</v>
      </c>
      <c r="AK787" s="34" t="s">
        <v>363</v>
      </c>
      <c r="AL787" s="34">
        <v>237.43610827412104</v>
      </c>
      <c r="AM787" s="34">
        <v>143.23753847757681</v>
      </c>
      <c r="AN787" s="34">
        <v>84.671435865492555</v>
      </c>
      <c r="AO787" s="34">
        <v>89.646773362389951</v>
      </c>
      <c r="AP787" s="34" t="s">
        <v>363</v>
      </c>
      <c r="AQ787" s="34">
        <v>430.53873488223547</v>
      </c>
    </row>
    <row r="788" spans="1:43" x14ac:dyDescent="0.45">
      <c r="A788" s="19">
        <v>780</v>
      </c>
      <c r="B788" s="19" t="str">
        <f t="shared" si="82"/>
        <v>81110_Grey</v>
      </c>
      <c r="C788" s="19" t="s">
        <v>1265</v>
      </c>
      <c r="D788" s="19" t="s">
        <v>1265</v>
      </c>
      <c r="E788" s="19" t="s">
        <v>1265</v>
      </c>
      <c r="F788" s="19" t="s">
        <v>1265</v>
      </c>
      <c r="G788" s="19">
        <f t="shared" si="83"/>
        <v>81110</v>
      </c>
      <c r="H788" s="19" t="str">
        <f t="shared" si="81"/>
        <v>081110</v>
      </c>
      <c r="I788" s="19" t="str">
        <f t="shared" si="80"/>
        <v>aa</v>
      </c>
      <c r="J788" s="19">
        <f t="shared" si="84"/>
        <v>544</v>
      </c>
      <c r="K788" s="38"/>
      <c r="L788" s="39"/>
      <c r="M788" s="39"/>
      <c r="N788" s="39"/>
      <c r="O788" s="39"/>
      <c r="P788" s="39"/>
      <c r="Q788" s="40"/>
      <c r="R788" s="40"/>
      <c r="S788" s="33" t="s">
        <v>364</v>
      </c>
      <c r="T788" s="34">
        <v>36.608443658122212</v>
      </c>
      <c r="U788" s="34"/>
      <c r="V788" s="34" t="s">
        <v>363</v>
      </c>
      <c r="W788" s="162" t="s">
        <v>363</v>
      </c>
      <c r="X788" s="162">
        <v>46.57221375084459</v>
      </c>
      <c r="Y788" s="34">
        <v>88.801262250476114</v>
      </c>
      <c r="Z788" s="162" t="s">
        <v>363</v>
      </c>
      <c r="AA788" s="162" t="s">
        <v>363</v>
      </c>
      <c r="AB788" s="162" t="s">
        <v>363</v>
      </c>
      <c r="AC788" s="34">
        <v>12.065764000095671</v>
      </c>
      <c r="AD788" s="162" t="s">
        <v>363</v>
      </c>
      <c r="AE788" s="162" t="s">
        <v>363</v>
      </c>
      <c r="AF788" s="162" t="s">
        <v>363</v>
      </c>
      <c r="AG788" s="162">
        <v>33.796561467362672</v>
      </c>
      <c r="AH788" s="162" t="s">
        <v>363</v>
      </c>
      <c r="AI788" s="162" t="s">
        <v>363</v>
      </c>
      <c r="AJ788" s="162" t="s">
        <v>363</v>
      </c>
      <c r="AK788" s="34" t="s">
        <v>363</v>
      </c>
      <c r="AL788" s="34">
        <v>48.770789292429491</v>
      </c>
      <c r="AM788" s="34">
        <v>41.083220293414541</v>
      </c>
      <c r="AN788" s="34">
        <v>219.97807873269187</v>
      </c>
      <c r="AO788" s="34" t="s">
        <v>363</v>
      </c>
      <c r="AP788" s="34" t="s">
        <v>363</v>
      </c>
      <c r="AQ788" s="34">
        <v>80.521822516694314</v>
      </c>
    </row>
    <row r="789" spans="1:43" x14ac:dyDescent="0.45">
      <c r="A789" s="19">
        <v>781</v>
      </c>
      <c r="B789" s="19" t="str">
        <f t="shared" si="82"/>
        <v>81110_Green</v>
      </c>
      <c r="C789" s="19" t="s">
        <v>1265</v>
      </c>
      <c r="D789" s="19" t="s">
        <v>1265</v>
      </c>
      <c r="E789" s="19" t="s">
        <v>1265</v>
      </c>
      <c r="F789" s="19" t="s">
        <v>1265</v>
      </c>
      <c r="G789" s="19">
        <f t="shared" si="83"/>
        <v>81110</v>
      </c>
      <c r="H789" s="26">
        <v>81110</v>
      </c>
      <c r="I789" s="19" t="str">
        <f>IF(J789=J786,"aa",J789)</f>
        <v>aa</v>
      </c>
      <c r="J789" s="19">
        <f t="shared" si="84"/>
        <v>544</v>
      </c>
      <c r="K789" s="31" t="s">
        <v>363</v>
      </c>
      <c r="L789" s="30" t="s">
        <v>1023</v>
      </c>
      <c r="M789" s="30" t="s">
        <v>1002</v>
      </c>
      <c r="N789" s="49" t="s">
        <v>1024</v>
      </c>
      <c r="O789" s="30" t="s">
        <v>363</v>
      </c>
      <c r="P789" s="30" t="s">
        <v>1017</v>
      </c>
      <c r="Q789" s="32">
        <v>1</v>
      </c>
      <c r="R789" s="32">
        <v>1</v>
      </c>
      <c r="S789" s="33" t="s">
        <v>361</v>
      </c>
      <c r="T789" s="34">
        <v>200.97515043090982</v>
      </c>
      <c r="U789" s="34"/>
      <c r="V789" s="34" t="s">
        <v>363</v>
      </c>
      <c r="W789" s="162" t="s">
        <v>363</v>
      </c>
      <c r="X789" s="162">
        <v>521.97932326504508</v>
      </c>
      <c r="Y789" s="34">
        <v>21.07118297103343</v>
      </c>
      <c r="Z789" s="162" t="s">
        <v>363</v>
      </c>
      <c r="AA789" s="162" t="s">
        <v>363</v>
      </c>
      <c r="AB789" s="162" t="s">
        <v>363</v>
      </c>
      <c r="AC789" s="34">
        <v>335.78319108974085</v>
      </c>
      <c r="AD789" s="162" t="s">
        <v>363</v>
      </c>
      <c r="AE789" s="162" t="s">
        <v>363</v>
      </c>
      <c r="AF789" s="162" t="s">
        <v>363</v>
      </c>
      <c r="AG789" s="162">
        <v>472.18619797902397</v>
      </c>
      <c r="AH789" s="162" t="s">
        <v>363</v>
      </c>
      <c r="AI789" s="162" t="s">
        <v>363</v>
      </c>
      <c r="AJ789" s="162" t="s">
        <v>363</v>
      </c>
      <c r="AK789" s="34" t="s">
        <v>363</v>
      </c>
      <c r="AL789" s="34">
        <v>353.25315839873275</v>
      </c>
      <c r="AM789" s="34">
        <v>93.821108711343271</v>
      </c>
      <c r="AN789" s="34">
        <v>353.88519508982858</v>
      </c>
      <c r="AO789" s="34">
        <v>517.4533555909411</v>
      </c>
      <c r="AP789" s="34" t="s">
        <v>363</v>
      </c>
      <c r="AQ789" s="34">
        <v>289.80847935101048</v>
      </c>
    </row>
    <row r="790" spans="1:43" x14ac:dyDescent="0.45">
      <c r="A790" s="19">
        <v>782</v>
      </c>
      <c r="B790" s="19" t="str">
        <f t="shared" si="82"/>
        <v>81110_Blue</v>
      </c>
      <c r="C790" s="19" t="s">
        <v>1265</v>
      </c>
      <c r="D790" s="19" t="s">
        <v>1265</v>
      </c>
      <c r="E790" s="19" t="s">
        <v>1265</v>
      </c>
      <c r="F790" s="19" t="s">
        <v>1265</v>
      </c>
      <c r="G790" s="19">
        <f t="shared" si="83"/>
        <v>81110</v>
      </c>
      <c r="H790" s="26">
        <f t="shared" ref="H790:H821" si="85">IF(L790="",H789,LEFT(L790,6))</f>
        <v>81110</v>
      </c>
      <c r="I790" s="19" t="str">
        <f t="shared" si="80"/>
        <v>aa</v>
      </c>
      <c r="J790" s="19">
        <f t="shared" si="84"/>
        <v>544</v>
      </c>
      <c r="K790" s="35"/>
      <c r="L790" s="36"/>
      <c r="M790" s="36"/>
      <c r="N790" s="56"/>
      <c r="O790" s="36"/>
      <c r="P790" s="36"/>
      <c r="Q790" s="37"/>
      <c r="R790" s="37"/>
      <c r="S790" s="33" t="s">
        <v>362</v>
      </c>
      <c r="T790" s="34">
        <v>109.39546695391043</v>
      </c>
      <c r="U790" s="34"/>
      <c r="V790" s="34" t="s">
        <v>363</v>
      </c>
      <c r="W790" s="162" t="s">
        <v>363</v>
      </c>
      <c r="X790" s="162">
        <v>357.17099812435208</v>
      </c>
      <c r="Y790" s="34">
        <v>296.00923760556998</v>
      </c>
      <c r="Z790" s="162" t="s">
        <v>363</v>
      </c>
      <c r="AA790" s="162" t="s">
        <v>363</v>
      </c>
      <c r="AB790" s="162" t="s">
        <v>363</v>
      </c>
      <c r="AC790" s="34">
        <v>356.10099034469238</v>
      </c>
      <c r="AD790" s="162" t="s">
        <v>363</v>
      </c>
      <c r="AE790" s="162" t="s">
        <v>363</v>
      </c>
      <c r="AF790" s="162" t="s">
        <v>363</v>
      </c>
      <c r="AG790" s="162">
        <v>28.399885062975919</v>
      </c>
      <c r="AH790" s="162" t="s">
        <v>363</v>
      </c>
      <c r="AI790" s="162" t="s">
        <v>363</v>
      </c>
      <c r="AJ790" s="162" t="s">
        <v>363</v>
      </c>
      <c r="AK790" s="34" t="s">
        <v>363</v>
      </c>
      <c r="AL790" s="34">
        <v>237.43610827412104</v>
      </c>
      <c r="AM790" s="34">
        <v>143.23753847757681</v>
      </c>
      <c r="AN790" s="34">
        <v>84.671435865492555</v>
      </c>
      <c r="AO790" s="34">
        <v>89.646773362389951</v>
      </c>
      <c r="AP790" s="34" t="s">
        <v>363</v>
      </c>
      <c r="AQ790" s="34">
        <v>430.53873488223547</v>
      </c>
    </row>
    <row r="791" spans="1:43" x14ac:dyDescent="0.45">
      <c r="A791" s="19">
        <v>783</v>
      </c>
      <c r="B791" s="19" t="str">
        <f t="shared" si="82"/>
        <v>81110_Grey</v>
      </c>
      <c r="C791" s="19" t="s">
        <v>1265</v>
      </c>
      <c r="D791" s="19" t="s">
        <v>1265</v>
      </c>
      <c r="E791" s="19" t="s">
        <v>1265</v>
      </c>
      <c r="F791" s="19" t="s">
        <v>1265</v>
      </c>
      <c r="G791" s="19">
        <f t="shared" si="83"/>
        <v>81110</v>
      </c>
      <c r="H791" s="26">
        <f t="shared" si="85"/>
        <v>81110</v>
      </c>
      <c r="I791" s="19" t="str">
        <f t="shared" si="80"/>
        <v>aa</v>
      </c>
      <c r="J791" s="19">
        <f t="shared" si="84"/>
        <v>544</v>
      </c>
      <c r="K791" s="38"/>
      <c r="L791" s="39"/>
      <c r="M791" s="39"/>
      <c r="N791" s="39"/>
      <c r="O791" s="39"/>
      <c r="P791" s="39"/>
      <c r="Q791" s="40"/>
      <c r="R791" s="40"/>
      <c r="S791" s="33" t="s">
        <v>364</v>
      </c>
      <c r="T791" s="34">
        <v>36.608443658122212</v>
      </c>
      <c r="U791" s="34"/>
      <c r="V791" s="34" t="s">
        <v>363</v>
      </c>
      <c r="W791" s="162" t="s">
        <v>363</v>
      </c>
      <c r="X791" s="162">
        <v>46.57221375084459</v>
      </c>
      <c r="Y791" s="34">
        <v>88.801262250476114</v>
      </c>
      <c r="Z791" s="162" t="s">
        <v>363</v>
      </c>
      <c r="AA791" s="162" t="s">
        <v>363</v>
      </c>
      <c r="AB791" s="162" t="s">
        <v>363</v>
      </c>
      <c r="AC791" s="34">
        <v>12.065764000095671</v>
      </c>
      <c r="AD791" s="162" t="s">
        <v>363</v>
      </c>
      <c r="AE791" s="162" t="s">
        <v>363</v>
      </c>
      <c r="AF791" s="162" t="s">
        <v>363</v>
      </c>
      <c r="AG791" s="162">
        <v>33.796561467362672</v>
      </c>
      <c r="AH791" s="162" t="s">
        <v>363</v>
      </c>
      <c r="AI791" s="162" t="s">
        <v>363</v>
      </c>
      <c r="AJ791" s="162" t="s">
        <v>363</v>
      </c>
      <c r="AK791" s="34" t="s">
        <v>363</v>
      </c>
      <c r="AL791" s="34">
        <v>48.770789292429491</v>
      </c>
      <c r="AM791" s="34">
        <v>41.083220293414541</v>
      </c>
      <c r="AN791" s="34">
        <v>219.97807873269187</v>
      </c>
      <c r="AO791" s="34" t="s">
        <v>363</v>
      </c>
      <c r="AP791" s="34" t="s">
        <v>363</v>
      </c>
      <c r="AQ791" s="34">
        <v>80.521822516694314</v>
      </c>
    </row>
    <row r="792" spans="1:43" x14ac:dyDescent="0.45">
      <c r="A792" s="19">
        <v>784</v>
      </c>
      <c r="B792" s="19" t="str">
        <f t="shared" si="82"/>
        <v>81020_Green</v>
      </c>
      <c r="C792" s="19" t="s">
        <v>124</v>
      </c>
      <c r="D792" s="19" t="s">
        <v>124</v>
      </c>
      <c r="E792" s="19" t="s">
        <v>124</v>
      </c>
      <c r="F792" s="19" t="s">
        <v>124</v>
      </c>
      <c r="G792" s="19">
        <f t="shared" si="83"/>
        <v>81020</v>
      </c>
      <c r="H792" s="19" t="str">
        <f t="shared" si="85"/>
        <v>081020</v>
      </c>
      <c r="I792" s="19">
        <f>IF(J792=J789,"aa",J792)</f>
        <v>547</v>
      </c>
      <c r="J792" s="19">
        <f t="shared" si="84"/>
        <v>547</v>
      </c>
      <c r="K792" s="31">
        <v>547</v>
      </c>
      <c r="L792" s="30" t="s">
        <v>1025</v>
      </c>
      <c r="M792" s="30" t="s">
        <v>1018</v>
      </c>
      <c r="N792" s="49" t="s">
        <v>1026</v>
      </c>
      <c r="O792" s="49" t="s">
        <v>214</v>
      </c>
      <c r="P792" s="30" t="s">
        <v>1025</v>
      </c>
      <c r="Q792" s="32">
        <v>1</v>
      </c>
      <c r="R792" s="32">
        <v>1</v>
      </c>
      <c r="S792" s="33" t="s">
        <v>361</v>
      </c>
      <c r="T792" s="34">
        <v>292.58703643275192</v>
      </c>
      <c r="U792" s="34"/>
      <c r="V792" s="34" t="s">
        <v>363</v>
      </c>
      <c r="W792" s="162" t="s">
        <v>363</v>
      </c>
      <c r="X792" s="162" t="s">
        <v>363</v>
      </c>
      <c r="Y792" s="34" t="s">
        <v>363</v>
      </c>
      <c r="Z792" s="162" t="s">
        <v>363</v>
      </c>
      <c r="AA792" s="162" t="s">
        <v>363</v>
      </c>
      <c r="AB792" s="162" t="s">
        <v>363</v>
      </c>
      <c r="AC792" s="34" t="s">
        <v>363</v>
      </c>
      <c r="AD792" s="162" t="s">
        <v>363</v>
      </c>
      <c r="AE792" s="162" t="s">
        <v>363</v>
      </c>
      <c r="AF792" s="162" t="s">
        <v>363</v>
      </c>
      <c r="AG792" s="162" t="s">
        <v>363</v>
      </c>
      <c r="AH792" s="162" t="s">
        <v>363</v>
      </c>
      <c r="AI792" s="162" t="s">
        <v>363</v>
      </c>
      <c r="AJ792" s="162" t="s">
        <v>363</v>
      </c>
      <c r="AK792" s="34" t="s">
        <v>363</v>
      </c>
      <c r="AL792" s="34" t="s">
        <v>363</v>
      </c>
      <c r="AM792" s="34" t="s">
        <v>363</v>
      </c>
      <c r="AN792" s="34" t="s">
        <v>363</v>
      </c>
      <c r="AO792" s="34">
        <v>460.69506686308699</v>
      </c>
      <c r="AP792" s="34" t="s">
        <v>363</v>
      </c>
      <c r="AQ792" s="34" t="s">
        <v>363</v>
      </c>
    </row>
    <row r="793" spans="1:43" x14ac:dyDescent="0.45">
      <c r="A793" s="19">
        <v>785</v>
      </c>
      <c r="B793" s="19" t="str">
        <f t="shared" si="82"/>
        <v>81020_Blue</v>
      </c>
      <c r="C793" s="19" t="s">
        <v>124</v>
      </c>
      <c r="D793" s="19" t="s">
        <v>124</v>
      </c>
      <c r="E793" s="19" t="s">
        <v>124</v>
      </c>
      <c r="F793" s="19" t="s">
        <v>124</v>
      </c>
      <c r="G793" s="19">
        <f t="shared" si="83"/>
        <v>81020</v>
      </c>
      <c r="H793" s="19" t="str">
        <f t="shared" si="85"/>
        <v>081020</v>
      </c>
      <c r="I793" s="19">
        <f t="shared" si="80"/>
        <v>547</v>
      </c>
      <c r="J793" s="19">
        <f t="shared" si="84"/>
        <v>547</v>
      </c>
      <c r="K793" s="35"/>
      <c r="L793" s="36"/>
      <c r="M793" s="36"/>
      <c r="N793" s="56"/>
      <c r="O793" s="56"/>
      <c r="P793" s="36"/>
      <c r="Q793" s="37"/>
      <c r="R793" s="37"/>
      <c r="S793" s="33" t="s">
        <v>362</v>
      </c>
      <c r="T793" s="34">
        <v>52.884753288242607</v>
      </c>
      <c r="U793" s="34"/>
      <c r="V793" s="34" t="s">
        <v>363</v>
      </c>
      <c r="W793" s="162" t="s">
        <v>363</v>
      </c>
      <c r="X793" s="162" t="s">
        <v>363</v>
      </c>
      <c r="Y793" s="34" t="s">
        <v>363</v>
      </c>
      <c r="Z793" s="162" t="s">
        <v>363</v>
      </c>
      <c r="AA793" s="162" t="s">
        <v>363</v>
      </c>
      <c r="AB793" s="162" t="s">
        <v>363</v>
      </c>
      <c r="AC793" s="34" t="s">
        <v>363</v>
      </c>
      <c r="AD793" s="162" t="s">
        <v>363</v>
      </c>
      <c r="AE793" s="162" t="s">
        <v>363</v>
      </c>
      <c r="AF793" s="162" t="s">
        <v>363</v>
      </c>
      <c r="AG793" s="162" t="s">
        <v>363</v>
      </c>
      <c r="AH793" s="162" t="s">
        <v>363</v>
      </c>
      <c r="AI793" s="162" t="s">
        <v>363</v>
      </c>
      <c r="AJ793" s="162" t="s">
        <v>363</v>
      </c>
      <c r="AK793" s="34" t="s">
        <v>363</v>
      </c>
      <c r="AL793" s="34" t="s">
        <v>363</v>
      </c>
      <c r="AM793" s="34" t="s">
        <v>363</v>
      </c>
      <c r="AN793" s="34" t="s">
        <v>363</v>
      </c>
      <c r="AO793" s="34">
        <v>29.782038979826179</v>
      </c>
      <c r="AP793" s="34" t="s">
        <v>363</v>
      </c>
      <c r="AQ793" s="34" t="s">
        <v>363</v>
      </c>
    </row>
    <row r="794" spans="1:43" x14ac:dyDescent="0.45">
      <c r="A794" s="19">
        <v>786</v>
      </c>
      <c r="B794" s="19" t="str">
        <f t="shared" si="82"/>
        <v>81020_Grey</v>
      </c>
      <c r="C794" s="19" t="s">
        <v>124</v>
      </c>
      <c r="D794" s="19" t="s">
        <v>124</v>
      </c>
      <c r="E794" s="19" t="s">
        <v>124</v>
      </c>
      <c r="F794" s="19" t="s">
        <v>124</v>
      </c>
      <c r="G794" s="19">
        <f t="shared" si="83"/>
        <v>81020</v>
      </c>
      <c r="H794" s="19" t="str">
        <f t="shared" si="85"/>
        <v>081020</v>
      </c>
      <c r="I794" s="19">
        <f t="shared" si="80"/>
        <v>547</v>
      </c>
      <c r="J794" s="19">
        <f t="shared" si="84"/>
        <v>547</v>
      </c>
      <c r="K794" s="38"/>
      <c r="L794" s="39"/>
      <c r="M794" s="39"/>
      <c r="N794" s="39"/>
      <c r="O794" s="39"/>
      <c r="P794" s="39"/>
      <c r="Q794" s="40"/>
      <c r="R794" s="40"/>
      <c r="S794" s="33" t="s">
        <v>364</v>
      </c>
      <c r="T794" s="34">
        <v>67.326052040109474</v>
      </c>
      <c r="U794" s="34"/>
      <c r="V794" s="34" t="s">
        <v>363</v>
      </c>
      <c r="W794" s="162" t="s">
        <v>363</v>
      </c>
      <c r="X794" s="162" t="s">
        <v>363</v>
      </c>
      <c r="Y794" s="34" t="s">
        <v>363</v>
      </c>
      <c r="Z794" s="162" t="s">
        <v>363</v>
      </c>
      <c r="AA794" s="162" t="s">
        <v>363</v>
      </c>
      <c r="AB794" s="162" t="s">
        <v>363</v>
      </c>
      <c r="AC794" s="34" t="s">
        <v>363</v>
      </c>
      <c r="AD794" s="162" t="s">
        <v>363</v>
      </c>
      <c r="AE794" s="162" t="s">
        <v>363</v>
      </c>
      <c r="AF794" s="162" t="s">
        <v>363</v>
      </c>
      <c r="AG794" s="162" t="s">
        <v>363</v>
      </c>
      <c r="AH794" s="162" t="s">
        <v>363</v>
      </c>
      <c r="AI794" s="162" t="s">
        <v>363</v>
      </c>
      <c r="AJ794" s="162" t="s">
        <v>363</v>
      </c>
      <c r="AK794" s="34" t="s">
        <v>363</v>
      </c>
      <c r="AL794" s="34" t="s">
        <v>363</v>
      </c>
      <c r="AM794" s="34" t="s">
        <v>363</v>
      </c>
      <c r="AN794" s="34" t="s">
        <v>363</v>
      </c>
      <c r="AO794" s="34" t="s">
        <v>363</v>
      </c>
      <c r="AP794" s="34" t="s">
        <v>363</v>
      </c>
      <c r="AQ794" s="34" t="s">
        <v>363</v>
      </c>
    </row>
    <row r="795" spans="1:43" x14ac:dyDescent="0.45">
      <c r="A795" s="19">
        <v>787</v>
      </c>
      <c r="B795" s="19" t="str">
        <f t="shared" si="82"/>
        <v>81120_Green</v>
      </c>
      <c r="C795" s="19" t="s">
        <v>1265</v>
      </c>
      <c r="D795" s="19" t="s">
        <v>1265</v>
      </c>
      <c r="E795" s="19" t="s">
        <v>1265</v>
      </c>
      <c r="F795" s="19" t="s">
        <v>1265</v>
      </c>
      <c r="G795" s="19">
        <f t="shared" si="83"/>
        <v>81120</v>
      </c>
      <c r="H795" s="19" t="str">
        <f t="shared" si="85"/>
        <v>081120</v>
      </c>
      <c r="I795" s="19" t="str">
        <f>IF(J795=J792,"aa",J795)</f>
        <v>aa</v>
      </c>
      <c r="J795" s="19">
        <f t="shared" si="84"/>
        <v>547</v>
      </c>
      <c r="K795" s="31" t="s">
        <v>363</v>
      </c>
      <c r="L795" s="30" t="s">
        <v>1027</v>
      </c>
      <c r="M795" s="30" t="s">
        <v>1028</v>
      </c>
      <c r="N795" s="49" t="s">
        <v>1029</v>
      </c>
      <c r="O795" s="30" t="s">
        <v>363</v>
      </c>
      <c r="P795" s="30" t="s">
        <v>1025</v>
      </c>
      <c r="Q795" s="32">
        <v>1</v>
      </c>
      <c r="R795" s="32">
        <v>1</v>
      </c>
      <c r="S795" s="33" t="s">
        <v>361</v>
      </c>
      <c r="T795" s="34">
        <v>292.58703643275192</v>
      </c>
      <c r="U795" s="34"/>
      <c r="V795" s="34" t="s">
        <v>363</v>
      </c>
      <c r="W795" s="162" t="s">
        <v>363</v>
      </c>
      <c r="X795" s="162" t="s">
        <v>363</v>
      </c>
      <c r="Y795" s="34" t="s">
        <v>363</v>
      </c>
      <c r="Z795" s="162" t="s">
        <v>363</v>
      </c>
      <c r="AA795" s="162" t="s">
        <v>363</v>
      </c>
      <c r="AB795" s="162" t="s">
        <v>363</v>
      </c>
      <c r="AC795" s="34" t="s">
        <v>363</v>
      </c>
      <c r="AD795" s="162" t="s">
        <v>363</v>
      </c>
      <c r="AE795" s="162" t="s">
        <v>363</v>
      </c>
      <c r="AF795" s="162" t="s">
        <v>363</v>
      </c>
      <c r="AG795" s="162" t="s">
        <v>363</v>
      </c>
      <c r="AH795" s="162" t="s">
        <v>363</v>
      </c>
      <c r="AI795" s="162" t="s">
        <v>363</v>
      </c>
      <c r="AJ795" s="162" t="s">
        <v>363</v>
      </c>
      <c r="AK795" s="34" t="s">
        <v>363</v>
      </c>
      <c r="AL795" s="34" t="s">
        <v>363</v>
      </c>
      <c r="AM795" s="34" t="s">
        <v>363</v>
      </c>
      <c r="AN795" s="34" t="s">
        <v>363</v>
      </c>
      <c r="AO795" s="34">
        <v>460.69506686308699</v>
      </c>
      <c r="AP795" s="34" t="s">
        <v>363</v>
      </c>
      <c r="AQ795" s="34" t="s">
        <v>363</v>
      </c>
    </row>
    <row r="796" spans="1:43" x14ac:dyDescent="0.45">
      <c r="A796" s="19">
        <v>788</v>
      </c>
      <c r="B796" s="19" t="str">
        <f t="shared" si="82"/>
        <v>81120_Blue</v>
      </c>
      <c r="C796" s="19" t="s">
        <v>1265</v>
      </c>
      <c r="D796" s="19" t="s">
        <v>1265</v>
      </c>
      <c r="E796" s="19" t="s">
        <v>1265</v>
      </c>
      <c r="F796" s="19" t="s">
        <v>1265</v>
      </c>
      <c r="G796" s="19">
        <f t="shared" si="83"/>
        <v>81120</v>
      </c>
      <c r="H796" s="19" t="str">
        <f t="shared" si="85"/>
        <v>081120</v>
      </c>
      <c r="I796" s="19" t="str">
        <f t="shared" si="80"/>
        <v>aa</v>
      </c>
      <c r="J796" s="19">
        <f t="shared" si="84"/>
        <v>547</v>
      </c>
      <c r="K796" s="35"/>
      <c r="L796" s="36"/>
      <c r="M796" s="36"/>
      <c r="N796" s="56"/>
      <c r="O796" s="36"/>
      <c r="P796" s="36"/>
      <c r="Q796" s="37"/>
      <c r="R796" s="37"/>
      <c r="S796" s="33" t="s">
        <v>362</v>
      </c>
      <c r="T796" s="34">
        <v>52.884753288242607</v>
      </c>
      <c r="U796" s="34"/>
      <c r="V796" s="34" t="s">
        <v>363</v>
      </c>
      <c r="W796" s="162" t="s">
        <v>363</v>
      </c>
      <c r="X796" s="162" t="s">
        <v>363</v>
      </c>
      <c r="Y796" s="34" t="s">
        <v>363</v>
      </c>
      <c r="Z796" s="162" t="s">
        <v>363</v>
      </c>
      <c r="AA796" s="162" t="s">
        <v>363</v>
      </c>
      <c r="AB796" s="162" t="s">
        <v>363</v>
      </c>
      <c r="AC796" s="34" t="s">
        <v>363</v>
      </c>
      <c r="AD796" s="162" t="s">
        <v>363</v>
      </c>
      <c r="AE796" s="162" t="s">
        <v>363</v>
      </c>
      <c r="AF796" s="162" t="s">
        <v>363</v>
      </c>
      <c r="AG796" s="162" t="s">
        <v>363</v>
      </c>
      <c r="AH796" s="162" t="s">
        <v>363</v>
      </c>
      <c r="AI796" s="162" t="s">
        <v>363</v>
      </c>
      <c r="AJ796" s="162" t="s">
        <v>363</v>
      </c>
      <c r="AK796" s="34" t="s">
        <v>363</v>
      </c>
      <c r="AL796" s="34" t="s">
        <v>363</v>
      </c>
      <c r="AM796" s="34" t="s">
        <v>363</v>
      </c>
      <c r="AN796" s="34" t="s">
        <v>363</v>
      </c>
      <c r="AO796" s="34">
        <v>29.782038979826179</v>
      </c>
      <c r="AP796" s="34" t="s">
        <v>363</v>
      </c>
      <c r="AQ796" s="34" t="s">
        <v>363</v>
      </c>
    </row>
    <row r="797" spans="1:43" x14ac:dyDescent="0.45">
      <c r="A797" s="19">
        <v>789</v>
      </c>
      <c r="B797" s="19" t="str">
        <f t="shared" si="82"/>
        <v>81120_Grey</v>
      </c>
      <c r="C797" s="19" t="s">
        <v>1265</v>
      </c>
      <c r="D797" s="19" t="s">
        <v>1265</v>
      </c>
      <c r="E797" s="19" t="s">
        <v>1265</v>
      </c>
      <c r="F797" s="19" t="s">
        <v>1265</v>
      </c>
      <c r="G797" s="19">
        <f t="shared" si="83"/>
        <v>81120</v>
      </c>
      <c r="H797" s="19" t="str">
        <f t="shared" si="85"/>
        <v>081120</v>
      </c>
      <c r="I797" s="19" t="str">
        <f t="shared" si="80"/>
        <v>aa</v>
      </c>
      <c r="J797" s="19">
        <f t="shared" si="84"/>
        <v>547</v>
      </c>
      <c r="K797" s="38"/>
      <c r="L797" s="39"/>
      <c r="M797" s="39"/>
      <c r="N797" s="39"/>
      <c r="O797" s="39"/>
      <c r="P797" s="39"/>
      <c r="Q797" s="40"/>
      <c r="R797" s="40"/>
      <c r="S797" s="33" t="s">
        <v>364</v>
      </c>
      <c r="T797" s="34">
        <v>67.326052040109474</v>
      </c>
      <c r="U797" s="34"/>
      <c r="V797" s="34" t="s">
        <v>363</v>
      </c>
      <c r="W797" s="162" t="s">
        <v>363</v>
      </c>
      <c r="X797" s="162" t="s">
        <v>363</v>
      </c>
      <c r="Y797" s="34" t="s">
        <v>363</v>
      </c>
      <c r="Z797" s="162" t="s">
        <v>363</v>
      </c>
      <c r="AA797" s="162" t="s">
        <v>363</v>
      </c>
      <c r="AB797" s="162" t="s">
        <v>363</v>
      </c>
      <c r="AC797" s="34" t="s">
        <v>363</v>
      </c>
      <c r="AD797" s="162" t="s">
        <v>363</v>
      </c>
      <c r="AE797" s="162" t="s">
        <v>363</v>
      </c>
      <c r="AF797" s="162" t="s">
        <v>363</v>
      </c>
      <c r="AG797" s="162" t="s">
        <v>363</v>
      </c>
      <c r="AH797" s="162" t="s">
        <v>363</v>
      </c>
      <c r="AI797" s="162" t="s">
        <v>363</v>
      </c>
      <c r="AJ797" s="162" t="s">
        <v>363</v>
      </c>
      <c r="AK797" s="34" t="s">
        <v>363</v>
      </c>
      <c r="AL797" s="34" t="s">
        <v>363</v>
      </c>
      <c r="AM797" s="34" t="s">
        <v>363</v>
      </c>
      <c r="AN797" s="34" t="s">
        <v>363</v>
      </c>
      <c r="AO797" s="34" t="s">
        <v>363</v>
      </c>
      <c r="AP797" s="34" t="s">
        <v>363</v>
      </c>
      <c r="AQ797" s="34" t="s">
        <v>363</v>
      </c>
    </row>
    <row r="798" spans="1:43" x14ac:dyDescent="0.45">
      <c r="A798" s="19">
        <v>790</v>
      </c>
      <c r="B798" s="19" t="str">
        <f t="shared" si="82"/>
        <v>81030_Green</v>
      </c>
      <c r="C798" s="19" t="s">
        <v>124</v>
      </c>
      <c r="D798" s="19" t="s">
        <v>124</v>
      </c>
      <c r="E798" s="19" t="s">
        <v>124</v>
      </c>
      <c r="F798" s="19" t="s">
        <v>124</v>
      </c>
      <c r="G798" s="19">
        <f t="shared" si="83"/>
        <v>81030</v>
      </c>
      <c r="H798" s="19" t="str">
        <f t="shared" si="85"/>
        <v>081030</v>
      </c>
      <c r="I798" s="19">
        <f>IF(J798=J795,"aa",J798)</f>
        <v>549</v>
      </c>
      <c r="J798" s="19">
        <f t="shared" si="84"/>
        <v>549</v>
      </c>
      <c r="K798" s="31">
        <v>549</v>
      </c>
      <c r="L798" s="30" t="s">
        <v>1030</v>
      </c>
      <c r="M798" s="30"/>
      <c r="N798" s="30"/>
      <c r="O798" s="49" t="s">
        <v>215</v>
      </c>
      <c r="P798" s="30" t="s">
        <v>1030</v>
      </c>
      <c r="Q798" s="32">
        <v>1</v>
      </c>
      <c r="R798" s="32">
        <v>1</v>
      </c>
      <c r="S798" s="33" t="s">
        <v>361</v>
      </c>
      <c r="T798" s="34">
        <v>486.97130502756028</v>
      </c>
      <c r="U798" s="34"/>
      <c r="V798" s="34" t="s">
        <v>363</v>
      </c>
      <c r="W798" s="162" t="s">
        <v>363</v>
      </c>
      <c r="X798" s="162" t="s">
        <v>363</v>
      </c>
      <c r="Y798" s="34" t="s">
        <v>363</v>
      </c>
      <c r="Z798" s="162" t="s">
        <v>363</v>
      </c>
      <c r="AA798" s="162" t="s">
        <v>363</v>
      </c>
      <c r="AB798" s="162" t="s">
        <v>363</v>
      </c>
      <c r="AC798" s="34" t="s">
        <v>363</v>
      </c>
      <c r="AD798" s="162" t="s">
        <v>363</v>
      </c>
      <c r="AE798" s="162" t="s">
        <v>363</v>
      </c>
      <c r="AF798" s="162" t="s">
        <v>363</v>
      </c>
      <c r="AG798" s="162" t="s">
        <v>363</v>
      </c>
      <c r="AH798" s="162" t="s">
        <v>363</v>
      </c>
      <c r="AI798" s="162" t="s">
        <v>363</v>
      </c>
      <c r="AJ798" s="162" t="s">
        <v>363</v>
      </c>
      <c r="AK798" s="34" t="s">
        <v>363</v>
      </c>
      <c r="AL798" s="34" t="s">
        <v>363</v>
      </c>
      <c r="AM798" s="34" t="s">
        <v>363</v>
      </c>
      <c r="AN798" s="34" t="s">
        <v>363</v>
      </c>
      <c r="AO798" s="34">
        <v>297.81009241716993</v>
      </c>
      <c r="AP798" s="34" t="s">
        <v>363</v>
      </c>
      <c r="AQ798" s="34" t="s">
        <v>363</v>
      </c>
    </row>
    <row r="799" spans="1:43" x14ac:dyDescent="0.45">
      <c r="A799" s="19">
        <v>791</v>
      </c>
      <c r="B799" s="19" t="str">
        <f t="shared" si="82"/>
        <v>81030_Blue</v>
      </c>
      <c r="C799" s="19" t="s">
        <v>124</v>
      </c>
      <c r="D799" s="19" t="s">
        <v>124</v>
      </c>
      <c r="E799" s="19" t="s">
        <v>124</v>
      </c>
      <c r="F799" s="19" t="s">
        <v>124</v>
      </c>
      <c r="G799" s="19">
        <f t="shared" si="83"/>
        <v>81030</v>
      </c>
      <c r="H799" s="19" t="str">
        <f t="shared" si="85"/>
        <v>081030</v>
      </c>
      <c r="I799" s="19">
        <f t="shared" si="80"/>
        <v>549</v>
      </c>
      <c r="J799" s="19">
        <f t="shared" si="84"/>
        <v>549</v>
      </c>
      <c r="K799" s="35"/>
      <c r="L799" s="36"/>
      <c r="M799" s="36"/>
      <c r="N799" s="36"/>
      <c r="O799" s="56"/>
      <c r="P799" s="36"/>
      <c r="Q799" s="37"/>
      <c r="R799" s="37"/>
      <c r="S799" s="33" t="s">
        <v>362</v>
      </c>
      <c r="T799" s="34">
        <v>8.4740087034410418</v>
      </c>
      <c r="U799" s="34"/>
      <c r="V799" s="34" t="s">
        <v>363</v>
      </c>
      <c r="W799" s="162" t="s">
        <v>363</v>
      </c>
      <c r="X799" s="162" t="s">
        <v>363</v>
      </c>
      <c r="Y799" s="34" t="s">
        <v>363</v>
      </c>
      <c r="Z799" s="162" t="s">
        <v>363</v>
      </c>
      <c r="AA799" s="162" t="s">
        <v>363</v>
      </c>
      <c r="AB799" s="162" t="s">
        <v>363</v>
      </c>
      <c r="AC799" s="34" t="s">
        <v>363</v>
      </c>
      <c r="AD799" s="162" t="s">
        <v>363</v>
      </c>
      <c r="AE799" s="162" t="s">
        <v>363</v>
      </c>
      <c r="AF799" s="162" t="s">
        <v>363</v>
      </c>
      <c r="AG799" s="162" t="s">
        <v>363</v>
      </c>
      <c r="AH799" s="162" t="s">
        <v>363</v>
      </c>
      <c r="AI799" s="162" t="s">
        <v>363</v>
      </c>
      <c r="AJ799" s="162" t="s">
        <v>363</v>
      </c>
      <c r="AK799" s="34" t="s">
        <v>363</v>
      </c>
      <c r="AL799" s="34" t="s">
        <v>363</v>
      </c>
      <c r="AM799" s="34" t="s">
        <v>363</v>
      </c>
      <c r="AN799" s="34" t="s">
        <v>363</v>
      </c>
      <c r="AO799" s="34">
        <v>1.062177534237545</v>
      </c>
      <c r="AP799" s="34" t="s">
        <v>363</v>
      </c>
      <c r="AQ799" s="34" t="s">
        <v>363</v>
      </c>
    </row>
    <row r="800" spans="1:43" x14ac:dyDescent="0.45">
      <c r="A800" s="19">
        <v>792</v>
      </c>
      <c r="B800" s="19" t="str">
        <f t="shared" si="82"/>
        <v>81030_Grey</v>
      </c>
      <c r="C800" s="19" t="s">
        <v>124</v>
      </c>
      <c r="D800" s="19" t="s">
        <v>124</v>
      </c>
      <c r="E800" s="19" t="s">
        <v>124</v>
      </c>
      <c r="F800" s="19" t="s">
        <v>124</v>
      </c>
      <c r="G800" s="19">
        <f t="shared" si="83"/>
        <v>81030</v>
      </c>
      <c r="H800" s="19" t="str">
        <f t="shared" si="85"/>
        <v>081030</v>
      </c>
      <c r="I800" s="19">
        <f t="shared" si="80"/>
        <v>549</v>
      </c>
      <c r="J800" s="19">
        <f t="shared" si="84"/>
        <v>549</v>
      </c>
      <c r="K800" s="38"/>
      <c r="L800" s="39"/>
      <c r="M800" s="39"/>
      <c r="N800" s="39"/>
      <c r="O800" s="39"/>
      <c r="P800" s="39"/>
      <c r="Q800" s="40"/>
      <c r="R800" s="40"/>
      <c r="S800" s="33" t="s">
        <v>364</v>
      </c>
      <c r="T800" s="34">
        <v>30.792550239080956</v>
      </c>
      <c r="U800" s="34"/>
      <c r="V800" s="34" t="s">
        <v>363</v>
      </c>
      <c r="W800" s="162" t="s">
        <v>363</v>
      </c>
      <c r="X800" s="162" t="s">
        <v>363</v>
      </c>
      <c r="Y800" s="34" t="s">
        <v>363</v>
      </c>
      <c r="Z800" s="162" t="s">
        <v>363</v>
      </c>
      <c r="AA800" s="162" t="s">
        <v>363</v>
      </c>
      <c r="AB800" s="162" t="s">
        <v>363</v>
      </c>
      <c r="AC800" s="34" t="s">
        <v>363</v>
      </c>
      <c r="AD800" s="162" t="s">
        <v>363</v>
      </c>
      <c r="AE800" s="162" t="s">
        <v>363</v>
      </c>
      <c r="AF800" s="162" t="s">
        <v>363</v>
      </c>
      <c r="AG800" s="162" t="s">
        <v>363</v>
      </c>
      <c r="AH800" s="162" t="s">
        <v>363</v>
      </c>
      <c r="AI800" s="162" t="s">
        <v>363</v>
      </c>
      <c r="AJ800" s="162" t="s">
        <v>363</v>
      </c>
      <c r="AK800" s="34" t="s">
        <v>363</v>
      </c>
      <c r="AL800" s="34" t="s">
        <v>363</v>
      </c>
      <c r="AM800" s="34" t="s">
        <v>363</v>
      </c>
      <c r="AN800" s="34" t="s">
        <v>363</v>
      </c>
      <c r="AO800" s="34" t="s">
        <v>363</v>
      </c>
      <c r="AP800" s="34" t="s">
        <v>363</v>
      </c>
      <c r="AQ800" s="34" t="s">
        <v>363</v>
      </c>
    </row>
    <row r="801" spans="1:43" x14ac:dyDescent="0.45">
      <c r="A801" s="19">
        <v>793</v>
      </c>
      <c r="B801" s="19" t="str">
        <f t="shared" si="82"/>
        <v>81030_Green</v>
      </c>
      <c r="C801" s="19" t="s">
        <v>124</v>
      </c>
      <c r="D801" s="19" t="s">
        <v>124</v>
      </c>
      <c r="E801" s="19" t="s">
        <v>124</v>
      </c>
      <c r="F801" s="19" t="s">
        <v>124</v>
      </c>
      <c r="G801" s="19">
        <f t="shared" si="83"/>
        <v>81030</v>
      </c>
      <c r="H801" s="19" t="str">
        <f t="shared" si="85"/>
        <v>081030</v>
      </c>
      <c r="I801" s="19" t="str">
        <f>IF(J801=J798,"aa",J801)</f>
        <v>aa</v>
      </c>
      <c r="J801" s="19">
        <f t="shared" si="84"/>
        <v>549</v>
      </c>
      <c r="K801" s="31" t="s">
        <v>363</v>
      </c>
      <c r="L801" s="30" t="s">
        <v>1031</v>
      </c>
      <c r="M801" s="30" t="s">
        <v>1018</v>
      </c>
      <c r="N801" s="49" t="s">
        <v>1032</v>
      </c>
      <c r="O801" s="30" t="s">
        <v>363</v>
      </c>
      <c r="P801" s="30" t="s">
        <v>1033</v>
      </c>
      <c r="Q801" s="32">
        <v>1</v>
      </c>
      <c r="R801" s="32">
        <v>1</v>
      </c>
      <c r="S801" s="33" t="s">
        <v>361</v>
      </c>
      <c r="T801" s="34">
        <v>457.07215907503468</v>
      </c>
      <c r="U801" s="34"/>
      <c r="V801" s="34" t="s">
        <v>363</v>
      </c>
      <c r="W801" s="162" t="s">
        <v>363</v>
      </c>
      <c r="X801" s="162" t="s">
        <v>363</v>
      </c>
      <c r="Y801" s="34" t="s">
        <v>363</v>
      </c>
      <c r="Z801" s="162" t="s">
        <v>363</v>
      </c>
      <c r="AA801" s="162" t="s">
        <v>363</v>
      </c>
      <c r="AB801" s="162" t="s">
        <v>363</v>
      </c>
      <c r="AC801" s="34" t="s">
        <v>363</v>
      </c>
      <c r="AD801" s="162" t="s">
        <v>363</v>
      </c>
      <c r="AE801" s="162" t="s">
        <v>363</v>
      </c>
      <c r="AF801" s="162" t="s">
        <v>363</v>
      </c>
      <c r="AG801" s="162" t="s">
        <v>363</v>
      </c>
      <c r="AH801" s="162" t="s">
        <v>363</v>
      </c>
      <c r="AI801" s="162" t="s">
        <v>363</v>
      </c>
      <c r="AJ801" s="162" t="s">
        <v>363</v>
      </c>
      <c r="AK801" s="34" t="s">
        <v>363</v>
      </c>
      <c r="AL801" s="34" t="s">
        <v>363</v>
      </c>
      <c r="AM801" s="34" t="s">
        <v>363</v>
      </c>
      <c r="AN801" s="34" t="s">
        <v>363</v>
      </c>
      <c r="AO801" s="34">
        <v>510.7143422211787</v>
      </c>
      <c r="AP801" s="34" t="s">
        <v>363</v>
      </c>
      <c r="AQ801" s="34" t="s">
        <v>363</v>
      </c>
    </row>
    <row r="802" spans="1:43" x14ac:dyDescent="0.45">
      <c r="A802" s="19">
        <v>794</v>
      </c>
      <c r="B802" s="19" t="str">
        <f t="shared" si="82"/>
        <v>81030_Blue</v>
      </c>
      <c r="C802" s="19" t="s">
        <v>124</v>
      </c>
      <c r="D802" s="19" t="s">
        <v>124</v>
      </c>
      <c r="E802" s="19" t="s">
        <v>124</v>
      </c>
      <c r="F802" s="19" t="s">
        <v>124</v>
      </c>
      <c r="G802" s="19">
        <f t="shared" si="83"/>
        <v>81030</v>
      </c>
      <c r="H802" s="19" t="str">
        <f t="shared" si="85"/>
        <v>081030</v>
      </c>
      <c r="I802" s="19" t="str">
        <f t="shared" si="80"/>
        <v>aa</v>
      </c>
      <c r="J802" s="19">
        <f t="shared" si="84"/>
        <v>549</v>
      </c>
      <c r="K802" s="35"/>
      <c r="L802" s="36"/>
      <c r="M802" s="36"/>
      <c r="N802" s="56"/>
      <c r="O802" s="36"/>
      <c r="P802" s="36"/>
      <c r="Q802" s="37"/>
      <c r="R802" s="37"/>
      <c r="S802" s="33" t="s">
        <v>362</v>
      </c>
      <c r="T802" s="34">
        <v>19.195441243437831</v>
      </c>
      <c r="U802" s="34"/>
      <c r="V802" s="34" t="s">
        <v>363</v>
      </c>
      <c r="W802" s="162" t="s">
        <v>363</v>
      </c>
      <c r="X802" s="162" t="s">
        <v>363</v>
      </c>
      <c r="Y802" s="34" t="s">
        <v>363</v>
      </c>
      <c r="Z802" s="162" t="s">
        <v>363</v>
      </c>
      <c r="AA802" s="162" t="s">
        <v>363</v>
      </c>
      <c r="AB802" s="162" t="s">
        <v>363</v>
      </c>
      <c r="AC802" s="34" t="s">
        <v>363</v>
      </c>
      <c r="AD802" s="162" t="s">
        <v>363</v>
      </c>
      <c r="AE802" s="162" t="s">
        <v>363</v>
      </c>
      <c r="AF802" s="162" t="s">
        <v>363</v>
      </c>
      <c r="AG802" s="162" t="s">
        <v>363</v>
      </c>
      <c r="AH802" s="162" t="s">
        <v>363</v>
      </c>
      <c r="AI802" s="162" t="s">
        <v>363</v>
      </c>
      <c r="AJ802" s="162" t="s">
        <v>363</v>
      </c>
      <c r="AK802" s="34" t="s">
        <v>363</v>
      </c>
      <c r="AL802" s="34" t="s">
        <v>363</v>
      </c>
      <c r="AM802" s="34" t="s">
        <v>363</v>
      </c>
      <c r="AN802" s="34" t="s">
        <v>363</v>
      </c>
      <c r="AO802" s="34">
        <v>5.4884457796171411</v>
      </c>
      <c r="AP802" s="34" t="s">
        <v>363</v>
      </c>
      <c r="AQ802" s="34" t="s">
        <v>363</v>
      </c>
    </row>
    <row r="803" spans="1:43" x14ac:dyDescent="0.45">
      <c r="A803" s="19">
        <v>795</v>
      </c>
      <c r="B803" s="19" t="str">
        <f t="shared" si="82"/>
        <v>81030_Grey</v>
      </c>
      <c r="C803" s="19" t="s">
        <v>124</v>
      </c>
      <c r="D803" s="19" t="s">
        <v>124</v>
      </c>
      <c r="E803" s="19" t="s">
        <v>124</v>
      </c>
      <c r="F803" s="19" t="s">
        <v>124</v>
      </c>
      <c r="G803" s="19">
        <f t="shared" si="83"/>
        <v>81030</v>
      </c>
      <c r="H803" s="19" t="str">
        <f t="shared" si="85"/>
        <v>081030</v>
      </c>
      <c r="I803" s="19" t="str">
        <f t="shared" si="80"/>
        <v>aa</v>
      </c>
      <c r="J803" s="19">
        <f t="shared" si="84"/>
        <v>549</v>
      </c>
      <c r="K803" s="38"/>
      <c r="L803" s="39"/>
      <c r="M803" s="39"/>
      <c r="N803" s="39"/>
      <c r="O803" s="39"/>
      <c r="P803" s="39"/>
      <c r="Q803" s="40"/>
      <c r="R803" s="40"/>
      <c r="S803" s="33" t="s">
        <v>364</v>
      </c>
      <c r="T803" s="34">
        <v>22.687943360661333</v>
      </c>
      <c r="U803" s="34"/>
      <c r="V803" s="34" t="s">
        <v>363</v>
      </c>
      <c r="W803" s="162" t="s">
        <v>363</v>
      </c>
      <c r="X803" s="162" t="s">
        <v>363</v>
      </c>
      <c r="Y803" s="34" t="s">
        <v>363</v>
      </c>
      <c r="Z803" s="162" t="s">
        <v>363</v>
      </c>
      <c r="AA803" s="162" t="s">
        <v>363</v>
      </c>
      <c r="AB803" s="162" t="s">
        <v>363</v>
      </c>
      <c r="AC803" s="34" t="s">
        <v>363</v>
      </c>
      <c r="AD803" s="162" t="s">
        <v>363</v>
      </c>
      <c r="AE803" s="162" t="s">
        <v>363</v>
      </c>
      <c r="AF803" s="162" t="s">
        <v>363</v>
      </c>
      <c r="AG803" s="162" t="s">
        <v>363</v>
      </c>
      <c r="AH803" s="162" t="s">
        <v>363</v>
      </c>
      <c r="AI803" s="162" t="s">
        <v>363</v>
      </c>
      <c r="AJ803" s="162" t="s">
        <v>363</v>
      </c>
      <c r="AK803" s="34" t="s">
        <v>363</v>
      </c>
      <c r="AL803" s="34" t="s">
        <v>363</v>
      </c>
      <c r="AM803" s="34" t="s">
        <v>363</v>
      </c>
      <c r="AN803" s="34" t="s">
        <v>363</v>
      </c>
      <c r="AO803" s="34" t="s">
        <v>363</v>
      </c>
      <c r="AP803" s="34" t="s">
        <v>363</v>
      </c>
      <c r="AQ803" s="34" t="s">
        <v>363</v>
      </c>
    </row>
    <row r="804" spans="1:43" x14ac:dyDescent="0.45">
      <c r="A804" s="19">
        <v>796</v>
      </c>
      <c r="B804" s="19" t="str">
        <f t="shared" si="82"/>
        <v>81030_Green</v>
      </c>
      <c r="C804" s="19" t="s">
        <v>124</v>
      </c>
      <c r="D804" s="19" t="s">
        <v>124</v>
      </c>
      <c r="E804" s="19" t="s">
        <v>124</v>
      </c>
      <c r="F804" s="19" t="s">
        <v>124</v>
      </c>
      <c r="G804" s="19">
        <f t="shared" si="83"/>
        <v>81030</v>
      </c>
      <c r="H804" s="19" t="str">
        <f t="shared" si="85"/>
        <v>081030</v>
      </c>
      <c r="I804" s="19">
        <f>IF(J804=J801,"aa",J804)</f>
        <v>550</v>
      </c>
      <c r="J804" s="19">
        <f t="shared" si="84"/>
        <v>550</v>
      </c>
      <c r="K804" s="31">
        <v>550</v>
      </c>
      <c r="L804" s="30" t="s">
        <v>1033</v>
      </c>
      <c r="M804" s="30"/>
      <c r="N804" s="30"/>
      <c r="O804" s="30" t="s">
        <v>216</v>
      </c>
      <c r="P804" s="30" t="s">
        <v>1033</v>
      </c>
      <c r="Q804" s="32">
        <v>1</v>
      </c>
      <c r="R804" s="32">
        <v>1</v>
      </c>
      <c r="S804" s="33" t="s">
        <v>361</v>
      </c>
      <c r="T804" s="34">
        <v>457.07215907503468</v>
      </c>
      <c r="U804" s="34"/>
      <c r="V804" s="34" t="s">
        <v>363</v>
      </c>
      <c r="W804" s="162" t="s">
        <v>363</v>
      </c>
      <c r="X804" s="162" t="s">
        <v>363</v>
      </c>
      <c r="Y804" s="34" t="s">
        <v>363</v>
      </c>
      <c r="Z804" s="162" t="s">
        <v>363</v>
      </c>
      <c r="AA804" s="162" t="s">
        <v>363</v>
      </c>
      <c r="AB804" s="162" t="s">
        <v>363</v>
      </c>
      <c r="AC804" s="34" t="s">
        <v>363</v>
      </c>
      <c r="AD804" s="162" t="s">
        <v>363</v>
      </c>
      <c r="AE804" s="162" t="s">
        <v>363</v>
      </c>
      <c r="AF804" s="162" t="s">
        <v>363</v>
      </c>
      <c r="AG804" s="162" t="s">
        <v>363</v>
      </c>
      <c r="AH804" s="162" t="s">
        <v>363</v>
      </c>
      <c r="AI804" s="162" t="s">
        <v>363</v>
      </c>
      <c r="AJ804" s="162" t="s">
        <v>363</v>
      </c>
      <c r="AK804" s="34" t="s">
        <v>363</v>
      </c>
      <c r="AL804" s="34" t="s">
        <v>363</v>
      </c>
      <c r="AM804" s="34" t="s">
        <v>363</v>
      </c>
      <c r="AN804" s="34" t="s">
        <v>363</v>
      </c>
      <c r="AO804" s="34">
        <v>510.7143422211787</v>
      </c>
      <c r="AP804" s="34" t="s">
        <v>363</v>
      </c>
      <c r="AQ804" s="34" t="s">
        <v>363</v>
      </c>
    </row>
    <row r="805" spans="1:43" x14ac:dyDescent="0.45">
      <c r="A805" s="19">
        <v>797</v>
      </c>
      <c r="B805" s="19" t="str">
        <f t="shared" si="82"/>
        <v>81030_Blue</v>
      </c>
      <c r="C805" s="19" t="s">
        <v>124</v>
      </c>
      <c r="D805" s="19" t="s">
        <v>124</v>
      </c>
      <c r="E805" s="19" t="s">
        <v>124</v>
      </c>
      <c r="F805" s="19" t="s">
        <v>124</v>
      </c>
      <c r="G805" s="19">
        <f t="shared" si="83"/>
        <v>81030</v>
      </c>
      <c r="H805" s="19" t="str">
        <f t="shared" si="85"/>
        <v>081030</v>
      </c>
      <c r="I805" s="19">
        <f t="shared" si="80"/>
        <v>550</v>
      </c>
      <c r="J805" s="19">
        <f t="shared" si="84"/>
        <v>550</v>
      </c>
      <c r="K805" s="35"/>
      <c r="L805" s="36"/>
      <c r="M805" s="36"/>
      <c r="N805" s="36"/>
      <c r="O805" s="36"/>
      <c r="P805" s="36"/>
      <c r="Q805" s="37"/>
      <c r="R805" s="37"/>
      <c r="S805" s="33" t="s">
        <v>362</v>
      </c>
      <c r="T805" s="34">
        <v>19.195441243437831</v>
      </c>
      <c r="U805" s="34"/>
      <c r="V805" s="34" t="s">
        <v>363</v>
      </c>
      <c r="W805" s="162" t="s">
        <v>363</v>
      </c>
      <c r="X805" s="162" t="s">
        <v>363</v>
      </c>
      <c r="Y805" s="34" t="s">
        <v>363</v>
      </c>
      <c r="Z805" s="162" t="s">
        <v>363</v>
      </c>
      <c r="AA805" s="162" t="s">
        <v>363</v>
      </c>
      <c r="AB805" s="162" t="s">
        <v>363</v>
      </c>
      <c r="AC805" s="34" t="s">
        <v>363</v>
      </c>
      <c r="AD805" s="162" t="s">
        <v>363</v>
      </c>
      <c r="AE805" s="162" t="s">
        <v>363</v>
      </c>
      <c r="AF805" s="162" t="s">
        <v>363</v>
      </c>
      <c r="AG805" s="162" t="s">
        <v>363</v>
      </c>
      <c r="AH805" s="162" t="s">
        <v>363</v>
      </c>
      <c r="AI805" s="162" t="s">
        <v>363</v>
      </c>
      <c r="AJ805" s="162" t="s">
        <v>363</v>
      </c>
      <c r="AK805" s="34" t="s">
        <v>363</v>
      </c>
      <c r="AL805" s="34" t="s">
        <v>363</v>
      </c>
      <c r="AM805" s="34" t="s">
        <v>363</v>
      </c>
      <c r="AN805" s="34" t="s">
        <v>363</v>
      </c>
      <c r="AO805" s="34">
        <v>5.4884457796171411</v>
      </c>
      <c r="AP805" s="34" t="s">
        <v>363</v>
      </c>
      <c r="AQ805" s="34" t="s">
        <v>363</v>
      </c>
    </row>
    <row r="806" spans="1:43" x14ac:dyDescent="0.45">
      <c r="A806" s="19">
        <v>798</v>
      </c>
      <c r="B806" s="19" t="str">
        <f t="shared" si="82"/>
        <v>81030_Grey</v>
      </c>
      <c r="C806" s="19" t="s">
        <v>124</v>
      </c>
      <c r="D806" s="19" t="s">
        <v>124</v>
      </c>
      <c r="E806" s="19" t="s">
        <v>124</v>
      </c>
      <c r="F806" s="19" t="s">
        <v>124</v>
      </c>
      <c r="G806" s="19">
        <f t="shared" si="83"/>
        <v>81030</v>
      </c>
      <c r="H806" s="19" t="str">
        <f t="shared" si="85"/>
        <v>081030</v>
      </c>
      <c r="I806" s="19">
        <f t="shared" ref="I806:I821" si="86">IF(J806=J803,"aa",J806)</f>
        <v>550</v>
      </c>
      <c r="J806" s="19">
        <f t="shared" si="84"/>
        <v>550</v>
      </c>
      <c r="K806" s="38"/>
      <c r="L806" s="39"/>
      <c r="M806" s="39"/>
      <c r="N806" s="39"/>
      <c r="O806" s="39"/>
      <c r="P806" s="39"/>
      <c r="Q806" s="40"/>
      <c r="R806" s="40"/>
      <c r="S806" s="33" t="s">
        <v>364</v>
      </c>
      <c r="T806" s="34">
        <v>22.687943360661333</v>
      </c>
      <c r="U806" s="34"/>
      <c r="V806" s="34" t="s">
        <v>363</v>
      </c>
      <c r="W806" s="162" t="s">
        <v>363</v>
      </c>
      <c r="X806" s="162" t="s">
        <v>363</v>
      </c>
      <c r="Y806" s="34" t="s">
        <v>363</v>
      </c>
      <c r="Z806" s="162" t="s">
        <v>363</v>
      </c>
      <c r="AA806" s="162" t="s">
        <v>363</v>
      </c>
      <c r="AB806" s="162" t="s">
        <v>363</v>
      </c>
      <c r="AC806" s="34" t="s">
        <v>363</v>
      </c>
      <c r="AD806" s="162" t="s">
        <v>363</v>
      </c>
      <c r="AE806" s="162" t="s">
        <v>363</v>
      </c>
      <c r="AF806" s="162" t="s">
        <v>363</v>
      </c>
      <c r="AG806" s="162" t="s">
        <v>363</v>
      </c>
      <c r="AH806" s="162" t="s">
        <v>363</v>
      </c>
      <c r="AI806" s="162" t="s">
        <v>363</v>
      </c>
      <c r="AJ806" s="162" t="s">
        <v>363</v>
      </c>
      <c r="AK806" s="34" t="s">
        <v>363</v>
      </c>
      <c r="AL806" s="34" t="s">
        <v>363</v>
      </c>
      <c r="AM806" s="34" t="s">
        <v>363</v>
      </c>
      <c r="AN806" s="34" t="s">
        <v>363</v>
      </c>
      <c r="AO806" s="34" t="s">
        <v>363</v>
      </c>
      <c r="AP806" s="34" t="s">
        <v>363</v>
      </c>
      <c r="AQ806" s="34" t="s">
        <v>363</v>
      </c>
    </row>
    <row r="807" spans="1:43" x14ac:dyDescent="0.45">
      <c r="A807" s="19">
        <v>799</v>
      </c>
      <c r="B807" s="19" t="str">
        <f t="shared" si="82"/>
        <v>81040_Green</v>
      </c>
      <c r="C807" s="19" t="s">
        <v>124</v>
      </c>
      <c r="D807" s="19" t="s">
        <v>124</v>
      </c>
      <c r="E807" s="19" t="s">
        <v>124</v>
      </c>
      <c r="F807" s="19" t="s">
        <v>124</v>
      </c>
      <c r="G807" s="19">
        <f t="shared" si="83"/>
        <v>81040</v>
      </c>
      <c r="H807" s="19" t="str">
        <f t="shared" si="85"/>
        <v>081040</v>
      </c>
      <c r="I807" s="19">
        <f>IF(J807=J804,"aa",J807)</f>
        <v>552</v>
      </c>
      <c r="J807" s="19">
        <f t="shared" si="84"/>
        <v>552</v>
      </c>
      <c r="K807" s="31">
        <v>552</v>
      </c>
      <c r="L807" s="30" t="s">
        <v>1034</v>
      </c>
      <c r="M807" s="30"/>
      <c r="N807" s="30"/>
      <c r="O807" s="30" t="s">
        <v>217</v>
      </c>
      <c r="P807" s="30" t="s">
        <v>1034</v>
      </c>
      <c r="Q807" s="32">
        <v>1</v>
      </c>
      <c r="R807" s="32">
        <v>1</v>
      </c>
      <c r="S807" s="33" t="s">
        <v>361</v>
      </c>
      <c r="T807" s="34">
        <v>341.45307603670892</v>
      </c>
      <c r="U807" s="34"/>
      <c r="V807" s="34" t="s">
        <v>363</v>
      </c>
      <c r="W807" s="162" t="s">
        <v>363</v>
      </c>
      <c r="X807" s="162" t="s">
        <v>363</v>
      </c>
      <c r="Y807" s="34" t="s">
        <v>363</v>
      </c>
      <c r="Z807" s="162" t="s">
        <v>363</v>
      </c>
      <c r="AA807" s="162" t="s">
        <v>363</v>
      </c>
      <c r="AB807" s="162" t="s">
        <v>363</v>
      </c>
      <c r="AC807" s="34" t="s">
        <v>363</v>
      </c>
      <c r="AD807" s="162" t="s">
        <v>363</v>
      </c>
      <c r="AE807" s="162" t="s">
        <v>363</v>
      </c>
      <c r="AF807" s="162" t="s">
        <v>363</v>
      </c>
      <c r="AG807" s="162" t="s">
        <v>363</v>
      </c>
      <c r="AH807" s="162" t="s">
        <v>363</v>
      </c>
      <c r="AI807" s="162" t="s">
        <v>363</v>
      </c>
      <c r="AJ807" s="162" t="s">
        <v>363</v>
      </c>
      <c r="AK807" s="34" t="s">
        <v>363</v>
      </c>
      <c r="AL807" s="34" t="s">
        <v>363</v>
      </c>
      <c r="AM807" s="34" t="s">
        <v>363</v>
      </c>
      <c r="AN807" s="34" t="s">
        <v>363</v>
      </c>
      <c r="AO807" s="34" t="s">
        <v>363</v>
      </c>
      <c r="AP807" s="34" t="s">
        <v>363</v>
      </c>
      <c r="AQ807" s="34" t="s">
        <v>363</v>
      </c>
    </row>
    <row r="808" spans="1:43" x14ac:dyDescent="0.45">
      <c r="A808" s="19">
        <v>800</v>
      </c>
      <c r="B808" s="19" t="str">
        <f t="shared" si="82"/>
        <v>81040_Blue</v>
      </c>
      <c r="C808" s="19" t="s">
        <v>124</v>
      </c>
      <c r="D808" s="19" t="s">
        <v>124</v>
      </c>
      <c r="E808" s="19" t="s">
        <v>124</v>
      </c>
      <c r="F808" s="19" t="s">
        <v>124</v>
      </c>
      <c r="G808" s="19">
        <f t="shared" si="83"/>
        <v>81040</v>
      </c>
      <c r="H808" s="19" t="str">
        <f t="shared" si="85"/>
        <v>081040</v>
      </c>
      <c r="I808" s="19">
        <f t="shared" si="86"/>
        <v>552</v>
      </c>
      <c r="J808" s="19">
        <f t="shared" si="84"/>
        <v>552</v>
      </c>
      <c r="K808" s="35"/>
      <c r="L808" s="36"/>
      <c r="M808" s="36"/>
      <c r="N808" s="36"/>
      <c r="O808" s="36"/>
      <c r="P808" s="36"/>
      <c r="Q808" s="37"/>
      <c r="R808" s="37"/>
      <c r="S808" s="33" t="s">
        <v>362</v>
      </c>
      <c r="T808" s="34">
        <v>333.77060547586046</v>
      </c>
      <c r="U808" s="34"/>
      <c r="V808" s="34" t="s">
        <v>363</v>
      </c>
      <c r="W808" s="162" t="s">
        <v>363</v>
      </c>
      <c r="X808" s="162" t="s">
        <v>363</v>
      </c>
      <c r="Y808" s="34" t="s">
        <v>363</v>
      </c>
      <c r="Z808" s="162" t="s">
        <v>363</v>
      </c>
      <c r="AA808" s="162" t="s">
        <v>363</v>
      </c>
      <c r="AB808" s="162" t="s">
        <v>363</v>
      </c>
      <c r="AC808" s="34" t="s">
        <v>363</v>
      </c>
      <c r="AD808" s="162" t="s">
        <v>363</v>
      </c>
      <c r="AE808" s="162" t="s">
        <v>363</v>
      </c>
      <c r="AF808" s="162" t="s">
        <v>363</v>
      </c>
      <c r="AG808" s="162" t="s">
        <v>363</v>
      </c>
      <c r="AH808" s="162" t="s">
        <v>363</v>
      </c>
      <c r="AI808" s="162" t="s">
        <v>363</v>
      </c>
      <c r="AJ808" s="162" t="s">
        <v>363</v>
      </c>
      <c r="AK808" s="34" t="s">
        <v>363</v>
      </c>
      <c r="AL808" s="34" t="s">
        <v>363</v>
      </c>
      <c r="AM808" s="34" t="s">
        <v>363</v>
      </c>
      <c r="AN808" s="34" t="s">
        <v>363</v>
      </c>
      <c r="AO808" s="34" t="s">
        <v>363</v>
      </c>
      <c r="AP808" s="34" t="s">
        <v>363</v>
      </c>
      <c r="AQ808" s="34" t="s">
        <v>363</v>
      </c>
    </row>
    <row r="809" spans="1:43" x14ac:dyDescent="0.45">
      <c r="A809" s="19">
        <v>801</v>
      </c>
      <c r="B809" s="19" t="str">
        <f t="shared" si="82"/>
        <v>81040_Grey</v>
      </c>
      <c r="C809" s="19" t="s">
        <v>124</v>
      </c>
      <c r="D809" s="19" t="s">
        <v>124</v>
      </c>
      <c r="E809" s="19" t="s">
        <v>124</v>
      </c>
      <c r="F809" s="19" t="s">
        <v>124</v>
      </c>
      <c r="G809" s="19">
        <f t="shared" si="83"/>
        <v>81040</v>
      </c>
      <c r="H809" s="19" t="str">
        <f t="shared" si="85"/>
        <v>081040</v>
      </c>
      <c r="I809" s="19">
        <f t="shared" si="86"/>
        <v>552</v>
      </c>
      <c r="J809" s="19">
        <f t="shared" si="84"/>
        <v>552</v>
      </c>
      <c r="K809" s="38"/>
      <c r="L809" s="39"/>
      <c r="M809" s="39"/>
      <c r="N809" s="39"/>
      <c r="O809" s="39"/>
      <c r="P809" s="39"/>
      <c r="Q809" s="40"/>
      <c r="R809" s="40"/>
      <c r="S809" s="33" t="s">
        <v>364</v>
      </c>
      <c r="T809" s="34">
        <v>170.13998777410907</v>
      </c>
      <c r="U809" s="34"/>
      <c r="V809" s="34" t="s">
        <v>363</v>
      </c>
      <c r="W809" s="162" t="s">
        <v>363</v>
      </c>
      <c r="X809" s="162" t="s">
        <v>363</v>
      </c>
      <c r="Y809" s="34" t="s">
        <v>363</v>
      </c>
      <c r="Z809" s="162" t="s">
        <v>363</v>
      </c>
      <c r="AA809" s="162" t="s">
        <v>363</v>
      </c>
      <c r="AB809" s="162" t="s">
        <v>363</v>
      </c>
      <c r="AC809" s="34" t="s">
        <v>363</v>
      </c>
      <c r="AD809" s="162" t="s">
        <v>363</v>
      </c>
      <c r="AE809" s="162" t="s">
        <v>363</v>
      </c>
      <c r="AF809" s="162" t="s">
        <v>363</v>
      </c>
      <c r="AG809" s="162" t="s">
        <v>363</v>
      </c>
      <c r="AH809" s="162" t="s">
        <v>363</v>
      </c>
      <c r="AI809" s="162" t="s">
        <v>363</v>
      </c>
      <c r="AJ809" s="162" t="s">
        <v>363</v>
      </c>
      <c r="AK809" s="34" t="s">
        <v>363</v>
      </c>
      <c r="AL809" s="34" t="s">
        <v>363</v>
      </c>
      <c r="AM809" s="34" t="s">
        <v>363</v>
      </c>
      <c r="AN809" s="34" t="s">
        <v>363</v>
      </c>
      <c r="AO809" s="34" t="s">
        <v>363</v>
      </c>
      <c r="AP809" s="34" t="s">
        <v>363</v>
      </c>
      <c r="AQ809" s="34" t="s">
        <v>363</v>
      </c>
    </row>
    <row r="810" spans="1:43" x14ac:dyDescent="0.45">
      <c r="A810" s="19">
        <v>802</v>
      </c>
      <c r="B810" s="19" t="str">
        <f t="shared" si="82"/>
        <v>81040_Green</v>
      </c>
      <c r="C810" s="19" t="s">
        <v>124</v>
      </c>
      <c r="D810" s="19" t="s">
        <v>124</v>
      </c>
      <c r="E810" s="19" t="s">
        <v>124</v>
      </c>
      <c r="F810" s="19" t="s">
        <v>124</v>
      </c>
      <c r="G810" s="19">
        <f t="shared" si="83"/>
        <v>81040</v>
      </c>
      <c r="H810" s="19" t="str">
        <f t="shared" si="85"/>
        <v>081040</v>
      </c>
      <c r="I810" s="19">
        <f>IF(J810=J807,"aa",J810)</f>
        <v>554</v>
      </c>
      <c r="J810" s="19">
        <f t="shared" si="84"/>
        <v>554</v>
      </c>
      <c r="K810" s="31">
        <v>554</v>
      </c>
      <c r="L810" s="30" t="s">
        <v>1035</v>
      </c>
      <c r="M810" s="30" t="s">
        <v>1018</v>
      </c>
      <c r="N810" s="49" t="s">
        <v>1036</v>
      </c>
      <c r="O810" s="49" t="s">
        <v>218</v>
      </c>
      <c r="P810" s="30" t="s">
        <v>1035</v>
      </c>
      <c r="Q810" s="32">
        <v>1</v>
      </c>
      <c r="R810" s="32">
        <v>1</v>
      </c>
      <c r="S810" s="33" t="s">
        <v>361</v>
      </c>
      <c r="T810" s="34">
        <v>90.929484179337109</v>
      </c>
      <c r="U810" s="34"/>
      <c r="V810" s="34" t="s">
        <v>363</v>
      </c>
      <c r="W810" s="162" t="s">
        <v>363</v>
      </c>
      <c r="X810" s="162" t="s">
        <v>363</v>
      </c>
      <c r="Y810" s="34" t="s">
        <v>363</v>
      </c>
      <c r="Z810" s="162" t="s">
        <v>363</v>
      </c>
      <c r="AA810" s="162" t="s">
        <v>363</v>
      </c>
      <c r="AB810" s="162" t="s">
        <v>363</v>
      </c>
      <c r="AC810" s="34" t="s">
        <v>363</v>
      </c>
      <c r="AD810" s="162" t="s">
        <v>363</v>
      </c>
      <c r="AE810" s="162" t="s">
        <v>363</v>
      </c>
      <c r="AF810" s="162" t="s">
        <v>363</v>
      </c>
      <c r="AG810" s="162" t="s">
        <v>363</v>
      </c>
      <c r="AH810" s="162" t="s">
        <v>363</v>
      </c>
      <c r="AI810" s="162" t="s">
        <v>363</v>
      </c>
      <c r="AJ810" s="162" t="s">
        <v>363</v>
      </c>
      <c r="AK810" s="34" t="s">
        <v>363</v>
      </c>
      <c r="AL810" s="34" t="s">
        <v>363</v>
      </c>
      <c r="AM810" s="34" t="s">
        <v>363</v>
      </c>
      <c r="AN810" s="34" t="s">
        <v>363</v>
      </c>
      <c r="AO810" s="34" t="s">
        <v>363</v>
      </c>
      <c r="AP810" s="34" t="s">
        <v>363</v>
      </c>
      <c r="AQ810" s="34" t="s">
        <v>363</v>
      </c>
    </row>
    <row r="811" spans="1:43" x14ac:dyDescent="0.45">
      <c r="A811" s="19">
        <v>803</v>
      </c>
      <c r="B811" s="19" t="str">
        <f t="shared" si="82"/>
        <v>81040_Blue</v>
      </c>
      <c r="C811" s="19" t="s">
        <v>124</v>
      </c>
      <c r="D811" s="19" t="s">
        <v>124</v>
      </c>
      <c r="E811" s="19" t="s">
        <v>124</v>
      </c>
      <c r="F811" s="19" t="s">
        <v>124</v>
      </c>
      <c r="G811" s="19">
        <f t="shared" si="83"/>
        <v>81040</v>
      </c>
      <c r="H811" s="19" t="str">
        <f t="shared" si="85"/>
        <v>081040</v>
      </c>
      <c r="I811" s="19">
        <f t="shared" si="86"/>
        <v>554</v>
      </c>
      <c r="J811" s="19">
        <f t="shared" si="84"/>
        <v>554</v>
      </c>
      <c r="K811" s="35"/>
      <c r="L811" s="36"/>
      <c r="M811" s="36"/>
      <c r="N811" s="56"/>
      <c r="O811" s="56"/>
      <c r="P811" s="36"/>
      <c r="Q811" s="37"/>
      <c r="R811" s="37"/>
      <c r="S811" s="33" t="s">
        <v>362</v>
      </c>
      <c r="T811" s="34">
        <v>107.72478703010238</v>
      </c>
      <c r="U811" s="34"/>
      <c r="V811" s="34" t="s">
        <v>363</v>
      </c>
      <c r="W811" s="162" t="s">
        <v>363</v>
      </c>
      <c r="X811" s="162" t="s">
        <v>363</v>
      </c>
      <c r="Y811" s="34" t="s">
        <v>363</v>
      </c>
      <c r="Z811" s="162" t="s">
        <v>363</v>
      </c>
      <c r="AA811" s="162" t="s">
        <v>363</v>
      </c>
      <c r="AB811" s="162" t="s">
        <v>363</v>
      </c>
      <c r="AC811" s="34" t="s">
        <v>363</v>
      </c>
      <c r="AD811" s="162" t="s">
        <v>363</v>
      </c>
      <c r="AE811" s="162" t="s">
        <v>363</v>
      </c>
      <c r="AF811" s="162" t="s">
        <v>363</v>
      </c>
      <c r="AG811" s="162" t="s">
        <v>363</v>
      </c>
      <c r="AH811" s="162" t="s">
        <v>363</v>
      </c>
      <c r="AI811" s="162" t="s">
        <v>363</v>
      </c>
      <c r="AJ811" s="162" t="s">
        <v>363</v>
      </c>
      <c r="AK811" s="34" t="s">
        <v>363</v>
      </c>
      <c r="AL811" s="34" t="s">
        <v>363</v>
      </c>
      <c r="AM811" s="34" t="s">
        <v>363</v>
      </c>
      <c r="AN811" s="34" t="s">
        <v>363</v>
      </c>
      <c r="AO811" s="34" t="s">
        <v>363</v>
      </c>
      <c r="AP811" s="34" t="s">
        <v>363</v>
      </c>
      <c r="AQ811" s="34" t="s">
        <v>363</v>
      </c>
    </row>
    <row r="812" spans="1:43" x14ac:dyDescent="0.45">
      <c r="A812" s="19">
        <v>804</v>
      </c>
      <c r="B812" s="19" t="str">
        <f t="shared" si="82"/>
        <v>81040_Grey</v>
      </c>
      <c r="C812" s="19" t="s">
        <v>124</v>
      </c>
      <c r="D812" s="19" t="s">
        <v>124</v>
      </c>
      <c r="E812" s="19" t="s">
        <v>124</v>
      </c>
      <c r="F812" s="19" t="s">
        <v>124</v>
      </c>
      <c r="G812" s="19">
        <f t="shared" si="83"/>
        <v>81040</v>
      </c>
      <c r="H812" s="19" t="str">
        <f t="shared" si="85"/>
        <v>081040</v>
      </c>
      <c r="I812" s="19">
        <f t="shared" si="86"/>
        <v>554</v>
      </c>
      <c r="J812" s="19">
        <f t="shared" si="84"/>
        <v>554</v>
      </c>
      <c r="K812" s="38"/>
      <c r="L812" s="39"/>
      <c r="M812" s="39"/>
      <c r="N812" s="39"/>
      <c r="O812" s="39"/>
      <c r="P812" s="39"/>
      <c r="Q812" s="40"/>
      <c r="R812" s="40"/>
      <c r="S812" s="33" t="s">
        <v>364</v>
      </c>
      <c r="T812" s="34">
        <v>76.923583422686846</v>
      </c>
      <c r="U812" s="34"/>
      <c r="V812" s="34" t="s">
        <v>363</v>
      </c>
      <c r="W812" s="162" t="s">
        <v>363</v>
      </c>
      <c r="X812" s="162" t="s">
        <v>363</v>
      </c>
      <c r="Y812" s="34" t="s">
        <v>363</v>
      </c>
      <c r="Z812" s="162" t="s">
        <v>363</v>
      </c>
      <c r="AA812" s="162" t="s">
        <v>363</v>
      </c>
      <c r="AB812" s="162" t="s">
        <v>363</v>
      </c>
      <c r="AC812" s="34" t="s">
        <v>363</v>
      </c>
      <c r="AD812" s="162" t="s">
        <v>363</v>
      </c>
      <c r="AE812" s="162" t="s">
        <v>363</v>
      </c>
      <c r="AF812" s="162" t="s">
        <v>363</v>
      </c>
      <c r="AG812" s="162" t="s">
        <v>363</v>
      </c>
      <c r="AH812" s="162" t="s">
        <v>363</v>
      </c>
      <c r="AI812" s="162" t="s">
        <v>363</v>
      </c>
      <c r="AJ812" s="162" t="s">
        <v>363</v>
      </c>
      <c r="AK812" s="34" t="s">
        <v>363</v>
      </c>
      <c r="AL812" s="34" t="s">
        <v>363</v>
      </c>
      <c r="AM812" s="34" t="s">
        <v>363</v>
      </c>
      <c r="AN812" s="34" t="s">
        <v>363</v>
      </c>
      <c r="AO812" s="34" t="s">
        <v>363</v>
      </c>
      <c r="AP812" s="34" t="s">
        <v>363</v>
      </c>
      <c r="AQ812" s="34" t="s">
        <v>363</v>
      </c>
    </row>
    <row r="813" spans="1:43" x14ac:dyDescent="0.45">
      <c r="A813" s="19">
        <v>805</v>
      </c>
      <c r="B813" s="19" t="str">
        <f t="shared" si="82"/>
        <v>81040_Green</v>
      </c>
      <c r="C813" s="19" t="s">
        <v>124</v>
      </c>
      <c r="D813" s="19" t="s">
        <v>124</v>
      </c>
      <c r="E813" s="19" t="s">
        <v>124</v>
      </c>
      <c r="F813" s="19" t="s">
        <v>124</v>
      </c>
      <c r="G813" s="19">
        <f t="shared" si="83"/>
        <v>81040</v>
      </c>
      <c r="H813" s="19" t="str">
        <f t="shared" si="85"/>
        <v>081040</v>
      </c>
      <c r="I813" s="19">
        <f>IF(J813=J810,"aa",J813)</f>
        <v>558</v>
      </c>
      <c r="J813" s="19">
        <f t="shared" si="84"/>
        <v>558</v>
      </c>
      <c r="K813" s="31">
        <v>558</v>
      </c>
      <c r="L813" s="30" t="s">
        <v>1037</v>
      </c>
      <c r="M813" s="30"/>
      <c r="N813" s="30"/>
      <c r="O813" s="49" t="s">
        <v>1038</v>
      </c>
      <c r="P813" s="30" t="s">
        <v>1037</v>
      </c>
      <c r="Q813" s="32">
        <v>1</v>
      </c>
      <c r="R813" s="32">
        <v>1</v>
      </c>
      <c r="S813" s="33" t="s">
        <v>361</v>
      </c>
      <c r="T813" s="34">
        <v>200.06181866200964</v>
      </c>
      <c r="U813" s="34"/>
      <c r="V813" s="34">
        <v>864.34237154114112</v>
      </c>
      <c r="W813" s="162" t="s">
        <v>363</v>
      </c>
      <c r="X813" s="162" t="s">
        <v>363</v>
      </c>
      <c r="Y813" s="34">
        <v>79.366381865524602</v>
      </c>
      <c r="Z813" s="162" t="s">
        <v>363</v>
      </c>
      <c r="AA813" s="162" t="s">
        <v>363</v>
      </c>
      <c r="AB813" s="162" t="s">
        <v>363</v>
      </c>
      <c r="AC813" s="34">
        <v>812.39644970414156</v>
      </c>
      <c r="AD813" s="162" t="s">
        <v>363</v>
      </c>
      <c r="AE813" s="162" t="s">
        <v>363</v>
      </c>
      <c r="AF813" s="162" t="s">
        <v>363</v>
      </c>
      <c r="AG813" s="162" t="s">
        <v>363</v>
      </c>
      <c r="AH813" s="162" t="s">
        <v>363</v>
      </c>
      <c r="AI813" s="162" t="s">
        <v>363</v>
      </c>
      <c r="AJ813" s="162" t="s">
        <v>363</v>
      </c>
      <c r="AK813" s="34">
        <v>289.17772108843536</v>
      </c>
      <c r="AL813" s="34" t="s">
        <v>363</v>
      </c>
      <c r="AM813" s="34" t="s">
        <v>363</v>
      </c>
      <c r="AN813" s="34">
        <v>207.14646683300927</v>
      </c>
      <c r="AO813" s="34" t="s">
        <v>363</v>
      </c>
      <c r="AP813" s="34">
        <v>262.1360318803965</v>
      </c>
      <c r="AQ813" s="34">
        <v>246.16320754716975</v>
      </c>
    </row>
    <row r="814" spans="1:43" x14ac:dyDescent="0.45">
      <c r="A814" s="19">
        <v>806</v>
      </c>
      <c r="B814" s="19" t="str">
        <f t="shared" si="82"/>
        <v>81040_Blue</v>
      </c>
      <c r="C814" s="19" t="s">
        <v>124</v>
      </c>
      <c r="D814" s="19" t="s">
        <v>124</v>
      </c>
      <c r="E814" s="19" t="s">
        <v>124</v>
      </c>
      <c r="F814" s="19" t="s">
        <v>124</v>
      </c>
      <c r="G814" s="19">
        <f t="shared" si="83"/>
        <v>81040</v>
      </c>
      <c r="H814" s="19" t="str">
        <f t="shared" si="85"/>
        <v>081040</v>
      </c>
      <c r="I814" s="19">
        <f t="shared" si="86"/>
        <v>558</v>
      </c>
      <c r="J814" s="19">
        <f t="shared" si="84"/>
        <v>558</v>
      </c>
      <c r="K814" s="35"/>
      <c r="L814" s="36"/>
      <c r="M814" s="36"/>
      <c r="N814" s="36"/>
      <c r="O814" s="56"/>
      <c r="P814" s="36"/>
      <c r="Q814" s="37"/>
      <c r="R814" s="37"/>
      <c r="S814" s="33" t="s">
        <v>362</v>
      </c>
      <c r="T814" s="34">
        <v>175.47375070519189</v>
      </c>
      <c r="U814" s="34"/>
      <c r="V814" s="34">
        <v>9.8877359429951975E-3</v>
      </c>
      <c r="W814" s="162" t="s">
        <v>363</v>
      </c>
      <c r="X814" s="162" t="s">
        <v>363</v>
      </c>
      <c r="Y814" s="34">
        <v>752.63699819597571</v>
      </c>
      <c r="Z814" s="162" t="s">
        <v>363</v>
      </c>
      <c r="AA814" s="162" t="s">
        <v>363</v>
      </c>
      <c r="AB814" s="162" t="s">
        <v>363</v>
      </c>
      <c r="AC814" s="34" t="s">
        <v>363</v>
      </c>
      <c r="AD814" s="162" t="s">
        <v>363</v>
      </c>
      <c r="AE814" s="162" t="s">
        <v>363</v>
      </c>
      <c r="AF814" s="162" t="s">
        <v>363</v>
      </c>
      <c r="AG814" s="162" t="s">
        <v>363</v>
      </c>
      <c r="AH814" s="162" t="s">
        <v>363</v>
      </c>
      <c r="AI814" s="162" t="s">
        <v>363</v>
      </c>
      <c r="AJ814" s="162" t="s">
        <v>363</v>
      </c>
      <c r="AK814" s="34" t="s">
        <v>363</v>
      </c>
      <c r="AL814" s="34" t="s">
        <v>363</v>
      </c>
      <c r="AM814" s="34" t="s">
        <v>363</v>
      </c>
      <c r="AN814" s="34">
        <v>20.331066232593216</v>
      </c>
      <c r="AO814" s="34" t="s">
        <v>363</v>
      </c>
      <c r="AP814" s="34">
        <v>383.56881706634994</v>
      </c>
      <c r="AQ814" s="34">
        <v>229.99528301886784</v>
      </c>
    </row>
    <row r="815" spans="1:43" x14ac:dyDescent="0.45">
      <c r="A815" s="19">
        <v>807</v>
      </c>
      <c r="B815" s="19" t="str">
        <f t="shared" si="82"/>
        <v>81040_Grey</v>
      </c>
      <c r="C815" s="19" t="s">
        <v>124</v>
      </c>
      <c r="D815" s="19" t="s">
        <v>124</v>
      </c>
      <c r="E815" s="19" t="s">
        <v>124</v>
      </c>
      <c r="F815" s="19" t="s">
        <v>124</v>
      </c>
      <c r="G815" s="19">
        <f t="shared" si="83"/>
        <v>81040</v>
      </c>
      <c r="H815" s="19" t="str">
        <f t="shared" si="85"/>
        <v>081040</v>
      </c>
      <c r="I815" s="19">
        <f t="shared" si="86"/>
        <v>558</v>
      </c>
      <c r="J815" s="19">
        <f t="shared" si="84"/>
        <v>558</v>
      </c>
      <c r="K815" s="38"/>
      <c r="L815" s="39"/>
      <c r="M815" s="39"/>
      <c r="N815" s="39"/>
      <c r="O815" s="39"/>
      <c r="P815" s="39"/>
      <c r="Q815" s="40"/>
      <c r="R815" s="40"/>
      <c r="S815" s="33" t="s">
        <v>364</v>
      </c>
      <c r="T815" s="34">
        <v>74.01587766106249</v>
      </c>
      <c r="U815" s="34"/>
      <c r="V815" s="34">
        <v>80.496433518678828</v>
      </c>
      <c r="W815" s="162" t="s">
        <v>363</v>
      </c>
      <c r="X815" s="162" t="s">
        <v>363</v>
      </c>
      <c r="Y815" s="34">
        <v>374.47324048019527</v>
      </c>
      <c r="Z815" s="162" t="s">
        <v>363</v>
      </c>
      <c r="AA815" s="162" t="s">
        <v>363</v>
      </c>
      <c r="AB815" s="162" t="s">
        <v>363</v>
      </c>
      <c r="AC815" s="34">
        <v>44.631183431952671</v>
      </c>
      <c r="AD815" s="162" t="s">
        <v>363</v>
      </c>
      <c r="AE815" s="162" t="s">
        <v>363</v>
      </c>
      <c r="AF815" s="162" t="s">
        <v>363</v>
      </c>
      <c r="AG815" s="162" t="s">
        <v>363</v>
      </c>
      <c r="AH815" s="162" t="s">
        <v>363</v>
      </c>
      <c r="AI815" s="162" t="s">
        <v>363</v>
      </c>
      <c r="AJ815" s="162" t="s">
        <v>363</v>
      </c>
      <c r="AK815" s="34">
        <v>31.127721088435365</v>
      </c>
      <c r="AL815" s="34" t="s">
        <v>363</v>
      </c>
      <c r="AM815" s="34" t="s">
        <v>363</v>
      </c>
      <c r="AN815" s="34">
        <v>308.14433235672078</v>
      </c>
      <c r="AO815" s="34" t="s">
        <v>363</v>
      </c>
      <c r="AP815" s="34">
        <v>152.99421605495448</v>
      </c>
      <c r="AQ815" s="34">
        <v>110.63773584905664</v>
      </c>
    </row>
    <row r="816" spans="1:43" x14ac:dyDescent="0.45">
      <c r="A816" s="19">
        <v>808</v>
      </c>
      <c r="B816" s="19" t="str">
        <f t="shared" si="82"/>
        <v>80610_Green</v>
      </c>
      <c r="C816" s="19" t="s">
        <v>124</v>
      </c>
      <c r="D816" s="19" t="s">
        <v>124</v>
      </c>
      <c r="E816" s="19" t="s">
        <v>124</v>
      </c>
      <c r="F816" s="19" t="s">
        <v>124</v>
      </c>
      <c r="G816" s="19">
        <f t="shared" si="83"/>
        <v>80610</v>
      </c>
      <c r="H816" s="19" t="str">
        <f t="shared" si="85"/>
        <v>080610</v>
      </c>
      <c r="I816" s="19">
        <f>IF(J816=J813,"aa",J816)</f>
        <v>560</v>
      </c>
      <c r="J816" s="19">
        <f t="shared" si="84"/>
        <v>560</v>
      </c>
      <c r="K816" s="31">
        <v>560</v>
      </c>
      <c r="L816" s="30" t="s">
        <v>1039</v>
      </c>
      <c r="M816" s="30" t="s">
        <v>1040</v>
      </c>
      <c r="N816" s="30" t="s">
        <v>1041</v>
      </c>
      <c r="O816" s="30" t="s">
        <v>220</v>
      </c>
      <c r="P816" s="30" t="s">
        <v>1039</v>
      </c>
      <c r="Q816" s="32">
        <v>1</v>
      </c>
      <c r="R816" s="32">
        <v>1</v>
      </c>
      <c r="S816" s="33" t="s">
        <v>361</v>
      </c>
      <c r="T816" s="34">
        <v>424.89256152330228</v>
      </c>
      <c r="U816" s="34"/>
      <c r="V816" s="34" t="s">
        <v>363</v>
      </c>
      <c r="W816" s="162" t="s">
        <v>363</v>
      </c>
      <c r="X816" s="162">
        <v>297.11269366657899</v>
      </c>
      <c r="Y816" s="34">
        <v>111.29110268387028</v>
      </c>
      <c r="Z816" s="162">
        <v>1640.6983002291965</v>
      </c>
      <c r="AA816" s="162" t="s">
        <v>363</v>
      </c>
      <c r="AB816" s="162" t="s">
        <v>363</v>
      </c>
      <c r="AC816" s="34" t="s">
        <v>363</v>
      </c>
      <c r="AD816" s="162" t="s">
        <v>363</v>
      </c>
      <c r="AE816" s="162" t="s">
        <v>363</v>
      </c>
      <c r="AF816" s="162" t="s">
        <v>363</v>
      </c>
      <c r="AG816" s="162">
        <v>9760.0314757230008</v>
      </c>
      <c r="AH816" s="162" t="s">
        <v>363</v>
      </c>
      <c r="AI816" s="162">
        <v>569.80609431175742</v>
      </c>
      <c r="AJ816" s="162" t="s">
        <v>363</v>
      </c>
      <c r="AK816" s="34">
        <v>480.76656930343171</v>
      </c>
      <c r="AL816" s="34">
        <v>170.26893939299219</v>
      </c>
      <c r="AM816" s="34">
        <v>208.64621538090128</v>
      </c>
      <c r="AN816" s="34">
        <v>356.9855639598419</v>
      </c>
      <c r="AO816" s="34" t="s">
        <v>363</v>
      </c>
      <c r="AP816" s="34">
        <v>299.81278946678168</v>
      </c>
      <c r="AQ816" s="34">
        <v>217.34880568320065</v>
      </c>
    </row>
    <row r="817" spans="1:43" x14ac:dyDescent="0.45">
      <c r="A817" s="19">
        <v>809</v>
      </c>
      <c r="B817" s="19" t="str">
        <f t="shared" si="82"/>
        <v>80610_Blue</v>
      </c>
      <c r="C817" s="19" t="s">
        <v>124</v>
      </c>
      <c r="D817" s="19" t="s">
        <v>124</v>
      </c>
      <c r="E817" s="19" t="s">
        <v>124</v>
      </c>
      <c r="F817" s="19" t="s">
        <v>124</v>
      </c>
      <c r="G817" s="19">
        <f t="shared" si="83"/>
        <v>80610</v>
      </c>
      <c r="H817" s="19" t="str">
        <f t="shared" si="85"/>
        <v>080610</v>
      </c>
      <c r="I817" s="19">
        <f t="shared" si="86"/>
        <v>560</v>
      </c>
      <c r="J817" s="19">
        <f t="shared" si="84"/>
        <v>560</v>
      </c>
      <c r="K817" s="35"/>
      <c r="L817" s="36"/>
      <c r="M817" s="36"/>
      <c r="N817" s="36"/>
      <c r="O817" s="36"/>
      <c r="P817" s="36"/>
      <c r="Q817" s="37"/>
      <c r="R817" s="37"/>
      <c r="S817" s="33" t="s">
        <v>362</v>
      </c>
      <c r="T817" s="34">
        <v>96.624490873843811</v>
      </c>
      <c r="U817" s="34"/>
      <c r="V817" s="34" t="s">
        <v>363</v>
      </c>
      <c r="W817" s="162" t="s">
        <v>363</v>
      </c>
      <c r="X817" s="162">
        <v>31.770160979452115</v>
      </c>
      <c r="Y817" s="34" t="s">
        <v>363</v>
      </c>
      <c r="Z817" s="162" t="s">
        <v>363</v>
      </c>
      <c r="AA817" s="162" t="s">
        <v>363</v>
      </c>
      <c r="AB817" s="162" t="s">
        <v>363</v>
      </c>
      <c r="AC817" s="34" t="s">
        <v>363</v>
      </c>
      <c r="AD817" s="162" t="s">
        <v>363</v>
      </c>
      <c r="AE817" s="162" t="s">
        <v>363</v>
      </c>
      <c r="AF817" s="162" t="s">
        <v>363</v>
      </c>
      <c r="AG817" s="162" t="s">
        <v>363</v>
      </c>
      <c r="AH817" s="162" t="s">
        <v>363</v>
      </c>
      <c r="AI817" s="162" t="s">
        <v>363</v>
      </c>
      <c r="AJ817" s="162" t="s">
        <v>363</v>
      </c>
      <c r="AK817" s="34">
        <v>0.15246404144045272</v>
      </c>
      <c r="AL817" s="34">
        <v>247.11589685962275</v>
      </c>
      <c r="AM817" s="34">
        <v>3.4223786021491365</v>
      </c>
      <c r="AN817" s="34">
        <v>9.9957598857803222E-3</v>
      </c>
      <c r="AO817" s="34" t="s">
        <v>363</v>
      </c>
      <c r="AP817" s="34" t="s">
        <v>363</v>
      </c>
      <c r="AQ817" s="34">
        <v>156.75107518769823</v>
      </c>
    </row>
    <row r="818" spans="1:43" x14ac:dyDescent="0.45">
      <c r="A818" s="19">
        <v>810</v>
      </c>
      <c r="B818" s="19" t="str">
        <f t="shared" si="82"/>
        <v>80610_Grey</v>
      </c>
      <c r="C818" s="19" t="s">
        <v>124</v>
      </c>
      <c r="D818" s="19" t="s">
        <v>124</v>
      </c>
      <c r="E818" s="19" t="s">
        <v>124</v>
      </c>
      <c r="F818" s="19" t="s">
        <v>124</v>
      </c>
      <c r="G818" s="19">
        <f t="shared" si="83"/>
        <v>80610</v>
      </c>
      <c r="H818" s="19" t="str">
        <f t="shared" si="85"/>
        <v>080610</v>
      </c>
      <c r="I818" s="19">
        <f t="shared" si="86"/>
        <v>560</v>
      </c>
      <c r="J818" s="19">
        <f t="shared" si="84"/>
        <v>560</v>
      </c>
      <c r="K818" s="38"/>
      <c r="L818" s="39"/>
      <c r="M818" s="39"/>
      <c r="N818" s="39"/>
      <c r="O818" s="39"/>
      <c r="P818" s="39"/>
      <c r="Q818" s="40"/>
      <c r="R818" s="40"/>
      <c r="S818" s="33" t="s">
        <v>364</v>
      </c>
      <c r="T818" s="34">
        <v>86.699116879603551</v>
      </c>
      <c r="U818" s="34"/>
      <c r="V818" s="34" t="s">
        <v>363</v>
      </c>
      <c r="W818" s="162" t="s">
        <v>363</v>
      </c>
      <c r="X818" s="162">
        <v>23.44106270912469</v>
      </c>
      <c r="Y818" s="34">
        <v>116.70434022338699</v>
      </c>
      <c r="Z818" s="162" t="s">
        <v>363</v>
      </c>
      <c r="AA818" s="162" t="s">
        <v>363</v>
      </c>
      <c r="AB818" s="162" t="s">
        <v>363</v>
      </c>
      <c r="AC818" s="34" t="s">
        <v>363</v>
      </c>
      <c r="AD818" s="162" t="s">
        <v>363</v>
      </c>
      <c r="AE818" s="162" t="s">
        <v>363</v>
      </c>
      <c r="AF818" s="162" t="s">
        <v>363</v>
      </c>
      <c r="AG818" s="162">
        <v>657.25465283043013</v>
      </c>
      <c r="AH818" s="162" t="s">
        <v>363</v>
      </c>
      <c r="AI818" s="162" t="s">
        <v>363</v>
      </c>
      <c r="AJ818" s="162" t="s">
        <v>363</v>
      </c>
      <c r="AK818" s="34">
        <v>23.061541850220262</v>
      </c>
      <c r="AL818" s="34">
        <v>39.314251524832173</v>
      </c>
      <c r="AM818" s="34">
        <v>90.417465361849153</v>
      </c>
      <c r="AN818" s="34">
        <v>205.5246432316917</v>
      </c>
      <c r="AO818" s="34" t="s">
        <v>363</v>
      </c>
      <c r="AP818" s="34">
        <v>29.17609802853714</v>
      </c>
      <c r="AQ818" s="34">
        <v>48.256032058231327</v>
      </c>
    </row>
    <row r="819" spans="1:43" x14ac:dyDescent="0.45">
      <c r="A819" s="19">
        <v>811</v>
      </c>
      <c r="B819" s="19" t="str">
        <f t="shared" si="82"/>
        <v>80620_Green</v>
      </c>
      <c r="C819" s="19" t="s">
        <v>124</v>
      </c>
      <c r="D819" s="19" t="s">
        <v>124</v>
      </c>
      <c r="E819" s="19" t="s">
        <v>124</v>
      </c>
      <c r="F819" s="19" t="s">
        <v>124</v>
      </c>
      <c r="G819" s="19">
        <f t="shared" si="83"/>
        <v>80620</v>
      </c>
      <c r="H819" s="19" t="str">
        <f t="shared" si="85"/>
        <v>080620</v>
      </c>
      <c r="I819" s="19" t="str">
        <f>IF(J819=J816,"aa",J819)</f>
        <v>aa</v>
      </c>
      <c r="J819" s="19">
        <f t="shared" si="84"/>
        <v>560</v>
      </c>
      <c r="K819" s="31" t="s">
        <v>363</v>
      </c>
      <c r="L819" s="30" t="s">
        <v>1042</v>
      </c>
      <c r="M819" s="30" t="s">
        <v>1043</v>
      </c>
      <c r="N819" s="30" t="s">
        <v>1044</v>
      </c>
      <c r="O819" s="30" t="s">
        <v>363</v>
      </c>
      <c r="P819" s="30" t="s">
        <v>1039</v>
      </c>
      <c r="Q819" s="32">
        <v>0.25</v>
      </c>
      <c r="R819" s="32">
        <v>1</v>
      </c>
      <c r="S819" s="33" t="s">
        <v>361</v>
      </c>
      <c r="T819" s="34">
        <v>1699.5702460932091</v>
      </c>
      <c r="U819" s="34"/>
      <c r="V819" s="34" t="s">
        <v>363</v>
      </c>
      <c r="W819" s="162" t="s">
        <v>363</v>
      </c>
      <c r="X819" s="162">
        <v>1188.450774666316</v>
      </c>
      <c r="Y819" s="34">
        <v>445.16441073548111</v>
      </c>
      <c r="Z819" s="162">
        <v>6562.7932009167862</v>
      </c>
      <c r="AA819" s="162" t="s">
        <v>363</v>
      </c>
      <c r="AB819" s="162" t="s">
        <v>363</v>
      </c>
      <c r="AC819" s="34" t="s">
        <v>363</v>
      </c>
      <c r="AD819" s="162" t="s">
        <v>363</v>
      </c>
      <c r="AE819" s="162" t="s">
        <v>363</v>
      </c>
      <c r="AF819" s="162" t="s">
        <v>363</v>
      </c>
      <c r="AG819" s="162">
        <v>39040.125902892003</v>
      </c>
      <c r="AH819" s="162" t="s">
        <v>363</v>
      </c>
      <c r="AI819" s="162">
        <v>2279.2243772470297</v>
      </c>
      <c r="AJ819" s="162" t="s">
        <v>363</v>
      </c>
      <c r="AK819" s="34">
        <v>1923.0662772137268</v>
      </c>
      <c r="AL819" s="34">
        <v>681.07575757196878</v>
      </c>
      <c r="AM819" s="34">
        <v>834.58486152360513</v>
      </c>
      <c r="AN819" s="34">
        <v>1427.9422558393676</v>
      </c>
      <c r="AO819" s="34" t="s">
        <v>363</v>
      </c>
      <c r="AP819" s="34">
        <v>1199.2511578671267</v>
      </c>
      <c r="AQ819" s="34">
        <v>869.39522273280261</v>
      </c>
    </row>
    <row r="820" spans="1:43" x14ac:dyDescent="0.45">
      <c r="A820" s="19">
        <v>812</v>
      </c>
      <c r="B820" s="19" t="str">
        <f t="shared" si="82"/>
        <v>80620_Blue</v>
      </c>
      <c r="C820" s="19" t="s">
        <v>124</v>
      </c>
      <c r="D820" s="19" t="s">
        <v>124</v>
      </c>
      <c r="E820" s="19" t="s">
        <v>124</v>
      </c>
      <c r="F820" s="19" t="s">
        <v>124</v>
      </c>
      <c r="G820" s="19">
        <f t="shared" si="83"/>
        <v>80620</v>
      </c>
      <c r="H820" s="19" t="str">
        <f t="shared" si="85"/>
        <v>080620</v>
      </c>
      <c r="I820" s="19" t="str">
        <f t="shared" si="86"/>
        <v>aa</v>
      </c>
      <c r="J820" s="19">
        <f t="shared" si="84"/>
        <v>560</v>
      </c>
      <c r="K820" s="35"/>
      <c r="L820" s="36"/>
      <c r="M820" s="36"/>
      <c r="N820" s="36"/>
      <c r="O820" s="36"/>
      <c r="P820" s="36"/>
      <c r="Q820" s="37"/>
      <c r="R820" s="37"/>
      <c r="S820" s="33" t="s">
        <v>362</v>
      </c>
      <c r="T820" s="34">
        <v>386.49796349537525</v>
      </c>
      <c r="U820" s="34"/>
      <c r="V820" s="34" t="s">
        <v>363</v>
      </c>
      <c r="W820" s="162" t="s">
        <v>363</v>
      </c>
      <c r="X820" s="162">
        <v>127.08064391780846</v>
      </c>
      <c r="Y820" s="34" t="s">
        <v>363</v>
      </c>
      <c r="Z820" s="162" t="s">
        <v>363</v>
      </c>
      <c r="AA820" s="162" t="s">
        <v>363</v>
      </c>
      <c r="AB820" s="162" t="s">
        <v>363</v>
      </c>
      <c r="AC820" s="34" t="s">
        <v>363</v>
      </c>
      <c r="AD820" s="162" t="s">
        <v>363</v>
      </c>
      <c r="AE820" s="162" t="s">
        <v>363</v>
      </c>
      <c r="AF820" s="162" t="s">
        <v>363</v>
      </c>
      <c r="AG820" s="162" t="s">
        <v>363</v>
      </c>
      <c r="AH820" s="162" t="s">
        <v>363</v>
      </c>
      <c r="AI820" s="162" t="s">
        <v>363</v>
      </c>
      <c r="AJ820" s="162" t="s">
        <v>363</v>
      </c>
      <c r="AK820" s="34">
        <v>0.6098561657618109</v>
      </c>
      <c r="AL820" s="34">
        <v>988.463587438491</v>
      </c>
      <c r="AM820" s="34">
        <v>13.689514408596546</v>
      </c>
      <c r="AN820" s="34">
        <v>3.9983039543121289E-2</v>
      </c>
      <c r="AO820" s="34" t="s">
        <v>363</v>
      </c>
      <c r="AP820" s="34" t="s">
        <v>363</v>
      </c>
      <c r="AQ820" s="34">
        <v>627.00430075079294</v>
      </c>
    </row>
    <row r="821" spans="1:43" x14ac:dyDescent="0.45">
      <c r="A821" s="19">
        <v>813</v>
      </c>
      <c r="B821" s="19" t="str">
        <f t="shared" si="82"/>
        <v>80620_Grey</v>
      </c>
      <c r="C821" s="19" t="s">
        <v>124</v>
      </c>
      <c r="D821" s="19" t="s">
        <v>124</v>
      </c>
      <c r="E821" s="19" t="s">
        <v>124</v>
      </c>
      <c r="F821" s="19" t="s">
        <v>124</v>
      </c>
      <c r="G821" s="19">
        <f t="shared" si="83"/>
        <v>80620</v>
      </c>
      <c r="H821" s="19" t="str">
        <f t="shared" si="85"/>
        <v>080620</v>
      </c>
      <c r="I821" s="19" t="str">
        <f t="shared" si="86"/>
        <v>aa</v>
      </c>
      <c r="J821" s="19">
        <f t="shared" si="84"/>
        <v>560</v>
      </c>
      <c r="K821" s="38"/>
      <c r="L821" s="39"/>
      <c r="M821" s="39"/>
      <c r="N821" s="39"/>
      <c r="O821" s="39"/>
      <c r="P821" s="39"/>
      <c r="Q821" s="40"/>
      <c r="R821" s="40"/>
      <c r="S821" s="33" t="s">
        <v>364</v>
      </c>
      <c r="T821" s="34">
        <v>346.7964675184142</v>
      </c>
      <c r="U821" s="34"/>
      <c r="V821" s="34" t="s">
        <v>363</v>
      </c>
      <c r="W821" s="162" t="s">
        <v>363</v>
      </c>
      <c r="X821" s="162">
        <v>93.764250836498761</v>
      </c>
      <c r="Y821" s="34">
        <v>466.81736089354797</v>
      </c>
      <c r="Z821" s="162" t="s">
        <v>363</v>
      </c>
      <c r="AA821" s="162" t="s">
        <v>363</v>
      </c>
      <c r="AB821" s="162" t="s">
        <v>363</v>
      </c>
      <c r="AC821" s="34" t="s">
        <v>363</v>
      </c>
      <c r="AD821" s="162" t="s">
        <v>363</v>
      </c>
      <c r="AE821" s="162" t="s">
        <v>363</v>
      </c>
      <c r="AF821" s="162" t="s">
        <v>363</v>
      </c>
      <c r="AG821" s="162">
        <v>2629.0186113217205</v>
      </c>
      <c r="AH821" s="162" t="s">
        <v>363</v>
      </c>
      <c r="AI821" s="162" t="s">
        <v>363</v>
      </c>
      <c r="AJ821" s="162" t="s">
        <v>363</v>
      </c>
      <c r="AK821" s="34">
        <v>92.246167400881049</v>
      </c>
      <c r="AL821" s="34">
        <v>157.25700609932869</v>
      </c>
      <c r="AM821" s="34">
        <v>361.66986144739661</v>
      </c>
      <c r="AN821" s="34">
        <v>822.09857292676679</v>
      </c>
      <c r="AO821" s="34" t="s">
        <v>363</v>
      </c>
      <c r="AP821" s="34">
        <v>116.70439211414856</v>
      </c>
      <c r="AQ821" s="34">
        <v>193.02412823292531</v>
      </c>
    </row>
    <row r="822" spans="1:43" x14ac:dyDescent="0.45">
      <c r="A822" s="19">
        <v>814</v>
      </c>
      <c r="B822" s="19" t="str">
        <f t="shared" si="82"/>
        <v>200961_Green</v>
      </c>
      <c r="C822" s="19" t="s">
        <v>1265</v>
      </c>
      <c r="D822" s="19" t="s">
        <v>1265</v>
      </c>
      <c r="E822" s="19" t="s">
        <v>1265</v>
      </c>
      <c r="F822" s="19" t="s">
        <v>1265</v>
      </c>
      <c r="G822" s="19">
        <f t="shared" si="83"/>
        <v>200961</v>
      </c>
      <c r="H822" s="26">
        <v>200961</v>
      </c>
      <c r="I822" s="19" t="str">
        <f>IF(J822=J819,"aa",J822)</f>
        <v>aa</v>
      </c>
      <c r="J822" s="19">
        <f t="shared" si="84"/>
        <v>560</v>
      </c>
      <c r="K822" s="31" t="s">
        <v>363</v>
      </c>
      <c r="L822" s="30" t="s">
        <v>1045</v>
      </c>
      <c r="M822" s="30" t="s">
        <v>1046</v>
      </c>
      <c r="N822" s="49" t="s">
        <v>1047</v>
      </c>
      <c r="O822" s="30" t="s">
        <v>363</v>
      </c>
      <c r="P822" s="30" t="s">
        <v>1039</v>
      </c>
      <c r="Q822" s="32">
        <v>0.75</v>
      </c>
      <c r="R822" s="32">
        <v>1</v>
      </c>
      <c r="S822" s="33" t="s">
        <v>361</v>
      </c>
      <c r="T822" s="34">
        <v>566.52341536440304</v>
      </c>
      <c r="U822" s="34"/>
      <c r="V822" s="34" t="s">
        <v>363</v>
      </c>
      <c r="W822" s="162" t="s">
        <v>363</v>
      </c>
      <c r="X822" s="162">
        <v>396.15025822210532</v>
      </c>
      <c r="Y822" s="34">
        <v>148.38813691182705</v>
      </c>
      <c r="Z822" s="162">
        <v>2187.5977336389287</v>
      </c>
      <c r="AA822" s="162" t="s">
        <v>363</v>
      </c>
      <c r="AB822" s="162" t="s">
        <v>363</v>
      </c>
      <c r="AC822" s="34" t="s">
        <v>363</v>
      </c>
      <c r="AD822" s="162" t="s">
        <v>363</v>
      </c>
      <c r="AE822" s="162" t="s">
        <v>363</v>
      </c>
      <c r="AF822" s="162" t="s">
        <v>363</v>
      </c>
      <c r="AG822" s="162">
        <v>13013.375300964</v>
      </c>
      <c r="AH822" s="162" t="s">
        <v>363</v>
      </c>
      <c r="AI822" s="162">
        <v>759.74145908234323</v>
      </c>
      <c r="AJ822" s="162" t="s">
        <v>363</v>
      </c>
      <c r="AK822" s="34">
        <v>641.02209240457557</v>
      </c>
      <c r="AL822" s="34">
        <v>227.02525252398959</v>
      </c>
      <c r="AM822" s="34">
        <v>278.19495384120171</v>
      </c>
      <c r="AN822" s="34">
        <v>475.98075194645588</v>
      </c>
      <c r="AO822" s="34" t="s">
        <v>363</v>
      </c>
      <c r="AP822" s="34">
        <v>399.75038595570891</v>
      </c>
      <c r="AQ822" s="34">
        <v>289.79840757760087</v>
      </c>
    </row>
    <row r="823" spans="1:43" x14ac:dyDescent="0.45">
      <c r="A823" s="19">
        <v>815</v>
      </c>
      <c r="B823" s="19" t="str">
        <f t="shared" si="82"/>
        <v>200961_Blue</v>
      </c>
      <c r="C823" s="19" t="s">
        <v>1265</v>
      </c>
      <c r="D823" s="19" t="s">
        <v>1265</v>
      </c>
      <c r="E823" s="19" t="s">
        <v>1265</v>
      </c>
      <c r="F823" s="19" t="s">
        <v>1265</v>
      </c>
      <c r="G823" s="19">
        <f t="shared" si="83"/>
        <v>200961</v>
      </c>
      <c r="H823" s="26">
        <f t="shared" ref="H823:H866" si="87">IF(L823="",H822,LEFT(L823,6))</f>
        <v>200961</v>
      </c>
      <c r="I823" s="19" t="str">
        <f t="shared" ref="I823:I886" si="88">IF(J823=J820,"aa",J823)</f>
        <v>aa</v>
      </c>
      <c r="J823" s="19">
        <f t="shared" si="84"/>
        <v>560</v>
      </c>
      <c r="K823" s="35"/>
      <c r="L823" s="36"/>
      <c r="M823" s="36"/>
      <c r="N823" s="56"/>
      <c r="O823" s="36"/>
      <c r="P823" s="36"/>
      <c r="Q823" s="37"/>
      <c r="R823" s="37"/>
      <c r="S823" s="33" t="s">
        <v>362</v>
      </c>
      <c r="T823" s="34">
        <v>128.83265449845842</v>
      </c>
      <c r="U823" s="34"/>
      <c r="V823" s="34" t="s">
        <v>363</v>
      </c>
      <c r="W823" s="162" t="s">
        <v>363</v>
      </c>
      <c r="X823" s="162">
        <v>42.360214639269486</v>
      </c>
      <c r="Y823" s="34" t="s">
        <v>363</v>
      </c>
      <c r="Z823" s="162" t="s">
        <v>363</v>
      </c>
      <c r="AA823" s="162" t="s">
        <v>363</v>
      </c>
      <c r="AB823" s="162" t="s">
        <v>363</v>
      </c>
      <c r="AC823" s="34" t="s">
        <v>363</v>
      </c>
      <c r="AD823" s="162" t="s">
        <v>363</v>
      </c>
      <c r="AE823" s="162" t="s">
        <v>363</v>
      </c>
      <c r="AF823" s="162" t="s">
        <v>363</v>
      </c>
      <c r="AG823" s="162" t="s">
        <v>363</v>
      </c>
      <c r="AH823" s="162" t="s">
        <v>363</v>
      </c>
      <c r="AI823" s="162" t="s">
        <v>363</v>
      </c>
      <c r="AJ823" s="162" t="s">
        <v>363</v>
      </c>
      <c r="AK823" s="34">
        <v>0.2032853885872703</v>
      </c>
      <c r="AL823" s="34">
        <v>329.48786247949698</v>
      </c>
      <c r="AM823" s="34">
        <v>4.5631714695321817</v>
      </c>
      <c r="AN823" s="34">
        <v>1.3327679847707096E-2</v>
      </c>
      <c r="AO823" s="34" t="s">
        <v>363</v>
      </c>
      <c r="AP823" s="34" t="s">
        <v>363</v>
      </c>
      <c r="AQ823" s="34">
        <v>209.00143358359765</v>
      </c>
    </row>
    <row r="824" spans="1:43" x14ac:dyDescent="0.45">
      <c r="A824" s="19">
        <v>816</v>
      </c>
      <c r="B824" s="19" t="str">
        <f t="shared" si="82"/>
        <v>200961_Grey</v>
      </c>
      <c r="C824" s="19" t="s">
        <v>1265</v>
      </c>
      <c r="D824" s="19" t="s">
        <v>1265</v>
      </c>
      <c r="E824" s="19" t="s">
        <v>1265</v>
      </c>
      <c r="F824" s="19" t="s">
        <v>1265</v>
      </c>
      <c r="G824" s="19">
        <f t="shared" si="83"/>
        <v>200961</v>
      </c>
      <c r="H824" s="26">
        <f t="shared" si="87"/>
        <v>200961</v>
      </c>
      <c r="I824" s="19" t="str">
        <f t="shared" si="88"/>
        <v>aa</v>
      </c>
      <c r="J824" s="19">
        <f t="shared" si="84"/>
        <v>560</v>
      </c>
      <c r="K824" s="38"/>
      <c r="L824" s="39"/>
      <c r="M824" s="39"/>
      <c r="N824" s="39"/>
      <c r="O824" s="39"/>
      <c r="P824" s="39"/>
      <c r="Q824" s="40"/>
      <c r="R824" s="40"/>
      <c r="S824" s="33" t="s">
        <v>364</v>
      </c>
      <c r="T824" s="34">
        <v>115.59882250613806</v>
      </c>
      <c r="U824" s="34"/>
      <c r="V824" s="34" t="s">
        <v>363</v>
      </c>
      <c r="W824" s="162" t="s">
        <v>363</v>
      </c>
      <c r="X824" s="162">
        <v>31.254750278832919</v>
      </c>
      <c r="Y824" s="34">
        <v>155.605786964516</v>
      </c>
      <c r="Z824" s="162" t="s">
        <v>363</v>
      </c>
      <c r="AA824" s="162" t="s">
        <v>363</v>
      </c>
      <c r="AB824" s="162" t="s">
        <v>363</v>
      </c>
      <c r="AC824" s="34" t="s">
        <v>363</v>
      </c>
      <c r="AD824" s="162" t="s">
        <v>363</v>
      </c>
      <c r="AE824" s="162" t="s">
        <v>363</v>
      </c>
      <c r="AF824" s="162" t="s">
        <v>363</v>
      </c>
      <c r="AG824" s="162">
        <v>876.33953710724018</v>
      </c>
      <c r="AH824" s="162" t="s">
        <v>363</v>
      </c>
      <c r="AI824" s="162" t="s">
        <v>363</v>
      </c>
      <c r="AJ824" s="162" t="s">
        <v>363</v>
      </c>
      <c r="AK824" s="34">
        <v>30.748722466960348</v>
      </c>
      <c r="AL824" s="34">
        <v>52.419002033109564</v>
      </c>
      <c r="AM824" s="34">
        <v>120.55662048246553</v>
      </c>
      <c r="AN824" s="34">
        <v>274.03285764225558</v>
      </c>
      <c r="AO824" s="34" t="s">
        <v>363</v>
      </c>
      <c r="AP824" s="34">
        <v>38.901464038049518</v>
      </c>
      <c r="AQ824" s="34">
        <v>64.341376077641769</v>
      </c>
    </row>
    <row r="825" spans="1:43" x14ac:dyDescent="0.45">
      <c r="A825" s="19">
        <v>817</v>
      </c>
      <c r="B825" s="19" t="str">
        <f t="shared" si="82"/>
        <v>220410_Green</v>
      </c>
      <c r="C825" s="19" t="s">
        <v>1618</v>
      </c>
      <c r="D825" s="19" t="s">
        <v>1618</v>
      </c>
      <c r="E825" s="19" t="s">
        <v>1618</v>
      </c>
      <c r="F825" s="19" t="s">
        <v>1618</v>
      </c>
      <c r="G825" s="19">
        <f t="shared" si="83"/>
        <v>220410</v>
      </c>
      <c r="H825" s="19" t="str">
        <f t="shared" si="87"/>
        <v>220410</v>
      </c>
      <c r="I825" s="19" t="str">
        <f>IF(J825=J822,"aa",J825)</f>
        <v>aa</v>
      </c>
      <c r="J825" s="19">
        <f t="shared" si="84"/>
        <v>560</v>
      </c>
      <c r="K825" s="31" t="s">
        <v>363</v>
      </c>
      <c r="L825" s="30" t="s">
        <v>1048</v>
      </c>
      <c r="M825" s="30" t="s">
        <v>1049</v>
      </c>
      <c r="N825" s="30" t="s">
        <v>1050</v>
      </c>
      <c r="O825" s="30" t="s">
        <v>363</v>
      </c>
      <c r="P825" s="30" t="s">
        <v>1039</v>
      </c>
      <c r="Q825" s="32">
        <v>0.7</v>
      </c>
      <c r="R825" s="32">
        <v>1</v>
      </c>
      <c r="S825" s="33" t="s">
        <v>361</v>
      </c>
      <c r="T825" s="34">
        <v>606.98937360471757</v>
      </c>
      <c r="U825" s="34"/>
      <c r="V825" s="34" t="s">
        <v>363</v>
      </c>
      <c r="W825" s="162" t="s">
        <v>363</v>
      </c>
      <c r="X825" s="162">
        <v>424.44670523797004</v>
      </c>
      <c r="Y825" s="34">
        <v>158.98728954838612</v>
      </c>
      <c r="Z825" s="162">
        <v>2343.8547146131382</v>
      </c>
      <c r="AA825" s="162" t="s">
        <v>363</v>
      </c>
      <c r="AB825" s="162" t="s">
        <v>363</v>
      </c>
      <c r="AC825" s="34" t="s">
        <v>363</v>
      </c>
      <c r="AD825" s="162" t="s">
        <v>363</v>
      </c>
      <c r="AE825" s="162" t="s">
        <v>363</v>
      </c>
      <c r="AF825" s="162" t="s">
        <v>363</v>
      </c>
      <c r="AG825" s="162">
        <v>13942.902108175716</v>
      </c>
      <c r="AH825" s="162" t="s">
        <v>363</v>
      </c>
      <c r="AI825" s="162">
        <v>814.00870615965346</v>
      </c>
      <c r="AJ825" s="162" t="s">
        <v>363</v>
      </c>
      <c r="AK825" s="34">
        <v>686.80938471918819</v>
      </c>
      <c r="AL825" s="34">
        <v>243.24134198998885</v>
      </c>
      <c r="AM825" s="34">
        <v>298.06602197271616</v>
      </c>
      <c r="AN825" s="34">
        <v>509.97937708548847</v>
      </c>
      <c r="AO825" s="34" t="s">
        <v>363</v>
      </c>
      <c r="AP825" s="34">
        <v>428.30398495254531</v>
      </c>
      <c r="AQ825" s="34">
        <v>310.4982938331438</v>
      </c>
    </row>
    <row r="826" spans="1:43" x14ac:dyDescent="0.45">
      <c r="A826" s="19">
        <v>818</v>
      </c>
      <c r="B826" s="19" t="str">
        <f t="shared" si="82"/>
        <v>220410_Blue</v>
      </c>
      <c r="C826" s="19" t="s">
        <v>1618</v>
      </c>
      <c r="D826" s="19" t="s">
        <v>1618</v>
      </c>
      <c r="E826" s="19" t="s">
        <v>1618</v>
      </c>
      <c r="F826" s="19" t="s">
        <v>1618</v>
      </c>
      <c r="G826" s="19">
        <f t="shared" si="83"/>
        <v>220410</v>
      </c>
      <c r="H826" s="19" t="str">
        <f t="shared" si="87"/>
        <v>220410</v>
      </c>
      <c r="I826" s="19" t="str">
        <f t="shared" si="88"/>
        <v>aa</v>
      </c>
      <c r="J826" s="19">
        <f t="shared" si="84"/>
        <v>560</v>
      </c>
      <c r="K826" s="35"/>
      <c r="L826" s="36"/>
      <c r="M826" s="36"/>
      <c r="N826" s="36"/>
      <c r="O826" s="36"/>
      <c r="P826" s="36"/>
      <c r="Q826" s="37"/>
      <c r="R826" s="37"/>
      <c r="S826" s="33" t="s">
        <v>362</v>
      </c>
      <c r="T826" s="34">
        <v>138.03498696263404</v>
      </c>
      <c r="U826" s="34"/>
      <c r="V826" s="34" t="s">
        <v>363</v>
      </c>
      <c r="W826" s="162" t="s">
        <v>363</v>
      </c>
      <c r="X826" s="162">
        <v>45.385944256360169</v>
      </c>
      <c r="Y826" s="34" t="s">
        <v>363</v>
      </c>
      <c r="Z826" s="162" t="s">
        <v>363</v>
      </c>
      <c r="AA826" s="162" t="s">
        <v>363</v>
      </c>
      <c r="AB826" s="162" t="s">
        <v>363</v>
      </c>
      <c r="AC826" s="34" t="s">
        <v>363</v>
      </c>
      <c r="AD826" s="162" t="s">
        <v>363</v>
      </c>
      <c r="AE826" s="162" t="s">
        <v>363</v>
      </c>
      <c r="AF826" s="162" t="s">
        <v>363</v>
      </c>
      <c r="AG826" s="162" t="s">
        <v>363</v>
      </c>
      <c r="AH826" s="162" t="s">
        <v>363</v>
      </c>
      <c r="AI826" s="162" t="s">
        <v>363</v>
      </c>
      <c r="AJ826" s="162" t="s">
        <v>363</v>
      </c>
      <c r="AK826" s="34">
        <v>0.21780577348636104</v>
      </c>
      <c r="AL826" s="34">
        <v>353.0227097994611</v>
      </c>
      <c r="AM826" s="34">
        <v>4.8891122887844807</v>
      </c>
      <c r="AN826" s="34">
        <v>1.4279656979686176E-2</v>
      </c>
      <c r="AO826" s="34" t="s">
        <v>363</v>
      </c>
      <c r="AP826" s="34" t="s">
        <v>363</v>
      </c>
      <c r="AQ826" s="34">
        <v>223.93010741099749</v>
      </c>
    </row>
    <row r="827" spans="1:43" x14ac:dyDescent="0.45">
      <c r="A827" s="19">
        <v>819</v>
      </c>
      <c r="B827" s="19" t="str">
        <f t="shared" si="82"/>
        <v>220410_Grey</v>
      </c>
      <c r="C827" s="19" t="s">
        <v>1618</v>
      </c>
      <c r="D827" s="19" t="s">
        <v>1618</v>
      </c>
      <c r="E827" s="19" t="s">
        <v>1618</v>
      </c>
      <c r="F827" s="19" t="s">
        <v>1618</v>
      </c>
      <c r="G827" s="19">
        <f t="shared" si="83"/>
        <v>220410</v>
      </c>
      <c r="H827" s="19" t="str">
        <f t="shared" si="87"/>
        <v>220410</v>
      </c>
      <c r="I827" s="19" t="str">
        <f t="shared" si="88"/>
        <v>aa</v>
      </c>
      <c r="J827" s="19">
        <f t="shared" si="84"/>
        <v>560</v>
      </c>
      <c r="K827" s="38"/>
      <c r="L827" s="39"/>
      <c r="M827" s="39"/>
      <c r="N827" s="39"/>
      <c r="O827" s="39"/>
      <c r="P827" s="39"/>
      <c r="Q827" s="40"/>
      <c r="R827" s="40"/>
      <c r="S827" s="33" t="s">
        <v>364</v>
      </c>
      <c r="T827" s="34">
        <v>123.85588125657651</v>
      </c>
      <c r="U827" s="34"/>
      <c r="V827" s="34" t="s">
        <v>363</v>
      </c>
      <c r="W827" s="162" t="s">
        <v>363</v>
      </c>
      <c r="X827" s="162">
        <v>33.4872324416067</v>
      </c>
      <c r="Y827" s="34">
        <v>166.72048603341</v>
      </c>
      <c r="Z827" s="162" t="s">
        <v>363</v>
      </c>
      <c r="AA827" s="162" t="s">
        <v>363</v>
      </c>
      <c r="AB827" s="162" t="s">
        <v>363</v>
      </c>
      <c r="AC827" s="34" t="s">
        <v>363</v>
      </c>
      <c r="AD827" s="162" t="s">
        <v>363</v>
      </c>
      <c r="AE827" s="162" t="s">
        <v>363</v>
      </c>
      <c r="AF827" s="162" t="s">
        <v>363</v>
      </c>
      <c r="AG827" s="162">
        <v>938.935218329186</v>
      </c>
      <c r="AH827" s="162" t="s">
        <v>363</v>
      </c>
      <c r="AI827" s="162" t="s">
        <v>363</v>
      </c>
      <c r="AJ827" s="162" t="s">
        <v>363</v>
      </c>
      <c r="AK827" s="34">
        <v>32.945059786028949</v>
      </c>
      <c r="AL827" s="34">
        <v>56.163216464045966</v>
      </c>
      <c r="AM827" s="34">
        <v>129.1678076597845</v>
      </c>
      <c r="AN827" s="34">
        <v>293.60663318813101</v>
      </c>
      <c r="AO827" s="34" t="s">
        <v>363</v>
      </c>
      <c r="AP827" s="34">
        <v>41.680140040767348</v>
      </c>
      <c r="AQ827" s="34">
        <v>68.937188654616179</v>
      </c>
    </row>
    <row r="828" spans="1:43" x14ac:dyDescent="0.45">
      <c r="A828" s="19">
        <v>820</v>
      </c>
      <c r="B828" s="19" t="str">
        <f t="shared" si="82"/>
        <v>220421_Green</v>
      </c>
      <c r="C828" s="19" t="s">
        <v>1618</v>
      </c>
      <c r="D828" s="19" t="s">
        <v>1618</v>
      </c>
      <c r="E828" s="19" t="s">
        <v>1618</v>
      </c>
      <c r="F828" s="19" t="s">
        <v>1618</v>
      </c>
      <c r="G828" s="19">
        <f t="shared" si="83"/>
        <v>220421</v>
      </c>
      <c r="H828" s="19" t="str">
        <f t="shared" si="87"/>
        <v>220421</v>
      </c>
      <c r="I828" s="19" t="str">
        <f>IF(J828=J825,"aa",J828)</f>
        <v>aa</v>
      </c>
      <c r="J828" s="19">
        <f t="shared" si="84"/>
        <v>560</v>
      </c>
      <c r="K828" s="31" t="s">
        <v>363</v>
      </c>
      <c r="L828" s="30" t="s">
        <v>1051</v>
      </c>
      <c r="M828" s="30" t="s">
        <v>1052</v>
      </c>
      <c r="N828" s="49" t="s">
        <v>1053</v>
      </c>
      <c r="O828" s="30" t="s">
        <v>363</v>
      </c>
      <c r="P828" s="30" t="s">
        <v>1039</v>
      </c>
      <c r="Q828" s="32">
        <v>0.86</v>
      </c>
      <c r="R828" s="32">
        <v>1</v>
      </c>
      <c r="S828" s="33" t="s">
        <v>361</v>
      </c>
      <c r="T828" s="34">
        <v>494.06111805035147</v>
      </c>
      <c r="U828" s="34"/>
      <c r="V828" s="34" t="s">
        <v>363</v>
      </c>
      <c r="W828" s="162" t="s">
        <v>363</v>
      </c>
      <c r="X828" s="162">
        <v>345.47987635648718</v>
      </c>
      <c r="Y828" s="34">
        <v>129.40825893473288</v>
      </c>
      <c r="Z828" s="162">
        <v>1907.7887211967402</v>
      </c>
      <c r="AA828" s="162" t="s">
        <v>363</v>
      </c>
      <c r="AB828" s="162" t="s">
        <v>363</v>
      </c>
      <c r="AC828" s="34" t="s">
        <v>363</v>
      </c>
      <c r="AD828" s="162" t="s">
        <v>363</v>
      </c>
      <c r="AE828" s="162" t="s">
        <v>363</v>
      </c>
      <c r="AF828" s="162" t="s">
        <v>363</v>
      </c>
      <c r="AG828" s="162">
        <v>11348.873808980234</v>
      </c>
      <c r="AH828" s="162" t="s">
        <v>363</v>
      </c>
      <c r="AI828" s="162">
        <v>662.56522594390401</v>
      </c>
      <c r="AJ828" s="162" t="s">
        <v>363</v>
      </c>
      <c r="AK828" s="34">
        <v>559.03089453887412</v>
      </c>
      <c r="AL828" s="34">
        <v>197.98713882906068</v>
      </c>
      <c r="AM828" s="34">
        <v>242.61187834988522</v>
      </c>
      <c r="AN828" s="34">
        <v>415.09949297656033</v>
      </c>
      <c r="AO828" s="34" t="s">
        <v>363</v>
      </c>
      <c r="AP828" s="34">
        <v>348.61952263579263</v>
      </c>
      <c r="AQ828" s="34">
        <v>252.73116939907052</v>
      </c>
    </row>
    <row r="829" spans="1:43" x14ac:dyDescent="0.45">
      <c r="A829" s="19">
        <v>821</v>
      </c>
      <c r="B829" s="19" t="str">
        <f t="shared" si="82"/>
        <v>220421_Blue</v>
      </c>
      <c r="C829" s="19" t="s">
        <v>1618</v>
      </c>
      <c r="D829" s="19" t="s">
        <v>1618</v>
      </c>
      <c r="E829" s="19" t="s">
        <v>1618</v>
      </c>
      <c r="F829" s="19" t="s">
        <v>1618</v>
      </c>
      <c r="G829" s="19">
        <f t="shared" si="83"/>
        <v>220421</v>
      </c>
      <c r="H829" s="19" t="str">
        <f t="shared" si="87"/>
        <v>220421</v>
      </c>
      <c r="I829" s="19" t="str">
        <f t="shared" si="88"/>
        <v>aa</v>
      </c>
      <c r="J829" s="19">
        <f t="shared" si="84"/>
        <v>560</v>
      </c>
      <c r="K829" s="35"/>
      <c r="L829" s="36"/>
      <c r="M829" s="36"/>
      <c r="N829" s="56"/>
      <c r="O829" s="36"/>
      <c r="P829" s="36"/>
      <c r="Q829" s="37"/>
      <c r="R829" s="37"/>
      <c r="S829" s="33" t="s">
        <v>362</v>
      </c>
      <c r="T829" s="34">
        <v>112.35405915563234</v>
      </c>
      <c r="U829" s="34"/>
      <c r="V829" s="34" t="s">
        <v>363</v>
      </c>
      <c r="W829" s="162" t="s">
        <v>363</v>
      </c>
      <c r="X829" s="162">
        <v>36.942047650525716</v>
      </c>
      <c r="Y829" s="34" t="s">
        <v>363</v>
      </c>
      <c r="Z829" s="162" t="s">
        <v>363</v>
      </c>
      <c r="AA829" s="162" t="s">
        <v>363</v>
      </c>
      <c r="AB829" s="162" t="s">
        <v>363</v>
      </c>
      <c r="AC829" s="34" t="s">
        <v>363</v>
      </c>
      <c r="AD829" s="162" t="s">
        <v>363</v>
      </c>
      <c r="AE829" s="162" t="s">
        <v>363</v>
      </c>
      <c r="AF829" s="162" t="s">
        <v>363</v>
      </c>
      <c r="AG829" s="162" t="s">
        <v>363</v>
      </c>
      <c r="AH829" s="162" t="s">
        <v>363</v>
      </c>
      <c r="AI829" s="162" t="s">
        <v>363</v>
      </c>
      <c r="AJ829" s="162" t="s">
        <v>363</v>
      </c>
      <c r="AK829" s="34">
        <v>0.17728376911680549</v>
      </c>
      <c r="AL829" s="34">
        <v>287.34406611584041</v>
      </c>
      <c r="AM829" s="34">
        <v>3.979510002498996</v>
      </c>
      <c r="AN829" s="34">
        <v>1.1622976611372468E-2</v>
      </c>
      <c r="AO829" s="34" t="s">
        <v>363</v>
      </c>
      <c r="AP829" s="34" t="s">
        <v>363</v>
      </c>
      <c r="AQ829" s="34">
        <v>182.26869207871889</v>
      </c>
    </row>
    <row r="830" spans="1:43" x14ac:dyDescent="0.45">
      <c r="A830" s="19">
        <v>822</v>
      </c>
      <c r="B830" s="19" t="str">
        <f t="shared" si="82"/>
        <v>220421_Grey</v>
      </c>
      <c r="C830" s="19" t="s">
        <v>1618</v>
      </c>
      <c r="D830" s="19" t="s">
        <v>1618</v>
      </c>
      <c r="E830" s="19" t="s">
        <v>1618</v>
      </c>
      <c r="F830" s="19" t="s">
        <v>1618</v>
      </c>
      <c r="G830" s="19">
        <f t="shared" si="83"/>
        <v>220421</v>
      </c>
      <c r="H830" s="19" t="str">
        <f t="shared" si="87"/>
        <v>220421</v>
      </c>
      <c r="I830" s="19" t="str">
        <f t="shared" si="88"/>
        <v>aa</v>
      </c>
      <c r="J830" s="19">
        <f t="shared" si="84"/>
        <v>560</v>
      </c>
      <c r="K830" s="38"/>
      <c r="L830" s="39"/>
      <c r="M830" s="39"/>
      <c r="N830" s="39"/>
      <c r="O830" s="39"/>
      <c r="P830" s="39"/>
      <c r="Q830" s="40"/>
      <c r="R830" s="40"/>
      <c r="S830" s="33" t="s">
        <v>364</v>
      </c>
      <c r="T830" s="34">
        <v>100.81292660419018</v>
      </c>
      <c r="U830" s="34"/>
      <c r="V830" s="34" t="s">
        <v>363</v>
      </c>
      <c r="W830" s="162" t="s">
        <v>363</v>
      </c>
      <c r="X830" s="162">
        <v>27.257049661772896</v>
      </c>
      <c r="Y830" s="34">
        <v>135.70272118998489</v>
      </c>
      <c r="Z830" s="162" t="s">
        <v>363</v>
      </c>
      <c r="AA830" s="162" t="s">
        <v>363</v>
      </c>
      <c r="AB830" s="162" t="s">
        <v>363</v>
      </c>
      <c r="AC830" s="34" t="s">
        <v>363</v>
      </c>
      <c r="AD830" s="162" t="s">
        <v>363</v>
      </c>
      <c r="AE830" s="162" t="s">
        <v>363</v>
      </c>
      <c r="AF830" s="162" t="s">
        <v>363</v>
      </c>
      <c r="AG830" s="162">
        <v>764.2495963144537</v>
      </c>
      <c r="AH830" s="162" t="s">
        <v>363</v>
      </c>
      <c r="AI830" s="162" t="s">
        <v>363</v>
      </c>
      <c r="AJ830" s="162" t="s">
        <v>363</v>
      </c>
      <c r="AK830" s="34">
        <v>26.81574633746542</v>
      </c>
      <c r="AL830" s="34">
        <v>45.714245959107181</v>
      </c>
      <c r="AM830" s="34">
        <v>105.13658763005715</v>
      </c>
      <c r="AN830" s="34">
        <v>238.98214329266477</v>
      </c>
      <c r="AO830" s="34" t="s">
        <v>363</v>
      </c>
      <c r="AP830" s="34">
        <v>33.925695382019931</v>
      </c>
      <c r="AQ830" s="34">
        <v>56.111665183989913</v>
      </c>
    </row>
    <row r="831" spans="1:43" x14ac:dyDescent="0.45">
      <c r="A831" s="19">
        <v>823</v>
      </c>
      <c r="B831" s="19" t="str">
        <f t="shared" si="82"/>
        <v>220429_Green</v>
      </c>
      <c r="C831" s="19" t="s">
        <v>1618</v>
      </c>
      <c r="D831" s="19" t="s">
        <v>1618</v>
      </c>
      <c r="E831" s="19" t="s">
        <v>1618</v>
      </c>
      <c r="F831" s="19" t="s">
        <v>1618</v>
      </c>
      <c r="G831" s="19">
        <f t="shared" si="83"/>
        <v>220429</v>
      </c>
      <c r="H831" s="19" t="str">
        <f t="shared" si="87"/>
        <v>220429</v>
      </c>
      <c r="I831" s="19" t="str">
        <f>IF(J831=J828,"aa",J831)</f>
        <v>aa</v>
      </c>
      <c r="J831" s="19">
        <f t="shared" si="84"/>
        <v>560</v>
      </c>
      <c r="K831" s="31" t="s">
        <v>363</v>
      </c>
      <c r="L831" s="30" t="s">
        <v>1054</v>
      </c>
      <c r="M831" s="30" t="s">
        <v>1052</v>
      </c>
      <c r="N831" s="49" t="s">
        <v>1055</v>
      </c>
      <c r="O831" s="30" t="s">
        <v>363</v>
      </c>
      <c r="P831" s="30" t="s">
        <v>1039</v>
      </c>
      <c r="Q831" s="32">
        <v>0.86</v>
      </c>
      <c r="R831" s="32">
        <v>1</v>
      </c>
      <c r="S831" s="33" t="s">
        <v>361</v>
      </c>
      <c r="T831" s="34">
        <v>494.06111805035147</v>
      </c>
      <c r="U831" s="34"/>
      <c r="V831" s="34" t="s">
        <v>363</v>
      </c>
      <c r="W831" s="162" t="s">
        <v>363</v>
      </c>
      <c r="X831" s="162">
        <v>345.47987635648718</v>
      </c>
      <c r="Y831" s="34">
        <v>129.40825893473288</v>
      </c>
      <c r="Z831" s="162">
        <v>1907.7887211967402</v>
      </c>
      <c r="AA831" s="162" t="s">
        <v>363</v>
      </c>
      <c r="AB831" s="162" t="s">
        <v>363</v>
      </c>
      <c r="AC831" s="34" t="s">
        <v>363</v>
      </c>
      <c r="AD831" s="162" t="s">
        <v>363</v>
      </c>
      <c r="AE831" s="162" t="s">
        <v>363</v>
      </c>
      <c r="AF831" s="162" t="s">
        <v>363</v>
      </c>
      <c r="AG831" s="162">
        <v>11348.873808980234</v>
      </c>
      <c r="AH831" s="162" t="s">
        <v>363</v>
      </c>
      <c r="AI831" s="162">
        <v>662.56522594390401</v>
      </c>
      <c r="AJ831" s="162" t="s">
        <v>363</v>
      </c>
      <c r="AK831" s="34">
        <v>559.03089453887412</v>
      </c>
      <c r="AL831" s="34">
        <v>197.98713882906068</v>
      </c>
      <c r="AM831" s="34">
        <v>242.61187834988522</v>
      </c>
      <c r="AN831" s="34">
        <v>415.09949297656033</v>
      </c>
      <c r="AO831" s="34" t="s">
        <v>363</v>
      </c>
      <c r="AP831" s="34">
        <v>348.61952263579263</v>
      </c>
      <c r="AQ831" s="34">
        <v>252.73116939907052</v>
      </c>
    </row>
    <row r="832" spans="1:43" x14ac:dyDescent="0.45">
      <c r="A832" s="19">
        <v>824</v>
      </c>
      <c r="B832" s="19" t="str">
        <f t="shared" si="82"/>
        <v>220429_Blue</v>
      </c>
      <c r="C832" s="19" t="s">
        <v>1618</v>
      </c>
      <c r="D832" s="19" t="s">
        <v>1618</v>
      </c>
      <c r="E832" s="19" t="s">
        <v>1618</v>
      </c>
      <c r="F832" s="19" t="s">
        <v>1618</v>
      </c>
      <c r="G832" s="19">
        <f t="shared" si="83"/>
        <v>220429</v>
      </c>
      <c r="H832" s="19" t="str">
        <f t="shared" si="87"/>
        <v>220429</v>
      </c>
      <c r="I832" s="19" t="str">
        <f t="shared" si="88"/>
        <v>aa</v>
      </c>
      <c r="J832" s="19">
        <f t="shared" si="84"/>
        <v>560</v>
      </c>
      <c r="K832" s="35"/>
      <c r="L832" s="36"/>
      <c r="M832" s="36"/>
      <c r="N832" s="56"/>
      <c r="O832" s="36"/>
      <c r="P832" s="36"/>
      <c r="Q832" s="37"/>
      <c r="R832" s="37"/>
      <c r="S832" s="33" t="s">
        <v>362</v>
      </c>
      <c r="T832" s="34">
        <v>112.35405915563234</v>
      </c>
      <c r="U832" s="34"/>
      <c r="V832" s="34" t="s">
        <v>363</v>
      </c>
      <c r="W832" s="162" t="s">
        <v>363</v>
      </c>
      <c r="X832" s="162">
        <v>36.942047650525716</v>
      </c>
      <c r="Y832" s="34" t="s">
        <v>363</v>
      </c>
      <c r="Z832" s="162" t="s">
        <v>363</v>
      </c>
      <c r="AA832" s="162" t="s">
        <v>363</v>
      </c>
      <c r="AB832" s="162" t="s">
        <v>363</v>
      </c>
      <c r="AC832" s="34" t="s">
        <v>363</v>
      </c>
      <c r="AD832" s="162" t="s">
        <v>363</v>
      </c>
      <c r="AE832" s="162" t="s">
        <v>363</v>
      </c>
      <c r="AF832" s="162" t="s">
        <v>363</v>
      </c>
      <c r="AG832" s="162" t="s">
        <v>363</v>
      </c>
      <c r="AH832" s="162" t="s">
        <v>363</v>
      </c>
      <c r="AI832" s="162" t="s">
        <v>363</v>
      </c>
      <c r="AJ832" s="162" t="s">
        <v>363</v>
      </c>
      <c r="AK832" s="34">
        <v>0.17728376911680549</v>
      </c>
      <c r="AL832" s="34">
        <v>287.34406611584041</v>
      </c>
      <c r="AM832" s="34">
        <v>3.979510002498996</v>
      </c>
      <c r="AN832" s="34">
        <v>1.1622976611372468E-2</v>
      </c>
      <c r="AO832" s="34" t="s">
        <v>363</v>
      </c>
      <c r="AP832" s="34" t="s">
        <v>363</v>
      </c>
      <c r="AQ832" s="34">
        <v>182.26869207871889</v>
      </c>
    </row>
    <row r="833" spans="1:43" x14ac:dyDescent="0.45">
      <c r="A833" s="19">
        <v>825</v>
      </c>
      <c r="B833" s="19" t="str">
        <f t="shared" si="82"/>
        <v>220429_Grey</v>
      </c>
      <c r="C833" s="19" t="s">
        <v>1618</v>
      </c>
      <c r="D833" s="19" t="s">
        <v>1618</v>
      </c>
      <c r="E833" s="19" t="s">
        <v>1618</v>
      </c>
      <c r="F833" s="19" t="s">
        <v>1618</v>
      </c>
      <c r="G833" s="19">
        <f t="shared" si="83"/>
        <v>220429</v>
      </c>
      <c r="H833" s="19" t="str">
        <f t="shared" si="87"/>
        <v>220429</v>
      </c>
      <c r="I833" s="19" t="str">
        <f t="shared" si="88"/>
        <v>aa</v>
      </c>
      <c r="J833" s="19">
        <f t="shared" si="84"/>
        <v>560</v>
      </c>
      <c r="K833" s="38"/>
      <c r="L833" s="39"/>
      <c r="M833" s="39"/>
      <c r="N833" s="39"/>
      <c r="O833" s="39"/>
      <c r="P833" s="39"/>
      <c r="Q833" s="40"/>
      <c r="R833" s="40"/>
      <c r="S833" s="33" t="s">
        <v>364</v>
      </c>
      <c r="T833" s="34">
        <v>100.81292660419018</v>
      </c>
      <c r="U833" s="34"/>
      <c r="V833" s="34" t="s">
        <v>363</v>
      </c>
      <c r="W833" s="162" t="s">
        <v>363</v>
      </c>
      <c r="X833" s="162">
        <v>27.257049661772896</v>
      </c>
      <c r="Y833" s="34">
        <v>135.70272118998489</v>
      </c>
      <c r="Z833" s="162" t="s">
        <v>363</v>
      </c>
      <c r="AA833" s="162" t="s">
        <v>363</v>
      </c>
      <c r="AB833" s="162" t="s">
        <v>363</v>
      </c>
      <c r="AC833" s="34" t="s">
        <v>363</v>
      </c>
      <c r="AD833" s="162" t="s">
        <v>363</v>
      </c>
      <c r="AE833" s="162" t="s">
        <v>363</v>
      </c>
      <c r="AF833" s="162" t="s">
        <v>363</v>
      </c>
      <c r="AG833" s="162">
        <v>764.2495963144537</v>
      </c>
      <c r="AH833" s="162" t="s">
        <v>363</v>
      </c>
      <c r="AI833" s="162" t="s">
        <v>363</v>
      </c>
      <c r="AJ833" s="162" t="s">
        <v>363</v>
      </c>
      <c r="AK833" s="34">
        <v>26.81574633746542</v>
      </c>
      <c r="AL833" s="34">
        <v>45.714245959107181</v>
      </c>
      <c r="AM833" s="34">
        <v>105.13658763005715</v>
      </c>
      <c r="AN833" s="34">
        <v>238.98214329266477</v>
      </c>
      <c r="AO833" s="34" t="s">
        <v>363</v>
      </c>
      <c r="AP833" s="34">
        <v>33.925695382019931</v>
      </c>
      <c r="AQ833" s="34">
        <v>56.111665183989913</v>
      </c>
    </row>
    <row r="834" spans="1:43" x14ac:dyDescent="0.45">
      <c r="A834" s="19">
        <v>826</v>
      </c>
      <c r="B834" s="19" t="str">
        <f t="shared" si="82"/>
        <v>220430_Green</v>
      </c>
      <c r="C834" s="19" t="s">
        <v>1618</v>
      </c>
      <c r="D834" s="19" t="s">
        <v>1618</v>
      </c>
      <c r="E834" s="19" t="s">
        <v>1618</v>
      </c>
      <c r="F834" s="19" t="s">
        <v>1618</v>
      </c>
      <c r="G834" s="19">
        <f t="shared" si="83"/>
        <v>220430</v>
      </c>
      <c r="H834" s="19" t="str">
        <f t="shared" si="87"/>
        <v>220430</v>
      </c>
      <c r="I834" s="19" t="str">
        <f>IF(J834=J831,"aa",J834)</f>
        <v>aa</v>
      </c>
      <c r="J834" s="19">
        <f t="shared" si="84"/>
        <v>560</v>
      </c>
      <c r="K834" s="31" t="s">
        <v>363</v>
      </c>
      <c r="L834" s="30" t="s">
        <v>1056</v>
      </c>
      <c r="M834" s="30" t="s">
        <v>1057</v>
      </c>
      <c r="N834" s="49" t="s">
        <v>1058</v>
      </c>
      <c r="O834" s="30" t="s">
        <v>363</v>
      </c>
      <c r="P834" s="30" t="s">
        <v>1039</v>
      </c>
      <c r="Q834" s="32">
        <v>0.86</v>
      </c>
      <c r="R834" s="32">
        <v>1</v>
      </c>
      <c r="S834" s="33" t="s">
        <v>361</v>
      </c>
      <c r="T834" s="34">
        <v>494.06111805035147</v>
      </c>
      <c r="U834" s="34"/>
      <c r="V834" s="34" t="s">
        <v>363</v>
      </c>
      <c r="W834" s="162" t="s">
        <v>363</v>
      </c>
      <c r="X834" s="162">
        <v>345.47987635648718</v>
      </c>
      <c r="Y834" s="34">
        <v>129.40825893473288</v>
      </c>
      <c r="Z834" s="162">
        <v>1907.7887211967402</v>
      </c>
      <c r="AA834" s="162" t="s">
        <v>363</v>
      </c>
      <c r="AB834" s="162" t="s">
        <v>363</v>
      </c>
      <c r="AC834" s="34" t="s">
        <v>363</v>
      </c>
      <c r="AD834" s="162" t="s">
        <v>363</v>
      </c>
      <c r="AE834" s="162" t="s">
        <v>363</v>
      </c>
      <c r="AF834" s="162" t="s">
        <v>363</v>
      </c>
      <c r="AG834" s="162">
        <v>11348.873808980234</v>
      </c>
      <c r="AH834" s="162" t="s">
        <v>363</v>
      </c>
      <c r="AI834" s="162">
        <v>662.56522594390401</v>
      </c>
      <c r="AJ834" s="162" t="s">
        <v>363</v>
      </c>
      <c r="AK834" s="34">
        <v>559.03089453887412</v>
      </c>
      <c r="AL834" s="34">
        <v>197.98713882906068</v>
      </c>
      <c r="AM834" s="34">
        <v>242.61187834988522</v>
      </c>
      <c r="AN834" s="34">
        <v>415.09949297656033</v>
      </c>
      <c r="AO834" s="34" t="s">
        <v>363</v>
      </c>
      <c r="AP834" s="34">
        <v>348.61952263579263</v>
      </c>
      <c r="AQ834" s="34">
        <v>252.73116939907052</v>
      </c>
    </row>
    <row r="835" spans="1:43" x14ac:dyDescent="0.45">
      <c r="A835" s="19">
        <v>827</v>
      </c>
      <c r="B835" s="19" t="str">
        <f t="shared" si="82"/>
        <v>220430_Blue</v>
      </c>
      <c r="C835" s="19" t="s">
        <v>1618</v>
      </c>
      <c r="D835" s="19" t="s">
        <v>1618</v>
      </c>
      <c r="E835" s="19" t="s">
        <v>1618</v>
      </c>
      <c r="F835" s="19" t="s">
        <v>1618</v>
      </c>
      <c r="G835" s="19">
        <f t="shared" si="83"/>
        <v>220430</v>
      </c>
      <c r="H835" s="19" t="str">
        <f t="shared" si="87"/>
        <v>220430</v>
      </c>
      <c r="I835" s="19" t="str">
        <f t="shared" si="88"/>
        <v>aa</v>
      </c>
      <c r="J835" s="19">
        <f t="shared" si="84"/>
        <v>560</v>
      </c>
      <c r="K835" s="35"/>
      <c r="L835" s="36"/>
      <c r="M835" s="36"/>
      <c r="N835" s="56"/>
      <c r="O835" s="36"/>
      <c r="P835" s="36"/>
      <c r="Q835" s="37"/>
      <c r="R835" s="37"/>
      <c r="S835" s="33" t="s">
        <v>362</v>
      </c>
      <c r="T835" s="34">
        <v>112.35405915563234</v>
      </c>
      <c r="U835" s="34"/>
      <c r="V835" s="34" t="s">
        <v>363</v>
      </c>
      <c r="W835" s="162" t="s">
        <v>363</v>
      </c>
      <c r="X835" s="162">
        <v>36.942047650525716</v>
      </c>
      <c r="Y835" s="34" t="s">
        <v>363</v>
      </c>
      <c r="Z835" s="162" t="s">
        <v>363</v>
      </c>
      <c r="AA835" s="162" t="s">
        <v>363</v>
      </c>
      <c r="AB835" s="162" t="s">
        <v>363</v>
      </c>
      <c r="AC835" s="34" t="s">
        <v>363</v>
      </c>
      <c r="AD835" s="162" t="s">
        <v>363</v>
      </c>
      <c r="AE835" s="162" t="s">
        <v>363</v>
      </c>
      <c r="AF835" s="162" t="s">
        <v>363</v>
      </c>
      <c r="AG835" s="162" t="s">
        <v>363</v>
      </c>
      <c r="AH835" s="162" t="s">
        <v>363</v>
      </c>
      <c r="AI835" s="162" t="s">
        <v>363</v>
      </c>
      <c r="AJ835" s="162" t="s">
        <v>363</v>
      </c>
      <c r="AK835" s="34">
        <v>0.17728376911680549</v>
      </c>
      <c r="AL835" s="34">
        <v>287.34406611584041</v>
      </c>
      <c r="AM835" s="34">
        <v>3.979510002498996</v>
      </c>
      <c r="AN835" s="34">
        <v>1.1622976611372468E-2</v>
      </c>
      <c r="AO835" s="34" t="s">
        <v>363</v>
      </c>
      <c r="AP835" s="34" t="s">
        <v>363</v>
      </c>
      <c r="AQ835" s="34">
        <v>182.26869207871889</v>
      </c>
    </row>
    <row r="836" spans="1:43" x14ac:dyDescent="0.45">
      <c r="A836" s="19">
        <v>828</v>
      </c>
      <c r="B836" s="19" t="str">
        <f t="shared" si="82"/>
        <v>220430_Grey</v>
      </c>
      <c r="C836" s="19" t="s">
        <v>1618</v>
      </c>
      <c r="D836" s="19" t="s">
        <v>1618</v>
      </c>
      <c r="E836" s="19" t="s">
        <v>1618</v>
      </c>
      <c r="F836" s="19" t="s">
        <v>1618</v>
      </c>
      <c r="G836" s="19">
        <f t="shared" si="83"/>
        <v>220430</v>
      </c>
      <c r="H836" s="19" t="str">
        <f t="shared" si="87"/>
        <v>220430</v>
      </c>
      <c r="I836" s="19" t="str">
        <f t="shared" si="88"/>
        <v>aa</v>
      </c>
      <c r="J836" s="19">
        <f t="shared" si="84"/>
        <v>560</v>
      </c>
      <c r="K836" s="38"/>
      <c r="L836" s="39"/>
      <c r="M836" s="39"/>
      <c r="N836" s="39"/>
      <c r="O836" s="39"/>
      <c r="P836" s="39"/>
      <c r="Q836" s="40"/>
      <c r="R836" s="40"/>
      <c r="S836" s="33" t="s">
        <v>364</v>
      </c>
      <c r="T836" s="34">
        <v>100.81292660419018</v>
      </c>
      <c r="U836" s="34"/>
      <c r="V836" s="34" t="s">
        <v>363</v>
      </c>
      <c r="W836" s="162" t="s">
        <v>363</v>
      </c>
      <c r="X836" s="162">
        <v>27.257049661772896</v>
      </c>
      <c r="Y836" s="34">
        <v>135.70272118998489</v>
      </c>
      <c r="Z836" s="162" t="s">
        <v>363</v>
      </c>
      <c r="AA836" s="162" t="s">
        <v>363</v>
      </c>
      <c r="AB836" s="162" t="s">
        <v>363</v>
      </c>
      <c r="AC836" s="34" t="s">
        <v>363</v>
      </c>
      <c r="AD836" s="162" t="s">
        <v>363</v>
      </c>
      <c r="AE836" s="162" t="s">
        <v>363</v>
      </c>
      <c r="AF836" s="162" t="s">
        <v>363</v>
      </c>
      <c r="AG836" s="162">
        <v>764.2495963144537</v>
      </c>
      <c r="AH836" s="162" t="s">
        <v>363</v>
      </c>
      <c r="AI836" s="162" t="s">
        <v>363</v>
      </c>
      <c r="AJ836" s="162" t="s">
        <v>363</v>
      </c>
      <c r="AK836" s="34">
        <v>26.81574633746542</v>
      </c>
      <c r="AL836" s="34">
        <v>45.714245959107181</v>
      </c>
      <c r="AM836" s="34">
        <v>105.13658763005715</v>
      </c>
      <c r="AN836" s="34">
        <v>238.98214329266477</v>
      </c>
      <c r="AO836" s="34" t="s">
        <v>363</v>
      </c>
      <c r="AP836" s="34">
        <v>33.925695382019931</v>
      </c>
      <c r="AQ836" s="34">
        <v>56.111665183989913</v>
      </c>
    </row>
    <row r="837" spans="1:43" x14ac:dyDescent="0.45">
      <c r="A837" s="19">
        <v>829</v>
      </c>
      <c r="B837" s="19" t="str">
        <f t="shared" si="82"/>
        <v>220510_Green</v>
      </c>
      <c r="C837" s="19" t="s">
        <v>1618</v>
      </c>
      <c r="D837" s="19" t="s">
        <v>1618</v>
      </c>
      <c r="E837" s="19" t="s">
        <v>1618</v>
      </c>
      <c r="F837" s="19" t="s">
        <v>1618</v>
      </c>
      <c r="G837" s="19">
        <f t="shared" si="83"/>
        <v>220510</v>
      </c>
      <c r="H837" s="19" t="str">
        <f t="shared" si="87"/>
        <v>220510</v>
      </c>
      <c r="I837" s="19" t="str">
        <f>IF(J837=J834,"aa",J837)</f>
        <v>aa</v>
      </c>
      <c r="J837" s="19">
        <f t="shared" si="84"/>
        <v>560</v>
      </c>
      <c r="K837" s="31" t="s">
        <v>363</v>
      </c>
      <c r="L837" s="30" t="s">
        <v>1059</v>
      </c>
      <c r="M837" s="30" t="s">
        <v>1060</v>
      </c>
      <c r="N837" s="49" t="s">
        <v>1061</v>
      </c>
      <c r="O837" s="30" t="s">
        <v>363</v>
      </c>
      <c r="P837" s="30" t="s">
        <v>1048</v>
      </c>
      <c r="Q837" s="32">
        <v>1</v>
      </c>
      <c r="R837" s="32">
        <v>1</v>
      </c>
      <c r="S837" s="33" t="s">
        <v>361</v>
      </c>
      <c r="T837" s="34">
        <v>606.98937360471757</v>
      </c>
      <c r="U837" s="34"/>
      <c r="V837" s="34" t="s">
        <v>363</v>
      </c>
      <c r="W837" s="162" t="s">
        <v>363</v>
      </c>
      <c r="X837" s="162">
        <v>424.44670523797004</v>
      </c>
      <c r="Y837" s="34">
        <v>158.98728954838612</v>
      </c>
      <c r="Z837" s="162">
        <v>2343.8547146131382</v>
      </c>
      <c r="AA837" s="162" t="s">
        <v>363</v>
      </c>
      <c r="AB837" s="162" t="s">
        <v>363</v>
      </c>
      <c r="AC837" s="34" t="s">
        <v>363</v>
      </c>
      <c r="AD837" s="162" t="s">
        <v>363</v>
      </c>
      <c r="AE837" s="162" t="s">
        <v>363</v>
      </c>
      <c r="AF837" s="162" t="s">
        <v>363</v>
      </c>
      <c r="AG837" s="162">
        <v>13942.902108175716</v>
      </c>
      <c r="AH837" s="162" t="s">
        <v>363</v>
      </c>
      <c r="AI837" s="162">
        <v>814.00870615965346</v>
      </c>
      <c r="AJ837" s="162" t="s">
        <v>363</v>
      </c>
      <c r="AK837" s="34">
        <v>686.80938471918819</v>
      </c>
      <c r="AL837" s="34">
        <v>243.24134198998885</v>
      </c>
      <c r="AM837" s="34">
        <v>298.06602197271616</v>
      </c>
      <c r="AN837" s="34">
        <v>509.97937708548847</v>
      </c>
      <c r="AO837" s="34" t="s">
        <v>363</v>
      </c>
      <c r="AP837" s="34">
        <v>428.30398495254531</v>
      </c>
      <c r="AQ837" s="34">
        <v>310.4982938331438</v>
      </c>
    </row>
    <row r="838" spans="1:43" x14ac:dyDescent="0.45">
      <c r="A838" s="19">
        <v>830</v>
      </c>
      <c r="B838" s="19" t="str">
        <f t="shared" si="82"/>
        <v>220510_Blue</v>
      </c>
      <c r="C838" s="19" t="s">
        <v>1618</v>
      </c>
      <c r="D838" s="19" t="s">
        <v>1618</v>
      </c>
      <c r="E838" s="19" t="s">
        <v>1618</v>
      </c>
      <c r="F838" s="19" t="s">
        <v>1618</v>
      </c>
      <c r="G838" s="19">
        <f t="shared" si="83"/>
        <v>220510</v>
      </c>
      <c r="H838" s="19" t="str">
        <f t="shared" si="87"/>
        <v>220510</v>
      </c>
      <c r="I838" s="19" t="str">
        <f t="shared" si="88"/>
        <v>aa</v>
      </c>
      <c r="J838" s="19">
        <f t="shared" si="84"/>
        <v>560</v>
      </c>
      <c r="K838" s="35"/>
      <c r="L838" s="36"/>
      <c r="M838" s="36"/>
      <c r="N838" s="56"/>
      <c r="O838" s="36"/>
      <c r="P838" s="36"/>
      <c r="Q838" s="37"/>
      <c r="R838" s="37"/>
      <c r="S838" s="33" t="s">
        <v>362</v>
      </c>
      <c r="T838" s="34">
        <v>138.03498696263404</v>
      </c>
      <c r="U838" s="34"/>
      <c r="V838" s="34" t="s">
        <v>363</v>
      </c>
      <c r="W838" s="162" t="s">
        <v>363</v>
      </c>
      <c r="X838" s="162">
        <v>45.385944256360169</v>
      </c>
      <c r="Y838" s="34" t="s">
        <v>363</v>
      </c>
      <c r="Z838" s="162" t="s">
        <v>363</v>
      </c>
      <c r="AA838" s="162" t="s">
        <v>363</v>
      </c>
      <c r="AB838" s="162" t="s">
        <v>363</v>
      </c>
      <c r="AC838" s="34" t="s">
        <v>363</v>
      </c>
      <c r="AD838" s="162" t="s">
        <v>363</v>
      </c>
      <c r="AE838" s="162" t="s">
        <v>363</v>
      </c>
      <c r="AF838" s="162" t="s">
        <v>363</v>
      </c>
      <c r="AG838" s="162" t="s">
        <v>363</v>
      </c>
      <c r="AH838" s="162" t="s">
        <v>363</v>
      </c>
      <c r="AI838" s="162" t="s">
        <v>363</v>
      </c>
      <c r="AJ838" s="162" t="s">
        <v>363</v>
      </c>
      <c r="AK838" s="34">
        <v>0.21780577348636104</v>
      </c>
      <c r="AL838" s="34">
        <v>353.0227097994611</v>
      </c>
      <c r="AM838" s="34">
        <v>4.8891122887844807</v>
      </c>
      <c r="AN838" s="34">
        <v>1.4279656979686176E-2</v>
      </c>
      <c r="AO838" s="34" t="s">
        <v>363</v>
      </c>
      <c r="AP838" s="34" t="s">
        <v>363</v>
      </c>
      <c r="AQ838" s="34">
        <v>223.93010741099749</v>
      </c>
    </row>
    <row r="839" spans="1:43" x14ac:dyDescent="0.45">
      <c r="A839" s="19">
        <v>831</v>
      </c>
      <c r="B839" s="19" t="str">
        <f t="shared" si="82"/>
        <v>220510_Grey</v>
      </c>
      <c r="C839" s="19" t="s">
        <v>1618</v>
      </c>
      <c r="D839" s="19" t="s">
        <v>1618</v>
      </c>
      <c r="E839" s="19" t="s">
        <v>1618</v>
      </c>
      <c r="F839" s="19" t="s">
        <v>1618</v>
      </c>
      <c r="G839" s="19">
        <f t="shared" si="83"/>
        <v>220510</v>
      </c>
      <c r="H839" s="19" t="str">
        <f t="shared" si="87"/>
        <v>220510</v>
      </c>
      <c r="I839" s="19" t="str">
        <f t="shared" si="88"/>
        <v>aa</v>
      </c>
      <c r="J839" s="19">
        <f t="shared" si="84"/>
        <v>560</v>
      </c>
      <c r="K839" s="38"/>
      <c r="L839" s="39"/>
      <c r="M839" s="39"/>
      <c r="N839" s="39"/>
      <c r="O839" s="39"/>
      <c r="P839" s="39"/>
      <c r="Q839" s="40"/>
      <c r="R839" s="40"/>
      <c r="S839" s="33" t="s">
        <v>364</v>
      </c>
      <c r="T839" s="34">
        <v>123.85588125657651</v>
      </c>
      <c r="U839" s="34"/>
      <c r="V839" s="34" t="s">
        <v>363</v>
      </c>
      <c r="W839" s="162" t="s">
        <v>363</v>
      </c>
      <c r="X839" s="162">
        <v>33.4872324416067</v>
      </c>
      <c r="Y839" s="34">
        <v>166.72048603341</v>
      </c>
      <c r="Z839" s="162" t="s">
        <v>363</v>
      </c>
      <c r="AA839" s="162" t="s">
        <v>363</v>
      </c>
      <c r="AB839" s="162" t="s">
        <v>363</v>
      </c>
      <c r="AC839" s="34" t="s">
        <v>363</v>
      </c>
      <c r="AD839" s="162" t="s">
        <v>363</v>
      </c>
      <c r="AE839" s="162" t="s">
        <v>363</v>
      </c>
      <c r="AF839" s="162" t="s">
        <v>363</v>
      </c>
      <c r="AG839" s="162">
        <v>938.935218329186</v>
      </c>
      <c r="AH839" s="162" t="s">
        <v>363</v>
      </c>
      <c r="AI839" s="162" t="s">
        <v>363</v>
      </c>
      <c r="AJ839" s="162" t="s">
        <v>363</v>
      </c>
      <c r="AK839" s="34">
        <v>32.945059786028949</v>
      </c>
      <c r="AL839" s="34">
        <v>56.163216464045966</v>
      </c>
      <c r="AM839" s="34">
        <v>129.1678076597845</v>
      </c>
      <c r="AN839" s="34">
        <v>293.60663318813101</v>
      </c>
      <c r="AO839" s="34" t="s">
        <v>363</v>
      </c>
      <c r="AP839" s="34">
        <v>41.680140040767348</v>
      </c>
      <c r="AQ839" s="34">
        <v>68.937188654616179</v>
      </c>
    </row>
    <row r="840" spans="1:43" x14ac:dyDescent="0.45">
      <c r="A840" s="19">
        <v>832</v>
      </c>
      <c r="B840" s="19" t="str">
        <f t="shared" si="82"/>
        <v>220590_Green</v>
      </c>
      <c r="C840" s="19" t="s">
        <v>1618</v>
      </c>
      <c r="D840" s="19" t="s">
        <v>1618</v>
      </c>
      <c r="E840" s="19" t="s">
        <v>1618</v>
      </c>
      <c r="F840" s="19" t="s">
        <v>1618</v>
      </c>
      <c r="G840" s="19">
        <f t="shared" si="83"/>
        <v>220590</v>
      </c>
      <c r="H840" s="19" t="str">
        <f t="shared" si="87"/>
        <v>220590</v>
      </c>
      <c r="I840" s="19" t="str">
        <f>IF(J840=J837,"aa",J840)</f>
        <v>aa</v>
      </c>
      <c r="J840" s="19">
        <f t="shared" si="84"/>
        <v>560</v>
      </c>
      <c r="K840" s="31" t="s">
        <v>363</v>
      </c>
      <c r="L840" s="30" t="s">
        <v>1062</v>
      </c>
      <c r="M840" s="30" t="s">
        <v>1060</v>
      </c>
      <c r="N840" s="49" t="s">
        <v>1063</v>
      </c>
      <c r="O840" s="30" t="s">
        <v>363</v>
      </c>
      <c r="P840" s="30" t="s">
        <v>1048</v>
      </c>
      <c r="Q840" s="32">
        <v>1</v>
      </c>
      <c r="R840" s="32">
        <v>1</v>
      </c>
      <c r="S840" s="33" t="s">
        <v>361</v>
      </c>
      <c r="T840" s="34">
        <v>606.98937360471757</v>
      </c>
      <c r="U840" s="34"/>
      <c r="V840" s="34" t="s">
        <v>363</v>
      </c>
      <c r="W840" s="162" t="s">
        <v>363</v>
      </c>
      <c r="X840" s="162">
        <v>424.44670523797004</v>
      </c>
      <c r="Y840" s="34">
        <v>158.98728954838612</v>
      </c>
      <c r="Z840" s="162">
        <v>2343.8547146131382</v>
      </c>
      <c r="AA840" s="162" t="s">
        <v>363</v>
      </c>
      <c r="AB840" s="162" t="s">
        <v>363</v>
      </c>
      <c r="AC840" s="34" t="s">
        <v>363</v>
      </c>
      <c r="AD840" s="162" t="s">
        <v>363</v>
      </c>
      <c r="AE840" s="162" t="s">
        <v>363</v>
      </c>
      <c r="AF840" s="162" t="s">
        <v>363</v>
      </c>
      <c r="AG840" s="162">
        <v>13942.902108175716</v>
      </c>
      <c r="AH840" s="162" t="s">
        <v>363</v>
      </c>
      <c r="AI840" s="162">
        <v>814.00870615965346</v>
      </c>
      <c r="AJ840" s="162" t="s">
        <v>363</v>
      </c>
      <c r="AK840" s="34">
        <v>686.80938471918819</v>
      </c>
      <c r="AL840" s="34">
        <v>243.24134198998885</v>
      </c>
      <c r="AM840" s="34">
        <v>298.06602197271616</v>
      </c>
      <c r="AN840" s="34">
        <v>509.97937708548847</v>
      </c>
      <c r="AO840" s="34" t="s">
        <v>363</v>
      </c>
      <c r="AP840" s="34">
        <v>428.30398495254531</v>
      </c>
      <c r="AQ840" s="34">
        <v>310.4982938331438</v>
      </c>
    </row>
    <row r="841" spans="1:43" x14ac:dyDescent="0.45">
      <c r="A841" s="19">
        <v>833</v>
      </c>
      <c r="B841" s="19" t="str">
        <f t="shared" ref="B841:B904" si="89">G841&amp;"_"&amp;S841</f>
        <v>220590_Blue</v>
      </c>
      <c r="C841" s="19" t="s">
        <v>1618</v>
      </c>
      <c r="D841" s="19" t="s">
        <v>1618</v>
      </c>
      <c r="E841" s="19" t="s">
        <v>1618</v>
      </c>
      <c r="F841" s="19" t="s">
        <v>1618</v>
      </c>
      <c r="G841" s="19">
        <f t="shared" ref="G841:G904" si="90">VALUE(H841)</f>
        <v>220590</v>
      </c>
      <c r="H841" s="19" t="str">
        <f t="shared" si="87"/>
        <v>220590</v>
      </c>
      <c r="I841" s="19" t="str">
        <f t="shared" si="88"/>
        <v>aa</v>
      </c>
      <c r="J841" s="19">
        <f t="shared" si="84"/>
        <v>560</v>
      </c>
      <c r="K841" s="35"/>
      <c r="L841" s="36"/>
      <c r="M841" s="36"/>
      <c r="N841" s="56"/>
      <c r="O841" s="36"/>
      <c r="P841" s="36"/>
      <c r="Q841" s="37"/>
      <c r="R841" s="37"/>
      <c r="S841" s="33" t="s">
        <v>362</v>
      </c>
      <c r="T841" s="34">
        <v>138.03498696263404</v>
      </c>
      <c r="U841" s="34"/>
      <c r="V841" s="34" t="s">
        <v>363</v>
      </c>
      <c r="W841" s="162" t="s">
        <v>363</v>
      </c>
      <c r="X841" s="162">
        <v>45.385944256360169</v>
      </c>
      <c r="Y841" s="34" t="s">
        <v>363</v>
      </c>
      <c r="Z841" s="162" t="s">
        <v>363</v>
      </c>
      <c r="AA841" s="162" t="s">
        <v>363</v>
      </c>
      <c r="AB841" s="162" t="s">
        <v>363</v>
      </c>
      <c r="AC841" s="34" t="s">
        <v>363</v>
      </c>
      <c r="AD841" s="162" t="s">
        <v>363</v>
      </c>
      <c r="AE841" s="162" t="s">
        <v>363</v>
      </c>
      <c r="AF841" s="162" t="s">
        <v>363</v>
      </c>
      <c r="AG841" s="162" t="s">
        <v>363</v>
      </c>
      <c r="AH841" s="162" t="s">
        <v>363</v>
      </c>
      <c r="AI841" s="162" t="s">
        <v>363</v>
      </c>
      <c r="AJ841" s="162" t="s">
        <v>363</v>
      </c>
      <c r="AK841" s="34">
        <v>0.21780577348636104</v>
      </c>
      <c r="AL841" s="34">
        <v>353.0227097994611</v>
      </c>
      <c r="AM841" s="34">
        <v>4.8891122887844807</v>
      </c>
      <c r="AN841" s="34">
        <v>1.4279656979686176E-2</v>
      </c>
      <c r="AO841" s="34" t="s">
        <v>363</v>
      </c>
      <c r="AP841" s="34" t="s">
        <v>363</v>
      </c>
      <c r="AQ841" s="34">
        <v>223.93010741099749</v>
      </c>
    </row>
    <row r="842" spans="1:43" x14ac:dyDescent="0.45">
      <c r="A842" s="19">
        <v>834</v>
      </c>
      <c r="B842" s="19" t="str">
        <f t="shared" si="89"/>
        <v>220590_Grey</v>
      </c>
      <c r="C842" s="19" t="s">
        <v>1618</v>
      </c>
      <c r="D842" s="19" t="s">
        <v>1618</v>
      </c>
      <c r="E842" s="19" t="s">
        <v>1618</v>
      </c>
      <c r="F842" s="19" t="s">
        <v>1618</v>
      </c>
      <c r="G842" s="19">
        <f t="shared" si="90"/>
        <v>220590</v>
      </c>
      <c r="H842" s="19" t="str">
        <f t="shared" si="87"/>
        <v>220590</v>
      </c>
      <c r="I842" s="19" t="str">
        <f t="shared" si="88"/>
        <v>aa</v>
      </c>
      <c r="J842" s="19">
        <f t="shared" si="84"/>
        <v>560</v>
      </c>
      <c r="K842" s="38"/>
      <c r="L842" s="39"/>
      <c r="M842" s="39"/>
      <c r="N842" s="39"/>
      <c r="O842" s="39"/>
      <c r="P842" s="39"/>
      <c r="Q842" s="40"/>
      <c r="R842" s="40"/>
      <c r="S842" s="33" t="s">
        <v>364</v>
      </c>
      <c r="T842" s="34">
        <v>123.85588125657651</v>
      </c>
      <c r="U842" s="34"/>
      <c r="V842" s="34" t="s">
        <v>363</v>
      </c>
      <c r="W842" s="162" t="s">
        <v>363</v>
      </c>
      <c r="X842" s="162">
        <v>33.4872324416067</v>
      </c>
      <c r="Y842" s="34">
        <v>166.72048603341</v>
      </c>
      <c r="Z842" s="162" t="s">
        <v>363</v>
      </c>
      <c r="AA842" s="162" t="s">
        <v>363</v>
      </c>
      <c r="AB842" s="162" t="s">
        <v>363</v>
      </c>
      <c r="AC842" s="34" t="s">
        <v>363</v>
      </c>
      <c r="AD842" s="162" t="s">
        <v>363</v>
      </c>
      <c r="AE842" s="162" t="s">
        <v>363</v>
      </c>
      <c r="AF842" s="162" t="s">
        <v>363</v>
      </c>
      <c r="AG842" s="162">
        <v>938.935218329186</v>
      </c>
      <c r="AH842" s="162" t="s">
        <v>363</v>
      </c>
      <c r="AI842" s="162" t="s">
        <v>363</v>
      </c>
      <c r="AJ842" s="162" t="s">
        <v>363</v>
      </c>
      <c r="AK842" s="34">
        <v>32.945059786028949</v>
      </c>
      <c r="AL842" s="34">
        <v>56.163216464045966</v>
      </c>
      <c r="AM842" s="34">
        <v>129.1678076597845</v>
      </c>
      <c r="AN842" s="34">
        <v>293.60663318813101</v>
      </c>
      <c r="AO842" s="34" t="s">
        <v>363</v>
      </c>
      <c r="AP842" s="34">
        <v>41.680140040767348</v>
      </c>
      <c r="AQ842" s="34">
        <v>68.937188654616179</v>
      </c>
    </row>
    <row r="843" spans="1:43" x14ac:dyDescent="0.45">
      <c r="A843" s="19">
        <v>835</v>
      </c>
      <c r="B843" s="19" t="str">
        <f t="shared" si="89"/>
        <v>220600_Green</v>
      </c>
      <c r="C843" s="19" t="s">
        <v>1618</v>
      </c>
      <c r="D843" s="19" t="s">
        <v>1618</v>
      </c>
      <c r="E843" s="19" t="s">
        <v>1618</v>
      </c>
      <c r="F843" s="19" t="s">
        <v>1618</v>
      </c>
      <c r="G843" s="19">
        <f t="shared" si="90"/>
        <v>220600</v>
      </c>
      <c r="H843" s="19" t="str">
        <f t="shared" si="87"/>
        <v>220600</v>
      </c>
      <c r="I843" s="19" t="str">
        <f>IF(J843=J840,"aa",J843)</f>
        <v>aa</v>
      </c>
      <c r="J843" s="19">
        <f t="shared" ref="J843:J906" si="91">IF($K843="",$J842,$K843)</f>
        <v>560</v>
      </c>
      <c r="K843" s="31" t="s">
        <v>363</v>
      </c>
      <c r="L843" s="30" t="s">
        <v>1064</v>
      </c>
      <c r="M843" s="30" t="s">
        <v>1065</v>
      </c>
      <c r="N843" s="49" t="s">
        <v>1066</v>
      </c>
      <c r="O843" s="30" t="s">
        <v>363</v>
      </c>
      <c r="P843" s="30" t="s">
        <v>1048</v>
      </c>
      <c r="Q843" s="32">
        <v>1</v>
      </c>
      <c r="R843" s="32">
        <v>1</v>
      </c>
      <c r="S843" s="33" t="s">
        <v>361</v>
      </c>
      <c r="T843" s="34">
        <v>606.98937360471757</v>
      </c>
      <c r="U843" s="34"/>
      <c r="V843" s="34" t="s">
        <v>363</v>
      </c>
      <c r="W843" s="162" t="s">
        <v>363</v>
      </c>
      <c r="X843" s="162">
        <v>424.44670523797004</v>
      </c>
      <c r="Y843" s="34">
        <v>158.98728954838612</v>
      </c>
      <c r="Z843" s="162">
        <v>2343.8547146131382</v>
      </c>
      <c r="AA843" s="162" t="s">
        <v>363</v>
      </c>
      <c r="AB843" s="162" t="s">
        <v>363</v>
      </c>
      <c r="AC843" s="34" t="s">
        <v>363</v>
      </c>
      <c r="AD843" s="162" t="s">
        <v>363</v>
      </c>
      <c r="AE843" s="162" t="s">
        <v>363</v>
      </c>
      <c r="AF843" s="162" t="s">
        <v>363</v>
      </c>
      <c r="AG843" s="162">
        <v>13942.902108175716</v>
      </c>
      <c r="AH843" s="162" t="s">
        <v>363</v>
      </c>
      <c r="AI843" s="162">
        <v>814.00870615965346</v>
      </c>
      <c r="AJ843" s="162" t="s">
        <v>363</v>
      </c>
      <c r="AK843" s="34">
        <v>686.80938471918819</v>
      </c>
      <c r="AL843" s="34">
        <v>243.24134198998885</v>
      </c>
      <c r="AM843" s="34">
        <v>298.06602197271616</v>
      </c>
      <c r="AN843" s="34">
        <v>509.97937708548847</v>
      </c>
      <c r="AO843" s="34" t="s">
        <v>363</v>
      </c>
      <c r="AP843" s="34">
        <v>428.30398495254531</v>
      </c>
      <c r="AQ843" s="34">
        <v>310.4982938331438</v>
      </c>
    </row>
    <row r="844" spans="1:43" x14ac:dyDescent="0.45">
      <c r="A844" s="19">
        <v>836</v>
      </c>
      <c r="B844" s="19" t="str">
        <f t="shared" si="89"/>
        <v>220600_Blue</v>
      </c>
      <c r="C844" s="19" t="s">
        <v>1618</v>
      </c>
      <c r="D844" s="19" t="s">
        <v>1618</v>
      </c>
      <c r="E844" s="19" t="s">
        <v>1618</v>
      </c>
      <c r="F844" s="19" t="s">
        <v>1618</v>
      </c>
      <c r="G844" s="19">
        <f t="shared" si="90"/>
        <v>220600</v>
      </c>
      <c r="H844" s="19" t="str">
        <f t="shared" si="87"/>
        <v>220600</v>
      </c>
      <c r="I844" s="19" t="str">
        <f t="shared" si="88"/>
        <v>aa</v>
      </c>
      <c r="J844" s="19">
        <f t="shared" si="91"/>
        <v>560</v>
      </c>
      <c r="K844" s="35"/>
      <c r="L844" s="36"/>
      <c r="M844" s="36"/>
      <c r="N844" s="56"/>
      <c r="O844" s="36"/>
      <c r="P844" s="36"/>
      <c r="Q844" s="37"/>
      <c r="R844" s="37"/>
      <c r="S844" s="33" t="s">
        <v>362</v>
      </c>
      <c r="T844" s="34">
        <v>138.03498696263404</v>
      </c>
      <c r="U844" s="34"/>
      <c r="V844" s="34" t="s">
        <v>363</v>
      </c>
      <c r="W844" s="162" t="s">
        <v>363</v>
      </c>
      <c r="X844" s="162">
        <v>45.385944256360169</v>
      </c>
      <c r="Y844" s="34" t="s">
        <v>363</v>
      </c>
      <c r="Z844" s="162" t="s">
        <v>363</v>
      </c>
      <c r="AA844" s="162" t="s">
        <v>363</v>
      </c>
      <c r="AB844" s="162" t="s">
        <v>363</v>
      </c>
      <c r="AC844" s="34" t="s">
        <v>363</v>
      </c>
      <c r="AD844" s="162" t="s">
        <v>363</v>
      </c>
      <c r="AE844" s="162" t="s">
        <v>363</v>
      </c>
      <c r="AF844" s="162" t="s">
        <v>363</v>
      </c>
      <c r="AG844" s="162" t="s">
        <v>363</v>
      </c>
      <c r="AH844" s="162" t="s">
        <v>363</v>
      </c>
      <c r="AI844" s="162" t="s">
        <v>363</v>
      </c>
      <c r="AJ844" s="162" t="s">
        <v>363</v>
      </c>
      <c r="AK844" s="34">
        <v>0.21780577348636104</v>
      </c>
      <c r="AL844" s="34">
        <v>353.0227097994611</v>
      </c>
      <c r="AM844" s="34">
        <v>4.8891122887844807</v>
      </c>
      <c r="AN844" s="34">
        <v>1.4279656979686176E-2</v>
      </c>
      <c r="AO844" s="34" t="s">
        <v>363</v>
      </c>
      <c r="AP844" s="34" t="s">
        <v>363</v>
      </c>
      <c r="AQ844" s="34">
        <v>223.93010741099749</v>
      </c>
    </row>
    <row r="845" spans="1:43" x14ac:dyDescent="0.45">
      <c r="A845" s="19">
        <v>837</v>
      </c>
      <c r="B845" s="19" t="str">
        <f t="shared" si="89"/>
        <v>220600_Grey</v>
      </c>
      <c r="C845" s="19" t="s">
        <v>1618</v>
      </c>
      <c r="D845" s="19" t="s">
        <v>1618</v>
      </c>
      <c r="E845" s="19" t="s">
        <v>1618</v>
      </c>
      <c r="F845" s="19" t="s">
        <v>1618</v>
      </c>
      <c r="G845" s="19">
        <f t="shared" si="90"/>
        <v>220600</v>
      </c>
      <c r="H845" s="19" t="str">
        <f t="shared" si="87"/>
        <v>220600</v>
      </c>
      <c r="I845" s="19" t="str">
        <f t="shared" si="88"/>
        <v>aa</v>
      </c>
      <c r="J845" s="19">
        <f t="shared" si="91"/>
        <v>560</v>
      </c>
      <c r="K845" s="38"/>
      <c r="L845" s="39"/>
      <c r="M845" s="39"/>
      <c r="N845" s="39"/>
      <c r="O845" s="39"/>
      <c r="P845" s="39"/>
      <c r="Q845" s="40"/>
      <c r="R845" s="40"/>
      <c r="S845" s="33" t="s">
        <v>364</v>
      </c>
      <c r="T845" s="34">
        <v>123.85588125657651</v>
      </c>
      <c r="U845" s="34"/>
      <c r="V845" s="34" t="s">
        <v>363</v>
      </c>
      <c r="W845" s="162" t="s">
        <v>363</v>
      </c>
      <c r="X845" s="162">
        <v>33.4872324416067</v>
      </c>
      <c r="Y845" s="34">
        <v>166.72048603341</v>
      </c>
      <c r="Z845" s="162" t="s">
        <v>363</v>
      </c>
      <c r="AA845" s="162" t="s">
        <v>363</v>
      </c>
      <c r="AB845" s="162" t="s">
        <v>363</v>
      </c>
      <c r="AC845" s="34" t="s">
        <v>363</v>
      </c>
      <c r="AD845" s="162" t="s">
        <v>363</v>
      </c>
      <c r="AE845" s="162" t="s">
        <v>363</v>
      </c>
      <c r="AF845" s="162" t="s">
        <v>363</v>
      </c>
      <c r="AG845" s="162">
        <v>938.935218329186</v>
      </c>
      <c r="AH845" s="162" t="s">
        <v>363</v>
      </c>
      <c r="AI845" s="162" t="s">
        <v>363</v>
      </c>
      <c r="AJ845" s="162" t="s">
        <v>363</v>
      </c>
      <c r="AK845" s="34">
        <v>32.945059786028949</v>
      </c>
      <c r="AL845" s="34">
        <v>56.163216464045966</v>
      </c>
      <c r="AM845" s="34">
        <v>129.1678076597845</v>
      </c>
      <c r="AN845" s="34">
        <v>293.60663318813101</v>
      </c>
      <c r="AO845" s="34" t="s">
        <v>363</v>
      </c>
      <c r="AP845" s="34">
        <v>41.680140040767348</v>
      </c>
      <c r="AQ845" s="34">
        <v>68.937188654616179</v>
      </c>
    </row>
    <row r="846" spans="1:43" x14ac:dyDescent="0.45">
      <c r="A846" s="19">
        <v>838</v>
      </c>
      <c r="B846" s="19" t="str">
        <f t="shared" si="89"/>
        <v>220820_Green</v>
      </c>
      <c r="C846" s="19" t="s">
        <v>1618</v>
      </c>
      <c r="D846" s="19" t="s">
        <v>1618</v>
      </c>
      <c r="E846" s="19" t="s">
        <v>1618</v>
      </c>
      <c r="F846" s="19" t="s">
        <v>1618</v>
      </c>
      <c r="G846" s="19">
        <f t="shared" si="90"/>
        <v>220820</v>
      </c>
      <c r="H846" s="19" t="str">
        <f t="shared" si="87"/>
        <v>220820</v>
      </c>
      <c r="I846" s="19" t="str">
        <f>IF(J846=J843,"aa",J846)</f>
        <v>aa</v>
      </c>
      <c r="J846" s="19">
        <f t="shared" si="91"/>
        <v>560</v>
      </c>
      <c r="K846" s="31" t="s">
        <v>363</v>
      </c>
      <c r="L846" s="30" t="s">
        <v>1067</v>
      </c>
      <c r="M846" s="30" t="s">
        <v>1068</v>
      </c>
      <c r="N846" s="49" t="s">
        <v>1069</v>
      </c>
      <c r="O846" s="30" t="s">
        <v>363</v>
      </c>
      <c r="P846" s="30" t="s">
        <v>1048</v>
      </c>
      <c r="Q846" s="32">
        <v>1</v>
      </c>
      <c r="R846" s="32">
        <v>1</v>
      </c>
      <c r="S846" s="33" t="s">
        <v>361</v>
      </c>
      <c r="T846" s="34">
        <v>606.98937360471757</v>
      </c>
      <c r="U846" s="34"/>
      <c r="V846" s="34" t="s">
        <v>363</v>
      </c>
      <c r="W846" s="162" t="s">
        <v>363</v>
      </c>
      <c r="X846" s="162">
        <v>424.44670523797004</v>
      </c>
      <c r="Y846" s="34">
        <v>158.98728954838612</v>
      </c>
      <c r="Z846" s="162">
        <v>2343.8547146131382</v>
      </c>
      <c r="AA846" s="162" t="s">
        <v>363</v>
      </c>
      <c r="AB846" s="162" t="s">
        <v>363</v>
      </c>
      <c r="AC846" s="34" t="s">
        <v>363</v>
      </c>
      <c r="AD846" s="162" t="s">
        <v>363</v>
      </c>
      <c r="AE846" s="162" t="s">
        <v>363</v>
      </c>
      <c r="AF846" s="162" t="s">
        <v>363</v>
      </c>
      <c r="AG846" s="162">
        <v>13942.902108175716</v>
      </c>
      <c r="AH846" s="162" t="s">
        <v>363</v>
      </c>
      <c r="AI846" s="162">
        <v>814.00870615965346</v>
      </c>
      <c r="AJ846" s="162" t="s">
        <v>363</v>
      </c>
      <c r="AK846" s="34">
        <v>686.80938471918819</v>
      </c>
      <c r="AL846" s="34">
        <v>243.24134198998885</v>
      </c>
      <c r="AM846" s="34">
        <v>298.06602197271616</v>
      </c>
      <c r="AN846" s="34">
        <v>509.97937708548847</v>
      </c>
      <c r="AO846" s="34" t="s">
        <v>363</v>
      </c>
      <c r="AP846" s="34">
        <v>428.30398495254531</v>
      </c>
      <c r="AQ846" s="34">
        <v>310.4982938331438</v>
      </c>
    </row>
    <row r="847" spans="1:43" x14ac:dyDescent="0.45">
      <c r="A847" s="19">
        <v>839</v>
      </c>
      <c r="B847" s="19" t="str">
        <f t="shared" si="89"/>
        <v>220820_Blue</v>
      </c>
      <c r="C847" s="19" t="s">
        <v>1618</v>
      </c>
      <c r="D847" s="19" t="s">
        <v>1618</v>
      </c>
      <c r="E847" s="19" t="s">
        <v>1618</v>
      </c>
      <c r="F847" s="19" t="s">
        <v>1618</v>
      </c>
      <c r="G847" s="19">
        <f t="shared" si="90"/>
        <v>220820</v>
      </c>
      <c r="H847" s="19" t="str">
        <f t="shared" si="87"/>
        <v>220820</v>
      </c>
      <c r="I847" s="19" t="str">
        <f t="shared" si="88"/>
        <v>aa</v>
      </c>
      <c r="J847" s="19">
        <f t="shared" si="91"/>
        <v>560</v>
      </c>
      <c r="K847" s="35"/>
      <c r="L847" s="36"/>
      <c r="M847" s="36"/>
      <c r="N847" s="56"/>
      <c r="O847" s="36"/>
      <c r="P847" s="36"/>
      <c r="Q847" s="37"/>
      <c r="R847" s="37"/>
      <c r="S847" s="33" t="s">
        <v>362</v>
      </c>
      <c r="T847" s="34">
        <v>138.03498696263404</v>
      </c>
      <c r="U847" s="34"/>
      <c r="V847" s="34" t="s">
        <v>363</v>
      </c>
      <c r="W847" s="162" t="s">
        <v>363</v>
      </c>
      <c r="X847" s="162">
        <v>45.385944256360169</v>
      </c>
      <c r="Y847" s="34" t="s">
        <v>363</v>
      </c>
      <c r="Z847" s="162" t="s">
        <v>363</v>
      </c>
      <c r="AA847" s="162" t="s">
        <v>363</v>
      </c>
      <c r="AB847" s="162" t="s">
        <v>363</v>
      </c>
      <c r="AC847" s="34" t="s">
        <v>363</v>
      </c>
      <c r="AD847" s="162" t="s">
        <v>363</v>
      </c>
      <c r="AE847" s="162" t="s">
        <v>363</v>
      </c>
      <c r="AF847" s="162" t="s">
        <v>363</v>
      </c>
      <c r="AG847" s="162" t="s">
        <v>363</v>
      </c>
      <c r="AH847" s="162" t="s">
        <v>363</v>
      </c>
      <c r="AI847" s="162" t="s">
        <v>363</v>
      </c>
      <c r="AJ847" s="162" t="s">
        <v>363</v>
      </c>
      <c r="AK847" s="34">
        <v>0.21780577348636104</v>
      </c>
      <c r="AL847" s="34">
        <v>353.0227097994611</v>
      </c>
      <c r="AM847" s="34">
        <v>4.8891122887844807</v>
      </c>
      <c r="AN847" s="34">
        <v>1.4279656979686176E-2</v>
      </c>
      <c r="AO847" s="34" t="s">
        <v>363</v>
      </c>
      <c r="AP847" s="34" t="s">
        <v>363</v>
      </c>
      <c r="AQ847" s="34">
        <v>223.93010741099749</v>
      </c>
    </row>
    <row r="848" spans="1:43" x14ac:dyDescent="0.45">
      <c r="A848" s="19">
        <v>840</v>
      </c>
      <c r="B848" s="19" t="str">
        <f t="shared" si="89"/>
        <v>220820_Grey</v>
      </c>
      <c r="C848" s="19" t="s">
        <v>1618</v>
      </c>
      <c r="D848" s="19" t="s">
        <v>1618</v>
      </c>
      <c r="E848" s="19" t="s">
        <v>1618</v>
      </c>
      <c r="F848" s="19" t="s">
        <v>1618</v>
      </c>
      <c r="G848" s="19">
        <f t="shared" si="90"/>
        <v>220820</v>
      </c>
      <c r="H848" s="19" t="str">
        <f t="shared" si="87"/>
        <v>220820</v>
      </c>
      <c r="I848" s="19" t="str">
        <f t="shared" si="88"/>
        <v>aa</v>
      </c>
      <c r="J848" s="19">
        <f t="shared" si="91"/>
        <v>560</v>
      </c>
      <c r="K848" s="38"/>
      <c r="L848" s="39"/>
      <c r="M848" s="39"/>
      <c r="N848" s="39"/>
      <c r="O848" s="39"/>
      <c r="P848" s="39"/>
      <c r="Q848" s="40"/>
      <c r="R848" s="40"/>
      <c r="S848" s="33" t="s">
        <v>364</v>
      </c>
      <c r="T848" s="34">
        <v>123.85588125657651</v>
      </c>
      <c r="U848" s="34"/>
      <c r="V848" s="34" t="s">
        <v>363</v>
      </c>
      <c r="W848" s="162" t="s">
        <v>363</v>
      </c>
      <c r="X848" s="162">
        <v>33.4872324416067</v>
      </c>
      <c r="Y848" s="34">
        <v>166.72048603341</v>
      </c>
      <c r="Z848" s="162" t="s">
        <v>363</v>
      </c>
      <c r="AA848" s="162" t="s">
        <v>363</v>
      </c>
      <c r="AB848" s="162" t="s">
        <v>363</v>
      </c>
      <c r="AC848" s="34" t="s">
        <v>363</v>
      </c>
      <c r="AD848" s="162" t="s">
        <v>363</v>
      </c>
      <c r="AE848" s="162" t="s">
        <v>363</v>
      </c>
      <c r="AF848" s="162" t="s">
        <v>363</v>
      </c>
      <c r="AG848" s="162">
        <v>938.935218329186</v>
      </c>
      <c r="AH848" s="162" t="s">
        <v>363</v>
      </c>
      <c r="AI848" s="162" t="s">
        <v>363</v>
      </c>
      <c r="AJ848" s="162" t="s">
        <v>363</v>
      </c>
      <c r="AK848" s="34">
        <v>32.945059786028949</v>
      </c>
      <c r="AL848" s="34">
        <v>56.163216464045966</v>
      </c>
      <c r="AM848" s="34">
        <v>129.1678076597845</v>
      </c>
      <c r="AN848" s="34">
        <v>293.60663318813101</v>
      </c>
      <c r="AO848" s="34" t="s">
        <v>363</v>
      </c>
      <c r="AP848" s="34">
        <v>41.680140040767348</v>
      </c>
      <c r="AQ848" s="34">
        <v>68.937188654616179</v>
      </c>
    </row>
    <row r="849" spans="1:43" x14ac:dyDescent="0.45">
      <c r="A849" s="19">
        <v>841</v>
      </c>
      <c r="B849" s="19" t="str">
        <f t="shared" si="89"/>
        <v>80711_Green</v>
      </c>
      <c r="C849" s="19" t="s">
        <v>124</v>
      </c>
      <c r="D849" s="19" t="s">
        <v>124</v>
      </c>
      <c r="E849" s="19" t="s">
        <v>124</v>
      </c>
      <c r="F849" s="19" t="s">
        <v>124</v>
      </c>
      <c r="G849" s="19">
        <f t="shared" si="90"/>
        <v>80711</v>
      </c>
      <c r="H849" s="19" t="str">
        <f t="shared" si="87"/>
        <v>080711</v>
      </c>
      <c r="I849" s="19">
        <f>IF(J849=J846,"aa",J849)</f>
        <v>567</v>
      </c>
      <c r="J849" s="19">
        <f t="shared" si="91"/>
        <v>567</v>
      </c>
      <c r="K849" s="31">
        <v>567</v>
      </c>
      <c r="L849" s="30" t="s">
        <v>1070</v>
      </c>
      <c r="M849" s="30"/>
      <c r="N849" s="30"/>
      <c r="O849" s="49" t="s">
        <v>221</v>
      </c>
      <c r="P849" s="30" t="s">
        <v>1070</v>
      </c>
      <c r="Q849" s="32">
        <v>1</v>
      </c>
      <c r="R849" s="32">
        <v>1</v>
      </c>
      <c r="S849" s="33" t="s">
        <v>361</v>
      </c>
      <c r="T849" s="34">
        <v>149.99276363221679</v>
      </c>
      <c r="U849" s="34"/>
      <c r="V849" s="34" t="s">
        <v>363</v>
      </c>
      <c r="W849" s="162">
        <v>244.53280542986428</v>
      </c>
      <c r="X849" s="162">
        <v>286.43835490147575</v>
      </c>
      <c r="Y849" s="34">
        <v>60.534724287921733</v>
      </c>
      <c r="Z849" s="162" t="s">
        <v>363</v>
      </c>
      <c r="AA849" s="162" t="s">
        <v>363</v>
      </c>
      <c r="AB849" s="162">
        <v>466.34043014804359</v>
      </c>
      <c r="AC849" s="34">
        <v>297.06101801329652</v>
      </c>
      <c r="AD849" s="162" t="s">
        <v>363</v>
      </c>
      <c r="AE849" s="162" t="s">
        <v>363</v>
      </c>
      <c r="AF849" s="162" t="s">
        <v>363</v>
      </c>
      <c r="AG849" s="162">
        <v>250.91229193341874</v>
      </c>
      <c r="AH849" s="162" t="s">
        <v>363</v>
      </c>
      <c r="AI849" s="162">
        <v>371.21067728190178</v>
      </c>
      <c r="AJ849" s="162" t="s">
        <v>363</v>
      </c>
      <c r="AK849" s="34">
        <v>291.29374789408456</v>
      </c>
      <c r="AL849" s="34">
        <v>316.67784417711187</v>
      </c>
      <c r="AM849" s="34">
        <v>154.43506136507327</v>
      </c>
      <c r="AN849" s="34">
        <v>137.87854899918759</v>
      </c>
      <c r="AO849" s="34" t="s">
        <v>363</v>
      </c>
      <c r="AP849" s="34">
        <v>368.37499589891036</v>
      </c>
      <c r="AQ849" s="34">
        <v>268.27644582723286</v>
      </c>
    </row>
    <row r="850" spans="1:43" x14ac:dyDescent="0.45">
      <c r="A850" s="19">
        <v>842</v>
      </c>
      <c r="B850" s="19" t="str">
        <f t="shared" si="89"/>
        <v>80711_Blue</v>
      </c>
      <c r="C850" s="19" t="s">
        <v>124</v>
      </c>
      <c r="D850" s="19" t="s">
        <v>124</v>
      </c>
      <c r="E850" s="19" t="s">
        <v>124</v>
      </c>
      <c r="F850" s="19" t="s">
        <v>124</v>
      </c>
      <c r="G850" s="19">
        <f t="shared" si="90"/>
        <v>80711</v>
      </c>
      <c r="H850" s="19" t="str">
        <f t="shared" si="87"/>
        <v>080711</v>
      </c>
      <c r="I850" s="19">
        <f t="shared" si="88"/>
        <v>567</v>
      </c>
      <c r="J850" s="19">
        <f t="shared" si="91"/>
        <v>567</v>
      </c>
      <c r="K850" s="35"/>
      <c r="L850" s="36"/>
      <c r="M850" s="36"/>
      <c r="N850" s="36"/>
      <c r="O850" s="56"/>
      <c r="P850" s="36"/>
      <c r="Q850" s="37"/>
      <c r="R850" s="37"/>
      <c r="S850" s="33" t="s">
        <v>362</v>
      </c>
      <c r="T850" s="34">
        <v>24.90473272757313</v>
      </c>
      <c r="U850" s="34"/>
      <c r="V850" s="34" t="s">
        <v>363</v>
      </c>
      <c r="W850" s="162" t="s">
        <v>363</v>
      </c>
      <c r="X850" s="162">
        <v>2.3353600682212847</v>
      </c>
      <c r="Y850" s="34">
        <v>99.102818639719814</v>
      </c>
      <c r="Z850" s="162" t="s">
        <v>363</v>
      </c>
      <c r="AA850" s="162" t="s">
        <v>363</v>
      </c>
      <c r="AB850" s="162" t="s">
        <v>363</v>
      </c>
      <c r="AC850" s="34" t="s">
        <v>363</v>
      </c>
      <c r="AD850" s="162" t="s">
        <v>363</v>
      </c>
      <c r="AE850" s="162" t="s">
        <v>363</v>
      </c>
      <c r="AF850" s="162" t="s">
        <v>363</v>
      </c>
      <c r="AG850" s="162" t="s">
        <v>363</v>
      </c>
      <c r="AH850" s="162" t="s">
        <v>363</v>
      </c>
      <c r="AI850" s="162" t="s">
        <v>363</v>
      </c>
      <c r="AJ850" s="162" t="s">
        <v>363</v>
      </c>
      <c r="AK850" s="34" t="s">
        <v>363</v>
      </c>
      <c r="AL850" s="34">
        <v>144.18316241232577</v>
      </c>
      <c r="AM850" s="34">
        <v>210.91977372289313</v>
      </c>
      <c r="AN850" s="34">
        <v>3.6972755892581701</v>
      </c>
      <c r="AO850" s="34" t="s">
        <v>363</v>
      </c>
      <c r="AP850" s="34">
        <v>37.220804906236268</v>
      </c>
      <c r="AQ850" s="34">
        <v>155.04781295754029</v>
      </c>
    </row>
    <row r="851" spans="1:43" x14ac:dyDescent="0.45">
      <c r="A851" s="19">
        <v>843</v>
      </c>
      <c r="B851" s="19" t="str">
        <f t="shared" si="89"/>
        <v>80711_Grey</v>
      </c>
      <c r="C851" s="19" t="s">
        <v>124</v>
      </c>
      <c r="D851" s="19" t="s">
        <v>124</v>
      </c>
      <c r="E851" s="19" t="s">
        <v>124</v>
      </c>
      <c r="F851" s="19" t="s">
        <v>124</v>
      </c>
      <c r="G851" s="19">
        <f t="shared" si="90"/>
        <v>80711</v>
      </c>
      <c r="H851" s="19" t="str">
        <f t="shared" si="87"/>
        <v>080711</v>
      </c>
      <c r="I851" s="19">
        <f t="shared" si="88"/>
        <v>567</v>
      </c>
      <c r="J851" s="19">
        <f t="shared" si="91"/>
        <v>567</v>
      </c>
      <c r="K851" s="38"/>
      <c r="L851" s="39"/>
      <c r="M851" s="39"/>
      <c r="N851" s="39"/>
      <c r="O851" s="39"/>
      <c r="P851" s="39"/>
      <c r="Q851" s="40"/>
      <c r="R851" s="40"/>
      <c r="S851" s="33" t="s">
        <v>364</v>
      </c>
      <c r="T851" s="34">
        <v>63.420240135706429</v>
      </c>
      <c r="U851" s="34"/>
      <c r="V851" s="34" t="s">
        <v>363</v>
      </c>
      <c r="W851" s="162">
        <v>37.090497737556554</v>
      </c>
      <c r="X851" s="162">
        <v>25.99704307141976</v>
      </c>
      <c r="Y851" s="34">
        <v>86.714522053177745</v>
      </c>
      <c r="Z851" s="162" t="s">
        <v>363</v>
      </c>
      <c r="AA851" s="162" t="s">
        <v>363</v>
      </c>
      <c r="AB851" s="162">
        <v>99.222644559251478</v>
      </c>
      <c r="AC851" s="34">
        <v>14.042637059345216</v>
      </c>
      <c r="AD851" s="162" t="s">
        <v>363</v>
      </c>
      <c r="AE851" s="162" t="s">
        <v>363</v>
      </c>
      <c r="AF851" s="162" t="s">
        <v>363</v>
      </c>
      <c r="AG851" s="162">
        <v>29.212347951344437</v>
      </c>
      <c r="AH851" s="162" t="s">
        <v>363</v>
      </c>
      <c r="AI851" s="162" t="s">
        <v>363</v>
      </c>
      <c r="AJ851" s="162" t="s">
        <v>363</v>
      </c>
      <c r="AK851" s="34">
        <v>21.286584465434686</v>
      </c>
      <c r="AL851" s="34">
        <v>33.870483187252511</v>
      </c>
      <c r="AM851" s="34">
        <v>63.699383490139219</v>
      </c>
      <c r="AN851" s="34">
        <v>79.637850376114372</v>
      </c>
      <c r="AO851" s="34" t="s">
        <v>363</v>
      </c>
      <c r="AP851" s="34">
        <v>54.352101818836807</v>
      </c>
      <c r="AQ851" s="34">
        <v>48.483940336749633</v>
      </c>
    </row>
    <row r="852" spans="1:43" x14ac:dyDescent="0.45">
      <c r="A852" s="19">
        <v>844</v>
      </c>
      <c r="B852" s="19" t="str">
        <f t="shared" si="89"/>
        <v>80719_Green</v>
      </c>
      <c r="C852" s="19" t="s">
        <v>124</v>
      </c>
      <c r="D852" s="19" t="s">
        <v>124</v>
      </c>
      <c r="E852" s="19" t="s">
        <v>124</v>
      </c>
      <c r="F852" s="19" t="s">
        <v>124</v>
      </c>
      <c r="G852" s="19">
        <f t="shared" si="90"/>
        <v>80719</v>
      </c>
      <c r="H852" s="19" t="str">
        <f t="shared" si="87"/>
        <v>080719</v>
      </c>
      <c r="I852" s="19">
        <f>IF(J852=J849,"aa",J852)</f>
        <v>568</v>
      </c>
      <c r="J852" s="19">
        <f t="shared" si="91"/>
        <v>568</v>
      </c>
      <c r="K852" s="31">
        <v>568</v>
      </c>
      <c r="L852" s="30" t="s">
        <v>1071</v>
      </c>
      <c r="M852" s="30"/>
      <c r="N852" s="30"/>
      <c r="O852" s="49" t="s">
        <v>1072</v>
      </c>
      <c r="P852" s="30" t="s">
        <v>1071</v>
      </c>
      <c r="Q852" s="32">
        <v>1</v>
      </c>
      <c r="R852" s="32">
        <v>1</v>
      </c>
      <c r="S852" s="33" t="s">
        <v>361</v>
      </c>
      <c r="T852" s="34">
        <v>125.147743706971</v>
      </c>
      <c r="U852" s="34"/>
      <c r="V852" s="34">
        <v>324.87904282316526</v>
      </c>
      <c r="W852" s="162">
        <v>332.12209944751373</v>
      </c>
      <c r="X852" s="162">
        <v>208.37275475311472</v>
      </c>
      <c r="Y852" s="34">
        <v>40.157412836490913</v>
      </c>
      <c r="Z852" s="162" t="s">
        <v>363</v>
      </c>
      <c r="AA852" s="162" t="s">
        <v>363</v>
      </c>
      <c r="AB852" s="162">
        <v>205.15884718174948</v>
      </c>
      <c r="AC852" s="34" t="s">
        <v>363</v>
      </c>
      <c r="AD852" s="162" t="s">
        <v>363</v>
      </c>
      <c r="AE852" s="162" t="s">
        <v>363</v>
      </c>
      <c r="AF852" s="162" t="s">
        <v>363</v>
      </c>
      <c r="AG852" s="162">
        <v>324.12757508892213</v>
      </c>
      <c r="AH852" s="162" t="s">
        <v>363</v>
      </c>
      <c r="AI852" s="162" t="s">
        <v>363</v>
      </c>
      <c r="AJ852" s="162" t="s">
        <v>363</v>
      </c>
      <c r="AK852" s="34" t="s">
        <v>363</v>
      </c>
      <c r="AL852" s="34">
        <v>188.33925945385607</v>
      </c>
      <c r="AM852" s="34">
        <v>94.99690248966985</v>
      </c>
      <c r="AN852" s="34">
        <v>124.36984155672111</v>
      </c>
      <c r="AO852" s="34" t="s">
        <v>363</v>
      </c>
      <c r="AP852" s="34">
        <v>177.02807252603165</v>
      </c>
      <c r="AQ852" s="34">
        <v>246.69369499414933</v>
      </c>
    </row>
    <row r="853" spans="1:43" x14ac:dyDescent="0.45">
      <c r="A853" s="19">
        <v>845</v>
      </c>
      <c r="B853" s="19" t="str">
        <f t="shared" si="89"/>
        <v>80719_Blue</v>
      </c>
      <c r="C853" s="19" t="s">
        <v>124</v>
      </c>
      <c r="D853" s="19" t="s">
        <v>124</v>
      </c>
      <c r="E853" s="19" t="s">
        <v>124</v>
      </c>
      <c r="F853" s="19" t="s">
        <v>124</v>
      </c>
      <c r="G853" s="19">
        <f t="shared" si="90"/>
        <v>80719</v>
      </c>
      <c r="H853" s="19" t="str">
        <f t="shared" si="87"/>
        <v>080719</v>
      </c>
      <c r="I853" s="19">
        <f t="shared" si="88"/>
        <v>568</v>
      </c>
      <c r="J853" s="19">
        <f t="shared" si="91"/>
        <v>568</v>
      </c>
      <c r="K853" s="35"/>
      <c r="L853" s="36"/>
      <c r="M853" s="36"/>
      <c r="N853" s="36"/>
      <c r="O853" s="56"/>
      <c r="P853" s="36"/>
      <c r="Q853" s="37"/>
      <c r="R853" s="37"/>
      <c r="S853" s="33" t="s">
        <v>362</v>
      </c>
      <c r="T853" s="34">
        <v>29.167359072972509</v>
      </c>
      <c r="U853" s="34"/>
      <c r="V853" s="34">
        <v>1.0277185514608605E-2</v>
      </c>
      <c r="W853" s="162" t="s">
        <v>363</v>
      </c>
      <c r="X853" s="162">
        <v>5.0032091423019169</v>
      </c>
      <c r="Y853" s="34">
        <v>174.74573616367192</v>
      </c>
      <c r="Z853" s="162" t="s">
        <v>363</v>
      </c>
      <c r="AA853" s="162" t="s">
        <v>363</v>
      </c>
      <c r="AB853" s="162">
        <v>6.7698523514210596</v>
      </c>
      <c r="AC853" s="34" t="s">
        <v>363</v>
      </c>
      <c r="AD853" s="162" t="s">
        <v>363</v>
      </c>
      <c r="AE853" s="162" t="s">
        <v>363</v>
      </c>
      <c r="AF853" s="162" t="s">
        <v>363</v>
      </c>
      <c r="AG853" s="162">
        <v>0.36906161565989393</v>
      </c>
      <c r="AH853" s="162" t="s">
        <v>363</v>
      </c>
      <c r="AI853" s="162" t="s">
        <v>363</v>
      </c>
      <c r="AJ853" s="162" t="s">
        <v>363</v>
      </c>
      <c r="AK853" s="34" t="s">
        <v>363</v>
      </c>
      <c r="AL853" s="34">
        <v>22.685551638574925</v>
      </c>
      <c r="AM853" s="34">
        <v>173.23120071481611</v>
      </c>
      <c r="AN853" s="34">
        <v>2.1987458616646514</v>
      </c>
      <c r="AO853" s="34" t="s">
        <v>363</v>
      </c>
      <c r="AP853" s="34">
        <v>2.7421769938463041</v>
      </c>
      <c r="AQ853" s="34">
        <v>113.68924244472497</v>
      </c>
    </row>
    <row r="854" spans="1:43" x14ac:dyDescent="0.45">
      <c r="A854" s="19">
        <v>846</v>
      </c>
      <c r="B854" s="19" t="str">
        <f t="shared" si="89"/>
        <v>80719_Grey</v>
      </c>
      <c r="C854" s="19" t="s">
        <v>124</v>
      </c>
      <c r="D854" s="19" t="s">
        <v>124</v>
      </c>
      <c r="E854" s="19" t="s">
        <v>124</v>
      </c>
      <c r="F854" s="19" t="s">
        <v>124</v>
      </c>
      <c r="G854" s="19">
        <f t="shared" si="90"/>
        <v>80719</v>
      </c>
      <c r="H854" s="19" t="str">
        <f t="shared" si="87"/>
        <v>080719</v>
      </c>
      <c r="I854" s="19">
        <f t="shared" si="88"/>
        <v>568</v>
      </c>
      <c r="J854" s="19">
        <f t="shared" si="91"/>
        <v>568</v>
      </c>
      <c r="K854" s="38"/>
      <c r="L854" s="39"/>
      <c r="M854" s="39"/>
      <c r="N854" s="39"/>
      <c r="O854" s="39"/>
      <c r="P854" s="39"/>
      <c r="Q854" s="40"/>
      <c r="R854" s="40"/>
      <c r="S854" s="33" t="s">
        <v>364</v>
      </c>
      <c r="T854" s="34">
        <v>66.911224364606412</v>
      </c>
      <c r="U854" s="34"/>
      <c r="V854" s="34">
        <v>34.096506298762108</v>
      </c>
      <c r="W854" s="162">
        <v>59.283425414364622</v>
      </c>
      <c r="X854" s="162">
        <v>23.561431159924499</v>
      </c>
      <c r="Y854" s="34">
        <v>96.674738156714412</v>
      </c>
      <c r="Z854" s="162" t="s">
        <v>363</v>
      </c>
      <c r="AA854" s="162" t="s">
        <v>363</v>
      </c>
      <c r="AB854" s="162">
        <v>65.146030820510589</v>
      </c>
      <c r="AC854" s="34" t="s">
        <v>363</v>
      </c>
      <c r="AD854" s="162" t="s">
        <v>363</v>
      </c>
      <c r="AE854" s="162" t="s">
        <v>363</v>
      </c>
      <c r="AF854" s="162" t="s">
        <v>363</v>
      </c>
      <c r="AG854" s="162">
        <v>44.499799677511277</v>
      </c>
      <c r="AH854" s="162" t="s">
        <v>363</v>
      </c>
      <c r="AI854" s="162" t="s">
        <v>363</v>
      </c>
      <c r="AJ854" s="162" t="s">
        <v>363</v>
      </c>
      <c r="AK854" s="34" t="s">
        <v>363</v>
      </c>
      <c r="AL854" s="34">
        <v>30.0309725979929</v>
      </c>
      <c r="AM854" s="34">
        <v>70.321741986845765</v>
      </c>
      <c r="AN854" s="34">
        <v>101.57834522786347</v>
      </c>
      <c r="AO854" s="34" t="s">
        <v>363</v>
      </c>
      <c r="AP854" s="34">
        <v>33.93743290230249</v>
      </c>
      <c r="AQ854" s="34">
        <v>56.838975128435351</v>
      </c>
    </row>
    <row r="855" spans="1:43" x14ac:dyDescent="0.45">
      <c r="A855" s="19">
        <v>847</v>
      </c>
      <c r="B855" s="19" t="str">
        <f t="shared" si="89"/>
        <v>80420_Green</v>
      </c>
      <c r="C855" s="19" t="s">
        <v>124</v>
      </c>
      <c r="D855" s="19" t="s">
        <v>124</v>
      </c>
      <c r="E855" s="19" t="s">
        <v>124</v>
      </c>
      <c r="F855" s="19" t="s">
        <v>124</v>
      </c>
      <c r="G855" s="19">
        <f t="shared" si="90"/>
        <v>80420</v>
      </c>
      <c r="H855" s="19" t="str">
        <f t="shared" si="87"/>
        <v>080420</v>
      </c>
      <c r="I855" s="19">
        <f>IF(J855=J852,"aa",J855)</f>
        <v>569</v>
      </c>
      <c r="J855" s="19">
        <f t="shared" si="91"/>
        <v>569</v>
      </c>
      <c r="K855" s="31">
        <v>569</v>
      </c>
      <c r="L855" s="30" t="s">
        <v>1073</v>
      </c>
      <c r="M855" s="30" t="s">
        <v>1074</v>
      </c>
      <c r="N855" s="30" t="s">
        <v>1075</v>
      </c>
      <c r="O855" s="30" t="s">
        <v>223</v>
      </c>
      <c r="P855" s="30" t="s">
        <v>1073</v>
      </c>
      <c r="Q855" s="32">
        <v>1</v>
      </c>
      <c r="R855" s="32">
        <v>1</v>
      </c>
      <c r="S855" s="33" t="s">
        <v>361</v>
      </c>
      <c r="T855" s="34">
        <v>1504.4892847738618</v>
      </c>
      <c r="U855" s="34"/>
      <c r="V855" s="34" t="s">
        <v>363</v>
      </c>
      <c r="W855" s="162" t="s">
        <v>363</v>
      </c>
      <c r="X855" s="162">
        <v>1160.4412736609927</v>
      </c>
      <c r="Y855" s="34">
        <v>232.69509593495025</v>
      </c>
      <c r="Z855" s="162" t="s">
        <v>363</v>
      </c>
      <c r="AA855" s="162" t="s">
        <v>363</v>
      </c>
      <c r="AB855" s="162" t="s">
        <v>363</v>
      </c>
      <c r="AC855" s="34" t="s">
        <v>363</v>
      </c>
      <c r="AD855" s="162" t="s">
        <v>363</v>
      </c>
      <c r="AE855" s="162" t="s">
        <v>363</v>
      </c>
      <c r="AF855" s="162" t="s">
        <v>363</v>
      </c>
      <c r="AG855" s="162" t="s">
        <v>363</v>
      </c>
      <c r="AH855" s="162" t="s">
        <v>363</v>
      </c>
      <c r="AI855" s="162" t="s">
        <v>363</v>
      </c>
      <c r="AJ855" s="162" t="s">
        <v>363</v>
      </c>
      <c r="AK855" s="34" t="s">
        <v>363</v>
      </c>
      <c r="AL855" s="34">
        <v>2291.9084338591524</v>
      </c>
      <c r="AM855" s="34" t="s">
        <v>363</v>
      </c>
      <c r="AN855" s="34">
        <v>1665.0583872345821</v>
      </c>
      <c r="AO855" s="34" t="s">
        <v>363</v>
      </c>
      <c r="AP855" s="34">
        <v>1860.9541043390977</v>
      </c>
      <c r="AQ855" s="34">
        <v>2326.7272112421829</v>
      </c>
    </row>
    <row r="856" spans="1:43" x14ac:dyDescent="0.45">
      <c r="A856" s="19">
        <v>848</v>
      </c>
      <c r="B856" s="19" t="str">
        <f t="shared" si="89"/>
        <v>80420_Blue</v>
      </c>
      <c r="C856" s="19" t="s">
        <v>124</v>
      </c>
      <c r="D856" s="19" t="s">
        <v>124</v>
      </c>
      <c r="E856" s="19" t="s">
        <v>124</v>
      </c>
      <c r="F856" s="19" t="s">
        <v>124</v>
      </c>
      <c r="G856" s="19">
        <f t="shared" si="90"/>
        <v>80420</v>
      </c>
      <c r="H856" s="19" t="str">
        <f t="shared" si="87"/>
        <v>080420</v>
      </c>
      <c r="I856" s="19">
        <f t="shared" si="88"/>
        <v>569</v>
      </c>
      <c r="J856" s="19">
        <f t="shared" si="91"/>
        <v>569</v>
      </c>
      <c r="K856" s="35"/>
      <c r="L856" s="36"/>
      <c r="M856" s="36"/>
      <c r="N856" s="36"/>
      <c r="O856" s="36"/>
      <c r="P856" s="36"/>
      <c r="Q856" s="37"/>
      <c r="R856" s="37"/>
      <c r="S856" s="33" t="s">
        <v>362</v>
      </c>
      <c r="T856" s="34">
        <v>1544.2296463089176</v>
      </c>
      <c r="U856" s="34"/>
      <c r="V856" s="34" t="s">
        <v>363</v>
      </c>
      <c r="W856" s="162" t="s">
        <v>363</v>
      </c>
      <c r="X856" s="162">
        <v>3.713803545643759</v>
      </c>
      <c r="Y856" s="34">
        <v>1392.8626176314103</v>
      </c>
      <c r="Z856" s="162" t="s">
        <v>363</v>
      </c>
      <c r="AA856" s="162" t="s">
        <v>363</v>
      </c>
      <c r="AB856" s="162" t="s">
        <v>363</v>
      </c>
      <c r="AC856" s="34" t="s">
        <v>363</v>
      </c>
      <c r="AD856" s="162" t="s">
        <v>363</v>
      </c>
      <c r="AE856" s="162" t="s">
        <v>363</v>
      </c>
      <c r="AF856" s="162" t="s">
        <v>363</v>
      </c>
      <c r="AG856" s="162" t="s">
        <v>363</v>
      </c>
      <c r="AH856" s="162" t="s">
        <v>363</v>
      </c>
      <c r="AI856" s="162" t="s">
        <v>363</v>
      </c>
      <c r="AJ856" s="162" t="s">
        <v>363</v>
      </c>
      <c r="AK856" s="34" t="s">
        <v>363</v>
      </c>
      <c r="AL856" s="34">
        <v>165.74765716934274</v>
      </c>
      <c r="AM856" s="34" t="s">
        <v>363</v>
      </c>
      <c r="AN856" s="34">
        <v>74.372791941522507</v>
      </c>
      <c r="AO856" s="34" t="s">
        <v>363</v>
      </c>
      <c r="AP856" s="34">
        <v>4.3407900882983039</v>
      </c>
      <c r="AQ856" s="34">
        <v>1515.9421527800846</v>
      </c>
    </row>
    <row r="857" spans="1:43" x14ac:dyDescent="0.45">
      <c r="A857" s="19">
        <v>849</v>
      </c>
      <c r="B857" s="19" t="str">
        <f t="shared" si="89"/>
        <v>80420_Grey</v>
      </c>
      <c r="C857" s="19" t="s">
        <v>124</v>
      </c>
      <c r="D857" s="19" t="s">
        <v>124</v>
      </c>
      <c r="E857" s="19" t="s">
        <v>124</v>
      </c>
      <c r="F857" s="19" t="s">
        <v>124</v>
      </c>
      <c r="G857" s="19">
        <f t="shared" si="90"/>
        <v>80420</v>
      </c>
      <c r="H857" s="19" t="str">
        <f t="shared" si="87"/>
        <v>080420</v>
      </c>
      <c r="I857" s="19">
        <f t="shared" si="88"/>
        <v>569</v>
      </c>
      <c r="J857" s="19">
        <f t="shared" si="91"/>
        <v>569</v>
      </c>
      <c r="K857" s="38"/>
      <c r="L857" s="39"/>
      <c r="M857" s="39"/>
      <c r="N857" s="39"/>
      <c r="O857" s="39"/>
      <c r="P857" s="39"/>
      <c r="Q857" s="40"/>
      <c r="R857" s="40"/>
      <c r="S857" s="33" t="s">
        <v>364</v>
      </c>
      <c r="T857" s="34">
        <v>227.00260731518458</v>
      </c>
      <c r="U857" s="34"/>
      <c r="V857" s="34" t="s">
        <v>363</v>
      </c>
      <c r="W857" s="162" t="s">
        <v>363</v>
      </c>
      <c r="X857" s="162">
        <v>47.468830408528724</v>
      </c>
      <c r="Y857" s="34">
        <v>309.15357251908159</v>
      </c>
      <c r="Z857" s="162" t="s">
        <v>363</v>
      </c>
      <c r="AA857" s="162" t="s">
        <v>363</v>
      </c>
      <c r="AB857" s="162" t="s">
        <v>363</v>
      </c>
      <c r="AC857" s="34" t="s">
        <v>363</v>
      </c>
      <c r="AD857" s="162" t="s">
        <v>363</v>
      </c>
      <c r="AE857" s="162" t="s">
        <v>363</v>
      </c>
      <c r="AF857" s="162" t="s">
        <v>363</v>
      </c>
      <c r="AG857" s="162" t="s">
        <v>363</v>
      </c>
      <c r="AH857" s="162" t="s">
        <v>363</v>
      </c>
      <c r="AI857" s="162" t="s">
        <v>363</v>
      </c>
      <c r="AJ857" s="162" t="s">
        <v>363</v>
      </c>
      <c r="AK857" s="34" t="s">
        <v>363</v>
      </c>
      <c r="AL857" s="34">
        <v>138.40480648934869</v>
      </c>
      <c r="AM857" s="34" t="s">
        <v>363</v>
      </c>
      <c r="AN857" s="34">
        <v>668.12301896420058</v>
      </c>
      <c r="AO857" s="34" t="s">
        <v>363</v>
      </c>
      <c r="AP857" s="34">
        <v>192.92857818514545</v>
      </c>
      <c r="AQ857" s="34">
        <v>256.342188875467</v>
      </c>
    </row>
    <row r="858" spans="1:43" x14ac:dyDescent="0.45">
      <c r="A858" s="19">
        <v>850</v>
      </c>
      <c r="B858" s="19" t="str">
        <f t="shared" si="89"/>
        <v>80450_Green</v>
      </c>
      <c r="C858" s="19" t="s">
        <v>124</v>
      </c>
      <c r="D858" s="19" t="s">
        <v>124</v>
      </c>
      <c r="E858" s="19" t="s">
        <v>124</v>
      </c>
      <c r="F858" s="19" t="s">
        <v>124</v>
      </c>
      <c r="G858" s="19">
        <f t="shared" si="90"/>
        <v>80450</v>
      </c>
      <c r="H858" s="19" t="str">
        <f t="shared" si="87"/>
        <v>080450</v>
      </c>
      <c r="I858" s="19">
        <f>IF(J858=J855,"aa",J858)</f>
        <v>571</v>
      </c>
      <c r="J858" s="19">
        <f t="shared" si="91"/>
        <v>571</v>
      </c>
      <c r="K858" s="31">
        <v>571</v>
      </c>
      <c r="L858" s="30" t="s">
        <v>1076</v>
      </c>
      <c r="M858" s="30" t="s">
        <v>1077</v>
      </c>
      <c r="N858" s="49" t="s">
        <v>1078</v>
      </c>
      <c r="O858" s="49" t="s">
        <v>224</v>
      </c>
      <c r="P858" s="30" t="s">
        <v>1076</v>
      </c>
      <c r="Q858" s="32">
        <v>1</v>
      </c>
      <c r="R858" s="32">
        <v>1</v>
      </c>
      <c r="S858" s="33" t="s">
        <v>361</v>
      </c>
      <c r="T858" s="34">
        <v>1313.9389680294946</v>
      </c>
      <c r="U858" s="34"/>
      <c r="V858" s="34">
        <v>2761.1566193421409</v>
      </c>
      <c r="W858" s="162">
        <v>4338.1768504719321</v>
      </c>
      <c r="X858" s="162">
        <v>794.36728240454954</v>
      </c>
      <c r="Y858" s="34">
        <v>226.1211999672073</v>
      </c>
      <c r="Z858" s="162">
        <v>632.87342943136377</v>
      </c>
      <c r="AA858" s="162">
        <v>1198.1009708737865</v>
      </c>
      <c r="AB858" s="162">
        <v>2367.6793016511165</v>
      </c>
      <c r="AC858" s="34">
        <v>909.78654073615905</v>
      </c>
      <c r="AD858" s="162">
        <v>786.4966128816028</v>
      </c>
      <c r="AE858" s="162">
        <v>1293.4448649807009</v>
      </c>
      <c r="AF858" s="162">
        <v>1678.5731857318572</v>
      </c>
      <c r="AG858" s="162">
        <v>1889.8255930264806</v>
      </c>
      <c r="AH858" s="162" t="s">
        <v>363</v>
      </c>
      <c r="AI858" s="162">
        <v>679.23313028800283</v>
      </c>
      <c r="AJ858" s="162" t="s">
        <v>363</v>
      </c>
      <c r="AK858" s="34">
        <v>2269.5953898067328</v>
      </c>
      <c r="AL858" s="34">
        <v>763.60006519894637</v>
      </c>
      <c r="AM858" s="34" t="s">
        <v>363</v>
      </c>
      <c r="AN858" s="34">
        <v>1058.6942760322322</v>
      </c>
      <c r="AO858" s="34" t="s">
        <v>363</v>
      </c>
      <c r="AP858" s="34">
        <v>1238.7664355634058</v>
      </c>
      <c r="AQ858" s="34">
        <v>506.92405063291125</v>
      </c>
    </row>
    <row r="859" spans="1:43" x14ac:dyDescent="0.45">
      <c r="A859" s="19">
        <v>851</v>
      </c>
      <c r="B859" s="19" t="str">
        <f t="shared" si="89"/>
        <v>80450_Blue</v>
      </c>
      <c r="C859" s="19" t="s">
        <v>124</v>
      </c>
      <c r="D859" s="19" t="s">
        <v>124</v>
      </c>
      <c r="E859" s="19" t="s">
        <v>124</v>
      </c>
      <c r="F859" s="19" t="s">
        <v>124</v>
      </c>
      <c r="G859" s="19">
        <f t="shared" si="90"/>
        <v>80450</v>
      </c>
      <c r="H859" s="19" t="str">
        <f t="shared" si="87"/>
        <v>080450</v>
      </c>
      <c r="I859" s="19">
        <f t="shared" si="88"/>
        <v>571</v>
      </c>
      <c r="J859" s="19">
        <f t="shared" si="91"/>
        <v>571</v>
      </c>
      <c r="K859" s="35"/>
      <c r="L859" s="36"/>
      <c r="M859" s="36"/>
      <c r="N859" s="56"/>
      <c r="O859" s="56"/>
      <c r="P859" s="36"/>
      <c r="Q859" s="37"/>
      <c r="R859" s="37"/>
      <c r="S859" s="33" t="s">
        <v>362</v>
      </c>
      <c r="T859" s="34">
        <v>361.86806409939413</v>
      </c>
      <c r="U859" s="34"/>
      <c r="V859" s="34" t="s">
        <v>363</v>
      </c>
      <c r="W859" s="162" t="s">
        <v>363</v>
      </c>
      <c r="X859" s="162">
        <v>102.15410216201626</v>
      </c>
      <c r="Y859" s="34">
        <v>1741.1817434428001</v>
      </c>
      <c r="Z859" s="162">
        <v>30.415238448314948</v>
      </c>
      <c r="AA859" s="162" t="s">
        <v>363</v>
      </c>
      <c r="AB859" s="162" t="s">
        <v>363</v>
      </c>
      <c r="AC859" s="34" t="s">
        <v>363</v>
      </c>
      <c r="AD859" s="162" t="s">
        <v>363</v>
      </c>
      <c r="AE859" s="162" t="s">
        <v>363</v>
      </c>
      <c r="AF859" s="162" t="s">
        <v>363</v>
      </c>
      <c r="AG859" s="162" t="s">
        <v>363</v>
      </c>
      <c r="AH859" s="162" t="s">
        <v>363</v>
      </c>
      <c r="AI859" s="162" t="s">
        <v>363</v>
      </c>
      <c r="AJ859" s="162" t="s">
        <v>363</v>
      </c>
      <c r="AK859" s="34" t="s">
        <v>363</v>
      </c>
      <c r="AL859" s="34">
        <v>825.54459141180496</v>
      </c>
      <c r="AM859" s="34" t="s">
        <v>363</v>
      </c>
      <c r="AN859" s="34">
        <v>49.713024435330638</v>
      </c>
      <c r="AO859" s="34" t="s">
        <v>363</v>
      </c>
      <c r="AP859" s="34">
        <v>570.77375099889298</v>
      </c>
      <c r="AQ859" s="34">
        <v>696.87763713080165</v>
      </c>
    </row>
    <row r="860" spans="1:43" x14ac:dyDescent="0.45">
      <c r="A860" s="19">
        <v>852</v>
      </c>
      <c r="B860" s="19" t="str">
        <f t="shared" si="89"/>
        <v>80450_Grey</v>
      </c>
      <c r="C860" s="19" t="s">
        <v>124</v>
      </c>
      <c r="D860" s="19" t="s">
        <v>124</v>
      </c>
      <c r="E860" s="19" t="s">
        <v>124</v>
      </c>
      <c r="F860" s="19" t="s">
        <v>124</v>
      </c>
      <c r="G860" s="19">
        <f t="shared" si="90"/>
        <v>80450</v>
      </c>
      <c r="H860" s="19" t="str">
        <f t="shared" si="87"/>
        <v>080450</v>
      </c>
      <c r="I860" s="19">
        <f t="shared" si="88"/>
        <v>571</v>
      </c>
      <c r="J860" s="19">
        <f t="shared" si="91"/>
        <v>571</v>
      </c>
      <c r="K860" s="38"/>
      <c r="L860" s="39"/>
      <c r="M860" s="39"/>
      <c r="N860" s="39"/>
      <c r="O860" s="39"/>
      <c r="P860" s="39"/>
      <c r="Q860" s="40"/>
      <c r="R860" s="40"/>
      <c r="S860" s="33" t="s">
        <v>364</v>
      </c>
      <c r="T860" s="34">
        <v>124.41473734377045</v>
      </c>
      <c r="U860" s="34"/>
      <c r="V860" s="34">
        <v>70.020999027503422</v>
      </c>
      <c r="W860" s="162">
        <v>218.21137605563828</v>
      </c>
      <c r="X860" s="162">
        <v>36.53374108283613</v>
      </c>
      <c r="Y860" s="34">
        <v>239.47201555230939</v>
      </c>
      <c r="Z860" s="162">
        <v>1.1073417027433283E-3</v>
      </c>
      <c r="AA860" s="162">
        <v>4.3319417475728157</v>
      </c>
      <c r="AB860" s="162">
        <v>178.26353281538894</v>
      </c>
      <c r="AC860" s="34">
        <v>16.242084873154656</v>
      </c>
      <c r="AD860" s="162" t="s">
        <v>363</v>
      </c>
      <c r="AE860" s="162">
        <v>39.680651756053479</v>
      </c>
      <c r="AF860" s="162" t="s">
        <v>363</v>
      </c>
      <c r="AG860" s="162">
        <v>66.214210625580407</v>
      </c>
      <c r="AH860" s="162" t="s">
        <v>363</v>
      </c>
      <c r="AI860" s="162">
        <v>9.3501116010440599E-4</v>
      </c>
      <c r="AJ860" s="162" t="s">
        <v>363</v>
      </c>
      <c r="AK860" s="34">
        <v>53.992960450650195</v>
      </c>
      <c r="AL860" s="34">
        <v>56.274818045327358</v>
      </c>
      <c r="AM860" s="34" t="s">
        <v>363</v>
      </c>
      <c r="AN860" s="34">
        <v>316.33871345021112</v>
      </c>
      <c r="AO860" s="34" t="s">
        <v>363</v>
      </c>
      <c r="AP860" s="34">
        <v>99.903314090416472</v>
      </c>
      <c r="AQ860" s="34">
        <v>53.390084388185635</v>
      </c>
    </row>
    <row r="861" spans="1:43" x14ac:dyDescent="0.45">
      <c r="A861" s="19">
        <v>853</v>
      </c>
      <c r="B861" s="19" t="str">
        <f t="shared" si="89"/>
        <v>80440_Green</v>
      </c>
      <c r="C861" s="19" t="s">
        <v>124</v>
      </c>
      <c r="D861" s="19" t="s">
        <v>124</v>
      </c>
      <c r="E861" s="19" t="s">
        <v>124</v>
      </c>
      <c r="F861" s="19" t="s">
        <v>124</v>
      </c>
      <c r="G861" s="19">
        <f t="shared" si="90"/>
        <v>80440</v>
      </c>
      <c r="H861" s="19" t="str">
        <f t="shared" si="87"/>
        <v>080440</v>
      </c>
      <c r="I861" s="19">
        <f>IF(J861=J858,"aa",J861)</f>
        <v>572</v>
      </c>
      <c r="J861" s="19">
        <f t="shared" si="91"/>
        <v>572</v>
      </c>
      <c r="K861" s="31">
        <v>572</v>
      </c>
      <c r="L861" s="30" t="s">
        <v>1079</v>
      </c>
      <c r="M861" s="30" t="s">
        <v>1077</v>
      </c>
      <c r="N861" s="30" t="s">
        <v>1080</v>
      </c>
      <c r="O861" s="30" t="s">
        <v>225</v>
      </c>
      <c r="P861" s="30" t="s">
        <v>1079</v>
      </c>
      <c r="Q861" s="32">
        <v>1</v>
      </c>
      <c r="R861" s="32">
        <v>1</v>
      </c>
      <c r="S861" s="33" t="s">
        <v>361</v>
      </c>
      <c r="T861" s="34">
        <v>849.16396833296051</v>
      </c>
      <c r="U861" s="34"/>
      <c r="V861" s="34" t="s">
        <v>363</v>
      </c>
      <c r="W861" s="162" t="s">
        <v>363</v>
      </c>
      <c r="X861" s="162">
        <v>825.56986884219725</v>
      </c>
      <c r="Y861" s="34" t="s">
        <v>363</v>
      </c>
      <c r="Z861" s="162">
        <v>1016.8719115594928</v>
      </c>
      <c r="AA861" s="162">
        <v>1727.2538461538459</v>
      </c>
      <c r="AB861" s="162">
        <v>948.65790383233593</v>
      </c>
      <c r="AC861" s="34">
        <v>543.96889147579577</v>
      </c>
      <c r="AD861" s="162" t="s">
        <v>363</v>
      </c>
      <c r="AE861" s="162" t="s">
        <v>363</v>
      </c>
      <c r="AF861" s="162" t="s">
        <v>363</v>
      </c>
      <c r="AG861" s="162">
        <v>1481.6658066242378</v>
      </c>
      <c r="AH861" s="162" t="s">
        <v>363</v>
      </c>
      <c r="AI861" s="162" t="s">
        <v>363</v>
      </c>
      <c r="AJ861" s="162" t="s">
        <v>363</v>
      </c>
      <c r="AK861" s="34" t="s">
        <v>363</v>
      </c>
      <c r="AL861" s="34">
        <v>994.66800476997287</v>
      </c>
      <c r="AM861" s="34">
        <v>807.1418326107854</v>
      </c>
      <c r="AN861" s="34">
        <v>750.41802710459194</v>
      </c>
      <c r="AO861" s="34" t="s">
        <v>363</v>
      </c>
      <c r="AP861" s="34" t="s">
        <v>363</v>
      </c>
      <c r="AQ861" s="34">
        <v>996.42472152353571</v>
      </c>
    </row>
    <row r="862" spans="1:43" x14ac:dyDescent="0.45">
      <c r="A862" s="19">
        <v>854</v>
      </c>
      <c r="B862" s="19" t="str">
        <f t="shared" si="89"/>
        <v>80440_Blue</v>
      </c>
      <c r="C862" s="19" t="s">
        <v>124</v>
      </c>
      <c r="D862" s="19" t="s">
        <v>124</v>
      </c>
      <c r="E862" s="19" t="s">
        <v>124</v>
      </c>
      <c r="F862" s="19" t="s">
        <v>124</v>
      </c>
      <c r="G862" s="19">
        <f t="shared" si="90"/>
        <v>80440</v>
      </c>
      <c r="H862" s="19" t="str">
        <f t="shared" si="87"/>
        <v>080440</v>
      </c>
      <c r="I862" s="19">
        <f t="shared" si="88"/>
        <v>572</v>
      </c>
      <c r="J862" s="19">
        <f t="shared" si="91"/>
        <v>572</v>
      </c>
      <c r="K862" s="35"/>
      <c r="L862" s="36"/>
      <c r="M862" s="36"/>
      <c r="N862" s="36"/>
      <c r="O862" s="36"/>
      <c r="P862" s="36"/>
      <c r="Q862" s="37"/>
      <c r="R862" s="37"/>
      <c r="S862" s="33" t="s">
        <v>362</v>
      </c>
      <c r="T862" s="34">
        <v>237.36722853917701</v>
      </c>
      <c r="U862" s="34"/>
      <c r="V862" s="34" t="s">
        <v>363</v>
      </c>
      <c r="W862" s="162" t="s">
        <v>363</v>
      </c>
      <c r="X862" s="162">
        <v>51.152295175219152</v>
      </c>
      <c r="Y862" s="34" t="s">
        <v>363</v>
      </c>
      <c r="Z862" s="162">
        <v>13.629430247043818</v>
      </c>
      <c r="AA862" s="162" t="s">
        <v>363</v>
      </c>
      <c r="AB862" s="162" t="s">
        <v>363</v>
      </c>
      <c r="AC862" s="34">
        <v>8.3994201475832728</v>
      </c>
      <c r="AD862" s="162" t="s">
        <v>363</v>
      </c>
      <c r="AE862" s="162" t="s">
        <v>363</v>
      </c>
      <c r="AF862" s="162" t="s">
        <v>363</v>
      </c>
      <c r="AG862" s="162" t="s">
        <v>363</v>
      </c>
      <c r="AH862" s="162" t="s">
        <v>363</v>
      </c>
      <c r="AI862" s="162" t="s">
        <v>363</v>
      </c>
      <c r="AJ862" s="162" t="s">
        <v>363</v>
      </c>
      <c r="AK862" s="34" t="s">
        <v>363</v>
      </c>
      <c r="AL862" s="34">
        <v>320.52219280386146</v>
      </c>
      <c r="AM862" s="34">
        <v>807.70219944766529</v>
      </c>
      <c r="AN862" s="34">
        <v>30.678804366309027</v>
      </c>
      <c r="AO862" s="34" t="s">
        <v>363</v>
      </c>
      <c r="AP862" s="34" t="s">
        <v>363</v>
      </c>
      <c r="AQ862" s="34">
        <v>758.95077254761065</v>
      </c>
    </row>
    <row r="863" spans="1:43" x14ac:dyDescent="0.45">
      <c r="A863" s="19">
        <v>855</v>
      </c>
      <c r="B863" s="19" t="str">
        <f t="shared" si="89"/>
        <v>80440_Grey</v>
      </c>
      <c r="C863" s="19" t="s">
        <v>124</v>
      </c>
      <c r="D863" s="19" t="s">
        <v>124</v>
      </c>
      <c r="E863" s="19" t="s">
        <v>124</v>
      </c>
      <c r="F863" s="19" t="s">
        <v>124</v>
      </c>
      <c r="G863" s="19">
        <f t="shared" si="90"/>
        <v>80440</v>
      </c>
      <c r="H863" s="19" t="str">
        <f t="shared" si="87"/>
        <v>080440</v>
      </c>
      <c r="I863" s="19">
        <f t="shared" si="88"/>
        <v>572</v>
      </c>
      <c r="J863" s="19">
        <f t="shared" si="91"/>
        <v>572</v>
      </c>
      <c r="K863" s="38"/>
      <c r="L863" s="39"/>
      <c r="M863" s="39"/>
      <c r="N863" s="39"/>
      <c r="O863" s="39"/>
      <c r="P863" s="39"/>
      <c r="Q863" s="40"/>
      <c r="R863" s="40"/>
      <c r="S863" s="33" t="s">
        <v>364</v>
      </c>
      <c r="T863" s="34">
        <v>86.962772667877346</v>
      </c>
      <c r="U863" s="34"/>
      <c r="V863" s="34" t="s">
        <v>363</v>
      </c>
      <c r="W863" s="162" t="s">
        <v>363</v>
      </c>
      <c r="X863" s="162">
        <v>35.49981252275559</v>
      </c>
      <c r="Y863" s="34" t="s">
        <v>363</v>
      </c>
      <c r="Z863" s="162">
        <v>7.1212309733878574E-4</v>
      </c>
      <c r="AA863" s="162">
        <v>7.3687384615384595</v>
      </c>
      <c r="AB863" s="162">
        <v>88.425621364232953</v>
      </c>
      <c r="AC863" s="34">
        <v>10.477262841983441</v>
      </c>
      <c r="AD863" s="162" t="s">
        <v>363</v>
      </c>
      <c r="AE863" s="162" t="s">
        <v>363</v>
      </c>
      <c r="AF863" s="162" t="s">
        <v>363</v>
      </c>
      <c r="AG863" s="162">
        <v>63.096534984614792</v>
      </c>
      <c r="AH863" s="162" t="s">
        <v>363</v>
      </c>
      <c r="AI863" s="162" t="s">
        <v>363</v>
      </c>
      <c r="AJ863" s="162" t="s">
        <v>363</v>
      </c>
      <c r="AK863" s="34" t="s">
        <v>363</v>
      </c>
      <c r="AL863" s="34">
        <v>72.651790610334601</v>
      </c>
      <c r="AM863" s="34">
        <v>202.87391533847835</v>
      </c>
      <c r="AN863" s="34">
        <v>266.79701938124418</v>
      </c>
      <c r="AO863" s="34" t="s">
        <v>363</v>
      </c>
      <c r="AP863" s="34" t="s">
        <v>363</v>
      </c>
      <c r="AQ863" s="34">
        <v>109.40172475745598</v>
      </c>
    </row>
    <row r="864" spans="1:43" x14ac:dyDescent="0.45">
      <c r="A864" s="19">
        <v>856</v>
      </c>
      <c r="B864" s="19" t="str">
        <f t="shared" si="89"/>
        <v>80430_Green</v>
      </c>
      <c r="C864" s="19" t="s">
        <v>124</v>
      </c>
      <c r="D864" s="19" t="s">
        <v>124</v>
      </c>
      <c r="E864" s="19" t="s">
        <v>124</v>
      </c>
      <c r="F864" s="19" t="s">
        <v>124</v>
      </c>
      <c r="G864" s="19">
        <f t="shared" si="90"/>
        <v>80430</v>
      </c>
      <c r="H864" s="19" t="str">
        <f t="shared" si="87"/>
        <v>080430</v>
      </c>
      <c r="I864" s="19">
        <f>IF(J864=J861,"aa",J864)</f>
        <v>574</v>
      </c>
      <c r="J864" s="19">
        <f t="shared" si="91"/>
        <v>574</v>
      </c>
      <c r="K864" s="31">
        <v>574</v>
      </c>
      <c r="L864" s="30" t="s">
        <v>1081</v>
      </c>
      <c r="M864" s="30" t="s">
        <v>1082</v>
      </c>
      <c r="N864" s="30" t="s">
        <v>1083</v>
      </c>
      <c r="O864" s="30" t="s">
        <v>226</v>
      </c>
      <c r="P864" s="30" t="s">
        <v>1081</v>
      </c>
      <c r="Q864" s="32">
        <v>1</v>
      </c>
      <c r="R864" s="32">
        <v>1</v>
      </c>
      <c r="S864" s="33" t="s">
        <v>361</v>
      </c>
      <c r="T864" s="34">
        <v>214.97129310018872</v>
      </c>
      <c r="U864" s="34"/>
      <c r="V864" s="34">
        <v>399.86948214159429</v>
      </c>
      <c r="W864" s="162">
        <v>441.77780539801529</v>
      </c>
      <c r="X864" s="162">
        <v>145.6030710838854</v>
      </c>
      <c r="Y864" s="34" t="s">
        <v>363</v>
      </c>
      <c r="Z864" s="162">
        <v>9583.5994588439207</v>
      </c>
      <c r="AA864" s="162">
        <v>711.09642857142865</v>
      </c>
      <c r="AB864" s="162">
        <v>110.30640531825885</v>
      </c>
      <c r="AC864" s="34">
        <v>100.19580255306796</v>
      </c>
      <c r="AD864" s="162" t="s">
        <v>363</v>
      </c>
      <c r="AE864" s="162">
        <v>280.8295015633621</v>
      </c>
      <c r="AF864" s="162">
        <v>556.07202750611555</v>
      </c>
      <c r="AG864" s="162">
        <v>142.22303702303012</v>
      </c>
      <c r="AH864" s="162" t="s">
        <v>363</v>
      </c>
      <c r="AI864" s="162">
        <v>444.62254581477856</v>
      </c>
      <c r="AJ864" s="162">
        <v>518.97125986892252</v>
      </c>
      <c r="AK864" s="34">
        <v>499.66157930478153</v>
      </c>
      <c r="AL864" s="34">
        <v>267.97148927995607</v>
      </c>
      <c r="AM864" s="34" t="s">
        <v>363</v>
      </c>
      <c r="AN864" s="34">
        <v>154.74839616601108</v>
      </c>
      <c r="AO864" s="34" t="s">
        <v>363</v>
      </c>
      <c r="AP864" s="34">
        <v>289.02784000577668</v>
      </c>
      <c r="AQ864" s="34">
        <v>238.89785344390111</v>
      </c>
    </row>
    <row r="865" spans="1:43" x14ac:dyDescent="0.45">
      <c r="A865" s="19">
        <v>857</v>
      </c>
      <c r="B865" s="19" t="str">
        <f t="shared" si="89"/>
        <v>80430_Blue</v>
      </c>
      <c r="C865" s="19" t="s">
        <v>124</v>
      </c>
      <c r="D865" s="19" t="s">
        <v>124</v>
      </c>
      <c r="E865" s="19" t="s">
        <v>124</v>
      </c>
      <c r="F865" s="19" t="s">
        <v>124</v>
      </c>
      <c r="G865" s="19">
        <f t="shared" si="90"/>
        <v>80430</v>
      </c>
      <c r="H865" s="19" t="str">
        <f t="shared" si="87"/>
        <v>080430</v>
      </c>
      <c r="I865" s="19">
        <f t="shared" si="88"/>
        <v>574</v>
      </c>
      <c r="J865" s="19">
        <f t="shared" si="91"/>
        <v>574</v>
      </c>
      <c r="K865" s="35"/>
      <c r="L865" s="36"/>
      <c r="M865" s="36"/>
      <c r="N865" s="36"/>
      <c r="O865" s="36"/>
      <c r="P865" s="36"/>
      <c r="Q865" s="37"/>
      <c r="R865" s="37"/>
      <c r="S865" s="33" t="s">
        <v>362</v>
      </c>
      <c r="T865" s="34">
        <v>8.9229643986578093</v>
      </c>
      <c r="U865" s="34"/>
      <c r="V865" s="34" t="s">
        <v>363</v>
      </c>
      <c r="W865" s="162">
        <v>3.6401197059528467</v>
      </c>
      <c r="X865" s="162">
        <v>3.4313487061566743</v>
      </c>
      <c r="Y865" s="34" t="s">
        <v>363</v>
      </c>
      <c r="Z865" s="162">
        <v>88.998678633844904</v>
      </c>
      <c r="AA865" s="162" t="s">
        <v>363</v>
      </c>
      <c r="AB865" s="162" t="s">
        <v>363</v>
      </c>
      <c r="AC865" s="34">
        <v>0.72104810843405487</v>
      </c>
      <c r="AD865" s="162" t="s">
        <v>363</v>
      </c>
      <c r="AE865" s="162" t="s">
        <v>363</v>
      </c>
      <c r="AF865" s="162">
        <v>4.3817633953732669</v>
      </c>
      <c r="AG865" s="162" t="s">
        <v>363</v>
      </c>
      <c r="AH865" s="162" t="s">
        <v>363</v>
      </c>
      <c r="AI865" s="162">
        <v>5.2841809375902988</v>
      </c>
      <c r="AJ865" s="162" t="s">
        <v>363</v>
      </c>
      <c r="AK865" s="34">
        <v>3.6082611199991614</v>
      </c>
      <c r="AL865" s="34">
        <v>6.2549568398711406</v>
      </c>
      <c r="AM865" s="34" t="s">
        <v>363</v>
      </c>
      <c r="AN865" s="34">
        <v>3.1881346617276414</v>
      </c>
      <c r="AO865" s="34" t="s">
        <v>363</v>
      </c>
      <c r="AP865" s="34">
        <v>30.693729991279412</v>
      </c>
      <c r="AQ865" s="34">
        <v>94.295572754668115</v>
      </c>
    </row>
    <row r="866" spans="1:43" x14ac:dyDescent="0.45">
      <c r="A866" s="19">
        <v>858</v>
      </c>
      <c r="B866" s="19" t="str">
        <f t="shared" si="89"/>
        <v>80430_Grey</v>
      </c>
      <c r="C866" s="19" t="s">
        <v>124</v>
      </c>
      <c r="D866" s="19" t="s">
        <v>124</v>
      </c>
      <c r="E866" s="19" t="s">
        <v>124</v>
      </c>
      <c r="F866" s="19" t="s">
        <v>124</v>
      </c>
      <c r="G866" s="19">
        <f t="shared" si="90"/>
        <v>80430</v>
      </c>
      <c r="H866" s="19" t="str">
        <f t="shared" si="87"/>
        <v>080430</v>
      </c>
      <c r="I866" s="19">
        <f t="shared" si="88"/>
        <v>574</v>
      </c>
      <c r="J866" s="19">
        <f t="shared" si="91"/>
        <v>574</v>
      </c>
      <c r="K866" s="38"/>
      <c r="L866" s="39"/>
      <c r="M866" s="39"/>
      <c r="N866" s="39"/>
      <c r="O866" s="39"/>
      <c r="P866" s="39"/>
      <c r="Q866" s="40"/>
      <c r="R866" s="40"/>
      <c r="S866" s="33" t="s">
        <v>364</v>
      </c>
      <c r="T866" s="34">
        <v>30.67605769054564</v>
      </c>
      <c r="U866" s="34"/>
      <c r="V866" s="34">
        <v>26.13792639980668</v>
      </c>
      <c r="W866" s="162">
        <v>55.214128241491132</v>
      </c>
      <c r="X866" s="162">
        <v>10.511123420290435</v>
      </c>
      <c r="Y866" s="34" t="s">
        <v>363</v>
      </c>
      <c r="Z866" s="162">
        <v>1.6183146424359555E-4</v>
      </c>
      <c r="AA866" s="162">
        <v>6.0397380952380963</v>
      </c>
      <c r="AB866" s="162">
        <v>20.25538459896978</v>
      </c>
      <c r="AC866" s="34">
        <v>2.9490443108238762</v>
      </c>
      <c r="AD866" s="162" t="s">
        <v>363</v>
      </c>
      <c r="AE866" s="162">
        <v>19.979400404634905</v>
      </c>
      <c r="AF866" s="162" t="s">
        <v>363</v>
      </c>
      <c r="AG866" s="162">
        <v>12.486334723253846</v>
      </c>
      <c r="AH866" s="162" t="s">
        <v>363</v>
      </c>
      <c r="AI866" s="162">
        <v>8.3361578319475374E-4</v>
      </c>
      <c r="AJ866" s="162">
        <v>0.39963780643194635</v>
      </c>
      <c r="AK866" s="34">
        <v>30.381657161301739</v>
      </c>
      <c r="AL866" s="34">
        <v>23.904609315727399</v>
      </c>
      <c r="AM866" s="34" t="s">
        <v>363</v>
      </c>
      <c r="AN866" s="34">
        <v>113.97082518316323</v>
      </c>
      <c r="AO866" s="34" t="s">
        <v>363</v>
      </c>
      <c r="AP866" s="34">
        <v>47.553832618593844</v>
      </c>
      <c r="AQ866" s="34">
        <v>41.741007971836595</v>
      </c>
    </row>
    <row r="867" spans="1:43" x14ac:dyDescent="0.45">
      <c r="A867" s="19">
        <v>859</v>
      </c>
      <c r="B867" s="19" t="str">
        <f t="shared" si="89"/>
        <v>200941_Green</v>
      </c>
      <c r="C867" s="19" t="s">
        <v>1265</v>
      </c>
      <c r="D867" s="19" t="s">
        <v>1265</v>
      </c>
      <c r="E867" s="19" t="s">
        <v>1265</v>
      </c>
      <c r="F867" s="19" t="s">
        <v>1265</v>
      </c>
      <c r="G867" s="19">
        <f t="shared" si="90"/>
        <v>200941</v>
      </c>
      <c r="H867" s="26">
        <v>200941</v>
      </c>
      <c r="I867" s="19" t="str">
        <f>IF(J867=J864,"aa",J867)</f>
        <v>aa</v>
      </c>
      <c r="J867" s="19">
        <f t="shared" si="91"/>
        <v>574</v>
      </c>
      <c r="K867" s="31" t="s">
        <v>363</v>
      </c>
      <c r="L867" s="30" t="s">
        <v>1084</v>
      </c>
      <c r="M867" s="30" t="s">
        <v>1085</v>
      </c>
      <c r="N867" s="49" t="s">
        <v>1086</v>
      </c>
      <c r="O867" s="30" t="s">
        <v>363</v>
      </c>
      <c r="P867" s="30" t="s">
        <v>1081</v>
      </c>
      <c r="Q867" s="32">
        <v>0.2</v>
      </c>
      <c r="R867" s="32">
        <v>1</v>
      </c>
      <c r="S867" s="33" t="s">
        <v>361</v>
      </c>
      <c r="T867" s="34">
        <v>1074.8564655009436</v>
      </c>
      <c r="U867" s="34"/>
      <c r="V867" s="34">
        <v>1999.3474107079714</v>
      </c>
      <c r="W867" s="162">
        <v>2208.8890269900762</v>
      </c>
      <c r="X867" s="162">
        <v>728.0153554194269</v>
      </c>
      <c r="Y867" s="34" t="s">
        <v>363</v>
      </c>
      <c r="Z867" s="162">
        <v>47917.997294219604</v>
      </c>
      <c r="AA867" s="162">
        <v>3555.4821428571431</v>
      </c>
      <c r="AB867" s="162">
        <v>551.5320265912942</v>
      </c>
      <c r="AC867" s="34">
        <v>500.9790127653398</v>
      </c>
      <c r="AD867" s="162" t="s">
        <v>363</v>
      </c>
      <c r="AE867" s="162">
        <v>1404.1475078168105</v>
      </c>
      <c r="AF867" s="162">
        <v>2780.3601375305775</v>
      </c>
      <c r="AG867" s="162">
        <v>711.11518511515055</v>
      </c>
      <c r="AH867" s="162" t="s">
        <v>363</v>
      </c>
      <c r="AI867" s="162">
        <v>2223.1127290738928</v>
      </c>
      <c r="AJ867" s="162">
        <v>2594.8562993446126</v>
      </c>
      <c r="AK867" s="34">
        <v>2498.3078965239074</v>
      </c>
      <c r="AL867" s="34">
        <v>1339.8574463997802</v>
      </c>
      <c r="AM867" s="34" t="s">
        <v>363</v>
      </c>
      <c r="AN867" s="34">
        <v>773.74198083005535</v>
      </c>
      <c r="AO867" s="34" t="s">
        <v>363</v>
      </c>
      <c r="AP867" s="34">
        <v>1445.1392000288834</v>
      </c>
      <c r="AQ867" s="34">
        <v>1194.4892672195056</v>
      </c>
    </row>
    <row r="868" spans="1:43" x14ac:dyDescent="0.45">
      <c r="A868" s="19">
        <v>860</v>
      </c>
      <c r="B868" s="19" t="str">
        <f t="shared" si="89"/>
        <v>200941_Blue</v>
      </c>
      <c r="C868" s="19" t="s">
        <v>1265</v>
      </c>
      <c r="D868" s="19" t="s">
        <v>1265</v>
      </c>
      <c r="E868" s="19" t="s">
        <v>1265</v>
      </c>
      <c r="F868" s="19" t="s">
        <v>1265</v>
      </c>
      <c r="G868" s="19">
        <f t="shared" si="90"/>
        <v>200941</v>
      </c>
      <c r="H868" s="26">
        <f t="shared" ref="H868:H899" si="92">IF(L868="",H867,LEFT(L868,6))</f>
        <v>200941</v>
      </c>
      <c r="I868" s="19" t="str">
        <f t="shared" si="88"/>
        <v>aa</v>
      </c>
      <c r="J868" s="19">
        <f t="shared" si="91"/>
        <v>574</v>
      </c>
      <c r="K868" s="35"/>
      <c r="L868" s="36"/>
      <c r="M868" s="36"/>
      <c r="N868" s="56"/>
      <c r="O868" s="36"/>
      <c r="P868" s="36"/>
      <c r="Q868" s="37"/>
      <c r="R868" s="37"/>
      <c r="S868" s="33" t="s">
        <v>362</v>
      </c>
      <c r="T868" s="34">
        <v>44.614821993289041</v>
      </c>
      <c r="U868" s="34"/>
      <c r="V868" s="34" t="s">
        <v>363</v>
      </c>
      <c r="W868" s="162">
        <v>18.200598529764232</v>
      </c>
      <c r="X868" s="162">
        <v>17.15674353078337</v>
      </c>
      <c r="Y868" s="34" t="s">
        <v>363</v>
      </c>
      <c r="Z868" s="162">
        <v>444.99339316922448</v>
      </c>
      <c r="AA868" s="162" t="s">
        <v>363</v>
      </c>
      <c r="AB868" s="162" t="s">
        <v>363</v>
      </c>
      <c r="AC868" s="34">
        <v>3.6052405421702742</v>
      </c>
      <c r="AD868" s="162" t="s">
        <v>363</v>
      </c>
      <c r="AE868" s="162" t="s">
        <v>363</v>
      </c>
      <c r="AF868" s="162">
        <v>21.908816976866333</v>
      </c>
      <c r="AG868" s="162" t="s">
        <v>363</v>
      </c>
      <c r="AH868" s="162" t="s">
        <v>363</v>
      </c>
      <c r="AI868" s="162">
        <v>26.420904687951491</v>
      </c>
      <c r="AJ868" s="162" t="s">
        <v>363</v>
      </c>
      <c r="AK868" s="34">
        <v>18.041305599995805</v>
      </c>
      <c r="AL868" s="34">
        <v>31.2747841993557</v>
      </c>
      <c r="AM868" s="34" t="s">
        <v>363</v>
      </c>
      <c r="AN868" s="34">
        <v>15.940673308638207</v>
      </c>
      <c r="AO868" s="34" t="s">
        <v>363</v>
      </c>
      <c r="AP868" s="34">
        <v>153.46864995639706</v>
      </c>
      <c r="AQ868" s="34">
        <v>471.47786377334057</v>
      </c>
    </row>
    <row r="869" spans="1:43" x14ac:dyDescent="0.45">
      <c r="A869" s="19">
        <v>861</v>
      </c>
      <c r="B869" s="19" t="str">
        <f t="shared" si="89"/>
        <v>200941_Grey</v>
      </c>
      <c r="C869" s="19" t="s">
        <v>1265</v>
      </c>
      <c r="D869" s="19" t="s">
        <v>1265</v>
      </c>
      <c r="E869" s="19" t="s">
        <v>1265</v>
      </c>
      <c r="F869" s="19" t="s">
        <v>1265</v>
      </c>
      <c r="G869" s="19">
        <f t="shared" si="90"/>
        <v>200941</v>
      </c>
      <c r="H869" s="26">
        <f t="shared" si="92"/>
        <v>200941</v>
      </c>
      <c r="I869" s="19" t="str">
        <f t="shared" si="88"/>
        <v>aa</v>
      </c>
      <c r="J869" s="19">
        <f t="shared" si="91"/>
        <v>574</v>
      </c>
      <c r="K869" s="38"/>
      <c r="L869" s="39"/>
      <c r="M869" s="39"/>
      <c r="N869" s="39"/>
      <c r="O869" s="39"/>
      <c r="P869" s="39"/>
      <c r="Q869" s="40"/>
      <c r="R869" s="40"/>
      <c r="S869" s="33" t="s">
        <v>364</v>
      </c>
      <c r="T869" s="34">
        <v>153.38028845272819</v>
      </c>
      <c r="U869" s="34"/>
      <c r="V869" s="34">
        <v>130.6896319990334</v>
      </c>
      <c r="W869" s="162">
        <v>276.07064120745565</v>
      </c>
      <c r="X869" s="162">
        <v>52.555617101452171</v>
      </c>
      <c r="Y869" s="34" t="s">
        <v>363</v>
      </c>
      <c r="Z869" s="162">
        <v>8.0915732121797769E-4</v>
      </c>
      <c r="AA869" s="162">
        <v>30.198690476190482</v>
      </c>
      <c r="AB869" s="162">
        <v>101.27692299484889</v>
      </c>
      <c r="AC869" s="34">
        <v>14.745221554119381</v>
      </c>
      <c r="AD869" s="162" t="s">
        <v>363</v>
      </c>
      <c r="AE869" s="162">
        <v>99.897002023174522</v>
      </c>
      <c r="AF869" s="162" t="s">
        <v>363</v>
      </c>
      <c r="AG869" s="162">
        <v>62.431673616269222</v>
      </c>
      <c r="AH869" s="162" t="s">
        <v>363</v>
      </c>
      <c r="AI869" s="162">
        <v>4.1680789159737686E-3</v>
      </c>
      <c r="AJ869" s="162">
        <v>1.9981890321597318</v>
      </c>
      <c r="AK869" s="34">
        <v>151.90828580650867</v>
      </c>
      <c r="AL869" s="34">
        <v>119.52304657863699</v>
      </c>
      <c r="AM869" s="34" t="s">
        <v>363</v>
      </c>
      <c r="AN869" s="34">
        <v>569.8541259158161</v>
      </c>
      <c r="AO869" s="34" t="s">
        <v>363</v>
      </c>
      <c r="AP869" s="34">
        <v>237.76916309296922</v>
      </c>
      <c r="AQ869" s="34">
        <v>208.70503985918296</v>
      </c>
    </row>
    <row r="870" spans="1:43" x14ac:dyDescent="0.45">
      <c r="A870" s="19">
        <v>862</v>
      </c>
      <c r="B870" s="19" t="str">
        <f t="shared" si="89"/>
        <v>80410_Green</v>
      </c>
      <c r="C870" s="19" t="s">
        <v>124</v>
      </c>
      <c r="D870" s="19" t="s">
        <v>124</v>
      </c>
      <c r="E870" s="19" t="s">
        <v>124</v>
      </c>
      <c r="F870" s="19" t="s">
        <v>124</v>
      </c>
      <c r="G870" s="19">
        <f t="shared" si="90"/>
        <v>80410</v>
      </c>
      <c r="H870" s="19" t="str">
        <f t="shared" si="92"/>
        <v>080410</v>
      </c>
      <c r="I870" s="19">
        <f>IF(J870=J867,"aa",J870)</f>
        <v>577</v>
      </c>
      <c r="J870" s="19">
        <f t="shared" si="91"/>
        <v>577</v>
      </c>
      <c r="K870" s="31">
        <v>577</v>
      </c>
      <c r="L870" s="30" t="s">
        <v>1087</v>
      </c>
      <c r="M870" s="30" t="s">
        <v>1088</v>
      </c>
      <c r="N870" s="30" t="s">
        <v>1089</v>
      </c>
      <c r="O870" s="30" t="s">
        <v>227</v>
      </c>
      <c r="P870" s="30" t="s">
        <v>1087</v>
      </c>
      <c r="Q870" s="32">
        <v>1</v>
      </c>
      <c r="R870" s="32">
        <v>1</v>
      </c>
      <c r="S870" s="33" t="s">
        <v>361</v>
      </c>
      <c r="T870" s="34">
        <v>929.70250015085992</v>
      </c>
      <c r="U870" s="34"/>
      <c r="V870" s="34" t="s">
        <v>363</v>
      </c>
      <c r="W870" s="162" t="s">
        <v>363</v>
      </c>
      <c r="X870" s="162" t="s">
        <v>363</v>
      </c>
      <c r="Y870" s="34">
        <v>92.353404855587243</v>
      </c>
      <c r="Z870" s="162" t="s">
        <v>363</v>
      </c>
      <c r="AA870" s="162" t="s">
        <v>363</v>
      </c>
      <c r="AB870" s="162" t="s">
        <v>363</v>
      </c>
      <c r="AC870" s="34">
        <v>2560.5158501440919</v>
      </c>
      <c r="AD870" s="162" t="s">
        <v>363</v>
      </c>
      <c r="AE870" s="162" t="s">
        <v>363</v>
      </c>
      <c r="AF870" s="162" t="s">
        <v>363</v>
      </c>
      <c r="AG870" s="162" t="s">
        <v>363</v>
      </c>
      <c r="AH870" s="162" t="s">
        <v>363</v>
      </c>
      <c r="AI870" s="162" t="s">
        <v>363</v>
      </c>
      <c r="AJ870" s="162" t="s">
        <v>363</v>
      </c>
      <c r="AK870" s="34" t="s">
        <v>363</v>
      </c>
      <c r="AL870" s="34" t="s">
        <v>363</v>
      </c>
      <c r="AM870" s="34" t="s">
        <v>363</v>
      </c>
      <c r="AN870" s="34">
        <v>503.26789481284646</v>
      </c>
      <c r="AO870" s="34" t="s">
        <v>363</v>
      </c>
      <c r="AP870" s="34" t="s">
        <v>363</v>
      </c>
      <c r="AQ870" s="34" t="s">
        <v>363</v>
      </c>
    </row>
    <row r="871" spans="1:43" x14ac:dyDescent="0.45">
      <c r="A871" s="19">
        <v>863</v>
      </c>
      <c r="B871" s="19" t="str">
        <f t="shared" si="89"/>
        <v>80410_Blue</v>
      </c>
      <c r="C871" s="19" t="s">
        <v>124</v>
      </c>
      <c r="D871" s="19" t="s">
        <v>124</v>
      </c>
      <c r="E871" s="19" t="s">
        <v>124</v>
      </c>
      <c r="F871" s="19" t="s">
        <v>124</v>
      </c>
      <c r="G871" s="19">
        <f t="shared" si="90"/>
        <v>80410</v>
      </c>
      <c r="H871" s="19" t="str">
        <f t="shared" si="92"/>
        <v>080410</v>
      </c>
      <c r="I871" s="19">
        <f t="shared" si="88"/>
        <v>577</v>
      </c>
      <c r="J871" s="19">
        <f t="shared" si="91"/>
        <v>577</v>
      </c>
      <c r="K871" s="35"/>
      <c r="L871" s="36"/>
      <c r="M871" s="36"/>
      <c r="N871" s="36"/>
      <c r="O871" s="36"/>
      <c r="P871" s="36"/>
      <c r="Q871" s="37"/>
      <c r="R871" s="37"/>
      <c r="S871" s="33" t="s">
        <v>362</v>
      </c>
      <c r="T871" s="34">
        <v>1249.8224337851266</v>
      </c>
      <c r="U871" s="34"/>
      <c r="V871" s="34" t="s">
        <v>363</v>
      </c>
      <c r="W871" s="162" t="s">
        <v>363</v>
      </c>
      <c r="X871" s="162" t="s">
        <v>363</v>
      </c>
      <c r="Y871" s="34" t="s">
        <v>363</v>
      </c>
      <c r="Z871" s="162" t="s">
        <v>363</v>
      </c>
      <c r="AA871" s="162" t="s">
        <v>363</v>
      </c>
      <c r="AB871" s="162" t="s">
        <v>363</v>
      </c>
      <c r="AC871" s="34" t="s">
        <v>363</v>
      </c>
      <c r="AD871" s="162" t="s">
        <v>363</v>
      </c>
      <c r="AE871" s="162" t="s">
        <v>363</v>
      </c>
      <c r="AF871" s="162" t="s">
        <v>363</v>
      </c>
      <c r="AG871" s="162" t="s">
        <v>363</v>
      </c>
      <c r="AH871" s="162" t="s">
        <v>363</v>
      </c>
      <c r="AI871" s="162" t="s">
        <v>363</v>
      </c>
      <c r="AJ871" s="162" t="s">
        <v>363</v>
      </c>
      <c r="AK871" s="34" t="s">
        <v>363</v>
      </c>
      <c r="AL871" s="34" t="s">
        <v>363</v>
      </c>
      <c r="AM871" s="34" t="s">
        <v>363</v>
      </c>
      <c r="AN871" s="34" t="s">
        <v>363</v>
      </c>
      <c r="AO871" s="34" t="s">
        <v>363</v>
      </c>
      <c r="AP871" s="34" t="s">
        <v>363</v>
      </c>
      <c r="AQ871" s="34" t="s">
        <v>363</v>
      </c>
    </row>
    <row r="872" spans="1:43" x14ac:dyDescent="0.45">
      <c r="A872" s="19">
        <v>864</v>
      </c>
      <c r="B872" s="19" t="str">
        <f t="shared" si="89"/>
        <v>80410_Grey</v>
      </c>
      <c r="C872" s="19" t="s">
        <v>124</v>
      </c>
      <c r="D872" s="19" t="s">
        <v>124</v>
      </c>
      <c r="E872" s="19" t="s">
        <v>124</v>
      </c>
      <c r="F872" s="19" t="s">
        <v>124</v>
      </c>
      <c r="G872" s="19">
        <f t="shared" si="90"/>
        <v>80410</v>
      </c>
      <c r="H872" s="19" t="str">
        <f t="shared" si="92"/>
        <v>080410</v>
      </c>
      <c r="I872" s="19">
        <f t="shared" si="88"/>
        <v>577</v>
      </c>
      <c r="J872" s="19">
        <f t="shared" si="91"/>
        <v>577</v>
      </c>
      <c r="K872" s="38"/>
      <c r="L872" s="39"/>
      <c r="M872" s="39"/>
      <c r="N872" s="39"/>
      <c r="O872" s="39"/>
      <c r="P872" s="39"/>
      <c r="Q872" s="40"/>
      <c r="R872" s="40"/>
      <c r="S872" s="33" t="s">
        <v>364</v>
      </c>
      <c r="T872" s="34">
        <v>97.647054852123787</v>
      </c>
      <c r="U872" s="34"/>
      <c r="V872" s="34" t="s">
        <v>363</v>
      </c>
      <c r="W872" s="162" t="s">
        <v>363</v>
      </c>
      <c r="X872" s="162" t="s">
        <v>363</v>
      </c>
      <c r="Y872" s="34">
        <v>69.426132091287016</v>
      </c>
      <c r="Z872" s="162" t="s">
        <v>363</v>
      </c>
      <c r="AA872" s="162" t="s">
        <v>363</v>
      </c>
      <c r="AB872" s="162" t="s">
        <v>363</v>
      </c>
      <c r="AC872" s="34">
        <v>41.252737752161387</v>
      </c>
      <c r="AD872" s="162" t="s">
        <v>363</v>
      </c>
      <c r="AE872" s="162" t="s">
        <v>363</v>
      </c>
      <c r="AF872" s="162" t="s">
        <v>363</v>
      </c>
      <c r="AG872" s="162" t="s">
        <v>363</v>
      </c>
      <c r="AH872" s="162" t="s">
        <v>363</v>
      </c>
      <c r="AI872" s="162" t="s">
        <v>363</v>
      </c>
      <c r="AJ872" s="162" t="s">
        <v>363</v>
      </c>
      <c r="AK872" s="34" t="s">
        <v>363</v>
      </c>
      <c r="AL872" s="34" t="s">
        <v>363</v>
      </c>
      <c r="AM872" s="34" t="s">
        <v>363</v>
      </c>
      <c r="AN872" s="34">
        <v>146.00082029805912</v>
      </c>
      <c r="AO872" s="34" t="s">
        <v>363</v>
      </c>
      <c r="AP872" s="34" t="s">
        <v>363</v>
      </c>
      <c r="AQ872" s="34" t="s">
        <v>363</v>
      </c>
    </row>
    <row r="873" spans="1:43" x14ac:dyDescent="0.45">
      <c r="A873" s="19">
        <v>865</v>
      </c>
      <c r="B873" s="19" t="str">
        <f t="shared" si="89"/>
        <v>81090_Green</v>
      </c>
      <c r="C873" s="19" t="s">
        <v>124</v>
      </c>
      <c r="D873" s="19" t="s">
        <v>124</v>
      </c>
      <c r="E873" s="19" t="s">
        <v>124</v>
      </c>
      <c r="F873" s="19" t="s">
        <v>124</v>
      </c>
      <c r="G873" s="19">
        <f t="shared" si="90"/>
        <v>81090</v>
      </c>
      <c r="H873" s="19" t="str">
        <f t="shared" si="92"/>
        <v>081090</v>
      </c>
      <c r="I873" s="19">
        <f>IF(J873=J870,"aa",J873)</f>
        <v>591</v>
      </c>
      <c r="J873" s="19">
        <f t="shared" si="91"/>
        <v>591</v>
      </c>
      <c r="K873" s="31">
        <v>591</v>
      </c>
      <c r="L873" s="30" t="s">
        <v>1090</v>
      </c>
      <c r="M873" s="30"/>
      <c r="N873" s="30"/>
      <c r="O873" s="49" t="s">
        <v>229</v>
      </c>
      <c r="P873" s="30" t="s">
        <v>1090</v>
      </c>
      <c r="Q873" s="32">
        <v>1</v>
      </c>
      <c r="R873" s="32">
        <v>1</v>
      </c>
      <c r="S873" s="33" t="s">
        <v>361</v>
      </c>
      <c r="T873" s="34">
        <v>3637.8370005642737</v>
      </c>
      <c r="U873" s="34"/>
      <c r="V873" s="34" t="s">
        <v>363</v>
      </c>
      <c r="W873" s="162" t="s">
        <v>363</v>
      </c>
      <c r="X873" s="162">
        <v>3786.6908490482538</v>
      </c>
      <c r="Y873" s="34" t="s">
        <v>363</v>
      </c>
      <c r="Z873" s="162" t="s">
        <v>363</v>
      </c>
      <c r="AA873" s="162" t="s">
        <v>363</v>
      </c>
      <c r="AB873" s="162" t="s">
        <v>363</v>
      </c>
      <c r="AC873" s="34" t="s">
        <v>363</v>
      </c>
      <c r="AD873" s="162" t="s">
        <v>363</v>
      </c>
      <c r="AE873" s="162" t="s">
        <v>363</v>
      </c>
      <c r="AF873" s="162" t="s">
        <v>363</v>
      </c>
      <c r="AG873" s="162" t="s">
        <v>363</v>
      </c>
      <c r="AH873" s="162" t="s">
        <v>363</v>
      </c>
      <c r="AI873" s="162" t="s">
        <v>363</v>
      </c>
      <c r="AJ873" s="162" t="s">
        <v>363</v>
      </c>
      <c r="AK873" s="34" t="s">
        <v>363</v>
      </c>
      <c r="AL873" s="34" t="s">
        <v>363</v>
      </c>
      <c r="AM873" s="34" t="s">
        <v>363</v>
      </c>
      <c r="AN873" s="34" t="s">
        <v>363</v>
      </c>
      <c r="AO873" s="34" t="s">
        <v>363</v>
      </c>
      <c r="AP873" s="34" t="s">
        <v>363</v>
      </c>
      <c r="AQ873" s="34" t="s">
        <v>363</v>
      </c>
    </row>
    <row r="874" spans="1:43" x14ac:dyDescent="0.45">
      <c r="A874" s="19">
        <v>866</v>
      </c>
      <c r="B874" s="19" t="str">
        <f t="shared" si="89"/>
        <v>81090_Blue</v>
      </c>
      <c r="C874" s="19" t="s">
        <v>124</v>
      </c>
      <c r="D874" s="19" t="s">
        <v>124</v>
      </c>
      <c r="E874" s="19" t="s">
        <v>124</v>
      </c>
      <c r="F874" s="19" t="s">
        <v>124</v>
      </c>
      <c r="G874" s="19">
        <f t="shared" si="90"/>
        <v>81090</v>
      </c>
      <c r="H874" s="19" t="str">
        <f t="shared" si="92"/>
        <v>081090</v>
      </c>
      <c r="I874" s="19">
        <f t="shared" si="88"/>
        <v>591</v>
      </c>
      <c r="J874" s="19">
        <f t="shared" si="91"/>
        <v>591</v>
      </c>
      <c r="K874" s="35"/>
      <c r="L874" s="36"/>
      <c r="M874" s="36"/>
      <c r="N874" s="36"/>
      <c r="O874" s="56"/>
      <c r="P874" s="36"/>
      <c r="Q874" s="37"/>
      <c r="R874" s="37"/>
      <c r="S874" s="33" t="s">
        <v>362</v>
      </c>
      <c r="T874" s="34">
        <v>33.900945773233893</v>
      </c>
      <c r="U874" s="34"/>
      <c r="V874" s="34" t="s">
        <v>363</v>
      </c>
      <c r="W874" s="162" t="s">
        <v>363</v>
      </c>
      <c r="X874" s="162" t="s">
        <v>363</v>
      </c>
      <c r="Y874" s="34" t="s">
        <v>363</v>
      </c>
      <c r="Z874" s="162" t="s">
        <v>363</v>
      </c>
      <c r="AA874" s="162" t="s">
        <v>363</v>
      </c>
      <c r="AB874" s="162" t="s">
        <v>363</v>
      </c>
      <c r="AC874" s="34" t="s">
        <v>363</v>
      </c>
      <c r="AD874" s="162" t="s">
        <v>363</v>
      </c>
      <c r="AE874" s="162" t="s">
        <v>363</v>
      </c>
      <c r="AF874" s="162" t="s">
        <v>363</v>
      </c>
      <c r="AG874" s="162" t="s">
        <v>363</v>
      </c>
      <c r="AH874" s="162" t="s">
        <v>363</v>
      </c>
      <c r="AI874" s="162" t="s">
        <v>363</v>
      </c>
      <c r="AJ874" s="162" t="s">
        <v>363</v>
      </c>
      <c r="AK874" s="34" t="s">
        <v>363</v>
      </c>
      <c r="AL874" s="34" t="s">
        <v>363</v>
      </c>
      <c r="AM874" s="34" t="s">
        <v>363</v>
      </c>
      <c r="AN874" s="34" t="s">
        <v>363</v>
      </c>
      <c r="AO874" s="34" t="s">
        <v>363</v>
      </c>
      <c r="AP874" s="34" t="s">
        <v>363</v>
      </c>
      <c r="AQ874" s="34" t="s">
        <v>363</v>
      </c>
    </row>
    <row r="875" spans="1:43" x14ac:dyDescent="0.45">
      <c r="A875" s="19">
        <v>867</v>
      </c>
      <c r="B875" s="19" t="str">
        <f t="shared" si="89"/>
        <v>81090_Grey</v>
      </c>
      <c r="C875" s="19" t="s">
        <v>124</v>
      </c>
      <c r="D875" s="19" t="s">
        <v>124</v>
      </c>
      <c r="E875" s="19" t="s">
        <v>124</v>
      </c>
      <c r="F875" s="19" t="s">
        <v>124</v>
      </c>
      <c r="G875" s="19">
        <f t="shared" si="90"/>
        <v>81090</v>
      </c>
      <c r="H875" s="19" t="str">
        <f t="shared" si="92"/>
        <v>081090</v>
      </c>
      <c r="I875" s="19">
        <f t="shared" si="88"/>
        <v>591</v>
      </c>
      <c r="J875" s="19">
        <f t="shared" si="91"/>
        <v>591</v>
      </c>
      <c r="K875" s="38"/>
      <c r="L875" s="39"/>
      <c r="M875" s="39"/>
      <c r="N875" s="39"/>
      <c r="O875" s="39"/>
      <c r="P875" s="39"/>
      <c r="Q875" s="40"/>
      <c r="R875" s="40"/>
      <c r="S875" s="33" t="s">
        <v>364</v>
      </c>
      <c r="T875" s="34">
        <v>120.88585441181975</v>
      </c>
      <c r="U875" s="34"/>
      <c r="V875" s="34" t="s">
        <v>363</v>
      </c>
      <c r="W875" s="162" t="s">
        <v>363</v>
      </c>
      <c r="X875" s="162">
        <v>134.42723895804406</v>
      </c>
      <c r="Y875" s="34" t="s">
        <v>363</v>
      </c>
      <c r="Z875" s="162" t="s">
        <v>363</v>
      </c>
      <c r="AA875" s="162" t="s">
        <v>363</v>
      </c>
      <c r="AB875" s="162" t="s">
        <v>363</v>
      </c>
      <c r="AC875" s="34" t="s">
        <v>363</v>
      </c>
      <c r="AD875" s="162" t="s">
        <v>363</v>
      </c>
      <c r="AE875" s="162" t="s">
        <v>363</v>
      </c>
      <c r="AF875" s="162" t="s">
        <v>363</v>
      </c>
      <c r="AG875" s="162" t="s">
        <v>363</v>
      </c>
      <c r="AH875" s="162" t="s">
        <v>363</v>
      </c>
      <c r="AI875" s="162" t="s">
        <v>363</v>
      </c>
      <c r="AJ875" s="162" t="s">
        <v>363</v>
      </c>
      <c r="AK875" s="34" t="s">
        <v>363</v>
      </c>
      <c r="AL875" s="34" t="s">
        <v>363</v>
      </c>
      <c r="AM875" s="34" t="s">
        <v>363</v>
      </c>
      <c r="AN875" s="34" t="s">
        <v>363</v>
      </c>
      <c r="AO875" s="34" t="s">
        <v>363</v>
      </c>
      <c r="AP875" s="34" t="s">
        <v>363</v>
      </c>
      <c r="AQ875" s="34" t="s">
        <v>363</v>
      </c>
    </row>
    <row r="876" spans="1:43" x14ac:dyDescent="0.45">
      <c r="A876" s="19">
        <v>868</v>
      </c>
      <c r="B876" s="19" t="str">
        <f t="shared" si="89"/>
        <v>81050_Green</v>
      </c>
      <c r="C876" s="19" t="s">
        <v>124</v>
      </c>
      <c r="D876" s="19" t="s">
        <v>124</v>
      </c>
      <c r="E876" s="19" t="s">
        <v>124</v>
      </c>
      <c r="F876" s="19" t="s">
        <v>124</v>
      </c>
      <c r="G876" s="19">
        <f t="shared" si="90"/>
        <v>81050</v>
      </c>
      <c r="H876" s="19" t="str">
        <f t="shared" si="92"/>
        <v>081050</v>
      </c>
      <c r="I876" s="19">
        <f>IF(J876=J873,"aa",J876)</f>
        <v>592</v>
      </c>
      <c r="J876" s="19">
        <f t="shared" si="91"/>
        <v>592</v>
      </c>
      <c r="K876" s="31">
        <v>592</v>
      </c>
      <c r="L876" s="30" t="s">
        <v>1091</v>
      </c>
      <c r="M876" s="30"/>
      <c r="N876" s="30"/>
      <c r="O876" s="30" t="s">
        <v>230</v>
      </c>
      <c r="P876" s="30" t="s">
        <v>1091</v>
      </c>
      <c r="Q876" s="32">
        <v>1</v>
      </c>
      <c r="R876" s="32">
        <v>1</v>
      </c>
      <c r="S876" s="33" t="s">
        <v>361</v>
      </c>
      <c r="T876" s="34">
        <v>306.71341158438815</v>
      </c>
      <c r="U876" s="34"/>
      <c r="V876" s="34" t="s">
        <v>363</v>
      </c>
      <c r="W876" s="162" t="s">
        <v>363</v>
      </c>
      <c r="X876" s="162" t="s">
        <v>363</v>
      </c>
      <c r="Y876" s="34" t="s">
        <v>363</v>
      </c>
      <c r="Z876" s="162" t="s">
        <v>363</v>
      </c>
      <c r="AA876" s="162" t="s">
        <v>363</v>
      </c>
      <c r="AB876" s="162" t="s">
        <v>363</v>
      </c>
      <c r="AC876" s="34" t="s">
        <v>363</v>
      </c>
      <c r="AD876" s="162" t="s">
        <v>363</v>
      </c>
      <c r="AE876" s="162" t="s">
        <v>363</v>
      </c>
      <c r="AF876" s="162" t="s">
        <v>363</v>
      </c>
      <c r="AG876" s="162" t="s">
        <v>363</v>
      </c>
      <c r="AH876" s="162" t="s">
        <v>363</v>
      </c>
      <c r="AI876" s="162" t="s">
        <v>363</v>
      </c>
      <c r="AJ876" s="162" t="s">
        <v>363</v>
      </c>
      <c r="AK876" s="34" t="s">
        <v>363</v>
      </c>
      <c r="AL876" s="34" t="s">
        <v>363</v>
      </c>
      <c r="AM876" s="34">
        <v>246.78716349960411</v>
      </c>
      <c r="AN876" s="34" t="s">
        <v>363</v>
      </c>
      <c r="AO876" s="34" t="s">
        <v>363</v>
      </c>
      <c r="AP876" s="34" t="s">
        <v>363</v>
      </c>
      <c r="AQ876" s="34" t="s">
        <v>363</v>
      </c>
    </row>
    <row r="877" spans="1:43" x14ac:dyDescent="0.45">
      <c r="A877" s="19">
        <v>869</v>
      </c>
      <c r="B877" s="19" t="str">
        <f t="shared" si="89"/>
        <v>81050_Blue</v>
      </c>
      <c r="C877" s="19" t="s">
        <v>124</v>
      </c>
      <c r="D877" s="19" t="s">
        <v>124</v>
      </c>
      <c r="E877" s="19" t="s">
        <v>124</v>
      </c>
      <c r="F877" s="19" t="s">
        <v>124</v>
      </c>
      <c r="G877" s="19">
        <f t="shared" si="90"/>
        <v>81050</v>
      </c>
      <c r="H877" s="19" t="str">
        <f t="shared" si="92"/>
        <v>081050</v>
      </c>
      <c r="I877" s="19">
        <f t="shared" si="88"/>
        <v>592</v>
      </c>
      <c r="J877" s="19">
        <f t="shared" si="91"/>
        <v>592</v>
      </c>
      <c r="K877" s="35"/>
      <c r="L877" s="36"/>
      <c r="M877" s="36"/>
      <c r="N877" s="36"/>
      <c r="O877" s="36"/>
      <c r="P877" s="36"/>
      <c r="Q877" s="37"/>
      <c r="R877" s="37"/>
      <c r="S877" s="33" t="s">
        <v>362</v>
      </c>
      <c r="T877" s="34">
        <v>168.48733928241896</v>
      </c>
      <c r="U877" s="34"/>
      <c r="V877" s="34" t="s">
        <v>363</v>
      </c>
      <c r="W877" s="162" t="s">
        <v>363</v>
      </c>
      <c r="X877" s="162" t="s">
        <v>363</v>
      </c>
      <c r="Y877" s="34" t="s">
        <v>363</v>
      </c>
      <c r="Z877" s="162" t="s">
        <v>363</v>
      </c>
      <c r="AA877" s="162" t="s">
        <v>363</v>
      </c>
      <c r="AB877" s="162" t="s">
        <v>363</v>
      </c>
      <c r="AC877" s="34" t="s">
        <v>363</v>
      </c>
      <c r="AD877" s="162" t="s">
        <v>363</v>
      </c>
      <c r="AE877" s="162" t="s">
        <v>363</v>
      </c>
      <c r="AF877" s="162" t="s">
        <v>363</v>
      </c>
      <c r="AG877" s="162" t="s">
        <v>363</v>
      </c>
      <c r="AH877" s="162" t="s">
        <v>363</v>
      </c>
      <c r="AI877" s="162" t="s">
        <v>363</v>
      </c>
      <c r="AJ877" s="162" t="s">
        <v>363</v>
      </c>
      <c r="AK877" s="34" t="s">
        <v>363</v>
      </c>
      <c r="AL877" s="34" t="s">
        <v>363</v>
      </c>
      <c r="AM877" s="34">
        <v>396.76242082343629</v>
      </c>
      <c r="AN877" s="34" t="s">
        <v>363</v>
      </c>
      <c r="AO877" s="34" t="s">
        <v>363</v>
      </c>
      <c r="AP877" s="34" t="s">
        <v>363</v>
      </c>
      <c r="AQ877" s="34" t="s">
        <v>363</v>
      </c>
    </row>
    <row r="878" spans="1:43" x14ac:dyDescent="0.45">
      <c r="A878" s="19">
        <v>870</v>
      </c>
      <c r="B878" s="19" t="str">
        <f t="shared" si="89"/>
        <v>81050_Grey</v>
      </c>
      <c r="C878" s="19" t="s">
        <v>124</v>
      </c>
      <c r="D878" s="19" t="s">
        <v>124</v>
      </c>
      <c r="E878" s="19" t="s">
        <v>124</v>
      </c>
      <c r="F878" s="19" t="s">
        <v>124</v>
      </c>
      <c r="G878" s="19">
        <f t="shared" si="90"/>
        <v>81050</v>
      </c>
      <c r="H878" s="19" t="str">
        <f t="shared" si="92"/>
        <v>081050</v>
      </c>
      <c r="I878" s="19">
        <f t="shared" si="88"/>
        <v>592</v>
      </c>
      <c r="J878" s="19">
        <f t="shared" si="91"/>
        <v>592</v>
      </c>
      <c r="K878" s="38"/>
      <c r="L878" s="39"/>
      <c r="M878" s="39"/>
      <c r="N878" s="39"/>
      <c r="O878" s="39"/>
      <c r="P878" s="39"/>
      <c r="Q878" s="40"/>
      <c r="R878" s="40"/>
      <c r="S878" s="33" t="s">
        <v>364</v>
      </c>
      <c r="T878" s="34">
        <v>38.496833898806962</v>
      </c>
      <c r="U878" s="34"/>
      <c r="V878" s="34" t="s">
        <v>363</v>
      </c>
      <c r="W878" s="162" t="s">
        <v>363</v>
      </c>
      <c r="X878" s="162" t="s">
        <v>363</v>
      </c>
      <c r="Y878" s="34" t="s">
        <v>363</v>
      </c>
      <c r="Z878" s="162" t="s">
        <v>363</v>
      </c>
      <c r="AA878" s="162" t="s">
        <v>363</v>
      </c>
      <c r="AB878" s="162" t="s">
        <v>363</v>
      </c>
      <c r="AC878" s="34" t="s">
        <v>363</v>
      </c>
      <c r="AD878" s="162" t="s">
        <v>363</v>
      </c>
      <c r="AE878" s="162" t="s">
        <v>363</v>
      </c>
      <c r="AF878" s="162" t="s">
        <v>363</v>
      </c>
      <c r="AG878" s="162" t="s">
        <v>363</v>
      </c>
      <c r="AH878" s="162" t="s">
        <v>363</v>
      </c>
      <c r="AI878" s="162" t="s">
        <v>363</v>
      </c>
      <c r="AJ878" s="162" t="s">
        <v>363</v>
      </c>
      <c r="AK878" s="34" t="s">
        <v>363</v>
      </c>
      <c r="AL878" s="34" t="s">
        <v>363</v>
      </c>
      <c r="AM878" s="34">
        <v>64.648777711797294</v>
      </c>
      <c r="AN878" s="34" t="s">
        <v>363</v>
      </c>
      <c r="AO878" s="34" t="s">
        <v>363</v>
      </c>
      <c r="AP878" s="34" t="s">
        <v>363</v>
      </c>
      <c r="AQ878" s="34" t="s">
        <v>363</v>
      </c>
    </row>
    <row r="879" spans="1:43" x14ac:dyDescent="0.45">
      <c r="A879" s="19">
        <v>871</v>
      </c>
      <c r="B879" s="19" t="str">
        <f t="shared" si="89"/>
        <v>80720_Green</v>
      </c>
      <c r="C879" s="19" t="s">
        <v>124</v>
      </c>
      <c r="D879" s="19" t="s">
        <v>124</v>
      </c>
      <c r="E879" s="19" t="s">
        <v>124</v>
      </c>
      <c r="F879" s="19" t="s">
        <v>124</v>
      </c>
      <c r="G879" s="19">
        <f t="shared" si="90"/>
        <v>80720</v>
      </c>
      <c r="H879" s="19" t="str">
        <f t="shared" si="92"/>
        <v>080720</v>
      </c>
      <c r="I879" s="19">
        <f>IF(J879=J876,"aa",J879)</f>
        <v>600</v>
      </c>
      <c r="J879" s="19">
        <f t="shared" si="91"/>
        <v>600</v>
      </c>
      <c r="K879" s="31">
        <v>600</v>
      </c>
      <c r="L879" s="30" t="s">
        <v>1092</v>
      </c>
      <c r="M879" s="30" t="s">
        <v>1093</v>
      </c>
      <c r="N879" s="30" t="s">
        <v>1094</v>
      </c>
      <c r="O879" s="30" t="s">
        <v>231</v>
      </c>
      <c r="P879" s="30" t="s">
        <v>1092</v>
      </c>
      <c r="Q879" s="32">
        <v>1</v>
      </c>
      <c r="R879" s="32">
        <v>1</v>
      </c>
      <c r="S879" s="33" t="s">
        <v>361</v>
      </c>
      <c r="T879" s="34">
        <v>399.0703340015445</v>
      </c>
      <c r="U879" s="34"/>
      <c r="V879" s="34">
        <v>1328.9561266553435</v>
      </c>
      <c r="W879" s="162">
        <v>246.74855872633606</v>
      </c>
      <c r="X879" s="162">
        <v>211.38941406983758</v>
      </c>
      <c r="Y879" s="34" t="s">
        <v>363</v>
      </c>
      <c r="Z879" s="162">
        <v>402.07101657063811</v>
      </c>
      <c r="AA879" s="162">
        <v>1263.429090909091</v>
      </c>
      <c r="AB879" s="162">
        <v>215.98471293911629</v>
      </c>
      <c r="AC879" s="34">
        <v>666.06327753862661</v>
      </c>
      <c r="AD879" s="162" t="s">
        <v>363</v>
      </c>
      <c r="AE879" s="162">
        <v>568.58473226320291</v>
      </c>
      <c r="AF879" s="162">
        <v>987.38471504590768</v>
      </c>
      <c r="AG879" s="162">
        <v>808.7503331342723</v>
      </c>
      <c r="AH879" s="162" t="s">
        <v>363</v>
      </c>
      <c r="AI879" s="162" t="s">
        <v>363</v>
      </c>
      <c r="AJ879" s="162" t="s">
        <v>363</v>
      </c>
      <c r="AK879" s="34" t="s">
        <v>363</v>
      </c>
      <c r="AL879" s="34">
        <v>518.52816451916942</v>
      </c>
      <c r="AM879" s="34">
        <v>244.84737497470061</v>
      </c>
      <c r="AN879" s="34">
        <v>238.45388395296794</v>
      </c>
      <c r="AO879" s="34" t="s">
        <v>363</v>
      </c>
      <c r="AP879" s="34">
        <v>293.47855050521662</v>
      </c>
      <c r="AQ879" s="34">
        <v>572.91037735849068</v>
      </c>
    </row>
    <row r="880" spans="1:43" x14ac:dyDescent="0.45">
      <c r="A880" s="19">
        <v>872</v>
      </c>
      <c r="B880" s="19" t="str">
        <f t="shared" si="89"/>
        <v>80720_Blue</v>
      </c>
      <c r="C880" s="19" t="s">
        <v>124</v>
      </c>
      <c r="D880" s="19" t="s">
        <v>124</v>
      </c>
      <c r="E880" s="19" t="s">
        <v>124</v>
      </c>
      <c r="F880" s="19" t="s">
        <v>124</v>
      </c>
      <c r="G880" s="19">
        <f t="shared" si="90"/>
        <v>80720</v>
      </c>
      <c r="H880" s="19" t="str">
        <f t="shared" si="92"/>
        <v>080720</v>
      </c>
      <c r="I880" s="19">
        <f t="shared" si="88"/>
        <v>600</v>
      </c>
      <c r="J880" s="19">
        <f t="shared" si="91"/>
        <v>600</v>
      </c>
      <c r="K880" s="35"/>
      <c r="L880" s="36"/>
      <c r="M880" s="36"/>
      <c r="N880" s="36"/>
      <c r="O880" s="36"/>
      <c r="P880" s="36"/>
      <c r="Q880" s="37"/>
      <c r="R880" s="37"/>
      <c r="S880" s="33" t="s">
        <v>362</v>
      </c>
      <c r="T880" s="34">
        <v>39.502485358875397</v>
      </c>
      <c r="U880" s="34"/>
      <c r="V880" s="34" t="s">
        <v>363</v>
      </c>
      <c r="W880" s="162">
        <v>2.0341021087930122</v>
      </c>
      <c r="X880" s="162">
        <v>17.11822555980169</v>
      </c>
      <c r="Y880" s="34" t="s">
        <v>363</v>
      </c>
      <c r="Z880" s="162">
        <v>5.3889681447787421</v>
      </c>
      <c r="AA880" s="162" t="s">
        <v>363</v>
      </c>
      <c r="AB880" s="162" t="s">
        <v>363</v>
      </c>
      <c r="AC880" s="34">
        <v>10.284294936874341</v>
      </c>
      <c r="AD880" s="162" t="s">
        <v>363</v>
      </c>
      <c r="AE880" s="162" t="s">
        <v>363</v>
      </c>
      <c r="AF880" s="162">
        <v>6.6299661091308328</v>
      </c>
      <c r="AG880" s="162" t="s">
        <v>363</v>
      </c>
      <c r="AH880" s="162" t="s">
        <v>363</v>
      </c>
      <c r="AI880" s="162" t="s">
        <v>363</v>
      </c>
      <c r="AJ880" s="162" t="s">
        <v>363</v>
      </c>
      <c r="AK880" s="34" t="s">
        <v>363</v>
      </c>
      <c r="AL880" s="34">
        <v>108.30699875133864</v>
      </c>
      <c r="AM880" s="34">
        <v>245.01402283109513</v>
      </c>
      <c r="AN880" s="34">
        <v>9.7484238868357362</v>
      </c>
      <c r="AO880" s="34" t="s">
        <v>363</v>
      </c>
      <c r="AP880" s="34">
        <v>44.679210581576648</v>
      </c>
      <c r="AQ880" s="34">
        <v>497.127358490566</v>
      </c>
    </row>
    <row r="881" spans="1:43" x14ac:dyDescent="0.45">
      <c r="A881" s="19">
        <v>873</v>
      </c>
      <c r="B881" s="19" t="str">
        <f t="shared" si="89"/>
        <v>80720_Grey</v>
      </c>
      <c r="C881" s="19" t="s">
        <v>124</v>
      </c>
      <c r="D881" s="19" t="s">
        <v>124</v>
      </c>
      <c r="E881" s="19" t="s">
        <v>124</v>
      </c>
      <c r="F881" s="19" t="s">
        <v>124</v>
      </c>
      <c r="G881" s="19">
        <f t="shared" si="90"/>
        <v>80720</v>
      </c>
      <c r="H881" s="19" t="str">
        <f t="shared" si="92"/>
        <v>080720</v>
      </c>
      <c r="I881" s="19">
        <f t="shared" si="88"/>
        <v>600</v>
      </c>
      <c r="J881" s="19">
        <f t="shared" si="91"/>
        <v>600</v>
      </c>
      <c r="K881" s="38"/>
      <c r="L881" s="39"/>
      <c r="M881" s="39"/>
      <c r="N881" s="39"/>
      <c r="O881" s="39"/>
      <c r="P881" s="39"/>
      <c r="Q881" s="40"/>
      <c r="R881" s="40"/>
      <c r="S881" s="33" t="s">
        <v>364</v>
      </c>
      <c r="T881" s="34">
        <v>21.015162298926015</v>
      </c>
      <c r="U881" s="34"/>
      <c r="V881" s="34">
        <v>41.198067380843341</v>
      </c>
      <c r="W881" s="162">
        <v>14.652138028660083</v>
      </c>
      <c r="X881" s="162">
        <v>9.4006005502628671</v>
      </c>
      <c r="Y881" s="34" t="s">
        <v>363</v>
      </c>
      <c r="Z881" s="162">
        <v>8.6161997796268587E-4</v>
      </c>
      <c r="AA881" s="162">
        <v>5.6282545454545447</v>
      </c>
      <c r="AB881" s="162">
        <v>20.129527298147316</v>
      </c>
      <c r="AC881" s="34">
        <v>12.828940249953137</v>
      </c>
      <c r="AD881" s="162" t="s">
        <v>363</v>
      </c>
      <c r="AE881" s="162">
        <v>20.153841440999869</v>
      </c>
      <c r="AF881" s="162" t="s">
        <v>363</v>
      </c>
      <c r="AG881" s="162">
        <v>34.440491949545745</v>
      </c>
      <c r="AH881" s="162" t="s">
        <v>363</v>
      </c>
      <c r="AI881" s="162" t="s">
        <v>363</v>
      </c>
      <c r="AJ881" s="162" t="s">
        <v>363</v>
      </c>
      <c r="AK881" s="34" t="s">
        <v>363</v>
      </c>
      <c r="AL881" s="34">
        <v>35.077248271499826</v>
      </c>
      <c r="AM881" s="34">
        <v>61.542075250359247</v>
      </c>
      <c r="AN881" s="34">
        <v>84.775632946951347</v>
      </c>
      <c r="AO881" s="34" t="s">
        <v>363</v>
      </c>
      <c r="AP881" s="34">
        <v>25.472146412636853</v>
      </c>
      <c r="AQ881" s="34">
        <v>73.850943396226427</v>
      </c>
    </row>
    <row r="882" spans="1:43" x14ac:dyDescent="0.45">
      <c r="A882" s="19">
        <v>874</v>
      </c>
      <c r="B882" s="19" t="str">
        <f t="shared" si="89"/>
        <v>80450_Green</v>
      </c>
      <c r="C882" s="19" t="s">
        <v>124</v>
      </c>
      <c r="D882" s="19" t="s">
        <v>124</v>
      </c>
      <c r="E882" s="19" t="s">
        <v>124</v>
      </c>
      <c r="F882" s="19" t="s">
        <v>124</v>
      </c>
      <c r="G882" s="19">
        <f t="shared" si="90"/>
        <v>80450</v>
      </c>
      <c r="H882" s="19" t="str">
        <f t="shared" si="92"/>
        <v>080450</v>
      </c>
      <c r="I882" s="19">
        <f>IF(J882=J879,"aa",J882)</f>
        <v>603</v>
      </c>
      <c r="J882" s="19">
        <f t="shared" si="91"/>
        <v>603</v>
      </c>
      <c r="K882" s="31">
        <v>603</v>
      </c>
      <c r="L882" s="30" t="s">
        <v>1095</v>
      </c>
      <c r="M882" s="30"/>
      <c r="N882" s="30"/>
      <c r="O882" s="49" t="s">
        <v>232</v>
      </c>
      <c r="P882" s="30" t="s">
        <v>1095</v>
      </c>
      <c r="Q882" s="32">
        <v>1</v>
      </c>
      <c r="R882" s="32">
        <v>1</v>
      </c>
      <c r="S882" s="33" t="s">
        <v>361</v>
      </c>
      <c r="T882" s="34">
        <v>1455.3963049379308</v>
      </c>
      <c r="U882" s="34"/>
      <c r="V882" s="34">
        <v>1145.8778898942126</v>
      </c>
      <c r="W882" s="162" t="s">
        <v>363</v>
      </c>
      <c r="X882" s="162">
        <v>911.79305694726338</v>
      </c>
      <c r="Y882" s="34">
        <v>266.23306382718209</v>
      </c>
      <c r="Z882" s="162">
        <v>1327.2727464276577</v>
      </c>
      <c r="AA882" s="162" t="s">
        <v>363</v>
      </c>
      <c r="AB882" s="162">
        <v>1324.18941001547</v>
      </c>
      <c r="AC882" s="34">
        <v>885.59182819823184</v>
      </c>
      <c r="AD882" s="162">
        <v>1459.5638216467482</v>
      </c>
      <c r="AE882" s="162" t="s">
        <v>363</v>
      </c>
      <c r="AF882" s="162" t="s">
        <v>363</v>
      </c>
      <c r="AG882" s="162">
        <v>1456.1549953528215</v>
      </c>
      <c r="AH882" s="162">
        <v>728.14546599496225</v>
      </c>
      <c r="AI882" s="162">
        <v>2646.1960021949553</v>
      </c>
      <c r="AJ882" s="162" t="s">
        <v>363</v>
      </c>
      <c r="AK882" s="34" t="s">
        <v>363</v>
      </c>
      <c r="AL882" s="34" t="s">
        <v>363</v>
      </c>
      <c r="AM882" s="34" t="s">
        <v>363</v>
      </c>
      <c r="AN882" s="34">
        <v>2224.8660241477201</v>
      </c>
      <c r="AO882" s="34" t="s">
        <v>363</v>
      </c>
      <c r="AP882" s="34">
        <v>897.78274682335871</v>
      </c>
      <c r="AQ882" s="34" t="s">
        <v>363</v>
      </c>
    </row>
    <row r="883" spans="1:43" x14ac:dyDescent="0.45">
      <c r="A883" s="19">
        <v>875</v>
      </c>
      <c r="B883" s="19" t="str">
        <f t="shared" si="89"/>
        <v>80450_Blue</v>
      </c>
      <c r="C883" s="19" t="s">
        <v>124</v>
      </c>
      <c r="D883" s="19" t="s">
        <v>124</v>
      </c>
      <c r="E883" s="19" t="s">
        <v>124</v>
      </c>
      <c r="F883" s="19" t="s">
        <v>124</v>
      </c>
      <c r="G883" s="19">
        <f t="shared" si="90"/>
        <v>80450</v>
      </c>
      <c r="H883" s="19" t="str">
        <f t="shared" si="92"/>
        <v>080450</v>
      </c>
      <c r="I883" s="19">
        <f t="shared" si="88"/>
        <v>603</v>
      </c>
      <c r="J883" s="19">
        <f t="shared" si="91"/>
        <v>603</v>
      </c>
      <c r="K883" s="35"/>
      <c r="L883" s="36"/>
      <c r="M883" s="36"/>
      <c r="N883" s="36"/>
      <c r="O883" s="56"/>
      <c r="P883" s="36"/>
      <c r="Q883" s="37"/>
      <c r="R883" s="37"/>
      <c r="S883" s="33" t="s">
        <v>362</v>
      </c>
      <c r="T883" s="34">
        <v>200.26023267153045</v>
      </c>
      <c r="U883" s="34"/>
      <c r="V883" s="34" t="s">
        <v>363</v>
      </c>
      <c r="W883" s="162" t="s">
        <v>363</v>
      </c>
      <c r="X883" s="162" t="s">
        <v>363</v>
      </c>
      <c r="Y883" s="34">
        <v>2050.0622556066187</v>
      </c>
      <c r="Z883" s="162">
        <v>63.802321802988118</v>
      </c>
      <c r="AA883" s="162" t="s">
        <v>363</v>
      </c>
      <c r="AB883" s="162" t="s">
        <v>363</v>
      </c>
      <c r="AC883" s="34" t="s">
        <v>363</v>
      </c>
      <c r="AD883" s="162" t="s">
        <v>363</v>
      </c>
      <c r="AE883" s="162" t="s">
        <v>363</v>
      </c>
      <c r="AF883" s="162" t="s">
        <v>363</v>
      </c>
      <c r="AG883" s="162" t="s">
        <v>363</v>
      </c>
      <c r="AH883" s="162" t="s">
        <v>363</v>
      </c>
      <c r="AI883" s="162" t="s">
        <v>363</v>
      </c>
      <c r="AJ883" s="162" t="s">
        <v>363</v>
      </c>
      <c r="AK883" s="34" t="s">
        <v>363</v>
      </c>
      <c r="AL883" s="34" t="s">
        <v>363</v>
      </c>
      <c r="AM883" s="34" t="s">
        <v>363</v>
      </c>
      <c r="AN883" s="34">
        <v>104.51497856015075</v>
      </c>
      <c r="AO883" s="34" t="s">
        <v>363</v>
      </c>
      <c r="AP883" s="34">
        <v>418.37360188370599</v>
      </c>
      <c r="AQ883" s="34" t="s">
        <v>363</v>
      </c>
    </row>
    <row r="884" spans="1:43" x14ac:dyDescent="0.45">
      <c r="A884" s="19">
        <v>876</v>
      </c>
      <c r="B884" s="19" t="str">
        <f t="shared" si="89"/>
        <v>80450_Grey</v>
      </c>
      <c r="C884" s="19" t="s">
        <v>124</v>
      </c>
      <c r="D884" s="19" t="s">
        <v>124</v>
      </c>
      <c r="E884" s="19" t="s">
        <v>124</v>
      </c>
      <c r="F884" s="19" t="s">
        <v>124</v>
      </c>
      <c r="G884" s="19">
        <f t="shared" si="90"/>
        <v>80450</v>
      </c>
      <c r="H884" s="19" t="str">
        <f t="shared" si="92"/>
        <v>080450</v>
      </c>
      <c r="I884" s="19">
        <f t="shared" si="88"/>
        <v>603</v>
      </c>
      <c r="J884" s="19">
        <f t="shared" si="91"/>
        <v>603</v>
      </c>
      <c r="K884" s="38"/>
      <c r="L884" s="39"/>
      <c r="M884" s="39"/>
      <c r="N884" s="39"/>
      <c r="O884" s="39"/>
      <c r="P884" s="39"/>
      <c r="Q884" s="40"/>
      <c r="R884" s="40"/>
      <c r="S884" s="33" t="s">
        <v>364</v>
      </c>
      <c r="T884" s="34">
        <v>171.89722573057804</v>
      </c>
      <c r="U884" s="34"/>
      <c r="V884" s="34">
        <v>29.042269724480271</v>
      </c>
      <c r="W884" s="162" t="s">
        <v>363</v>
      </c>
      <c r="X884" s="162">
        <v>37.744626280533147</v>
      </c>
      <c r="Y884" s="34">
        <v>281.95346824696429</v>
      </c>
      <c r="Z884" s="162">
        <v>1.0592485755309973E-3</v>
      </c>
      <c r="AA884" s="162" t="s">
        <v>363</v>
      </c>
      <c r="AB884" s="162">
        <v>99.698504217347732</v>
      </c>
      <c r="AC884" s="34">
        <v>15.809524788892901</v>
      </c>
      <c r="AD884" s="162" t="s">
        <v>363</v>
      </c>
      <c r="AE884" s="162" t="s">
        <v>363</v>
      </c>
      <c r="AF884" s="162" t="s">
        <v>363</v>
      </c>
      <c r="AG884" s="162">
        <v>51.019622999160951</v>
      </c>
      <c r="AH884" s="162">
        <v>0.16333858102434928</v>
      </c>
      <c r="AI884" s="162">
        <v>8.6847540220195724E-4</v>
      </c>
      <c r="AJ884" s="162" t="s">
        <v>363</v>
      </c>
      <c r="AK884" s="34" t="s">
        <v>363</v>
      </c>
      <c r="AL884" s="34" t="s">
        <v>363</v>
      </c>
      <c r="AM884" s="34" t="s">
        <v>363</v>
      </c>
      <c r="AN884" s="34">
        <v>664.80600144222672</v>
      </c>
      <c r="AO884" s="34" t="s">
        <v>363</v>
      </c>
      <c r="AP884" s="34">
        <v>73.674397742905199</v>
      </c>
      <c r="AQ884" s="34" t="s">
        <v>363</v>
      </c>
    </row>
    <row r="885" spans="1:43" x14ac:dyDescent="0.45">
      <c r="A885" s="19">
        <v>877</v>
      </c>
      <c r="B885" s="19" t="str">
        <f t="shared" si="89"/>
        <v>81090_Green</v>
      </c>
      <c r="C885" s="19" t="s">
        <v>124</v>
      </c>
      <c r="D885" s="19" t="s">
        <v>124</v>
      </c>
      <c r="E885" s="19" t="s">
        <v>124</v>
      </c>
      <c r="F885" s="19" t="s">
        <v>124</v>
      </c>
      <c r="G885" s="19">
        <f t="shared" si="90"/>
        <v>81090</v>
      </c>
      <c r="H885" s="19" t="str">
        <f t="shared" si="92"/>
        <v>081090</v>
      </c>
      <c r="I885" s="19">
        <f>IF(J885=J882,"aa",J885)</f>
        <v>619</v>
      </c>
      <c r="J885" s="19">
        <f t="shared" si="91"/>
        <v>619</v>
      </c>
      <c r="K885" s="31">
        <v>619</v>
      </c>
      <c r="L885" s="30" t="s">
        <v>1096</v>
      </c>
      <c r="M885" s="30" t="s">
        <v>1097</v>
      </c>
      <c r="N885" s="30" t="s">
        <v>1098</v>
      </c>
      <c r="O885" s="49" t="s">
        <v>1099</v>
      </c>
      <c r="P885" s="30" t="s">
        <v>1096</v>
      </c>
      <c r="Q885" s="32">
        <v>1</v>
      </c>
      <c r="R885" s="32">
        <v>1</v>
      </c>
      <c r="S885" s="33" t="s">
        <v>361</v>
      </c>
      <c r="T885" s="34">
        <v>1198.5868727635957</v>
      </c>
      <c r="U885" s="34"/>
      <c r="V885" s="34">
        <v>2513.0512055304353</v>
      </c>
      <c r="W885" s="162">
        <v>2333.9110429447851</v>
      </c>
      <c r="X885" s="162" t="s">
        <v>363</v>
      </c>
      <c r="Y885" s="34">
        <v>211.17496017524749</v>
      </c>
      <c r="Z885" s="162">
        <v>610.3103241079184</v>
      </c>
      <c r="AA885" s="162">
        <v>2718.6083333333327</v>
      </c>
      <c r="AB885" s="162">
        <v>1035.4155952712822</v>
      </c>
      <c r="AC885" s="34">
        <v>704.76920057299662</v>
      </c>
      <c r="AD885" s="162">
        <v>791.76694772284247</v>
      </c>
      <c r="AE885" s="162">
        <v>1067.7156790659894</v>
      </c>
      <c r="AF885" s="162">
        <v>1455.3246196700234</v>
      </c>
      <c r="AG885" s="162">
        <v>1512.5443195501412</v>
      </c>
      <c r="AH885" s="162">
        <v>1291.8397913856429</v>
      </c>
      <c r="AI885" s="162">
        <v>962.15755892806783</v>
      </c>
      <c r="AJ885" s="162">
        <v>1315.4463636116286</v>
      </c>
      <c r="AK885" s="34">
        <v>920.00519480519483</v>
      </c>
      <c r="AL885" s="34" t="s">
        <v>363</v>
      </c>
      <c r="AM885" s="34">
        <v>1095.5714285714284</v>
      </c>
      <c r="AN885" s="34">
        <v>2859.7582054598179</v>
      </c>
      <c r="AO885" s="34" t="s">
        <v>363</v>
      </c>
      <c r="AP885" s="34">
        <v>932.59535112784624</v>
      </c>
      <c r="AQ885" s="34">
        <v>604.37732535694249</v>
      </c>
    </row>
    <row r="886" spans="1:43" x14ac:dyDescent="0.45">
      <c r="A886" s="19">
        <v>878</v>
      </c>
      <c r="B886" s="19" t="str">
        <f t="shared" si="89"/>
        <v>81090_Blue</v>
      </c>
      <c r="C886" s="19" t="s">
        <v>124</v>
      </c>
      <c r="D886" s="19" t="s">
        <v>124</v>
      </c>
      <c r="E886" s="19" t="s">
        <v>124</v>
      </c>
      <c r="F886" s="19" t="s">
        <v>124</v>
      </c>
      <c r="G886" s="19">
        <f t="shared" si="90"/>
        <v>81090</v>
      </c>
      <c r="H886" s="19" t="str">
        <f t="shared" si="92"/>
        <v>081090</v>
      </c>
      <c r="I886" s="19">
        <f t="shared" si="88"/>
        <v>619</v>
      </c>
      <c r="J886" s="19">
        <f t="shared" si="91"/>
        <v>619</v>
      </c>
      <c r="K886" s="35"/>
      <c r="L886" s="36"/>
      <c r="M886" s="36"/>
      <c r="N886" s="36"/>
      <c r="O886" s="56"/>
      <c r="P886" s="36"/>
      <c r="Q886" s="37"/>
      <c r="R886" s="37"/>
      <c r="S886" s="33" t="s">
        <v>362</v>
      </c>
      <c r="T886" s="34">
        <v>201.44574948312746</v>
      </c>
      <c r="U886" s="34"/>
      <c r="V886" s="34" t="s">
        <v>363</v>
      </c>
      <c r="W886" s="162" t="s">
        <v>363</v>
      </c>
      <c r="X886" s="162" t="s">
        <v>363</v>
      </c>
      <c r="Y886" s="34">
        <v>1080.2640725193714</v>
      </c>
      <c r="Z886" s="162">
        <v>18.247822869816947</v>
      </c>
      <c r="AA886" s="162" t="s">
        <v>363</v>
      </c>
      <c r="AB886" s="162" t="s">
        <v>363</v>
      </c>
      <c r="AC886" s="34" t="s">
        <v>363</v>
      </c>
      <c r="AD886" s="162" t="s">
        <v>363</v>
      </c>
      <c r="AE886" s="162" t="s">
        <v>363</v>
      </c>
      <c r="AF886" s="162" t="s">
        <v>363</v>
      </c>
      <c r="AG886" s="162" t="s">
        <v>363</v>
      </c>
      <c r="AH886" s="162" t="s">
        <v>363</v>
      </c>
      <c r="AI886" s="162" t="s">
        <v>363</v>
      </c>
      <c r="AJ886" s="162" t="s">
        <v>363</v>
      </c>
      <c r="AK886" s="34" t="s">
        <v>363</v>
      </c>
      <c r="AL886" s="34" t="s">
        <v>363</v>
      </c>
      <c r="AM886" s="34">
        <v>481.49523809523805</v>
      </c>
      <c r="AN886" s="34">
        <v>90.477300676970387</v>
      </c>
      <c r="AO886" s="34" t="s">
        <v>363</v>
      </c>
      <c r="AP886" s="34">
        <v>303.68968102833651</v>
      </c>
      <c r="AQ886" s="34">
        <v>603.32717150945041</v>
      </c>
    </row>
    <row r="887" spans="1:43" x14ac:dyDescent="0.45">
      <c r="A887" s="19">
        <v>879</v>
      </c>
      <c r="B887" s="19" t="str">
        <f t="shared" si="89"/>
        <v>81090_Grey</v>
      </c>
      <c r="C887" s="19" t="s">
        <v>124</v>
      </c>
      <c r="D887" s="19" t="s">
        <v>124</v>
      </c>
      <c r="E887" s="19" t="s">
        <v>124</v>
      </c>
      <c r="F887" s="19" t="s">
        <v>124</v>
      </c>
      <c r="G887" s="19">
        <f t="shared" si="90"/>
        <v>81090</v>
      </c>
      <c r="H887" s="19" t="str">
        <f t="shared" si="92"/>
        <v>081090</v>
      </c>
      <c r="I887" s="19">
        <f t="shared" ref="I887:I902" si="93">IF(J887=J884,"aa",J887)</f>
        <v>619</v>
      </c>
      <c r="J887" s="19">
        <f t="shared" si="91"/>
        <v>619</v>
      </c>
      <c r="K887" s="38"/>
      <c r="L887" s="39"/>
      <c r="M887" s="39"/>
      <c r="N887" s="39"/>
      <c r="O887" s="39"/>
      <c r="P887" s="39"/>
      <c r="Q887" s="40"/>
      <c r="R887" s="40"/>
      <c r="S887" s="33" t="s">
        <v>364</v>
      </c>
      <c r="T887" s="34">
        <v>112.12404592938614</v>
      </c>
      <c r="U887" s="34"/>
      <c r="V887" s="34">
        <v>69.783192439216279</v>
      </c>
      <c r="W887" s="162">
        <v>129.14846625766876</v>
      </c>
      <c r="X887" s="162" t="s">
        <v>363</v>
      </c>
      <c r="Y887" s="34">
        <v>187.542381318991</v>
      </c>
      <c r="Z887" s="162">
        <v>9.0702803223859259E-4</v>
      </c>
      <c r="AA887" s="162">
        <v>10.475833333333334</v>
      </c>
      <c r="AB887" s="162">
        <v>91.803261085975919</v>
      </c>
      <c r="AC887" s="34">
        <v>12.697334671589656</v>
      </c>
      <c r="AD887" s="162" t="s">
        <v>363</v>
      </c>
      <c r="AE887" s="162">
        <v>33.385225158772599</v>
      </c>
      <c r="AF887" s="162" t="s">
        <v>363</v>
      </c>
      <c r="AG887" s="162">
        <v>60.158041430248922</v>
      </c>
      <c r="AH887" s="162">
        <v>0.32604893883138564</v>
      </c>
      <c r="AI887" s="162">
        <v>1.5463816908255512E-3</v>
      </c>
      <c r="AJ887" s="162">
        <v>0.50107629720968894</v>
      </c>
      <c r="AK887" s="34">
        <v>24.04638961038961</v>
      </c>
      <c r="AL887" s="34" t="s">
        <v>363</v>
      </c>
      <c r="AM887" s="34">
        <v>183.43761904761902</v>
      </c>
      <c r="AN887" s="34">
        <v>998.61377805322104</v>
      </c>
      <c r="AO887" s="34" t="s">
        <v>363</v>
      </c>
      <c r="AP887" s="34">
        <v>81.270695748270185</v>
      </c>
      <c r="AQ887" s="34">
        <v>65.975933092340043</v>
      </c>
    </row>
    <row r="888" spans="1:43" x14ac:dyDescent="0.45">
      <c r="A888" s="19">
        <v>880</v>
      </c>
      <c r="B888" s="19" t="str">
        <f t="shared" si="89"/>
        <v>81340_Green</v>
      </c>
      <c r="C888" s="19" t="s">
        <v>1265</v>
      </c>
      <c r="D888" s="19" t="s">
        <v>1265</v>
      </c>
      <c r="E888" s="19" t="s">
        <v>1265</v>
      </c>
      <c r="F888" s="19" t="s">
        <v>1265</v>
      </c>
      <c r="G888" s="19">
        <f t="shared" si="90"/>
        <v>81340</v>
      </c>
      <c r="H888" s="19" t="str">
        <f t="shared" si="92"/>
        <v>081340</v>
      </c>
      <c r="I888" s="19" t="str">
        <f>IF(J888=J885,"aa",J888)</f>
        <v>aa</v>
      </c>
      <c r="J888" s="19">
        <f t="shared" si="91"/>
        <v>619</v>
      </c>
      <c r="K888" s="31" t="s">
        <v>363</v>
      </c>
      <c r="L888" s="30" t="s">
        <v>1100</v>
      </c>
      <c r="M888" s="30" t="s">
        <v>984</v>
      </c>
      <c r="N888" s="30" t="s">
        <v>1101</v>
      </c>
      <c r="O888" s="30" t="s">
        <v>363</v>
      </c>
      <c r="P888" s="30" t="s">
        <v>1096</v>
      </c>
      <c r="Q888" s="32">
        <v>0.25</v>
      </c>
      <c r="R888" s="32">
        <v>1</v>
      </c>
      <c r="S888" s="33" t="s">
        <v>361</v>
      </c>
      <c r="T888" s="34">
        <v>4794.3474910543828</v>
      </c>
      <c r="U888" s="34"/>
      <c r="V888" s="34">
        <v>10052.204822121741</v>
      </c>
      <c r="W888" s="162">
        <v>9335.6441717791404</v>
      </c>
      <c r="X888" s="162" t="s">
        <v>363</v>
      </c>
      <c r="Y888" s="34">
        <v>844.69984070098997</v>
      </c>
      <c r="Z888" s="162">
        <v>2441.2412964316736</v>
      </c>
      <c r="AA888" s="162">
        <v>10874.433333333331</v>
      </c>
      <c r="AB888" s="162">
        <v>4141.6623810851288</v>
      </c>
      <c r="AC888" s="34">
        <v>2819.0768022919865</v>
      </c>
      <c r="AD888" s="162">
        <v>3167.0677908913699</v>
      </c>
      <c r="AE888" s="162">
        <v>4270.8627162639577</v>
      </c>
      <c r="AF888" s="162">
        <v>5821.2984786800935</v>
      </c>
      <c r="AG888" s="162">
        <v>6050.1772782005646</v>
      </c>
      <c r="AH888" s="162">
        <v>5167.3591655425716</v>
      </c>
      <c r="AI888" s="162">
        <v>3848.6302357122713</v>
      </c>
      <c r="AJ888" s="162">
        <v>5261.7854544465144</v>
      </c>
      <c r="AK888" s="34">
        <v>3680.0207792207793</v>
      </c>
      <c r="AL888" s="34" t="s">
        <v>363</v>
      </c>
      <c r="AM888" s="34">
        <v>4382.2857142857138</v>
      </c>
      <c r="AN888" s="34">
        <v>11439.032821839271</v>
      </c>
      <c r="AO888" s="34" t="s">
        <v>363</v>
      </c>
      <c r="AP888" s="34">
        <v>3730.381404511385</v>
      </c>
      <c r="AQ888" s="34">
        <v>2417.50930142777</v>
      </c>
    </row>
    <row r="889" spans="1:43" x14ac:dyDescent="0.45">
      <c r="A889" s="19">
        <v>881</v>
      </c>
      <c r="B889" s="19" t="str">
        <f t="shared" si="89"/>
        <v>81340_Blue</v>
      </c>
      <c r="C889" s="19" t="s">
        <v>1265</v>
      </c>
      <c r="D889" s="19" t="s">
        <v>1265</v>
      </c>
      <c r="E889" s="19" t="s">
        <v>1265</v>
      </c>
      <c r="F889" s="19" t="s">
        <v>1265</v>
      </c>
      <c r="G889" s="19">
        <f t="shared" si="90"/>
        <v>81340</v>
      </c>
      <c r="H889" s="19" t="str">
        <f t="shared" si="92"/>
        <v>081340</v>
      </c>
      <c r="I889" s="19" t="str">
        <f t="shared" si="93"/>
        <v>aa</v>
      </c>
      <c r="J889" s="19">
        <f t="shared" si="91"/>
        <v>619</v>
      </c>
      <c r="K889" s="35"/>
      <c r="L889" s="36"/>
      <c r="M889" s="36"/>
      <c r="N889" s="36"/>
      <c r="O889" s="36"/>
      <c r="P889" s="36"/>
      <c r="Q889" s="37"/>
      <c r="R889" s="37"/>
      <c r="S889" s="33" t="s">
        <v>362</v>
      </c>
      <c r="T889" s="34">
        <v>805.78299793250983</v>
      </c>
      <c r="U889" s="34"/>
      <c r="V889" s="34" t="s">
        <v>363</v>
      </c>
      <c r="W889" s="162" t="s">
        <v>363</v>
      </c>
      <c r="X889" s="162" t="s">
        <v>363</v>
      </c>
      <c r="Y889" s="34">
        <v>4321.0562900774858</v>
      </c>
      <c r="Z889" s="162">
        <v>72.991291479267787</v>
      </c>
      <c r="AA889" s="162" t="s">
        <v>363</v>
      </c>
      <c r="AB889" s="162" t="s">
        <v>363</v>
      </c>
      <c r="AC889" s="34" t="s">
        <v>363</v>
      </c>
      <c r="AD889" s="162" t="s">
        <v>363</v>
      </c>
      <c r="AE889" s="162" t="s">
        <v>363</v>
      </c>
      <c r="AF889" s="162" t="s">
        <v>363</v>
      </c>
      <c r="AG889" s="162" t="s">
        <v>363</v>
      </c>
      <c r="AH889" s="162" t="s">
        <v>363</v>
      </c>
      <c r="AI889" s="162" t="s">
        <v>363</v>
      </c>
      <c r="AJ889" s="162" t="s">
        <v>363</v>
      </c>
      <c r="AK889" s="34" t="s">
        <v>363</v>
      </c>
      <c r="AL889" s="34" t="s">
        <v>363</v>
      </c>
      <c r="AM889" s="34">
        <v>1925.9809523809522</v>
      </c>
      <c r="AN889" s="34">
        <v>361.90920270788155</v>
      </c>
      <c r="AO889" s="34" t="s">
        <v>363</v>
      </c>
      <c r="AP889" s="34">
        <v>1214.758724113346</v>
      </c>
      <c r="AQ889" s="34">
        <v>2413.3086860378016</v>
      </c>
    </row>
    <row r="890" spans="1:43" x14ac:dyDescent="0.45">
      <c r="A890" s="19">
        <v>882</v>
      </c>
      <c r="B890" s="19" t="str">
        <f t="shared" si="89"/>
        <v>81340_Grey</v>
      </c>
      <c r="C890" s="19" t="s">
        <v>1265</v>
      </c>
      <c r="D890" s="19" t="s">
        <v>1265</v>
      </c>
      <c r="E890" s="19" t="s">
        <v>1265</v>
      </c>
      <c r="F890" s="19" t="s">
        <v>1265</v>
      </c>
      <c r="G890" s="19">
        <f t="shared" si="90"/>
        <v>81340</v>
      </c>
      <c r="H890" s="19" t="str">
        <f t="shared" si="92"/>
        <v>081340</v>
      </c>
      <c r="I890" s="19" t="str">
        <f t="shared" si="93"/>
        <v>aa</v>
      </c>
      <c r="J890" s="19">
        <f t="shared" si="91"/>
        <v>619</v>
      </c>
      <c r="K890" s="38"/>
      <c r="L890" s="39"/>
      <c r="M890" s="39"/>
      <c r="N890" s="39"/>
      <c r="O890" s="39"/>
      <c r="P890" s="39"/>
      <c r="Q890" s="40"/>
      <c r="R890" s="40"/>
      <c r="S890" s="33" t="s">
        <v>364</v>
      </c>
      <c r="T890" s="34">
        <v>448.49618371754457</v>
      </c>
      <c r="U890" s="34"/>
      <c r="V890" s="34">
        <v>279.13276975686512</v>
      </c>
      <c r="W890" s="162">
        <v>516.59386503067503</v>
      </c>
      <c r="X890" s="162" t="s">
        <v>363</v>
      </c>
      <c r="Y890" s="34">
        <v>750.16952527596402</v>
      </c>
      <c r="Z890" s="162">
        <v>3.6281121289543704E-3</v>
      </c>
      <c r="AA890" s="162">
        <v>41.903333333333336</v>
      </c>
      <c r="AB890" s="162">
        <v>367.21304434390368</v>
      </c>
      <c r="AC890" s="34">
        <v>50.789338686358626</v>
      </c>
      <c r="AD890" s="162" t="s">
        <v>363</v>
      </c>
      <c r="AE890" s="162">
        <v>133.5409006350904</v>
      </c>
      <c r="AF890" s="162" t="s">
        <v>363</v>
      </c>
      <c r="AG890" s="162">
        <v>240.63216572099569</v>
      </c>
      <c r="AH890" s="162">
        <v>1.3041957553255425</v>
      </c>
      <c r="AI890" s="162">
        <v>6.1855267633022046E-3</v>
      </c>
      <c r="AJ890" s="162">
        <v>2.0043051888387557</v>
      </c>
      <c r="AK890" s="34">
        <v>96.185558441558442</v>
      </c>
      <c r="AL890" s="34" t="s">
        <v>363</v>
      </c>
      <c r="AM890" s="34">
        <v>733.75047619047609</v>
      </c>
      <c r="AN890" s="34">
        <v>3994.4551122128842</v>
      </c>
      <c r="AO890" s="34" t="s">
        <v>363</v>
      </c>
      <c r="AP890" s="34">
        <v>325.08278299308074</v>
      </c>
      <c r="AQ890" s="34">
        <v>263.90373236936017</v>
      </c>
    </row>
    <row r="891" spans="1:43" x14ac:dyDescent="0.45">
      <c r="A891" s="19">
        <v>883</v>
      </c>
      <c r="B891" s="19" t="str">
        <f t="shared" si="89"/>
        <v>90111_Green</v>
      </c>
      <c r="C891" s="19" t="s">
        <v>235</v>
      </c>
      <c r="D891" s="19" t="s">
        <v>235</v>
      </c>
      <c r="E891" s="19" t="s">
        <v>235</v>
      </c>
      <c r="F891" s="19" t="s">
        <v>235</v>
      </c>
      <c r="G891" s="19">
        <f t="shared" si="90"/>
        <v>90111</v>
      </c>
      <c r="H891" s="19" t="str">
        <f t="shared" si="92"/>
        <v>090111</v>
      </c>
      <c r="I891" s="19">
        <f>IF(J891=J888,"aa",J891)</f>
        <v>656</v>
      </c>
      <c r="J891" s="19">
        <f t="shared" si="91"/>
        <v>656</v>
      </c>
      <c r="K891" s="31">
        <v>656</v>
      </c>
      <c r="L891" s="30" t="s">
        <v>1102</v>
      </c>
      <c r="M891" s="30" t="s">
        <v>1103</v>
      </c>
      <c r="N891" s="49" t="s">
        <v>1104</v>
      </c>
      <c r="O891" s="49" t="s">
        <v>234</v>
      </c>
      <c r="P891" s="30" t="s">
        <v>1102</v>
      </c>
      <c r="Q891" s="32">
        <v>1</v>
      </c>
      <c r="R891" s="32">
        <v>1</v>
      </c>
      <c r="S891" s="33" t="s">
        <v>361</v>
      </c>
      <c r="T891" s="34">
        <v>15248.520094295925</v>
      </c>
      <c r="U891" s="34"/>
      <c r="V891" s="34" t="s">
        <v>363</v>
      </c>
      <c r="W891" s="162">
        <v>2273.1254612546122</v>
      </c>
      <c r="X891" s="162">
        <v>10750.420825763582</v>
      </c>
      <c r="Y891" s="34" t="s">
        <v>363</v>
      </c>
      <c r="Z891" s="162">
        <v>10488.066927226768</v>
      </c>
      <c r="AA891" s="162">
        <v>35368.470411704016</v>
      </c>
      <c r="AB891" s="162">
        <v>28256.901775063739</v>
      </c>
      <c r="AC891" s="34">
        <v>22221.908198241345</v>
      </c>
      <c r="AD891" s="162">
        <v>7312.9090483334812</v>
      </c>
      <c r="AE891" s="162">
        <v>45059.064327485372</v>
      </c>
      <c r="AF891" s="162">
        <v>8330.7433380084149</v>
      </c>
      <c r="AG891" s="162">
        <v>15685.19518326168</v>
      </c>
      <c r="AH891" s="162">
        <v>12341.479915610287</v>
      </c>
      <c r="AI891" s="162">
        <v>18042.859091393871</v>
      </c>
      <c r="AJ891" s="162">
        <v>12197.61519472175</v>
      </c>
      <c r="AK891" s="34">
        <v>6260.0857544591827</v>
      </c>
      <c r="AL891" s="34" t="s">
        <v>363</v>
      </c>
      <c r="AM891" s="34" t="s">
        <v>363</v>
      </c>
      <c r="AN891" s="34">
        <v>5384.075862881904</v>
      </c>
      <c r="AO891" s="34" t="s">
        <v>363</v>
      </c>
      <c r="AP891" s="34">
        <v>12638.456420492348</v>
      </c>
      <c r="AQ891" s="34" t="s">
        <v>363</v>
      </c>
    </row>
    <row r="892" spans="1:43" x14ac:dyDescent="0.45">
      <c r="A892" s="19">
        <v>884</v>
      </c>
      <c r="B892" s="19" t="str">
        <f t="shared" si="89"/>
        <v>90111_Blue</v>
      </c>
      <c r="C892" s="19" t="s">
        <v>235</v>
      </c>
      <c r="D892" s="19" t="s">
        <v>235</v>
      </c>
      <c r="E892" s="19" t="s">
        <v>235</v>
      </c>
      <c r="F892" s="19" t="s">
        <v>235</v>
      </c>
      <c r="G892" s="19">
        <f t="shared" si="90"/>
        <v>90111</v>
      </c>
      <c r="H892" s="19" t="str">
        <f t="shared" si="92"/>
        <v>090111</v>
      </c>
      <c r="I892" s="19">
        <f t="shared" si="93"/>
        <v>656</v>
      </c>
      <c r="J892" s="19">
        <f t="shared" si="91"/>
        <v>656</v>
      </c>
      <c r="K892" s="35"/>
      <c r="L892" s="36"/>
      <c r="M892" s="36"/>
      <c r="N892" s="56"/>
      <c r="O892" s="56"/>
      <c r="P892" s="36"/>
      <c r="Q892" s="37"/>
      <c r="R892" s="37"/>
      <c r="S892" s="33" t="s">
        <v>362</v>
      </c>
      <c r="T892" s="34">
        <v>116.47985293983218</v>
      </c>
      <c r="U892" s="34"/>
      <c r="V892" s="34" t="s">
        <v>363</v>
      </c>
      <c r="W892" s="162" t="s">
        <v>363</v>
      </c>
      <c r="X892" s="162">
        <v>181.45263808401279</v>
      </c>
      <c r="Y892" s="34" t="s">
        <v>363</v>
      </c>
      <c r="Z892" s="162">
        <v>66.252239713271621</v>
      </c>
      <c r="AA892" s="162" t="s">
        <v>363</v>
      </c>
      <c r="AB892" s="162" t="s">
        <v>363</v>
      </c>
      <c r="AC892" s="34">
        <v>801.84610375946261</v>
      </c>
      <c r="AD892" s="162">
        <v>6484.2289112136059</v>
      </c>
      <c r="AE892" s="162" t="s">
        <v>363</v>
      </c>
      <c r="AF892" s="162" t="s">
        <v>363</v>
      </c>
      <c r="AG892" s="162" t="s">
        <v>363</v>
      </c>
      <c r="AH892" s="162">
        <v>0.88887761528883413</v>
      </c>
      <c r="AI892" s="162">
        <v>0.81558796386286181</v>
      </c>
      <c r="AJ892" s="162" t="s">
        <v>363</v>
      </c>
      <c r="AK892" s="34" t="s">
        <v>363</v>
      </c>
      <c r="AL892" s="34" t="s">
        <v>363</v>
      </c>
      <c r="AM892" s="34" t="s">
        <v>363</v>
      </c>
      <c r="AN892" s="34" t="s">
        <v>363</v>
      </c>
      <c r="AO892" s="34" t="s">
        <v>363</v>
      </c>
      <c r="AP892" s="34" t="s">
        <v>363</v>
      </c>
      <c r="AQ892" s="34" t="s">
        <v>363</v>
      </c>
    </row>
    <row r="893" spans="1:43" x14ac:dyDescent="0.45">
      <c r="A893" s="19">
        <v>885</v>
      </c>
      <c r="B893" s="19" t="str">
        <f t="shared" si="89"/>
        <v>90111_Grey</v>
      </c>
      <c r="C893" s="19" t="s">
        <v>235</v>
      </c>
      <c r="D893" s="19" t="s">
        <v>235</v>
      </c>
      <c r="E893" s="19" t="s">
        <v>235</v>
      </c>
      <c r="F893" s="19" t="s">
        <v>235</v>
      </c>
      <c r="G893" s="19">
        <f t="shared" si="90"/>
        <v>90111</v>
      </c>
      <c r="H893" s="19" t="str">
        <f t="shared" si="92"/>
        <v>090111</v>
      </c>
      <c r="I893" s="19">
        <f t="shared" si="93"/>
        <v>656</v>
      </c>
      <c r="J893" s="19">
        <f t="shared" si="91"/>
        <v>656</v>
      </c>
      <c r="K893" s="38"/>
      <c r="L893" s="39"/>
      <c r="M893" s="39"/>
      <c r="N893" s="39"/>
      <c r="O893" s="39"/>
      <c r="P893" s="39"/>
      <c r="Q893" s="40"/>
      <c r="R893" s="40"/>
      <c r="S893" s="33" t="s">
        <v>364</v>
      </c>
      <c r="T893" s="34">
        <v>531.67333846255087</v>
      </c>
      <c r="U893" s="34"/>
      <c r="V893" s="34" t="s">
        <v>363</v>
      </c>
      <c r="W893" s="162">
        <v>435.90405904059037</v>
      </c>
      <c r="X893" s="162">
        <v>262.71896698368033</v>
      </c>
      <c r="Y893" s="34" t="s">
        <v>363</v>
      </c>
      <c r="Z893" s="162">
        <v>21.781117033744412</v>
      </c>
      <c r="AA893" s="162">
        <v>23.165619431679637</v>
      </c>
      <c r="AB893" s="162">
        <v>753.20467189005365</v>
      </c>
      <c r="AC893" s="34">
        <v>549.18134049877233</v>
      </c>
      <c r="AD893" s="162">
        <v>958.73156034726105</v>
      </c>
      <c r="AE893" s="162">
        <v>801.1111111111112</v>
      </c>
      <c r="AF893" s="162">
        <v>6.2597194950911641</v>
      </c>
      <c r="AG893" s="162">
        <v>814.05555545726872</v>
      </c>
      <c r="AH893" s="162">
        <v>1.7732983036017644</v>
      </c>
      <c r="AI893" s="162">
        <v>38.088185452200008</v>
      </c>
      <c r="AJ893" s="162">
        <v>4.367431496042923</v>
      </c>
      <c r="AK893" s="34">
        <v>276.16088506883267</v>
      </c>
      <c r="AL893" s="34" t="s">
        <v>363</v>
      </c>
      <c r="AM893" s="34" t="s">
        <v>363</v>
      </c>
      <c r="AN893" s="34">
        <v>959.83675269753905</v>
      </c>
      <c r="AO893" s="34" t="s">
        <v>363</v>
      </c>
      <c r="AP893" s="34">
        <v>674.90685296074514</v>
      </c>
      <c r="AQ893" s="34" t="s">
        <v>363</v>
      </c>
    </row>
    <row r="894" spans="1:43" x14ac:dyDescent="0.45">
      <c r="A894" s="19">
        <v>886</v>
      </c>
      <c r="B894" s="19" t="str">
        <f t="shared" si="89"/>
        <v>90112_Green</v>
      </c>
      <c r="C894" s="19" t="s">
        <v>1625</v>
      </c>
      <c r="D894" s="19" t="s">
        <v>1625</v>
      </c>
      <c r="E894" s="19" t="s">
        <v>1625</v>
      </c>
      <c r="F894" s="19" t="s">
        <v>1626</v>
      </c>
      <c r="G894" s="19">
        <f t="shared" si="90"/>
        <v>90112</v>
      </c>
      <c r="H894" s="19" t="str">
        <f t="shared" si="92"/>
        <v>090112</v>
      </c>
      <c r="I894" s="19" t="str">
        <f>IF(J894=J891,"aa",J894)</f>
        <v>aa</v>
      </c>
      <c r="J894" s="19">
        <f t="shared" si="91"/>
        <v>656</v>
      </c>
      <c r="K894" s="31" t="s">
        <v>363</v>
      </c>
      <c r="L894" s="30" t="s">
        <v>1105</v>
      </c>
      <c r="M894" s="30" t="s">
        <v>1106</v>
      </c>
      <c r="N894" s="49" t="s">
        <v>1107</v>
      </c>
      <c r="O894" s="30" t="s">
        <v>363</v>
      </c>
      <c r="P894" s="30" t="s">
        <v>1102</v>
      </c>
      <c r="Q894" s="32">
        <v>1</v>
      </c>
      <c r="R894" s="32">
        <v>1</v>
      </c>
      <c r="S894" s="33" t="s">
        <v>361</v>
      </c>
      <c r="T894" s="34">
        <v>15248.520094295925</v>
      </c>
      <c r="U894" s="34"/>
      <c r="V894" s="34" t="s">
        <v>363</v>
      </c>
      <c r="W894" s="162">
        <v>2273.1254612546122</v>
      </c>
      <c r="X894" s="162">
        <v>10750.420825763582</v>
      </c>
      <c r="Y894" s="34" t="s">
        <v>363</v>
      </c>
      <c r="Z894" s="162">
        <v>10488.066927226768</v>
      </c>
      <c r="AA894" s="162">
        <v>35368.470411704016</v>
      </c>
      <c r="AB894" s="162">
        <v>28256.901775063739</v>
      </c>
      <c r="AC894" s="34">
        <v>22221.908198241345</v>
      </c>
      <c r="AD894" s="162">
        <v>7312.9090483334812</v>
      </c>
      <c r="AE894" s="162">
        <v>45059.064327485372</v>
      </c>
      <c r="AF894" s="162">
        <v>8330.7433380084149</v>
      </c>
      <c r="AG894" s="162">
        <v>15685.19518326168</v>
      </c>
      <c r="AH894" s="162">
        <v>12341.479915610287</v>
      </c>
      <c r="AI894" s="162">
        <v>18042.859091393871</v>
      </c>
      <c r="AJ894" s="162">
        <v>12197.61519472175</v>
      </c>
      <c r="AK894" s="34">
        <v>6260.0857544591827</v>
      </c>
      <c r="AL894" s="34" t="s">
        <v>363</v>
      </c>
      <c r="AM894" s="34" t="s">
        <v>363</v>
      </c>
      <c r="AN894" s="34">
        <v>5384.075862881904</v>
      </c>
      <c r="AO894" s="34" t="s">
        <v>363</v>
      </c>
      <c r="AP894" s="34">
        <v>12638.456420492348</v>
      </c>
      <c r="AQ894" s="34" t="s">
        <v>363</v>
      </c>
    </row>
    <row r="895" spans="1:43" x14ac:dyDescent="0.45">
      <c r="A895" s="19">
        <v>887</v>
      </c>
      <c r="B895" s="19" t="str">
        <f t="shared" si="89"/>
        <v>90112_Blue</v>
      </c>
      <c r="C895" s="19" t="s">
        <v>1625</v>
      </c>
      <c r="D895" s="19" t="s">
        <v>1625</v>
      </c>
      <c r="E895" s="19" t="s">
        <v>1625</v>
      </c>
      <c r="F895" s="19" t="s">
        <v>1626</v>
      </c>
      <c r="G895" s="19">
        <f t="shared" si="90"/>
        <v>90112</v>
      </c>
      <c r="H895" s="19" t="str">
        <f t="shared" si="92"/>
        <v>090112</v>
      </c>
      <c r="I895" s="19" t="str">
        <f t="shared" si="93"/>
        <v>aa</v>
      </c>
      <c r="J895" s="19">
        <f t="shared" si="91"/>
        <v>656</v>
      </c>
      <c r="K895" s="35"/>
      <c r="L895" s="36"/>
      <c r="M895" s="36"/>
      <c r="N895" s="56"/>
      <c r="O895" s="36"/>
      <c r="P895" s="36"/>
      <c r="Q895" s="37"/>
      <c r="R895" s="37"/>
      <c r="S895" s="33" t="s">
        <v>362</v>
      </c>
      <c r="T895" s="34">
        <v>116.47985293983218</v>
      </c>
      <c r="U895" s="34"/>
      <c r="V895" s="34" t="s">
        <v>363</v>
      </c>
      <c r="W895" s="162" t="s">
        <v>363</v>
      </c>
      <c r="X895" s="162">
        <v>181.45263808401279</v>
      </c>
      <c r="Y895" s="34" t="s">
        <v>363</v>
      </c>
      <c r="Z895" s="162">
        <v>66.252239713271621</v>
      </c>
      <c r="AA895" s="162" t="s">
        <v>363</v>
      </c>
      <c r="AB895" s="162" t="s">
        <v>363</v>
      </c>
      <c r="AC895" s="34">
        <v>801.84610375946261</v>
      </c>
      <c r="AD895" s="162">
        <v>6484.2289112136059</v>
      </c>
      <c r="AE895" s="162" t="s">
        <v>363</v>
      </c>
      <c r="AF895" s="162" t="s">
        <v>363</v>
      </c>
      <c r="AG895" s="162" t="s">
        <v>363</v>
      </c>
      <c r="AH895" s="162">
        <v>0.88887761528883413</v>
      </c>
      <c r="AI895" s="162">
        <v>0.81558796386286181</v>
      </c>
      <c r="AJ895" s="162" t="s">
        <v>363</v>
      </c>
      <c r="AK895" s="34" t="s">
        <v>363</v>
      </c>
      <c r="AL895" s="34" t="s">
        <v>363</v>
      </c>
      <c r="AM895" s="34" t="s">
        <v>363</v>
      </c>
      <c r="AN895" s="34" t="s">
        <v>363</v>
      </c>
      <c r="AO895" s="34" t="s">
        <v>363</v>
      </c>
      <c r="AP895" s="34" t="s">
        <v>363</v>
      </c>
      <c r="AQ895" s="34" t="s">
        <v>363</v>
      </c>
    </row>
    <row r="896" spans="1:43" x14ac:dyDescent="0.45">
      <c r="A896" s="19">
        <v>888</v>
      </c>
      <c r="B896" s="19" t="str">
        <f t="shared" si="89"/>
        <v>90112_Grey</v>
      </c>
      <c r="C896" s="19" t="s">
        <v>1625</v>
      </c>
      <c r="D896" s="19" t="s">
        <v>1625</v>
      </c>
      <c r="E896" s="19" t="s">
        <v>1625</v>
      </c>
      <c r="F896" s="19" t="s">
        <v>1626</v>
      </c>
      <c r="G896" s="19">
        <f t="shared" si="90"/>
        <v>90112</v>
      </c>
      <c r="H896" s="19" t="str">
        <f t="shared" si="92"/>
        <v>090112</v>
      </c>
      <c r="I896" s="19" t="str">
        <f t="shared" si="93"/>
        <v>aa</v>
      </c>
      <c r="J896" s="19">
        <f t="shared" si="91"/>
        <v>656</v>
      </c>
      <c r="K896" s="38"/>
      <c r="L896" s="39"/>
      <c r="M896" s="39"/>
      <c r="N896" s="39"/>
      <c r="O896" s="39"/>
      <c r="P896" s="39"/>
      <c r="Q896" s="40"/>
      <c r="R896" s="40"/>
      <c r="S896" s="33" t="s">
        <v>364</v>
      </c>
      <c r="T896" s="34">
        <v>531.67333846255087</v>
      </c>
      <c r="U896" s="34"/>
      <c r="V896" s="34" t="s">
        <v>363</v>
      </c>
      <c r="W896" s="162">
        <v>435.90405904059037</v>
      </c>
      <c r="X896" s="162">
        <v>262.71896698368033</v>
      </c>
      <c r="Y896" s="34" t="s">
        <v>363</v>
      </c>
      <c r="Z896" s="162">
        <v>21.781117033744412</v>
      </c>
      <c r="AA896" s="162">
        <v>23.165619431679637</v>
      </c>
      <c r="AB896" s="162">
        <v>753.20467189005365</v>
      </c>
      <c r="AC896" s="34">
        <v>549.18134049877233</v>
      </c>
      <c r="AD896" s="162">
        <v>958.73156034726105</v>
      </c>
      <c r="AE896" s="162">
        <v>801.1111111111112</v>
      </c>
      <c r="AF896" s="162">
        <v>6.2597194950911641</v>
      </c>
      <c r="AG896" s="162">
        <v>814.05555545726872</v>
      </c>
      <c r="AH896" s="162">
        <v>1.7732983036017644</v>
      </c>
      <c r="AI896" s="162">
        <v>38.088185452200008</v>
      </c>
      <c r="AJ896" s="162">
        <v>4.367431496042923</v>
      </c>
      <c r="AK896" s="34">
        <v>276.16088506883267</v>
      </c>
      <c r="AL896" s="34" t="s">
        <v>363</v>
      </c>
      <c r="AM896" s="34" t="s">
        <v>363</v>
      </c>
      <c r="AN896" s="34">
        <v>959.83675269753905</v>
      </c>
      <c r="AO896" s="34" t="s">
        <v>363</v>
      </c>
      <c r="AP896" s="34">
        <v>674.90685296074514</v>
      </c>
      <c r="AQ896" s="34" t="s">
        <v>363</v>
      </c>
    </row>
    <row r="897" spans="1:43" x14ac:dyDescent="0.45">
      <c r="A897" s="19">
        <v>889</v>
      </c>
      <c r="B897" s="19" t="str">
        <f t="shared" si="89"/>
        <v>90121_Green</v>
      </c>
      <c r="C897" s="19" t="s">
        <v>1625</v>
      </c>
      <c r="D897" s="19" t="s">
        <v>1625</v>
      </c>
      <c r="E897" s="19" t="s">
        <v>1625</v>
      </c>
      <c r="F897" s="19" t="s">
        <v>1626</v>
      </c>
      <c r="G897" s="19">
        <f t="shared" si="90"/>
        <v>90121</v>
      </c>
      <c r="H897" s="19" t="str">
        <f t="shared" si="92"/>
        <v>090121</v>
      </c>
      <c r="I897" s="19" t="str">
        <f>IF(J897=J894,"aa",J897)</f>
        <v>aa</v>
      </c>
      <c r="J897" s="19">
        <f t="shared" si="91"/>
        <v>656</v>
      </c>
      <c r="K897" s="31" t="s">
        <v>363</v>
      </c>
      <c r="L897" s="30" t="s">
        <v>1108</v>
      </c>
      <c r="M897" s="30" t="s">
        <v>1109</v>
      </c>
      <c r="N897" s="30" t="s">
        <v>1110</v>
      </c>
      <c r="O897" s="30" t="s">
        <v>363</v>
      </c>
      <c r="P897" s="30" t="s">
        <v>1102</v>
      </c>
      <c r="Q897" s="32">
        <v>0.84</v>
      </c>
      <c r="R897" s="32">
        <v>1</v>
      </c>
      <c r="S897" s="33" t="s">
        <v>361</v>
      </c>
      <c r="T897" s="34">
        <v>18153.000112257054</v>
      </c>
      <c r="U897" s="34"/>
      <c r="V897" s="34" t="s">
        <v>363</v>
      </c>
      <c r="W897" s="162">
        <v>2706.1017395888243</v>
      </c>
      <c r="X897" s="162">
        <v>12798.120030670931</v>
      </c>
      <c r="Y897" s="34" t="s">
        <v>363</v>
      </c>
      <c r="Z897" s="162">
        <v>12485.793960984247</v>
      </c>
      <c r="AA897" s="162">
        <v>42105.321918695263</v>
      </c>
      <c r="AB897" s="162">
        <v>33639.16877983779</v>
      </c>
      <c r="AC897" s="34">
        <v>26454.652616953983</v>
      </c>
      <c r="AD897" s="162">
        <v>8705.844105158907</v>
      </c>
      <c r="AE897" s="162">
        <v>53641.743247006394</v>
      </c>
      <c r="AF897" s="162">
        <v>9917.5515928671612</v>
      </c>
      <c r="AG897" s="162">
        <v>18672.851408644856</v>
      </c>
      <c r="AH897" s="162">
        <v>14692.237994774152</v>
      </c>
      <c r="AI897" s="162">
        <v>21479.594156421277</v>
      </c>
      <c r="AJ897" s="162">
        <v>14520.970469906844</v>
      </c>
      <c r="AK897" s="34">
        <v>7452.4830410228369</v>
      </c>
      <c r="AL897" s="34" t="s">
        <v>363</v>
      </c>
      <c r="AM897" s="34" t="s">
        <v>363</v>
      </c>
      <c r="AN897" s="34">
        <v>6409.6141224784569</v>
      </c>
      <c r="AO897" s="34" t="s">
        <v>363</v>
      </c>
      <c r="AP897" s="34">
        <v>15045.781452967081</v>
      </c>
      <c r="AQ897" s="34" t="s">
        <v>363</v>
      </c>
    </row>
    <row r="898" spans="1:43" x14ac:dyDescent="0.45">
      <c r="A898" s="19">
        <v>890</v>
      </c>
      <c r="B898" s="19" t="str">
        <f t="shared" si="89"/>
        <v>90121_Blue</v>
      </c>
      <c r="C898" s="19" t="s">
        <v>1625</v>
      </c>
      <c r="D898" s="19" t="s">
        <v>1625</v>
      </c>
      <c r="E898" s="19" t="s">
        <v>1625</v>
      </c>
      <c r="F898" s="19" t="s">
        <v>1626</v>
      </c>
      <c r="G898" s="19">
        <f t="shared" si="90"/>
        <v>90121</v>
      </c>
      <c r="H898" s="19" t="str">
        <f t="shared" si="92"/>
        <v>090121</v>
      </c>
      <c r="I898" s="19" t="str">
        <f t="shared" si="93"/>
        <v>aa</v>
      </c>
      <c r="J898" s="19">
        <f t="shared" si="91"/>
        <v>656</v>
      </c>
      <c r="K898" s="35"/>
      <c r="L898" s="36"/>
      <c r="M898" s="36"/>
      <c r="N898" s="36"/>
      <c r="O898" s="36"/>
      <c r="P898" s="36"/>
      <c r="Q898" s="37"/>
      <c r="R898" s="37"/>
      <c r="S898" s="33" t="s">
        <v>362</v>
      </c>
      <c r="T898" s="34">
        <v>138.66649159503831</v>
      </c>
      <c r="U898" s="34"/>
      <c r="V898" s="34" t="s">
        <v>363</v>
      </c>
      <c r="W898" s="162" t="s">
        <v>363</v>
      </c>
      <c r="X898" s="162">
        <v>216.01504533811047</v>
      </c>
      <c r="Y898" s="34" t="s">
        <v>363</v>
      </c>
      <c r="Z898" s="162">
        <v>78.871713944370981</v>
      </c>
      <c r="AA898" s="162" t="s">
        <v>363</v>
      </c>
      <c r="AB898" s="162" t="s">
        <v>363</v>
      </c>
      <c r="AC898" s="34">
        <v>954.57869495174123</v>
      </c>
      <c r="AD898" s="162">
        <v>7719.3201323971498</v>
      </c>
      <c r="AE898" s="162" t="s">
        <v>363</v>
      </c>
      <c r="AF898" s="162" t="s">
        <v>363</v>
      </c>
      <c r="AG898" s="162" t="s">
        <v>363</v>
      </c>
      <c r="AH898" s="162">
        <v>1.0581876372486121</v>
      </c>
      <c r="AI898" s="162">
        <v>0.97093805221769269</v>
      </c>
      <c r="AJ898" s="162" t="s">
        <v>363</v>
      </c>
      <c r="AK898" s="34" t="s">
        <v>363</v>
      </c>
      <c r="AL898" s="34" t="s">
        <v>363</v>
      </c>
      <c r="AM898" s="34" t="s">
        <v>363</v>
      </c>
      <c r="AN898" s="34" t="s">
        <v>363</v>
      </c>
      <c r="AO898" s="34" t="s">
        <v>363</v>
      </c>
      <c r="AP898" s="34" t="s">
        <v>363</v>
      </c>
      <c r="AQ898" s="34" t="s">
        <v>363</v>
      </c>
    </row>
    <row r="899" spans="1:43" x14ac:dyDescent="0.45">
      <c r="A899" s="19">
        <v>891</v>
      </c>
      <c r="B899" s="19" t="str">
        <f t="shared" si="89"/>
        <v>90121_Grey</v>
      </c>
      <c r="C899" s="19" t="s">
        <v>1625</v>
      </c>
      <c r="D899" s="19" t="s">
        <v>1625</v>
      </c>
      <c r="E899" s="19" t="s">
        <v>1625</v>
      </c>
      <c r="F899" s="19" t="s">
        <v>1626</v>
      </c>
      <c r="G899" s="19">
        <f t="shared" si="90"/>
        <v>90121</v>
      </c>
      <c r="H899" s="19" t="str">
        <f t="shared" si="92"/>
        <v>090121</v>
      </c>
      <c r="I899" s="19" t="str">
        <f t="shared" si="93"/>
        <v>aa</v>
      </c>
      <c r="J899" s="19">
        <f t="shared" si="91"/>
        <v>656</v>
      </c>
      <c r="K899" s="38"/>
      <c r="L899" s="39"/>
      <c r="M899" s="39"/>
      <c r="N899" s="39"/>
      <c r="O899" s="39"/>
      <c r="P899" s="39"/>
      <c r="Q899" s="40"/>
      <c r="R899" s="40"/>
      <c r="S899" s="33" t="s">
        <v>364</v>
      </c>
      <c r="T899" s="34">
        <v>632.9444505506558</v>
      </c>
      <c r="U899" s="34"/>
      <c r="V899" s="34" t="s">
        <v>363</v>
      </c>
      <c r="W899" s="162">
        <v>518.93340361975049</v>
      </c>
      <c r="X899" s="162">
        <v>312.76067498057182</v>
      </c>
      <c r="Y899" s="34" t="s">
        <v>363</v>
      </c>
      <c r="Z899" s="162">
        <v>25.92990123064811</v>
      </c>
      <c r="AA899" s="162">
        <v>27.578118371047189</v>
      </c>
      <c r="AB899" s="162">
        <v>896.67222844054004</v>
      </c>
      <c r="AC899" s="34">
        <v>653.78731011758612</v>
      </c>
      <c r="AD899" s="162">
        <v>1141.3470956515014</v>
      </c>
      <c r="AE899" s="162">
        <v>953.70370370370381</v>
      </c>
      <c r="AF899" s="162">
        <v>7.4520470179656719</v>
      </c>
      <c r="AG899" s="162">
        <v>969.11375649674846</v>
      </c>
      <c r="AH899" s="162">
        <v>2.1110694090497195</v>
      </c>
      <c r="AI899" s="162">
        <v>45.343077919285726</v>
      </c>
      <c r="AJ899" s="162">
        <v>5.1993232095749082</v>
      </c>
      <c r="AK899" s="34">
        <v>328.76295841527701</v>
      </c>
      <c r="AL899" s="34" t="s">
        <v>363</v>
      </c>
      <c r="AM899" s="34" t="s">
        <v>363</v>
      </c>
      <c r="AN899" s="34">
        <v>1142.6628008304037</v>
      </c>
      <c r="AO899" s="34" t="s">
        <v>363</v>
      </c>
      <c r="AP899" s="34">
        <v>803.46053923898239</v>
      </c>
      <c r="AQ899" s="34" t="s">
        <v>363</v>
      </c>
    </row>
    <row r="900" spans="1:43" x14ac:dyDescent="0.45">
      <c r="A900" s="19">
        <v>892</v>
      </c>
      <c r="B900" s="19" t="str">
        <f t="shared" si="89"/>
        <v>90122_Green</v>
      </c>
      <c r="C900" s="19" t="s">
        <v>1625</v>
      </c>
      <c r="D900" s="19" t="s">
        <v>1625</v>
      </c>
      <c r="E900" s="19" t="s">
        <v>1625</v>
      </c>
      <c r="F900" s="19" t="s">
        <v>1626</v>
      </c>
      <c r="G900" s="19">
        <f t="shared" si="90"/>
        <v>90122</v>
      </c>
      <c r="H900" s="19" t="str">
        <f t="shared" ref="H900:H926" si="94">IF(L900="",H899,LEFT(L900,6))</f>
        <v>090122</v>
      </c>
      <c r="I900" s="19" t="str">
        <f>IF(J900=J897,"aa",J900)</f>
        <v>aa</v>
      </c>
      <c r="J900" s="19">
        <f t="shared" si="91"/>
        <v>656</v>
      </c>
      <c r="K900" s="31" t="s">
        <v>363</v>
      </c>
      <c r="L900" s="30" t="s">
        <v>1111</v>
      </c>
      <c r="M900" s="30" t="s">
        <v>1109</v>
      </c>
      <c r="N900" s="30" t="s">
        <v>1112</v>
      </c>
      <c r="O900" s="30" t="s">
        <v>363</v>
      </c>
      <c r="P900" s="30" t="s">
        <v>1105</v>
      </c>
      <c r="Q900" s="32">
        <v>0.84</v>
      </c>
      <c r="R900" s="32">
        <v>1</v>
      </c>
      <c r="S900" s="33" t="s">
        <v>361</v>
      </c>
      <c r="T900" s="34">
        <v>18153.000112257054</v>
      </c>
      <c r="U900" s="34"/>
      <c r="V900" s="34" t="s">
        <v>363</v>
      </c>
      <c r="W900" s="162">
        <v>2706.1017395888243</v>
      </c>
      <c r="X900" s="162">
        <v>12798.120030670931</v>
      </c>
      <c r="Y900" s="34" t="s">
        <v>363</v>
      </c>
      <c r="Z900" s="162">
        <v>12485.793960984247</v>
      </c>
      <c r="AA900" s="162">
        <v>42105.321918695263</v>
      </c>
      <c r="AB900" s="162">
        <v>33639.16877983779</v>
      </c>
      <c r="AC900" s="34">
        <v>26454.652616953983</v>
      </c>
      <c r="AD900" s="162">
        <v>8705.844105158907</v>
      </c>
      <c r="AE900" s="162">
        <v>53641.743247006394</v>
      </c>
      <c r="AF900" s="162">
        <v>9917.5515928671612</v>
      </c>
      <c r="AG900" s="162">
        <v>18672.851408644856</v>
      </c>
      <c r="AH900" s="162">
        <v>14692.237994774152</v>
      </c>
      <c r="AI900" s="162">
        <v>21479.594156421277</v>
      </c>
      <c r="AJ900" s="162">
        <v>14520.970469906844</v>
      </c>
      <c r="AK900" s="34">
        <v>7452.4830410228369</v>
      </c>
      <c r="AL900" s="34" t="s">
        <v>363</v>
      </c>
      <c r="AM900" s="34" t="s">
        <v>363</v>
      </c>
      <c r="AN900" s="34">
        <v>6409.6141224784569</v>
      </c>
      <c r="AO900" s="34" t="s">
        <v>363</v>
      </c>
      <c r="AP900" s="34">
        <v>15045.781452967081</v>
      </c>
      <c r="AQ900" s="34" t="s">
        <v>363</v>
      </c>
    </row>
    <row r="901" spans="1:43" x14ac:dyDescent="0.45">
      <c r="A901" s="19">
        <v>893</v>
      </c>
      <c r="B901" s="19" t="str">
        <f t="shared" si="89"/>
        <v>90122_Blue</v>
      </c>
      <c r="C901" s="19" t="s">
        <v>1625</v>
      </c>
      <c r="D901" s="19" t="s">
        <v>1625</v>
      </c>
      <c r="E901" s="19" t="s">
        <v>1625</v>
      </c>
      <c r="F901" s="19" t="s">
        <v>1626</v>
      </c>
      <c r="G901" s="19">
        <f t="shared" si="90"/>
        <v>90122</v>
      </c>
      <c r="H901" s="19" t="str">
        <f t="shared" si="94"/>
        <v>090122</v>
      </c>
      <c r="I901" s="19" t="str">
        <f t="shared" si="93"/>
        <v>aa</v>
      </c>
      <c r="J901" s="19">
        <f t="shared" si="91"/>
        <v>656</v>
      </c>
      <c r="K901" s="35"/>
      <c r="L901" s="36"/>
      <c r="M901" s="36"/>
      <c r="N901" s="36"/>
      <c r="O901" s="36"/>
      <c r="P901" s="36"/>
      <c r="Q901" s="37"/>
      <c r="R901" s="37"/>
      <c r="S901" s="33" t="s">
        <v>362</v>
      </c>
      <c r="T901" s="34">
        <v>138.66649159503831</v>
      </c>
      <c r="U901" s="34"/>
      <c r="V901" s="34" t="s">
        <v>363</v>
      </c>
      <c r="W901" s="162" t="s">
        <v>363</v>
      </c>
      <c r="X901" s="162">
        <v>216.01504533811047</v>
      </c>
      <c r="Y901" s="34" t="s">
        <v>363</v>
      </c>
      <c r="Z901" s="162">
        <v>78.871713944370981</v>
      </c>
      <c r="AA901" s="162" t="s">
        <v>363</v>
      </c>
      <c r="AB901" s="162" t="s">
        <v>363</v>
      </c>
      <c r="AC901" s="34">
        <v>954.57869495174123</v>
      </c>
      <c r="AD901" s="162">
        <v>7719.3201323971498</v>
      </c>
      <c r="AE901" s="162" t="s">
        <v>363</v>
      </c>
      <c r="AF901" s="162" t="s">
        <v>363</v>
      </c>
      <c r="AG901" s="162" t="s">
        <v>363</v>
      </c>
      <c r="AH901" s="162">
        <v>1.0581876372486121</v>
      </c>
      <c r="AI901" s="162">
        <v>0.97093805221769269</v>
      </c>
      <c r="AJ901" s="162" t="s">
        <v>363</v>
      </c>
      <c r="AK901" s="34" t="s">
        <v>363</v>
      </c>
      <c r="AL901" s="34" t="s">
        <v>363</v>
      </c>
      <c r="AM901" s="34" t="s">
        <v>363</v>
      </c>
      <c r="AN901" s="34" t="s">
        <v>363</v>
      </c>
      <c r="AO901" s="34" t="s">
        <v>363</v>
      </c>
      <c r="AP901" s="34" t="s">
        <v>363</v>
      </c>
      <c r="AQ901" s="34" t="s">
        <v>363</v>
      </c>
    </row>
    <row r="902" spans="1:43" x14ac:dyDescent="0.45">
      <c r="A902" s="19">
        <v>894</v>
      </c>
      <c r="B902" s="19" t="str">
        <f t="shared" si="89"/>
        <v>90122_Grey</v>
      </c>
      <c r="C902" s="19" t="s">
        <v>1625</v>
      </c>
      <c r="D902" s="19" t="s">
        <v>1625</v>
      </c>
      <c r="E902" s="19" t="s">
        <v>1625</v>
      </c>
      <c r="F902" s="19" t="s">
        <v>1626</v>
      </c>
      <c r="G902" s="19">
        <f t="shared" si="90"/>
        <v>90122</v>
      </c>
      <c r="H902" s="19" t="str">
        <f t="shared" si="94"/>
        <v>090122</v>
      </c>
      <c r="I902" s="19" t="str">
        <f t="shared" si="93"/>
        <v>aa</v>
      </c>
      <c r="J902" s="19">
        <f t="shared" si="91"/>
        <v>656</v>
      </c>
      <c r="K902" s="38"/>
      <c r="L902" s="39"/>
      <c r="M902" s="39"/>
      <c r="N902" s="39"/>
      <c r="O902" s="39"/>
      <c r="P902" s="39"/>
      <c r="Q902" s="40"/>
      <c r="R902" s="40"/>
      <c r="S902" s="33" t="s">
        <v>364</v>
      </c>
      <c r="T902" s="34">
        <v>632.9444505506558</v>
      </c>
      <c r="U902" s="34"/>
      <c r="V902" s="34" t="s">
        <v>363</v>
      </c>
      <c r="W902" s="162">
        <v>518.93340361975049</v>
      </c>
      <c r="X902" s="162">
        <v>312.76067498057182</v>
      </c>
      <c r="Y902" s="34" t="s">
        <v>363</v>
      </c>
      <c r="Z902" s="162">
        <v>25.92990123064811</v>
      </c>
      <c r="AA902" s="162">
        <v>27.578118371047189</v>
      </c>
      <c r="AB902" s="162">
        <v>896.67222844054004</v>
      </c>
      <c r="AC902" s="34">
        <v>653.78731011758612</v>
      </c>
      <c r="AD902" s="162">
        <v>1141.3470956515014</v>
      </c>
      <c r="AE902" s="162">
        <v>953.70370370370381</v>
      </c>
      <c r="AF902" s="162">
        <v>7.4520470179656719</v>
      </c>
      <c r="AG902" s="162">
        <v>969.11375649674846</v>
      </c>
      <c r="AH902" s="162">
        <v>2.1110694090497195</v>
      </c>
      <c r="AI902" s="162">
        <v>45.343077919285726</v>
      </c>
      <c r="AJ902" s="162">
        <v>5.1993232095749082</v>
      </c>
      <c r="AK902" s="34">
        <v>328.76295841527701</v>
      </c>
      <c r="AL902" s="34" t="s">
        <v>363</v>
      </c>
      <c r="AM902" s="34" t="s">
        <v>363</v>
      </c>
      <c r="AN902" s="34">
        <v>1142.6628008304037</v>
      </c>
      <c r="AO902" s="34" t="s">
        <v>363</v>
      </c>
      <c r="AP902" s="34">
        <v>803.46053923898239</v>
      </c>
      <c r="AQ902" s="34" t="s">
        <v>363</v>
      </c>
    </row>
    <row r="903" spans="1:43" x14ac:dyDescent="0.45">
      <c r="A903" s="19">
        <v>895</v>
      </c>
      <c r="B903" s="19" t="str">
        <f t="shared" si="89"/>
        <v>180100_Green</v>
      </c>
      <c r="C903" s="19" t="s">
        <v>237</v>
      </c>
      <c r="D903" s="19" t="s">
        <v>237</v>
      </c>
      <c r="E903" s="19" t="s">
        <v>237</v>
      </c>
      <c r="F903" s="19" t="s">
        <v>237</v>
      </c>
      <c r="G903" s="19">
        <f t="shared" si="90"/>
        <v>180100</v>
      </c>
      <c r="H903" s="19" t="str">
        <f t="shared" si="94"/>
        <v>180100</v>
      </c>
      <c r="I903" s="19">
        <f>IF(J903=J900,"aa",J903)</f>
        <v>661</v>
      </c>
      <c r="J903" s="19">
        <f t="shared" si="91"/>
        <v>661</v>
      </c>
      <c r="K903" s="31">
        <v>661</v>
      </c>
      <c r="L903" s="30" t="s">
        <v>1113</v>
      </c>
      <c r="M903" s="30" t="s">
        <v>1114</v>
      </c>
      <c r="N903" s="49" t="s">
        <v>1115</v>
      </c>
      <c r="O903" s="49" t="s">
        <v>1116</v>
      </c>
      <c r="P903" s="30" t="s">
        <v>1113</v>
      </c>
      <c r="Q903" s="32">
        <v>1</v>
      </c>
      <c r="R903" s="32">
        <v>1</v>
      </c>
      <c r="S903" s="33" t="s">
        <v>361</v>
      </c>
      <c r="T903" s="34">
        <v>19744.668669373859</v>
      </c>
      <c r="U903" s="34"/>
      <c r="V903" s="34" t="s">
        <v>363</v>
      </c>
      <c r="W903" s="162">
        <v>45645.012919896661</v>
      </c>
      <c r="X903" s="162">
        <v>30246.630476755618</v>
      </c>
      <c r="Y903" s="34" t="s">
        <v>363</v>
      </c>
      <c r="Z903" s="162" t="s">
        <v>363</v>
      </c>
      <c r="AA903" s="162">
        <v>26316.666941123094</v>
      </c>
      <c r="AB903" s="162">
        <v>19987.838424959264</v>
      </c>
      <c r="AC903" s="34" t="s">
        <v>363</v>
      </c>
      <c r="AD903" s="162" t="s">
        <v>363</v>
      </c>
      <c r="AE903" s="162" t="s">
        <v>363</v>
      </c>
      <c r="AF903" s="162">
        <v>22736.427159743882</v>
      </c>
      <c r="AG903" s="162" t="s">
        <v>363</v>
      </c>
      <c r="AH903" s="162" t="s">
        <v>363</v>
      </c>
      <c r="AI903" s="162">
        <v>9995.7929288544237</v>
      </c>
      <c r="AJ903" s="162">
        <v>31443.957057598149</v>
      </c>
      <c r="AK903" s="34" t="s">
        <v>363</v>
      </c>
      <c r="AL903" s="34" t="s">
        <v>363</v>
      </c>
      <c r="AM903" s="34" t="s">
        <v>363</v>
      </c>
      <c r="AN903" s="34" t="s">
        <v>363</v>
      </c>
      <c r="AO903" s="34" t="s">
        <v>363</v>
      </c>
      <c r="AP903" s="34">
        <v>23726.05375153034</v>
      </c>
      <c r="AQ903" s="34" t="s">
        <v>363</v>
      </c>
    </row>
    <row r="904" spans="1:43" x14ac:dyDescent="0.45">
      <c r="A904" s="19">
        <v>896</v>
      </c>
      <c r="B904" s="19" t="str">
        <f t="shared" si="89"/>
        <v>180100_Blue</v>
      </c>
      <c r="C904" s="19" t="s">
        <v>237</v>
      </c>
      <c r="D904" s="19" t="s">
        <v>237</v>
      </c>
      <c r="E904" s="19" t="s">
        <v>237</v>
      </c>
      <c r="F904" s="19" t="s">
        <v>237</v>
      </c>
      <c r="G904" s="19">
        <f t="shared" si="90"/>
        <v>180100</v>
      </c>
      <c r="H904" s="19" t="str">
        <f t="shared" si="94"/>
        <v>180100</v>
      </c>
      <c r="I904" s="19">
        <f t="shared" ref="I904:I967" si="95">IF(J904=J901,"aa",J904)</f>
        <v>661</v>
      </c>
      <c r="J904" s="19">
        <f t="shared" si="91"/>
        <v>661</v>
      </c>
      <c r="K904" s="35"/>
      <c r="L904" s="36"/>
      <c r="M904" s="36"/>
      <c r="N904" s="56"/>
      <c r="O904" s="56"/>
      <c r="P904" s="36"/>
      <c r="Q904" s="37"/>
      <c r="R904" s="37"/>
      <c r="S904" s="33" t="s">
        <v>362</v>
      </c>
      <c r="T904" s="34">
        <v>3.972254083418012</v>
      </c>
      <c r="U904" s="34"/>
      <c r="V904" s="34" t="s">
        <v>363</v>
      </c>
      <c r="W904" s="162" t="s">
        <v>363</v>
      </c>
      <c r="X904" s="162">
        <v>54.209116379053903</v>
      </c>
      <c r="Y904" s="34" t="s">
        <v>363</v>
      </c>
      <c r="Z904" s="162" t="s">
        <v>363</v>
      </c>
      <c r="AA904" s="162" t="s">
        <v>363</v>
      </c>
      <c r="AB904" s="162" t="s">
        <v>363</v>
      </c>
      <c r="AC904" s="34" t="s">
        <v>363</v>
      </c>
      <c r="AD904" s="162" t="s">
        <v>363</v>
      </c>
      <c r="AE904" s="162" t="s">
        <v>363</v>
      </c>
      <c r="AF904" s="162">
        <v>5.1715247934516997</v>
      </c>
      <c r="AG904" s="162" t="s">
        <v>363</v>
      </c>
      <c r="AH904" s="162" t="s">
        <v>363</v>
      </c>
      <c r="AI904" s="162" t="s">
        <v>363</v>
      </c>
      <c r="AJ904" s="162" t="s">
        <v>363</v>
      </c>
      <c r="AK904" s="34" t="s">
        <v>363</v>
      </c>
      <c r="AL904" s="34" t="s">
        <v>363</v>
      </c>
      <c r="AM904" s="34" t="s">
        <v>363</v>
      </c>
      <c r="AN904" s="34" t="s">
        <v>363</v>
      </c>
      <c r="AO904" s="34" t="s">
        <v>363</v>
      </c>
      <c r="AP904" s="34" t="s">
        <v>363</v>
      </c>
      <c r="AQ904" s="34" t="s">
        <v>363</v>
      </c>
    </row>
    <row r="905" spans="1:43" x14ac:dyDescent="0.45">
      <c r="A905" s="19">
        <v>897</v>
      </c>
      <c r="B905" s="19" t="str">
        <f t="shared" ref="B905:B968" si="96">G905&amp;"_"&amp;S905</f>
        <v>180100_Grey</v>
      </c>
      <c r="C905" s="19" t="s">
        <v>237</v>
      </c>
      <c r="D905" s="19" t="s">
        <v>237</v>
      </c>
      <c r="E905" s="19" t="s">
        <v>237</v>
      </c>
      <c r="F905" s="19" t="s">
        <v>237</v>
      </c>
      <c r="G905" s="19">
        <f t="shared" ref="G905:G968" si="97">VALUE(H905)</f>
        <v>180100</v>
      </c>
      <c r="H905" s="19" t="str">
        <f t="shared" si="94"/>
        <v>180100</v>
      </c>
      <c r="I905" s="19">
        <f t="shared" si="95"/>
        <v>661</v>
      </c>
      <c r="J905" s="19">
        <f t="shared" si="91"/>
        <v>661</v>
      </c>
      <c r="K905" s="38"/>
      <c r="L905" s="39"/>
      <c r="M905" s="39"/>
      <c r="N905" s="39"/>
      <c r="O905" s="39"/>
      <c r="P905" s="39"/>
      <c r="Q905" s="40"/>
      <c r="R905" s="40"/>
      <c r="S905" s="33" t="s">
        <v>364</v>
      </c>
      <c r="T905" s="34">
        <v>179.15514855168593</v>
      </c>
      <c r="U905" s="34"/>
      <c r="V905" s="34" t="s">
        <v>363</v>
      </c>
      <c r="W905" s="162">
        <v>9031.5762273901782</v>
      </c>
      <c r="X905" s="162">
        <v>688.91292116893635</v>
      </c>
      <c r="Y905" s="34" t="s">
        <v>363</v>
      </c>
      <c r="Z905" s="162" t="s">
        <v>363</v>
      </c>
      <c r="AA905" s="162">
        <v>19.75507219225252</v>
      </c>
      <c r="AB905" s="162">
        <v>550.44576663324881</v>
      </c>
      <c r="AC905" s="34" t="s">
        <v>363</v>
      </c>
      <c r="AD905" s="162" t="s">
        <v>363</v>
      </c>
      <c r="AE905" s="162" t="s">
        <v>363</v>
      </c>
      <c r="AF905" s="162">
        <v>18.5304920983606</v>
      </c>
      <c r="AG905" s="162" t="s">
        <v>363</v>
      </c>
      <c r="AH905" s="162" t="s">
        <v>363</v>
      </c>
      <c r="AI905" s="162" t="s">
        <v>363</v>
      </c>
      <c r="AJ905" s="162">
        <v>12.172015498334966</v>
      </c>
      <c r="AK905" s="34" t="s">
        <v>363</v>
      </c>
      <c r="AL905" s="34" t="s">
        <v>363</v>
      </c>
      <c r="AM905" s="34" t="s">
        <v>363</v>
      </c>
      <c r="AN905" s="34" t="s">
        <v>363</v>
      </c>
      <c r="AO905" s="34" t="s">
        <v>363</v>
      </c>
      <c r="AP905" s="34">
        <v>1515.1343788258614</v>
      </c>
      <c r="AQ905" s="34" t="s">
        <v>363</v>
      </c>
    </row>
    <row r="906" spans="1:43" x14ac:dyDescent="0.45">
      <c r="A906" s="19">
        <v>898</v>
      </c>
      <c r="B906" s="19" t="str">
        <f t="shared" si="96"/>
        <v>180200_Green</v>
      </c>
      <c r="C906" s="19" t="s">
        <v>237</v>
      </c>
      <c r="D906" s="19" t="s">
        <v>237</v>
      </c>
      <c r="E906" s="19" t="s">
        <v>237</v>
      </c>
      <c r="F906" s="19" t="s">
        <v>237</v>
      </c>
      <c r="G906" s="19">
        <f t="shared" si="97"/>
        <v>180200</v>
      </c>
      <c r="H906" s="19" t="str">
        <f t="shared" si="94"/>
        <v>180200</v>
      </c>
      <c r="I906" s="19" t="str">
        <f>IF(J906=J903,"aa",J906)</f>
        <v>aa</v>
      </c>
      <c r="J906" s="19">
        <f t="shared" si="91"/>
        <v>661</v>
      </c>
      <c r="K906" s="31" t="s">
        <v>363</v>
      </c>
      <c r="L906" s="30" t="s">
        <v>1117</v>
      </c>
      <c r="M906" s="30" t="s">
        <v>1118</v>
      </c>
      <c r="N906" s="49" t="s">
        <v>1119</v>
      </c>
      <c r="O906" s="30" t="s">
        <v>363</v>
      </c>
      <c r="P906" s="30" t="s">
        <v>1113</v>
      </c>
      <c r="Q906" s="32">
        <v>0.2</v>
      </c>
      <c r="R906" s="32">
        <v>2.6964516432178287E-2</v>
      </c>
      <c r="S906" s="33" t="s">
        <v>361</v>
      </c>
      <c r="T906" s="34">
        <v>2662.0272139162357</v>
      </c>
      <c r="U906" s="34"/>
      <c r="V906" s="34" t="s">
        <v>363</v>
      </c>
      <c r="W906" s="162">
        <v>6153.9785046277184</v>
      </c>
      <c r="X906" s="162">
        <v>4077.9288225425071</v>
      </c>
      <c r="Y906" s="34" t="s">
        <v>363</v>
      </c>
      <c r="Z906" s="162" t="s">
        <v>363</v>
      </c>
      <c r="AA906" s="162">
        <v>3548.0809908703836</v>
      </c>
      <c r="AB906" s="162">
        <v>2694.8119882676933</v>
      </c>
      <c r="AC906" s="34" t="s">
        <v>363</v>
      </c>
      <c r="AD906" s="162" t="s">
        <v>363</v>
      </c>
      <c r="AE906" s="162" t="s">
        <v>363</v>
      </c>
      <c r="AF906" s="162">
        <v>3065.3838187896927</v>
      </c>
      <c r="AG906" s="162" t="s">
        <v>363</v>
      </c>
      <c r="AH906" s="162" t="s">
        <v>363</v>
      </c>
      <c r="AI906" s="162">
        <v>1347.6586134137331</v>
      </c>
      <c r="AJ906" s="162">
        <v>4239.3554838615682</v>
      </c>
      <c r="AK906" s="34" t="s">
        <v>363</v>
      </c>
      <c r="AL906" s="34" t="s">
        <v>363</v>
      </c>
      <c r="AM906" s="34" t="s">
        <v>363</v>
      </c>
      <c r="AN906" s="34" t="s">
        <v>363</v>
      </c>
      <c r="AO906" s="34" t="s">
        <v>363</v>
      </c>
      <c r="AP906" s="34">
        <v>3198.8078312694256</v>
      </c>
      <c r="AQ906" s="34" t="s">
        <v>363</v>
      </c>
    </row>
    <row r="907" spans="1:43" x14ac:dyDescent="0.45">
      <c r="A907" s="19">
        <v>899</v>
      </c>
      <c r="B907" s="19" t="str">
        <f t="shared" si="96"/>
        <v>180200_Blue</v>
      </c>
      <c r="C907" s="19" t="s">
        <v>237</v>
      </c>
      <c r="D907" s="19" t="s">
        <v>237</v>
      </c>
      <c r="E907" s="19" t="s">
        <v>237</v>
      </c>
      <c r="F907" s="19" t="s">
        <v>237</v>
      </c>
      <c r="G907" s="19">
        <f t="shared" si="97"/>
        <v>180200</v>
      </c>
      <c r="H907" s="19" t="str">
        <f t="shared" si="94"/>
        <v>180200</v>
      </c>
      <c r="I907" s="19" t="str">
        <f t="shared" si="95"/>
        <v>aa</v>
      </c>
      <c r="J907" s="19">
        <f t="shared" ref="J907:J970" si="98">IF($K907="",$J906,$K907)</f>
        <v>661</v>
      </c>
      <c r="K907" s="35"/>
      <c r="L907" s="36"/>
      <c r="M907" s="36"/>
      <c r="N907" s="56"/>
      <c r="O907" s="36"/>
      <c r="P907" s="36"/>
      <c r="Q907" s="37"/>
      <c r="R907" s="37"/>
      <c r="S907" s="33" t="s">
        <v>362</v>
      </c>
      <c r="T907" s="34">
        <v>0.53554955252556136</v>
      </c>
      <c r="U907" s="34"/>
      <c r="V907" s="34" t="s">
        <v>363</v>
      </c>
      <c r="W907" s="162" t="s">
        <v>363</v>
      </c>
      <c r="X907" s="162">
        <v>7.3086130468843198</v>
      </c>
      <c r="Y907" s="34" t="s">
        <v>363</v>
      </c>
      <c r="Z907" s="162" t="s">
        <v>363</v>
      </c>
      <c r="AA907" s="162" t="s">
        <v>363</v>
      </c>
      <c r="AB907" s="162" t="s">
        <v>363</v>
      </c>
      <c r="AC907" s="34" t="s">
        <v>363</v>
      </c>
      <c r="AD907" s="162" t="s">
        <v>363</v>
      </c>
      <c r="AE907" s="162" t="s">
        <v>363</v>
      </c>
      <c r="AF907" s="162">
        <v>0.69723832636222893</v>
      </c>
      <c r="AG907" s="162" t="s">
        <v>363</v>
      </c>
      <c r="AH907" s="162" t="s">
        <v>363</v>
      </c>
      <c r="AI907" s="162" t="s">
        <v>363</v>
      </c>
      <c r="AJ907" s="162" t="s">
        <v>363</v>
      </c>
      <c r="AK907" s="34" t="s">
        <v>363</v>
      </c>
      <c r="AL907" s="34" t="s">
        <v>363</v>
      </c>
      <c r="AM907" s="34" t="s">
        <v>363</v>
      </c>
      <c r="AN907" s="34" t="s">
        <v>363</v>
      </c>
      <c r="AO907" s="34" t="s">
        <v>363</v>
      </c>
      <c r="AP907" s="34" t="s">
        <v>363</v>
      </c>
      <c r="AQ907" s="34" t="s">
        <v>363</v>
      </c>
    </row>
    <row r="908" spans="1:43" x14ac:dyDescent="0.45">
      <c r="A908" s="19">
        <v>900</v>
      </c>
      <c r="B908" s="19" t="str">
        <f t="shared" si="96"/>
        <v>180200_Grey</v>
      </c>
      <c r="C908" s="19" t="s">
        <v>237</v>
      </c>
      <c r="D908" s="19" t="s">
        <v>237</v>
      </c>
      <c r="E908" s="19" t="s">
        <v>237</v>
      </c>
      <c r="F908" s="19" t="s">
        <v>237</v>
      </c>
      <c r="G908" s="19">
        <f t="shared" si="97"/>
        <v>180200</v>
      </c>
      <c r="H908" s="19" t="str">
        <f t="shared" si="94"/>
        <v>180200</v>
      </c>
      <c r="I908" s="19" t="str">
        <f t="shared" si="95"/>
        <v>aa</v>
      </c>
      <c r="J908" s="19">
        <f t="shared" si="98"/>
        <v>661</v>
      </c>
      <c r="K908" s="38"/>
      <c r="L908" s="39"/>
      <c r="M908" s="39"/>
      <c r="N908" s="39"/>
      <c r="O908" s="39"/>
      <c r="P908" s="39"/>
      <c r="Q908" s="40"/>
      <c r="R908" s="40"/>
      <c r="S908" s="33" t="s">
        <v>364</v>
      </c>
      <c r="T908" s="34">
        <v>24.154159735156384</v>
      </c>
      <c r="U908" s="34"/>
      <c r="V908" s="34" t="s">
        <v>363</v>
      </c>
      <c r="W908" s="162">
        <v>1217.6604279596661</v>
      </c>
      <c r="X908" s="162">
        <v>92.881018915998652</v>
      </c>
      <c r="Y908" s="34" t="s">
        <v>363</v>
      </c>
      <c r="Z908" s="162" t="s">
        <v>363</v>
      </c>
      <c r="AA908" s="162">
        <v>2.6634298437343067</v>
      </c>
      <c r="AB908" s="162">
        <v>74.212519597026059</v>
      </c>
      <c r="AC908" s="34" t="s">
        <v>363</v>
      </c>
      <c r="AD908" s="162" t="s">
        <v>363</v>
      </c>
      <c r="AE908" s="162" t="s">
        <v>363</v>
      </c>
      <c r="AF908" s="162">
        <v>2.4983287934129716</v>
      </c>
      <c r="AG908" s="162" t="s">
        <v>363</v>
      </c>
      <c r="AH908" s="162" t="s">
        <v>363</v>
      </c>
      <c r="AI908" s="162" t="s">
        <v>363</v>
      </c>
      <c r="AJ908" s="162">
        <v>1.6410625595879098</v>
      </c>
      <c r="AK908" s="34" t="s">
        <v>363</v>
      </c>
      <c r="AL908" s="34" t="s">
        <v>363</v>
      </c>
      <c r="AM908" s="34" t="s">
        <v>363</v>
      </c>
      <c r="AN908" s="34" t="s">
        <v>363</v>
      </c>
      <c r="AO908" s="34" t="s">
        <v>363</v>
      </c>
      <c r="AP908" s="34">
        <v>204.27432927404089</v>
      </c>
      <c r="AQ908" s="34" t="s">
        <v>363</v>
      </c>
    </row>
    <row r="909" spans="1:43" x14ac:dyDescent="0.45">
      <c r="A909" s="19">
        <v>901</v>
      </c>
      <c r="B909" s="19" t="str">
        <f t="shared" si="96"/>
        <v>180310_Green</v>
      </c>
      <c r="C909" s="19" t="s">
        <v>1626</v>
      </c>
      <c r="D909" s="19" t="s">
        <v>1626</v>
      </c>
      <c r="E909" s="19" t="s">
        <v>1626</v>
      </c>
      <c r="F909" s="19" t="s">
        <v>1626</v>
      </c>
      <c r="G909" s="19">
        <f t="shared" si="97"/>
        <v>180310</v>
      </c>
      <c r="H909" s="19" t="str">
        <f t="shared" si="94"/>
        <v>180310</v>
      </c>
      <c r="I909" s="19" t="str">
        <f>IF(J909=J906,"aa",J909)</f>
        <v>aa</v>
      </c>
      <c r="J909" s="19">
        <f t="shared" si="98"/>
        <v>661</v>
      </c>
      <c r="K909" s="31" t="s">
        <v>363</v>
      </c>
      <c r="L909" s="30" t="s">
        <v>1120</v>
      </c>
      <c r="M909" s="30" t="s">
        <v>1121</v>
      </c>
      <c r="N909" s="30" t="s">
        <v>1122</v>
      </c>
      <c r="O909" s="30" t="s">
        <v>363</v>
      </c>
      <c r="P909" s="30" t="s">
        <v>1113</v>
      </c>
      <c r="Q909" s="32">
        <v>0.8</v>
      </c>
      <c r="R909" s="32">
        <v>0.97303548356782177</v>
      </c>
      <c r="S909" s="33" t="s">
        <v>361</v>
      </c>
      <c r="T909" s="34">
        <v>24015.329033238268</v>
      </c>
      <c r="U909" s="34"/>
      <c r="V909" s="34" t="s">
        <v>363</v>
      </c>
      <c r="W909" s="162">
        <v>55517.771523713898</v>
      </c>
      <c r="X909" s="162">
        <v>36788.805890308897</v>
      </c>
      <c r="Y909" s="34" t="s">
        <v>363</v>
      </c>
      <c r="Z909" s="162" t="s">
        <v>363</v>
      </c>
      <c r="AA909" s="162">
        <v>32008.81342868627</v>
      </c>
      <c r="AB909" s="162">
        <v>24311.095034132159</v>
      </c>
      <c r="AC909" s="34" t="s">
        <v>363</v>
      </c>
      <c r="AD909" s="162" t="s">
        <v>363</v>
      </c>
      <c r="AE909" s="162" t="s">
        <v>363</v>
      </c>
      <c r="AF909" s="162">
        <v>27654.187994982429</v>
      </c>
      <c r="AG909" s="162" t="s">
        <v>363</v>
      </c>
      <c r="AH909" s="162" t="s">
        <v>363</v>
      </c>
      <c r="AI909" s="162">
        <v>12157.826507714595</v>
      </c>
      <c r="AJ909" s="162">
        <v>38245.107451032294</v>
      </c>
      <c r="AK909" s="34" t="s">
        <v>363</v>
      </c>
      <c r="AL909" s="34" t="s">
        <v>363</v>
      </c>
      <c r="AM909" s="34" t="s">
        <v>363</v>
      </c>
      <c r="AN909" s="34" t="s">
        <v>363</v>
      </c>
      <c r="AO909" s="34" t="s">
        <v>363</v>
      </c>
      <c r="AP909" s="34">
        <v>28857.86523159557</v>
      </c>
      <c r="AQ909" s="34" t="s">
        <v>363</v>
      </c>
    </row>
    <row r="910" spans="1:43" x14ac:dyDescent="0.45">
      <c r="A910" s="19">
        <v>902</v>
      </c>
      <c r="B910" s="19" t="str">
        <f t="shared" si="96"/>
        <v>180310_Blue</v>
      </c>
      <c r="C910" s="19" t="s">
        <v>1626</v>
      </c>
      <c r="D910" s="19" t="s">
        <v>1626</v>
      </c>
      <c r="E910" s="19" t="s">
        <v>1626</v>
      </c>
      <c r="F910" s="19" t="s">
        <v>1626</v>
      </c>
      <c r="G910" s="19">
        <f t="shared" si="97"/>
        <v>180310</v>
      </c>
      <c r="H910" s="19" t="str">
        <f t="shared" si="94"/>
        <v>180310</v>
      </c>
      <c r="I910" s="19" t="str">
        <f t="shared" si="95"/>
        <v>aa</v>
      </c>
      <c r="J910" s="19">
        <f t="shared" si="98"/>
        <v>661</v>
      </c>
      <c r="K910" s="35"/>
      <c r="L910" s="36"/>
      <c r="M910" s="36"/>
      <c r="N910" s="36"/>
      <c r="O910" s="36"/>
      <c r="P910" s="36"/>
      <c r="Q910" s="37"/>
      <c r="R910" s="37"/>
      <c r="S910" s="33" t="s">
        <v>362</v>
      </c>
      <c r="T910" s="34">
        <v>4.8314302161411247</v>
      </c>
      <c r="U910" s="34"/>
      <c r="V910" s="34" t="s">
        <v>363</v>
      </c>
      <c r="W910" s="162" t="s">
        <v>363</v>
      </c>
      <c r="X910" s="162">
        <v>65.934242212096294</v>
      </c>
      <c r="Y910" s="34" t="s">
        <v>363</v>
      </c>
      <c r="Z910" s="162" t="s">
        <v>363</v>
      </c>
      <c r="AA910" s="162" t="s">
        <v>363</v>
      </c>
      <c r="AB910" s="162" t="s">
        <v>363</v>
      </c>
      <c r="AC910" s="34" t="s">
        <v>363</v>
      </c>
      <c r="AD910" s="162" t="s">
        <v>363</v>
      </c>
      <c r="AE910" s="162" t="s">
        <v>363</v>
      </c>
      <c r="AF910" s="162">
        <v>6.2900964102240673</v>
      </c>
      <c r="AG910" s="162" t="s">
        <v>363</v>
      </c>
      <c r="AH910" s="162" t="s">
        <v>363</v>
      </c>
      <c r="AI910" s="162" t="s">
        <v>363</v>
      </c>
      <c r="AJ910" s="162" t="s">
        <v>363</v>
      </c>
      <c r="AK910" s="34" t="s">
        <v>363</v>
      </c>
      <c r="AL910" s="34" t="s">
        <v>363</v>
      </c>
      <c r="AM910" s="34" t="s">
        <v>363</v>
      </c>
      <c r="AN910" s="34" t="s">
        <v>363</v>
      </c>
      <c r="AO910" s="34" t="s">
        <v>363</v>
      </c>
      <c r="AP910" s="34" t="s">
        <v>363</v>
      </c>
      <c r="AQ910" s="34" t="s">
        <v>363</v>
      </c>
    </row>
    <row r="911" spans="1:43" x14ac:dyDescent="0.45">
      <c r="A911" s="19">
        <v>903</v>
      </c>
      <c r="B911" s="19" t="str">
        <f t="shared" si="96"/>
        <v>180310_Grey</v>
      </c>
      <c r="C911" s="19" t="s">
        <v>1626</v>
      </c>
      <c r="D911" s="19" t="s">
        <v>1626</v>
      </c>
      <c r="E911" s="19" t="s">
        <v>1626</v>
      </c>
      <c r="F911" s="19" t="s">
        <v>1626</v>
      </c>
      <c r="G911" s="19">
        <f t="shared" si="97"/>
        <v>180310</v>
      </c>
      <c r="H911" s="19" t="str">
        <f t="shared" si="94"/>
        <v>180310</v>
      </c>
      <c r="I911" s="19" t="str">
        <f t="shared" si="95"/>
        <v>aa</v>
      </c>
      <c r="J911" s="19">
        <f t="shared" si="98"/>
        <v>661</v>
      </c>
      <c r="K911" s="38"/>
      <c r="L911" s="39"/>
      <c r="M911" s="39"/>
      <c r="N911" s="39"/>
      <c r="O911" s="39"/>
      <c r="P911" s="39"/>
      <c r="Q911" s="40"/>
      <c r="R911" s="40"/>
      <c r="S911" s="33" t="s">
        <v>364</v>
      </c>
      <c r="T911" s="34">
        <v>217.90539575581832</v>
      </c>
      <c r="U911" s="34"/>
      <c r="V911" s="34" t="s">
        <v>363</v>
      </c>
      <c r="W911" s="162">
        <v>10985.055177247807</v>
      </c>
      <c r="X911" s="162">
        <v>837.92089673217072</v>
      </c>
      <c r="Y911" s="34" t="s">
        <v>363</v>
      </c>
      <c r="Z911" s="162" t="s">
        <v>363</v>
      </c>
      <c r="AA911" s="162">
        <v>24.027982779382071</v>
      </c>
      <c r="AB911" s="162">
        <v>669.50407839230445</v>
      </c>
      <c r="AC911" s="34" t="s">
        <v>363</v>
      </c>
      <c r="AD911" s="162" t="s">
        <v>363</v>
      </c>
      <c r="AE911" s="162" t="s">
        <v>363</v>
      </c>
      <c r="AF911" s="162">
        <v>22.538532924597508</v>
      </c>
      <c r="AG911" s="162" t="s">
        <v>363</v>
      </c>
      <c r="AH911" s="162" t="s">
        <v>363</v>
      </c>
      <c r="AI911" s="162" t="s">
        <v>363</v>
      </c>
      <c r="AJ911" s="162">
        <v>14.80475373302173</v>
      </c>
      <c r="AK911" s="34" t="s">
        <v>363</v>
      </c>
      <c r="AL911" s="34" t="s">
        <v>363</v>
      </c>
      <c r="AM911" s="34" t="s">
        <v>363</v>
      </c>
      <c r="AN911" s="34" t="s">
        <v>363</v>
      </c>
      <c r="AO911" s="34" t="s">
        <v>363</v>
      </c>
      <c r="AP911" s="34">
        <v>1842.8493912138165</v>
      </c>
      <c r="AQ911" s="34" t="s">
        <v>363</v>
      </c>
    </row>
    <row r="912" spans="1:43" x14ac:dyDescent="0.45">
      <c r="A912" s="19">
        <v>904</v>
      </c>
      <c r="B912" s="19" t="str">
        <f t="shared" si="96"/>
        <v>180320_Green</v>
      </c>
      <c r="C912" s="19" t="s">
        <v>237</v>
      </c>
      <c r="D912" s="19" t="s">
        <v>237</v>
      </c>
      <c r="E912" s="19" t="s">
        <v>237</v>
      </c>
      <c r="F912" s="19" t="s">
        <v>237</v>
      </c>
      <c r="G912" s="19">
        <f t="shared" si="97"/>
        <v>180320</v>
      </c>
      <c r="H912" s="19" t="str">
        <f t="shared" si="94"/>
        <v>180320</v>
      </c>
      <c r="I912" s="19" t="str">
        <f>IF(J912=J909,"aa",J912)</f>
        <v>aa</v>
      </c>
      <c r="J912" s="19">
        <f t="shared" si="98"/>
        <v>661</v>
      </c>
      <c r="K912" s="31" t="s">
        <v>363</v>
      </c>
      <c r="L912" s="30" t="s">
        <v>1123</v>
      </c>
      <c r="M912" s="30" t="s">
        <v>1124</v>
      </c>
      <c r="N912" s="30" t="s">
        <v>1125</v>
      </c>
      <c r="O912" s="30" t="s">
        <v>363</v>
      </c>
      <c r="P912" s="30" t="s">
        <v>1120</v>
      </c>
      <c r="Q912" s="32">
        <v>1</v>
      </c>
      <c r="R912" s="32">
        <v>1</v>
      </c>
      <c r="S912" s="33" t="s">
        <v>361</v>
      </c>
      <c r="T912" s="34">
        <v>24015.329033238268</v>
      </c>
      <c r="U912" s="34"/>
      <c r="V912" s="34" t="s">
        <v>363</v>
      </c>
      <c r="W912" s="162">
        <v>55517.771523713898</v>
      </c>
      <c r="X912" s="162">
        <v>36788.805890308897</v>
      </c>
      <c r="Y912" s="34" t="s">
        <v>363</v>
      </c>
      <c r="Z912" s="162" t="s">
        <v>363</v>
      </c>
      <c r="AA912" s="162">
        <v>32008.81342868627</v>
      </c>
      <c r="AB912" s="162">
        <v>24311.095034132159</v>
      </c>
      <c r="AC912" s="34" t="s">
        <v>363</v>
      </c>
      <c r="AD912" s="162" t="s">
        <v>363</v>
      </c>
      <c r="AE912" s="162" t="s">
        <v>363</v>
      </c>
      <c r="AF912" s="162">
        <v>27654.187994982429</v>
      </c>
      <c r="AG912" s="162" t="s">
        <v>363</v>
      </c>
      <c r="AH912" s="162" t="s">
        <v>363</v>
      </c>
      <c r="AI912" s="162">
        <v>12157.826507714595</v>
      </c>
      <c r="AJ912" s="162">
        <v>38245.107451032294</v>
      </c>
      <c r="AK912" s="34" t="s">
        <v>363</v>
      </c>
      <c r="AL912" s="34" t="s">
        <v>363</v>
      </c>
      <c r="AM912" s="34" t="s">
        <v>363</v>
      </c>
      <c r="AN912" s="34" t="s">
        <v>363</v>
      </c>
      <c r="AO912" s="34" t="s">
        <v>363</v>
      </c>
      <c r="AP912" s="34">
        <v>28857.86523159557</v>
      </c>
      <c r="AQ912" s="34" t="s">
        <v>363</v>
      </c>
    </row>
    <row r="913" spans="1:43" x14ac:dyDescent="0.45">
      <c r="A913" s="19">
        <v>905</v>
      </c>
      <c r="B913" s="19" t="str">
        <f t="shared" si="96"/>
        <v>180320_Blue</v>
      </c>
      <c r="C913" s="19" t="s">
        <v>237</v>
      </c>
      <c r="D913" s="19" t="s">
        <v>237</v>
      </c>
      <c r="E913" s="19" t="s">
        <v>237</v>
      </c>
      <c r="F913" s="19" t="s">
        <v>237</v>
      </c>
      <c r="G913" s="19">
        <f t="shared" si="97"/>
        <v>180320</v>
      </c>
      <c r="H913" s="19" t="str">
        <f t="shared" si="94"/>
        <v>180320</v>
      </c>
      <c r="I913" s="19" t="str">
        <f t="shared" si="95"/>
        <v>aa</v>
      </c>
      <c r="J913" s="19">
        <f t="shared" si="98"/>
        <v>661</v>
      </c>
      <c r="K913" s="35"/>
      <c r="L913" s="36"/>
      <c r="M913" s="36"/>
      <c r="N913" s="36"/>
      <c r="O913" s="36"/>
      <c r="P913" s="36"/>
      <c r="Q913" s="37"/>
      <c r="R913" s="37"/>
      <c r="S913" s="33" t="s">
        <v>362</v>
      </c>
      <c r="T913" s="34">
        <v>4.8314302161411247</v>
      </c>
      <c r="U913" s="34"/>
      <c r="V913" s="34" t="s">
        <v>363</v>
      </c>
      <c r="W913" s="162" t="s">
        <v>363</v>
      </c>
      <c r="X913" s="162">
        <v>65.934242212096294</v>
      </c>
      <c r="Y913" s="34" t="s">
        <v>363</v>
      </c>
      <c r="Z913" s="162" t="s">
        <v>363</v>
      </c>
      <c r="AA913" s="162" t="s">
        <v>363</v>
      </c>
      <c r="AB913" s="162" t="s">
        <v>363</v>
      </c>
      <c r="AC913" s="34" t="s">
        <v>363</v>
      </c>
      <c r="AD913" s="162" t="s">
        <v>363</v>
      </c>
      <c r="AE913" s="162" t="s">
        <v>363</v>
      </c>
      <c r="AF913" s="162">
        <v>6.2900964102240673</v>
      </c>
      <c r="AG913" s="162" t="s">
        <v>363</v>
      </c>
      <c r="AH913" s="162" t="s">
        <v>363</v>
      </c>
      <c r="AI913" s="162" t="s">
        <v>363</v>
      </c>
      <c r="AJ913" s="162" t="s">
        <v>363</v>
      </c>
      <c r="AK913" s="34" t="s">
        <v>363</v>
      </c>
      <c r="AL913" s="34" t="s">
        <v>363</v>
      </c>
      <c r="AM913" s="34" t="s">
        <v>363</v>
      </c>
      <c r="AN913" s="34" t="s">
        <v>363</v>
      </c>
      <c r="AO913" s="34" t="s">
        <v>363</v>
      </c>
      <c r="AP913" s="34" t="s">
        <v>363</v>
      </c>
      <c r="AQ913" s="34" t="s">
        <v>363</v>
      </c>
    </row>
    <row r="914" spans="1:43" x14ac:dyDescent="0.45">
      <c r="A914" s="19">
        <v>906</v>
      </c>
      <c r="B914" s="19" t="str">
        <f t="shared" si="96"/>
        <v>180320_Grey</v>
      </c>
      <c r="C914" s="19" t="s">
        <v>237</v>
      </c>
      <c r="D914" s="19" t="s">
        <v>237</v>
      </c>
      <c r="E914" s="19" t="s">
        <v>237</v>
      </c>
      <c r="F914" s="19" t="s">
        <v>237</v>
      </c>
      <c r="G914" s="19">
        <f t="shared" si="97"/>
        <v>180320</v>
      </c>
      <c r="H914" s="19" t="str">
        <f t="shared" si="94"/>
        <v>180320</v>
      </c>
      <c r="I914" s="19" t="str">
        <f t="shared" si="95"/>
        <v>aa</v>
      </c>
      <c r="J914" s="19">
        <f t="shared" si="98"/>
        <v>661</v>
      </c>
      <c r="K914" s="38"/>
      <c r="L914" s="39"/>
      <c r="M914" s="39"/>
      <c r="N914" s="39"/>
      <c r="O914" s="39"/>
      <c r="P914" s="39"/>
      <c r="Q914" s="40"/>
      <c r="R914" s="40"/>
      <c r="S914" s="33" t="s">
        <v>364</v>
      </c>
      <c r="T914" s="34">
        <v>217.90539575581832</v>
      </c>
      <c r="U914" s="34"/>
      <c r="V914" s="34" t="s">
        <v>363</v>
      </c>
      <c r="W914" s="162">
        <v>10985.055177247807</v>
      </c>
      <c r="X914" s="162">
        <v>837.92089673217072</v>
      </c>
      <c r="Y914" s="34" t="s">
        <v>363</v>
      </c>
      <c r="Z914" s="162" t="s">
        <v>363</v>
      </c>
      <c r="AA914" s="162">
        <v>24.027982779382071</v>
      </c>
      <c r="AB914" s="162">
        <v>669.50407839230445</v>
      </c>
      <c r="AC914" s="34" t="s">
        <v>363</v>
      </c>
      <c r="AD914" s="162" t="s">
        <v>363</v>
      </c>
      <c r="AE914" s="162" t="s">
        <v>363</v>
      </c>
      <c r="AF914" s="162">
        <v>22.538532924597508</v>
      </c>
      <c r="AG914" s="162" t="s">
        <v>363</v>
      </c>
      <c r="AH914" s="162" t="s">
        <v>363</v>
      </c>
      <c r="AI914" s="162" t="s">
        <v>363</v>
      </c>
      <c r="AJ914" s="162">
        <v>14.80475373302173</v>
      </c>
      <c r="AK914" s="34" t="s">
        <v>363</v>
      </c>
      <c r="AL914" s="34" t="s">
        <v>363</v>
      </c>
      <c r="AM914" s="34" t="s">
        <v>363</v>
      </c>
      <c r="AN914" s="34" t="s">
        <v>363</v>
      </c>
      <c r="AO914" s="34" t="s">
        <v>363</v>
      </c>
      <c r="AP914" s="34">
        <v>1842.8493912138165</v>
      </c>
      <c r="AQ914" s="34" t="s">
        <v>363</v>
      </c>
    </row>
    <row r="915" spans="1:43" x14ac:dyDescent="0.45">
      <c r="A915" s="19">
        <v>907</v>
      </c>
      <c r="B915" s="19" t="str">
        <f t="shared" si="96"/>
        <v>180400_Green</v>
      </c>
      <c r="C915" s="19" t="s">
        <v>1626</v>
      </c>
      <c r="D915" s="19" t="s">
        <v>1626</v>
      </c>
      <c r="E915" s="19" t="s">
        <v>1626</v>
      </c>
      <c r="F915" s="19" t="s">
        <v>1626</v>
      </c>
      <c r="G915" s="19">
        <f t="shared" si="97"/>
        <v>180400</v>
      </c>
      <c r="H915" s="19" t="str">
        <f t="shared" si="94"/>
        <v>180400</v>
      </c>
      <c r="I915" s="19" t="str">
        <f>IF(J915=J912,"aa",J915)</f>
        <v>aa</v>
      </c>
      <c r="J915" s="19">
        <f t="shared" si="98"/>
        <v>661</v>
      </c>
      <c r="K915" s="31" t="s">
        <v>363</v>
      </c>
      <c r="L915" s="30" t="s">
        <v>1126</v>
      </c>
      <c r="M915" s="30" t="s">
        <v>1127</v>
      </c>
      <c r="N915" s="30" t="s">
        <v>1128</v>
      </c>
      <c r="O915" s="30" t="s">
        <v>363</v>
      </c>
      <c r="P915" s="30" t="s">
        <v>1120</v>
      </c>
      <c r="Q915" s="32">
        <v>0.47</v>
      </c>
      <c r="R915" s="32">
        <v>0.65809438643593587</v>
      </c>
      <c r="S915" s="33" t="s">
        <v>361</v>
      </c>
      <c r="T915" s="34">
        <v>33626.28345784267</v>
      </c>
      <c r="U915" s="34"/>
      <c r="V915" s="34" t="s">
        <v>363</v>
      </c>
      <c r="W915" s="162">
        <v>77736.029334444625</v>
      </c>
      <c r="X915" s="162">
        <v>51511.716255518251</v>
      </c>
      <c r="Y915" s="34" t="s">
        <v>363</v>
      </c>
      <c r="Z915" s="162" t="s">
        <v>363</v>
      </c>
      <c r="AA915" s="162">
        <v>44818.766880624753</v>
      </c>
      <c r="AB915" s="162">
        <v>34040.41525547432</v>
      </c>
      <c r="AC915" s="34" t="s">
        <v>363</v>
      </c>
      <c r="AD915" s="162" t="s">
        <v>363</v>
      </c>
      <c r="AE915" s="162" t="s">
        <v>363</v>
      </c>
      <c r="AF915" s="162">
        <v>38721.416767961673</v>
      </c>
      <c r="AG915" s="162" t="s">
        <v>363</v>
      </c>
      <c r="AH915" s="162" t="s">
        <v>363</v>
      </c>
      <c r="AI915" s="162">
        <v>17023.398672317009</v>
      </c>
      <c r="AJ915" s="162">
        <v>53550.830898220294</v>
      </c>
      <c r="AK915" s="34" t="s">
        <v>363</v>
      </c>
      <c r="AL915" s="34" t="s">
        <v>363</v>
      </c>
      <c r="AM915" s="34" t="s">
        <v>363</v>
      </c>
      <c r="AN915" s="34" t="s">
        <v>363</v>
      </c>
      <c r="AO915" s="34" t="s">
        <v>363</v>
      </c>
      <c r="AP915" s="34">
        <v>40406.806624335768</v>
      </c>
      <c r="AQ915" s="34" t="s">
        <v>363</v>
      </c>
    </row>
    <row r="916" spans="1:43" x14ac:dyDescent="0.45">
      <c r="A916" s="19">
        <v>908</v>
      </c>
      <c r="B916" s="19" t="str">
        <f t="shared" si="96"/>
        <v>180400_Blue</v>
      </c>
      <c r="C916" s="19" t="s">
        <v>1626</v>
      </c>
      <c r="D916" s="19" t="s">
        <v>1626</v>
      </c>
      <c r="E916" s="19" t="s">
        <v>1626</v>
      </c>
      <c r="F916" s="19" t="s">
        <v>1626</v>
      </c>
      <c r="G916" s="19">
        <f t="shared" si="97"/>
        <v>180400</v>
      </c>
      <c r="H916" s="19" t="str">
        <f t="shared" si="94"/>
        <v>180400</v>
      </c>
      <c r="I916" s="19" t="str">
        <f t="shared" si="95"/>
        <v>aa</v>
      </c>
      <c r="J916" s="19">
        <f t="shared" si="98"/>
        <v>661</v>
      </c>
      <c r="K916" s="35"/>
      <c r="L916" s="36"/>
      <c r="M916" s="36"/>
      <c r="N916" s="36"/>
      <c r="O916" s="36"/>
      <c r="P916" s="36"/>
      <c r="Q916" s="37"/>
      <c r="R916" s="37"/>
      <c r="S916" s="33" t="s">
        <v>362</v>
      </c>
      <c r="T916" s="34">
        <v>6.7649725610626277</v>
      </c>
      <c r="U916" s="34"/>
      <c r="V916" s="34" t="s">
        <v>363</v>
      </c>
      <c r="W916" s="162" t="s">
        <v>363</v>
      </c>
      <c r="X916" s="162">
        <v>92.321180156782759</v>
      </c>
      <c r="Y916" s="34" t="s">
        <v>363</v>
      </c>
      <c r="Z916" s="162" t="s">
        <v>363</v>
      </c>
      <c r="AA916" s="162" t="s">
        <v>363</v>
      </c>
      <c r="AB916" s="162" t="s">
        <v>363</v>
      </c>
      <c r="AC916" s="34" t="s">
        <v>363</v>
      </c>
      <c r="AD916" s="162" t="s">
        <v>363</v>
      </c>
      <c r="AE916" s="162" t="s">
        <v>363</v>
      </c>
      <c r="AF916" s="162">
        <v>8.8073981653389168</v>
      </c>
      <c r="AG916" s="162" t="s">
        <v>363</v>
      </c>
      <c r="AH916" s="162" t="s">
        <v>363</v>
      </c>
      <c r="AI916" s="162" t="s">
        <v>363</v>
      </c>
      <c r="AJ916" s="162" t="s">
        <v>363</v>
      </c>
      <c r="AK916" s="34" t="s">
        <v>363</v>
      </c>
      <c r="AL916" s="34" t="s">
        <v>363</v>
      </c>
      <c r="AM916" s="34" t="s">
        <v>363</v>
      </c>
      <c r="AN916" s="34" t="s">
        <v>363</v>
      </c>
      <c r="AO916" s="34" t="s">
        <v>363</v>
      </c>
      <c r="AP916" s="34" t="s">
        <v>363</v>
      </c>
      <c r="AQ916" s="34" t="s">
        <v>363</v>
      </c>
    </row>
    <row r="917" spans="1:43" x14ac:dyDescent="0.45">
      <c r="A917" s="19">
        <v>909</v>
      </c>
      <c r="B917" s="19" t="str">
        <f t="shared" si="96"/>
        <v>180400_Grey</v>
      </c>
      <c r="C917" s="19" t="s">
        <v>1626</v>
      </c>
      <c r="D917" s="19" t="s">
        <v>1626</v>
      </c>
      <c r="E917" s="19" t="s">
        <v>1626</v>
      </c>
      <c r="F917" s="19" t="s">
        <v>1626</v>
      </c>
      <c r="G917" s="19">
        <f t="shared" si="97"/>
        <v>180400</v>
      </c>
      <c r="H917" s="19" t="str">
        <f t="shared" si="94"/>
        <v>180400</v>
      </c>
      <c r="I917" s="19" t="str">
        <f t="shared" si="95"/>
        <v>aa</v>
      </c>
      <c r="J917" s="19">
        <f t="shared" si="98"/>
        <v>661</v>
      </c>
      <c r="K917" s="38"/>
      <c r="L917" s="39"/>
      <c r="M917" s="39"/>
      <c r="N917" s="39"/>
      <c r="O917" s="39"/>
      <c r="P917" s="39"/>
      <c r="Q917" s="40"/>
      <c r="R917" s="40"/>
      <c r="S917" s="33" t="s">
        <v>364</v>
      </c>
      <c r="T917" s="34">
        <v>305.11131430001075</v>
      </c>
      <c r="U917" s="34"/>
      <c r="V917" s="34" t="s">
        <v>363</v>
      </c>
      <c r="W917" s="162">
        <v>15381.283291139993</v>
      </c>
      <c r="X917" s="162">
        <v>1173.2575285463981</v>
      </c>
      <c r="Y917" s="34" t="s">
        <v>363</v>
      </c>
      <c r="Z917" s="162" t="s">
        <v>363</v>
      </c>
      <c r="AA917" s="162">
        <v>33.644001243597188</v>
      </c>
      <c r="AB917" s="162">
        <v>937.44016103391562</v>
      </c>
      <c r="AC917" s="34" t="s">
        <v>363</v>
      </c>
      <c r="AD917" s="162" t="s">
        <v>363</v>
      </c>
      <c r="AE917" s="162" t="s">
        <v>363</v>
      </c>
      <c r="AF917" s="162">
        <v>31.558472332296038</v>
      </c>
      <c r="AG917" s="162" t="s">
        <v>363</v>
      </c>
      <c r="AH917" s="162" t="s">
        <v>363</v>
      </c>
      <c r="AI917" s="162" t="s">
        <v>363</v>
      </c>
      <c r="AJ917" s="162">
        <v>20.729628349506527</v>
      </c>
      <c r="AK917" s="34" t="s">
        <v>363</v>
      </c>
      <c r="AL917" s="34" t="s">
        <v>363</v>
      </c>
      <c r="AM917" s="34" t="s">
        <v>363</v>
      </c>
      <c r="AN917" s="34" t="s">
        <v>363</v>
      </c>
      <c r="AO917" s="34" t="s">
        <v>363</v>
      </c>
      <c r="AP917" s="34">
        <v>2580.3592327759461</v>
      </c>
      <c r="AQ917" s="34" t="s">
        <v>363</v>
      </c>
    </row>
    <row r="918" spans="1:43" x14ac:dyDescent="0.45">
      <c r="A918" s="19">
        <v>910</v>
      </c>
      <c r="B918" s="19" t="str">
        <f t="shared" si="96"/>
        <v>180500_Green</v>
      </c>
      <c r="C918" s="19" t="s">
        <v>1626</v>
      </c>
      <c r="D918" s="19" t="s">
        <v>1626</v>
      </c>
      <c r="E918" s="19" t="s">
        <v>1626</v>
      </c>
      <c r="F918" s="19" t="s">
        <v>1626</v>
      </c>
      <c r="G918" s="19">
        <f t="shared" si="97"/>
        <v>180500</v>
      </c>
      <c r="H918" s="19" t="str">
        <f t="shared" si="94"/>
        <v>180500</v>
      </c>
      <c r="I918" s="19" t="str">
        <f>IF(J918=J915,"aa",J918)</f>
        <v>aa</v>
      </c>
      <c r="J918" s="19">
        <f t="shared" si="98"/>
        <v>661</v>
      </c>
      <c r="K918" s="31" t="s">
        <v>363</v>
      </c>
      <c r="L918" s="30" t="s">
        <v>1129</v>
      </c>
      <c r="M918" s="30" t="s">
        <v>1130</v>
      </c>
      <c r="N918" s="49" t="s">
        <v>1131</v>
      </c>
      <c r="O918" s="30" t="s">
        <v>363</v>
      </c>
      <c r="P918" s="30" t="s">
        <v>1120</v>
      </c>
      <c r="Q918" s="32">
        <v>0.53</v>
      </c>
      <c r="R918" s="32">
        <v>0.34190561356406401</v>
      </c>
      <c r="S918" s="33" t="s">
        <v>361</v>
      </c>
      <c r="T918" s="34">
        <v>15492.407185004169</v>
      </c>
      <c r="U918" s="34"/>
      <c r="V918" s="34" t="s">
        <v>363</v>
      </c>
      <c r="W918" s="162">
        <v>35814.788182122495</v>
      </c>
      <c r="X918" s="162">
        <v>23732.640094745879</v>
      </c>
      <c r="Y918" s="34" t="s">
        <v>363</v>
      </c>
      <c r="Z918" s="162" t="s">
        <v>363</v>
      </c>
      <c r="AA918" s="162">
        <v>20649.043386401187</v>
      </c>
      <c r="AB918" s="162">
        <v>15683.207290677785</v>
      </c>
      <c r="AC918" s="34" t="s">
        <v>363</v>
      </c>
      <c r="AD918" s="162" t="s">
        <v>363</v>
      </c>
      <c r="AE918" s="162" t="s">
        <v>363</v>
      </c>
      <c r="AF918" s="162">
        <v>17839.853045359323</v>
      </c>
      <c r="AG918" s="162" t="s">
        <v>363</v>
      </c>
      <c r="AH918" s="162" t="s">
        <v>363</v>
      </c>
      <c r="AI918" s="162">
        <v>7843.0738334445296</v>
      </c>
      <c r="AJ918" s="162">
        <v>24672.107412959911</v>
      </c>
      <c r="AK918" s="34" t="s">
        <v>363</v>
      </c>
      <c r="AL918" s="34" t="s">
        <v>363</v>
      </c>
      <c r="AM918" s="34" t="s">
        <v>363</v>
      </c>
      <c r="AN918" s="34" t="s">
        <v>363</v>
      </c>
      <c r="AO918" s="34" t="s">
        <v>363</v>
      </c>
      <c r="AP918" s="34">
        <v>18616.351166335382</v>
      </c>
      <c r="AQ918" s="34" t="s">
        <v>363</v>
      </c>
    </row>
    <row r="919" spans="1:43" x14ac:dyDescent="0.45">
      <c r="A919" s="19">
        <v>911</v>
      </c>
      <c r="B919" s="19" t="str">
        <f t="shared" si="96"/>
        <v>180500_Blue</v>
      </c>
      <c r="C919" s="19" t="s">
        <v>1626</v>
      </c>
      <c r="D919" s="19" t="s">
        <v>1626</v>
      </c>
      <c r="E919" s="19" t="s">
        <v>1626</v>
      </c>
      <c r="F919" s="19" t="s">
        <v>1626</v>
      </c>
      <c r="G919" s="19">
        <f t="shared" si="97"/>
        <v>180500</v>
      </c>
      <c r="H919" s="19" t="str">
        <f t="shared" si="94"/>
        <v>180500</v>
      </c>
      <c r="I919" s="19" t="str">
        <f t="shared" si="95"/>
        <v>aa</v>
      </c>
      <c r="J919" s="19">
        <f t="shared" si="98"/>
        <v>661</v>
      </c>
      <c r="K919" s="35"/>
      <c r="L919" s="36"/>
      <c r="M919" s="36"/>
      <c r="N919" s="56"/>
      <c r="O919" s="36"/>
      <c r="P919" s="36"/>
      <c r="Q919" s="37"/>
      <c r="R919" s="37"/>
      <c r="S919" s="33" t="s">
        <v>362</v>
      </c>
      <c r="T919" s="34">
        <v>3.1167794574371501</v>
      </c>
      <c r="U919" s="34"/>
      <c r="V919" s="34" t="s">
        <v>363</v>
      </c>
      <c r="W919" s="162" t="s">
        <v>363</v>
      </c>
      <c r="X919" s="162">
        <v>42.534504789449798</v>
      </c>
      <c r="Y919" s="34" t="s">
        <v>363</v>
      </c>
      <c r="Z919" s="162" t="s">
        <v>363</v>
      </c>
      <c r="AA919" s="162" t="s">
        <v>363</v>
      </c>
      <c r="AB919" s="162" t="s">
        <v>363</v>
      </c>
      <c r="AC919" s="34" t="s">
        <v>363</v>
      </c>
      <c r="AD919" s="162" t="s">
        <v>363</v>
      </c>
      <c r="AE919" s="162" t="s">
        <v>363</v>
      </c>
      <c r="AF919" s="162">
        <v>4.057772212292031</v>
      </c>
      <c r="AG919" s="162" t="s">
        <v>363</v>
      </c>
      <c r="AH919" s="162" t="s">
        <v>363</v>
      </c>
      <c r="AI919" s="162" t="s">
        <v>363</v>
      </c>
      <c r="AJ919" s="162" t="s">
        <v>363</v>
      </c>
      <c r="AK919" s="34" t="s">
        <v>363</v>
      </c>
      <c r="AL919" s="34" t="s">
        <v>363</v>
      </c>
      <c r="AM919" s="34" t="s">
        <v>363</v>
      </c>
      <c r="AN919" s="34" t="s">
        <v>363</v>
      </c>
      <c r="AO919" s="34" t="s">
        <v>363</v>
      </c>
      <c r="AP919" s="34" t="s">
        <v>363</v>
      </c>
      <c r="AQ919" s="34" t="s">
        <v>363</v>
      </c>
    </row>
    <row r="920" spans="1:43" x14ac:dyDescent="0.45">
      <c r="A920" s="19">
        <v>912</v>
      </c>
      <c r="B920" s="19" t="str">
        <f t="shared" si="96"/>
        <v>180500_Grey</v>
      </c>
      <c r="C920" s="19" t="s">
        <v>1626</v>
      </c>
      <c r="D920" s="19" t="s">
        <v>1626</v>
      </c>
      <c r="E920" s="19" t="s">
        <v>1626</v>
      </c>
      <c r="F920" s="19" t="s">
        <v>1626</v>
      </c>
      <c r="G920" s="19">
        <f t="shared" si="97"/>
        <v>180500</v>
      </c>
      <c r="H920" s="19" t="str">
        <f t="shared" si="94"/>
        <v>180500</v>
      </c>
      <c r="I920" s="19" t="str">
        <f t="shared" si="95"/>
        <v>aa</v>
      </c>
      <c r="J920" s="19">
        <f t="shared" si="98"/>
        <v>661</v>
      </c>
      <c r="K920" s="38"/>
      <c r="L920" s="39"/>
      <c r="M920" s="39"/>
      <c r="N920" s="39"/>
      <c r="O920" s="39"/>
      <c r="P920" s="39"/>
      <c r="Q920" s="40"/>
      <c r="R920" s="40"/>
      <c r="S920" s="33" t="s">
        <v>364</v>
      </c>
      <c r="T920" s="34">
        <v>140.57184534870424</v>
      </c>
      <c r="U920" s="34"/>
      <c r="V920" s="34" t="s">
        <v>363</v>
      </c>
      <c r="W920" s="162">
        <v>7086.5132649283187</v>
      </c>
      <c r="X920" s="162">
        <v>540.54690248181805</v>
      </c>
      <c r="Y920" s="34" t="s">
        <v>363</v>
      </c>
      <c r="Z920" s="162" t="s">
        <v>363</v>
      </c>
      <c r="AA920" s="162">
        <v>15.500570179040361</v>
      </c>
      <c r="AB920" s="162">
        <v>431.90038246483783</v>
      </c>
      <c r="AC920" s="34" t="s">
        <v>363</v>
      </c>
      <c r="AD920" s="162" t="s">
        <v>363</v>
      </c>
      <c r="AE920" s="162" t="s">
        <v>363</v>
      </c>
      <c r="AF920" s="162">
        <v>14.539718732864847</v>
      </c>
      <c r="AG920" s="162" t="s">
        <v>363</v>
      </c>
      <c r="AH920" s="162" t="s">
        <v>363</v>
      </c>
      <c r="AI920" s="162" t="s">
        <v>363</v>
      </c>
      <c r="AJ920" s="162">
        <v>9.5506196391578531</v>
      </c>
      <c r="AK920" s="34" t="s">
        <v>363</v>
      </c>
      <c r="AL920" s="34" t="s">
        <v>363</v>
      </c>
      <c r="AM920" s="34" t="s">
        <v>363</v>
      </c>
      <c r="AN920" s="34" t="s">
        <v>363</v>
      </c>
      <c r="AO920" s="34" t="s">
        <v>363</v>
      </c>
      <c r="AP920" s="34">
        <v>1188.8312298285316</v>
      </c>
      <c r="AQ920" s="34" t="s">
        <v>363</v>
      </c>
    </row>
    <row r="921" spans="1:43" x14ac:dyDescent="0.45">
      <c r="A921" s="19">
        <v>913</v>
      </c>
      <c r="B921" s="19" t="str">
        <f t="shared" si="96"/>
        <v>180500_Green</v>
      </c>
      <c r="C921" s="19" t="s">
        <v>1626</v>
      </c>
      <c r="D921" s="19" t="s">
        <v>1626</v>
      </c>
      <c r="E921" s="19" t="s">
        <v>1626</v>
      </c>
      <c r="F921" s="19" t="s">
        <v>1626</v>
      </c>
      <c r="G921" s="19">
        <f t="shared" si="97"/>
        <v>180500</v>
      </c>
      <c r="H921" s="19" t="str">
        <f t="shared" si="94"/>
        <v>180500</v>
      </c>
      <c r="I921" s="19" t="str">
        <f>IF(J921=J918,"aa",J921)</f>
        <v>aa</v>
      </c>
      <c r="J921" s="19">
        <f t="shared" si="98"/>
        <v>661</v>
      </c>
      <c r="K921" s="31"/>
      <c r="L921" s="30" t="s">
        <v>1132</v>
      </c>
      <c r="M921" s="30"/>
      <c r="N921" s="30" t="s">
        <v>1133</v>
      </c>
      <c r="O921" s="30"/>
      <c r="P921" s="30" t="s">
        <v>1129</v>
      </c>
      <c r="Q921" s="32" t="s">
        <v>1134</v>
      </c>
      <c r="R921" s="32" t="s">
        <v>1134</v>
      </c>
      <c r="S921" s="33" t="s">
        <v>361</v>
      </c>
      <c r="T921" s="34">
        <v>16804.974584005624</v>
      </c>
      <c r="U921" s="34"/>
      <c r="V921" s="34" t="s">
        <v>363</v>
      </c>
      <c r="W921" s="162">
        <v>38598.593070407362</v>
      </c>
      <c r="X921" s="162">
        <v>25431.932620669064</v>
      </c>
      <c r="Y921" s="34" t="s">
        <v>363</v>
      </c>
      <c r="Z921" s="162" t="s">
        <v>363</v>
      </c>
      <c r="AA921" s="162">
        <v>23274.340797191766</v>
      </c>
      <c r="AB921" s="162">
        <v>17086.793126549481</v>
      </c>
      <c r="AC921" s="34" t="s">
        <v>363</v>
      </c>
      <c r="AD921" s="162" t="s">
        <v>363</v>
      </c>
      <c r="AE921" s="162" t="s">
        <v>363</v>
      </c>
      <c r="AF921" s="162">
        <v>20132.501422439957</v>
      </c>
      <c r="AG921" s="162" t="s">
        <v>363</v>
      </c>
      <c r="AH921" s="162" t="s">
        <v>363</v>
      </c>
      <c r="AI921" s="162">
        <v>8477.7634269882801</v>
      </c>
      <c r="AJ921" s="162">
        <v>26441.125976319912</v>
      </c>
      <c r="AK921" s="34" t="s">
        <v>363</v>
      </c>
      <c r="AL921" s="34" t="s">
        <v>363</v>
      </c>
      <c r="AM921" s="34" t="s">
        <v>363</v>
      </c>
      <c r="AN921" s="34" t="s">
        <v>363</v>
      </c>
      <c r="AO921" s="34" t="s">
        <v>363</v>
      </c>
      <c r="AP921" s="34">
        <v>20038.121375948274</v>
      </c>
      <c r="AQ921" s="34" t="s">
        <v>363</v>
      </c>
    </row>
    <row r="922" spans="1:43" x14ac:dyDescent="0.45">
      <c r="A922" s="19">
        <v>914</v>
      </c>
      <c r="B922" s="19" t="str">
        <f t="shared" si="96"/>
        <v>180500_Blue</v>
      </c>
      <c r="C922" s="19" t="s">
        <v>1626</v>
      </c>
      <c r="D922" s="19" t="s">
        <v>1626</v>
      </c>
      <c r="E922" s="19" t="s">
        <v>1626</v>
      </c>
      <c r="F922" s="19" t="s">
        <v>1626</v>
      </c>
      <c r="G922" s="19">
        <f t="shared" si="97"/>
        <v>180500</v>
      </c>
      <c r="H922" s="19" t="str">
        <f t="shared" si="94"/>
        <v>180500</v>
      </c>
      <c r="I922" s="19" t="str">
        <f t="shared" si="95"/>
        <v>aa</v>
      </c>
      <c r="J922" s="19">
        <f t="shared" si="98"/>
        <v>661</v>
      </c>
      <c r="K922" s="35"/>
      <c r="L922" s="36"/>
      <c r="M922" s="36"/>
      <c r="N922" s="36"/>
      <c r="O922" s="36"/>
      <c r="P922" s="36"/>
      <c r="Q922" s="37"/>
      <c r="R922" s="37"/>
      <c r="S922" s="33" t="s">
        <v>362</v>
      </c>
      <c r="T922" s="34">
        <v>197.9203228657891</v>
      </c>
      <c r="U922" s="34"/>
      <c r="V922" s="34" t="s">
        <v>363</v>
      </c>
      <c r="W922" s="162" t="s">
        <v>363</v>
      </c>
      <c r="X922" s="162">
        <v>63.243375095588405</v>
      </c>
      <c r="Y922" s="34" t="s">
        <v>363</v>
      </c>
      <c r="Z922" s="162" t="s">
        <v>363</v>
      </c>
      <c r="AA922" s="162" t="s">
        <v>363</v>
      </c>
      <c r="AB922" s="162" t="s">
        <v>363</v>
      </c>
      <c r="AC922" s="34" t="s">
        <v>363</v>
      </c>
      <c r="AD922" s="162" t="s">
        <v>363</v>
      </c>
      <c r="AE922" s="162" t="s">
        <v>363</v>
      </c>
      <c r="AF922" s="162">
        <v>911.00554903443708</v>
      </c>
      <c r="AG922" s="162" t="s">
        <v>363</v>
      </c>
      <c r="AH922" s="162" t="s">
        <v>363</v>
      </c>
      <c r="AI922" s="162" t="s">
        <v>363</v>
      </c>
      <c r="AJ922" s="162" t="s">
        <v>363</v>
      </c>
      <c r="AK922" s="34" t="s">
        <v>363</v>
      </c>
      <c r="AL922" s="34" t="s">
        <v>363</v>
      </c>
      <c r="AM922" s="34" t="s">
        <v>363</v>
      </c>
      <c r="AN922" s="34" t="s">
        <v>363</v>
      </c>
      <c r="AO922" s="34" t="s">
        <v>363</v>
      </c>
      <c r="AP922" s="34" t="s">
        <v>363</v>
      </c>
      <c r="AQ922" s="34" t="s">
        <v>363</v>
      </c>
    </row>
    <row r="923" spans="1:43" x14ac:dyDescent="0.45">
      <c r="A923" s="19">
        <v>915</v>
      </c>
      <c r="B923" s="19" t="str">
        <f t="shared" si="96"/>
        <v>180500_Grey</v>
      </c>
      <c r="C923" s="19" t="s">
        <v>1626</v>
      </c>
      <c r="D923" s="19" t="s">
        <v>1626</v>
      </c>
      <c r="E923" s="19" t="s">
        <v>1626</v>
      </c>
      <c r="F923" s="19" t="s">
        <v>1626</v>
      </c>
      <c r="G923" s="19">
        <f t="shared" si="97"/>
        <v>180500</v>
      </c>
      <c r="H923" s="19" t="str">
        <f t="shared" si="94"/>
        <v>180500</v>
      </c>
      <c r="I923" s="19" t="str">
        <f t="shared" si="95"/>
        <v>aa</v>
      </c>
      <c r="J923" s="19">
        <f t="shared" si="98"/>
        <v>661</v>
      </c>
      <c r="K923" s="38"/>
      <c r="L923" s="39"/>
      <c r="M923" s="39"/>
      <c r="N923" s="39"/>
      <c r="O923" s="39"/>
      <c r="P923" s="39"/>
      <c r="Q923" s="40"/>
      <c r="R923" s="40"/>
      <c r="S923" s="33" t="s">
        <v>364</v>
      </c>
      <c r="T923" s="34">
        <v>192.67477571021129</v>
      </c>
      <c r="U923" s="34"/>
      <c r="V923" s="34" t="s">
        <v>363</v>
      </c>
      <c r="W923" s="162">
        <v>7483.843754228591</v>
      </c>
      <c r="X923" s="162">
        <v>604.0483064148134</v>
      </c>
      <c r="Y923" s="34" t="s">
        <v>363</v>
      </c>
      <c r="Z923" s="162" t="s">
        <v>363</v>
      </c>
      <c r="AA923" s="162">
        <v>135.01357388640835</v>
      </c>
      <c r="AB923" s="162">
        <v>499.79205989265353</v>
      </c>
      <c r="AC923" s="34" t="s">
        <v>363</v>
      </c>
      <c r="AD923" s="162" t="s">
        <v>363</v>
      </c>
      <c r="AE923" s="162" t="s">
        <v>363</v>
      </c>
      <c r="AF923" s="162">
        <v>15.327107636298212</v>
      </c>
      <c r="AG923" s="162" t="s">
        <v>363</v>
      </c>
      <c r="AH923" s="162" t="s">
        <v>363</v>
      </c>
      <c r="AI923" s="162" t="s">
        <v>363</v>
      </c>
      <c r="AJ923" s="162">
        <v>14.412509365492038</v>
      </c>
      <c r="AK923" s="34" t="s">
        <v>363</v>
      </c>
      <c r="AL923" s="34" t="s">
        <v>363</v>
      </c>
      <c r="AM923" s="34" t="s">
        <v>363</v>
      </c>
      <c r="AN923" s="34" t="s">
        <v>363</v>
      </c>
      <c r="AO923" s="34" t="s">
        <v>363</v>
      </c>
      <c r="AP923" s="34">
        <v>1310.2538725841682</v>
      </c>
      <c r="AQ923" s="34" t="s">
        <v>363</v>
      </c>
    </row>
    <row r="924" spans="1:43" x14ac:dyDescent="0.45">
      <c r="A924" s="19">
        <v>916</v>
      </c>
      <c r="B924" s="19" t="str">
        <f t="shared" si="96"/>
        <v>180610_Green</v>
      </c>
      <c r="C924" s="19" t="s">
        <v>1626</v>
      </c>
      <c r="D924" s="19" t="s">
        <v>1626</v>
      </c>
      <c r="E924" s="19" t="s">
        <v>1626</v>
      </c>
      <c r="F924" s="19" t="s">
        <v>1626</v>
      </c>
      <c r="G924" s="19">
        <f t="shared" si="97"/>
        <v>180610</v>
      </c>
      <c r="H924" s="19" t="str">
        <f t="shared" si="94"/>
        <v>180610</v>
      </c>
      <c r="I924" s="19" t="str">
        <f>IF(J924=J921,"aa",J924)</f>
        <v>aa</v>
      </c>
      <c r="J924" s="19">
        <f t="shared" si="98"/>
        <v>661</v>
      </c>
      <c r="K924" s="31" t="s">
        <v>363</v>
      </c>
      <c r="L924" s="30" t="s">
        <v>1135</v>
      </c>
      <c r="M924" s="30" t="s">
        <v>1136</v>
      </c>
      <c r="N924" s="49" t="s">
        <v>1137</v>
      </c>
      <c r="O924" s="30" t="s">
        <v>363</v>
      </c>
      <c r="P924" s="30" t="s">
        <v>1129</v>
      </c>
      <c r="Q924" s="32">
        <v>1</v>
      </c>
      <c r="R924" s="32">
        <v>1</v>
      </c>
      <c r="S924" s="33" t="s">
        <v>361</v>
      </c>
      <c r="T924" s="34">
        <v>15492.407185004169</v>
      </c>
      <c r="U924" s="34"/>
      <c r="V924" s="34" t="s">
        <v>363</v>
      </c>
      <c r="W924" s="162">
        <v>35814.788182122495</v>
      </c>
      <c r="X924" s="162">
        <v>23732.640094745879</v>
      </c>
      <c r="Y924" s="34" t="s">
        <v>363</v>
      </c>
      <c r="Z924" s="162" t="s">
        <v>363</v>
      </c>
      <c r="AA924" s="162">
        <v>20649.043386401187</v>
      </c>
      <c r="AB924" s="162">
        <v>15683.207290677785</v>
      </c>
      <c r="AC924" s="34" t="s">
        <v>363</v>
      </c>
      <c r="AD924" s="162" t="s">
        <v>363</v>
      </c>
      <c r="AE924" s="162" t="s">
        <v>363</v>
      </c>
      <c r="AF924" s="162">
        <v>17839.853045359323</v>
      </c>
      <c r="AG924" s="162" t="s">
        <v>363</v>
      </c>
      <c r="AH924" s="162" t="s">
        <v>363</v>
      </c>
      <c r="AI924" s="162">
        <v>7843.0738334445296</v>
      </c>
      <c r="AJ924" s="162">
        <v>24672.107412959911</v>
      </c>
      <c r="AK924" s="34" t="s">
        <v>363</v>
      </c>
      <c r="AL924" s="34" t="s">
        <v>363</v>
      </c>
      <c r="AM924" s="34" t="s">
        <v>363</v>
      </c>
      <c r="AN924" s="34" t="s">
        <v>363</v>
      </c>
      <c r="AO924" s="34" t="s">
        <v>363</v>
      </c>
      <c r="AP924" s="34">
        <v>18616.351166335382</v>
      </c>
      <c r="AQ924" s="34" t="s">
        <v>363</v>
      </c>
    </row>
    <row r="925" spans="1:43" x14ac:dyDescent="0.45">
      <c r="A925" s="19">
        <v>917</v>
      </c>
      <c r="B925" s="19" t="str">
        <f t="shared" si="96"/>
        <v>180610_Blue</v>
      </c>
      <c r="C925" s="19" t="s">
        <v>1626</v>
      </c>
      <c r="D925" s="19" t="s">
        <v>1626</v>
      </c>
      <c r="E925" s="19" t="s">
        <v>1626</v>
      </c>
      <c r="F925" s="19" t="s">
        <v>1626</v>
      </c>
      <c r="G925" s="19">
        <f t="shared" si="97"/>
        <v>180610</v>
      </c>
      <c r="H925" s="19" t="str">
        <f t="shared" si="94"/>
        <v>180610</v>
      </c>
      <c r="I925" s="19" t="str">
        <f t="shared" si="95"/>
        <v>aa</v>
      </c>
      <c r="J925" s="19">
        <f t="shared" si="98"/>
        <v>661</v>
      </c>
      <c r="K925" s="35"/>
      <c r="L925" s="36"/>
      <c r="M925" s="36"/>
      <c r="N925" s="56"/>
      <c r="O925" s="36"/>
      <c r="P925" s="36"/>
      <c r="Q925" s="37"/>
      <c r="R925" s="37"/>
      <c r="S925" s="33" t="s">
        <v>362</v>
      </c>
      <c r="T925" s="34">
        <v>3.1167794574371501</v>
      </c>
      <c r="U925" s="34"/>
      <c r="V925" s="34" t="s">
        <v>363</v>
      </c>
      <c r="W925" s="162" t="s">
        <v>363</v>
      </c>
      <c r="X925" s="162">
        <v>42.534504789449798</v>
      </c>
      <c r="Y925" s="34" t="s">
        <v>363</v>
      </c>
      <c r="Z925" s="162" t="s">
        <v>363</v>
      </c>
      <c r="AA925" s="162" t="s">
        <v>363</v>
      </c>
      <c r="AB925" s="162" t="s">
        <v>363</v>
      </c>
      <c r="AC925" s="34" t="s">
        <v>363</v>
      </c>
      <c r="AD925" s="162" t="s">
        <v>363</v>
      </c>
      <c r="AE925" s="162" t="s">
        <v>363</v>
      </c>
      <c r="AF925" s="162">
        <v>4.057772212292031</v>
      </c>
      <c r="AG925" s="162" t="s">
        <v>363</v>
      </c>
      <c r="AH925" s="162" t="s">
        <v>363</v>
      </c>
      <c r="AI925" s="162" t="s">
        <v>363</v>
      </c>
      <c r="AJ925" s="162" t="s">
        <v>363</v>
      </c>
      <c r="AK925" s="34" t="s">
        <v>363</v>
      </c>
      <c r="AL925" s="34" t="s">
        <v>363</v>
      </c>
      <c r="AM925" s="34" t="s">
        <v>363</v>
      </c>
      <c r="AN925" s="34" t="s">
        <v>363</v>
      </c>
      <c r="AO925" s="34" t="s">
        <v>363</v>
      </c>
      <c r="AP925" s="34" t="s">
        <v>363</v>
      </c>
      <c r="AQ925" s="34" t="s">
        <v>363</v>
      </c>
    </row>
    <row r="926" spans="1:43" x14ac:dyDescent="0.45">
      <c r="A926" s="19">
        <v>918</v>
      </c>
      <c r="B926" s="19" t="str">
        <f t="shared" si="96"/>
        <v>180610_Grey</v>
      </c>
      <c r="C926" s="19" t="s">
        <v>1626</v>
      </c>
      <c r="D926" s="19" t="s">
        <v>1626</v>
      </c>
      <c r="E926" s="19" t="s">
        <v>1626</v>
      </c>
      <c r="F926" s="19" t="s">
        <v>1626</v>
      </c>
      <c r="G926" s="19">
        <f t="shared" si="97"/>
        <v>180610</v>
      </c>
      <c r="H926" s="19" t="str">
        <f t="shared" si="94"/>
        <v>180610</v>
      </c>
      <c r="I926" s="19" t="str">
        <f t="shared" si="95"/>
        <v>aa</v>
      </c>
      <c r="J926" s="19">
        <f t="shared" si="98"/>
        <v>661</v>
      </c>
      <c r="K926" s="38"/>
      <c r="L926" s="39"/>
      <c r="M926" s="39"/>
      <c r="N926" s="39"/>
      <c r="O926" s="39"/>
      <c r="P926" s="39"/>
      <c r="Q926" s="40"/>
      <c r="R926" s="40"/>
      <c r="S926" s="33" t="s">
        <v>364</v>
      </c>
      <c r="T926" s="34">
        <v>140.57184534870424</v>
      </c>
      <c r="U926" s="34"/>
      <c r="V926" s="34" t="s">
        <v>363</v>
      </c>
      <c r="W926" s="162">
        <v>7086.5132649283187</v>
      </c>
      <c r="X926" s="162">
        <v>540.54690248181805</v>
      </c>
      <c r="Y926" s="34" t="s">
        <v>363</v>
      </c>
      <c r="Z926" s="162" t="s">
        <v>363</v>
      </c>
      <c r="AA926" s="162">
        <v>15.500570179040361</v>
      </c>
      <c r="AB926" s="162">
        <v>431.90038246483783</v>
      </c>
      <c r="AC926" s="34" t="s">
        <v>363</v>
      </c>
      <c r="AD926" s="162" t="s">
        <v>363</v>
      </c>
      <c r="AE926" s="162" t="s">
        <v>363</v>
      </c>
      <c r="AF926" s="162">
        <v>14.539718732864847</v>
      </c>
      <c r="AG926" s="162" t="s">
        <v>363</v>
      </c>
      <c r="AH926" s="162" t="s">
        <v>363</v>
      </c>
      <c r="AI926" s="162" t="s">
        <v>363</v>
      </c>
      <c r="AJ926" s="162">
        <v>9.5506196391578531</v>
      </c>
      <c r="AK926" s="34" t="s">
        <v>363</v>
      </c>
      <c r="AL926" s="34" t="s">
        <v>363</v>
      </c>
      <c r="AM926" s="34" t="s">
        <v>363</v>
      </c>
      <c r="AN926" s="34" t="s">
        <v>363</v>
      </c>
      <c r="AO926" s="34" t="s">
        <v>363</v>
      </c>
      <c r="AP926" s="34">
        <v>1188.8312298285316</v>
      </c>
      <c r="AQ926" s="34" t="s">
        <v>363</v>
      </c>
    </row>
    <row r="927" spans="1:43" x14ac:dyDescent="0.45">
      <c r="A927" s="19">
        <v>919</v>
      </c>
      <c r="B927" s="19" t="str">
        <f t="shared" si="96"/>
        <v>90210_Green</v>
      </c>
      <c r="C927" s="19" t="s">
        <v>239</v>
      </c>
      <c r="D927" s="19" t="s">
        <v>239</v>
      </c>
      <c r="E927" s="217" t="s">
        <v>239</v>
      </c>
      <c r="F927" s="217" t="s">
        <v>239</v>
      </c>
      <c r="G927" s="19">
        <f t="shared" si="97"/>
        <v>90210</v>
      </c>
      <c r="H927" s="26">
        <v>90210</v>
      </c>
      <c r="I927" s="19">
        <f>IF(J927=J924,"aa",J927)</f>
        <v>667</v>
      </c>
      <c r="J927" s="19">
        <f t="shared" si="98"/>
        <v>667</v>
      </c>
      <c r="K927" s="31">
        <v>667</v>
      </c>
      <c r="L927" s="30" t="s">
        <v>1138</v>
      </c>
      <c r="M927" s="30"/>
      <c r="N927" s="30"/>
      <c r="O927" s="30" t="s">
        <v>238</v>
      </c>
      <c r="P927" s="30" t="s">
        <v>1138</v>
      </c>
      <c r="Q927" s="32">
        <v>1</v>
      </c>
      <c r="R927" s="32">
        <v>1</v>
      </c>
      <c r="S927" s="33" t="s">
        <v>361</v>
      </c>
      <c r="T927" s="34">
        <v>7231.9220859995221</v>
      </c>
      <c r="U927" s="34"/>
      <c r="V927" s="34">
        <v>10997.204654909288</v>
      </c>
      <c r="W927" s="162" t="s">
        <v>363</v>
      </c>
      <c r="X927" s="162">
        <v>7070.7161603500963</v>
      </c>
      <c r="Y927" s="34" t="s">
        <v>363</v>
      </c>
      <c r="Z927" s="162">
        <v>10031.242826911024</v>
      </c>
      <c r="AA927" s="162" t="s">
        <v>363</v>
      </c>
      <c r="AB927" s="162">
        <v>11171.618862121613</v>
      </c>
      <c r="AC927" s="34">
        <v>4061.1158868753992</v>
      </c>
      <c r="AD927" s="162">
        <v>4641.6836316526969</v>
      </c>
      <c r="AE927" s="162">
        <v>14655.088981503308</v>
      </c>
      <c r="AF927" s="162" t="s">
        <v>363</v>
      </c>
      <c r="AG927" s="162" t="s">
        <v>363</v>
      </c>
      <c r="AH927" s="162">
        <v>7270.9802553785157</v>
      </c>
      <c r="AI927" s="162">
        <v>5571.5609684613746</v>
      </c>
      <c r="AJ927" s="162">
        <v>5841.9778569404625</v>
      </c>
      <c r="AK927" s="34">
        <v>12490.391520238267</v>
      </c>
      <c r="AL927" s="34">
        <v>7640.5717508464531</v>
      </c>
      <c r="AM927" s="34" t="s">
        <v>363</v>
      </c>
      <c r="AN927" s="34">
        <v>9276.7862104044234</v>
      </c>
      <c r="AO927" s="34" t="s">
        <v>363</v>
      </c>
      <c r="AP927" s="34">
        <v>4778.4940613378003</v>
      </c>
      <c r="AQ927" s="34">
        <v>3244.1346473110061</v>
      </c>
    </row>
    <row r="928" spans="1:43" x14ac:dyDescent="0.45">
      <c r="A928" s="19">
        <v>920</v>
      </c>
      <c r="B928" s="19" t="str">
        <f t="shared" si="96"/>
        <v>90210_Blue</v>
      </c>
      <c r="C928" s="19" t="s">
        <v>239</v>
      </c>
      <c r="D928" s="19" t="s">
        <v>239</v>
      </c>
      <c r="E928" s="217" t="s">
        <v>239</v>
      </c>
      <c r="F928" s="217" t="s">
        <v>239</v>
      </c>
      <c r="G928" s="19">
        <f t="shared" si="97"/>
        <v>90210</v>
      </c>
      <c r="H928" s="26">
        <f t="shared" ref="H928:H971" si="99">IF(L928="",H927,LEFT(L928,6))</f>
        <v>90210</v>
      </c>
      <c r="I928" s="19">
        <f t="shared" si="95"/>
        <v>667</v>
      </c>
      <c r="J928" s="19">
        <f t="shared" si="98"/>
        <v>667</v>
      </c>
      <c r="K928" s="35"/>
      <c r="L928" s="36"/>
      <c r="M928" s="36"/>
      <c r="N928" s="36"/>
      <c r="O928" s="36"/>
      <c r="P928" s="36"/>
      <c r="Q928" s="37"/>
      <c r="R928" s="37"/>
      <c r="S928" s="33" t="s">
        <v>362</v>
      </c>
      <c r="T928" s="34">
        <v>898.26052521438226</v>
      </c>
      <c r="U928" s="34"/>
      <c r="V928" s="34" t="s">
        <v>363</v>
      </c>
      <c r="W928" s="162" t="s">
        <v>363</v>
      </c>
      <c r="X928" s="162">
        <v>223.24013515472799</v>
      </c>
      <c r="Y928" s="34" t="s">
        <v>363</v>
      </c>
      <c r="Z928" s="162">
        <v>247.62042166224873</v>
      </c>
      <c r="AA928" s="162" t="s">
        <v>363</v>
      </c>
      <c r="AB928" s="162" t="s">
        <v>363</v>
      </c>
      <c r="AC928" s="34">
        <v>3.6358111300680669</v>
      </c>
      <c r="AD928" s="162">
        <v>3967.7603574544592</v>
      </c>
      <c r="AE928" s="162" t="s">
        <v>363</v>
      </c>
      <c r="AF928" s="162" t="s">
        <v>363</v>
      </c>
      <c r="AG928" s="162" t="s">
        <v>363</v>
      </c>
      <c r="AH928" s="162" t="s">
        <v>363</v>
      </c>
      <c r="AI928" s="162">
        <v>223.11594253422803</v>
      </c>
      <c r="AJ928" s="162" t="s">
        <v>363</v>
      </c>
      <c r="AK928" s="34">
        <v>190.67090814535669</v>
      </c>
      <c r="AL928" s="34">
        <v>1222.4533940097863</v>
      </c>
      <c r="AM928" s="34" t="s">
        <v>363</v>
      </c>
      <c r="AN928" s="34">
        <v>797.80190470707635</v>
      </c>
      <c r="AO928" s="34" t="s">
        <v>363</v>
      </c>
      <c r="AP928" s="34">
        <v>1332.4813293756283</v>
      </c>
      <c r="AQ928" s="34">
        <v>1314.8534385404068</v>
      </c>
    </row>
    <row r="929" spans="1:43" x14ac:dyDescent="0.45">
      <c r="A929" s="19">
        <v>921</v>
      </c>
      <c r="B929" s="19" t="str">
        <f t="shared" si="96"/>
        <v>90210_Grey</v>
      </c>
      <c r="C929" s="19" t="s">
        <v>239</v>
      </c>
      <c r="D929" s="19" t="s">
        <v>239</v>
      </c>
      <c r="E929" s="217" t="s">
        <v>239</v>
      </c>
      <c r="F929" s="217" t="s">
        <v>239</v>
      </c>
      <c r="G929" s="19">
        <f t="shared" si="97"/>
        <v>90210</v>
      </c>
      <c r="H929" s="26">
        <f t="shared" si="99"/>
        <v>90210</v>
      </c>
      <c r="I929" s="19">
        <f t="shared" si="95"/>
        <v>667</v>
      </c>
      <c r="J929" s="19">
        <f t="shared" si="98"/>
        <v>667</v>
      </c>
      <c r="K929" s="38"/>
      <c r="L929" s="39"/>
      <c r="M929" s="39"/>
      <c r="N929" s="39"/>
      <c r="O929" s="39"/>
      <c r="P929" s="39"/>
      <c r="Q929" s="40"/>
      <c r="R929" s="40"/>
      <c r="S929" s="33" t="s">
        <v>364</v>
      </c>
      <c r="T929" s="34">
        <v>725.57161203935516</v>
      </c>
      <c r="U929" s="34"/>
      <c r="V929" s="34">
        <v>112.79618724062459</v>
      </c>
      <c r="W929" s="162" t="s">
        <v>363</v>
      </c>
      <c r="X929" s="162">
        <v>110.23193427118032</v>
      </c>
      <c r="Y929" s="34" t="s">
        <v>363</v>
      </c>
      <c r="Z929" s="162">
        <v>6.7615775064237982E-3</v>
      </c>
      <c r="AA929" s="162" t="s">
        <v>363</v>
      </c>
      <c r="AB929" s="162">
        <v>256.51451531416194</v>
      </c>
      <c r="AC929" s="34">
        <v>89.070963358716284</v>
      </c>
      <c r="AD929" s="162" t="s">
        <v>363</v>
      </c>
      <c r="AE929" s="162">
        <v>235.72986271054933</v>
      </c>
      <c r="AF929" s="162" t="s">
        <v>363</v>
      </c>
      <c r="AG929" s="162" t="s">
        <v>363</v>
      </c>
      <c r="AH929" s="162">
        <v>0.96513853561432883</v>
      </c>
      <c r="AI929" s="162">
        <v>107.81942655266771</v>
      </c>
      <c r="AJ929" s="162">
        <v>1.9607177901269264</v>
      </c>
      <c r="AK929" s="34">
        <v>484.75890958530476</v>
      </c>
      <c r="AL929" s="34">
        <v>246.11146982102824</v>
      </c>
      <c r="AM929" s="34" t="s">
        <v>363</v>
      </c>
      <c r="AN929" s="34">
        <v>1495.9252568318968</v>
      </c>
      <c r="AO929" s="34" t="s">
        <v>363</v>
      </c>
      <c r="AP929" s="34">
        <v>360.33219097900889</v>
      </c>
      <c r="AQ929" s="34">
        <v>1040.1859561265642</v>
      </c>
    </row>
    <row r="930" spans="1:43" x14ac:dyDescent="0.45">
      <c r="A930" s="19">
        <v>922</v>
      </c>
      <c r="B930" s="19" t="str">
        <f t="shared" si="96"/>
        <v>90210_Green</v>
      </c>
      <c r="C930" s="19" t="s">
        <v>239</v>
      </c>
      <c r="D930" s="19" t="s">
        <v>239</v>
      </c>
      <c r="E930" s="19" t="s">
        <v>1266</v>
      </c>
      <c r="F930" s="19" t="s">
        <v>1626</v>
      </c>
      <c r="G930" s="19">
        <f t="shared" si="97"/>
        <v>90210</v>
      </c>
      <c r="H930" s="19" t="str">
        <f t="shared" si="99"/>
        <v>090210</v>
      </c>
      <c r="I930" s="19" t="str">
        <f>IF(J930=J927,"aa",J930)</f>
        <v>aa</v>
      </c>
      <c r="J930" s="19">
        <f t="shared" si="98"/>
        <v>667</v>
      </c>
      <c r="K930" s="31" t="s">
        <v>363</v>
      </c>
      <c r="L930" s="30" t="s">
        <v>1139</v>
      </c>
      <c r="M930" s="30" t="s">
        <v>1140</v>
      </c>
      <c r="N930" s="49" t="s">
        <v>1141</v>
      </c>
      <c r="O930" s="30" t="s">
        <v>363</v>
      </c>
      <c r="P930" s="30" t="s">
        <v>1138</v>
      </c>
      <c r="Q930" s="32">
        <v>1</v>
      </c>
      <c r="R930" s="32">
        <v>1</v>
      </c>
      <c r="S930" s="33" t="s">
        <v>361</v>
      </c>
      <c r="T930" s="34">
        <v>7231.9220859995221</v>
      </c>
      <c r="U930" s="34"/>
      <c r="V930" s="34">
        <v>10997.204654909288</v>
      </c>
      <c r="W930" s="162" t="s">
        <v>363</v>
      </c>
      <c r="X930" s="162">
        <v>7070.7161603500963</v>
      </c>
      <c r="Y930" s="34" t="s">
        <v>363</v>
      </c>
      <c r="Z930" s="162">
        <v>10031.242826911024</v>
      </c>
      <c r="AA930" s="162" t="s">
        <v>363</v>
      </c>
      <c r="AB930" s="162">
        <v>11171.618862121613</v>
      </c>
      <c r="AC930" s="34">
        <v>4061.1158868753992</v>
      </c>
      <c r="AD930" s="162">
        <v>4641.6836316526969</v>
      </c>
      <c r="AE930" s="162">
        <v>14655.088981503308</v>
      </c>
      <c r="AF930" s="162" t="s">
        <v>363</v>
      </c>
      <c r="AG930" s="162" t="s">
        <v>363</v>
      </c>
      <c r="AH930" s="162">
        <v>7270.9802553785157</v>
      </c>
      <c r="AI930" s="162">
        <v>5571.5609684613746</v>
      </c>
      <c r="AJ930" s="162">
        <v>5841.9778569404625</v>
      </c>
      <c r="AK930" s="34">
        <v>12490.391520238267</v>
      </c>
      <c r="AL930" s="34">
        <v>7640.5717508464531</v>
      </c>
      <c r="AM930" s="34" t="s">
        <v>363</v>
      </c>
      <c r="AN930" s="34">
        <v>9276.7862104044234</v>
      </c>
      <c r="AO930" s="34" t="s">
        <v>363</v>
      </c>
      <c r="AP930" s="34">
        <v>4778.4940613378003</v>
      </c>
      <c r="AQ930" s="34">
        <v>3244.1346473110061</v>
      </c>
    </row>
    <row r="931" spans="1:43" x14ac:dyDescent="0.45">
      <c r="A931" s="19">
        <v>923</v>
      </c>
      <c r="B931" s="19" t="str">
        <f t="shared" si="96"/>
        <v>90210_Blue</v>
      </c>
      <c r="C931" s="19" t="s">
        <v>239</v>
      </c>
      <c r="D931" s="19" t="s">
        <v>239</v>
      </c>
      <c r="E931" s="19" t="s">
        <v>1266</v>
      </c>
      <c r="F931" s="19" t="s">
        <v>1626</v>
      </c>
      <c r="G931" s="19">
        <f t="shared" si="97"/>
        <v>90210</v>
      </c>
      <c r="H931" s="19" t="str">
        <f t="shared" si="99"/>
        <v>090210</v>
      </c>
      <c r="I931" s="19" t="str">
        <f t="shared" si="95"/>
        <v>aa</v>
      </c>
      <c r="J931" s="19">
        <f t="shared" si="98"/>
        <v>667</v>
      </c>
      <c r="K931" s="35"/>
      <c r="L931" s="36"/>
      <c r="M931" s="36"/>
      <c r="N931" s="56"/>
      <c r="O931" s="36"/>
      <c r="P931" s="36"/>
      <c r="Q931" s="37"/>
      <c r="R931" s="37"/>
      <c r="S931" s="33" t="s">
        <v>362</v>
      </c>
      <c r="T931" s="34">
        <v>898.26052521438226</v>
      </c>
      <c r="U931" s="34"/>
      <c r="V931" s="34" t="s">
        <v>363</v>
      </c>
      <c r="W931" s="162" t="s">
        <v>363</v>
      </c>
      <c r="X931" s="162">
        <v>223.24013515472799</v>
      </c>
      <c r="Y931" s="34" t="s">
        <v>363</v>
      </c>
      <c r="Z931" s="162">
        <v>247.62042166224873</v>
      </c>
      <c r="AA931" s="162" t="s">
        <v>363</v>
      </c>
      <c r="AB931" s="162" t="s">
        <v>363</v>
      </c>
      <c r="AC931" s="34">
        <v>3.6358111300680669</v>
      </c>
      <c r="AD931" s="162">
        <v>3967.7603574544592</v>
      </c>
      <c r="AE931" s="162" t="s">
        <v>363</v>
      </c>
      <c r="AF931" s="162" t="s">
        <v>363</v>
      </c>
      <c r="AG931" s="162" t="s">
        <v>363</v>
      </c>
      <c r="AH931" s="162" t="s">
        <v>363</v>
      </c>
      <c r="AI931" s="162">
        <v>223.11594253422803</v>
      </c>
      <c r="AJ931" s="162" t="s">
        <v>363</v>
      </c>
      <c r="AK931" s="34">
        <v>190.67090814535669</v>
      </c>
      <c r="AL931" s="34">
        <v>1222.4533940097863</v>
      </c>
      <c r="AM931" s="34" t="s">
        <v>363</v>
      </c>
      <c r="AN931" s="34">
        <v>797.80190470707635</v>
      </c>
      <c r="AO931" s="34" t="s">
        <v>363</v>
      </c>
      <c r="AP931" s="34">
        <v>1332.4813293756283</v>
      </c>
      <c r="AQ931" s="34">
        <v>1314.8534385404068</v>
      </c>
    </row>
    <row r="932" spans="1:43" x14ac:dyDescent="0.45">
      <c r="A932" s="19">
        <v>924</v>
      </c>
      <c r="B932" s="19" t="str">
        <f t="shared" si="96"/>
        <v>90210_Grey</v>
      </c>
      <c r="C932" s="19" t="s">
        <v>239</v>
      </c>
      <c r="D932" s="19" t="s">
        <v>239</v>
      </c>
      <c r="E932" s="19" t="s">
        <v>1266</v>
      </c>
      <c r="F932" s="19" t="s">
        <v>1626</v>
      </c>
      <c r="G932" s="19">
        <f t="shared" si="97"/>
        <v>90210</v>
      </c>
      <c r="H932" s="19" t="str">
        <f t="shared" si="99"/>
        <v>090210</v>
      </c>
      <c r="I932" s="19" t="str">
        <f t="shared" si="95"/>
        <v>aa</v>
      </c>
      <c r="J932" s="19">
        <f t="shared" si="98"/>
        <v>667</v>
      </c>
      <c r="K932" s="38"/>
      <c r="L932" s="39"/>
      <c r="M932" s="39"/>
      <c r="N932" s="39"/>
      <c r="O932" s="39"/>
      <c r="P932" s="39"/>
      <c r="Q932" s="40"/>
      <c r="R932" s="40"/>
      <c r="S932" s="33" t="s">
        <v>364</v>
      </c>
      <c r="T932" s="34">
        <v>725.57161203935516</v>
      </c>
      <c r="U932" s="34"/>
      <c r="V932" s="34">
        <v>112.79618724062459</v>
      </c>
      <c r="W932" s="162" t="s">
        <v>363</v>
      </c>
      <c r="X932" s="162">
        <v>110.23193427118032</v>
      </c>
      <c r="Y932" s="34" t="s">
        <v>363</v>
      </c>
      <c r="Z932" s="162">
        <v>6.7615775064237982E-3</v>
      </c>
      <c r="AA932" s="162" t="s">
        <v>363</v>
      </c>
      <c r="AB932" s="162">
        <v>256.51451531416194</v>
      </c>
      <c r="AC932" s="34">
        <v>89.070963358716284</v>
      </c>
      <c r="AD932" s="162" t="s">
        <v>363</v>
      </c>
      <c r="AE932" s="162">
        <v>235.72986271054933</v>
      </c>
      <c r="AF932" s="162" t="s">
        <v>363</v>
      </c>
      <c r="AG932" s="162" t="s">
        <v>363</v>
      </c>
      <c r="AH932" s="162">
        <v>0.96513853561432883</v>
      </c>
      <c r="AI932" s="162">
        <v>107.81942655266771</v>
      </c>
      <c r="AJ932" s="162">
        <v>1.9607177901269264</v>
      </c>
      <c r="AK932" s="34">
        <v>484.75890958530476</v>
      </c>
      <c r="AL932" s="34">
        <v>246.11146982102824</v>
      </c>
      <c r="AM932" s="34" t="s">
        <v>363</v>
      </c>
      <c r="AN932" s="34">
        <v>1495.9252568318968</v>
      </c>
      <c r="AO932" s="34" t="s">
        <v>363</v>
      </c>
      <c r="AP932" s="34">
        <v>360.33219097900889</v>
      </c>
      <c r="AQ932" s="34">
        <v>1040.1859561265642</v>
      </c>
    </row>
    <row r="933" spans="1:43" x14ac:dyDescent="0.45">
      <c r="A933" s="19">
        <v>925</v>
      </c>
      <c r="B933" s="19" t="str">
        <f t="shared" si="96"/>
        <v>90220_Green</v>
      </c>
      <c r="C933" s="19" t="s">
        <v>239</v>
      </c>
      <c r="D933" s="19" t="s">
        <v>239</v>
      </c>
      <c r="E933" s="19" t="s">
        <v>1266</v>
      </c>
      <c r="F933" s="19" t="s">
        <v>1626</v>
      </c>
      <c r="G933" s="19">
        <f t="shared" si="97"/>
        <v>90220</v>
      </c>
      <c r="H933" s="19" t="str">
        <f t="shared" si="99"/>
        <v>090220</v>
      </c>
      <c r="I933" s="19" t="str">
        <f>IF(J933=J930,"aa",J933)</f>
        <v>aa</v>
      </c>
      <c r="J933" s="19">
        <f t="shared" si="98"/>
        <v>667</v>
      </c>
      <c r="K933" s="31" t="s">
        <v>363</v>
      </c>
      <c r="L933" s="30" t="s">
        <v>1142</v>
      </c>
      <c r="M933" s="30" t="s">
        <v>1143</v>
      </c>
      <c r="N933" s="49" t="s">
        <v>1144</v>
      </c>
      <c r="O933" s="30" t="s">
        <v>363</v>
      </c>
      <c r="P933" s="30" t="s">
        <v>1138</v>
      </c>
      <c r="Q933" s="32">
        <v>1</v>
      </c>
      <c r="R933" s="32">
        <v>1</v>
      </c>
      <c r="S933" s="33" t="s">
        <v>361</v>
      </c>
      <c r="T933" s="34">
        <v>7231.9220859995221</v>
      </c>
      <c r="U933" s="34"/>
      <c r="V933" s="34">
        <v>10997.204654909288</v>
      </c>
      <c r="W933" s="162" t="s">
        <v>363</v>
      </c>
      <c r="X933" s="162">
        <v>7070.7161603500963</v>
      </c>
      <c r="Y933" s="34" t="s">
        <v>363</v>
      </c>
      <c r="Z933" s="162">
        <v>10031.242826911024</v>
      </c>
      <c r="AA933" s="162" t="s">
        <v>363</v>
      </c>
      <c r="AB933" s="162">
        <v>11171.618862121613</v>
      </c>
      <c r="AC933" s="34">
        <v>4061.1158868753992</v>
      </c>
      <c r="AD933" s="162">
        <v>4641.6836316526969</v>
      </c>
      <c r="AE933" s="162">
        <v>14655.088981503308</v>
      </c>
      <c r="AF933" s="162" t="s">
        <v>363</v>
      </c>
      <c r="AG933" s="162" t="s">
        <v>363</v>
      </c>
      <c r="AH933" s="162">
        <v>7270.9802553785157</v>
      </c>
      <c r="AI933" s="162">
        <v>5571.5609684613746</v>
      </c>
      <c r="AJ933" s="162">
        <v>5841.9778569404625</v>
      </c>
      <c r="AK933" s="34">
        <v>12490.391520238267</v>
      </c>
      <c r="AL933" s="34">
        <v>7640.5717508464531</v>
      </c>
      <c r="AM933" s="34" t="s">
        <v>363</v>
      </c>
      <c r="AN933" s="34">
        <v>9276.7862104044234</v>
      </c>
      <c r="AO933" s="34" t="s">
        <v>363</v>
      </c>
      <c r="AP933" s="34">
        <v>4778.4940613378003</v>
      </c>
      <c r="AQ933" s="34">
        <v>3244.1346473110061</v>
      </c>
    </row>
    <row r="934" spans="1:43" x14ac:dyDescent="0.45">
      <c r="A934" s="19">
        <v>926</v>
      </c>
      <c r="B934" s="19" t="str">
        <f t="shared" si="96"/>
        <v>90220_Blue</v>
      </c>
      <c r="C934" s="19" t="s">
        <v>239</v>
      </c>
      <c r="D934" s="19" t="s">
        <v>239</v>
      </c>
      <c r="E934" s="19" t="s">
        <v>1266</v>
      </c>
      <c r="F934" s="19" t="s">
        <v>1626</v>
      </c>
      <c r="G934" s="19">
        <f t="shared" si="97"/>
        <v>90220</v>
      </c>
      <c r="H934" s="19" t="str">
        <f t="shared" si="99"/>
        <v>090220</v>
      </c>
      <c r="I934" s="19" t="str">
        <f t="shared" si="95"/>
        <v>aa</v>
      </c>
      <c r="J934" s="19">
        <f t="shared" si="98"/>
        <v>667</v>
      </c>
      <c r="K934" s="35"/>
      <c r="L934" s="36"/>
      <c r="M934" s="36"/>
      <c r="N934" s="56"/>
      <c r="O934" s="36"/>
      <c r="P934" s="36"/>
      <c r="Q934" s="37"/>
      <c r="R934" s="37"/>
      <c r="S934" s="33" t="s">
        <v>362</v>
      </c>
      <c r="T934" s="34">
        <v>898.26052521438226</v>
      </c>
      <c r="U934" s="34"/>
      <c r="V934" s="34" t="s">
        <v>363</v>
      </c>
      <c r="W934" s="162" t="s">
        <v>363</v>
      </c>
      <c r="X934" s="162">
        <v>223.24013515472799</v>
      </c>
      <c r="Y934" s="34" t="s">
        <v>363</v>
      </c>
      <c r="Z934" s="162">
        <v>247.62042166224873</v>
      </c>
      <c r="AA934" s="162" t="s">
        <v>363</v>
      </c>
      <c r="AB934" s="162" t="s">
        <v>363</v>
      </c>
      <c r="AC934" s="34">
        <v>3.6358111300680669</v>
      </c>
      <c r="AD934" s="162">
        <v>3967.7603574544592</v>
      </c>
      <c r="AE934" s="162" t="s">
        <v>363</v>
      </c>
      <c r="AF934" s="162" t="s">
        <v>363</v>
      </c>
      <c r="AG934" s="162" t="s">
        <v>363</v>
      </c>
      <c r="AH934" s="162" t="s">
        <v>363</v>
      </c>
      <c r="AI934" s="162">
        <v>223.11594253422803</v>
      </c>
      <c r="AJ934" s="162" t="s">
        <v>363</v>
      </c>
      <c r="AK934" s="34">
        <v>190.67090814535669</v>
      </c>
      <c r="AL934" s="34">
        <v>1222.4533940097863</v>
      </c>
      <c r="AM934" s="34" t="s">
        <v>363</v>
      </c>
      <c r="AN934" s="34">
        <v>797.80190470707635</v>
      </c>
      <c r="AO934" s="34" t="s">
        <v>363</v>
      </c>
      <c r="AP934" s="34">
        <v>1332.4813293756283</v>
      </c>
      <c r="AQ934" s="34">
        <v>1314.8534385404068</v>
      </c>
    </row>
    <row r="935" spans="1:43" x14ac:dyDescent="0.45">
      <c r="A935" s="19">
        <v>927</v>
      </c>
      <c r="B935" s="19" t="str">
        <f t="shared" si="96"/>
        <v>90220_Grey</v>
      </c>
      <c r="C935" s="19" t="s">
        <v>239</v>
      </c>
      <c r="D935" s="19" t="s">
        <v>239</v>
      </c>
      <c r="E935" s="19" t="s">
        <v>1266</v>
      </c>
      <c r="F935" s="19" t="s">
        <v>1626</v>
      </c>
      <c r="G935" s="19">
        <f t="shared" si="97"/>
        <v>90220</v>
      </c>
      <c r="H935" s="19" t="str">
        <f t="shared" si="99"/>
        <v>090220</v>
      </c>
      <c r="I935" s="19" t="str">
        <f t="shared" si="95"/>
        <v>aa</v>
      </c>
      <c r="J935" s="19">
        <f t="shared" si="98"/>
        <v>667</v>
      </c>
      <c r="K935" s="38"/>
      <c r="L935" s="39"/>
      <c r="M935" s="39"/>
      <c r="N935" s="39"/>
      <c r="O935" s="39"/>
      <c r="P935" s="39"/>
      <c r="Q935" s="40"/>
      <c r="R935" s="40"/>
      <c r="S935" s="33" t="s">
        <v>364</v>
      </c>
      <c r="T935" s="34">
        <v>725.57161203935516</v>
      </c>
      <c r="U935" s="34"/>
      <c r="V935" s="34">
        <v>112.79618724062459</v>
      </c>
      <c r="W935" s="162" t="s">
        <v>363</v>
      </c>
      <c r="X935" s="162">
        <v>110.23193427118032</v>
      </c>
      <c r="Y935" s="34" t="s">
        <v>363</v>
      </c>
      <c r="Z935" s="162">
        <v>6.7615775064237982E-3</v>
      </c>
      <c r="AA935" s="162" t="s">
        <v>363</v>
      </c>
      <c r="AB935" s="162">
        <v>256.51451531416194</v>
      </c>
      <c r="AC935" s="34">
        <v>89.070963358716284</v>
      </c>
      <c r="AD935" s="162" t="s">
        <v>363</v>
      </c>
      <c r="AE935" s="162">
        <v>235.72986271054933</v>
      </c>
      <c r="AF935" s="162" t="s">
        <v>363</v>
      </c>
      <c r="AG935" s="162" t="s">
        <v>363</v>
      </c>
      <c r="AH935" s="162">
        <v>0.96513853561432883</v>
      </c>
      <c r="AI935" s="162">
        <v>107.81942655266771</v>
      </c>
      <c r="AJ935" s="162">
        <v>1.9607177901269264</v>
      </c>
      <c r="AK935" s="34">
        <v>484.75890958530476</v>
      </c>
      <c r="AL935" s="34">
        <v>246.11146982102824</v>
      </c>
      <c r="AM935" s="34" t="s">
        <v>363</v>
      </c>
      <c r="AN935" s="34">
        <v>1495.9252568318968</v>
      </c>
      <c r="AO935" s="34" t="s">
        <v>363</v>
      </c>
      <c r="AP935" s="34">
        <v>360.33219097900889</v>
      </c>
      <c r="AQ935" s="34">
        <v>1040.1859561265642</v>
      </c>
    </row>
    <row r="936" spans="1:43" x14ac:dyDescent="0.45">
      <c r="A936" s="19">
        <v>928</v>
      </c>
      <c r="B936" s="19" t="str">
        <f t="shared" si="96"/>
        <v>90230_Green</v>
      </c>
      <c r="C936" s="19" t="s">
        <v>1266</v>
      </c>
      <c r="D936" s="19" t="s">
        <v>1266</v>
      </c>
      <c r="E936" s="19" t="s">
        <v>1266</v>
      </c>
      <c r="F936" s="19" t="s">
        <v>1626</v>
      </c>
      <c r="G936" s="19">
        <f t="shared" si="97"/>
        <v>90230</v>
      </c>
      <c r="H936" s="19" t="str">
        <f t="shared" si="99"/>
        <v>090230</v>
      </c>
      <c r="I936" s="19" t="str">
        <f>IF(J936=J933,"aa",J936)</f>
        <v>aa</v>
      </c>
      <c r="J936" s="19">
        <f t="shared" si="98"/>
        <v>667</v>
      </c>
      <c r="K936" s="31" t="s">
        <v>363</v>
      </c>
      <c r="L936" s="30" t="s">
        <v>1145</v>
      </c>
      <c r="M936" s="30" t="s">
        <v>1146</v>
      </c>
      <c r="N936" s="49" t="s">
        <v>1147</v>
      </c>
      <c r="O936" s="30" t="s">
        <v>363</v>
      </c>
      <c r="P936" s="30" t="s">
        <v>1138</v>
      </c>
      <c r="Q936" s="32">
        <v>1</v>
      </c>
      <c r="R936" s="32">
        <v>1</v>
      </c>
      <c r="S936" s="33" t="s">
        <v>361</v>
      </c>
      <c r="T936" s="34">
        <v>7231.9220859995221</v>
      </c>
      <c r="U936" s="34"/>
      <c r="V936" s="34">
        <v>10997.204654909288</v>
      </c>
      <c r="W936" s="162" t="s">
        <v>363</v>
      </c>
      <c r="X936" s="162">
        <v>7070.7161603500963</v>
      </c>
      <c r="Y936" s="34" t="s">
        <v>363</v>
      </c>
      <c r="Z936" s="162">
        <v>10031.242826911024</v>
      </c>
      <c r="AA936" s="162" t="s">
        <v>363</v>
      </c>
      <c r="AB936" s="162">
        <v>11171.618862121613</v>
      </c>
      <c r="AC936" s="34">
        <v>4061.1158868753992</v>
      </c>
      <c r="AD936" s="162">
        <v>4641.6836316526969</v>
      </c>
      <c r="AE936" s="162">
        <v>14655.088981503308</v>
      </c>
      <c r="AF936" s="162" t="s">
        <v>363</v>
      </c>
      <c r="AG936" s="162" t="s">
        <v>363</v>
      </c>
      <c r="AH936" s="162">
        <v>7270.9802553785157</v>
      </c>
      <c r="AI936" s="162">
        <v>5571.5609684613746</v>
      </c>
      <c r="AJ936" s="162">
        <v>5841.9778569404625</v>
      </c>
      <c r="AK936" s="34">
        <v>12490.391520238267</v>
      </c>
      <c r="AL936" s="34">
        <v>7640.5717508464531</v>
      </c>
      <c r="AM936" s="34" t="s">
        <v>363</v>
      </c>
      <c r="AN936" s="34">
        <v>9276.7862104044234</v>
      </c>
      <c r="AO936" s="34" t="s">
        <v>363</v>
      </c>
      <c r="AP936" s="34">
        <v>4778.4940613378003</v>
      </c>
      <c r="AQ936" s="34">
        <v>3244.1346473110061</v>
      </c>
    </row>
    <row r="937" spans="1:43" x14ac:dyDescent="0.45">
      <c r="A937" s="19">
        <v>929</v>
      </c>
      <c r="B937" s="19" t="str">
        <f t="shared" si="96"/>
        <v>90230_Blue</v>
      </c>
      <c r="C937" s="19" t="s">
        <v>1266</v>
      </c>
      <c r="D937" s="19" t="s">
        <v>1266</v>
      </c>
      <c r="E937" s="19" t="s">
        <v>1266</v>
      </c>
      <c r="F937" s="19" t="s">
        <v>1626</v>
      </c>
      <c r="G937" s="19">
        <f t="shared" si="97"/>
        <v>90230</v>
      </c>
      <c r="H937" s="19" t="str">
        <f t="shared" si="99"/>
        <v>090230</v>
      </c>
      <c r="I937" s="19" t="str">
        <f t="shared" si="95"/>
        <v>aa</v>
      </c>
      <c r="J937" s="19">
        <f t="shared" si="98"/>
        <v>667</v>
      </c>
      <c r="K937" s="35"/>
      <c r="L937" s="36"/>
      <c r="M937" s="36"/>
      <c r="N937" s="56"/>
      <c r="O937" s="36"/>
      <c r="P937" s="36"/>
      <c r="Q937" s="37"/>
      <c r="R937" s="37"/>
      <c r="S937" s="33" t="s">
        <v>362</v>
      </c>
      <c r="T937" s="34">
        <v>898.26052521438226</v>
      </c>
      <c r="U937" s="34"/>
      <c r="V937" s="34" t="s">
        <v>363</v>
      </c>
      <c r="W937" s="162" t="s">
        <v>363</v>
      </c>
      <c r="X937" s="162">
        <v>223.24013515472799</v>
      </c>
      <c r="Y937" s="34" t="s">
        <v>363</v>
      </c>
      <c r="Z937" s="162">
        <v>247.62042166224873</v>
      </c>
      <c r="AA937" s="162" t="s">
        <v>363</v>
      </c>
      <c r="AB937" s="162" t="s">
        <v>363</v>
      </c>
      <c r="AC937" s="34">
        <v>3.6358111300680669</v>
      </c>
      <c r="AD937" s="162">
        <v>3967.7603574544592</v>
      </c>
      <c r="AE937" s="162" t="s">
        <v>363</v>
      </c>
      <c r="AF937" s="162" t="s">
        <v>363</v>
      </c>
      <c r="AG937" s="162" t="s">
        <v>363</v>
      </c>
      <c r="AH937" s="162" t="s">
        <v>363</v>
      </c>
      <c r="AI937" s="162">
        <v>223.11594253422803</v>
      </c>
      <c r="AJ937" s="162" t="s">
        <v>363</v>
      </c>
      <c r="AK937" s="34">
        <v>190.67090814535669</v>
      </c>
      <c r="AL937" s="34">
        <v>1222.4533940097863</v>
      </c>
      <c r="AM937" s="34" t="s">
        <v>363</v>
      </c>
      <c r="AN937" s="34">
        <v>797.80190470707635</v>
      </c>
      <c r="AO937" s="34" t="s">
        <v>363</v>
      </c>
      <c r="AP937" s="34">
        <v>1332.4813293756283</v>
      </c>
      <c r="AQ937" s="34">
        <v>1314.8534385404068</v>
      </c>
    </row>
    <row r="938" spans="1:43" x14ac:dyDescent="0.45">
      <c r="A938" s="19">
        <v>930</v>
      </c>
      <c r="B938" s="19" t="str">
        <f t="shared" si="96"/>
        <v>90230_Grey</v>
      </c>
      <c r="C938" s="19" t="s">
        <v>1266</v>
      </c>
      <c r="D938" s="19" t="s">
        <v>1266</v>
      </c>
      <c r="E938" s="19" t="s">
        <v>1266</v>
      </c>
      <c r="F938" s="19" t="s">
        <v>1626</v>
      </c>
      <c r="G938" s="19">
        <f t="shared" si="97"/>
        <v>90230</v>
      </c>
      <c r="H938" s="19" t="str">
        <f t="shared" si="99"/>
        <v>090230</v>
      </c>
      <c r="I938" s="19" t="str">
        <f t="shared" si="95"/>
        <v>aa</v>
      </c>
      <c r="J938" s="19">
        <f t="shared" si="98"/>
        <v>667</v>
      </c>
      <c r="K938" s="38"/>
      <c r="L938" s="39"/>
      <c r="M938" s="39"/>
      <c r="N938" s="39"/>
      <c r="O938" s="39"/>
      <c r="P938" s="39"/>
      <c r="Q938" s="40"/>
      <c r="R938" s="40"/>
      <c r="S938" s="33" t="s">
        <v>364</v>
      </c>
      <c r="T938" s="34">
        <v>725.57161203935516</v>
      </c>
      <c r="U938" s="34"/>
      <c r="V938" s="34">
        <v>112.79618724062459</v>
      </c>
      <c r="W938" s="162" t="s">
        <v>363</v>
      </c>
      <c r="X938" s="162">
        <v>110.23193427118032</v>
      </c>
      <c r="Y938" s="34" t="s">
        <v>363</v>
      </c>
      <c r="Z938" s="162">
        <v>6.7615775064237982E-3</v>
      </c>
      <c r="AA938" s="162" t="s">
        <v>363</v>
      </c>
      <c r="AB938" s="162">
        <v>256.51451531416194</v>
      </c>
      <c r="AC938" s="34">
        <v>89.070963358716284</v>
      </c>
      <c r="AD938" s="162" t="s">
        <v>363</v>
      </c>
      <c r="AE938" s="162">
        <v>235.72986271054933</v>
      </c>
      <c r="AF938" s="162" t="s">
        <v>363</v>
      </c>
      <c r="AG938" s="162" t="s">
        <v>363</v>
      </c>
      <c r="AH938" s="162">
        <v>0.96513853561432883</v>
      </c>
      <c r="AI938" s="162">
        <v>107.81942655266771</v>
      </c>
      <c r="AJ938" s="162">
        <v>1.9607177901269264</v>
      </c>
      <c r="AK938" s="34">
        <v>484.75890958530476</v>
      </c>
      <c r="AL938" s="34">
        <v>246.11146982102824</v>
      </c>
      <c r="AM938" s="34" t="s">
        <v>363</v>
      </c>
      <c r="AN938" s="34">
        <v>1495.9252568318968</v>
      </c>
      <c r="AO938" s="34" t="s">
        <v>363</v>
      </c>
      <c r="AP938" s="34">
        <v>360.33219097900889</v>
      </c>
      <c r="AQ938" s="34">
        <v>1040.1859561265642</v>
      </c>
    </row>
    <row r="939" spans="1:43" x14ac:dyDescent="0.45">
      <c r="A939" s="19">
        <v>931</v>
      </c>
      <c r="B939" s="19" t="str">
        <f t="shared" si="96"/>
        <v>90240_Green</v>
      </c>
      <c r="C939" s="19" t="s">
        <v>1266</v>
      </c>
      <c r="D939" s="19" t="s">
        <v>1266</v>
      </c>
      <c r="E939" s="19" t="s">
        <v>1266</v>
      </c>
      <c r="F939" s="19" t="s">
        <v>1626</v>
      </c>
      <c r="G939" s="19">
        <f t="shared" si="97"/>
        <v>90240</v>
      </c>
      <c r="H939" s="19" t="str">
        <f t="shared" si="99"/>
        <v>090240</v>
      </c>
      <c r="I939" s="19" t="str">
        <f>IF(J939=J936,"aa",J939)</f>
        <v>aa</v>
      </c>
      <c r="J939" s="19">
        <f t="shared" si="98"/>
        <v>667</v>
      </c>
      <c r="K939" s="31" t="s">
        <v>363</v>
      </c>
      <c r="L939" s="30" t="s">
        <v>1148</v>
      </c>
      <c r="M939" s="30" t="s">
        <v>1149</v>
      </c>
      <c r="N939" s="49" t="s">
        <v>1150</v>
      </c>
      <c r="O939" s="30" t="s">
        <v>363</v>
      </c>
      <c r="P939" s="30" t="s">
        <v>1138</v>
      </c>
      <c r="Q939" s="32">
        <v>1</v>
      </c>
      <c r="R939" s="32">
        <v>1</v>
      </c>
      <c r="S939" s="33" t="s">
        <v>361</v>
      </c>
      <c r="T939" s="34">
        <v>7231.9220859995221</v>
      </c>
      <c r="U939" s="34"/>
      <c r="V939" s="34">
        <v>10997.204654909288</v>
      </c>
      <c r="W939" s="162" t="s">
        <v>363</v>
      </c>
      <c r="X939" s="162">
        <v>7070.7161603500963</v>
      </c>
      <c r="Y939" s="34" t="s">
        <v>363</v>
      </c>
      <c r="Z939" s="162">
        <v>10031.242826911024</v>
      </c>
      <c r="AA939" s="162" t="s">
        <v>363</v>
      </c>
      <c r="AB939" s="162">
        <v>11171.618862121613</v>
      </c>
      <c r="AC939" s="34">
        <v>4061.1158868753992</v>
      </c>
      <c r="AD939" s="162">
        <v>4641.6836316526969</v>
      </c>
      <c r="AE939" s="162">
        <v>14655.088981503308</v>
      </c>
      <c r="AF939" s="162" t="s">
        <v>363</v>
      </c>
      <c r="AG939" s="162" t="s">
        <v>363</v>
      </c>
      <c r="AH939" s="162">
        <v>7270.9802553785157</v>
      </c>
      <c r="AI939" s="162">
        <v>5571.5609684613746</v>
      </c>
      <c r="AJ939" s="162">
        <v>5841.9778569404625</v>
      </c>
      <c r="AK939" s="34">
        <v>12490.391520238267</v>
      </c>
      <c r="AL939" s="34">
        <v>7640.5717508464531</v>
      </c>
      <c r="AM939" s="34" t="s">
        <v>363</v>
      </c>
      <c r="AN939" s="34">
        <v>9276.7862104044234</v>
      </c>
      <c r="AO939" s="34" t="s">
        <v>363</v>
      </c>
      <c r="AP939" s="34">
        <v>4778.4940613378003</v>
      </c>
      <c r="AQ939" s="34">
        <v>3244.1346473110061</v>
      </c>
    </row>
    <row r="940" spans="1:43" x14ac:dyDescent="0.45">
      <c r="A940" s="19">
        <v>932</v>
      </c>
      <c r="B940" s="19" t="str">
        <f t="shared" si="96"/>
        <v>90240_Blue</v>
      </c>
      <c r="C940" s="19" t="s">
        <v>1266</v>
      </c>
      <c r="D940" s="19" t="s">
        <v>1266</v>
      </c>
      <c r="E940" s="19" t="s">
        <v>1266</v>
      </c>
      <c r="F940" s="19" t="s">
        <v>1626</v>
      </c>
      <c r="G940" s="19">
        <f t="shared" si="97"/>
        <v>90240</v>
      </c>
      <c r="H940" s="19" t="str">
        <f t="shared" si="99"/>
        <v>090240</v>
      </c>
      <c r="I940" s="19" t="str">
        <f t="shared" si="95"/>
        <v>aa</v>
      </c>
      <c r="J940" s="19">
        <f t="shared" si="98"/>
        <v>667</v>
      </c>
      <c r="K940" s="35"/>
      <c r="L940" s="36"/>
      <c r="M940" s="36"/>
      <c r="N940" s="56"/>
      <c r="O940" s="36"/>
      <c r="P940" s="36"/>
      <c r="Q940" s="37"/>
      <c r="R940" s="37"/>
      <c r="S940" s="33" t="s">
        <v>362</v>
      </c>
      <c r="T940" s="34">
        <v>898.26052521438226</v>
      </c>
      <c r="U940" s="34"/>
      <c r="V940" s="34" t="s">
        <v>363</v>
      </c>
      <c r="W940" s="162" t="s">
        <v>363</v>
      </c>
      <c r="X940" s="162">
        <v>223.24013515472799</v>
      </c>
      <c r="Y940" s="34" t="s">
        <v>363</v>
      </c>
      <c r="Z940" s="162">
        <v>247.62042166224873</v>
      </c>
      <c r="AA940" s="162" t="s">
        <v>363</v>
      </c>
      <c r="AB940" s="162" t="s">
        <v>363</v>
      </c>
      <c r="AC940" s="34">
        <v>3.6358111300680669</v>
      </c>
      <c r="AD940" s="162">
        <v>3967.7603574544592</v>
      </c>
      <c r="AE940" s="162" t="s">
        <v>363</v>
      </c>
      <c r="AF940" s="162" t="s">
        <v>363</v>
      </c>
      <c r="AG940" s="162" t="s">
        <v>363</v>
      </c>
      <c r="AH940" s="162" t="s">
        <v>363</v>
      </c>
      <c r="AI940" s="162">
        <v>223.11594253422803</v>
      </c>
      <c r="AJ940" s="162" t="s">
        <v>363</v>
      </c>
      <c r="AK940" s="34">
        <v>190.67090814535669</v>
      </c>
      <c r="AL940" s="34">
        <v>1222.4533940097863</v>
      </c>
      <c r="AM940" s="34" t="s">
        <v>363</v>
      </c>
      <c r="AN940" s="34">
        <v>797.80190470707635</v>
      </c>
      <c r="AO940" s="34" t="s">
        <v>363</v>
      </c>
      <c r="AP940" s="34">
        <v>1332.4813293756283</v>
      </c>
      <c r="AQ940" s="34">
        <v>1314.8534385404068</v>
      </c>
    </row>
    <row r="941" spans="1:43" x14ac:dyDescent="0.45">
      <c r="A941" s="19">
        <v>933</v>
      </c>
      <c r="B941" s="19" t="str">
        <f t="shared" si="96"/>
        <v>90240_Grey</v>
      </c>
      <c r="C941" s="19" t="s">
        <v>1266</v>
      </c>
      <c r="D941" s="19" t="s">
        <v>1266</v>
      </c>
      <c r="E941" s="19" t="s">
        <v>1266</v>
      </c>
      <c r="F941" s="19" t="s">
        <v>1626</v>
      </c>
      <c r="G941" s="19">
        <f t="shared" si="97"/>
        <v>90240</v>
      </c>
      <c r="H941" s="19" t="str">
        <f t="shared" si="99"/>
        <v>090240</v>
      </c>
      <c r="I941" s="19" t="str">
        <f t="shared" si="95"/>
        <v>aa</v>
      </c>
      <c r="J941" s="19">
        <f t="shared" si="98"/>
        <v>667</v>
      </c>
      <c r="K941" s="38"/>
      <c r="L941" s="39"/>
      <c r="M941" s="39"/>
      <c r="N941" s="39"/>
      <c r="O941" s="39"/>
      <c r="P941" s="39"/>
      <c r="Q941" s="40"/>
      <c r="R941" s="40"/>
      <c r="S941" s="33" t="s">
        <v>364</v>
      </c>
      <c r="T941" s="34">
        <v>725.57161203935516</v>
      </c>
      <c r="U941" s="34"/>
      <c r="V941" s="34">
        <v>112.79618724062459</v>
      </c>
      <c r="W941" s="162" t="s">
        <v>363</v>
      </c>
      <c r="X941" s="162">
        <v>110.23193427118032</v>
      </c>
      <c r="Y941" s="34" t="s">
        <v>363</v>
      </c>
      <c r="Z941" s="162">
        <v>6.7615775064237982E-3</v>
      </c>
      <c r="AA941" s="162" t="s">
        <v>363</v>
      </c>
      <c r="AB941" s="162">
        <v>256.51451531416194</v>
      </c>
      <c r="AC941" s="34">
        <v>89.070963358716284</v>
      </c>
      <c r="AD941" s="162" t="s">
        <v>363</v>
      </c>
      <c r="AE941" s="162">
        <v>235.72986271054933</v>
      </c>
      <c r="AF941" s="162" t="s">
        <v>363</v>
      </c>
      <c r="AG941" s="162" t="s">
        <v>363</v>
      </c>
      <c r="AH941" s="162">
        <v>0.96513853561432883</v>
      </c>
      <c r="AI941" s="162">
        <v>107.81942655266771</v>
      </c>
      <c r="AJ941" s="162">
        <v>1.9607177901269264</v>
      </c>
      <c r="AK941" s="34">
        <v>484.75890958530476</v>
      </c>
      <c r="AL941" s="34">
        <v>246.11146982102824</v>
      </c>
      <c r="AM941" s="34" t="s">
        <v>363</v>
      </c>
      <c r="AN941" s="34">
        <v>1495.9252568318968</v>
      </c>
      <c r="AO941" s="34" t="s">
        <v>363</v>
      </c>
      <c r="AP941" s="34">
        <v>360.33219097900889</v>
      </c>
      <c r="AQ941" s="34">
        <v>1040.1859561265642</v>
      </c>
    </row>
    <row r="942" spans="1:43" x14ac:dyDescent="0.45">
      <c r="A942" s="19">
        <v>934</v>
      </c>
      <c r="B942" s="19" t="str">
        <f t="shared" si="96"/>
        <v>121010_Green</v>
      </c>
      <c r="C942" s="19" t="s">
        <v>243</v>
      </c>
      <c r="D942" s="19" t="s">
        <v>243</v>
      </c>
      <c r="E942" s="19" t="s">
        <v>243</v>
      </c>
      <c r="F942" s="19" t="s">
        <v>243</v>
      </c>
      <c r="G942" s="19">
        <f t="shared" si="97"/>
        <v>121010</v>
      </c>
      <c r="H942" s="19" t="str">
        <f t="shared" si="99"/>
        <v>121010</v>
      </c>
      <c r="I942" s="19">
        <f>IF(J942=J939,"aa",J942)</f>
        <v>677</v>
      </c>
      <c r="J942" s="19">
        <f t="shared" si="98"/>
        <v>677</v>
      </c>
      <c r="K942" s="31">
        <v>677</v>
      </c>
      <c r="L942" s="30" t="s">
        <v>1151</v>
      </c>
      <c r="M942" s="30" t="s">
        <v>1152</v>
      </c>
      <c r="N942" s="49" t="s">
        <v>1153</v>
      </c>
      <c r="O942" s="30" t="s">
        <v>242</v>
      </c>
      <c r="P942" s="30" t="s">
        <v>1151</v>
      </c>
      <c r="Q942" s="32">
        <v>1</v>
      </c>
      <c r="R942" s="32">
        <v>1</v>
      </c>
      <c r="S942" s="33" t="s">
        <v>361</v>
      </c>
      <c r="T942" s="34">
        <v>2382.0592857256215</v>
      </c>
      <c r="U942" s="34"/>
      <c r="V942" s="34" t="s">
        <v>363</v>
      </c>
      <c r="W942" s="162" t="s">
        <v>363</v>
      </c>
      <c r="X942" s="162" t="s">
        <v>363</v>
      </c>
      <c r="Y942" s="34" t="s">
        <v>363</v>
      </c>
      <c r="Z942" s="162">
        <v>4018.3542068467004</v>
      </c>
      <c r="AA942" s="162" t="s">
        <v>363</v>
      </c>
      <c r="AB942" s="162" t="s">
        <v>363</v>
      </c>
      <c r="AC942" s="34" t="s">
        <v>363</v>
      </c>
      <c r="AD942" s="162" t="s">
        <v>363</v>
      </c>
      <c r="AE942" s="162" t="s">
        <v>363</v>
      </c>
      <c r="AF942" s="162" t="s">
        <v>363</v>
      </c>
      <c r="AG942" s="162" t="s">
        <v>363</v>
      </c>
      <c r="AH942" s="162" t="s">
        <v>363</v>
      </c>
      <c r="AI942" s="162" t="s">
        <v>363</v>
      </c>
      <c r="AJ942" s="162" t="s">
        <v>363</v>
      </c>
      <c r="AK942" s="34" t="s">
        <v>363</v>
      </c>
      <c r="AL942" s="34">
        <v>3902.1702217736638</v>
      </c>
      <c r="AM942" s="34" t="s">
        <v>363</v>
      </c>
      <c r="AN942" s="34">
        <v>1894.2804855179436</v>
      </c>
      <c r="AO942" s="34" t="s">
        <v>363</v>
      </c>
      <c r="AP942" s="34" t="s">
        <v>363</v>
      </c>
      <c r="AQ942" s="34">
        <v>4503.0612309621383</v>
      </c>
    </row>
    <row r="943" spans="1:43" x14ac:dyDescent="0.45">
      <c r="A943" s="19">
        <v>935</v>
      </c>
      <c r="B943" s="19" t="str">
        <f t="shared" si="96"/>
        <v>121010_Blue</v>
      </c>
      <c r="C943" s="19" t="s">
        <v>243</v>
      </c>
      <c r="D943" s="19" t="s">
        <v>243</v>
      </c>
      <c r="E943" s="19" t="s">
        <v>243</v>
      </c>
      <c r="F943" s="19" t="s">
        <v>243</v>
      </c>
      <c r="G943" s="19">
        <f t="shared" si="97"/>
        <v>121010</v>
      </c>
      <c r="H943" s="19" t="str">
        <f t="shared" si="99"/>
        <v>121010</v>
      </c>
      <c r="I943" s="19">
        <f t="shared" si="95"/>
        <v>677</v>
      </c>
      <c r="J943" s="19">
        <f t="shared" si="98"/>
        <v>677</v>
      </c>
      <c r="K943" s="35"/>
      <c r="L943" s="36"/>
      <c r="M943" s="36"/>
      <c r="N943" s="56"/>
      <c r="O943" s="36"/>
      <c r="P943" s="36"/>
      <c r="Q943" s="37"/>
      <c r="R943" s="37"/>
      <c r="S943" s="33" t="s">
        <v>362</v>
      </c>
      <c r="T943" s="34">
        <v>269.23192263695188</v>
      </c>
      <c r="U943" s="34"/>
      <c r="V943" s="34" t="s">
        <v>363</v>
      </c>
      <c r="W943" s="162" t="s">
        <v>363</v>
      </c>
      <c r="X943" s="162" t="s">
        <v>363</v>
      </c>
      <c r="Y943" s="34" t="s">
        <v>363</v>
      </c>
      <c r="Z943" s="162">
        <v>32.457139789989185</v>
      </c>
      <c r="AA943" s="162" t="s">
        <v>363</v>
      </c>
      <c r="AB943" s="162" t="s">
        <v>363</v>
      </c>
      <c r="AC943" s="34" t="s">
        <v>363</v>
      </c>
      <c r="AD943" s="162" t="s">
        <v>363</v>
      </c>
      <c r="AE943" s="162" t="s">
        <v>363</v>
      </c>
      <c r="AF943" s="162" t="s">
        <v>363</v>
      </c>
      <c r="AG943" s="162" t="s">
        <v>363</v>
      </c>
      <c r="AH943" s="162" t="s">
        <v>363</v>
      </c>
      <c r="AI943" s="162" t="s">
        <v>363</v>
      </c>
      <c r="AJ943" s="162" t="s">
        <v>363</v>
      </c>
      <c r="AK943" s="34" t="s">
        <v>363</v>
      </c>
      <c r="AL943" s="34">
        <v>492.4545247333977</v>
      </c>
      <c r="AM943" s="34" t="s">
        <v>363</v>
      </c>
      <c r="AN943" s="34">
        <v>36.541697232254911</v>
      </c>
      <c r="AO943" s="34" t="s">
        <v>363</v>
      </c>
      <c r="AP943" s="34" t="s">
        <v>363</v>
      </c>
      <c r="AQ943" s="34">
        <v>3015.8048521482669</v>
      </c>
    </row>
    <row r="944" spans="1:43" x14ac:dyDescent="0.45">
      <c r="A944" s="19">
        <v>936</v>
      </c>
      <c r="B944" s="19" t="str">
        <f t="shared" si="96"/>
        <v>121010_Grey</v>
      </c>
      <c r="C944" s="19" t="s">
        <v>243</v>
      </c>
      <c r="D944" s="19" t="s">
        <v>243</v>
      </c>
      <c r="E944" s="19" t="s">
        <v>243</v>
      </c>
      <c r="F944" s="19" t="s">
        <v>243</v>
      </c>
      <c r="G944" s="19">
        <f t="shared" si="97"/>
        <v>121010</v>
      </c>
      <c r="H944" s="19" t="str">
        <f t="shared" si="99"/>
        <v>121010</v>
      </c>
      <c r="I944" s="19">
        <f t="shared" si="95"/>
        <v>677</v>
      </c>
      <c r="J944" s="19">
        <f t="shared" si="98"/>
        <v>677</v>
      </c>
      <c r="K944" s="38"/>
      <c r="L944" s="39"/>
      <c r="M944" s="39"/>
      <c r="N944" s="39"/>
      <c r="O944" s="39"/>
      <c r="P944" s="39"/>
      <c r="Q944" s="40"/>
      <c r="R944" s="40"/>
      <c r="S944" s="33" t="s">
        <v>364</v>
      </c>
      <c r="T944" s="34">
        <v>1413.5415120319153</v>
      </c>
      <c r="U944" s="34"/>
      <c r="V944" s="34" t="s">
        <v>363</v>
      </c>
      <c r="W944" s="162" t="s">
        <v>363</v>
      </c>
      <c r="X944" s="162" t="s">
        <v>363</v>
      </c>
      <c r="Y944" s="34" t="s">
        <v>363</v>
      </c>
      <c r="Z944" s="162" t="s">
        <v>363</v>
      </c>
      <c r="AA944" s="162" t="s">
        <v>363</v>
      </c>
      <c r="AB944" s="162" t="s">
        <v>363</v>
      </c>
      <c r="AC944" s="34" t="s">
        <v>363</v>
      </c>
      <c r="AD944" s="162" t="s">
        <v>363</v>
      </c>
      <c r="AE944" s="162" t="s">
        <v>363</v>
      </c>
      <c r="AF944" s="162" t="s">
        <v>363</v>
      </c>
      <c r="AG944" s="162" t="s">
        <v>363</v>
      </c>
      <c r="AH944" s="162" t="s">
        <v>363</v>
      </c>
      <c r="AI944" s="162" t="s">
        <v>363</v>
      </c>
      <c r="AJ944" s="162" t="s">
        <v>363</v>
      </c>
      <c r="AK944" s="34" t="s">
        <v>363</v>
      </c>
      <c r="AL944" s="34">
        <v>359.19621335924035</v>
      </c>
      <c r="AM944" s="34" t="s">
        <v>363</v>
      </c>
      <c r="AN944" s="34">
        <v>514.09231110799294</v>
      </c>
      <c r="AO944" s="34" t="s">
        <v>363</v>
      </c>
      <c r="AP944" s="34" t="s">
        <v>363</v>
      </c>
      <c r="AQ944" s="34">
        <v>2548.2219998752994</v>
      </c>
    </row>
    <row r="945" spans="1:43" x14ac:dyDescent="0.45">
      <c r="A945" s="19">
        <v>937</v>
      </c>
      <c r="B945" s="19" t="str">
        <f t="shared" si="96"/>
        <v>121020_Green</v>
      </c>
      <c r="C945" s="19" t="s">
        <v>51</v>
      </c>
      <c r="D945" s="19" t="s">
        <v>51</v>
      </c>
      <c r="E945" s="19" t="s">
        <v>51</v>
      </c>
      <c r="F945" s="19" t="s">
        <v>51</v>
      </c>
      <c r="G945" s="19">
        <f t="shared" si="97"/>
        <v>121020</v>
      </c>
      <c r="H945" s="19" t="str">
        <f t="shared" si="99"/>
        <v>121020</v>
      </c>
      <c r="I945" s="19" t="str">
        <f>IF(J945=J942,"aa",J945)</f>
        <v>aa</v>
      </c>
      <c r="J945" s="19">
        <f t="shared" si="98"/>
        <v>677</v>
      </c>
      <c r="K945" s="31" t="s">
        <v>363</v>
      </c>
      <c r="L945" s="30" t="s">
        <v>1154</v>
      </c>
      <c r="M945" s="30" t="s">
        <v>1152</v>
      </c>
      <c r="N945" s="49" t="s">
        <v>1155</v>
      </c>
      <c r="O945" s="30" t="s">
        <v>363</v>
      </c>
      <c r="P945" s="30" t="s">
        <v>1151</v>
      </c>
      <c r="Q945" s="32">
        <v>1</v>
      </c>
      <c r="R945" s="32">
        <v>1</v>
      </c>
      <c r="S945" s="33" t="s">
        <v>361</v>
      </c>
      <c r="T945" s="34">
        <v>2382.0592857256215</v>
      </c>
      <c r="U945" s="34"/>
      <c r="V945" s="34" t="s">
        <v>363</v>
      </c>
      <c r="W945" s="162" t="s">
        <v>363</v>
      </c>
      <c r="X945" s="162" t="s">
        <v>363</v>
      </c>
      <c r="Y945" s="34" t="s">
        <v>363</v>
      </c>
      <c r="Z945" s="162">
        <v>4018.3542068467004</v>
      </c>
      <c r="AA945" s="162" t="s">
        <v>363</v>
      </c>
      <c r="AB945" s="162" t="s">
        <v>363</v>
      </c>
      <c r="AC945" s="34" t="s">
        <v>363</v>
      </c>
      <c r="AD945" s="162" t="s">
        <v>363</v>
      </c>
      <c r="AE945" s="162" t="s">
        <v>363</v>
      </c>
      <c r="AF945" s="162" t="s">
        <v>363</v>
      </c>
      <c r="AG945" s="162" t="s">
        <v>363</v>
      </c>
      <c r="AH945" s="162" t="s">
        <v>363</v>
      </c>
      <c r="AI945" s="162" t="s">
        <v>363</v>
      </c>
      <c r="AJ945" s="162" t="s">
        <v>363</v>
      </c>
      <c r="AK945" s="34" t="s">
        <v>363</v>
      </c>
      <c r="AL945" s="34">
        <v>3902.1702217736638</v>
      </c>
      <c r="AM945" s="34" t="s">
        <v>363</v>
      </c>
      <c r="AN945" s="34">
        <v>1894.2804855179436</v>
      </c>
      <c r="AO945" s="34" t="s">
        <v>363</v>
      </c>
      <c r="AP945" s="34" t="s">
        <v>363</v>
      </c>
      <c r="AQ945" s="34">
        <v>4503.0612309621383</v>
      </c>
    </row>
    <row r="946" spans="1:43" x14ac:dyDescent="0.45">
      <c r="A946" s="19">
        <v>938</v>
      </c>
      <c r="B946" s="19" t="str">
        <f t="shared" si="96"/>
        <v>121020_Blue</v>
      </c>
      <c r="C946" s="19" t="s">
        <v>51</v>
      </c>
      <c r="D946" s="19" t="s">
        <v>51</v>
      </c>
      <c r="E946" s="19" t="s">
        <v>51</v>
      </c>
      <c r="F946" s="19" t="s">
        <v>51</v>
      </c>
      <c r="G946" s="19">
        <f t="shared" si="97"/>
        <v>121020</v>
      </c>
      <c r="H946" s="19" t="str">
        <f t="shared" si="99"/>
        <v>121020</v>
      </c>
      <c r="I946" s="19" t="str">
        <f t="shared" si="95"/>
        <v>aa</v>
      </c>
      <c r="J946" s="19">
        <f t="shared" si="98"/>
        <v>677</v>
      </c>
      <c r="K946" s="35"/>
      <c r="L946" s="36"/>
      <c r="M946" s="36"/>
      <c r="N946" s="56"/>
      <c r="O946" s="36"/>
      <c r="P946" s="36"/>
      <c r="Q946" s="37"/>
      <c r="R946" s="37"/>
      <c r="S946" s="33" t="s">
        <v>362</v>
      </c>
      <c r="T946" s="34">
        <v>269.23192263695188</v>
      </c>
      <c r="U946" s="34"/>
      <c r="V946" s="34" t="s">
        <v>363</v>
      </c>
      <c r="W946" s="162" t="s">
        <v>363</v>
      </c>
      <c r="X946" s="162" t="s">
        <v>363</v>
      </c>
      <c r="Y946" s="34" t="s">
        <v>363</v>
      </c>
      <c r="Z946" s="162">
        <v>32.457139789989185</v>
      </c>
      <c r="AA946" s="162" t="s">
        <v>363</v>
      </c>
      <c r="AB946" s="162" t="s">
        <v>363</v>
      </c>
      <c r="AC946" s="34" t="s">
        <v>363</v>
      </c>
      <c r="AD946" s="162" t="s">
        <v>363</v>
      </c>
      <c r="AE946" s="162" t="s">
        <v>363</v>
      </c>
      <c r="AF946" s="162" t="s">
        <v>363</v>
      </c>
      <c r="AG946" s="162" t="s">
        <v>363</v>
      </c>
      <c r="AH946" s="162" t="s">
        <v>363</v>
      </c>
      <c r="AI946" s="162" t="s">
        <v>363</v>
      </c>
      <c r="AJ946" s="162" t="s">
        <v>363</v>
      </c>
      <c r="AK946" s="34" t="s">
        <v>363</v>
      </c>
      <c r="AL946" s="34">
        <v>492.4545247333977</v>
      </c>
      <c r="AM946" s="34" t="s">
        <v>363</v>
      </c>
      <c r="AN946" s="34">
        <v>36.541697232254911</v>
      </c>
      <c r="AO946" s="34" t="s">
        <v>363</v>
      </c>
      <c r="AP946" s="34" t="s">
        <v>363</v>
      </c>
      <c r="AQ946" s="34">
        <v>3015.8048521482669</v>
      </c>
    </row>
    <row r="947" spans="1:43" x14ac:dyDescent="0.45">
      <c r="A947" s="19">
        <v>939</v>
      </c>
      <c r="B947" s="19" t="str">
        <f t="shared" si="96"/>
        <v>121020_Grey</v>
      </c>
      <c r="C947" s="19" t="s">
        <v>51</v>
      </c>
      <c r="D947" s="19" t="s">
        <v>51</v>
      </c>
      <c r="E947" s="19" t="s">
        <v>51</v>
      </c>
      <c r="F947" s="19" t="s">
        <v>51</v>
      </c>
      <c r="G947" s="19">
        <f t="shared" si="97"/>
        <v>121020</v>
      </c>
      <c r="H947" s="19" t="str">
        <f t="shared" si="99"/>
        <v>121020</v>
      </c>
      <c r="I947" s="19" t="str">
        <f t="shared" si="95"/>
        <v>aa</v>
      </c>
      <c r="J947" s="19">
        <f t="shared" si="98"/>
        <v>677</v>
      </c>
      <c r="K947" s="38"/>
      <c r="L947" s="39"/>
      <c r="M947" s="39"/>
      <c r="N947" s="39"/>
      <c r="O947" s="39"/>
      <c r="P947" s="39"/>
      <c r="Q947" s="40"/>
      <c r="R947" s="40"/>
      <c r="S947" s="33" t="s">
        <v>364</v>
      </c>
      <c r="T947" s="34">
        <v>1413.5415120319153</v>
      </c>
      <c r="U947" s="34"/>
      <c r="V947" s="34" t="s">
        <v>363</v>
      </c>
      <c r="W947" s="162" t="s">
        <v>363</v>
      </c>
      <c r="X947" s="162" t="s">
        <v>363</v>
      </c>
      <c r="Y947" s="34" t="s">
        <v>363</v>
      </c>
      <c r="Z947" s="162" t="s">
        <v>363</v>
      </c>
      <c r="AA947" s="162" t="s">
        <v>363</v>
      </c>
      <c r="AB947" s="162" t="s">
        <v>363</v>
      </c>
      <c r="AC947" s="34" t="s">
        <v>363</v>
      </c>
      <c r="AD947" s="162" t="s">
        <v>363</v>
      </c>
      <c r="AE947" s="162" t="s">
        <v>363</v>
      </c>
      <c r="AF947" s="162" t="s">
        <v>363</v>
      </c>
      <c r="AG947" s="162" t="s">
        <v>363</v>
      </c>
      <c r="AH947" s="162" t="s">
        <v>363</v>
      </c>
      <c r="AI947" s="162" t="s">
        <v>363</v>
      </c>
      <c r="AJ947" s="162" t="s">
        <v>363</v>
      </c>
      <c r="AK947" s="34" t="s">
        <v>363</v>
      </c>
      <c r="AL947" s="34">
        <v>359.19621335924035</v>
      </c>
      <c r="AM947" s="34" t="s">
        <v>363</v>
      </c>
      <c r="AN947" s="34">
        <v>514.09231110799294</v>
      </c>
      <c r="AO947" s="34" t="s">
        <v>363</v>
      </c>
      <c r="AP947" s="34" t="s">
        <v>363</v>
      </c>
      <c r="AQ947" s="34">
        <v>2548.2219998752994</v>
      </c>
    </row>
    <row r="948" spans="1:43" x14ac:dyDescent="0.45">
      <c r="A948" s="19">
        <v>940</v>
      </c>
      <c r="B948" s="19" t="str">
        <f t="shared" si="96"/>
        <v>130213_Green</v>
      </c>
      <c r="C948" s="19" t="s">
        <v>1265</v>
      </c>
      <c r="D948" s="19" t="s">
        <v>1265</v>
      </c>
      <c r="E948" s="19" t="s">
        <v>1265</v>
      </c>
      <c r="F948" s="19" t="s">
        <v>1265</v>
      </c>
      <c r="G948" s="19">
        <f t="shared" si="97"/>
        <v>130213</v>
      </c>
      <c r="H948" s="19" t="str">
        <f t="shared" si="99"/>
        <v>130213</v>
      </c>
      <c r="I948" s="19" t="str">
        <f>IF(J948=J945,"aa",J948)</f>
        <v>aa</v>
      </c>
      <c r="J948" s="19">
        <f t="shared" si="98"/>
        <v>677</v>
      </c>
      <c r="K948" s="31" t="s">
        <v>363</v>
      </c>
      <c r="L948" s="30" t="s">
        <v>1156</v>
      </c>
      <c r="M948" s="30" t="s">
        <v>1157</v>
      </c>
      <c r="N948" s="30" t="s">
        <v>1158</v>
      </c>
      <c r="O948" s="30" t="s">
        <v>363</v>
      </c>
      <c r="P948" s="30" t="s">
        <v>1151</v>
      </c>
      <c r="Q948" s="32">
        <v>0.25</v>
      </c>
      <c r="R948" s="32">
        <v>1</v>
      </c>
      <c r="S948" s="33" t="s">
        <v>361</v>
      </c>
      <c r="T948" s="34">
        <v>9528.2371429024861</v>
      </c>
      <c r="U948" s="34"/>
      <c r="V948" s="34" t="s">
        <v>363</v>
      </c>
      <c r="W948" s="162" t="s">
        <v>363</v>
      </c>
      <c r="X948" s="162" t="s">
        <v>363</v>
      </c>
      <c r="Y948" s="34" t="s">
        <v>363</v>
      </c>
      <c r="Z948" s="162">
        <v>16073.416827386802</v>
      </c>
      <c r="AA948" s="162" t="s">
        <v>363</v>
      </c>
      <c r="AB948" s="162" t="s">
        <v>363</v>
      </c>
      <c r="AC948" s="34" t="s">
        <v>363</v>
      </c>
      <c r="AD948" s="162" t="s">
        <v>363</v>
      </c>
      <c r="AE948" s="162" t="s">
        <v>363</v>
      </c>
      <c r="AF948" s="162" t="s">
        <v>363</v>
      </c>
      <c r="AG948" s="162" t="s">
        <v>363</v>
      </c>
      <c r="AH948" s="162" t="s">
        <v>363</v>
      </c>
      <c r="AI948" s="162" t="s">
        <v>363</v>
      </c>
      <c r="AJ948" s="162" t="s">
        <v>363</v>
      </c>
      <c r="AK948" s="34" t="s">
        <v>363</v>
      </c>
      <c r="AL948" s="34">
        <v>15608.680887094655</v>
      </c>
      <c r="AM948" s="34" t="s">
        <v>363</v>
      </c>
      <c r="AN948" s="34">
        <v>7577.1219420717744</v>
      </c>
      <c r="AO948" s="34" t="s">
        <v>363</v>
      </c>
      <c r="AP948" s="34" t="s">
        <v>363</v>
      </c>
      <c r="AQ948" s="34">
        <v>18012.244923848553</v>
      </c>
    </row>
    <row r="949" spans="1:43" x14ac:dyDescent="0.45">
      <c r="A949" s="19">
        <v>941</v>
      </c>
      <c r="B949" s="19" t="str">
        <f t="shared" si="96"/>
        <v>130213_Blue</v>
      </c>
      <c r="C949" s="19" t="s">
        <v>1265</v>
      </c>
      <c r="D949" s="19" t="s">
        <v>1265</v>
      </c>
      <c r="E949" s="19" t="s">
        <v>1265</v>
      </c>
      <c r="F949" s="19" t="s">
        <v>1265</v>
      </c>
      <c r="G949" s="19">
        <f t="shared" si="97"/>
        <v>130213</v>
      </c>
      <c r="H949" s="19" t="str">
        <f t="shared" si="99"/>
        <v>130213</v>
      </c>
      <c r="I949" s="19" t="str">
        <f t="shared" si="95"/>
        <v>aa</v>
      </c>
      <c r="J949" s="19">
        <f t="shared" si="98"/>
        <v>677</v>
      </c>
      <c r="K949" s="35"/>
      <c r="L949" s="36"/>
      <c r="M949" s="36"/>
      <c r="N949" s="36"/>
      <c r="O949" s="36"/>
      <c r="P949" s="36"/>
      <c r="Q949" s="37"/>
      <c r="R949" s="37"/>
      <c r="S949" s="33" t="s">
        <v>362</v>
      </c>
      <c r="T949" s="34">
        <v>1076.9276905478075</v>
      </c>
      <c r="U949" s="34"/>
      <c r="V949" s="34" t="s">
        <v>363</v>
      </c>
      <c r="W949" s="162" t="s">
        <v>363</v>
      </c>
      <c r="X949" s="162" t="s">
        <v>363</v>
      </c>
      <c r="Y949" s="34" t="s">
        <v>363</v>
      </c>
      <c r="Z949" s="162">
        <v>129.82855915995674</v>
      </c>
      <c r="AA949" s="162" t="s">
        <v>363</v>
      </c>
      <c r="AB949" s="162" t="s">
        <v>363</v>
      </c>
      <c r="AC949" s="34" t="s">
        <v>363</v>
      </c>
      <c r="AD949" s="162" t="s">
        <v>363</v>
      </c>
      <c r="AE949" s="162" t="s">
        <v>363</v>
      </c>
      <c r="AF949" s="162" t="s">
        <v>363</v>
      </c>
      <c r="AG949" s="162" t="s">
        <v>363</v>
      </c>
      <c r="AH949" s="162" t="s">
        <v>363</v>
      </c>
      <c r="AI949" s="162" t="s">
        <v>363</v>
      </c>
      <c r="AJ949" s="162" t="s">
        <v>363</v>
      </c>
      <c r="AK949" s="34" t="s">
        <v>363</v>
      </c>
      <c r="AL949" s="34">
        <v>1969.8180989335908</v>
      </c>
      <c r="AM949" s="34" t="s">
        <v>363</v>
      </c>
      <c r="AN949" s="34">
        <v>146.16678892901965</v>
      </c>
      <c r="AO949" s="34" t="s">
        <v>363</v>
      </c>
      <c r="AP949" s="34" t="s">
        <v>363</v>
      </c>
      <c r="AQ949" s="34">
        <v>12063.219408593068</v>
      </c>
    </row>
    <row r="950" spans="1:43" x14ac:dyDescent="0.45">
      <c r="A950" s="19">
        <v>942</v>
      </c>
      <c r="B950" s="19" t="str">
        <f t="shared" si="96"/>
        <v>130213_Grey</v>
      </c>
      <c r="C950" s="19" t="s">
        <v>1265</v>
      </c>
      <c r="D950" s="19" t="s">
        <v>1265</v>
      </c>
      <c r="E950" s="19" t="s">
        <v>1265</v>
      </c>
      <c r="F950" s="19" t="s">
        <v>1265</v>
      </c>
      <c r="G950" s="19">
        <f t="shared" si="97"/>
        <v>130213</v>
      </c>
      <c r="H950" s="19" t="str">
        <f t="shared" si="99"/>
        <v>130213</v>
      </c>
      <c r="I950" s="19" t="str">
        <f t="shared" si="95"/>
        <v>aa</v>
      </c>
      <c r="J950" s="19">
        <f t="shared" si="98"/>
        <v>677</v>
      </c>
      <c r="K950" s="38"/>
      <c r="L950" s="39"/>
      <c r="M950" s="39"/>
      <c r="N950" s="39"/>
      <c r="O950" s="39"/>
      <c r="P950" s="39"/>
      <c r="Q950" s="40"/>
      <c r="R950" s="40"/>
      <c r="S950" s="33" t="s">
        <v>364</v>
      </c>
      <c r="T950" s="34">
        <v>5654.1660481276613</v>
      </c>
      <c r="U950" s="34"/>
      <c r="V950" s="34" t="s">
        <v>363</v>
      </c>
      <c r="W950" s="162" t="s">
        <v>363</v>
      </c>
      <c r="X950" s="162" t="s">
        <v>363</v>
      </c>
      <c r="Y950" s="34" t="s">
        <v>363</v>
      </c>
      <c r="Z950" s="162" t="s">
        <v>363</v>
      </c>
      <c r="AA950" s="162" t="s">
        <v>363</v>
      </c>
      <c r="AB950" s="162" t="s">
        <v>363</v>
      </c>
      <c r="AC950" s="34" t="s">
        <v>363</v>
      </c>
      <c r="AD950" s="162" t="s">
        <v>363</v>
      </c>
      <c r="AE950" s="162" t="s">
        <v>363</v>
      </c>
      <c r="AF950" s="162" t="s">
        <v>363</v>
      </c>
      <c r="AG950" s="162" t="s">
        <v>363</v>
      </c>
      <c r="AH950" s="162" t="s">
        <v>363</v>
      </c>
      <c r="AI950" s="162" t="s">
        <v>363</v>
      </c>
      <c r="AJ950" s="162" t="s">
        <v>363</v>
      </c>
      <c r="AK950" s="34" t="s">
        <v>363</v>
      </c>
      <c r="AL950" s="34">
        <v>1436.7848534369614</v>
      </c>
      <c r="AM950" s="34" t="s">
        <v>363</v>
      </c>
      <c r="AN950" s="34">
        <v>2056.3692444319718</v>
      </c>
      <c r="AO950" s="34" t="s">
        <v>363</v>
      </c>
      <c r="AP950" s="34" t="s">
        <v>363</v>
      </c>
      <c r="AQ950" s="34">
        <v>10192.887999501198</v>
      </c>
    </row>
    <row r="951" spans="1:43" x14ac:dyDescent="0.45">
      <c r="A951" s="19">
        <v>943</v>
      </c>
      <c r="B951" s="19" t="str">
        <f t="shared" si="96"/>
        <v>90411_Green</v>
      </c>
      <c r="C951" s="26" t="s">
        <v>168</v>
      </c>
      <c r="D951" s="26" t="s">
        <v>168</v>
      </c>
      <c r="E951" s="26" t="s">
        <v>168</v>
      </c>
      <c r="F951" s="26" t="s">
        <v>168</v>
      </c>
      <c r="G951" s="19">
        <f t="shared" si="97"/>
        <v>90411</v>
      </c>
      <c r="H951" s="19" t="str">
        <f t="shared" si="99"/>
        <v>090411</v>
      </c>
      <c r="I951" s="19">
        <f>IF(J951=J948,"aa",J951)</f>
        <v>687</v>
      </c>
      <c r="J951" s="19">
        <f t="shared" si="98"/>
        <v>687</v>
      </c>
      <c r="K951" s="31">
        <v>687</v>
      </c>
      <c r="L951" s="30" t="s">
        <v>1159</v>
      </c>
      <c r="M951" s="30" t="s">
        <v>1160</v>
      </c>
      <c r="N951" s="49" t="s">
        <v>1161</v>
      </c>
      <c r="O951" s="49" t="s">
        <v>1162</v>
      </c>
      <c r="P951" s="30" t="s">
        <v>1159</v>
      </c>
      <c r="Q951" s="32">
        <v>1</v>
      </c>
      <c r="R951" s="32">
        <v>1</v>
      </c>
      <c r="S951" s="33" t="s">
        <v>361</v>
      </c>
      <c r="T951" s="34">
        <v>6540.2563419566586</v>
      </c>
      <c r="U951" s="34"/>
      <c r="V951" s="34" t="s">
        <v>363</v>
      </c>
      <c r="W951" s="162" t="s">
        <v>363</v>
      </c>
      <c r="X951" s="162">
        <v>1653.1978311116341</v>
      </c>
      <c r="Y951" s="34" t="s">
        <v>363</v>
      </c>
      <c r="Z951" s="162">
        <v>9921.0762546573133</v>
      </c>
      <c r="AA951" s="162">
        <v>5733.6702357829281</v>
      </c>
      <c r="AB951" s="162">
        <v>6316.5431246330145</v>
      </c>
      <c r="AC951" s="34">
        <v>4778.8143893047172</v>
      </c>
      <c r="AD951" s="162">
        <v>4957.1586089531002</v>
      </c>
      <c r="AE951" s="162" t="s">
        <v>363</v>
      </c>
      <c r="AF951" s="162" t="s">
        <v>363</v>
      </c>
      <c r="AG951" s="162">
        <v>309.89717802599904</v>
      </c>
      <c r="AH951" s="162" t="s">
        <v>363</v>
      </c>
      <c r="AI951" s="162">
        <v>11453.537700335342</v>
      </c>
      <c r="AJ951" s="162">
        <v>4478.5032029478316</v>
      </c>
      <c r="AK951" s="34">
        <v>2596.0448748381068</v>
      </c>
      <c r="AL951" s="34" t="s">
        <v>363</v>
      </c>
      <c r="AM951" s="34" t="s">
        <v>363</v>
      </c>
      <c r="AN951" s="34">
        <v>2596.4309531351696</v>
      </c>
      <c r="AO951" s="34" t="s">
        <v>363</v>
      </c>
      <c r="AP951" s="34">
        <v>17833.237650459669</v>
      </c>
      <c r="AQ951" s="34" t="s">
        <v>363</v>
      </c>
    </row>
    <row r="952" spans="1:43" x14ac:dyDescent="0.45">
      <c r="A952" s="19">
        <v>944</v>
      </c>
      <c r="B952" s="19" t="str">
        <f t="shared" si="96"/>
        <v>90411_Blue</v>
      </c>
      <c r="C952" s="26" t="s">
        <v>168</v>
      </c>
      <c r="D952" s="26" t="s">
        <v>168</v>
      </c>
      <c r="E952" s="26" t="s">
        <v>168</v>
      </c>
      <c r="F952" s="26" t="s">
        <v>168</v>
      </c>
      <c r="G952" s="19">
        <f t="shared" si="97"/>
        <v>90411</v>
      </c>
      <c r="H952" s="19" t="str">
        <f t="shared" si="99"/>
        <v>090411</v>
      </c>
      <c r="I952" s="19">
        <f t="shared" si="95"/>
        <v>687</v>
      </c>
      <c r="J952" s="19">
        <f t="shared" si="98"/>
        <v>687</v>
      </c>
      <c r="K952" s="35"/>
      <c r="L952" s="36"/>
      <c r="M952" s="36"/>
      <c r="N952" s="56"/>
      <c r="O952" s="56"/>
      <c r="P952" s="36"/>
      <c r="Q952" s="37"/>
      <c r="R952" s="37"/>
      <c r="S952" s="33" t="s">
        <v>362</v>
      </c>
      <c r="T952" s="34">
        <v>467.21098958354168</v>
      </c>
      <c r="U952" s="34"/>
      <c r="V952" s="34" t="s">
        <v>363</v>
      </c>
      <c r="W952" s="162" t="s">
        <v>363</v>
      </c>
      <c r="X952" s="162">
        <v>95.880077177152657</v>
      </c>
      <c r="Y952" s="34" t="s">
        <v>363</v>
      </c>
      <c r="Z952" s="162">
        <v>113.13736317916847</v>
      </c>
      <c r="AA952" s="162">
        <v>13.845642600417296</v>
      </c>
      <c r="AB952" s="162">
        <v>407.33291685455561</v>
      </c>
      <c r="AC952" s="34">
        <v>188.57469633164501</v>
      </c>
      <c r="AD952" s="162">
        <v>30.402050966749744</v>
      </c>
      <c r="AE952" s="162" t="s">
        <v>363</v>
      </c>
      <c r="AF952" s="162" t="s">
        <v>363</v>
      </c>
      <c r="AG952" s="162">
        <v>2.4525673567041153</v>
      </c>
      <c r="AH952" s="162" t="s">
        <v>363</v>
      </c>
      <c r="AI952" s="162">
        <v>150.30561284311145</v>
      </c>
      <c r="AJ952" s="162">
        <v>0.93819786517141901</v>
      </c>
      <c r="AK952" s="34">
        <v>56.386487255804425</v>
      </c>
      <c r="AL952" s="34" t="s">
        <v>363</v>
      </c>
      <c r="AM952" s="34" t="s">
        <v>363</v>
      </c>
      <c r="AN952" s="34">
        <v>96.102480155514968</v>
      </c>
      <c r="AO952" s="34" t="s">
        <v>363</v>
      </c>
      <c r="AP952" s="34">
        <v>707.0057688902275</v>
      </c>
      <c r="AQ952" s="34" t="s">
        <v>363</v>
      </c>
    </row>
    <row r="953" spans="1:43" x14ac:dyDescent="0.45">
      <c r="A953" s="19">
        <v>945</v>
      </c>
      <c r="B953" s="19" t="str">
        <f t="shared" si="96"/>
        <v>90411_Grey</v>
      </c>
      <c r="C953" s="26" t="s">
        <v>168</v>
      </c>
      <c r="D953" s="26" t="s">
        <v>168</v>
      </c>
      <c r="E953" s="26" t="s">
        <v>168</v>
      </c>
      <c r="F953" s="26" t="s">
        <v>168</v>
      </c>
      <c r="G953" s="19">
        <f t="shared" si="97"/>
        <v>90411</v>
      </c>
      <c r="H953" s="19" t="str">
        <f t="shared" si="99"/>
        <v>090411</v>
      </c>
      <c r="I953" s="19">
        <f t="shared" si="95"/>
        <v>687</v>
      </c>
      <c r="J953" s="19">
        <f t="shared" si="98"/>
        <v>687</v>
      </c>
      <c r="K953" s="38"/>
      <c r="L953" s="39"/>
      <c r="M953" s="39"/>
      <c r="N953" s="39"/>
      <c r="O953" s="39"/>
      <c r="P953" s="39"/>
      <c r="Q953" s="40"/>
      <c r="R953" s="40"/>
      <c r="S953" s="33" t="s">
        <v>364</v>
      </c>
      <c r="T953" s="34">
        <v>604.02263408576403</v>
      </c>
      <c r="U953" s="34"/>
      <c r="V953" s="34" t="s">
        <v>363</v>
      </c>
      <c r="W953" s="162" t="s">
        <v>363</v>
      </c>
      <c r="X953" s="162">
        <v>92.831877515515714</v>
      </c>
      <c r="Y953" s="34" t="s">
        <v>363</v>
      </c>
      <c r="Z953" s="162">
        <v>1.4988947414053205E-5</v>
      </c>
      <c r="AA953" s="162">
        <v>9.7595871252497091</v>
      </c>
      <c r="AB953" s="162">
        <v>532.97714804953534</v>
      </c>
      <c r="AC953" s="34">
        <v>0.19552764295581143</v>
      </c>
      <c r="AD953" s="162" t="s">
        <v>363</v>
      </c>
      <c r="AE953" s="162" t="s">
        <v>363</v>
      </c>
      <c r="AF953" s="162" t="s">
        <v>363</v>
      </c>
      <c r="AG953" s="162">
        <v>43.172869418181506</v>
      </c>
      <c r="AH953" s="162" t="s">
        <v>363</v>
      </c>
      <c r="AI953" s="162" t="s">
        <v>363</v>
      </c>
      <c r="AJ953" s="162">
        <v>4.365548270291808</v>
      </c>
      <c r="AK953" s="34">
        <v>261.48524525464023</v>
      </c>
      <c r="AL953" s="34" t="s">
        <v>363</v>
      </c>
      <c r="AM953" s="34" t="s">
        <v>363</v>
      </c>
      <c r="AN953" s="34">
        <v>851.89188608031179</v>
      </c>
      <c r="AO953" s="34" t="s">
        <v>363</v>
      </c>
      <c r="AP953" s="34">
        <v>1880.4375308211488</v>
      </c>
      <c r="AQ953" s="34" t="s">
        <v>363</v>
      </c>
    </row>
    <row r="954" spans="1:43" x14ac:dyDescent="0.45">
      <c r="A954" s="19">
        <v>946</v>
      </c>
      <c r="B954" s="19" t="str">
        <f t="shared" si="96"/>
        <v>90412_Green</v>
      </c>
      <c r="C954" s="19" t="s">
        <v>1265</v>
      </c>
      <c r="D954" s="19" t="s">
        <v>1265</v>
      </c>
      <c r="E954" s="19" t="s">
        <v>1626</v>
      </c>
      <c r="F954" s="19" t="s">
        <v>1626</v>
      </c>
      <c r="G954" s="19">
        <f t="shared" si="97"/>
        <v>90412</v>
      </c>
      <c r="H954" s="19" t="str">
        <f t="shared" si="99"/>
        <v>090412</v>
      </c>
      <c r="I954" s="19" t="str">
        <f>IF(J954=J951,"aa",J954)</f>
        <v>aa</v>
      </c>
      <c r="J954" s="19">
        <f t="shared" si="98"/>
        <v>687</v>
      </c>
      <c r="K954" s="31" t="s">
        <v>363</v>
      </c>
      <c r="L954" s="30" t="s">
        <v>1163</v>
      </c>
      <c r="M954" s="30" t="s">
        <v>1164</v>
      </c>
      <c r="N954" s="49" t="s">
        <v>1165</v>
      </c>
      <c r="O954" s="30" t="s">
        <v>363</v>
      </c>
      <c r="P954" s="30" t="s">
        <v>1159</v>
      </c>
      <c r="Q954" s="32">
        <v>1</v>
      </c>
      <c r="R954" s="32">
        <v>1</v>
      </c>
      <c r="S954" s="33" t="s">
        <v>361</v>
      </c>
      <c r="T954" s="34">
        <v>6540.2563419566586</v>
      </c>
      <c r="U954" s="34"/>
      <c r="V954" s="34" t="s">
        <v>363</v>
      </c>
      <c r="W954" s="162" t="s">
        <v>363</v>
      </c>
      <c r="X954" s="162">
        <v>1653.1978311116341</v>
      </c>
      <c r="Y954" s="34" t="s">
        <v>363</v>
      </c>
      <c r="Z954" s="162">
        <v>9921.0762546573133</v>
      </c>
      <c r="AA954" s="162">
        <v>5733.6702357829281</v>
      </c>
      <c r="AB954" s="162">
        <v>6316.5431246330145</v>
      </c>
      <c r="AC954" s="34">
        <v>4778.8143893047172</v>
      </c>
      <c r="AD954" s="162">
        <v>4957.1586089531002</v>
      </c>
      <c r="AE954" s="162" t="s">
        <v>363</v>
      </c>
      <c r="AF954" s="162" t="s">
        <v>363</v>
      </c>
      <c r="AG954" s="162">
        <v>309.89717802599904</v>
      </c>
      <c r="AH954" s="162" t="s">
        <v>363</v>
      </c>
      <c r="AI954" s="162">
        <v>11453.537700335342</v>
      </c>
      <c r="AJ954" s="162">
        <v>4478.5032029478316</v>
      </c>
      <c r="AK954" s="34">
        <v>2596.0448748381068</v>
      </c>
      <c r="AL954" s="34" t="s">
        <v>363</v>
      </c>
      <c r="AM954" s="34" t="s">
        <v>363</v>
      </c>
      <c r="AN954" s="34">
        <v>2596.4309531351696</v>
      </c>
      <c r="AO954" s="34" t="s">
        <v>363</v>
      </c>
      <c r="AP954" s="34">
        <v>17833.237650459669</v>
      </c>
      <c r="AQ954" s="34" t="s">
        <v>363</v>
      </c>
    </row>
    <row r="955" spans="1:43" x14ac:dyDescent="0.45">
      <c r="A955" s="19">
        <v>947</v>
      </c>
      <c r="B955" s="19" t="str">
        <f t="shared" si="96"/>
        <v>90412_Blue</v>
      </c>
      <c r="C955" s="19" t="s">
        <v>1265</v>
      </c>
      <c r="D955" s="19" t="s">
        <v>1265</v>
      </c>
      <c r="E955" s="19" t="s">
        <v>1626</v>
      </c>
      <c r="F955" s="19" t="s">
        <v>1626</v>
      </c>
      <c r="G955" s="19">
        <f t="shared" si="97"/>
        <v>90412</v>
      </c>
      <c r="H955" s="19" t="str">
        <f t="shared" si="99"/>
        <v>090412</v>
      </c>
      <c r="I955" s="19" t="str">
        <f t="shared" si="95"/>
        <v>aa</v>
      </c>
      <c r="J955" s="19">
        <f t="shared" si="98"/>
        <v>687</v>
      </c>
      <c r="K955" s="35"/>
      <c r="L955" s="36"/>
      <c r="M955" s="36"/>
      <c r="N955" s="56"/>
      <c r="O955" s="36"/>
      <c r="P955" s="36"/>
      <c r="Q955" s="37"/>
      <c r="R955" s="37"/>
      <c r="S955" s="33" t="s">
        <v>362</v>
      </c>
      <c r="T955" s="34">
        <v>467.21098958354168</v>
      </c>
      <c r="U955" s="34"/>
      <c r="V955" s="34" t="s">
        <v>363</v>
      </c>
      <c r="W955" s="162" t="s">
        <v>363</v>
      </c>
      <c r="X955" s="162">
        <v>95.880077177152657</v>
      </c>
      <c r="Y955" s="34" t="s">
        <v>363</v>
      </c>
      <c r="Z955" s="162">
        <v>113.13736317916847</v>
      </c>
      <c r="AA955" s="162">
        <v>13.845642600417296</v>
      </c>
      <c r="AB955" s="162">
        <v>407.33291685455561</v>
      </c>
      <c r="AC955" s="34">
        <v>188.57469633164501</v>
      </c>
      <c r="AD955" s="162">
        <v>30.402050966749744</v>
      </c>
      <c r="AE955" s="162" t="s">
        <v>363</v>
      </c>
      <c r="AF955" s="162" t="s">
        <v>363</v>
      </c>
      <c r="AG955" s="162">
        <v>2.4525673567041153</v>
      </c>
      <c r="AH955" s="162" t="s">
        <v>363</v>
      </c>
      <c r="AI955" s="162">
        <v>150.30561284311145</v>
      </c>
      <c r="AJ955" s="162">
        <v>0.93819786517141901</v>
      </c>
      <c r="AK955" s="34">
        <v>56.386487255804425</v>
      </c>
      <c r="AL955" s="34" t="s">
        <v>363</v>
      </c>
      <c r="AM955" s="34" t="s">
        <v>363</v>
      </c>
      <c r="AN955" s="34">
        <v>96.102480155514968</v>
      </c>
      <c r="AO955" s="34" t="s">
        <v>363</v>
      </c>
      <c r="AP955" s="34">
        <v>707.0057688902275</v>
      </c>
      <c r="AQ955" s="34" t="s">
        <v>363</v>
      </c>
    </row>
    <row r="956" spans="1:43" x14ac:dyDescent="0.45">
      <c r="A956" s="19">
        <v>948</v>
      </c>
      <c r="B956" s="19" t="str">
        <f t="shared" si="96"/>
        <v>90412_Grey</v>
      </c>
      <c r="C956" s="19" t="s">
        <v>1265</v>
      </c>
      <c r="D956" s="19" t="s">
        <v>1265</v>
      </c>
      <c r="E956" s="19" t="s">
        <v>1626</v>
      </c>
      <c r="F956" s="19" t="s">
        <v>1626</v>
      </c>
      <c r="G956" s="19">
        <f t="shared" si="97"/>
        <v>90412</v>
      </c>
      <c r="H956" s="19" t="str">
        <f t="shared" si="99"/>
        <v>090412</v>
      </c>
      <c r="I956" s="19" t="str">
        <f t="shared" si="95"/>
        <v>aa</v>
      </c>
      <c r="J956" s="19">
        <f t="shared" si="98"/>
        <v>687</v>
      </c>
      <c r="K956" s="38"/>
      <c r="L956" s="39"/>
      <c r="M956" s="39"/>
      <c r="N956" s="39"/>
      <c r="O956" s="39"/>
      <c r="P956" s="39"/>
      <c r="Q956" s="40"/>
      <c r="R956" s="40"/>
      <c r="S956" s="33" t="s">
        <v>364</v>
      </c>
      <c r="T956" s="34">
        <v>604.02263408576403</v>
      </c>
      <c r="U956" s="34"/>
      <c r="V956" s="34" t="s">
        <v>363</v>
      </c>
      <c r="W956" s="162" t="s">
        <v>363</v>
      </c>
      <c r="X956" s="162">
        <v>92.831877515515714</v>
      </c>
      <c r="Y956" s="34" t="s">
        <v>363</v>
      </c>
      <c r="Z956" s="162">
        <v>1.4988947414053205E-5</v>
      </c>
      <c r="AA956" s="162">
        <v>9.7595871252497091</v>
      </c>
      <c r="AB956" s="162">
        <v>532.97714804953534</v>
      </c>
      <c r="AC956" s="34">
        <v>0.19552764295581143</v>
      </c>
      <c r="AD956" s="162" t="s">
        <v>363</v>
      </c>
      <c r="AE956" s="162" t="s">
        <v>363</v>
      </c>
      <c r="AF956" s="162" t="s">
        <v>363</v>
      </c>
      <c r="AG956" s="162">
        <v>43.172869418181506</v>
      </c>
      <c r="AH956" s="162" t="s">
        <v>363</v>
      </c>
      <c r="AI956" s="162" t="s">
        <v>363</v>
      </c>
      <c r="AJ956" s="162">
        <v>4.365548270291808</v>
      </c>
      <c r="AK956" s="34">
        <v>261.48524525464023</v>
      </c>
      <c r="AL956" s="34" t="s">
        <v>363</v>
      </c>
      <c r="AM956" s="34" t="s">
        <v>363</v>
      </c>
      <c r="AN956" s="34">
        <v>851.89188608031179</v>
      </c>
      <c r="AO956" s="34" t="s">
        <v>363</v>
      </c>
      <c r="AP956" s="34">
        <v>1880.4375308211488</v>
      </c>
      <c r="AQ956" s="34" t="s">
        <v>363</v>
      </c>
    </row>
    <row r="957" spans="1:43" x14ac:dyDescent="0.45">
      <c r="A957" s="19">
        <v>949</v>
      </c>
      <c r="B957" s="19" t="str">
        <f t="shared" si="96"/>
        <v>90420_Green</v>
      </c>
      <c r="C957" s="26" t="s">
        <v>168</v>
      </c>
      <c r="D957" s="26" t="s">
        <v>168</v>
      </c>
      <c r="E957" s="26" t="s">
        <v>168</v>
      </c>
      <c r="F957" s="26" t="s">
        <v>168</v>
      </c>
      <c r="G957" s="19">
        <f t="shared" si="97"/>
        <v>90420</v>
      </c>
      <c r="H957" s="19" t="str">
        <f t="shared" si="99"/>
        <v>090420</v>
      </c>
      <c r="I957" s="19">
        <f>IF(J957=J954,"aa",J957)</f>
        <v>689</v>
      </c>
      <c r="J957" s="19">
        <f t="shared" si="98"/>
        <v>689</v>
      </c>
      <c r="K957" s="31">
        <v>689</v>
      </c>
      <c r="L957" s="30" t="s">
        <v>1166</v>
      </c>
      <c r="M957" s="30" t="s">
        <v>1167</v>
      </c>
      <c r="N957" s="49" t="s">
        <v>1168</v>
      </c>
      <c r="O957" s="49" t="s">
        <v>245</v>
      </c>
      <c r="P957" s="30" t="s">
        <v>1166</v>
      </c>
      <c r="Q957" s="32">
        <v>1</v>
      </c>
      <c r="R957" s="32">
        <v>1</v>
      </c>
      <c r="S957" s="33" t="s">
        <v>361</v>
      </c>
      <c r="T957" s="34">
        <v>5869.0297935220106</v>
      </c>
      <c r="U957" s="34"/>
      <c r="V957" s="34">
        <v>11555.47898018575</v>
      </c>
      <c r="W957" s="162" t="s">
        <v>363</v>
      </c>
      <c r="X957" s="162" t="s">
        <v>363</v>
      </c>
      <c r="Y957" s="34">
        <v>499.40836236933791</v>
      </c>
      <c r="Z957" s="162">
        <v>20385.511347319767</v>
      </c>
      <c r="AA957" s="162">
        <v>2588.8805069402533</v>
      </c>
      <c r="AB957" s="162" t="s">
        <v>363</v>
      </c>
      <c r="AC957" s="34">
        <v>7394.1606037348729</v>
      </c>
      <c r="AD957" s="162">
        <v>11645.860762279126</v>
      </c>
      <c r="AE957" s="162">
        <v>11490.876350540217</v>
      </c>
      <c r="AF957" s="162">
        <v>5613.1229874547134</v>
      </c>
      <c r="AG957" s="162" t="s">
        <v>363</v>
      </c>
      <c r="AH957" s="162" t="s">
        <v>363</v>
      </c>
      <c r="AI957" s="162">
        <v>5890.6604189490572</v>
      </c>
      <c r="AJ957" s="162">
        <v>9167.3297276203011</v>
      </c>
      <c r="AK957" s="34">
        <v>6708.4887632706832</v>
      </c>
      <c r="AL957" s="34">
        <v>6337.6006711575474</v>
      </c>
      <c r="AM957" s="34" t="s">
        <v>363</v>
      </c>
      <c r="AN957" s="34">
        <v>1024.5456931377489</v>
      </c>
      <c r="AO957" s="34" t="s">
        <v>363</v>
      </c>
      <c r="AP957" s="34">
        <v>5859.195349172217</v>
      </c>
      <c r="AQ957" s="34">
        <v>4060.9278158746715</v>
      </c>
    </row>
    <row r="958" spans="1:43" x14ac:dyDescent="0.45">
      <c r="A958" s="19">
        <v>950</v>
      </c>
      <c r="B958" s="19" t="str">
        <f t="shared" si="96"/>
        <v>90420_Blue</v>
      </c>
      <c r="C958" s="26" t="s">
        <v>168</v>
      </c>
      <c r="D958" s="26" t="s">
        <v>168</v>
      </c>
      <c r="E958" s="26" t="s">
        <v>168</v>
      </c>
      <c r="F958" s="26" t="s">
        <v>168</v>
      </c>
      <c r="G958" s="19">
        <f t="shared" si="97"/>
        <v>90420</v>
      </c>
      <c r="H958" s="19" t="str">
        <f t="shared" si="99"/>
        <v>090420</v>
      </c>
      <c r="I958" s="19">
        <f t="shared" si="95"/>
        <v>689</v>
      </c>
      <c r="J958" s="19">
        <f t="shared" si="98"/>
        <v>689</v>
      </c>
      <c r="K958" s="35"/>
      <c r="L958" s="36"/>
      <c r="M958" s="36"/>
      <c r="N958" s="56"/>
      <c r="O958" s="56"/>
      <c r="P958" s="36"/>
      <c r="Q958" s="37"/>
      <c r="R958" s="37"/>
      <c r="S958" s="33" t="s">
        <v>362</v>
      </c>
      <c r="T958" s="34">
        <v>1125.3198910295471</v>
      </c>
      <c r="U958" s="34"/>
      <c r="V958" s="34" t="s">
        <v>363</v>
      </c>
      <c r="W958" s="162" t="s">
        <v>363</v>
      </c>
      <c r="X958" s="162" t="s">
        <v>363</v>
      </c>
      <c r="Y958" s="34">
        <v>4963.1637630662026</v>
      </c>
      <c r="Z958" s="162">
        <v>454.57601754638006</v>
      </c>
      <c r="AA958" s="162" t="s">
        <v>363</v>
      </c>
      <c r="AB958" s="162" t="s">
        <v>363</v>
      </c>
      <c r="AC958" s="34">
        <v>215.52586625495616</v>
      </c>
      <c r="AD958" s="162">
        <v>3649.7314843625545</v>
      </c>
      <c r="AE958" s="162" t="s">
        <v>363</v>
      </c>
      <c r="AF958" s="162">
        <v>61.409100135146524</v>
      </c>
      <c r="AG958" s="162" t="s">
        <v>363</v>
      </c>
      <c r="AH958" s="162" t="s">
        <v>363</v>
      </c>
      <c r="AI958" s="162">
        <v>222.00895875854383</v>
      </c>
      <c r="AJ958" s="162" t="s">
        <v>363</v>
      </c>
      <c r="AK958" s="34">
        <v>95.733497600074003</v>
      </c>
      <c r="AL958" s="34">
        <v>3045.928535245811</v>
      </c>
      <c r="AM958" s="34" t="s">
        <v>363</v>
      </c>
      <c r="AN958" s="34">
        <v>81.24149206239386</v>
      </c>
      <c r="AO958" s="34" t="s">
        <v>363</v>
      </c>
      <c r="AP958" s="34">
        <v>1498.3612722372429</v>
      </c>
      <c r="AQ958" s="34">
        <v>6066.8231701151508</v>
      </c>
    </row>
    <row r="959" spans="1:43" x14ac:dyDescent="0.45">
      <c r="A959" s="19">
        <v>951</v>
      </c>
      <c r="B959" s="19" t="str">
        <f t="shared" si="96"/>
        <v>90420_Grey</v>
      </c>
      <c r="C959" s="26" t="s">
        <v>168</v>
      </c>
      <c r="D959" s="26" t="s">
        <v>168</v>
      </c>
      <c r="E959" s="26" t="s">
        <v>168</v>
      </c>
      <c r="F959" s="26" t="s">
        <v>168</v>
      </c>
      <c r="G959" s="19">
        <f t="shared" si="97"/>
        <v>90420</v>
      </c>
      <c r="H959" s="19" t="str">
        <f t="shared" si="99"/>
        <v>090420</v>
      </c>
      <c r="I959" s="19">
        <f t="shared" si="95"/>
        <v>689</v>
      </c>
      <c r="J959" s="19">
        <f t="shared" si="98"/>
        <v>689</v>
      </c>
      <c r="K959" s="38"/>
      <c r="L959" s="39"/>
      <c r="M959" s="39"/>
      <c r="N959" s="39"/>
      <c r="O959" s="39"/>
      <c r="P959" s="39"/>
      <c r="Q959" s="40"/>
      <c r="R959" s="40"/>
      <c r="S959" s="33" t="s">
        <v>364</v>
      </c>
      <c r="T959" s="34">
        <v>371.05635351847076</v>
      </c>
      <c r="U959" s="34"/>
      <c r="V959" s="34">
        <v>141.40165602265691</v>
      </c>
      <c r="W959" s="162" t="s">
        <v>363</v>
      </c>
      <c r="X959" s="162" t="s">
        <v>363</v>
      </c>
      <c r="Y959" s="34">
        <v>862.11846689895469</v>
      </c>
      <c r="Z959" s="162">
        <v>8.9068017627080427E-6</v>
      </c>
      <c r="AA959" s="162">
        <v>1.9039076644538329</v>
      </c>
      <c r="AB959" s="162" t="s">
        <v>363</v>
      </c>
      <c r="AC959" s="34">
        <v>0.12262373046427637</v>
      </c>
      <c r="AD959" s="162" t="s">
        <v>363</v>
      </c>
      <c r="AE959" s="162">
        <v>218.45558223289316</v>
      </c>
      <c r="AF959" s="162">
        <v>5.3071646347781485</v>
      </c>
      <c r="AG959" s="162" t="s">
        <v>363</v>
      </c>
      <c r="AH959" s="162" t="s">
        <v>363</v>
      </c>
      <c r="AI959" s="162" t="s">
        <v>363</v>
      </c>
      <c r="AJ959" s="162">
        <v>3.5088342316413965</v>
      </c>
      <c r="AK959" s="34">
        <v>304.91214811253474</v>
      </c>
      <c r="AL959" s="34">
        <v>408.14103113689021</v>
      </c>
      <c r="AM959" s="34" t="s">
        <v>363</v>
      </c>
      <c r="AN959" s="34">
        <v>195.34905682658166</v>
      </c>
      <c r="AO959" s="34" t="s">
        <v>363</v>
      </c>
      <c r="AP959" s="34">
        <v>505.84904517792677</v>
      </c>
      <c r="AQ959" s="34">
        <v>1460.0994886459755</v>
      </c>
    </row>
    <row r="960" spans="1:43" x14ac:dyDescent="0.45">
      <c r="A960" s="19">
        <v>952</v>
      </c>
      <c r="B960" s="19" t="str">
        <f t="shared" si="96"/>
        <v>90500_Green</v>
      </c>
      <c r="C960" s="19" t="s">
        <v>243</v>
      </c>
      <c r="D960" s="19" t="s">
        <v>243</v>
      </c>
      <c r="E960" s="19" t="s">
        <v>243</v>
      </c>
      <c r="F960" s="19" t="s">
        <v>243</v>
      </c>
      <c r="G960" s="19">
        <f t="shared" si="97"/>
        <v>90500</v>
      </c>
      <c r="H960" s="19" t="str">
        <f t="shared" si="99"/>
        <v>090500</v>
      </c>
      <c r="I960" s="19">
        <f>IF(J960=J957,"aa",J960)</f>
        <v>692</v>
      </c>
      <c r="J960" s="19">
        <f t="shared" si="98"/>
        <v>692</v>
      </c>
      <c r="K960" s="31">
        <v>692</v>
      </c>
      <c r="L960" s="30" t="s">
        <v>1169</v>
      </c>
      <c r="M960" s="30" t="s">
        <v>1170</v>
      </c>
      <c r="N960" s="30" t="s">
        <v>1171</v>
      </c>
      <c r="O960" s="30" t="s">
        <v>246</v>
      </c>
      <c r="P960" s="30" t="s">
        <v>1169</v>
      </c>
      <c r="Q960" s="32">
        <v>1</v>
      </c>
      <c r="R960" s="32">
        <v>1</v>
      </c>
      <c r="S960" s="33" t="s">
        <v>361</v>
      </c>
      <c r="T960" s="34">
        <v>86391.860139207201</v>
      </c>
      <c r="U960" s="34"/>
      <c r="V960" s="34" t="s">
        <v>363</v>
      </c>
      <c r="W960" s="162" t="s">
        <v>363</v>
      </c>
      <c r="X960" s="162" t="s">
        <v>363</v>
      </c>
      <c r="Y960" s="34" t="s">
        <v>363</v>
      </c>
      <c r="Z960" s="162" t="s">
        <v>363</v>
      </c>
      <c r="AA960" s="162" t="s">
        <v>363</v>
      </c>
      <c r="AB960" s="162">
        <v>48592.093552493723</v>
      </c>
      <c r="AC960" s="34">
        <v>35248.00749954801</v>
      </c>
      <c r="AD960" s="162">
        <v>30905.357142857145</v>
      </c>
      <c r="AE960" s="162" t="s">
        <v>363</v>
      </c>
      <c r="AF960" s="162" t="s">
        <v>363</v>
      </c>
      <c r="AG960" s="162" t="s">
        <v>363</v>
      </c>
      <c r="AH960" s="162" t="s">
        <v>363</v>
      </c>
      <c r="AI960" s="162" t="s">
        <v>363</v>
      </c>
      <c r="AJ960" s="162">
        <v>16181.671292544066</v>
      </c>
      <c r="AK960" s="34" t="s">
        <v>363</v>
      </c>
      <c r="AL960" s="34" t="s">
        <v>363</v>
      </c>
      <c r="AM960" s="34" t="s">
        <v>363</v>
      </c>
      <c r="AN960" s="34">
        <v>10840.909090909088</v>
      </c>
      <c r="AO960" s="34" t="s">
        <v>363</v>
      </c>
      <c r="AP960" s="34" t="s">
        <v>363</v>
      </c>
      <c r="AQ960" s="34" t="s">
        <v>363</v>
      </c>
    </row>
    <row r="961" spans="1:43" x14ac:dyDescent="0.45">
      <c r="A961" s="19">
        <v>953</v>
      </c>
      <c r="B961" s="19" t="str">
        <f t="shared" si="96"/>
        <v>90500_Blue</v>
      </c>
      <c r="C961" s="19" t="s">
        <v>243</v>
      </c>
      <c r="D961" s="19" t="s">
        <v>243</v>
      </c>
      <c r="E961" s="19" t="s">
        <v>243</v>
      </c>
      <c r="F961" s="19" t="s">
        <v>243</v>
      </c>
      <c r="G961" s="19">
        <f t="shared" si="97"/>
        <v>90500</v>
      </c>
      <c r="H961" s="19" t="str">
        <f t="shared" si="99"/>
        <v>090500</v>
      </c>
      <c r="I961" s="19">
        <f t="shared" si="95"/>
        <v>692</v>
      </c>
      <c r="J961" s="19">
        <f t="shared" si="98"/>
        <v>692</v>
      </c>
      <c r="K961" s="35"/>
      <c r="L961" s="36"/>
      <c r="M961" s="36"/>
      <c r="N961" s="36"/>
      <c r="O961" s="36"/>
      <c r="P961" s="36"/>
      <c r="Q961" s="37"/>
      <c r="R961" s="37"/>
      <c r="S961" s="33" t="s">
        <v>362</v>
      </c>
      <c r="T961" s="34">
        <v>39048.088372570695</v>
      </c>
      <c r="U961" s="34"/>
      <c r="V961" s="34" t="s">
        <v>363</v>
      </c>
      <c r="W961" s="162" t="s">
        <v>363</v>
      </c>
      <c r="X961" s="162" t="s">
        <v>363</v>
      </c>
      <c r="Y961" s="34" t="s">
        <v>363</v>
      </c>
      <c r="Z961" s="162" t="s">
        <v>363</v>
      </c>
      <c r="AA961" s="162" t="s">
        <v>363</v>
      </c>
      <c r="AB961" s="162">
        <v>8722.9701564841216</v>
      </c>
      <c r="AC961" s="34">
        <v>26298.744061567497</v>
      </c>
      <c r="AD961" s="162">
        <v>31267.142857142862</v>
      </c>
      <c r="AE961" s="162" t="s">
        <v>363</v>
      </c>
      <c r="AF961" s="162" t="s">
        <v>363</v>
      </c>
      <c r="AG961" s="162" t="s">
        <v>363</v>
      </c>
      <c r="AH961" s="162" t="s">
        <v>363</v>
      </c>
      <c r="AI961" s="162" t="s">
        <v>363</v>
      </c>
      <c r="AJ961" s="162">
        <v>9760.9967808160491</v>
      </c>
      <c r="AK961" s="34" t="s">
        <v>363</v>
      </c>
      <c r="AL961" s="34" t="s">
        <v>363</v>
      </c>
      <c r="AM961" s="34" t="s">
        <v>363</v>
      </c>
      <c r="AN961" s="34">
        <v>6335.1983471074363</v>
      </c>
      <c r="AO961" s="34" t="s">
        <v>363</v>
      </c>
      <c r="AP961" s="34" t="s">
        <v>363</v>
      </c>
      <c r="AQ961" s="34" t="s">
        <v>363</v>
      </c>
    </row>
    <row r="962" spans="1:43" x14ac:dyDescent="0.45">
      <c r="A962" s="19">
        <v>954</v>
      </c>
      <c r="B962" s="19" t="str">
        <f t="shared" si="96"/>
        <v>90500_Grey</v>
      </c>
      <c r="C962" s="19" t="s">
        <v>243</v>
      </c>
      <c r="D962" s="19" t="s">
        <v>243</v>
      </c>
      <c r="E962" s="19" t="s">
        <v>243</v>
      </c>
      <c r="F962" s="19" t="s">
        <v>243</v>
      </c>
      <c r="G962" s="19">
        <f t="shared" si="97"/>
        <v>90500</v>
      </c>
      <c r="H962" s="19" t="str">
        <f t="shared" si="99"/>
        <v>090500</v>
      </c>
      <c r="I962" s="19">
        <f t="shared" si="95"/>
        <v>692</v>
      </c>
      <c r="J962" s="19">
        <f t="shared" si="98"/>
        <v>692</v>
      </c>
      <c r="K962" s="38"/>
      <c r="L962" s="39"/>
      <c r="M962" s="39"/>
      <c r="N962" s="39"/>
      <c r="O962" s="39"/>
      <c r="P962" s="39"/>
      <c r="Q962" s="40"/>
      <c r="R962" s="40"/>
      <c r="S962" s="33" t="s">
        <v>364</v>
      </c>
      <c r="T962" s="34">
        <v>1064.8622580456986</v>
      </c>
      <c r="U962" s="34"/>
      <c r="V962" s="34" t="s">
        <v>363</v>
      </c>
      <c r="W962" s="162" t="s">
        <v>363</v>
      </c>
      <c r="X962" s="162" t="s">
        <v>363</v>
      </c>
      <c r="Y962" s="34" t="s">
        <v>363</v>
      </c>
      <c r="Z962" s="162" t="s">
        <v>363</v>
      </c>
      <c r="AA962" s="162" t="s">
        <v>363</v>
      </c>
      <c r="AB962" s="162">
        <v>1303.7639557022635</v>
      </c>
      <c r="AC962" s="34">
        <v>0.63666984378717761</v>
      </c>
      <c r="AD962" s="162" t="s">
        <v>363</v>
      </c>
      <c r="AE962" s="162" t="s">
        <v>363</v>
      </c>
      <c r="AF962" s="162" t="s">
        <v>363</v>
      </c>
      <c r="AG962" s="162" t="s">
        <v>363</v>
      </c>
      <c r="AH962" s="162" t="s">
        <v>363</v>
      </c>
      <c r="AI962" s="162" t="s">
        <v>363</v>
      </c>
      <c r="AJ962" s="162">
        <v>6.3907115497658369</v>
      </c>
      <c r="AK962" s="34" t="s">
        <v>363</v>
      </c>
      <c r="AL962" s="34" t="s">
        <v>363</v>
      </c>
      <c r="AM962" s="34" t="s">
        <v>363</v>
      </c>
      <c r="AN962" s="34">
        <v>1936.8595041322315</v>
      </c>
      <c r="AO962" s="34" t="s">
        <v>363</v>
      </c>
      <c r="AP962" s="34" t="s">
        <v>363</v>
      </c>
      <c r="AQ962" s="34" t="s">
        <v>363</v>
      </c>
    </row>
    <row r="963" spans="1:43" x14ac:dyDescent="0.45">
      <c r="A963" s="19">
        <v>955</v>
      </c>
      <c r="B963" s="19" t="str">
        <f t="shared" si="96"/>
        <v>90610_Green</v>
      </c>
      <c r="C963" s="26" t="s">
        <v>243</v>
      </c>
      <c r="D963" s="26" t="s">
        <v>243</v>
      </c>
      <c r="E963" s="26" t="s">
        <v>243</v>
      </c>
      <c r="F963" s="26" t="s">
        <v>243</v>
      </c>
      <c r="G963" s="19">
        <f t="shared" si="97"/>
        <v>90610</v>
      </c>
      <c r="H963" s="19" t="str">
        <f t="shared" si="99"/>
        <v>090610</v>
      </c>
      <c r="I963" s="19">
        <f>IF(J963=J960,"aa",J963)</f>
        <v>693</v>
      </c>
      <c r="J963" s="19">
        <f t="shared" si="98"/>
        <v>693</v>
      </c>
      <c r="K963" s="31">
        <v>693</v>
      </c>
      <c r="L963" s="30" t="s">
        <v>1172</v>
      </c>
      <c r="M963" s="30" t="s">
        <v>1173</v>
      </c>
      <c r="N963" s="49" t="s">
        <v>1174</v>
      </c>
      <c r="O963" s="49" t="s">
        <v>247</v>
      </c>
      <c r="P963" s="30" t="s">
        <v>1172</v>
      </c>
      <c r="Q963" s="32">
        <v>1</v>
      </c>
      <c r="R963" s="32">
        <v>1</v>
      </c>
      <c r="S963" s="33" t="s">
        <v>361</v>
      </c>
      <c r="T963" s="34">
        <v>14853.222365230093</v>
      </c>
      <c r="U963" s="34"/>
      <c r="V963" s="34" t="s">
        <v>363</v>
      </c>
      <c r="W963" s="162" t="s">
        <v>363</v>
      </c>
      <c r="X963" s="162" t="s">
        <v>363</v>
      </c>
      <c r="Y963" s="34" t="s">
        <v>363</v>
      </c>
      <c r="Z963" s="162" t="s">
        <v>363</v>
      </c>
      <c r="AA963" s="162" t="s">
        <v>363</v>
      </c>
      <c r="AB963" s="162">
        <v>16406.680403426963</v>
      </c>
      <c r="AC963" s="34" t="s">
        <v>363</v>
      </c>
      <c r="AD963" s="162" t="s">
        <v>363</v>
      </c>
      <c r="AE963" s="162" t="s">
        <v>363</v>
      </c>
      <c r="AF963" s="162" t="s">
        <v>363</v>
      </c>
      <c r="AG963" s="162" t="s">
        <v>363</v>
      </c>
      <c r="AH963" s="162" t="s">
        <v>363</v>
      </c>
      <c r="AI963" s="162" t="s">
        <v>363</v>
      </c>
      <c r="AJ963" s="162" t="s">
        <v>363</v>
      </c>
      <c r="AK963" s="34">
        <v>23979.293955021574</v>
      </c>
      <c r="AL963" s="34" t="s">
        <v>363</v>
      </c>
      <c r="AM963" s="34" t="s">
        <v>363</v>
      </c>
      <c r="AN963" s="34">
        <v>7566.7943805874829</v>
      </c>
      <c r="AO963" s="34" t="s">
        <v>363</v>
      </c>
      <c r="AP963" s="34" t="s">
        <v>363</v>
      </c>
      <c r="AQ963" s="34" t="s">
        <v>363</v>
      </c>
    </row>
    <row r="964" spans="1:43" x14ac:dyDescent="0.45">
      <c r="A964" s="19">
        <v>956</v>
      </c>
      <c r="B964" s="19" t="str">
        <f t="shared" si="96"/>
        <v>90610_Blue</v>
      </c>
      <c r="C964" s="26" t="s">
        <v>243</v>
      </c>
      <c r="D964" s="26" t="s">
        <v>243</v>
      </c>
      <c r="E964" s="26" t="s">
        <v>243</v>
      </c>
      <c r="F964" s="26" t="s">
        <v>243</v>
      </c>
      <c r="G964" s="19">
        <f t="shared" si="97"/>
        <v>90610</v>
      </c>
      <c r="H964" s="19" t="str">
        <f t="shared" si="99"/>
        <v>090610</v>
      </c>
      <c r="I964" s="19">
        <f t="shared" si="95"/>
        <v>693</v>
      </c>
      <c r="J964" s="19">
        <f t="shared" si="98"/>
        <v>693</v>
      </c>
      <c r="K964" s="35"/>
      <c r="L964" s="36"/>
      <c r="M964" s="36"/>
      <c r="N964" s="56"/>
      <c r="O964" s="56"/>
      <c r="P964" s="36"/>
      <c r="Q964" s="37"/>
      <c r="R964" s="37"/>
      <c r="S964" s="33" t="s">
        <v>362</v>
      </c>
      <c r="T964" s="34">
        <v>40.991656716016465</v>
      </c>
      <c r="U964" s="34"/>
      <c r="V964" s="34" t="s">
        <v>363</v>
      </c>
      <c r="W964" s="162" t="s">
        <v>363</v>
      </c>
      <c r="X964" s="162" t="s">
        <v>363</v>
      </c>
      <c r="Y964" s="34" t="s">
        <v>363</v>
      </c>
      <c r="Z964" s="162" t="s">
        <v>363</v>
      </c>
      <c r="AA964" s="162" t="s">
        <v>363</v>
      </c>
      <c r="AB964" s="162" t="s">
        <v>363</v>
      </c>
      <c r="AC964" s="34" t="s">
        <v>363</v>
      </c>
      <c r="AD964" s="162" t="s">
        <v>363</v>
      </c>
      <c r="AE964" s="162" t="s">
        <v>363</v>
      </c>
      <c r="AF964" s="162" t="s">
        <v>363</v>
      </c>
      <c r="AG964" s="162" t="s">
        <v>363</v>
      </c>
      <c r="AH964" s="162" t="s">
        <v>363</v>
      </c>
      <c r="AI964" s="162" t="s">
        <v>363</v>
      </c>
      <c r="AJ964" s="162" t="s">
        <v>363</v>
      </c>
      <c r="AK964" s="34">
        <v>595.74445784161639</v>
      </c>
      <c r="AL964" s="34" t="s">
        <v>363</v>
      </c>
      <c r="AM964" s="34" t="s">
        <v>363</v>
      </c>
      <c r="AN964" s="34" t="s">
        <v>363</v>
      </c>
      <c r="AO964" s="34" t="s">
        <v>363</v>
      </c>
      <c r="AP964" s="34" t="s">
        <v>363</v>
      </c>
      <c r="AQ964" s="34" t="s">
        <v>363</v>
      </c>
    </row>
    <row r="965" spans="1:43" x14ac:dyDescent="0.45">
      <c r="A965" s="19">
        <v>957</v>
      </c>
      <c r="B965" s="19" t="str">
        <f t="shared" si="96"/>
        <v>90610_Grey</v>
      </c>
      <c r="C965" s="26" t="s">
        <v>243</v>
      </c>
      <c r="D965" s="26" t="s">
        <v>243</v>
      </c>
      <c r="E965" s="26" t="s">
        <v>243</v>
      </c>
      <c r="F965" s="26" t="s">
        <v>243</v>
      </c>
      <c r="G965" s="19">
        <f t="shared" si="97"/>
        <v>90610</v>
      </c>
      <c r="H965" s="19" t="str">
        <f t="shared" si="99"/>
        <v>090610</v>
      </c>
      <c r="I965" s="19">
        <f t="shared" si="95"/>
        <v>693</v>
      </c>
      <c r="J965" s="19">
        <f t="shared" si="98"/>
        <v>693</v>
      </c>
      <c r="K965" s="38"/>
      <c r="L965" s="39"/>
      <c r="M965" s="39"/>
      <c r="N965" s="39"/>
      <c r="O965" s="39"/>
      <c r="P965" s="39"/>
      <c r="Q965" s="40"/>
      <c r="R965" s="40"/>
      <c r="S965" s="33" t="s">
        <v>364</v>
      </c>
      <c r="T965" s="34">
        <v>631.79475944443266</v>
      </c>
      <c r="U965" s="34"/>
      <c r="V965" s="34" t="s">
        <v>363</v>
      </c>
      <c r="W965" s="162" t="s">
        <v>363</v>
      </c>
      <c r="X965" s="162" t="s">
        <v>363</v>
      </c>
      <c r="Y965" s="34" t="s">
        <v>363</v>
      </c>
      <c r="Z965" s="162" t="s">
        <v>363</v>
      </c>
      <c r="AA965" s="162" t="s">
        <v>363</v>
      </c>
      <c r="AB965" s="162">
        <v>436.93546353329344</v>
      </c>
      <c r="AC965" s="34" t="s">
        <v>363</v>
      </c>
      <c r="AD965" s="162" t="s">
        <v>363</v>
      </c>
      <c r="AE965" s="162" t="s">
        <v>363</v>
      </c>
      <c r="AF965" s="162" t="s">
        <v>363</v>
      </c>
      <c r="AG965" s="162" t="s">
        <v>363</v>
      </c>
      <c r="AH965" s="162" t="s">
        <v>363</v>
      </c>
      <c r="AI965" s="162" t="s">
        <v>363</v>
      </c>
      <c r="AJ965" s="162" t="s">
        <v>363</v>
      </c>
      <c r="AK965" s="34">
        <v>1321.0181932344753</v>
      </c>
      <c r="AL965" s="34" t="s">
        <v>363</v>
      </c>
      <c r="AM965" s="34" t="s">
        <v>363</v>
      </c>
      <c r="AN965" s="34">
        <v>1043.7649790584726</v>
      </c>
      <c r="AO965" s="34" t="s">
        <v>363</v>
      </c>
      <c r="AP965" s="34" t="s">
        <v>363</v>
      </c>
      <c r="AQ965" s="34" t="s">
        <v>363</v>
      </c>
    </row>
    <row r="966" spans="1:43" x14ac:dyDescent="0.45">
      <c r="A966" s="19">
        <v>958</v>
      </c>
      <c r="B966" s="19" t="str">
        <f t="shared" si="96"/>
        <v>90620_Green</v>
      </c>
      <c r="C966" s="19" t="s">
        <v>1265</v>
      </c>
      <c r="D966" s="19" t="s">
        <v>1265</v>
      </c>
      <c r="E966" s="19" t="s">
        <v>1626</v>
      </c>
      <c r="F966" s="19" t="s">
        <v>1626</v>
      </c>
      <c r="G966" s="19">
        <f t="shared" si="97"/>
        <v>90620</v>
      </c>
      <c r="H966" s="19" t="str">
        <f t="shared" si="99"/>
        <v>090620</v>
      </c>
      <c r="I966" s="19" t="str">
        <f>IF(J966=J963,"aa",J966)</f>
        <v>aa</v>
      </c>
      <c r="J966" s="19">
        <f t="shared" si="98"/>
        <v>693</v>
      </c>
      <c r="K966" s="31" t="s">
        <v>363</v>
      </c>
      <c r="L966" s="30" t="s">
        <v>1175</v>
      </c>
      <c r="M966" s="30" t="s">
        <v>1176</v>
      </c>
      <c r="N966" s="49" t="s">
        <v>1177</v>
      </c>
      <c r="O966" s="30" t="s">
        <v>363</v>
      </c>
      <c r="P966" s="30" t="s">
        <v>1172</v>
      </c>
      <c r="Q966" s="32">
        <v>1</v>
      </c>
      <c r="R966" s="32">
        <v>1</v>
      </c>
      <c r="S966" s="33" t="s">
        <v>361</v>
      </c>
      <c r="T966" s="34">
        <v>14853.222365230093</v>
      </c>
      <c r="U966" s="34"/>
      <c r="V966" s="34" t="s">
        <v>363</v>
      </c>
      <c r="W966" s="162" t="s">
        <v>363</v>
      </c>
      <c r="X966" s="162" t="s">
        <v>363</v>
      </c>
      <c r="Y966" s="34" t="s">
        <v>363</v>
      </c>
      <c r="Z966" s="162" t="s">
        <v>363</v>
      </c>
      <c r="AA966" s="162" t="s">
        <v>363</v>
      </c>
      <c r="AB966" s="162">
        <v>16406.680403426963</v>
      </c>
      <c r="AC966" s="34" t="s">
        <v>363</v>
      </c>
      <c r="AD966" s="162" t="s">
        <v>363</v>
      </c>
      <c r="AE966" s="162" t="s">
        <v>363</v>
      </c>
      <c r="AF966" s="162" t="s">
        <v>363</v>
      </c>
      <c r="AG966" s="162" t="s">
        <v>363</v>
      </c>
      <c r="AH966" s="162" t="s">
        <v>363</v>
      </c>
      <c r="AI966" s="162" t="s">
        <v>363</v>
      </c>
      <c r="AJ966" s="162" t="s">
        <v>363</v>
      </c>
      <c r="AK966" s="34">
        <v>23979.293955021574</v>
      </c>
      <c r="AL966" s="34" t="s">
        <v>363</v>
      </c>
      <c r="AM966" s="34" t="s">
        <v>363</v>
      </c>
      <c r="AN966" s="34">
        <v>7566.7943805874829</v>
      </c>
      <c r="AO966" s="34" t="s">
        <v>363</v>
      </c>
      <c r="AP966" s="34" t="s">
        <v>363</v>
      </c>
      <c r="AQ966" s="34" t="s">
        <v>363</v>
      </c>
    </row>
    <row r="967" spans="1:43" x14ac:dyDescent="0.45">
      <c r="A967" s="19">
        <v>959</v>
      </c>
      <c r="B967" s="19" t="str">
        <f t="shared" si="96"/>
        <v>90620_Blue</v>
      </c>
      <c r="C967" s="19" t="s">
        <v>1265</v>
      </c>
      <c r="D967" s="19" t="s">
        <v>1265</v>
      </c>
      <c r="E967" s="19" t="s">
        <v>1626</v>
      </c>
      <c r="F967" s="19" t="s">
        <v>1626</v>
      </c>
      <c r="G967" s="19">
        <f t="shared" si="97"/>
        <v>90620</v>
      </c>
      <c r="H967" s="19" t="str">
        <f t="shared" si="99"/>
        <v>090620</v>
      </c>
      <c r="I967" s="19" t="str">
        <f t="shared" si="95"/>
        <v>aa</v>
      </c>
      <c r="J967" s="19">
        <f t="shared" si="98"/>
        <v>693</v>
      </c>
      <c r="K967" s="35"/>
      <c r="L967" s="36"/>
      <c r="M967" s="36"/>
      <c r="N967" s="56"/>
      <c r="O967" s="36"/>
      <c r="P967" s="36"/>
      <c r="Q967" s="37"/>
      <c r="R967" s="37"/>
      <c r="S967" s="33" t="s">
        <v>362</v>
      </c>
      <c r="T967" s="34">
        <v>40.991656716016465</v>
      </c>
      <c r="U967" s="34"/>
      <c r="V967" s="34" t="s">
        <v>363</v>
      </c>
      <c r="W967" s="162" t="s">
        <v>363</v>
      </c>
      <c r="X967" s="162" t="s">
        <v>363</v>
      </c>
      <c r="Y967" s="34" t="s">
        <v>363</v>
      </c>
      <c r="Z967" s="162" t="s">
        <v>363</v>
      </c>
      <c r="AA967" s="162" t="s">
        <v>363</v>
      </c>
      <c r="AB967" s="162" t="s">
        <v>363</v>
      </c>
      <c r="AC967" s="34" t="s">
        <v>363</v>
      </c>
      <c r="AD967" s="162" t="s">
        <v>363</v>
      </c>
      <c r="AE967" s="162" t="s">
        <v>363</v>
      </c>
      <c r="AF967" s="162" t="s">
        <v>363</v>
      </c>
      <c r="AG967" s="162" t="s">
        <v>363</v>
      </c>
      <c r="AH967" s="162" t="s">
        <v>363</v>
      </c>
      <c r="AI967" s="162" t="s">
        <v>363</v>
      </c>
      <c r="AJ967" s="162" t="s">
        <v>363</v>
      </c>
      <c r="AK967" s="34">
        <v>595.74445784161639</v>
      </c>
      <c r="AL967" s="34" t="s">
        <v>363</v>
      </c>
      <c r="AM967" s="34" t="s">
        <v>363</v>
      </c>
      <c r="AN967" s="34" t="s">
        <v>363</v>
      </c>
      <c r="AO967" s="34" t="s">
        <v>363</v>
      </c>
      <c r="AP967" s="34" t="s">
        <v>363</v>
      </c>
      <c r="AQ967" s="34" t="s">
        <v>363</v>
      </c>
    </row>
    <row r="968" spans="1:43" x14ac:dyDescent="0.45">
      <c r="A968" s="19">
        <v>960</v>
      </c>
      <c r="B968" s="19" t="str">
        <f t="shared" si="96"/>
        <v>90620_Grey</v>
      </c>
      <c r="C968" s="19" t="s">
        <v>1265</v>
      </c>
      <c r="D968" s="19" t="s">
        <v>1265</v>
      </c>
      <c r="E968" s="19" t="s">
        <v>1626</v>
      </c>
      <c r="F968" s="19" t="s">
        <v>1626</v>
      </c>
      <c r="G968" s="19">
        <f t="shared" si="97"/>
        <v>90620</v>
      </c>
      <c r="H968" s="19" t="str">
        <f t="shared" si="99"/>
        <v>090620</v>
      </c>
      <c r="I968" s="19" t="str">
        <f t="shared" ref="I968:I983" si="100">IF(J968=J965,"aa",J968)</f>
        <v>aa</v>
      </c>
      <c r="J968" s="19">
        <f t="shared" si="98"/>
        <v>693</v>
      </c>
      <c r="K968" s="38"/>
      <c r="L968" s="39"/>
      <c r="M968" s="39"/>
      <c r="N968" s="39"/>
      <c r="O968" s="39"/>
      <c r="P968" s="39"/>
      <c r="Q968" s="40"/>
      <c r="R968" s="40"/>
      <c r="S968" s="33" t="s">
        <v>364</v>
      </c>
      <c r="T968" s="34">
        <v>631.79475944443266</v>
      </c>
      <c r="U968" s="34"/>
      <c r="V968" s="34" t="s">
        <v>363</v>
      </c>
      <c r="W968" s="162" t="s">
        <v>363</v>
      </c>
      <c r="X968" s="162" t="s">
        <v>363</v>
      </c>
      <c r="Y968" s="34" t="s">
        <v>363</v>
      </c>
      <c r="Z968" s="162" t="s">
        <v>363</v>
      </c>
      <c r="AA968" s="162" t="s">
        <v>363</v>
      </c>
      <c r="AB968" s="162">
        <v>436.93546353329344</v>
      </c>
      <c r="AC968" s="34" t="s">
        <v>363</v>
      </c>
      <c r="AD968" s="162" t="s">
        <v>363</v>
      </c>
      <c r="AE968" s="162" t="s">
        <v>363</v>
      </c>
      <c r="AF968" s="162" t="s">
        <v>363</v>
      </c>
      <c r="AG968" s="162" t="s">
        <v>363</v>
      </c>
      <c r="AH968" s="162" t="s">
        <v>363</v>
      </c>
      <c r="AI968" s="162" t="s">
        <v>363</v>
      </c>
      <c r="AJ968" s="162" t="s">
        <v>363</v>
      </c>
      <c r="AK968" s="34">
        <v>1321.0181932344753</v>
      </c>
      <c r="AL968" s="34" t="s">
        <v>363</v>
      </c>
      <c r="AM968" s="34" t="s">
        <v>363</v>
      </c>
      <c r="AN968" s="34">
        <v>1043.7649790584726</v>
      </c>
      <c r="AO968" s="34" t="s">
        <v>363</v>
      </c>
      <c r="AP968" s="34" t="s">
        <v>363</v>
      </c>
      <c r="AQ968" s="34" t="s">
        <v>363</v>
      </c>
    </row>
    <row r="969" spans="1:43" x14ac:dyDescent="0.45">
      <c r="A969" s="19">
        <v>961</v>
      </c>
      <c r="B969" s="19" t="str">
        <f t="shared" ref="B969:B1032" si="101">G969&amp;"_"&amp;S969</f>
        <v>90700_Green</v>
      </c>
      <c r="C969" s="19" t="s">
        <v>243</v>
      </c>
      <c r="D969" s="19" t="s">
        <v>243</v>
      </c>
      <c r="E969" s="19" t="s">
        <v>243</v>
      </c>
      <c r="F969" s="19" t="s">
        <v>243</v>
      </c>
      <c r="G969" s="19">
        <f t="shared" ref="G969:G1032" si="102">VALUE(H969)</f>
        <v>90700</v>
      </c>
      <c r="H969" s="19" t="str">
        <f t="shared" si="99"/>
        <v>090700</v>
      </c>
      <c r="I969" s="19">
        <f>IF(J969=J966,"aa",J969)</f>
        <v>698</v>
      </c>
      <c r="J969" s="19">
        <f t="shared" si="98"/>
        <v>698</v>
      </c>
      <c r="K969" s="31">
        <v>698</v>
      </c>
      <c r="L969" s="30" t="s">
        <v>1178</v>
      </c>
      <c r="M969" s="30" t="s">
        <v>1179</v>
      </c>
      <c r="N969" s="30" t="s">
        <v>1180</v>
      </c>
      <c r="O969" s="30" t="s">
        <v>248</v>
      </c>
      <c r="P969" s="30" t="s">
        <v>1178</v>
      </c>
      <c r="Q969" s="32">
        <v>1</v>
      </c>
      <c r="R969" s="32">
        <v>1</v>
      </c>
      <c r="S969" s="33" t="s">
        <v>361</v>
      </c>
      <c r="T969" s="34">
        <v>59833.579325050319</v>
      </c>
      <c r="U969" s="34"/>
      <c r="V969" s="34" t="s">
        <v>363</v>
      </c>
      <c r="W969" s="162" t="s">
        <v>363</v>
      </c>
      <c r="X969" s="162" t="s">
        <v>363</v>
      </c>
      <c r="Y969" s="34" t="s">
        <v>363</v>
      </c>
      <c r="Z969" s="162" t="s">
        <v>363</v>
      </c>
      <c r="AA969" s="162" t="s">
        <v>363</v>
      </c>
      <c r="AB969" s="162">
        <v>69008.281895212611</v>
      </c>
      <c r="AC969" s="34">
        <v>28953.23529411765</v>
      </c>
      <c r="AD969" s="162" t="s">
        <v>363</v>
      </c>
      <c r="AE969" s="162" t="s">
        <v>363</v>
      </c>
      <c r="AF969" s="162" t="s">
        <v>363</v>
      </c>
      <c r="AG969" s="162" t="s">
        <v>363</v>
      </c>
      <c r="AH969" s="162" t="s">
        <v>363</v>
      </c>
      <c r="AI969" s="162">
        <v>17750.291070664825</v>
      </c>
      <c r="AJ969" s="162" t="s">
        <v>363</v>
      </c>
      <c r="AK969" s="34" t="s">
        <v>363</v>
      </c>
      <c r="AL969" s="34" t="s">
        <v>363</v>
      </c>
      <c r="AM969" s="34" t="s">
        <v>363</v>
      </c>
      <c r="AN969" s="34">
        <v>9939.2857142857138</v>
      </c>
      <c r="AO969" s="34" t="s">
        <v>363</v>
      </c>
      <c r="AP969" s="34" t="s">
        <v>363</v>
      </c>
      <c r="AQ969" s="34" t="s">
        <v>363</v>
      </c>
    </row>
    <row r="970" spans="1:43" x14ac:dyDescent="0.45">
      <c r="A970" s="19">
        <v>962</v>
      </c>
      <c r="B970" s="19" t="str">
        <f t="shared" si="101"/>
        <v>90700_Blue</v>
      </c>
      <c r="C970" s="19" t="s">
        <v>243</v>
      </c>
      <c r="D970" s="19" t="s">
        <v>243</v>
      </c>
      <c r="E970" s="19" t="s">
        <v>243</v>
      </c>
      <c r="F970" s="19" t="s">
        <v>243</v>
      </c>
      <c r="G970" s="19">
        <f t="shared" si="102"/>
        <v>90700</v>
      </c>
      <c r="H970" s="19" t="str">
        <f t="shared" si="99"/>
        <v>090700</v>
      </c>
      <c r="I970" s="19">
        <f t="shared" si="100"/>
        <v>698</v>
      </c>
      <c r="J970" s="19">
        <f t="shared" si="98"/>
        <v>698</v>
      </c>
      <c r="K970" s="35"/>
      <c r="L970" s="36"/>
      <c r="M970" s="36"/>
      <c r="N970" s="36"/>
      <c r="O970" s="36"/>
      <c r="P970" s="36"/>
      <c r="Q970" s="37"/>
      <c r="R970" s="37"/>
      <c r="S970" s="33" t="s">
        <v>362</v>
      </c>
      <c r="T970" s="34">
        <v>30.293110629901083</v>
      </c>
      <c r="U970" s="34"/>
      <c r="V970" s="34" t="s">
        <v>363</v>
      </c>
      <c r="W970" s="162" t="s">
        <v>363</v>
      </c>
      <c r="X970" s="162" t="s">
        <v>363</v>
      </c>
      <c r="Y970" s="34" t="s">
        <v>363</v>
      </c>
      <c r="Z970" s="162" t="s">
        <v>363</v>
      </c>
      <c r="AA970" s="162" t="s">
        <v>363</v>
      </c>
      <c r="AB970" s="162" t="s">
        <v>363</v>
      </c>
      <c r="AC970" s="34">
        <v>545.29906440363436</v>
      </c>
      <c r="AD970" s="162" t="s">
        <v>363</v>
      </c>
      <c r="AE970" s="162" t="s">
        <v>363</v>
      </c>
      <c r="AF970" s="162" t="s">
        <v>363</v>
      </c>
      <c r="AG970" s="162" t="s">
        <v>363</v>
      </c>
      <c r="AH970" s="162" t="s">
        <v>363</v>
      </c>
      <c r="AI970" s="162">
        <v>333.26497301281103</v>
      </c>
      <c r="AJ970" s="162" t="s">
        <v>363</v>
      </c>
      <c r="AK970" s="34" t="s">
        <v>363</v>
      </c>
      <c r="AL970" s="34" t="s">
        <v>363</v>
      </c>
      <c r="AM970" s="34" t="s">
        <v>363</v>
      </c>
      <c r="AN970" s="34" t="s">
        <v>363</v>
      </c>
      <c r="AO970" s="34" t="s">
        <v>363</v>
      </c>
      <c r="AP970" s="34" t="s">
        <v>363</v>
      </c>
      <c r="AQ970" s="34" t="s">
        <v>363</v>
      </c>
    </row>
    <row r="971" spans="1:43" x14ac:dyDescent="0.45">
      <c r="A971" s="19">
        <v>963</v>
      </c>
      <c r="B971" s="19" t="str">
        <f t="shared" si="101"/>
        <v>90700_Grey</v>
      </c>
      <c r="C971" s="19" t="s">
        <v>243</v>
      </c>
      <c r="D971" s="19" t="s">
        <v>243</v>
      </c>
      <c r="E971" s="19" t="s">
        <v>243</v>
      </c>
      <c r="F971" s="19" t="s">
        <v>243</v>
      </c>
      <c r="G971" s="19">
        <f t="shared" si="102"/>
        <v>90700</v>
      </c>
      <c r="H971" s="19" t="str">
        <f t="shared" si="99"/>
        <v>090700</v>
      </c>
      <c r="I971" s="19">
        <f t="shared" si="100"/>
        <v>698</v>
      </c>
      <c r="J971" s="19">
        <f t="shared" ref="J971:J1034" si="103">IF($K971="",$J970,$K971)</f>
        <v>698</v>
      </c>
      <c r="K971" s="38"/>
      <c r="L971" s="39"/>
      <c r="M971" s="39"/>
      <c r="N971" s="39"/>
      <c r="O971" s="39"/>
      <c r="P971" s="39"/>
      <c r="Q971" s="40"/>
      <c r="R971" s="40"/>
      <c r="S971" s="33" t="s">
        <v>364</v>
      </c>
      <c r="T971" s="34">
        <v>1341.2355453437006</v>
      </c>
      <c r="U971" s="34"/>
      <c r="V971" s="34" t="s">
        <v>363</v>
      </c>
      <c r="W971" s="162" t="s">
        <v>363</v>
      </c>
      <c r="X971" s="162" t="s">
        <v>363</v>
      </c>
      <c r="Y971" s="34" t="s">
        <v>363</v>
      </c>
      <c r="Z971" s="162" t="s">
        <v>363</v>
      </c>
      <c r="AA971" s="162" t="s">
        <v>363</v>
      </c>
      <c r="AB971" s="162">
        <v>1837.7980734739517</v>
      </c>
      <c r="AC971" s="34">
        <v>0.34621284114892037</v>
      </c>
      <c r="AD971" s="162" t="s">
        <v>363</v>
      </c>
      <c r="AE971" s="162" t="s">
        <v>363</v>
      </c>
      <c r="AF971" s="162" t="s">
        <v>363</v>
      </c>
      <c r="AG971" s="162" t="s">
        <v>363</v>
      </c>
      <c r="AH971" s="162" t="s">
        <v>363</v>
      </c>
      <c r="AI971" s="162" t="s">
        <v>363</v>
      </c>
      <c r="AJ971" s="162" t="s">
        <v>363</v>
      </c>
      <c r="AK971" s="34" t="s">
        <v>363</v>
      </c>
      <c r="AL971" s="34" t="s">
        <v>363</v>
      </c>
      <c r="AM971" s="34" t="s">
        <v>363</v>
      </c>
      <c r="AN971" s="34">
        <v>1371.0268607328203</v>
      </c>
      <c r="AO971" s="34" t="s">
        <v>363</v>
      </c>
      <c r="AP971" s="34" t="s">
        <v>363</v>
      </c>
      <c r="AQ971" s="34" t="s">
        <v>363</v>
      </c>
    </row>
    <row r="972" spans="1:43" x14ac:dyDescent="0.45">
      <c r="A972" s="19">
        <v>964</v>
      </c>
      <c r="B972" s="19" t="str">
        <f t="shared" si="101"/>
        <v>90810_Green</v>
      </c>
      <c r="C972" s="19" t="s">
        <v>243</v>
      </c>
      <c r="D972" s="19" t="s">
        <v>243</v>
      </c>
      <c r="E972" s="19" t="s">
        <v>243</v>
      </c>
      <c r="F972" s="19" t="s">
        <v>243</v>
      </c>
      <c r="G972" s="19">
        <f t="shared" si="102"/>
        <v>90810</v>
      </c>
      <c r="H972" s="26">
        <v>90810</v>
      </c>
      <c r="I972" s="19">
        <f>IF(J972=J969,"aa",J972)</f>
        <v>702</v>
      </c>
      <c r="J972" s="19">
        <f t="shared" si="103"/>
        <v>702</v>
      </c>
      <c r="K972" s="31">
        <v>702</v>
      </c>
      <c r="L972" s="30" t="s">
        <v>1181</v>
      </c>
      <c r="M972" s="30" t="s">
        <v>1182</v>
      </c>
      <c r="N972" s="30" t="s">
        <v>1183</v>
      </c>
      <c r="O972" s="49" t="s">
        <v>249</v>
      </c>
      <c r="P972" s="30" t="s">
        <v>1181</v>
      </c>
      <c r="Q972" s="32">
        <v>1</v>
      </c>
      <c r="R972" s="32">
        <v>1</v>
      </c>
      <c r="S972" s="33" t="s">
        <v>361</v>
      </c>
      <c r="T972" s="34">
        <v>30682.594944124583</v>
      </c>
      <c r="U972" s="34"/>
      <c r="V972" s="34" t="s">
        <v>363</v>
      </c>
      <c r="W972" s="162" t="s">
        <v>363</v>
      </c>
      <c r="X972" s="162" t="s">
        <v>363</v>
      </c>
      <c r="Y972" s="34" t="s">
        <v>363</v>
      </c>
      <c r="Z972" s="162">
        <v>26041.710991264685</v>
      </c>
      <c r="AA972" s="162" t="s">
        <v>363</v>
      </c>
      <c r="AB972" s="162">
        <v>29941.753237326368</v>
      </c>
      <c r="AC972" s="34">
        <v>20863.756560520578</v>
      </c>
      <c r="AD972" s="162">
        <v>19852.151730761256</v>
      </c>
      <c r="AE972" s="162">
        <v>19752.953526439404</v>
      </c>
      <c r="AF972" s="162" t="s">
        <v>363</v>
      </c>
      <c r="AG972" s="162" t="s">
        <v>363</v>
      </c>
      <c r="AH972" s="162" t="s">
        <v>363</v>
      </c>
      <c r="AI972" s="162">
        <v>24039.088258393738</v>
      </c>
      <c r="AJ972" s="162" t="s">
        <v>363</v>
      </c>
      <c r="AK972" s="34" t="s">
        <v>363</v>
      </c>
      <c r="AL972" s="34" t="s">
        <v>363</v>
      </c>
      <c r="AM972" s="34" t="s">
        <v>363</v>
      </c>
      <c r="AN972" s="34" t="s">
        <v>363</v>
      </c>
      <c r="AO972" s="34" t="s">
        <v>363</v>
      </c>
      <c r="AP972" s="34">
        <v>47075.272376281035</v>
      </c>
      <c r="AQ972" s="34" t="s">
        <v>363</v>
      </c>
    </row>
    <row r="973" spans="1:43" x14ac:dyDescent="0.45">
      <c r="A973" s="19">
        <v>965</v>
      </c>
      <c r="B973" s="19" t="str">
        <f t="shared" si="101"/>
        <v>90810_Blue</v>
      </c>
      <c r="C973" s="19" t="s">
        <v>243</v>
      </c>
      <c r="D973" s="19" t="s">
        <v>243</v>
      </c>
      <c r="E973" s="19" t="s">
        <v>243</v>
      </c>
      <c r="F973" s="19" t="s">
        <v>243</v>
      </c>
      <c r="G973" s="19">
        <f t="shared" si="102"/>
        <v>90810</v>
      </c>
      <c r="H973" s="26">
        <f t="shared" ref="H973:H1004" si="104">IF(L973="",H972,LEFT(L973,6))</f>
        <v>90810</v>
      </c>
      <c r="I973" s="19">
        <f t="shared" si="100"/>
        <v>702</v>
      </c>
      <c r="J973" s="19">
        <f t="shared" si="103"/>
        <v>702</v>
      </c>
      <c r="K973" s="35"/>
      <c r="L973" s="36"/>
      <c r="M973" s="36"/>
      <c r="N973" s="36"/>
      <c r="O973" s="56"/>
      <c r="P973" s="36"/>
      <c r="Q973" s="37"/>
      <c r="R973" s="37"/>
      <c r="S973" s="33" t="s">
        <v>362</v>
      </c>
      <c r="T973" s="34">
        <v>2623.1231307780017</v>
      </c>
      <c r="U973" s="34"/>
      <c r="V973" s="34" t="s">
        <v>363</v>
      </c>
      <c r="W973" s="162" t="s">
        <v>363</v>
      </c>
      <c r="X973" s="162" t="s">
        <v>363</v>
      </c>
      <c r="Y973" s="34" t="s">
        <v>363</v>
      </c>
      <c r="Z973" s="162">
        <v>621.78258637724923</v>
      </c>
      <c r="AA973" s="162" t="s">
        <v>363</v>
      </c>
      <c r="AB973" s="162" t="s">
        <v>363</v>
      </c>
      <c r="AC973" s="34">
        <v>657.37506969948402</v>
      </c>
      <c r="AD973" s="162">
        <v>6402.3893177978416</v>
      </c>
      <c r="AE973" s="162" t="s">
        <v>363</v>
      </c>
      <c r="AF973" s="162" t="s">
        <v>363</v>
      </c>
      <c r="AG973" s="162" t="s">
        <v>363</v>
      </c>
      <c r="AH973" s="162" t="s">
        <v>363</v>
      </c>
      <c r="AI973" s="162">
        <v>939.91435676692072</v>
      </c>
      <c r="AJ973" s="162" t="s">
        <v>363</v>
      </c>
      <c r="AK973" s="34" t="s">
        <v>363</v>
      </c>
      <c r="AL973" s="34" t="s">
        <v>363</v>
      </c>
      <c r="AM973" s="34" t="s">
        <v>363</v>
      </c>
      <c r="AN973" s="34" t="s">
        <v>363</v>
      </c>
      <c r="AO973" s="34" t="s">
        <v>363</v>
      </c>
      <c r="AP973" s="34">
        <v>13111.566737912468</v>
      </c>
      <c r="AQ973" s="34" t="s">
        <v>363</v>
      </c>
    </row>
    <row r="974" spans="1:43" x14ac:dyDescent="0.45">
      <c r="A974" s="19">
        <v>966</v>
      </c>
      <c r="B974" s="19" t="str">
        <f t="shared" si="101"/>
        <v>90810_Grey</v>
      </c>
      <c r="C974" s="19" t="s">
        <v>243</v>
      </c>
      <c r="D974" s="19" t="s">
        <v>243</v>
      </c>
      <c r="E974" s="19" t="s">
        <v>243</v>
      </c>
      <c r="F974" s="19" t="s">
        <v>243</v>
      </c>
      <c r="G974" s="19">
        <f t="shared" si="102"/>
        <v>90810</v>
      </c>
      <c r="H974" s="26">
        <f t="shared" si="104"/>
        <v>90810</v>
      </c>
      <c r="I974" s="19">
        <f t="shared" si="100"/>
        <v>702</v>
      </c>
      <c r="J974" s="19">
        <f t="shared" si="103"/>
        <v>702</v>
      </c>
      <c r="K974" s="38"/>
      <c r="L974" s="39"/>
      <c r="M974" s="39"/>
      <c r="N974" s="39"/>
      <c r="O974" s="39"/>
      <c r="P974" s="39"/>
      <c r="Q974" s="40"/>
      <c r="R974" s="40"/>
      <c r="S974" s="33" t="s">
        <v>364</v>
      </c>
      <c r="T974" s="34">
        <v>1013.5783723147945</v>
      </c>
      <c r="U974" s="34"/>
      <c r="V974" s="34" t="s">
        <v>363</v>
      </c>
      <c r="W974" s="162" t="s">
        <v>363</v>
      </c>
      <c r="X974" s="162" t="s">
        <v>363</v>
      </c>
      <c r="Y974" s="34" t="s">
        <v>363</v>
      </c>
      <c r="Z974" s="162">
        <v>2.5980818921884107E-5</v>
      </c>
      <c r="AA974" s="162" t="s">
        <v>363</v>
      </c>
      <c r="AB974" s="162">
        <v>797.13081891983359</v>
      </c>
      <c r="AC974" s="34">
        <v>0.34459469739225745</v>
      </c>
      <c r="AD974" s="162" t="s">
        <v>363</v>
      </c>
      <c r="AE974" s="162">
        <v>375.54177638602243</v>
      </c>
      <c r="AF974" s="162" t="s">
        <v>363</v>
      </c>
      <c r="AG974" s="162" t="s">
        <v>363</v>
      </c>
      <c r="AH974" s="162" t="s">
        <v>363</v>
      </c>
      <c r="AI974" s="162" t="s">
        <v>363</v>
      </c>
      <c r="AJ974" s="162" t="s">
        <v>363</v>
      </c>
      <c r="AK974" s="34" t="s">
        <v>363</v>
      </c>
      <c r="AL974" s="34" t="s">
        <v>363</v>
      </c>
      <c r="AM974" s="34" t="s">
        <v>363</v>
      </c>
      <c r="AN974" s="34" t="s">
        <v>363</v>
      </c>
      <c r="AO974" s="34" t="s">
        <v>363</v>
      </c>
      <c r="AP974" s="34">
        <v>4111.2842808696405</v>
      </c>
      <c r="AQ974" s="34" t="s">
        <v>363</v>
      </c>
    </row>
    <row r="975" spans="1:43" x14ac:dyDescent="0.45">
      <c r="A975" s="19">
        <v>967</v>
      </c>
      <c r="B975" s="19" t="str">
        <f t="shared" si="101"/>
        <v>90910_Green</v>
      </c>
      <c r="C975" s="19" t="s">
        <v>243</v>
      </c>
      <c r="D975" s="19" t="s">
        <v>243</v>
      </c>
      <c r="E975" s="19" t="s">
        <v>243</v>
      </c>
      <c r="F975" s="19" t="s">
        <v>243</v>
      </c>
      <c r="G975" s="19">
        <f t="shared" si="102"/>
        <v>90910</v>
      </c>
      <c r="H975" s="19" t="str">
        <f t="shared" si="104"/>
        <v>090910</v>
      </c>
      <c r="I975" s="19">
        <f>IF(J975=J972,"aa",J975)</f>
        <v>711</v>
      </c>
      <c r="J975" s="19">
        <f t="shared" si="103"/>
        <v>711</v>
      </c>
      <c r="K975" s="31">
        <v>711</v>
      </c>
      <c r="L975" s="30" t="s">
        <v>1184</v>
      </c>
      <c r="M975" s="30" t="s">
        <v>1185</v>
      </c>
      <c r="N975" s="49" t="s">
        <v>1186</v>
      </c>
      <c r="O975" s="49" t="s">
        <v>1187</v>
      </c>
      <c r="P975" s="30" t="s">
        <v>1184</v>
      </c>
      <c r="Q975" s="32">
        <v>1</v>
      </c>
      <c r="R975" s="32">
        <v>1</v>
      </c>
      <c r="S975" s="33" t="s">
        <v>361</v>
      </c>
      <c r="T975" s="34">
        <v>5369.4582695877534</v>
      </c>
      <c r="U975" s="34"/>
      <c r="V975" s="34" t="s">
        <v>363</v>
      </c>
      <c r="W975" s="162" t="s">
        <v>363</v>
      </c>
      <c r="X975" s="162" t="s">
        <v>363</v>
      </c>
      <c r="Y975" s="34">
        <v>796.34010629061822</v>
      </c>
      <c r="Z975" s="162">
        <v>6354.7984796672226</v>
      </c>
      <c r="AA975" s="162" t="s">
        <v>363</v>
      </c>
      <c r="AB975" s="162" t="s">
        <v>363</v>
      </c>
      <c r="AC975" s="34">
        <v>5646.1298244683403</v>
      </c>
      <c r="AD975" s="162">
        <v>7875.2352100598855</v>
      </c>
      <c r="AE975" s="162" t="s">
        <v>363</v>
      </c>
      <c r="AF975" s="162" t="s">
        <v>363</v>
      </c>
      <c r="AG975" s="162" t="s">
        <v>363</v>
      </c>
      <c r="AH975" s="162" t="s">
        <v>363</v>
      </c>
      <c r="AI975" s="162">
        <v>6827.4981958305143</v>
      </c>
      <c r="AJ975" s="162" t="s">
        <v>363</v>
      </c>
      <c r="AK975" s="34">
        <v>6193.2920265786252</v>
      </c>
      <c r="AL975" s="34">
        <v>5033.7181337479678</v>
      </c>
      <c r="AM975" s="34" t="s">
        <v>363</v>
      </c>
      <c r="AN975" s="34">
        <v>3731.5998692179551</v>
      </c>
      <c r="AO975" s="34">
        <v>4940.1798418600483</v>
      </c>
      <c r="AP975" s="34">
        <v>12626.888089357366</v>
      </c>
      <c r="AQ975" s="34" t="s">
        <v>363</v>
      </c>
    </row>
    <row r="976" spans="1:43" x14ac:dyDescent="0.45">
      <c r="A976" s="19">
        <v>968</v>
      </c>
      <c r="B976" s="19" t="str">
        <f t="shared" si="101"/>
        <v>90910_Blue</v>
      </c>
      <c r="C976" s="19" t="s">
        <v>243</v>
      </c>
      <c r="D976" s="19" t="s">
        <v>243</v>
      </c>
      <c r="E976" s="19" t="s">
        <v>243</v>
      </c>
      <c r="F976" s="19" t="s">
        <v>243</v>
      </c>
      <c r="G976" s="19">
        <f t="shared" si="102"/>
        <v>90910</v>
      </c>
      <c r="H976" s="19" t="str">
        <f t="shared" si="104"/>
        <v>090910</v>
      </c>
      <c r="I976" s="19">
        <f t="shared" si="100"/>
        <v>711</v>
      </c>
      <c r="J976" s="19">
        <f t="shared" si="103"/>
        <v>711</v>
      </c>
      <c r="K976" s="35"/>
      <c r="L976" s="36"/>
      <c r="M976" s="36"/>
      <c r="N976" s="56"/>
      <c r="O976" s="56"/>
      <c r="P976" s="36"/>
      <c r="Q976" s="37"/>
      <c r="R976" s="37"/>
      <c r="S976" s="33" t="s">
        <v>362</v>
      </c>
      <c r="T976" s="34">
        <v>1865.114766104236</v>
      </c>
      <c r="U976" s="34"/>
      <c r="V976" s="34" t="s">
        <v>363</v>
      </c>
      <c r="W976" s="162" t="s">
        <v>363</v>
      </c>
      <c r="X976" s="162" t="s">
        <v>363</v>
      </c>
      <c r="Y976" s="34">
        <v>7606.9057827192046</v>
      </c>
      <c r="Z976" s="162">
        <v>72.367436074897071</v>
      </c>
      <c r="AA976" s="162" t="s">
        <v>363</v>
      </c>
      <c r="AB976" s="162" t="s">
        <v>363</v>
      </c>
      <c r="AC976" s="34">
        <v>222.81530325514336</v>
      </c>
      <c r="AD976" s="162">
        <v>48.564714310096122</v>
      </c>
      <c r="AE976" s="162" t="s">
        <v>363</v>
      </c>
      <c r="AF976" s="162" t="s">
        <v>363</v>
      </c>
      <c r="AG976" s="162" t="s">
        <v>363</v>
      </c>
      <c r="AH976" s="162" t="s">
        <v>363</v>
      </c>
      <c r="AI976" s="162">
        <v>89.641240336189057</v>
      </c>
      <c r="AJ976" s="162" t="s">
        <v>363</v>
      </c>
      <c r="AK976" s="34">
        <v>134.81931815399631</v>
      </c>
      <c r="AL976" s="34">
        <v>1010.5562574074637</v>
      </c>
      <c r="AM976" s="34" t="s">
        <v>363</v>
      </c>
      <c r="AN976" s="34">
        <v>138.20176017675939</v>
      </c>
      <c r="AO976" s="34">
        <v>34.240475102984242</v>
      </c>
      <c r="AP976" s="34">
        <v>467.0015147407064</v>
      </c>
      <c r="AQ976" s="34" t="s">
        <v>363</v>
      </c>
    </row>
    <row r="977" spans="1:43" x14ac:dyDescent="0.45">
      <c r="A977" s="19">
        <v>969</v>
      </c>
      <c r="B977" s="19" t="str">
        <f t="shared" si="101"/>
        <v>90910_Grey</v>
      </c>
      <c r="C977" s="19" t="s">
        <v>243</v>
      </c>
      <c r="D977" s="19" t="s">
        <v>243</v>
      </c>
      <c r="E977" s="19" t="s">
        <v>243</v>
      </c>
      <c r="F977" s="19" t="s">
        <v>243</v>
      </c>
      <c r="G977" s="19">
        <f t="shared" si="102"/>
        <v>90910</v>
      </c>
      <c r="H977" s="19" t="str">
        <f t="shared" si="104"/>
        <v>090910</v>
      </c>
      <c r="I977" s="19">
        <f t="shared" si="100"/>
        <v>711</v>
      </c>
      <c r="J977" s="19">
        <f t="shared" si="103"/>
        <v>711</v>
      </c>
      <c r="K977" s="38"/>
      <c r="L977" s="39"/>
      <c r="M977" s="39"/>
      <c r="N977" s="39"/>
      <c r="O977" s="39"/>
      <c r="P977" s="39"/>
      <c r="Q977" s="40"/>
      <c r="R977" s="40"/>
      <c r="S977" s="33" t="s">
        <v>364</v>
      </c>
      <c r="T977" s="34">
        <v>1045.6836295921755</v>
      </c>
      <c r="U977" s="34"/>
      <c r="V977" s="34" t="s">
        <v>363</v>
      </c>
      <c r="W977" s="162" t="s">
        <v>363</v>
      </c>
      <c r="X977" s="162" t="s">
        <v>363</v>
      </c>
      <c r="Y977" s="34">
        <v>3210.1228783725774</v>
      </c>
      <c r="Z977" s="162">
        <v>1.7869791027310797E-5</v>
      </c>
      <c r="AA977" s="162" t="s">
        <v>363</v>
      </c>
      <c r="AB977" s="162" t="s">
        <v>363</v>
      </c>
      <c r="AC977" s="34">
        <v>0.22957505844250298</v>
      </c>
      <c r="AD977" s="162" t="s">
        <v>363</v>
      </c>
      <c r="AE977" s="162" t="s">
        <v>363</v>
      </c>
      <c r="AF977" s="162" t="s">
        <v>363</v>
      </c>
      <c r="AG977" s="162" t="s">
        <v>363</v>
      </c>
      <c r="AH977" s="162" t="s">
        <v>363</v>
      </c>
      <c r="AI977" s="162" t="s">
        <v>363</v>
      </c>
      <c r="AJ977" s="162" t="s">
        <v>363</v>
      </c>
      <c r="AK977" s="34">
        <v>623.87996945750103</v>
      </c>
      <c r="AL977" s="34">
        <v>553.76861130131397</v>
      </c>
      <c r="AM977" s="34" t="s">
        <v>363</v>
      </c>
      <c r="AN977" s="34">
        <v>1223.975572116746</v>
      </c>
      <c r="AO977" s="34" t="s">
        <v>363</v>
      </c>
      <c r="AP977" s="34">
        <v>1759.585483431453</v>
      </c>
      <c r="AQ977" s="34" t="s">
        <v>363</v>
      </c>
    </row>
    <row r="978" spans="1:43" x14ac:dyDescent="0.45">
      <c r="A978" s="19">
        <v>970</v>
      </c>
      <c r="B978" s="19" t="str">
        <f t="shared" si="101"/>
        <v>90920_Green</v>
      </c>
      <c r="C978" s="19" t="s">
        <v>243</v>
      </c>
      <c r="D978" s="19" t="s">
        <v>243</v>
      </c>
      <c r="E978" s="19" t="s">
        <v>243</v>
      </c>
      <c r="F978" s="19" t="s">
        <v>243</v>
      </c>
      <c r="G978" s="19">
        <f t="shared" si="102"/>
        <v>90920</v>
      </c>
      <c r="H978" s="19" t="str">
        <f t="shared" si="104"/>
        <v>090920</v>
      </c>
      <c r="I978" s="19" t="str">
        <f>IF(J978=J975,"aa",J978)</f>
        <v>aa</v>
      </c>
      <c r="J978" s="19">
        <f t="shared" si="103"/>
        <v>711</v>
      </c>
      <c r="K978" s="31" t="s">
        <v>363</v>
      </c>
      <c r="L978" s="30" t="s">
        <v>1188</v>
      </c>
      <c r="M978" s="30" t="s">
        <v>1185</v>
      </c>
      <c r="N978" s="30" t="s">
        <v>1189</v>
      </c>
      <c r="O978" s="30" t="s">
        <v>363</v>
      </c>
      <c r="P978" s="30" t="s">
        <v>1184</v>
      </c>
      <c r="Q978" s="32">
        <v>1</v>
      </c>
      <c r="R978" s="32">
        <v>1</v>
      </c>
      <c r="S978" s="33" t="s">
        <v>361</v>
      </c>
      <c r="T978" s="34">
        <v>5369.4582695877534</v>
      </c>
      <c r="U978" s="34"/>
      <c r="V978" s="34" t="s">
        <v>363</v>
      </c>
      <c r="W978" s="162" t="s">
        <v>363</v>
      </c>
      <c r="X978" s="162" t="s">
        <v>363</v>
      </c>
      <c r="Y978" s="34">
        <v>796.34010629061822</v>
      </c>
      <c r="Z978" s="162">
        <v>6354.7984796672226</v>
      </c>
      <c r="AA978" s="162" t="s">
        <v>363</v>
      </c>
      <c r="AB978" s="162" t="s">
        <v>363</v>
      </c>
      <c r="AC978" s="34">
        <v>5646.1298244683403</v>
      </c>
      <c r="AD978" s="162">
        <v>7875.2352100598855</v>
      </c>
      <c r="AE978" s="162" t="s">
        <v>363</v>
      </c>
      <c r="AF978" s="162" t="s">
        <v>363</v>
      </c>
      <c r="AG978" s="162" t="s">
        <v>363</v>
      </c>
      <c r="AH978" s="162" t="s">
        <v>363</v>
      </c>
      <c r="AI978" s="162">
        <v>6827.4981958305143</v>
      </c>
      <c r="AJ978" s="162" t="s">
        <v>363</v>
      </c>
      <c r="AK978" s="34">
        <v>6193.2920265786252</v>
      </c>
      <c r="AL978" s="34">
        <v>5033.7181337479678</v>
      </c>
      <c r="AM978" s="34" t="s">
        <v>363</v>
      </c>
      <c r="AN978" s="34">
        <v>3731.5998692179551</v>
      </c>
      <c r="AO978" s="34">
        <v>4940.1798418600483</v>
      </c>
      <c r="AP978" s="34">
        <v>12626.888089357366</v>
      </c>
      <c r="AQ978" s="34" t="s">
        <v>363</v>
      </c>
    </row>
    <row r="979" spans="1:43" x14ac:dyDescent="0.45">
      <c r="A979" s="19">
        <v>971</v>
      </c>
      <c r="B979" s="19" t="str">
        <f t="shared" si="101"/>
        <v>90920_Blue</v>
      </c>
      <c r="C979" s="19" t="s">
        <v>243</v>
      </c>
      <c r="D979" s="19" t="s">
        <v>243</v>
      </c>
      <c r="E979" s="19" t="s">
        <v>243</v>
      </c>
      <c r="F979" s="19" t="s">
        <v>243</v>
      </c>
      <c r="G979" s="19">
        <f t="shared" si="102"/>
        <v>90920</v>
      </c>
      <c r="H979" s="19" t="str">
        <f t="shared" si="104"/>
        <v>090920</v>
      </c>
      <c r="I979" s="19" t="str">
        <f t="shared" si="100"/>
        <v>aa</v>
      </c>
      <c r="J979" s="19">
        <f t="shared" si="103"/>
        <v>711</v>
      </c>
      <c r="K979" s="35"/>
      <c r="L979" s="36"/>
      <c r="M979" s="36"/>
      <c r="N979" s="36"/>
      <c r="O979" s="36"/>
      <c r="P979" s="36"/>
      <c r="Q979" s="37"/>
      <c r="R979" s="37"/>
      <c r="S979" s="33" t="s">
        <v>362</v>
      </c>
      <c r="T979" s="34">
        <v>1865.114766104236</v>
      </c>
      <c r="U979" s="34"/>
      <c r="V979" s="34" t="s">
        <v>363</v>
      </c>
      <c r="W979" s="162" t="s">
        <v>363</v>
      </c>
      <c r="X979" s="162" t="s">
        <v>363</v>
      </c>
      <c r="Y979" s="34">
        <v>7606.9057827192046</v>
      </c>
      <c r="Z979" s="162">
        <v>72.367436074897071</v>
      </c>
      <c r="AA979" s="162" t="s">
        <v>363</v>
      </c>
      <c r="AB979" s="162" t="s">
        <v>363</v>
      </c>
      <c r="AC979" s="34">
        <v>222.81530325514336</v>
      </c>
      <c r="AD979" s="162">
        <v>48.564714310096122</v>
      </c>
      <c r="AE979" s="162" t="s">
        <v>363</v>
      </c>
      <c r="AF979" s="162" t="s">
        <v>363</v>
      </c>
      <c r="AG979" s="162" t="s">
        <v>363</v>
      </c>
      <c r="AH979" s="162" t="s">
        <v>363</v>
      </c>
      <c r="AI979" s="162">
        <v>89.641240336189057</v>
      </c>
      <c r="AJ979" s="162" t="s">
        <v>363</v>
      </c>
      <c r="AK979" s="34">
        <v>134.81931815399631</v>
      </c>
      <c r="AL979" s="34">
        <v>1010.5562574074637</v>
      </c>
      <c r="AM979" s="34" t="s">
        <v>363</v>
      </c>
      <c r="AN979" s="34">
        <v>138.20176017675939</v>
      </c>
      <c r="AO979" s="34">
        <v>34.240475102984242</v>
      </c>
      <c r="AP979" s="34">
        <v>467.0015147407064</v>
      </c>
      <c r="AQ979" s="34" t="s">
        <v>363</v>
      </c>
    </row>
    <row r="980" spans="1:43" x14ac:dyDescent="0.45">
      <c r="A980" s="19">
        <v>972</v>
      </c>
      <c r="B980" s="19" t="str">
        <f t="shared" si="101"/>
        <v>90920_Grey</v>
      </c>
      <c r="C980" s="19" t="s">
        <v>243</v>
      </c>
      <c r="D980" s="19" t="s">
        <v>243</v>
      </c>
      <c r="E980" s="19" t="s">
        <v>243</v>
      </c>
      <c r="F980" s="19" t="s">
        <v>243</v>
      </c>
      <c r="G980" s="19">
        <f t="shared" si="102"/>
        <v>90920</v>
      </c>
      <c r="H980" s="19" t="str">
        <f t="shared" si="104"/>
        <v>090920</v>
      </c>
      <c r="I980" s="19" t="str">
        <f t="shared" si="100"/>
        <v>aa</v>
      </c>
      <c r="J980" s="19">
        <f t="shared" si="103"/>
        <v>711</v>
      </c>
      <c r="K980" s="38"/>
      <c r="L980" s="39"/>
      <c r="M980" s="39"/>
      <c r="N980" s="39"/>
      <c r="O980" s="39"/>
      <c r="P980" s="39"/>
      <c r="Q980" s="40"/>
      <c r="R980" s="40"/>
      <c r="S980" s="33" t="s">
        <v>364</v>
      </c>
      <c r="T980" s="34">
        <v>1045.6836295921755</v>
      </c>
      <c r="U980" s="34"/>
      <c r="V980" s="34" t="s">
        <v>363</v>
      </c>
      <c r="W980" s="162" t="s">
        <v>363</v>
      </c>
      <c r="X980" s="162" t="s">
        <v>363</v>
      </c>
      <c r="Y980" s="34">
        <v>3210.1228783725774</v>
      </c>
      <c r="Z980" s="162">
        <v>1.7869791027310797E-5</v>
      </c>
      <c r="AA980" s="162" t="s">
        <v>363</v>
      </c>
      <c r="AB980" s="162" t="s">
        <v>363</v>
      </c>
      <c r="AC980" s="34">
        <v>0.22957505844250298</v>
      </c>
      <c r="AD980" s="162" t="s">
        <v>363</v>
      </c>
      <c r="AE980" s="162" t="s">
        <v>363</v>
      </c>
      <c r="AF980" s="162" t="s">
        <v>363</v>
      </c>
      <c r="AG980" s="162" t="s">
        <v>363</v>
      </c>
      <c r="AH980" s="162" t="s">
        <v>363</v>
      </c>
      <c r="AI980" s="162" t="s">
        <v>363</v>
      </c>
      <c r="AJ980" s="162" t="s">
        <v>363</v>
      </c>
      <c r="AK980" s="34">
        <v>623.87996945750103</v>
      </c>
      <c r="AL980" s="34">
        <v>553.76861130131397</v>
      </c>
      <c r="AM980" s="34" t="s">
        <v>363</v>
      </c>
      <c r="AN980" s="34">
        <v>1223.975572116746</v>
      </c>
      <c r="AO980" s="34" t="s">
        <v>363</v>
      </c>
      <c r="AP980" s="34">
        <v>1759.585483431453</v>
      </c>
      <c r="AQ980" s="34" t="s">
        <v>363</v>
      </c>
    </row>
    <row r="981" spans="1:43" x14ac:dyDescent="0.45">
      <c r="A981" s="19">
        <v>973</v>
      </c>
      <c r="B981" s="19" t="str">
        <f t="shared" si="101"/>
        <v>91010_Green</v>
      </c>
      <c r="C981" s="26" t="s">
        <v>168</v>
      </c>
      <c r="D981" s="26" t="s">
        <v>168</v>
      </c>
      <c r="E981" s="26" t="s">
        <v>168</v>
      </c>
      <c r="F981" s="26" t="s">
        <v>168</v>
      </c>
      <c r="G981" s="19">
        <f t="shared" si="102"/>
        <v>91010</v>
      </c>
      <c r="H981" s="19" t="str">
        <f t="shared" si="104"/>
        <v>091010</v>
      </c>
      <c r="I981" s="19">
        <f>IF(J981=J978,"aa",J981)</f>
        <v>720</v>
      </c>
      <c r="J981" s="19">
        <f t="shared" si="103"/>
        <v>720</v>
      </c>
      <c r="K981" s="31">
        <v>720</v>
      </c>
      <c r="L981" s="30" t="s">
        <v>1190</v>
      </c>
      <c r="M981" s="30" t="s">
        <v>1191</v>
      </c>
      <c r="N981" s="30" t="s">
        <v>251</v>
      </c>
      <c r="O981" s="30" t="s">
        <v>251</v>
      </c>
      <c r="P981" s="30" t="s">
        <v>1190</v>
      </c>
      <c r="Q981" s="32">
        <v>1</v>
      </c>
      <c r="R981" s="32">
        <v>1</v>
      </c>
      <c r="S981" s="33" t="s">
        <v>361</v>
      </c>
      <c r="T981" s="34">
        <v>1525.090020716169</v>
      </c>
      <c r="U981" s="34"/>
      <c r="V981" s="34">
        <v>726.99926394975773</v>
      </c>
      <c r="W981" s="162" t="s">
        <v>363</v>
      </c>
      <c r="X981" s="162" t="s">
        <v>363</v>
      </c>
      <c r="Y981" s="34" t="s">
        <v>363</v>
      </c>
      <c r="Z981" s="162">
        <v>1308.5162758343799</v>
      </c>
      <c r="AA981" s="162">
        <v>3924.6289069509367</v>
      </c>
      <c r="AB981" s="162">
        <v>582.53241319356857</v>
      </c>
      <c r="AC981" s="34">
        <v>1022.9361468795796</v>
      </c>
      <c r="AD981" s="162" t="s">
        <v>363</v>
      </c>
      <c r="AE981" s="162">
        <v>403.62380082279009</v>
      </c>
      <c r="AF981" s="162">
        <v>7670.329955738559</v>
      </c>
      <c r="AG981" s="162">
        <v>802.69598828410574</v>
      </c>
      <c r="AH981" s="162" t="s">
        <v>363</v>
      </c>
      <c r="AI981" s="162">
        <v>1597.4941050225743</v>
      </c>
      <c r="AJ981" s="162">
        <v>1413.0610061926182</v>
      </c>
      <c r="AK981" s="34" t="s">
        <v>363</v>
      </c>
      <c r="AL981" s="34" t="s">
        <v>363</v>
      </c>
      <c r="AM981" s="34" t="s">
        <v>363</v>
      </c>
      <c r="AN981" s="34">
        <v>335.75850535869461</v>
      </c>
      <c r="AO981" s="34" t="s">
        <v>363</v>
      </c>
      <c r="AP981" s="34">
        <v>1439.6741478067181</v>
      </c>
      <c r="AQ981" s="34" t="s">
        <v>363</v>
      </c>
    </row>
    <row r="982" spans="1:43" x14ac:dyDescent="0.45">
      <c r="A982" s="19">
        <v>974</v>
      </c>
      <c r="B982" s="19" t="str">
        <f t="shared" si="101"/>
        <v>91010_Blue</v>
      </c>
      <c r="C982" s="26" t="s">
        <v>168</v>
      </c>
      <c r="D982" s="26" t="s">
        <v>168</v>
      </c>
      <c r="E982" s="26" t="s">
        <v>168</v>
      </c>
      <c r="F982" s="26" t="s">
        <v>168</v>
      </c>
      <c r="G982" s="19">
        <f t="shared" si="102"/>
        <v>91010</v>
      </c>
      <c r="H982" s="19" t="str">
        <f t="shared" si="104"/>
        <v>091010</v>
      </c>
      <c r="I982" s="19">
        <f t="shared" si="100"/>
        <v>720</v>
      </c>
      <c r="J982" s="19">
        <f t="shared" si="103"/>
        <v>720</v>
      </c>
      <c r="K982" s="35"/>
      <c r="L982" s="36"/>
      <c r="M982" s="36"/>
      <c r="N982" s="36"/>
      <c r="O982" s="36"/>
      <c r="P982" s="36"/>
      <c r="Q982" s="37"/>
      <c r="R982" s="37"/>
      <c r="S982" s="33" t="s">
        <v>362</v>
      </c>
      <c r="T982" s="34">
        <v>39.562660473114832</v>
      </c>
      <c r="U982" s="34"/>
      <c r="V982" s="34">
        <v>5.7688507663721849</v>
      </c>
      <c r="W982" s="162" t="s">
        <v>363</v>
      </c>
      <c r="X982" s="162" t="s">
        <v>363</v>
      </c>
      <c r="Y982" s="34" t="s">
        <v>363</v>
      </c>
      <c r="Z982" s="162">
        <v>16.906688275164118</v>
      </c>
      <c r="AA982" s="162">
        <v>10.161665701125632</v>
      </c>
      <c r="AB982" s="162">
        <v>39.599543035203844</v>
      </c>
      <c r="AC982" s="34">
        <v>50.084719733687002</v>
      </c>
      <c r="AD982" s="162" t="s">
        <v>363</v>
      </c>
      <c r="AE982" s="162">
        <v>41.907621258613624</v>
      </c>
      <c r="AF982" s="162">
        <v>23.391737845807075</v>
      </c>
      <c r="AG982" s="162">
        <v>5.8813884957499258</v>
      </c>
      <c r="AH982" s="162" t="s">
        <v>363</v>
      </c>
      <c r="AI982" s="162">
        <v>21.101971148277606</v>
      </c>
      <c r="AJ982" s="162" t="s">
        <v>363</v>
      </c>
      <c r="AK982" s="34" t="s">
        <v>363</v>
      </c>
      <c r="AL982" s="34" t="s">
        <v>363</v>
      </c>
      <c r="AM982" s="34" t="s">
        <v>363</v>
      </c>
      <c r="AN982" s="34">
        <v>14.228634044370068</v>
      </c>
      <c r="AO982" s="34" t="s">
        <v>363</v>
      </c>
      <c r="AP982" s="34">
        <v>61.388714717615635</v>
      </c>
      <c r="AQ982" s="34" t="s">
        <v>363</v>
      </c>
    </row>
    <row r="983" spans="1:43" x14ac:dyDescent="0.45">
      <c r="A983" s="19">
        <v>975</v>
      </c>
      <c r="B983" s="19" t="str">
        <f t="shared" si="101"/>
        <v>91010_Grey</v>
      </c>
      <c r="C983" s="26" t="s">
        <v>168</v>
      </c>
      <c r="D983" s="26" t="s">
        <v>168</v>
      </c>
      <c r="E983" s="26" t="s">
        <v>168</v>
      </c>
      <c r="F983" s="26" t="s">
        <v>168</v>
      </c>
      <c r="G983" s="19">
        <f t="shared" si="102"/>
        <v>91010</v>
      </c>
      <c r="H983" s="19" t="str">
        <f t="shared" si="104"/>
        <v>091010</v>
      </c>
      <c r="I983" s="19">
        <f t="shared" si="100"/>
        <v>720</v>
      </c>
      <c r="J983" s="19">
        <f t="shared" si="103"/>
        <v>720</v>
      </c>
      <c r="K983" s="38"/>
      <c r="L983" s="39"/>
      <c r="M983" s="39"/>
      <c r="N983" s="39"/>
      <c r="O983" s="39"/>
      <c r="P983" s="39"/>
      <c r="Q983" s="40"/>
      <c r="R983" s="40"/>
      <c r="S983" s="33" t="s">
        <v>364</v>
      </c>
      <c r="T983" s="34">
        <v>91.875003949137621</v>
      </c>
      <c r="U983" s="34"/>
      <c r="V983" s="34">
        <v>21.527711163595832</v>
      </c>
      <c r="W983" s="162" t="s">
        <v>363</v>
      </c>
      <c r="X983" s="162" t="s">
        <v>363</v>
      </c>
      <c r="Y983" s="34" t="s">
        <v>363</v>
      </c>
      <c r="Z983" s="162">
        <v>4.0990712567240126E-6</v>
      </c>
      <c r="AA983" s="162">
        <v>6.0472328814299212</v>
      </c>
      <c r="AB983" s="162">
        <v>45.721362973473489</v>
      </c>
      <c r="AC983" s="34">
        <v>4.5781289239789504E-2</v>
      </c>
      <c r="AD983" s="162" t="s">
        <v>363</v>
      </c>
      <c r="AE983" s="162">
        <v>16.68597906602999</v>
      </c>
      <c r="AF983" s="162">
        <v>12.338880272314672</v>
      </c>
      <c r="AG983" s="162">
        <v>98.90444436450089</v>
      </c>
      <c r="AH983" s="162" t="s">
        <v>363</v>
      </c>
      <c r="AI983" s="162" t="s">
        <v>363</v>
      </c>
      <c r="AJ983" s="162">
        <v>1.3029971833452352</v>
      </c>
      <c r="AK983" s="34" t="s">
        <v>363</v>
      </c>
      <c r="AL983" s="34" t="s">
        <v>363</v>
      </c>
      <c r="AM983" s="34" t="s">
        <v>363</v>
      </c>
      <c r="AN983" s="34">
        <v>108.43227102241742</v>
      </c>
      <c r="AO983" s="34" t="s">
        <v>363</v>
      </c>
      <c r="AP983" s="34">
        <v>174.79844522852116</v>
      </c>
      <c r="AQ983" s="34" t="s">
        <v>363</v>
      </c>
    </row>
    <row r="984" spans="1:43" x14ac:dyDescent="0.45">
      <c r="A984" s="19">
        <v>976</v>
      </c>
      <c r="B984" s="19" t="str">
        <f t="shared" si="101"/>
        <v>91030_Green</v>
      </c>
      <c r="C984" s="19" t="s">
        <v>243</v>
      </c>
      <c r="D984" s="19" t="s">
        <v>243</v>
      </c>
      <c r="E984" s="19" t="s">
        <v>243</v>
      </c>
      <c r="F984" s="19" t="s">
        <v>243</v>
      </c>
      <c r="G984" s="19">
        <f t="shared" si="102"/>
        <v>91030</v>
      </c>
      <c r="H984" s="19" t="str">
        <f t="shared" si="104"/>
        <v>091030</v>
      </c>
      <c r="I984" s="19" t="str">
        <f>IF(J984=J981,"aa",J984)</f>
        <v>aa</v>
      </c>
      <c r="J984" s="19">
        <f t="shared" si="103"/>
        <v>720</v>
      </c>
      <c r="K984" s="31" t="s">
        <v>363</v>
      </c>
      <c r="L984" s="30" t="s">
        <v>1192</v>
      </c>
      <c r="M984" s="30" t="s">
        <v>1193</v>
      </c>
      <c r="N984" s="30" t="s">
        <v>1194</v>
      </c>
      <c r="O984" s="30" t="s">
        <v>363</v>
      </c>
      <c r="P984" s="30" t="s">
        <v>1192</v>
      </c>
      <c r="Q984" s="32">
        <v>1</v>
      </c>
      <c r="R984" s="32">
        <v>1</v>
      </c>
      <c r="S984" s="33" t="s">
        <v>361</v>
      </c>
      <c r="T984" s="34">
        <v>1525.090020716169</v>
      </c>
      <c r="U984" s="34"/>
      <c r="V984" s="34">
        <v>726.99926394975773</v>
      </c>
      <c r="W984" s="162" t="s">
        <v>363</v>
      </c>
      <c r="X984" s="162" t="s">
        <v>363</v>
      </c>
      <c r="Y984" s="34" t="s">
        <v>363</v>
      </c>
      <c r="Z984" s="162">
        <v>1308.5162758343799</v>
      </c>
      <c r="AA984" s="162">
        <v>3924.6289069509367</v>
      </c>
      <c r="AB984" s="162">
        <v>582.53241319356857</v>
      </c>
      <c r="AC984" s="34">
        <v>1022.9361468795796</v>
      </c>
      <c r="AD984" s="162" t="s">
        <v>363</v>
      </c>
      <c r="AE984" s="162">
        <v>403.62380082279009</v>
      </c>
      <c r="AF984" s="162">
        <v>7670.329955738559</v>
      </c>
      <c r="AG984" s="162">
        <v>802.69598828410574</v>
      </c>
      <c r="AH984" s="162" t="s">
        <v>363</v>
      </c>
      <c r="AI984" s="162">
        <v>1597.4941050225743</v>
      </c>
      <c r="AJ984" s="162">
        <v>1413.0610061926182</v>
      </c>
      <c r="AK984" s="34" t="s">
        <v>363</v>
      </c>
      <c r="AL984" s="34" t="s">
        <v>363</v>
      </c>
      <c r="AM984" s="34" t="s">
        <v>363</v>
      </c>
      <c r="AN984" s="34">
        <v>335.75850535869461</v>
      </c>
      <c r="AO984" s="34" t="s">
        <v>363</v>
      </c>
      <c r="AP984" s="34">
        <v>1439.6741478067181</v>
      </c>
      <c r="AQ984" s="34" t="s">
        <v>363</v>
      </c>
    </row>
    <row r="985" spans="1:43" x14ac:dyDescent="0.45">
      <c r="A985" s="19">
        <v>977</v>
      </c>
      <c r="B985" s="19" t="str">
        <f t="shared" si="101"/>
        <v>91030_Blue</v>
      </c>
      <c r="C985" s="19" t="s">
        <v>243</v>
      </c>
      <c r="D985" s="19" t="s">
        <v>243</v>
      </c>
      <c r="E985" s="19" t="s">
        <v>243</v>
      </c>
      <c r="F985" s="19" t="s">
        <v>243</v>
      </c>
      <c r="G985" s="19">
        <f t="shared" si="102"/>
        <v>91030</v>
      </c>
      <c r="H985" s="19" t="str">
        <f t="shared" si="104"/>
        <v>091030</v>
      </c>
      <c r="I985" s="19" t="str">
        <f t="shared" ref="I985:I1048" si="105">IF(J985=J982,"aa",J985)</f>
        <v>aa</v>
      </c>
      <c r="J985" s="19">
        <f t="shared" si="103"/>
        <v>720</v>
      </c>
      <c r="K985" s="35"/>
      <c r="L985" s="36"/>
      <c r="M985" s="36"/>
      <c r="N985" s="36"/>
      <c r="O985" s="36"/>
      <c r="P985" s="36"/>
      <c r="Q985" s="37"/>
      <c r="R985" s="37"/>
      <c r="S985" s="33" t="s">
        <v>362</v>
      </c>
      <c r="T985" s="34">
        <v>39.562660473114832</v>
      </c>
      <c r="U985" s="34"/>
      <c r="V985" s="34">
        <v>5.7688507663721849</v>
      </c>
      <c r="W985" s="162" t="s">
        <v>363</v>
      </c>
      <c r="X985" s="162" t="s">
        <v>363</v>
      </c>
      <c r="Y985" s="34" t="s">
        <v>363</v>
      </c>
      <c r="Z985" s="162">
        <v>16.906688275164118</v>
      </c>
      <c r="AA985" s="162">
        <v>10.161665701125632</v>
      </c>
      <c r="AB985" s="162">
        <v>39.599543035203844</v>
      </c>
      <c r="AC985" s="34">
        <v>50.084719733687002</v>
      </c>
      <c r="AD985" s="162" t="s">
        <v>363</v>
      </c>
      <c r="AE985" s="162">
        <v>41.907621258613624</v>
      </c>
      <c r="AF985" s="162">
        <v>23.391737845807075</v>
      </c>
      <c r="AG985" s="162">
        <v>5.8813884957499258</v>
      </c>
      <c r="AH985" s="162" t="s">
        <v>363</v>
      </c>
      <c r="AI985" s="162">
        <v>21.101971148277606</v>
      </c>
      <c r="AJ985" s="162" t="s">
        <v>363</v>
      </c>
      <c r="AK985" s="34" t="s">
        <v>363</v>
      </c>
      <c r="AL985" s="34" t="s">
        <v>363</v>
      </c>
      <c r="AM985" s="34" t="s">
        <v>363</v>
      </c>
      <c r="AN985" s="34">
        <v>14.228634044370068</v>
      </c>
      <c r="AO985" s="34" t="s">
        <v>363</v>
      </c>
      <c r="AP985" s="34">
        <v>61.388714717615635</v>
      </c>
      <c r="AQ985" s="34" t="s">
        <v>363</v>
      </c>
    </row>
    <row r="986" spans="1:43" x14ac:dyDescent="0.45">
      <c r="A986" s="19">
        <v>978</v>
      </c>
      <c r="B986" s="19" t="str">
        <f t="shared" si="101"/>
        <v>91030_Grey</v>
      </c>
      <c r="C986" s="19" t="s">
        <v>243</v>
      </c>
      <c r="D986" s="19" t="s">
        <v>243</v>
      </c>
      <c r="E986" s="19" t="s">
        <v>243</v>
      </c>
      <c r="F986" s="19" t="s">
        <v>243</v>
      </c>
      <c r="G986" s="19">
        <f t="shared" si="102"/>
        <v>91030</v>
      </c>
      <c r="H986" s="19" t="str">
        <f t="shared" si="104"/>
        <v>091030</v>
      </c>
      <c r="I986" s="19" t="str">
        <f t="shared" si="105"/>
        <v>aa</v>
      </c>
      <c r="J986" s="19">
        <f t="shared" si="103"/>
        <v>720</v>
      </c>
      <c r="K986" s="38"/>
      <c r="L986" s="39"/>
      <c r="M986" s="39"/>
      <c r="N986" s="39"/>
      <c r="O986" s="39"/>
      <c r="P986" s="39"/>
      <c r="Q986" s="40"/>
      <c r="R986" s="40"/>
      <c r="S986" s="33" t="s">
        <v>364</v>
      </c>
      <c r="T986" s="34">
        <v>91.875003949137621</v>
      </c>
      <c r="U986" s="34"/>
      <c r="V986" s="34">
        <v>21.527711163595832</v>
      </c>
      <c r="W986" s="162" t="s">
        <v>363</v>
      </c>
      <c r="X986" s="162" t="s">
        <v>363</v>
      </c>
      <c r="Y986" s="34" t="s">
        <v>363</v>
      </c>
      <c r="Z986" s="162">
        <v>4.0990712567240126E-6</v>
      </c>
      <c r="AA986" s="162">
        <v>6.0472328814299212</v>
      </c>
      <c r="AB986" s="162">
        <v>45.721362973473489</v>
      </c>
      <c r="AC986" s="34">
        <v>4.5781289239789504E-2</v>
      </c>
      <c r="AD986" s="162" t="s">
        <v>363</v>
      </c>
      <c r="AE986" s="162">
        <v>16.68597906602999</v>
      </c>
      <c r="AF986" s="162">
        <v>12.338880272314672</v>
      </c>
      <c r="AG986" s="162">
        <v>98.90444436450089</v>
      </c>
      <c r="AH986" s="162" t="s">
        <v>363</v>
      </c>
      <c r="AI986" s="162" t="s">
        <v>363</v>
      </c>
      <c r="AJ986" s="162">
        <v>1.3029971833452352</v>
      </c>
      <c r="AK986" s="34" t="s">
        <v>363</v>
      </c>
      <c r="AL986" s="34" t="s">
        <v>363</v>
      </c>
      <c r="AM986" s="34" t="s">
        <v>363</v>
      </c>
      <c r="AN986" s="34">
        <v>108.43227102241742</v>
      </c>
      <c r="AO986" s="34" t="s">
        <v>363</v>
      </c>
      <c r="AP986" s="34">
        <v>174.79844522852116</v>
      </c>
      <c r="AQ986" s="34" t="s">
        <v>363</v>
      </c>
    </row>
    <row r="987" spans="1:43" x14ac:dyDescent="0.45">
      <c r="A987" s="19">
        <v>979</v>
      </c>
      <c r="B987" s="19" t="str">
        <f t="shared" si="101"/>
        <v>91050_Green</v>
      </c>
      <c r="C987" s="19" t="s">
        <v>243</v>
      </c>
      <c r="D987" s="19" t="s">
        <v>243</v>
      </c>
      <c r="E987" s="19" t="s">
        <v>243</v>
      </c>
      <c r="F987" s="19" t="s">
        <v>243</v>
      </c>
      <c r="G987" s="19">
        <f t="shared" si="102"/>
        <v>91050</v>
      </c>
      <c r="H987" s="19" t="str">
        <f t="shared" si="104"/>
        <v>091050</v>
      </c>
      <c r="I987" s="19" t="str">
        <f>IF(J987=J984,"aa",J987)</f>
        <v>aa</v>
      </c>
      <c r="J987" s="19">
        <f t="shared" si="103"/>
        <v>720</v>
      </c>
      <c r="K987" s="31" t="s">
        <v>363</v>
      </c>
      <c r="L987" s="30" t="s">
        <v>1195</v>
      </c>
      <c r="M987" s="30" t="s">
        <v>1193</v>
      </c>
      <c r="N987" s="30" t="s">
        <v>1196</v>
      </c>
      <c r="O987" s="30" t="s">
        <v>363</v>
      </c>
      <c r="P987" s="30" t="s">
        <v>1195</v>
      </c>
      <c r="Q987" s="32">
        <v>1</v>
      </c>
      <c r="R987" s="32">
        <v>1</v>
      </c>
      <c r="S987" s="33" t="s">
        <v>361</v>
      </c>
      <c r="T987" s="34">
        <v>1525.090020716169</v>
      </c>
      <c r="U987" s="34"/>
      <c r="V987" s="34">
        <v>726.99926394975773</v>
      </c>
      <c r="W987" s="162" t="s">
        <v>363</v>
      </c>
      <c r="X987" s="162" t="s">
        <v>363</v>
      </c>
      <c r="Y987" s="34" t="s">
        <v>363</v>
      </c>
      <c r="Z987" s="162">
        <v>1308.5162758343799</v>
      </c>
      <c r="AA987" s="162">
        <v>3924.6289069509367</v>
      </c>
      <c r="AB987" s="162">
        <v>582.53241319356857</v>
      </c>
      <c r="AC987" s="34">
        <v>1022.9361468795796</v>
      </c>
      <c r="AD987" s="162" t="s">
        <v>363</v>
      </c>
      <c r="AE987" s="162">
        <v>403.62380082279009</v>
      </c>
      <c r="AF987" s="162">
        <v>7670.329955738559</v>
      </c>
      <c r="AG987" s="162">
        <v>802.69598828410574</v>
      </c>
      <c r="AH987" s="162" t="s">
        <v>363</v>
      </c>
      <c r="AI987" s="162">
        <v>1597.4941050225743</v>
      </c>
      <c r="AJ987" s="162">
        <v>1413.0610061926182</v>
      </c>
      <c r="AK987" s="34" t="s">
        <v>363</v>
      </c>
      <c r="AL987" s="34" t="s">
        <v>363</v>
      </c>
      <c r="AM987" s="34" t="s">
        <v>363</v>
      </c>
      <c r="AN987" s="34">
        <v>335.75850535869461</v>
      </c>
      <c r="AO987" s="34" t="s">
        <v>363</v>
      </c>
      <c r="AP987" s="34">
        <v>1439.6741478067181</v>
      </c>
      <c r="AQ987" s="34" t="s">
        <v>363</v>
      </c>
    </row>
    <row r="988" spans="1:43" x14ac:dyDescent="0.45">
      <c r="A988" s="19">
        <v>980</v>
      </c>
      <c r="B988" s="19" t="str">
        <f t="shared" si="101"/>
        <v>91050_Blue</v>
      </c>
      <c r="C988" s="19" t="s">
        <v>243</v>
      </c>
      <c r="D988" s="19" t="s">
        <v>243</v>
      </c>
      <c r="E988" s="19" t="s">
        <v>243</v>
      </c>
      <c r="F988" s="19" t="s">
        <v>243</v>
      </c>
      <c r="G988" s="19">
        <f t="shared" si="102"/>
        <v>91050</v>
      </c>
      <c r="H988" s="19" t="str">
        <f t="shared" si="104"/>
        <v>091050</v>
      </c>
      <c r="I988" s="19" t="str">
        <f t="shared" si="105"/>
        <v>aa</v>
      </c>
      <c r="J988" s="19">
        <f t="shared" si="103"/>
        <v>720</v>
      </c>
      <c r="K988" s="35"/>
      <c r="L988" s="36"/>
      <c r="M988" s="36"/>
      <c r="N988" s="36"/>
      <c r="O988" s="36"/>
      <c r="P988" s="36"/>
      <c r="Q988" s="37"/>
      <c r="R988" s="37"/>
      <c r="S988" s="33" t="s">
        <v>362</v>
      </c>
      <c r="T988" s="34">
        <v>39.562660473114832</v>
      </c>
      <c r="U988" s="34"/>
      <c r="V988" s="34">
        <v>5.7688507663721849</v>
      </c>
      <c r="W988" s="162" t="s">
        <v>363</v>
      </c>
      <c r="X988" s="162" t="s">
        <v>363</v>
      </c>
      <c r="Y988" s="34" t="s">
        <v>363</v>
      </c>
      <c r="Z988" s="162">
        <v>16.906688275164118</v>
      </c>
      <c r="AA988" s="162">
        <v>10.161665701125632</v>
      </c>
      <c r="AB988" s="162">
        <v>39.599543035203844</v>
      </c>
      <c r="AC988" s="34">
        <v>50.084719733687002</v>
      </c>
      <c r="AD988" s="162" t="s">
        <v>363</v>
      </c>
      <c r="AE988" s="162">
        <v>41.907621258613624</v>
      </c>
      <c r="AF988" s="162">
        <v>23.391737845807075</v>
      </c>
      <c r="AG988" s="162">
        <v>5.8813884957499258</v>
      </c>
      <c r="AH988" s="162" t="s">
        <v>363</v>
      </c>
      <c r="AI988" s="162">
        <v>21.101971148277606</v>
      </c>
      <c r="AJ988" s="162" t="s">
        <v>363</v>
      </c>
      <c r="AK988" s="34" t="s">
        <v>363</v>
      </c>
      <c r="AL988" s="34" t="s">
        <v>363</v>
      </c>
      <c r="AM988" s="34" t="s">
        <v>363</v>
      </c>
      <c r="AN988" s="34">
        <v>14.228634044370068</v>
      </c>
      <c r="AO988" s="34" t="s">
        <v>363</v>
      </c>
      <c r="AP988" s="34">
        <v>61.388714717615635</v>
      </c>
      <c r="AQ988" s="34" t="s">
        <v>363</v>
      </c>
    </row>
    <row r="989" spans="1:43" x14ac:dyDescent="0.45">
      <c r="A989" s="19">
        <v>981</v>
      </c>
      <c r="B989" s="19" t="str">
        <f t="shared" si="101"/>
        <v>91050_Grey</v>
      </c>
      <c r="C989" s="19" t="s">
        <v>243</v>
      </c>
      <c r="D989" s="19" t="s">
        <v>243</v>
      </c>
      <c r="E989" s="19" t="s">
        <v>243</v>
      </c>
      <c r="F989" s="19" t="s">
        <v>243</v>
      </c>
      <c r="G989" s="19">
        <f t="shared" si="102"/>
        <v>91050</v>
      </c>
      <c r="H989" s="19" t="str">
        <f t="shared" si="104"/>
        <v>091050</v>
      </c>
      <c r="I989" s="19" t="str">
        <f t="shared" si="105"/>
        <v>aa</v>
      </c>
      <c r="J989" s="19">
        <f t="shared" si="103"/>
        <v>720</v>
      </c>
      <c r="K989" s="38"/>
      <c r="L989" s="39"/>
      <c r="M989" s="39"/>
      <c r="N989" s="39"/>
      <c r="O989" s="39"/>
      <c r="P989" s="39"/>
      <c r="Q989" s="40"/>
      <c r="R989" s="40"/>
      <c r="S989" s="33" t="s">
        <v>364</v>
      </c>
      <c r="T989" s="34">
        <v>91.875003949137621</v>
      </c>
      <c r="U989" s="34"/>
      <c r="V989" s="34">
        <v>21.527711163595832</v>
      </c>
      <c r="W989" s="162" t="s">
        <v>363</v>
      </c>
      <c r="X989" s="162" t="s">
        <v>363</v>
      </c>
      <c r="Y989" s="34" t="s">
        <v>363</v>
      </c>
      <c r="Z989" s="162">
        <v>4.0990712567240126E-6</v>
      </c>
      <c r="AA989" s="162">
        <v>6.0472328814299212</v>
      </c>
      <c r="AB989" s="162">
        <v>45.721362973473489</v>
      </c>
      <c r="AC989" s="34">
        <v>4.5781289239789504E-2</v>
      </c>
      <c r="AD989" s="162" t="s">
        <v>363</v>
      </c>
      <c r="AE989" s="162">
        <v>16.68597906602999</v>
      </c>
      <c r="AF989" s="162">
        <v>12.338880272314672</v>
      </c>
      <c r="AG989" s="162">
        <v>98.90444436450089</v>
      </c>
      <c r="AH989" s="162" t="s">
        <v>363</v>
      </c>
      <c r="AI989" s="162" t="s">
        <v>363</v>
      </c>
      <c r="AJ989" s="162">
        <v>1.3029971833452352</v>
      </c>
      <c r="AK989" s="34" t="s">
        <v>363</v>
      </c>
      <c r="AL989" s="34" t="s">
        <v>363</v>
      </c>
      <c r="AM989" s="34" t="s">
        <v>363</v>
      </c>
      <c r="AN989" s="34">
        <v>108.43227102241742</v>
      </c>
      <c r="AO989" s="34" t="s">
        <v>363</v>
      </c>
      <c r="AP989" s="34">
        <v>174.79844522852116</v>
      </c>
      <c r="AQ989" s="34" t="s">
        <v>363</v>
      </c>
    </row>
    <row r="990" spans="1:43" x14ac:dyDescent="0.45">
      <c r="A990" s="19">
        <v>982</v>
      </c>
      <c r="B990" s="19" t="str">
        <f t="shared" si="101"/>
        <v>91091_Green</v>
      </c>
      <c r="C990" s="19" t="s">
        <v>243</v>
      </c>
      <c r="D990" s="19" t="s">
        <v>243</v>
      </c>
      <c r="E990" s="19" t="s">
        <v>243</v>
      </c>
      <c r="F990" s="19" t="s">
        <v>243</v>
      </c>
      <c r="G990" s="19">
        <f t="shared" si="102"/>
        <v>91091</v>
      </c>
      <c r="H990" s="19" t="str">
        <f t="shared" si="104"/>
        <v>091091</v>
      </c>
      <c r="I990" s="19" t="str">
        <f>IF(J990=J987,"aa",J990)</f>
        <v>aa</v>
      </c>
      <c r="J990" s="19">
        <f t="shared" si="103"/>
        <v>720</v>
      </c>
      <c r="K990" s="31" t="s">
        <v>363</v>
      </c>
      <c r="L990" s="30" t="s">
        <v>1197</v>
      </c>
      <c r="M990" s="30" t="s">
        <v>1193</v>
      </c>
      <c r="N990" s="49" t="s">
        <v>1198</v>
      </c>
      <c r="O990" s="30" t="s">
        <v>363</v>
      </c>
      <c r="P990" s="30" t="s">
        <v>1197</v>
      </c>
      <c r="Q990" s="32">
        <v>1</v>
      </c>
      <c r="R990" s="32">
        <v>1</v>
      </c>
      <c r="S990" s="33" t="s">
        <v>361</v>
      </c>
      <c r="T990" s="34">
        <v>2734.9162164762797</v>
      </c>
      <c r="U990" s="34"/>
      <c r="V990" s="34">
        <v>1815.2773859881229</v>
      </c>
      <c r="W990" s="162" t="s">
        <v>363</v>
      </c>
      <c r="X990" s="162" t="s">
        <v>363</v>
      </c>
      <c r="Y990" s="34" t="s">
        <v>363</v>
      </c>
      <c r="Z990" s="162">
        <v>9124.0272241929815</v>
      </c>
      <c r="AA990" s="162" t="s">
        <v>363</v>
      </c>
      <c r="AB990" s="162">
        <v>4799.2909067848486</v>
      </c>
      <c r="AC990" s="34">
        <v>4169.8040438548305</v>
      </c>
      <c r="AD990" s="162">
        <v>6734.3019471415955</v>
      </c>
      <c r="AE990" s="162">
        <v>595.62635088503828</v>
      </c>
      <c r="AF990" s="162">
        <v>3523.7489102397726</v>
      </c>
      <c r="AG990" s="162" t="s">
        <v>363</v>
      </c>
      <c r="AH990" s="162">
        <v>4493.1984204500441</v>
      </c>
      <c r="AI990" s="162" t="s">
        <v>363</v>
      </c>
      <c r="AJ990" s="162" t="s">
        <v>363</v>
      </c>
      <c r="AK990" s="34" t="s">
        <v>363</v>
      </c>
      <c r="AL990" s="34">
        <v>4261.6668410375241</v>
      </c>
      <c r="AM990" s="34" t="s">
        <v>363</v>
      </c>
      <c r="AN990" s="34">
        <v>1293.3848357509021</v>
      </c>
      <c r="AO990" s="34" t="s">
        <v>363</v>
      </c>
      <c r="AP990" s="34">
        <v>3114.9243528385059</v>
      </c>
      <c r="AQ990" s="34" t="s">
        <v>363</v>
      </c>
    </row>
    <row r="991" spans="1:43" x14ac:dyDescent="0.45">
      <c r="A991" s="19">
        <v>983</v>
      </c>
      <c r="B991" s="19" t="str">
        <f t="shared" si="101"/>
        <v>91091_Blue</v>
      </c>
      <c r="C991" s="19" t="s">
        <v>243</v>
      </c>
      <c r="D991" s="19" t="s">
        <v>243</v>
      </c>
      <c r="E991" s="19" t="s">
        <v>243</v>
      </c>
      <c r="F991" s="19" t="s">
        <v>243</v>
      </c>
      <c r="G991" s="19">
        <f t="shared" si="102"/>
        <v>91091</v>
      </c>
      <c r="H991" s="19" t="str">
        <f t="shared" si="104"/>
        <v>091091</v>
      </c>
      <c r="I991" s="19" t="str">
        <f t="shared" si="105"/>
        <v>aa</v>
      </c>
      <c r="J991" s="19">
        <f t="shared" si="103"/>
        <v>720</v>
      </c>
      <c r="K991" s="35"/>
      <c r="L991" s="36"/>
      <c r="M991" s="36"/>
      <c r="N991" s="56"/>
      <c r="O991" s="36"/>
      <c r="P991" s="36"/>
      <c r="Q991" s="37"/>
      <c r="R991" s="37"/>
      <c r="S991" s="33" t="s">
        <v>362</v>
      </c>
      <c r="T991" s="34">
        <v>242.2600194990228</v>
      </c>
      <c r="U991" s="34"/>
      <c r="V991" s="34">
        <v>14.548090824746934</v>
      </c>
      <c r="W991" s="162" t="s">
        <v>363</v>
      </c>
      <c r="X991" s="162" t="s">
        <v>363</v>
      </c>
      <c r="Y991" s="34" t="s">
        <v>363</v>
      </c>
      <c r="Z991" s="162">
        <v>94.689691384968313</v>
      </c>
      <c r="AA991" s="162" t="s">
        <v>363</v>
      </c>
      <c r="AB991" s="162">
        <v>326.34126593401697</v>
      </c>
      <c r="AC991" s="34">
        <v>205.02297471247502</v>
      </c>
      <c r="AD991" s="162">
        <v>45.932414187643033</v>
      </c>
      <c r="AE991" s="162">
        <v>61.847601967030656</v>
      </c>
      <c r="AF991" s="162">
        <v>10.742015587033945</v>
      </c>
      <c r="AG991" s="162" t="s">
        <v>363</v>
      </c>
      <c r="AH991" s="162">
        <v>14.729835984693686</v>
      </c>
      <c r="AI991" s="162" t="s">
        <v>363</v>
      </c>
      <c r="AJ991" s="162" t="s">
        <v>363</v>
      </c>
      <c r="AK991" s="34" t="s">
        <v>363</v>
      </c>
      <c r="AL991" s="34">
        <v>934.69392856926527</v>
      </c>
      <c r="AM991" s="34" t="s">
        <v>363</v>
      </c>
      <c r="AN991" s="34">
        <v>54.819690362207425</v>
      </c>
      <c r="AO991" s="34" t="s">
        <v>363</v>
      </c>
      <c r="AP991" s="34">
        <v>132.01537203613785</v>
      </c>
      <c r="AQ991" s="34" t="s">
        <v>363</v>
      </c>
    </row>
    <row r="992" spans="1:43" x14ac:dyDescent="0.45">
      <c r="A992" s="19">
        <v>984</v>
      </c>
      <c r="B992" s="19" t="str">
        <f t="shared" si="101"/>
        <v>91091_Grey</v>
      </c>
      <c r="C992" s="19" t="s">
        <v>243</v>
      </c>
      <c r="D992" s="19" t="s">
        <v>243</v>
      </c>
      <c r="E992" s="19" t="s">
        <v>243</v>
      </c>
      <c r="F992" s="19" t="s">
        <v>243</v>
      </c>
      <c r="G992" s="19">
        <f t="shared" si="102"/>
        <v>91091</v>
      </c>
      <c r="H992" s="19" t="str">
        <f t="shared" si="104"/>
        <v>091091</v>
      </c>
      <c r="I992" s="19" t="str">
        <f t="shared" si="105"/>
        <v>aa</v>
      </c>
      <c r="J992" s="19">
        <f t="shared" si="103"/>
        <v>720</v>
      </c>
      <c r="K992" s="38"/>
      <c r="L992" s="39"/>
      <c r="M992" s="39"/>
      <c r="N992" s="39"/>
      <c r="O992" s="39"/>
      <c r="P992" s="39"/>
      <c r="Q992" s="40"/>
      <c r="R992" s="40"/>
      <c r="S992" s="33" t="s">
        <v>364</v>
      </c>
      <c r="T992" s="34">
        <v>390.26259415548725</v>
      </c>
      <c r="U992" s="34"/>
      <c r="V992" s="34">
        <v>53.742940235194176</v>
      </c>
      <c r="W992" s="162" t="s">
        <v>363</v>
      </c>
      <c r="X992" s="162" t="s">
        <v>363</v>
      </c>
      <c r="Y992" s="34" t="s">
        <v>363</v>
      </c>
      <c r="Z992" s="162">
        <v>3.647701499793071E-5</v>
      </c>
      <c r="AA992" s="162" t="s">
        <v>363</v>
      </c>
      <c r="AB992" s="162">
        <v>376.74662001746822</v>
      </c>
      <c r="AC992" s="34">
        <v>0.18494410271536454</v>
      </c>
      <c r="AD992" s="162" t="s">
        <v>363</v>
      </c>
      <c r="AE992" s="162">
        <v>24.625454983651792</v>
      </c>
      <c r="AF992" s="162">
        <v>5.6684749191080206</v>
      </c>
      <c r="AG992" s="162" t="s">
        <v>363</v>
      </c>
      <c r="AH992" s="162">
        <v>1.5135462694302062</v>
      </c>
      <c r="AI992" s="162" t="s">
        <v>363</v>
      </c>
      <c r="AJ992" s="162" t="s">
        <v>363</v>
      </c>
      <c r="AK992" s="34" t="s">
        <v>363</v>
      </c>
      <c r="AL992" s="34">
        <v>454.69946771601082</v>
      </c>
      <c r="AM992" s="34" t="s">
        <v>363</v>
      </c>
      <c r="AN992" s="34">
        <v>417.65068259294941</v>
      </c>
      <c r="AO992" s="34" t="s">
        <v>363</v>
      </c>
      <c r="AP992" s="34">
        <v>417.60211630464261</v>
      </c>
      <c r="AQ992" s="34" t="s">
        <v>363</v>
      </c>
    </row>
    <row r="993" spans="1:43" x14ac:dyDescent="0.45">
      <c r="A993" s="19">
        <v>985</v>
      </c>
      <c r="B993" s="19" t="str">
        <f t="shared" si="101"/>
        <v>91099_Green</v>
      </c>
      <c r="C993" s="19" t="s">
        <v>243</v>
      </c>
      <c r="D993" s="19" t="s">
        <v>243</v>
      </c>
      <c r="E993" s="19" t="s">
        <v>243</v>
      </c>
      <c r="F993" s="19" t="s">
        <v>243</v>
      </c>
      <c r="G993" s="19">
        <f t="shared" si="102"/>
        <v>91099</v>
      </c>
      <c r="H993" s="19" t="str">
        <f t="shared" si="104"/>
        <v>091099</v>
      </c>
      <c r="I993" s="19">
        <f>IF(J993=J990,"aa",J993)</f>
        <v>723</v>
      </c>
      <c r="J993" s="19">
        <f t="shared" si="103"/>
        <v>723</v>
      </c>
      <c r="K993" s="31">
        <v>723</v>
      </c>
      <c r="L993" s="30" t="s">
        <v>1199</v>
      </c>
      <c r="M993" s="30" t="s">
        <v>1193</v>
      </c>
      <c r="N993" s="30" t="s">
        <v>1200</v>
      </c>
      <c r="O993" s="49" t="s">
        <v>252</v>
      </c>
      <c r="P993" s="30" t="s">
        <v>1199</v>
      </c>
      <c r="Q993" s="32">
        <v>1</v>
      </c>
      <c r="R993" s="32">
        <v>1</v>
      </c>
      <c r="S993" s="33" t="s">
        <v>361</v>
      </c>
      <c r="T993" s="34">
        <v>2734.9162164762797</v>
      </c>
      <c r="U993" s="34"/>
      <c r="V993" s="34">
        <v>1815.2773859881229</v>
      </c>
      <c r="W993" s="162" t="s">
        <v>363</v>
      </c>
      <c r="X993" s="162" t="s">
        <v>363</v>
      </c>
      <c r="Y993" s="34" t="s">
        <v>363</v>
      </c>
      <c r="Z993" s="162">
        <v>9124.0272241929815</v>
      </c>
      <c r="AA993" s="162" t="s">
        <v>363</v>
      </c>
      <c r="AB993" s="162">
        <v>4799.2909067848486</v>
      </c>
      <c r="AC993" s="34">
        <v>4169.8040438548305</v>
      </c>
      <c r="AD993" s="162">
        <v>6734.3019471415955</v>
      </c>
      <c r="AE993" s="162">
        <v>595.62635088503828</v>
      </c>
      <c r="AF993" s="162">
        <v>3523.7489102397726</v>
      </c>
      <c r="AG993" s="162" t="s">
        <v>363</v>
      </c>
      <c r="AH993" s="162">
        <v>4493.1984204500441</v>
      </c>
      <c r="AI993" s="162" t="s">
        <v>363</v>
      </c>
      <c r="AJ993" s="162" t="s">
        <v>363</v>
      </c>
      <c r="AK993" s="34" t="s">
        <v>363</v>
      </c>
      <c r="AL993" s="34">
        <v>4261.6668410375241</v>
      </c>
      <c r="AM993" s="34" t="s">
        <v>363</v>
      </c>
      <c r="AN993" s="34">
        <v>1293.3848357509021</v>
      </c>
      <c r="AO993" s="34" t="s">
        <v>363</v>
      </c>
      <c r="AP993" s="34">
        <v>3114.9243528385059</v>
      </c>
      <c r="AQ993" s="34" t="s">
        <v>363</v>
      </c>
    </row>
    <row r="994" spans="1:43" x14ac:dyDescent="0.45">
      <c r="A994" s="19">
        <v>986</v>
      </c>
      <c r="B994" s="19" t="str">
        <f t="shared" si="101"/>
        <v>91099_Blue</v>
      </c>
      <c r="C994" s="19" t="s">
        <v>243</v>
      </c>
      <c r="D994" s="19" t="s">
        <v>243</v>
      </c>
      <c r="E994" s="19" t="s">
        <v>243</v>
      </c>
      <c r="F994" s="19" t="s">
        <v>243</v>
      </c>
      <c r="G994" s="19">
        <f t="shared" si="102"/>
        <v>91099</v>
      </c>
      <c r="H994" s="19" t="str">
        <f t="shared" si="104"/>
        <v>091099</v>
      </c>
      <c r="I994" s="19">
        <f t="shared" si="105"/>
        <v>723</v>
      </c>
      <c r="J994" s="19">
        <f t="shared" si="103"/>
        <v>723</v>
      </c>
      <c r="K994" s="35"/>
      <c r="L994" s="36"/>
      <c r="M994" s="36"/>
      <c r="N994" s="36"/>
      <c r="O994" s="56"/>
      <c r="P994" s="36"/>
      <c r="Q994" s="37"/>
      <c r="R994" s="37"/>
      <c r="S994" s="33" t="s">
        <v>362</v>
      </c>
      <c r="T994" s="34">
        <v>242.2600194990228</v>
      </c>
      <c r="U994" s="34"/>
      <c r="V994" s="34">
        <v>14.548090824746934</v>
      </c>
      <c r="W994" s="162" t="s">
        <v>363</v>
      </c>
      <c r="X994" s="162" t="s">
        <v>363</v>
      </c>
      <c r="Y994" s="34" t="s">
        <v>363</v>
      </c>
      <c r="Z994" s="162">
        <v>94.689691384968313</v>
      </c>
      <c r="AA994" s="162" t="s">
        <v>363</v>
      </c>
      <c r="AB994" s="162">
        <v>326.34126593401697</v>
      </c>
      <c r="AC994" s="34">
        <v>205.02297471247502</v>
      </c>
      <c r="AD994" s="162">
        <v>45.932414187643033</v>
      </c>
      <c r="AE994" s="162">
        <v>61.847601967030656</v>
      </c>
      <c r="AF994" s="162">
        <v>10.742015587033945</v>
      </c>
      <c r="AG994" s="162" t="s">
        <v>363</v>
      </c>
      <c r="AH994" s="162">
        <v>14.729835984693686</v>
      </c>
      <c r="AI994" s="162" t="s">
        <v>363</v>
      </c>
      <c r="AJ994" s="162" t="s">
        <v>363</v>
      </c>
      <c r="AK994" s="34" t="s">
        <v>363</v>
      </c>
      <c r="AL994" s="34">
        <v>934.69392856926527</v>
      </c>
      <c r="AM994" s="34" t="s">
        <v>363</v>
      </c>
      <c r="AN994" s="34">
        <v>54.819690362207425</v>
      </c>
      <c r="AO994" s="34" t="s">
        <v>363</v>
      </c>
      <c r="AP994" s="34">
        <v>132.01537203613785</v>
      </c>
      <c r="AQ994" s="34" t="s">
        <v>363</v>
      </c>
    </row>
    <row r="995" spans="1:43" x14ac:dyDescent="0.45">
      <c r="A995" s="19">
        <v>987</v>
      </c>
      <c r="B995" s="19" t="str">
        <f t="shared" si="101"/>
        <v>91099_Grey</v>
      </c>
      <c r="C995" s="19" t="s">
        <v>243</v>
      </c>
      <c r="D995" s="19" t="s">
        <v>243</v>
      </c>
      <c r="E995" s="19" t="s">
        <v>243</v>
      </c>
      <c r="F995" s="19" t="s">
        <v>243</v>
      </c>
      <c r="G995" s="19">
        <f t="shared" si="102"/>
        <v>91099</v>
      </c>
      <c r="H995" s="19" t="str">
        <f t="shared" si="104"/>
        <v>091099</v>
      </c>
      <c r="I995" s="19">
        <f t="shared" si="105"/>
        <v>723</v>
      </c>
      <c r="J995" s="19">
        <f t="shared" si="103"/>
        <v>723</v>
      </c>
      <c r="K995" s="38"/>
      <c r="L995" s="39"/>
      <c r="M995" s="39"/>
      <c r="N995" s="39"/>
      <c r="O995" s="39"/>
      <c r="P995" s="39"/>
      <c r="Q995" s="40"/>
      <c r="R995" s="40"/>
      <c r="S995" s="33" t="s">
        <v>364</v>
      </c>
      <c r="T995" s="34">
        <v>390.26259415548725</v>
      </c>
      <c r="U995" s="34"/>
      <c r="V995" s="34">
        <v>53.742940235194176</v>
      </c>
      <c r="W995" s="162" t="s">
        <v>363</v>
      </c>
      <c r="X995" s="162" t="s">
        <v>363</v>
      </c>
      <c r="Y995" s="34" t="s">
        <v>363</v>
      </c>
      <c r="Z995" s="162">
        <v>3.647701499793071E-5</v>
      </c>
      <c r="AA995" s="162" t="s">
        <v>363</v>
      </c>
      <c r="AB995" s="162">
        <v>376.74662001746822</v>
      </c>
      <c r="AC995" s="34">
        <v>0.18494410271536454</v>
      </c>
      <c r="AD995" s="162" t="s">
        <v>363</v>
      </c>
      <c r="AE995" s="162">
        <v>24.625454983651792</v>
      </c>
      <c r="AF995" s="162">
        <v>5.6684749191080206</v>
      </c>
      <c r="AG995" s="162" t="s">
        <v>363</v>
      </c>
      <c r="AH995" s="162">
        <v>1.5135462694302062</v>
      </c>
      <c r="AI995" s="162" t="s">
        <v>363</v>
      </c>
      <c r="AJ995" s="162" t="s">
        <v>363</v>
      </c>
      <c r="AK995" s="34" t="s">
        <v>363</v>
      </c>
      <c r="AL995" s="34">
        <v>454.69946771601082</v>
      </c>
      <c r="AM995" s="34" t="s">
        <v>363</v>
      </c>
      <c r="AN995" s="34">
        <v>417.65068259294941</v>
      </c>
      <c r="AO995" s="34" t="s">
        <v>363</v>
      </c>
      <c r="AP995" s="34">
        <v>417.60211630464261</v>
      </c>
      <c r="AQ995" s="34" t="s">
        <v>363</v>
      </c>
    </row>
    <row r="996" spans="1:43" x14ac:dyDescent="0.45">
      <c r="A996" s="19">
        <v>988</v>
      </c>
      <c r="B996" s="19" t="str">
        <f t="shared" si="101"/>
        <v>70990_Green</v>
      </c>
      <c r="C996" s="26" t="s">
        <v>243</v>
      </c>
      <c r="D996" s="26" t="s">
        <v>243</v>
      </c>
      <c r="E996" s="26" t="s">
        <v>243</v>
      </c>
      <c r="F996" s="26" t="s">
        <v>243</v>
      </c>
      <c r="G996" s="19">
        <f t="shared" si="102"/>
        <v>70990</v>
      </c>
      <c r="H996" s="19" t="str">
        <f t="shared" si="104"/>
        <v>070990</v>
      </c>
      <c r="I996" s="19">
        <f>IF(J996=J993,"aa",J996)</f>
        <v>748</v>
      </c>
      <c r="J996" s="19">
        <f t="shared" si="103"/>
        <v>748</v>
      </c>
      <c r="K996" s="31">
        <v>748</v>
      </c>
      <c r="L996" s="30" t="s">
        <v>1201</v>
      </c>
      <c r="M996" s="30"/>
      <c r="N996" s="30"/>
      <c r="O996" s="30" t="s">
        <v>253</v>
      </c>
      <c r="P996" s="30" t="s">
        <v>1201</v>
      </c>
      <c r="Q996" s="32">
        <v>1</v>
      </c>
      <c r="R996" s="32">
        <v>1</v>
      </c>
      <c r="S996" s="33" t="s">
        <v>361</v>
      </c>
      <c r="T996" s="34">
        <v>206.19683766548854</v>
      </c>
      <c r="U996" s="34"/>
      <c r="V996" s="34" t="s">
        <v>363</v>
      </c>
      <c r="W996" s="162" t="s">
        <v>363</v>
      </c>
      <c r="X996" s="162" t="s">
        <v>363</v>
      </c>
      <c r="Y996" s="34" t="s">
        <v>363</v>
      </c>
      <c r="Z996" s="162" t="s">
        <v>363</v>
      </c>
      <c r="AA996" s="162" t="s">
        <v>363</v>
      </c>
      <c r="AB996" s="162" t="s">
        <v>363</v>
      </c>
      <c r="AC996" s="34" t="s">
        <v>363</v>
      </c>
      <c r="AD996" s="162" t="s">
        <v>363</v>
      </c>
      <c r="AE996" s="162" t="s">
        <v>363</v>
      </c>
      <c r="AF996" s="162" t="s">
        <v>363</v>
      </c>
      <c r="AG996" s="162" t="s">
        <v>363</v>
      </c>
      <c r="AH996" s="162" t="s">
        <v>363</v>
      </c>
      <c r="AI996" s="162" t="s">
        <v>363</v>
      </c>
      <c r="AJ996" s="162" t="s">
        <v>363</v>
      </c>
      <c r="AK996" s="34" t="s">
        <v>363</v>
      </c>
      <c r="AL996" s="34" t="s">
        <v>363</v>
      </c>
      <c r="AM996" s="34" t="s">
        <v>363</v>
      </c>
      <c r="AN996" s="34" t="s">
        <v>363</v>
      </c>
      <c r="AO996" s="34" t="s">
        <v>363</v>
      </c>
      <c r="AP996" s="34" t="s">
        <v>363</v>
      </c>
      <c r="AQ996" s="34" t="s">
        <v>363</v>
      </c>
    </row>
    <row r="997" spans="1:43" x14ac:dyDescent="0.45">
      <c r="A997" s="19">
        <v>989</v>
      </c>
      <c r="B997" s="19" t="str">
        <f t="shared" si="101"/>
        <v>70990_Blue</v>
      </c>
      <c r="C997" s="26" t="s">
        <v>243</v>
      </c>
      <c r="D997" s="26" t="s">
        <v>243</v>
      </c>
      <c r="E997" s="26" t="s">
        <v>243</v>
      </c>
      <c r="F997" s="26" t="s">
        <v>243</v>
      </c>
      <c r="G997" s="19">
        <f t="shared" si="102"/>
        <v>70990</v>
      </c>
      <c r="H997" s="19" t="str">
        <f t="shared" si="104"/>
        <v>070990</v>
      </c>
      <c r="I997" s="19">
        <f t="shared" si="105"/>
        <v>748</v>
      </c>
      <c r="J997" s="19">
        <f t="shared" si="103"/>
        <v>748</v>
      </c>
      <c r="K997" s="35"/>
      <c r="L997" s="36"/>
      <c r="M997" s="36"/>
      <c r="N997" s="36"/>
      <c r="O997" s="36"/>
      <c r="P997" s="36"/>
      <c r="Q997" s="37"/>
      <c r="R997" s="37"/>
      <c r="S997" s="33" t="s">
        <v>362</v>
      </c>
      <c r="T997" s="34">
        <v>62.878129592150408</v>
      </c>
      <c r="U997" s="34"/>
      <c r="V997" s="34" t="s">
        <v>363</v>
      </c>
      <c r="W997" s="162" t="s">
        <v>363</v>
      </c>
      <c r="X997" s="162" t="s">
        <v>363</v>
      </c>
      <c r="Y997" s="34" t="s">
        <v>363</v>
      </c>
      <c r="Z997" s="162" t="s">
        <v>363</v>
      </c>
      <c r="AA997" s="162" t="s">
        <v>363</v>
      </c>
      <c r="AB997" s="162" t="s">
        <v>363</v>
      </c>
      <c r="AC997" s="34" t="s">
        <v>363</v>
      </c>
      <c r="AD997" s="162" t="s">
        <v>363</v>
      </c>
      <c r="AE997" s="162" t="s">
        <v>363</v>
      </c>
      <c r="AF997" s="162" t="s">
        <v>363</v>
      </c>
      <c r="AG997" s="162" t="s">
        <v>363</v>
      </c>
      <c r="AH997" s="162" t="s">
        <v>363</v>
      </c>
      <c r="AI997" s="162" t="s">
        <v>363</v>
      </c>
      <c r="AJ997" s="162" t="s">
        <v>363</v>
      </c>
      <c r="AK997" s="34" t="s">
        <v>363</v>
      </c>
      <c r="AL997" s="34" t="s">
        <v>363</v>
      </c>
      <c r="AM997" s="34" t="s">
        <v>363</v>
      </c>
      <c r="AN997" s="34" t="s">
        <v>363</v>
      </c>
      <c r="AO997" s="34" t="s">
        <v>363</v>
      </c>
      <c r="AP997" s="34" t="s">
        <v>363</v>
      </c>
      <c r="AQ997" s="34" t="s">
        <v>363</v>
      </c>
    </row>
    <row r="998" spans="1:43" x14ac:dyDescent="0.45">
      <c r="A998" s="19">
        <v>990</v>
      </c>
      <c r="B998" s="19" t="str">
        <f t="shared" si="101"/>
        <v>70990_Grey</v>
      </c>
      <c r="C998" s="26" t="s">
        <v>243</v>
      </c>
      <c r="D998" s="26" t="s">
        <v>243</v>
      </c>
      <c r="E998" s="26" t="s">
        <v>243</v>
      </c>
      <c r="F998" s="26" t="s">
        <v>243</v>
      </c>
      <c r="G998" s="19">
        <f t="shared" si="102"/>
        <v>70990</v>
      </c>
      <c r="H998" s="19" t="str">
        <f t="shared" si="104"/>
        <v>070990</v>
      </c>
      <c r="I998" s="19">
        <f t="shared" si="105"/>
        <v>748</v>
      </c>
      <c r="J998" s="19">
        <f t="shared" si="103"/>
        <v>748</v>
      </c>
      <c r="K998" s="38"/>
      <c r="L998" s="39"/>
      <c r="M998" s="39"/>
      <c r="N998" s="39"/>
      <c r="O998" s="39"/>
      <c r="P998" s="39"/>
      <c r="Q998" s="40"/>
      <c r="R998" s="40"/>
      <c r="S998" s="33" t="s">
        <v>364</v>
      </c>
      <c r="T998" s="34">
        <v>18.850162423578489</v>
      </c>
      <c r="U998" s="34"/>
      <c r="V998" s="34" t="s">
        <v>363</v>
      </c>
      <c r="W998" s="162" t="s">
        <v>363</v>
      </c>
      <c r="X998" s="162" t="s">
        <v>363</v>
      </c>
      <c r="Y998" s="34" t="s">
        <v>363</v>
      </c>
      <c r="Z998" s="162" t="s">
        <v>363</v>
      </c>
      <c r="AA998" s="162" t="s">
        <v>363</v>
      </c>
      <c r="AB998" s="162" t="s">
        <v>363</v>
      </c>
      <c r="AC998" s="34" t="s">
        <v>363</v>
      </c>
      <c r="AD998" s="162" t="s">
        <v>363</v>
      </c>
      <c r="AE998" s="162" t="s">
        <v>363</v>
      </c>
      <c r="AF998" s="162" t="s">
        <v>363</v>
      </c>
      <c r="AG998" s="162" t="s">
        <v>363</v>
      </c>
      <c r="AH998" s="162" t="s">
        <v>363</v>
      </c>
      <c r="AI998" s="162" t="s">
        <v>363</v>
      </c>
      <c r="AJ998" s="162" t="s">
        <v>363</v>
      </c>
      <c r="AK998" s="34" t="s">
        <v>363</v>
      </c>
      <c r="AL998" s="34" t="s">
        <v>363</v>
      </c>
      <c r="AM998" s="34" t="s">
        <v>363</v>
      </c>
      <c r="AN998" s="34" t="s">
        <v>363</v>
      </c>
      <c r="AO998" s="34" t="s">
        <v>363</v>
      </c>
      <c r="AP998" s="34" t="s">
        <v>363</v>
      </c>
      <c r="AQ998" s="34" t="s">
        <v>363</v>
      </c>
    </row>
    <row r="999" spans="1:43" x14ac:dyDescent="0.45">
      <c r="A999" s="19">
        <v>991</v>
      </c>
      <c r="B999" s="19" t="str">
        <f t="shared" si="101"/>
        <v>530110_Green</v>
      </c>
      <c r="C999" s="19" t="s">
        <v>162</v>
      </c>
      <c r="D999" s="19" t="s">
        <v>162</v>
      </c>
      <c r="E999" s="19" t="s">
        <v>162</v>
      </c>
      <c r="F999" s="19" t="s">
        <v>162</v>
      </c>
      <c r="G999" s="19">
        <f t="shared" si="102"/>
        <v>530110</v>
      </c>
      <c r="H999" s="19" t="str">
        <f t="shared" si="104"/>
        <v>530110</v>
      </c>
      <c r="I999" s="19">
        <f>IF(J999=J996,"aa",J999)</f>
        <v>773</v>
      </c>
      <c r="J999" s="19">
        <f t="shared" si="103"/>
        <v>773</v>
      </c>
      <c r="K999" s="31">
        <v>773</v>
      </c>
      <c r="L999" s="30" t="s">
        <v>1202</v>
      </c>
      <c r="M999" s="30" t="s">
        <v>1203</v>
      </c>
      <c r="N999" s="30" t="s">
        <v>1204</v>
      </c>
      <c r="O999" s="49" t="s">
        <v>255</v>
      </c>
      <c r="P999" s="30" t="s">
        <v>1202</v>
      </c>
      <c r="Q999" s="32">
        <v>1</v>
      </c>
      <c r="R999" s="32">
        <v>1</v>
      </c>
      <c r="S999" s="33" t="s">
        <v>361</v>
      </c>
      <c r="T999" s="34">
        <v>2637.4300811469207</v>
      </c>
      <c r="U999" s="34"/>
      <c r="V999" s="34" t="s">
        <v>363</v>
      </c>
      <c r="W999" s="162" t="s">
        <v>363</v>
      </c>
      <c r="X999" s="162" t="s">
        <v>363</v>
      </c>
      <c r="Y999" s="34">
        <v>1311.6483591399867</v>
      </c>
      <c r="Z999" s="162" t="s">
        <v>363</v>
      </c>
      <c r="AA999" s="162" t="s">
        <v>363</v>
      </c>
      <c r="AB999" s="162" t="s">
        <v>363</v>
      </c>
      <c r="AC999" s="34" t="s">
        <v>363</v>
      </c>
      <c r="AD999" s="162" t="s">
        <v>363</v>
      </c>
      <c r="AE999" s="162" t="s">
        <v>363</v>
      </c>
      <c r="AF999" s="162" t="s">
        <v>363</v>
      </c>
      <c r="AG999" s="162" t="s">
        <v>363</v>
      </c>
      <c r="AH999" s="162" t="s">
        <v>363</v>
      </c>
      <c r="AI999" s="162" t="s">
        <v>363</v>
      </c>
      <c r="AJ999" s="162" t="s">
        <v>363</v>
      </c>
      <c r="AK999" s="34" t="s">
        <v>363</v>
      </c>
      <c r="AL999" s="34">
        <v>8154.4602861634776</v>
      </c>
      <c r="AM999" s="34">
        <v>2465.8354130709781</v>
      </c>
      <c r="AN999" s="34">
        <v>1242.5836357658829</v>
      </c>
      <c r="AO999" s="34" t="s">
        <v>363</v>
      </c>
      <c r="AP999" s="34" t="s">
        <v>363</v>
      </c>
      <c r="AQ999" s="34" t="s">
        <v>363</v>
      </c>
    </row>
    <row r="1000" spans="1:43" x14ac:dyDescent="0.45">
      <c r="A1000" s="19">
        <v>992</v>
      </c>
      <c r="B1000" s="19" t="str">
        <f t="shared" si="101"/>
        <v>530110_Blue</v>
      </c>
      <c r="C1000" s="19" t="s">
        <v>162</v>
      </c>
      <c r="D1000" s="19" t="s">
        <v>162</v>
      </c>
      <c r="E1000" s="19" t="s">
        <v>162</v>
      </c>
      <c r="F1000" s="19" t="s">
        <v>162</v>
      </c>
      <c r="G1000" s="19">
        <f t="shared" si="102"/>
        <v>530110</v>
      </c>
      <c r="H1000" s="19" t="str">
        <f t="shared" si="104"/>
        <v>530110</v>
      </c>
      <c r="I1000" s="19">
        <f t="shared" si="105"/>
        <v>773</v>
      </c>
      <c r="J1000" s="19">
        <f t="shared" si="103"/>
        <v>773</v>
      </c>
      <c r="K1000" s="35"/>
      <c r="L1000" s="36"/>
      <c r="M1000" s="36"/>
      <c r="N1000" s="36"/>
      <c r="O1000" s="56"/>
      <c r="P1000" s="36"/>
      <c r="Q1000" s="37"/>
      <c r="R1000" s="37"/>
      <c r="S1000" s="33" t="s">
        <v>362</v>
      </c>
      <c r="T1000" s="34">
        <v>443.04222401071303</v>
      </c>
      <c r="U1000" s="34"/>
      <c r="V1000" s="34" t="s">
        <v>363</v>
      </c>
      <c r="W1000" s="162" t="s">
        <v>363</v>
      </c>
      <c r="X1000" s="162" t="s">
        <v>363</v>
      </c>
      <c r="Y1000" s="34">
        <v>10886.004755127953</v>
      </c>
      <c r="Z1000" s="162" t="s">
        <v>363</v>
      </c>
      <c r="AA1000" s="162" t="s">
        <v>363</v>
      </c>
      <c r="AB1000" s="162" t="s">
        <v>363</v>
      </c>
      <c r="AC1000" s="34" t="s">
        <v>363</v>
      </c>
      <c r="AD1000" s="162" t="s">
        <v>363</v>
      </c>
      <c r="AE1000" s="162" t="s">
        <v>363</v>
      </c>
      <c r="AF1000" s="162" t="s">
        <v>363</v>
      </c>
      <c r="AG1000" s="162" t="s">
        <v>363</v>
      </c>
      <c r="AH1000" s="162" t="s">
        <v>363</v>
      </c>
      <c r="AI1000" s="162" t="s">
        <v>363</v>
      </c>
      <c r="AJ1000" s="162" t="s">
        <v>363</v>
      </c>
      <c r="AK1000" s="34" t="s">
        <v>363</v>
      </c>
      <c r="AL1000" s="34">
        <v>1151.3217512759531</v>
      </c>
      <c r="AM1000" s="34">
        <v>4611.2677091655978</v>
      </c>
      <c r="AN1000" s="34">
        <v>24.562991058077415</v>
      </c>
      <c r="AO1000" s="34" t="s">
        <v>363</v>
      </c>
      <c r="AP1000" s="34" t="s">
        <v>363</v>
      </c>
      <c r="AQ1000" s="34" t="s">
        <v>363</v>
      </c>
    </row>
    <row r="1001" spans="1:43" x14ac:dyDescent="0.45">
      <c r="A1001" s="19">
        <v>993</v>
      </c>
      <c r="B1001" s="19" t="str">
        <f t="shared" si="101"/>
        <v>530110_Grey</v>
      </c>
      <c r="C1001" s="19" t="s">
        <v>162</v>
      </c>
      <c r="D1001" s="19" t="s">
        <v>162</v>
      </c>
      <c r="E1001" s="19" t="s">
        <v>162</v>
      </c>
      <c r="F1001" s="19" t="s">
        <v>162</v>
      </c>
      <c r="G1001" s="19">
        <f t="shared" si="102"/>
        <v>530110</v>
      </c>
      <c r="H1001" s="19" t="str">
        <f t="shared" si="104"/>
        <v>530110</v>
      </c>
      <c r="I1001" s="19">
        <f t="shared" si="105"/>
        <v>773</v>
      </c>
      <c r="J1001" s="19">
        <f t="shared" si="103"/>
        <v>773</v>
      </c>
      <c r="K1001" s="38"/>
      <c r="L1001" s="39"/>
      <c r="M1001" s="39"/>
      <c r="N1001" s="39"/>
      <c r="O1001" s="39"/>
      <c r="P1001" s="39"/>
      <c r="Q1001" s="40"/>
      <c r="R1001" s="40"/>
      <c r="S1001" s="33" t="s">
        <v>364</v>
      </c>
      <c r="T1001" s="34">
        <v>400.86419323340431</v>
      </c>
      <c r="U1001" s="34"/>
      <c r="V1001" s="34" t="s">
        <v>363</v>
      </c>
      <c r="W1001" s="162" t="s">
        <v>363</v>
      </c>
      <c r="X1001" s="162" t="s">
        <v>363</v>
      </c>
      <c r="Y1001" s="34">
        <v>2876.1024994247823</v>
      </c>
      <c r="Z1001" s="162" t="s">
        <v>363</v>
      </c>
      <c r="AA1001" s="162" t="s">
        <v>363</v>
      </c>
      <c r="AB1001" s="162" t="s">
        <v>363</v>
      </c>
      <c r="AC1001" s="34" t="s">
        <v>363</v>
      </c>
      <c r="AD1001" s="162" t="s">
        <v>363</v>
      </c>
      <c r="AE1001" s="162" t="s">
        <v>363</v>
      </c>
      <c r="AF1001" s="162" t="s">
        <v>363</v>
      </c>
      <c r="AG1001" s="162" t="s">
        <v>363</v>
      </c>
      <c r="AH1001" s="162" t="s">
        <v>363</v>
      </c>
      <c r="AI1001" s="162" t="s">
        <v>363</v>
      </c>
      <c r="AJ1001" s="162" t="s">
        <v>363</v>
      </c>
      <c r="AK1001" s="34" t="s">
        <v>363</v>
      </c>
      <c r="AL1001" s="34">
        <v>598.53088845422701</v>
      </c>
      <c r="AM1001" s="34">
        <v>5462.7292650784148</v>
      </c>
      <c r="AN1001" s="34">
        <v>345.87282817864633</v>
      </c>
      <c r="AO1001" s="34" t="s">
        <v>363</v>
      </c>
      <c r="AP1001" s="34" t="s">
        <v>363</v>
      </c>
      <c r="AQ1001" s="34" t="s">
        <v>363</v>
      </c>
    </row>
    <row r="1002" spans="1:43" x14ac:dyDescent="0.45">
      <c r="A1002" s="19">
        <v>994</v>
      </c>
      <c r="B1002" s="19" t="str">
        <f t="shared" si="101"/>
        <v>530121_Green</v>
      </c>
      <c r="C1002" s="19" t="s">
        <v>162</v>
      </c>
      <c r="D1002" s="19" t="s">
        <v>162</v>
      </c>
      <c r="E1002" s="19" t="s">
        <v>162</v>
      </c>
      <c r="F1002" s="19" t="s">
        <v>162</v>
      </c>
      <c r="G1002" s="19">
        <f t="shared" si="102"/>
        <v>530121</v>
      </c>
      <c r="H1002" s="19" t="str">
        <f t="shared" si="104"/>
        <v>530121</v>
      </c>
      <c r="I1002" s="19" t="str">
        <f>IF(J1002=J999,"aa",J1002)</f>
        <v>aa</v>
      </c>
      <c r="J1002" s="19">
        <f t="shared" si="103"/>
        <v>773</v>
      </c>
      <c r="K1002" s="31" t="s">
        <v>363</v>
      </c>
      <c r="L1002" s="30" t="s">
        <v>1205</v>
      </c>
      <c r="M1002" s="30" t="s">
        <v>1206</v>
      </c>
      <c r="N1002" s="30" t="s">
        <v>1207</v>
      </c>
      <c r="O1002" s="30" t="s">
        <v>363</v>
      </c>
      <c r="P1002" s="30" t="s">
        <v>1202</v>
      </c>
      <c r="Q1002" s="32">
        <v>1</v>
      </c>
      <c r="R1002" s="32">
        <v>1</v>
      </c>
      <c r="S1002" s="33" t="s">
        <v>361</v>
      </c>
      <c r="T1002" s="34">
        <v>2637.4300811469207</v>
      </c>
      <c r="U1002" s="34"/>
      <c r="V1002" s="34" t="s">
        <v>363</v>
      </c>
      <c r="W1002" s="162" t="s">
        <v>363</v>
      </c>
      <c r="X1002" s="162" t="s">
        <v>363</v>
      </c>
      <c r="Y1002" s="34">
        <v>1311.6483591399867</v>
      </c>
      <c r="Z1002" s="162" t="s">
        <v>363</v>
      </c>
      <c r="AA1002" s="162" t="s">
        <v>363</v>
      </c>
      <c r="AB1002" s="162" t="s">
        <v>363</v>
      </c>
      <c r="AC1002" s="34" t="s">
        <v>363</v>
      </c>
      <c r="AD1002" s="162" t="s">
        <v>363</v>
      </c>
      <c r="AE1002" s="162" t="s">
        <v>363</v>
      </c>
      <c r="AF1002" s="162" t="s">
        <v>363</v>
      </c>
      <c r="AG1002" s="162" t="s">
        <v>363</v>
      </c>
      <c r="AH1002" s="162" t="s">
        <v>363</v>
      </c>
      <c r="AI1002" s="162" t="s">
        <v>363</v>
      </c>
      <c r="AJ1002" s="162" t="s">
        <v>363</v>
      </c>
      <c r="AK1002" s="34" t="s">
        <v>363</v>
      </c>
      <c r="AL1002" s="34">
        <v>8154.4602861634776</v>
      </c>
      <c r="AM1002" s="34">
        <v>2465.8354130709781</v>
      </c>
      <c r="AN1002" s="34">
        <v>1242.5836357658829</v>
      </c>
      <c r="AO1002" s="34" t="s">
        <v>363</v>
      </c>
      <c r="AP1002" s="34" t="s">
        <v>363</v>
      </c>
      <c r="AQ1002" s="34" t="s">
        <v>363</v>
      </c>
    </row>
    <row r="1003" spans="1:43" x14ac:dyDescent="0.45">
      <c r="A1003" s="19">
        <v>995</v>
      </c>
      <c r="B1003" s="19" t="str">
        <f t="shared" si="101"/>
        <v>530121_Blue</v>
      </c>
      <c r="C1003" s="19" t="s">
        <v>162</v>
      </c>
      <c r="D1003" s="19" t="s">
        <v>162</v>
      </c>
      <c r="E1003" s="19" t="s">
        <v>162</v>
      </c>
      <c r="F1003" s="19" t="s">
        <v>162</v>
      </c>
      <c r="G1003" s="19">
        <f t="shared" si="102"/>
        <v>530121</v>
      </c>
      <c r="H1003" s="19" t="str">
        <f t="shared" si="104"/>
        <v>530121</v>
      </c>
      <c r="I1003" s="19" t="str">
        <f t="shared" si="105"/>
        <v>aa</v>
      </c>
      <c r="J1003" s="19">
        <f t="shared" si="103"/>
        <v>773</v>
      </c>
      <c r="K1003" s="35"/>
      <c r="L1003" s="36"/>
      <c r="M1003" s="36"/>
      <c r="N1003" s="36"/>
      <c r="O1003" s="36"/>
      <c r="P1003" s="36"/>
      <c r="Q1003" s="37"/>
      <c r="R1003" s="37"/>
      <c r="S1003" s="33" t="s">
        <v>362</v>
      </c>
      <c r="T1003" s="34">
        <v>443.04222401071303</v>
      </c>
      <c r="U1003" s="34"/>
      <c r="V1003" s="34" t="s">
        <v>363</v>
      </c>
      <c r="W1003" s="162" t="s">
        <v>363</v>
      </c>
      <c r="X1003" s="162" t="s">
        <v>363</v>
      </c>
      <c r="Y1003" s="34">
        <v>10886.004755127953</v>
      </c>
      <c r="Z1003" s="162" t="s">
        <v>363</v>
      </c>
      <c r="AA1003" s="162" t="s">
        <v>363</v>
      </c>
      <c r="AB1003" s="162" t="s">
        <v>363</v>
      </c>
      <c r="AC1003" s="34" t="s">
        <v>363</v>
      </c>
      <c r="AD1003" s="162" t="s">
        <v>363</v>
      </c>
      <c r="AE1003" s="162" t="s">
        <v>363</v>
      </c>
      <c r="AF1003" s="162" t="s">
        <v>363</v>
      </c>
      <c r="AG1003" s="162" t="s">
        <v>363</v>
      </c>
      <c r="AH1003" s="162" t="s">
        <v>363</v>
      </c>
      <c r="AI1003" s="162" t="s">
        <v>363</v>
      </c>
      <c r="AJ1003" s="162" t="s">
        <v>363</v>
      </c>
      <c r="AK1003" s="34" t="s">
        <v>363</v>
      </c>
      <c r="AL1003" s="34">
        <v>1151.3217512759531</v>
      </c>
      <c r="AM1003" s="34">
        <v>4611.2677091655978</v>
      </c>
      <c r="AN1003" s="34">
        <v>24.562991058077415</v>
      </c>
      <c r="AO1003" s="34" t="s">
        <v>363</v>
      </c>
      <c r="AP1003" s="34" t="s">
        <v>363</v>
      </c>
      <c r="AQ1003" s="34" t="s">
        <v>363</v>
      </c>
    </row>
    <row r="1004" spans="1:43" x14ac:dyDescent="0.45">
      <c r="A1004" s="19">
        <v>996</v>
      </c>
      <c r="B1004" s="19" t="str">
        <f t="shared" si="101"/>
        <v>530121_Grey</v>
      </c>
      <c r="C1004" s="19" t="s">
        <v>162</v>
      </c>
      <c r="D1004" s="19" t="s">
        <v>162</v>
      </c>
      <c r="E1004" s="19" t="s">
        <v>162</v>
      </c>
      <c r="F1004" s="19" t="s">
        <v>162</v>
      </c>
      <c r="G1004" s="19">
        <f t="shared" si="102"/>
        <v>530121</v>
      </c>
      <c r="H1004" s="19" t="str">
        <f t="shared" si="104"/>
        <v>530121</v>
      </c>
      <c r="I1004" s="19" t="str">
        <f t="shared" si="105"/>
        <v>aa</v>
      </c>
      <c r="J1004" s="19">
        <f t="shared" si="103"/>
        <v>773</v>
      </c>
      <c r="K1004" s="38"/>
      <c r="L1004" s="39"/>
      <c r="M1004" s="39"/>
      <c r="N1004" s="39"/>
      <c r="O1004" s="39"/>
      <c r="P1004" s="39"/>
      <c r="Q1004" s="40"/>
      <c r="R1004" s="40"/>
      <c r="S1004" s="33" t="s">
        <v>364</v>
      </c>
      <c r="T1004" s="34">
        <v>400.86419323340431</v>
      </c>
      <c r="U1004" s="34"/>
      <c r="V1004" s="34" t="s">
        <v>363</v>
      </c>
      <c r="W1004" s="162" t="s">
        <v>363</v>
      </c>
      <c r="X1004" s="162" t="s">
        <v>363</v>
      </c>
      <c r="Y1004" s="34">
        <v>2876.1024994247823</v>
      </c>
      <c r="Z1004" s="162" t="s">
        <v>363</v>
      </c>
      <c r="AA1004" s="162" t="s">
        <v>363</v>
      </c>
      <c r="AB1004" s="162" t="s">
        <v>363</v>
      </c>
      <c r="AC1004" s="34" t="s">
        <v>363</v>
      </c>
      <c r="AD1004" s="162" t="s">
        <v>363</v>
      </c>
      <c r="AE1004" s="162" t="s">
        <v>363</v>
      </c>
      <c r="AF1004" s="162" t="s">
        <v>363</v>
      </c>
      <c r="AG1004" s="162" t="s">
        <v>363</v>
      </c>
      <c r="AH1004" s="162" t="s">
        <v>363</v>
      </c>
      <c r="AI1004" s="162" t="s">
        <v>363</v>
      </c>
      <c r="AJ1004" s="162" t="s">
        <v>363</v>
      </c>
      <c r="AK1004" s="34" t="s">
        <v>363</v>
      </c>
      <c r="AL1004" s="34">
        <v>598.53088845422701</v>
      </c>
      <c r="AM1004" s="34">
        <v>5462.7292650784148</v>
      </c>
      <c r="AN1004" s="34">
        <v>345.87282817864633</v>
      </c>
      <c r="AO1004" s="34" t="s">
        <v>363</v>
      </c>
      <c r="AP1004" s="34" t="s">
        <v>363</v>
      </c>
      <c r="AQ1004" s="34" t="s">
        <v>363</v>
      </c>
    </row>
    <row r="1005" spans="1:43" x14ac:dyDescent="0.45">
      <c r="A1005" s="19">
        <v>997</v>
      </c>
      <c r="B1005" s="19" t="str">
        <f t="shared" si="101"/>
        <v>530129_Green</v>
      </c>
      <c r="C1005" s="19" t="s">
        <v>162</v>
      </c>
      <c r="D1005" s="19" t="s">
        <v>162</v>
      </c>
      <c r="E1005" s="19" t="s">
        <v>162</v>
      </c>
      <c r="F1005" s="19" t="s">
        <v>162</v>
      </c>
      <c r="G1005" s="19">
        <f t="shared" si="102"/>
        <v>530129</v>
      </c>
      <c r="H1005" s="19" t="str">
        <f t="shared" ref="H1005:H1022" si="106">IF(L1005="",H1004,LEFT(L1005,6))</f>
        <v>530129</v>
      </c>
      <c r="I1005" s="19" t="str">
        <f>IF(J1005=J1002,"aa",J1005)</f>
        <v>aa</v>
      </c>
      <c r="J1005" s="19">
        <f t="shared" si="103"/>
        <v>773</v>
      </c>
      <c r="K1005" s="31" t="s">
        <v>363</v>
      </c>
      <c r="L1005" s="30" t="s">
        <v>1208</v>
      </c>
      <c r="M1005" s="30" t="s">
        <v>1206</v>
      </c>
      <c r="N1005" s="49" t="s">
        <v>1209</v>
      </c>
      <c r="O1005" s="30" t="s">
        <v>363</v>
      </c>
      <c r="P1005" s="30" t="s">
        <v>1202</v>
      </c>
      <c r="Q1005" s="32">
        <v>0.9</v>
      </c>
      <c r="R1005" s="32">
        <v>0.97795664010838246</v>
      </c>
      <c r="S1005" s="33" t="s">
        <v>361</v>
      </c>
      <c r="T1005" s="34">
        <v>2865.8802896435786</v>
      </c>
      <c r="U1005" s="34"/>
      <c r="V1005" s="34" t="s">
        <v>363</v>
      </c>
      <c r="W1005" s="162" t="s">
        <v>363</v>
      </c>
      <c r="X1005" s="162" t="s">
        <v>363</v>
      </c>
      <c r="Y1005" s="34">
        <v>1425.2613581202381</v>
      </c>
      <c r="Z1005" s="162" t="s">
        <v>363</v>
      </c>
      <c r="AA1005" s="162" t="s">
        <v>363</v>
      </c>
      <c r="AB1005" s="162" t="s">
        <v>363</v>
      </c>
      <c r="AC1005" s="34" t="s">
        <v>363</v>
      </c>
      <c r="AD1005" s="162" t="s">
        <v>363</v>
      </c>
      <c r="AE1005" s="162" t="s">
        <v>363</v>
      </c>
      <c r="AF1005" s="162" t="s">
        <v>363</v>
      </c>
      <c r="AG1005" s="162" t="s">
        <v>363</v>
      </c>
      <c r="AH1005" s="162" t="s">
        <v>363</v>
      </c>
      <c r="AI1005" s="162" t="s">
        <v>363</v>
      </c>
      <c r="AJ1005" s="162" t="s">
        <v>363</v>
      </c>
      <c r="AK1005" s="34" t="s">
        <v>363</v>
      </c>
      <c r="AL1005" s="34">
        <v>8860.7873148374147</v>
      </c>
      <c r="AM1005" s="34">
        <v>2679.4223506968433</v>
      </c>
      <c r="AN1005" s="34">
        <v>1350.2143527636233</v>
      </c>
      <c r="AO1005" s="34" t="s">
        <v>363</v>
      </c>
      <c r="AP1005" s="34" t="s">
        <v>363</v>
      </c>
      <c r="AQ1005" s="34" t="s">
        <v>363</v>
      </c>
    </row>
    <row r="1006" spans="1:43" x14ac:dyDescent="0.45">
      <c r="A1006" s="19">
        <v>998</v>
      </c>
      <c r="B1006" s="19" t="str">
        <f t="shared" si="101"/>
        <v>530129_Blue</v>
      </c>
      <c r="C1006" s="19" t="s">
        <v>162</v>
      </c>
      <c r="D1006" s="19" t="s">
        <v>162</v>
      </c>
      <c r="E1006" s="19" t="s">
        <v>162</v>
      </c>
      <c r="F1006" s="19" t="s">
        <v>162</v>
      </c>
      <c r="G1006" s="19">
        <f t="shared" si="102"/>
        <v>530129</v>
      </c>
      <c r="H1006" s="19" t="str">
        <f t="shared" si="106"/>
        <v>530129</v>
      </c>
      <c r="I1006" s="19" t="str">
        <f t="shared" si="105"/>
        <v>aa</v>
      </c>
      <c r="J1006" s="19">
        <f t="shared" si="103"/>
        <v>773</v>
      </c>
      <c r="K1006" s="35"/>
      <c r="L1006" s="36"/>
      <c r="M1006" s="36"/>
      <c r="N1006" s="56"/>
      <c r="O1006" s="36"/>
      <c r="P1006" s="36"/>
      <c r="Q1006" s="37"/>
      <c r="R1006" s="37"/>
      <c r="S1006" s="33" t="s">
        <v>362</v>
      </c>
      <c r="T1006" s="34">
        <v>481.4178720218469</v>
      </c>
      <c r="U1006" s="34"/>
      <c r="V1006" s="34" t="s">
        <v>363</v>
      </c>
      <c r="W1006" s="162" t="s">
        <v>363</v>
      </c>
      <c r="X1006" s="162" t="s">
        <v>363</v>
      </c>
      <c r="Y1006" s="34">
        <v>11828.934038365342</v>
      </c>
      <c r="Z1006" s="162" t="s">
        <v>363</v>
      </c>
      <c r="AA1006" s="162" t="s">
        <v>363</v>
      </c>
      <c r="AB1006" s="162" t="s">
        <v>363</v>
      </c>
      <c r="AC1006" s="34" t="s">
        <v>363</v>
      </c>
      <c r="AD1006" s="162" t="s">
        <v>363</v>
      </c>
      <c r="AE1006" s="162" t="s">
        <v>363</v>
      </c>
      <c r="AF1006" s="162" t="s">
        <v>363</v>
      </c>
      <c r="AG1006" s="162" t="s">
        <v>363</v>
      </c>
      <c r="AH1006" s="162" t="s">
        <v>363</v>
      </c>
      <c r="AI1006" s="162" t="s">
        <v>363</v>
      </c>
      <c r="AJ1006" s="162" t="s">
        <v>363</v>
      </c>
      <c r="AK1006" s="34" t="s">
        <v>363</v>
      </c>
      <c r="AL1006" s="34">
        <v>1251.0475017350334</v>
      </c>
      <c r="AM1006" s="34">
        <v>5010.6887505509621</v>
      </c>
      <c r="AN1006" s="34">
        <v>26.690600229077369</v>
      </c>
      <c r="AO1006" s="34" t="s">
        <v>363</v>
      </c>
      <c r="AP1006" s="34" t="s">
        <v>363</v>
      </c>
      <c r="AQ1006" s="34" t="s">
        <v>363</v>
      </c>
    </row>
    <row r="1007" spans="1:43" x14ac:dyDescent="0.45">
      <c r="A1007" s="19">
        <v>999</v>
      </c>
      <c r="B1007" s="19" t="str">
        <f t="shared" si="101"/>
        <v>530129_Grey</v>
      </c>
      <c r="C1007" s="19" t="s">
        <v>162</v>
      </c>
      <c r="D1007" s="19" t="s">
        <v>162</v>
      </c>
      <c r="E1007" s="19" t="s">
        <v>162</v>
      </c>
      <c r="F1007" s="19" t="s">
        <v>162</v>
      </c>
      <c r="G1007" s="19">
        <f t="shared" si="102"/>
        <v>530129</v>
      </c>
      <c r="H1007" s="19" t="str">
        <f t="shared" si="106"/>
        <v>530129</v>
      </c>
      <c r="I1007" s="19" t="str">
        <f t="shared" si="105"/>
        <v>aa</v>
      </c>
      <c r="J1007" s="19">
        <f t="shared" si="103"/>
        <v>773</v>
      </c>
      <c r="K1007" s="38"/>
      <c r="L1007" s="39"/>
      <c r="M1007" s="39"/>
      <c r="N1007" s="39"/>
      <c r="O1007" s="39"/>
      <c r="P1007" s="39"/>
      <c r="Q1007" s="40"/>
      <c r="R1007" s="40"/>
      <c r="S1007" s="33" t="s">
        <v>364</v>
      </c>
      <c r="T1007" s="34">
        <v>435.58644394921942</v>
      </c>
      <c r="U1007" s="34"/>
      <c r="V1007" s="34" t="s">
        <v>363</v>
      </c>
      <c r="W1007" s="162" t="s">
        <v>363</v>
      </c>
      <c r="X1007" s="162" t="s">
        <v>363</v>
      </c>
      <c r="Y1007" s="34">
        <v>3125.226152160868</v>
      </c>
      <c r="Z1007" s="162" t="s">
        <v>363</v>
      </c>
      <c r="AA1007" s="162" t="s">
        <v>363</v>
      </c>
      <c r="AB1007" s="162" t="s">
        <v>363</v>
      </c>
      <c r="AC1007" s="34" t="s">
        <v>363</v>
      </c>
      <c r="AD1007" s="162" t="s">
        <v>363</v>
      </c>
      <c r="AE1007" s="162" t="s">
        <v>363</v>
      </c>
      <c r="AF1007" s="162" t="s">
        <v>363</v>
      </c>
      <c r="AG1007" s="162" t="s">
        <v>363</v>
      </c>
      <c r="AH1007" s="162" t="s">
        <v>363</v>
      </c>
      <c r="AI1007" s="162" t="s">
        <v>363</v>
      </c>
      <c r="AJ1007" s="162" t="s">
        <v>363</v>
      </c>
      <c r="AK1007" s="34" t="s">
        <v>363</v>
      </c>
      <c r="AL1007" s="34">
        <v>650.3747296375343</v>
      </c>
      <c r="AM1007" s="34">
        <v>5935.9026198864667</v>
      </c>
      <c r="AN1007" s="34">
        <v>375.83180994485872</v>
      </c>
      <c r="AO1007" s="34" t="s">
        <v>363</v>
      </c>
      <c r="AP1007" s="34" t="s">
        <v>363</v>
      </c>
      <c r="AQ1007" s="34" t="s">
        <v>363</v>
      </c>
    </row>
    <row r="1008" spans="1:43" x14ac:dyDescent="0.45">
      <c r="A1008" s="19">
        <v>1000</v>
      </c>
      <c r="B1008" s="19" t="str">
        <f t="shared" si="101"/>
        <v>530130_Green</v>
      </c>
      <c r="C1008" s="19" t="s">
        <v>162</v>
      </c>
      <c r="D1008" s="19" t="s">
        <v>162</v>
      </c>
      <c r="E1008" s="19" t="s">
        <v>162</v>
      </c>
      <c r="F1008" s="19" t="s">
        <v>162</v>
      </c>
      <c r="G1008" s="19">
        <f t="shared" si="102"/>
        <v>530130</v>
      </c>
      <c r="H1008" s="19" t="str">
        <f t="shared" si="106"/>
        <v>530130</v>
      </c>
      <c r="I1008" s="19" t="str">
        <f>IF(J1008=J1005,"aa",J1008)</f>
        <v>aa</v>
      </c>
      <c r="J1008" s="19">
        <f t="shared" si="103"/>
        <v>773</v>
      </c>
      <c r="K1008" s="31" t="s">
        <v>363</v>
      </c>
      <c r="L1008" s="30" t="s">
        <v>1210</v>
      </c>
      <c r="M1008" s="30" t="s">
        <v>1211</v>
      </c>
      <c r="N1008" s="49" t="s">
        <v>1212</v>
      </c>
      <c r="O1008" s="30" t="s">
        <v>363</v>
      </c>
      <c r="P1008" s="30" t="s">
        <v>1202</v>
      </c>
      <c r="Q1008" s="32">
        <v>0.1</v>
      </c>
      <c r="R1008" s="32">
        <v>2.2043359891617573E-2</v>
      </c>
      <c r="S1008" s="33" t="s">
        <v>361</v>
      </c>
      <c r="T1008" s="34">
        <v>581.37820467699703</v>
      </c>
      <c r="U1008" s="34"/>
      <c r="V1008" s="34" t="s">
        <v>363</v>
      </c>
      <c r="W1008" s="162" t="s">
        <v>363</v>
      </c>
      <c r="X1008" s="162" t="s">
        <v>363</v>
      </c>
      <c r="Y1008" s="34">
        <v>289.1313683177238</v>
      </c>
      <c r="Z1008" s="162" t="s">
        <v>363</v>
      </c>
      <c r="AA1008" s="162" t="s">
        <v>363</v>
      </c>
      <c r="AB1008" s="162" t="s">
        <v>363</v>
      </c>
      <c r="AC1008" s="34" t="s">
        <v>363</v>
      </c>
      <c r="AD1008" s="162" t="s">
        <v>363</v>
      </c>
      <c r="AE1008" s="162" t="s">
        <v>363</v>
      </c>
      <c r="AF1008" s="162" t="s">
        <v>363</v>
      </c>
      <c r="AG1008" s="162" t="s">
        <v>363</v>
      </c>
      <c r="AH1008" s="162" t="s">
        <v>363</v>
      </c>
      <c r="AI1008" s="162" t="s">
        <v>363</v>
      </c>
      <c r="AJ1008" s="162" t="s">
        <v>363</v>
      </c>
      <c r="AK1008" s="34" t="s">
        <v>363</v>
      </c>
      <c r="AL1008" s="34">
        <v>1797.5170280980435</v>
      </c>
      <c r="AM1008" s="34">
        <v>543.5529744381904</v>
      </c>
      <c r="AN1008" s="34">
        <v>273.90718278622001</v>
      </c>
      <c r="AO1008" s="34" t="s">
        <v>363</v>
      </c>
      <c r="AP1008" s="34" t="s">
        <v>363</v>
      </c>
      <c r="AQ1008" s="34" t="s">
        <v>363</v>
      </c>
    </row>
    <row r="1009" spans="1:43" x14ac:dyDescent="0.45">
      <c r="A1009" s="19">
        <v>1001</v>
      </c>
      <c r="B1009" s="19" t="str">
        <f t="shared" si="101"/>
        <v>530130_Blue</v>
      </c>
      <c r="C1009" s="19" t="s">
        <v>162</v>
      </c>
      <c r="D1009" s="19" t="s">
        <v>162</v>
      </c>
      <c r="E1009" s="19" t="s">
        <v>162</v>
      </c>
      <c r="F1009" s="19" t="s">
        <v>162</v>
      </c>
      <c r="G1009" s="19">
        <f t="shared" si="102"/>
        <v>530130</v>
      </c>
      <c r="H1009" s="19" t="str">
        <f t="shared" si="106"/>
        <v>530130</v>
      </c>
      <c r="I1009" s="19" t="str">
        <f t="shared" si="105"/>
        <v>aa</v>
      </c>
      <c r="J1009" s="19">
        <f t="shared" si="103"/>
        <v>773</v>
      </c>
      <c r="K1009" s="35"/>
      <c r="L1009" s="36"/>
      <c r="M1009" s="36"/>
      <c r="N1009" s="56"/>
      <c r="O1009" s="36"/>
      <c r="P1009" s="36"/>
      <c r="Q1009" s="37"/>
      <c r="R1009" s="37"/>
      <c r="S1009" s="33" t="s">
        <v>362</v>
      </c>
      <c r="T1009" s="34">
        <v>97.661391910507987</v>
      </c>
      <c r="U1009" s="34"/>
      <c r="V1009" s="34" t="s">
        <v>363</v>
      </c>
      <c r="W1009" s="162" t="s">
        <v>363</v>
      </c>
      <c r="X1009" s="162" t="s">
        <v>363</v>
      </c>
      <c r="Y1009" s="34">
        <v>2399.6412059914569</v>
      </c>
      <c r="Z1009" s="162" t="s">
        <v>363</v>
      </c>
      <c r="AA1009" s="162" t="s">
        <v>363</v>
      </c>
      <c r="AB1009" s="162" t="s">
        <v>363</v>
      </c>
      <c r="AC1009" s="34" t="s">
        <v>363</v>
      </c>
      <c r="AD1009" s="162" t="s">
        <v>363</v>
      </c>
      <c r="AE1009" s="162" t="s">
        <v>363</v>
      </c>
      <c r="AF1009" s="162" t="s">
        <v>363</v>
      </c>
      <c r="AG1009" s="162" t="s">
        <v>363</v>
      </c>
      <c r="AH1009" s="162" t="s">
        <v>363</v>
      </c>
      <c r="AI1009" s="162" t="s">
        <v>363</v>
      </c>
      <c r="AJ1009" s="162" t="s">
        <v>363</v>
      </c>
      <c r="AK1009" s="34" t="s">
        <v>363</v>
      </c>
      <c r="AL1009" s="34">
        <v>253.78999714423247</v>
      </c>
      <c r="AM1009" s="34">
        <v>1016.4783366973219</v>
      </c>
      <c r="AN1009" s="34">
        <v>5.414508519077847</v>
      </c>
      <c r="AO1009" s="34" t="s">
        <v>363</v>
      </c>
      <c r="AP1009" s="34" t="s">
        <v>363</v>
      </c>
      <c r="AQ1009" s="34" t="s">
        <v>363</v>
      </c>
    </row>
    <row r="1010" spans="1:43" x14ac:dyDescent="0.45">
      <c r="A1010" s="19">
        <v>1002</v>
      </c>
      <c r="B1010" s="19" t="str">
        <f t="shared" si="101"/>
        <v>530130_Grey</v>
      </c>
      <c r="C1010" s="19" t="s">
        <v>162</v>
      </c>
      <c r="D1010" s="19" t="s">
        <v>162</v>
      </c>
      <c r="E1010" s="19" t="s">
        <v>162</v>
      </c>
      <c r="F1010" s="19" t="s">
        <v>162</v>
      </c>
      <c r="G1010" s="19">
        <f t="shared" si="102"/>
        <v>530130</v>
      </c>
      <c r="H1010" s="19" t="str">
        <f t="shared" si="106"/>
        <v>530130</v>
      </c>
      <c r="I1010" s="19" t="str">
        <f t="shared" si="105"/>
        <v>aa</v>
      </c>
      <c r="J1010" s="19">
        <f t="shared" si="103"/>
        <v>773</v>
      </c>
      <c r="K1010" s="38"/>
      <c r="L1010" s="39"/>
      <c r="M1010" s="39"/>
      <c r="N1010" s="39"/>
      <c r="O1010" s="39"/>
      <c r="P1010" s="39"/>
      <c r="Q1010" s="40"/>
      <c r="R1010" s="40"/>
      <c r="S1010" s="33" t="s">
        <v>364</v>
      </c>
      <c r="T1010" s="34">
        <v>88.363936791068596</v>
      </c>
      <c r="U1010" s="34"/>
      <c r="V1010" s="34" t="s">
        <v>363</v>
      </c>
      <c r="W1010" s="162" t="s">
        <v>363</v>
      </c>
      <c r="X1010" s="162" t="s">
        <v>363</v>
      </c>
      <c r="Y1010" s="34">
        <v>633.98962480001296</v>
      </c>
      <c r="Z1010" s="162" t="s">
        <v>363</v>
      </c>
      <c r="AA1010" s="162" t="s">
        <v>363</v>
      </c>
      <c r="AB1010" s="162" t="s">
        <v>363</v>
      </c>
      <c r="AC1010" s="34" t="s">
        <v>363</v>
      </c>
      <c r="AD1010" s="162" t="s">
        <v>363</v>
      </c>
      <c r="AE1010" s="162" t="s">
        <v>363</v>
      </c>
      <c r="AF1010" s="162" t="s">
        <v>363</v>
      </c>
      <c r="AG1010" s="162" t="s">
        <v>363</v>
      </c>
      <c r="AH1010" s="162" t="s">
        <v>363</v>
      </c>
      <c r="AI1010" s="162" t="s">
        <v>363</v>
      </c>
      <c r="AJ1010" s="162" t="s">
        <v>363</v>
      </c>
      <c r="AK1010" s="34" t="s">
        <v>363</v>
      </c>
      <c r="AL1010" s="34">
        <v>131.9363178044614</v>
      </c>
      <c r="AM1010" s="34">
        <v>1204.1690718059506</v>
      </c>
      <c r="AN1010" s="34">
        <v>76.241992282735083</v>
      </c>
      <c r="AO1010" s="34" t="s">
        <v>363</v>
      </c>
      <c r="AP1010" s="34" t="s">
        <v>363</v>
      </c>
      <c r="AQ1010" s="34" t="s">
        <v>363</v>
      </c>
    </row>
    <row r="1011" spans="1:43" x14ac:dyDescent="0.45">
      <c r="A1011" s="19">
        <v>1003</v>
      </c>
      <c r="B1011" s="19" t="str">
        <f t="shared" si="101"/>
        <v>530210_Green</v>
      </c>
      <c r="C1011" s="19" t="s">
        <v>162</v>
      </c>
      <c r="D1011" s="19" t="s">
        <v>162</v>
      </c>
      <c r="E1011" s="19" t="s">
        <v>162</v>
      </c>
      <c r="F1011" s="19" t="s">
        <v>162</v>
      </c>
      <c r="G1011" s="19">
        <f t="shared" si="102"/>
        <v>530210</v>
      </c>
      <c r="H1011" s="19" t="str">
        <f t="shared" si="106"/>
        <v>530210</v>
      </c>
      <c r="I1011" s="19">
        <f>IF(J1011=J1008,"aa",J1011)</f>
        <v>777</v>
      </c>
      <c r="J1011" s="19">
        <f t="shared" si="103"/>
        <v>777</v>
      </c>
      <c r="K1011" s="31">
        <v>777</v>
      </c>
      <c r="L1011" s="30" t="s">
        <v>1213</v>
      </c>
      <c r="M1011" s="30" t="s">
        <v>1214</v>
      </c>
      <c r="N1011" s="49" t="s">
        <v>1215</v>
      </c>
      <c r="O1011" s="49" t="s">
        <v>1216</v>
      </c>
      <c r="P1011" s="30" t="s">
        <v>1213</v>
      </c>
      <c r="Q1011" s="32">
        <v>1</v>
      </c>
      <c r="R1011" s="32">
        <v>1</v>
      </c>
      <c r="S1011" s="33" t="s">
        <v>361</v>
      </c>
      <c r="T1011" s="34">
        <v>1823.5197418090652</v>
      </c>
      <c r="U1011" s="34"/>
      <c r="V1011" s="34" t="s">
        <v>363</v>
      </c>
      <c r="W1011" s="162" t="s">
        <v>363</v>
      </c>
      <c r="X1011" s="162" t="s">
        <v>363</v>
      </c>
      <c r="Y1011" s="34" t="s">
        <v>363</v>
      </c>
      <c r="Z1011" s="162" t="s">
        <v>363</v>
      </c>
      <c r="AA1011" s="162" t="s">
        <v>363</v>
      </c>
      <c r="AB1011" s="162" t="s">
        <v>363</v>
      </c>
      <c r="AC1011" s="34" t="s">
        <v>363</v>
      </c>
      <c r="AD1011" s="162" t="s">
        <v>363</v>
      </c>
      <c r="AE1011" s="162" t="s">
        <v>363</v>
      </c>
      <c r="AF1011" s="162" t="s">
        <v>363</v>
      </c>
      <c r="AG1011" s="162" t="s">
        <v>363</v>
      </c>
      <c r="AH1011" s="162" t="s">
        <v>363</v>
      </c>
      <c r="AI1011" s="162" t="s">
        <v>363</v>
      </c>
      <c r="AJ1011" s="162" t="s">
        <v>363</v>
      </c>
      <c r="AK1011" s="34" t="s">
        <v>363</v>
      </c>
      <c r="AL1011" s="34" t="s">
        <v>363</v>
      </c>
      <c r="AM1011" s="34">
        <v>1034.9327657927831</v>
      </c>
      <c r="AN1011" s="34">
        <v>1530.4737518668433</v>
      </c>
      <c r="AO1011" s="34" t="s">
        <v>363</v>
      </c>
      <c r="AP1011" s="34" t="s">
        <v>363</v>
      </c>
      <c r="AQ1011" s="34" t="s">
        <v>363</v>
      </c>
    </row>
    <row r="1012" spans="1:43" x14ac:dyDescent="0.45">
      <c r="A1012" s="19">
        <v>1004</v>
      </c>
      <c r="B1012" s="19" t="str">
        <f t="shared" si="101"/>
        <v>530210_Blue</v>
      </c>
      <c r="C1012" s="19" t="s">
        <v>162</v>
      </c>
      <c r="D1012" s="19" t="s">
        <v>162</v>
      </c>
      <c r="E1012" s="19" t="s">
        <v>162</v>
      </c>
      <c r="F1012" s="19" t="s">
        <v>162</v>
      </c>
      <c r="G1012" s="19">
        <f t="shared" si="102"/>
        <v>530210</v>
      </c>
      <c r="H1012" s="19" t="str">
        <f t="shared" si="106"/>
        <v>530210</v>
      </c>
      <c r="I1012" s="19">
        <f t="shared" si="105"/>
        <v>777</v>
      </c>
      <c r="J1012" s="19">
        <f t="shared" si="103"/>
        <v>777</v>
      </c>
      <c r="K1012" s="35"/>
      <c r="L1012" s="36"/>
      <c r="M1012" s="36"/>
      <c r="N1012" s="56"/>
      <c r="O1012" s="56"/>
      <c r="P1012" s="36"/>
      <c r="Q1012" s="37"/>
      <c r="R1012" s="37"/>
      <c r="S1012" s="33" t="s">
        <v>362</v>
      </c>
      <c r="T1012" s="34" t="s">
        <v>363</v>
      </c>
      <c r="U1012" s="34"/>
      <c r="V1012" s="34" t="s">
        <v>363</v>
      </c>
      <c r="W1012" s="162" t="s">
        <v>363</v>
      </c>
      <c r="X1012" s="162" t="s">
        <v>363</v>
      </c>
      <c r="Y1012" s="34" t="s">
        <v>363</v>
      </c>
      <c r="Z1012" s="162" t="s">
        <v>363</v>
      </c>
      <c r="AA1012" s="162" t="s">
        <v>363</v>
      </c>
      <c r="AB1012" s="162" t="s">
        <v>363</v>
      </c>
      <c r="AC1012" s="34" t="s">
        <v>363</v>
      </c>
      <c r="AD1012" s="162" t="s">
        <v>363</v>
      </c>
      <c r="AE1012" s="162" t="s">
        <v>363</v>
      </c>
      <c r="AF1012" s="162" t="s">
        <v>363</v>
      </c>
      <c r="AG1012" s="162" t="s">
        <v>363</v>
      </c>
      <c r="AH1012" s="162" t="s">
        <v>363</v>
      </c>
      <c r="AI1012" s="162" t="s">
        <v>363</v>
      </c>
      <c r="AJ1012" s="162" t="s">
        <v>363</v>
      </c>
      <c r="AK1012" s="34" t="s">
        <v>363</v>
      </c>
      <c r="AL1012" s="34" t="s">
        <v>363</v>
      </c>
      <c r="AM1012" s="34" t="s">
        <v>363</v>
      </c>
      <c r="AN1012" s="34" t="s">
        <v>363</v>
      </c>
      <c r="AO1012" s="34" t="s">
        <v>363</v>
      </c>
      <c r="AP1012" s="34" t="s">
        <v>363</v>
      </c>
      <c r="AQ1012" s="34" t="s">
        <v>363</v>
      </c>
    </row>
    <row r="1013" spans="1:43" x14ac:dyDescent="0.45">
      <c r="A1013" s="19">
        <v>1005</v>
      </c>
      <c r="B1013" s="19" t="str">
        <f t="shared" si="101"/>
        <v>530210_Grey</v>
      </c>
      <c r="C1013" s="19" t="s">
        <v>162</v>
      </c>
      <c r="D1013" s="19" t="s">
        <v>162</v>
      </c>
      <c r="E1013" s="19" t="s">
        <v>162</v>
      </c>
      <c r="F1013" s="19" t="s">
        <v>162</v>
      </c>
      <c r="G1013" s="19">
        <f t="shared" si="102"/>
        <v>530210</v>
      </c>
      <c r="H1013" s="19" t="str">
        <f t="shared" si="106"/>
        <v>530210</v>
      </c>
      <c r="I1013" s="19">
        <f t="shared" si="105"/>
        <v>777</v>
      </c>
      <c r="J1013" s="19">
        <f t="shared" si="103"/>
        <v>777</v>
      </c>
      <c r="K1013" s="38"/>
      <c r="L1013" s="39"/>
      <c r="M1013" s="39"/>
      <c r="N1013" s="39"/>
      <c r="O1013" s="39"/>
      <c r="P1013" s="39"/>
      <c r="Q1013" s="40"/>
      <c r="R1013" s="40"/>
      <c r="S1013" s="33" t="s">
        <v>364</v>
      </c>
      <c r="T1013" s="34">
        <v>623.62009388255717</v>
      </c>
      <c r="U1013" s="34"/>
      <c r="V1013" s="34" t="s">
        <v>363</v>
      </c>
      <c r="W1013" s="162" t="s">
        <v>363</v>
      </c>
      <c r="X1013" s="162" t="s">
        <v>363</v>
      </c>
      <c r="Y1013" s="34" t="s">
        <v>363</v>
      </c>
      <c r="Z1013" s="162" t="s">
        <v>363</v>
      </c>
      <c r="AA1013" s="162" t="s">
        <v>363</v>
      </c>
      <c r="AB1013" s="162" t="s">
        <v>363</v>
      </c>
      <c r="AC1013" s="34" t="s">
        <v>363</v>
      </c>
      <c r="AD1013" s="162" t="s">
        <v>363</v>
      </c>
      <c r="AE1013" s="162" t="s">
        <v>363</v>
      </c>
      <c r="AF1013" s="162" t="s">
        <v>363</v>
      </c>
      <c r="AG1013" s="162" t="s">
        <v>363</v>
      </c>
      <c r="AH1013" s="162" t="s">
        <v>363</v>
      </c>
      <c r="AI1013" s="162" t="s">
        <v>363</v>
      </c>
      <c r="AJ1013" s="162" t="s">
        <v>363</v>
      </c>
      <c r="AK1013" s="34" t="s">
        <v>363</v>
      </c>
      <c r="AL1013" s="34" t="s">
        <v>363</v>
      </c>
      <c r="AM1013" s="34">
        <v>5736.0795521585806</v>
      </c>
      <c r="AN1013" s="34">
        <v>606.30263648654477</v>
      </c>
      <c r="AO1013" s="34" t="s">
        <v>363</v>
      </c>
      <c r="AP1013" s="34" t="s">
        <v>363</v>
      </c>
      <c r="AQ1013" s="34" t="s">
        <v>363</v>
      </c>
    </row>
    <row r="1014" spans="1:43" x14ac:dyDescent="0.45">
      <c r="A1014" s="19">
        <v>1006</v>
      </c>
      <c r="B1014" s="19" t="str">
        <f t="shared" si="101"/>
        <v>530290_Green</v>
      </c>
      <c r="C1014" s="19" t="s">
        <v>162</v>
      </c>
      <c r="D1014" s="19" t="s">
        <v>162</v>
      </c>
      <c r="E1014" s="19" t="s">
        <v>162</v>
      </c>
      <c r="F1014" s="19" t="s">
        <v>162</v>
      </c>
      <c r="G1014" s="19">
        <f t="shared" si="102"/>
        <v>530290</v>
      </c>
      <c r="H1014" s="19" t="str">
        <f t="shared" si="106"/>
        <v>530290</v>
      </c>
      <c r="I1014" s="19" t="str">
        <f>IF(J1014=J1011,"aa",J1014)</f>
        <v>aa</v>
      </c>
      <c r="J1014" s="19">
        <f t="shared" si="103"/>
        <v>777</v>
      </c>
      <c r="K1014" s="31" t="s">
        <v>363</v>
      </c>
      <c r="L1014" s="30" t="s">
        <v>1217</v>
      </c>
      <c r="M1014" s="30" t="s">
        <v>1218</v>
      </c>
      <c r="N1014" s="49" t="s">
        <v>1219</v>
      </c>
      <c r="O1014" s="30" t="s">
        <v>363</v>
      </c>
      <c r="P1014" s="30" t="s">
        <v>1213</v>
      </c>
      <c r="Q1014" s="32">
        <v>0.9</v>
      </c>
      <c r="R1014" s="32">
        <v>1</v>
      </c>
      <c r="S1014" s="33" t="s">
        <v>361</v>
      </c>
      <c r="T1014" s="34">
        <v>2026.1330464545167</v>
      </c>
      <c r="U1014" s="34"/>
      <c r="V1014" s="34" t="s">
        <v>363</v>
      </c>
      <c r="W1014" s="162" t="s">
        <v>363</v>
      </c>
      <c r="X1014" s="162" t="s">
        <v>363</v>
      </c>
      <c r="Y1014" s="34" t="s">
        <v>363</v>
      </c>
      <c r="Z1014" s="162" t="s">
        <v>363</v>
      </c>
      <c r="AA1014" s="162" t="s">
        <v>363</v>
      </c>
      <c r="AB1014" s="162" t="s">
        <v>363</v>
      </c>
      <c r="AC1014" s="34" t="s">
        <v>363</v>
      </c>
      <c r="AD1014" s="162" t="s">
        <v>363</v>
      </c>
      <c r="AE1014" s="162" t="s">
        <v>363</v>
      </c>
      <c r="AF1014" s="162" t="s">
        <v>363</v>
      </c>
      <c r="AG1014" s="162" t="s">
        <v>363</v>
      </c>
      <c r="AH1014" s="162" t="s">
        <v>363</v>
      </c>
      <c r="AI1014" s="162" t="s">
        <v>363</v>
      </c>
      <c r="AJ1014" s="162" t="s">
        <v>363</v>
      </c>
      <c r="AK1014" s="34" t="s">
        <v>363</v>
      </c>
      <c r="AL1014" s="34" t="s">
        <v>363</v>
      </c>
      <c r="AM1014" s="34">
        <v>1149.9252953253147</v>
      </c>
      <c r="AN1014" s="34">
        <v>1700.5263909631592</v>
      </c>
      <c r="AO1014" s="34" t="s">
        <v>363</v>
      </c>
      <c r="AP1014" s="34" t="s">
        <v>363</v>
      </c>
      <c r="AQ1014" s="34" t="s">
        <v>363</v>
      </c>
    </row>
    <row r="1015" spans="1:43" x14ac:dyDescent="0.45">
      <c r="A1015" s="19">
        <v>1007</v>
      </c>
      <c r="B1015" s="19" t="str">
        <f t="shared" si="101"/>
        <v>530290_Blue</v>
      </c>
      <c r="C1015" s="19" t="s">
        <v>162</v>
      </c>
      <c r="D1015" s="19" t="s">
        <v>162</v>
      </c>
      <c r="E1015" s="19" t="s">
        <v>162</v>
      </c>
      <c r="F1015" s="19" t="s">
        <v>162</v>
      </c>
      <c r="G1015" s="19">
        <f t="shared" si="102"/>
        <v>530290</v>
      </c>
      <c r="H1015" s="19" t="str">
        <f t="shared" si="106"/>
        <v>530290</v>
      </c>
      <c r="I1015" s="19" t="str">
        <f t="shared" si="105"/>
        <v>aa</v>
      </c>
      <c r="J1015" s="19">
        <f t="shared" si="103"/>
        <v>777</v>
      </c>
      <c r="K1015" s="35"/>
      <c r="L1015" s="36"/>
      <c r="M1015" s="36"/>
      <c r="N1015" s="56"/>
      <c r="O1015" s="36"/>
      <c r="P1015" s="36"/>
      <c r="Q1015" s="37"/>
      <c r="R1015" s="37"/>
      <c r="S1015" s="33" t="s">
        <v>362</v>
      </c>
      <c r="T1015" s="34" t="s">
        <v>363</v>
      </c>
      <c r="U1015" s="34"/>
      <c r="V1015" s="34" t="s">
        <v>363</v>
      </c>
      <c r="W1015" s="162" t="s">
        <v>363</v>
      </c>
      <c r="X1015" s="162" t="s">
        <v>363</v>
      </c>
      <c r="Y1015" s="34" t="s">
        <v>363</v>
      </c>
      <c r="Z1015" s="162" t="s">
        <v>363</v>
      </c>
      <c r="AA1015" s="162" t="s">
        <v>363</v>
      </c>
      <c r="AB1015" s="162" t="s">
        <v>363</v>
      </c>
      <c r="AC1015" s="34" t="s">
        <v>363</v>
      </c>
      <c r="AD1015" s="162" t="s">
        <v>363</v>
      </c>
      <c r="AE1015" s="162" t="s">
        <v>363</v>
      </c>
      <c r="AF1015" s="162" t="s">
        <v>363</v>
      </c>
      <c r="AG1015" s="162" t="s">
        <v>363</v>
      </c>
      <c r="AH1015" s="162" t="s">
        <v>363</v>
      </c>
      <c r="AI1015" s="162" t="s">
        <v>363</v>
      </c>
      <c r="AJ1015" s="162" t="s">
        <v>363</v>
      </c>
      <c r="AK1015" s="34" t="s">
        <v>363</v>
      </c>
      <c r="AL1015" s="34" t="s">
        <v>363</v>
      </c>
      <c r="AM1015" s="34" t="s">
        <v>363</v>
      </c>
      <c r="AN1015" s="34" t="s">
        <v>363</v>
      </c>
      <c r="AO1015" s="34" t="s">
        <v>363</v>
      </c>
      <c r="AP1015" s="34" t="s">
        <v>363</v>
      </c>
      <c r="AQ1015" s="34" t="s">
        <v>363</v>
      </c>
    </row>
    <row r="1016" spans="1:43" x14ac:dyDescent="0.45">
      <c r="A1016" s="19">
        <v>1008</v>
      </c>
      <c r="B1016" s="19" t="str">
        <f t="shared" si="101"/>
        <v>530290_Grey</v>
      </c>
      <c r="C1016" s="19" t="s">
        <v>162</v>
      </c>
      <c r="D1016" s="19" t="s">
        <v>162</v>
      </c>
      <c r="E1016" s="19" t="s">
        <v>162</v>
      </c>
      <c r="F1016" s="19" t="s">
        <v>162</v>
      </c>
      <c r="G1016" s="19">
        <f t="shared" si="102"/>
        <v>530290</v>
      </c>
      <c r="H1016" s="19" t="str">
        <f t="shared" si="106"/>
        <v>530290</v>
      </c>
      <c r="I1016" s="19" t="str">
        <f t="shared" si="105"/>
        <v>aa</v>
      </c>
      <c r="J1016" s="19">
        <f t="shared" si="103"/>
        <v>777</v>
      </c>
      <c r="K1016" s="38"/>
      <c r="L1016" s="39"/>
      <c r="M1016" s="39"/>
      <c r="N1016" s="39"/>
      <c r="O1016" s="39"/>
      <c r="P1016" s="39"/>
      <c r="Q1016" s="40"/>
      <c r="R1016" s="40"/>
      <c r="S1016" s="33" t="s">
        <v>364</v>
      </c>
      <c r="T1016" s="34">
        <v>692.91121542506346</v>
      </c>
      <c r="U1016" s="34"/>
      <c r="V1016" s="34" t="s">
        <v>363</v>
      </c>
      <c r="W1016" s="162" t="s">
        <v>363</v>
      </c>
      <c r="X1016" s="162" t="s">
        <v>363</v>
      </c>
      <c r="Y1016" s="34" t="s">
        <v>363</v>
      </c>
      <c r="Z1016" s="162" t="s">
        <v>363</v>
      </c>
      <c r="AA1016" s="162" t="s">
        <v>363</v>
      </c>
      <c r="AB1016" s="162" t="s">
        <v>363</v>
      </c>
      <c r="AC1016" s="34" t="s">
        <v>363</v>
      </c>
      <c r="AD1016" s="162" t="s">
        <v>363</v>
      </c>
      <c r="AE1016" s="162" t="s">
        <v>363</v>
      </c>
      <c r="AF1016" s="162" t="s">
        <v>363</v>
      </c>
      <c r="AG1016" s="162" t="s">
        <v>363</v>
      </c>
      <c r="AH1016" s="162" t="s">
        <v>363</v>
      </c>
      <c r="AI1016" s="162" t="s">
        <v>363</v>
      </c>
      <c r="AJ1016" s="162" t="s">
        <v>363</v>
      </c>
      <c r="AK1016" s="34" t="s">
        <v>363</v>
      </c>
      <c r="AL1016" s="34" t="s">
        <v>363</v>
      </c>
      <c r="AM1016" s="34">
        <v>6373.4217246206445</v>
      </c>
      <c r="AN1016" s="34">
        <v>673.66959609616083</v>
      </c>
      <c r="AO1016" s="34" t="s">
        <v>363</v>
      </c>
      <c r="AP1016" s="34" t="s">
        <v>363</v>
      </c>
      <c r="AQ1016" s="34" t="s">
        <v>363</v>
      </c>
    </row>
    <row r="1017" spans="1:43" x14ac:dyDescent="0.45">
      <c r="A1017" s="19">
        <v>1009</v>
      </c>
      <c r="B1017" s="19" t="str">
        <f t="shared" si="101"/>
        <v>530310_Green</v>
      </c>
      <c r="C1017" s="19" t="s">
        <v>162</v>
      </c>
      <c r="D1017" s="19" t="s">
        <v>162</v>
      </c>
      <c r="E1017" s="19" t="s">
        <v>162</v>
      </c>
      <c r="F1017" s="19" t="s">
        <v>162</v>
      </c>
      <c r="G1017" s="19">
        <f t="shared" si="102"/>
        <v>530310</v>
      </c>
      <c r="H1017" s="19" t="str">
        <f t="shared" si="106"/>
        <v>530310</v>
      </c>
      <c r="I1017" s="19">
        <f>IF(J1017=J1014,"aa",J1017)</f>
        <v>780</v>
      </c>
      <c r="J1017" s="19">
        <f t="shared" si="103"/>
        <v>780</v>
      </c>
      <c r="K1017" s="31">
        <v>780</v>
      </c>
      <c r="L1017" s="30" t="s">
        <v>1220</v>
      </c>
      <c r="M1017" s="30" t="s">
        <v>1221</v>
      </c>
      <c r="N1017" s="49" t="s">
        <v>1222</v>
      </c>
      <c r="O1017" s="30" t="s">
        <v>257</v>
      </c>
      <c r="P1017" s="30" t="s">
        <v>1220</v>
      </c>
      <c r="Q1017" s="32">
        <v>1</v>
      </c>
      <c r="R1017" s="32">
        <v>1</v>
      </c>
      <c r="S1017" s="33" t="s">
        <v>361</v>
      </c>
      <c r="T1017" s="34">
        <v>2355.8345892126226</v>
      </c>
      <c r="U1017" s="34"/>
      <c r="V1017" s="34">
        <v>2196.2617240371146</v>
      </c>
      <c r="W1017" s="162" t="s">
        <v>363</v>
      </c>
      <c r="X1017" s="162">
        <v>2953.7147497584315</v>
      </c>
      <c r="Y1017" s="34">
        <v>254.16151512831357</v>
      </c>
      <c r="Z1017" s="162" t="s">
        <v>363</v>
      </c>
      <c r="AA1017" s="162" t="s">
        <v>363</v>
      </c>
      <c r="AB1017" s="162" t="s">
        <v>363</v>
      </c>
      <c r="AC1017" s="34" t="s">
        <v>363</v>
      </c>
      <c r="AD1017" s="162" t="s">
        <v>363</v>
      </c>
      <c r="AE1017" s="162">
        <v>4318.8972046158651</v>
      </c>
      <c r="AF1017" s="162" t="s">
        <v>363</v>
      </c>
      <c r="AG1017" s="162" t="s">
        <v>363</v>
      </c>
      <c r="AH1017" s="162" t="s">
        <v>363</v>
      </c>
      <c r="AI1017" s="162" t="s">
        <v>363</v>
      </c>
      <c r="AJ1017" s="162" t="s">
        <v>363</v>
      </c>
      <c r="AK1017" s="34">
        <v>2446.8441261811149</v>
      </c>
      <c r="AL1017" s="34" t="s">
        <v>363</v>
      </c>
      <c r="AM1017" s="34" t="s">
        <v>363</v>
      </c>
      <c r="AN1017" s="34">
        <v>2324.1837762350192</v>
      </c>
      <c r="AO1017" s="34" t="s">
        <v>363</v>
      </c>
      <c r="AP1017" s="34">
        <v>2352.2741182602663</v>
      </c>
      <c r="AQ1017" s="34" t="s">
        <v>363</v>
      </c>
    </row>
    <row r="1018" spans="1:43" x14ac:dyDescent="0.45">
      <c r="A1018" s="19">
        <v>1010</v>
      </c>
      <c r="B1018" s="19" t="str">
        <f t="shared" si="101"/>
        <v>530310_Blue</v>
      </c>
      <c r="C1018" s="19" t="s">
        <v>162</v>
      </c>
      <c r="D1018" s="19" t="s">
        <v>162</v>
      </c>
      <c r="E1018" s="19" t="s">
        <v>162</v>
      </c>
      <c r="F1018" s="19" t="s">
        <v>162</v>
      </c>
      <c r="G1018" s="19">
        <f t="shared" si="102"/>
        <v>530310</v>
      </c>
      <c r="H1018" s="19" t="str">
        <f t="shared" si="106"/>
        <v>530310</v>
      </c>
      <c r="I1018" s="19">
        <f t="shared" si="105"/>
        <v>780</v>
      </c>
      <c r="J1018" s="19">
        <f t="shared" si="103"/>
        <v>780</v>
      </c>
      <c r="K1018" s="35"/>
      <c r="L1018" s="36"/>
      <c r="M1018" s="36"/>
      <c r="N1018" s="56"/>
      <c r="O1018" s="36"/>
      <c r="P1018" s="36"/>
      <c r="Q1018" s="37"/>
      <c r="R1018" s="37"/>
      <c r="S1018" s="33" t="s">
        <v>362</v>
      </c>
      <c r="T1018" s="34">
        <v>32.850549673952187</v>
      </c>
      <c r="U1018" s="34"/>
      <c r="V1018" s="34">
        <v>14.649550342102824</v>
      </c>
      <c r="W1018" s="162" t="s">
        <v>363</v>
      </c>
      <c r="X1018" s="162" t="s">
        <v>363</v>
      </c>
      <c r="Y1018" s="34">
        <v>2950.8682389950077</v>
      </c>
      <c r="Z1018" s="162" t="s">
        <v>363</v>
      </c>
      <c r="AA1018" s="162" t="s">
        <v>363</v>
      </c>
      <c r="AB1018" s="162" t="s">
        <v>363</v>
      </c>
      <c r="AC1018" s="34" t="s">
        <v>363</v>
      </c>
      <c r="AD1018" s="162" t="s">
        <v>363</v>
      </c>
      <c r="AE1018" s="162">
        <v>195.17855824437169</v>
      </c>
      <c r="AF1018" s="162" t="s">
        <v>363</v>
      </c>
      <c r="AG1018" s="162" t="s">
        <v>363</v>
      </c>
      <c r="AH1018" s="162" t="s">
        <v>363</v>
      </c>
      <c r="AI1018" s="162" t="s">
        <v>363</v>
      </c>
      <c r="AJ1018" s="162" t="s">
        <v>363</v>
      </c>
      <c r="AK1018" s="34">
        <v>3.1414325895812403</v>
      </c>
      <c r="AL1018" s="34" t="s">
        <v>363</v>
      </c>
      <c r="AM1018" s="34" t="s">
        <v>363</v>
      </c>
      <c r="AN1018" s="34">
        <v>21.099301850452552</v>
      </c>
      <c r="AO1018" s="34" t="s">
        <v>363</v>
      </c>
      <c r="AP1018" s="34">
        <v>33.348875196883874</v>
      </c>
      <c r="AQ1018" s="34" t="s">
        <v>363</v>
      </c>
    </row>
    <row r="1019" spans="1:43" x14ac:dyDescent="0.45">
      <c r="A1019" s="19">
        <v>1011</v>
      </c>
      <c r="B1019" s="19" t="str">
        <f t="shared" si="101"/>
        <v>530310_Grey</v>
      </c>
      <c r="C1019" s="19" t="s">
        <v>162</v>
      </c>
      <c r="D1019" s="19" t="s">
        <v>162</v>
      </c>
      <c r="E1019" s="19" t="s">
        <v>162</v>
      </c>
      <c r="F1019" s="19" t="s">
        <v>162</v>
      </c>
      <c r="G1019" s="19">
        <f t="shared" si="102"/>
        <v>530310</v>
      </c>
      <c r="H1019" s="19" t="str">
        <f t="shared" si="106"/>
        <v>530310</v>
      </c>
      <c r="I1019" s="19">
        <f t="shared" si="105"/>
        <v>780</v>
      </c>
      <c r="J1019" s="19">
        <f t="shared" si="103"/>
        <v>780</v>
      </c>
      <c r="K1019" s="38"/>
      <c r="L1019" s="39"/>
      <c r="M1019" s="39"/>
      <c r="N1019" s="39"/>
      <c r="O1019" s="39"/>
      <c r="P1019" s="39"/>
      <c r="Q1019" s="40"/>
      <c r="R1019" s="40"/>
      <c r="S1019" s="33" t="s">
        <v>364</v>
      </c>
      <c r="T1019" s="34">
        <v>216.72798365518261</v>
      </c>
      <c r="U1019" s="34"/>
      <c r="V1019" s="34">
        <v>66.420705634314018</v>
      </c>
      <c r="W1019" s="162" t="s">
        <v>363</v>
      </c>
      <c r="X1019" s="162">
        <v>141.28162685244141</v>
      </c>
      <c r="Y1019" s="34">
        <v>1168.7536631119278</v>
      </c>
      <c r="Z1019" s="162" t="s">
        <v>363</v>
      </c>
      <c r="AA1019" s="162" t="s">
        <v>363</v>
      </c>
      <c r="AB1019" s="162" t="s">
        <v>363</v>
      </c>
      <c r="AC1019" s="34" t="s">
        <v>363</v>
      </c>
      <c r="AD1019" s="162" t="s">
        <v>363</v>
      </c>
      <c r="AE1019" s="162">
        <v>130.73783744405947</v>
      </c>
      <c r="AF1019" s="162" t="s">
        <v>363</v>
      </c>
      <c r="AG1019" s="162" t="s">
        <v>363</v>
      </c>
      <c r="AH1019" s="162" t="s">
        <v>363</v>
      </c>
      <c r="AI1019" s="162" t="s">
        <v>363</v>
      </c>
      <c r="AJ1019" s="162" t="s">
        <v>363</v>
      </c>
      <c r="AK1019" s="34">
        <v>218.78229068128505</v>
      </c>
      <c r="AL1019" s="34" t="s">
        <v>363</v>
      </c>
      <c r="AM1019" s="34" t="s">
        <v>363</v>
      </c>
      <c r="AN1019" s="34">
        <v>518.15844563098028</v>
      </c>
      <c r="AO1019" s="34" t="s">
        <v>363</v>
      </c>
      <c r="AP1019" s="34">
        <v>276.42108009900301</v>
      </c>
      <c r="AQ1019" s="34" t="s">
        <v>363</v>
      </c>
    </row>
    <row r="1020" spans="1:43" x14ac:dyDescent="0.45">
      <c r="A1020" s="19">
        <v>1012</v>
      </c>
      <c r="B1020" s="19" t="str">
        <f t="shared" si="101"/>
        <v>530390_Green</v>
      </c>
      <c r="C1020" s="19" t="s">
        <v>162</v>
      </c>
      <c r="D1020" s="19" t="s">
        <v>162</v>
      </c>
      <c r="E1020" s="19" t="s">
        <v>162</v>
      </c>
      <c r="F1020" s="19" t="s">
        <v>162</v>
      </c>
      <c r="G1020" s="19">
        <f t="shared" si="102"/>
        <v>530390</v>
      </c>
      <c r="H1020" s="19" t="str">
        <f t="shared" si="106"/>
        <v>530390</v>
      </c>
      <c r="I1020" s="19" t="str">
        <f>IF(J1020=J1017,"aa",J1020)</f>
        <v>aa</v>
      </c>
      <c r="J1020" s="19">
        <f t="shared" si="103"/>
        <v>780</v>
      </c>
      <c r="K1020" s="31" t="s">
        <v>363</v>
      </c>
      <c r="L1020" s="30" t="s">
        <v>1223</v>
      </c>
      <c r="M1020" s="30" t="s">
        <v>1224</v>
      </c>
      <c r="N1020" s="49" t="s">
        <v>1225</v>
      </c>
      <c r="O1020" s="30" t="s">
        <v>363</v>
      </c>
      <c r="P1020" s="30" t="s">
        <v>1220</v>
      </c>
      <c r="Q1020" s="32">
        <v>0.9</v>
      </c>
      <c r="R1020" s="32">
        <v>1</v>
      </c>
      <c r="S1020" s="33" t="s">
        <v>361</v>
      </c>
      <c r="T1020" s="34">
        <v>2617.5939880140249</v>
      </c>
      <c r="U1020" s="34"/>
      <c r="V1020" s="34">
        <v>2440.2908044856827</v>
      </c>
      <c r="W1020" s="162" t="s">
        <v>363</v>
      </c>
      <c r="X1020" s="162">
        <v>3281.9052775093683</v>
      </c>
      <c r="Y1020" s="34">
        <v>282.40168347590395</v>
      </c>
      <c r="Z1020" s="162" t="s">
        <v>363</v>
      </c>
      <c r="AA1020" s="162" t="s">
        <v>363</v>
      </c>
      <c r="AB1020" s="162" t="s">
        <v>363</v>
      </c>
      <c r="AC1020" s="34" t="s">
        <v>363</v>
      </c>
      <c r="AD1020" s="162" t="s">
        <v>363</v>
      </c>
      <c r="AE1020" s="162">
        <v>4798.774671795406</v>
      </c>
      <c r="AF1020" s="162" t="s">
        <v>363</v>
      </c>
      <c r="AG1020" s="162" t="s">
        <v>363</v>
      </c>
      <c r="AH1020" s="162" t="s">
        <v>363</v>
      </c>
      <c r="AI1020" s="162" t="s">
        <v>363</v>
      </c>
      <c r="AJ1020" s="162" t="s">
        <v>363</v>
      </c>
      <c r="AK1020" s="34">
        <v>2718.7156957567945</v>
      </c>
      <c r="AL1020" s="34" t="s">
        <v>363</v>
      </c>
      <c r="AM1020" s="34" t="s">
        <v>363</v>
      </c>
      <c r="AN1020" s="34">
        <v>2582.42641803891</v>
      </c>
      <c r="AO1020" s="34" t="s">
        <v>363</v>
      </c>
      <c r="AP1020" s="34">
        <v>2613.6379091780736</v>
      </c>
      <c r="AQ1020" s="34" t="s">
        <v>363</v>
      </c>
    </row>
    <row r="1021" spans="1:43" x14ac:dyDescent="0.45">
      <c r="A1021" s="19">
        <v>1013</v>
      </c>
      <c r="B1021" s="19" t="str">
        <f t="shared" si="101"/>
        <v>530390_Blue</v>
      </c>
      <c r="C1021" s="19" t="s">
        <v>162</v>
      </c>
      <c r="D1021" s="19" t="s">
        <v>162</v>
      </c>
      <c r="E1021" s="19" t="s">
        <v>162</v>
      </c>
      <c r="F1021" s="19" t="s">
        <v>162</v>
      </c>
      <c r="G1021" s="19">
        <f t="shared" si="102"/>
        <v>530390</v>
      </c>
      <c r="H1021" s="19" t="str">
        <f t="shared" si="106"/>
        <v>530390</v>
      </c>
      <c r="I1021" s="19" t="str">
        <f t="shared" si="105"/>
        <v>aa</v>
      </c>
      <c r="J1021" s="19">
        <f t="shared" si="103"/>
        <v>780</v>
      </c>
      <c r="K1021" s="35"/>
      <c r="L1021" s="36"/>
      <c r="M1021" s="36"/>
      <c r="N1021" s="56"/>
      <c r="O1021" s="36"/>
      <c r="P1021" s="36"/>
      <c r="Q1021" s="37"/>
      <c r="R1021" s="37"/>
      <c r="S1021" s="33" t="s">
        <v>362</v>
      </c>
      <c r="T1021" s="34">
        <v>36.500610748835761</v>
      </c>
      <c r="U1021" s="34"/>
      <c r="V1021" s="34">
        <v>16.277278157892027</v>
      </c>
      <c r="W1021" s="162" t="s">
        <v>363</v>
      </c>
      <c r="X1021" s="162" t="s">
        <v>363</v>
      </c>
      <c r="Y1021" s="34">
        <v>3278.7424877722306</v>
      </c>
      <c r="Z1021" s="162" t="s">
        <v>363</v>
      </c>
      <c r="AA1021" s="162" t="s">
        <v>363</v>
      </c>
      <c r="AB1021" s="162" t="s">
        <v>363</v>
      </c>
      <c r="AC1021" s="34" t="s">
        <v>363</v>
      </c>
      <c r="AD1021" s="162" t="s">
        <v>363</v>
      </c>
      <c r="AE1021" s="162">
        <v>216.86506471596854</v>
      </c>
      <c r="AF1021" s="162" t="s">
        <v>363</v>
      </c>
      <c r="AG1021" s="162" t="s">
        <v>363</v>
      </c>
      <c r="AH1021" s="162" t="s">
        <v>363</v>
      </c>
      <c r="AI1021" s="162" t="s">
        <v>363</v>
      </c>
      <c r="AJ1021" s="162" t="s">
        <v>363</v>
      </c>
      <c r="AK1021" s="34">
        <v>3.4904806550902667</v>
      </c>
      <c r="AL1021" s="34" t="s">
        <v>363</v>
      </c>
      <c r="AM1021" s="34" t="s">
        <v>363</v>
      </c>
      <c r="AN1021" s="34">
        <v>23.443668722725057</v>
      </c>
      <c r="AO1021" s="34" t="s">
        <v>363</v>
      </c>
      <c r="AP1021" s="34">
        <v>37.054305774315416</v>
      </c>
      <c r="AQ1021" s="34" t="s">
        <v>363</v>
      </c>
    </row>
    <row r="1022" spans="1:43" x14ac:dyDescent="0.45">
      <c r="A1022" s="19">
        <v>1014</v>
      </c>
      <c r="B1022" s="19" t="str">
        <f t="shared" si="101"/>
        <v>530390_Grey</v>
      </c>
      <c r="C1022" s="19" t="s">
        <v>162</v>
      </c>
      <c r="D1022" s="19" t="s">
        <v>162</v>
      </c>
      <c r="E1022" s="19" t="s">
        <v>162</v>
      </c>
      <c r="F1022" s="19" t="s">
        <v>162</v>
      </c>
      <c r="G1022" s="19">
        <f t="shared" si="102"/>
        <v>530390</v>
      </c>
      <c r="H1022" s="19" t="str">
        <f t="shared" si="106"/>
        <v>530390</v>
      </c>
      <c r="I1022" s="19" t="str">
        <f t="shared" si="105"/>
        <v>aa</v>
      </c>
      <c r="J1022" s="19">
        <f t="shared" si="103"/>
        <v>780</v>
      </c>
      <c r="K1022" s="38"/>
      <c r="L1022" s="39"/>
      <c r="M1022" s="39"/>
      <c r="N1022" s="39"/>
      <c r="O1022" s="39"/>
      <c r="P1022" s="39"/>
      <c r="Q1022" s="40"/>
      <c r="R1022" s="40"/>
      <c r="S1022" s="33" t="s">
        <v>364</v>
      </c>
      <c r="T1022" s="34">
        <v>240.80887072798066</v>
      </c>
      <c r="U1022" s="34"/>
      <c r="V1022" s="34">
        <v>73.800784038126679</v>
      </c>
      <c r="W1022" s="162" t="s">
        <v>363</v>
      </c>
      <c r="X1022" s="162">
        <v>156.97958539160155</v>
      </c>
      <c r="Y1022" s="34">
        <v>1298.6151812354753</v>
      </c>
      <c r="Z1022" s="162" t="s">
        <v>363</v>
      </c>
      <c r="AA1022" s="162" t="s">
        <v>363</v>
      </c>
      <c r="AB1022" s="162" t="s">
        <v>363</v>
      </c>
      <c r="AC1022" s="34" t="s">
        <v>363</v>
      </c>
      <c r="AD1022" s="162" t="s">
        <v>363</v>
      </c>
      <c r="AE1022" s="162">
        <v>145.26426382673273</v>
      </c>
      <c r="AF1022" s="162" t="s">
        <v>363</v>
      </c>
      <c r="AG1022" s="162" t="s">
        <v>363</v>
      </c>
      <c r="AH1022" s="162" t="s">
        <v>363</v>
      </c>
      <c r="AI1022" s="162" t="s">
        <v>363</v>
      </c>
      <c r="AJ1022" s="162" t="s">
        <v>363</v>
      </c>
      <c r="AK1022" s="34">
        <v>243.09143409031671</v>
      </c>
      <c r="AL1022" s="34" t="s">
        <v>363</v>
      </c>
      <c r="AM1022" s="34" t="s">
        <v>363</v>
      </c>
      <c r="AN1022" s="34">
        <v>575.7316062566448</v>
      </c>
      <c r="AO1022" s="34" t="s">
        <v>363</v>
      </c>
      <c r="AP1022" s="34">
        <v>307.13453344333669</v>
      </c>
      <c r="AQ1022" s="34" t="s">
        <v>363</v>
      </c>
    </row>
    <row r="1023" spans="1:43" x14ac:dyDescent="0.45">
      <c r="A1023" s="19">
        <v>1015</v>
      </c>
      <c r="B1023" s="19" t="str">
        <f t="shared" si="101"/>
        <v>530390_Green</v>
      </c>
      <c r="C1023" s="19" t="s">
        <v>162</v>
      </c>
      <c r="D1023" s="19" t="s">
        <v>162</v>
      </c>
      <c r="E1023" s="19" t="s">
        <v>162</v>
      </c>
      <c r="F1023" s="19" t="s">
        <v>162</v>
      </c>
      <c r="G1023" s="19">
        <f t="shared" si="102"/>
        <v>530390</v>
      </c>
      <c r="H1023" s="26">
        <v>530390</v>
      </c>
      <c r="I1023" s="19">
        <f>IF(J1023=J1020,"aa",J1023)</f>
        <v>782</v>
      </c>
      <c r="J1023" s="19">
        <f t="shared" si="103"/>
        <v>782</v>
      </c>
      <c r="K1023" s="31">
        <v>782</v>
      </c>
      <c r="L1023" s="30" t="s">
        <v>1226</v>
      </c>
      <c r="M1023" s="30"/>
      <c r="N1023" s="30"/>
      <c r="O1023" s="49" t="s">
        <v>1227</v>
      </c>
      <c r="P1023" s="30" t="s">
        <v>1226</v>
      </c>
      <c r="Q1023" s="32">
        <v>1</v>
      </c>
      <c r="R1023" s="32">
        <v>1</v>
      </c>
      <c r="S1023" s="33" t="s">
        <v>361</v>
      </c>
      <c r="T1023" s="34">
        <v>3492.2975158435343</v>
      </c>
      <c r="U1023" s="34"/>
      <c r="V1023" s="34">
        <v>2792.546232468781</v>
      </c>
      <c r="W1023" s="162" t="s">
        <v>363</v>
      </c>
      <c r="X1023" s="162">
        <v>2843.8613883084049</v>
      </c>
      <c r="Y1023" s="34" t="s">
        <v>363</v>
      </c>
      <c r="Z1023" s="162">
        <v>9038.9446147274884</v>
      </c>
      <c r="AA1023" s="162" t="s">
        <v>363</v>
      </c>
      <c r="AB1023" s="162">
        <v>4725.2871704416993</v>
      </c>
      <c r="AC1023" s="34" t="s">
        <v>363</v>
      </c>
      <c r="AD1023" s="162" t="s">
        <v>363</v>
      </c>
      <c r="AE1023" s="162" t="s">
        <v>363</v>
      </c>
      <c r="AF1023" s="162">
        <v>5338.772591457926</v>
      </c>
      <c r="AG1023" s="162" t="s">
        <v>363</v>
      </c>
      <c r="AH1023" s="162" t="s">
        <v>363</v>
      </c>
      <c r="AI1023" s="162" t="s">
        <v>363</v>
      </c>
      <c r="AJ1023" s="162" t="s">
        <v>363</v>
      </c>
      <c r="AK1023" s="34" t="s">
        <v>363</v>
      </c>
      <c r="AL1023" s="34" t="s">
        <v>363</v>
      </c>
      <c r="AM1023" s="34">
        <v>1354.3178116816778</v>
      </c>
      <c r="AN1023" s="34">
        <v>1416.98063239254</v>
      </c>
      <c r="AO1023" s="34" t="s">
        <v>363</v>
      </c>
      <c r="AP1023" s="34">
        <v>4690.2291134290454</v>
      </c>
      <c r="AQ1023" s="34">
        <v>3538.7658259601949</v>
      </c>
    </row>
    <row r="1024" spans="1:43" x14ac:dyDescent="0.45">
      <c r="A1024" s="19">
        <v>1016</v>
      </c>
      <c r="B1024" s="19" t="str">
        <f t="shared" si="101"/>
        <v>530390_Blue</v>
      </c>
      <c r="C1024" s="19" t="s">
        <v>162</v>
      </c>
      <c r="D1024" s="19" t="s">
        <v>162</v>
      </c>
      <c r="E1024" s="19" t="s">
        <v>162</v>
      </c>
      <c r="F1024" s="19" t="s">
        <v>162</v>
      </c>
      <c r="G1024" s="19">
        <f t="shared" si="102"/>
        <v>530390</v>
      </c>
      <c r="H1024" s="26">
        <f>IF(L1024="",H1023,LEFT(L1024,6))</f>
        <v>530390</v>
      </c>
      <c r="I1024" s="19">
        <f t="shared" si="105"/>
        <v>782</v>
      </c>
      <c r="J1024" s="19">
        <f t="shared" si="103"/>
        <v>782</v>
      </c>
      <c r="K1024" s="35"/>
      <c r="L1024" s="36"/>
      <c r="M1024" s="36"/>
      <c r="N1024" s="36"/>
      <c r="O1024" s="56"/>
      <c r="P1024" s="36"/>
      <c r="Q1024" s="37"/>
      <c r="R1024" s="37"/>
      <c r="S1024" s="33" t="s">
        <v>362</v>
      </c>
      <c r="T1024" s="34">
        <v>200.2285198429914</v>
      </c>
      <c r="U1024" s="34"/>
      <c r="V1024" s="34">
        <v>19.666804177191054</v>
      </c>
      <c r="W1024" s="162" t="s">
        <v>363</v>
      </c>
      <c r="X1024" s="162" t="s">
        <v>363</v>
      </c>
      <c r="Y1024" s="34" t="s">
        <v>363</v>
      </c>
      <c r="Z1024" s="162">
        <v>68.929817679266094</v>
      </c>
      <c r="AA1024" s="162" t="s">
        <v>363</v>
      </c>
      <c r="AB1024" s="162">
        <v>148.59658891403311</v>
      </c>
      <c r="AC1024" s="34" t="s">
        <v>363</v>
      </c>
      <c r="AD1024" s="162" t="s">
        <v>363</v>
      </c>
      <c r="AE1024" s="162" t="s">
        <v>363</v>
      </c>
      <c r="AF1024" s="162">
        <v>8.0544863388025298</v>
      </c>
      <c r="AG1024" s="162" t="s">
        <v>363</v>
      </c>
      <c r="AH1024" s="162" t="s">
        <v>363</v>
      </c>
      <c r="AI1024" s="162" t="s">
        <v>363</v>
      </c>
      <c r="AJ1024" s="162" t="s">
        <v>363</v>
      </c>
      <c r="AK1024" s="34" t="s">
        <v>363</v>
      </c>
      <c r="AL1024" s="34" t="s">
        <v>363</v>
      </c>
      <c r="AM1024" s="34">
        <v>4241.2747137916713</v>
      </c>
      <c r="AN1024" s="34">
        <v>12.863767632603585</v>
      </c>
      <c r="AO1024" s="34" t="s">
        <v>363</v>
      </c>
      <c r="AP1024" s="34">
        <v>89.595286555661986</v>
      </c>
      <c r="AQ1024" s="34">
        <v>1535.7863212985799</v>
      </c>
    </row>
    <row r="1025" spans="1:43" x14ac:dyDescent="0.45">
      <c r="A1025" s="19">
        <v>1017</v>
      </c>
      <c r="B1025" s="19" t="str">
        <f t="shared" si="101"/>
        <v>530390_Grey</v>
      </c>
      <c r="C1025" s="19" t="s">
        <v>162</v>
      </c>
      <c r="D1025" s="19" t="s">
        <v>162</v>
      </c>
      <c r="E1025" s="19" t="s">
        <v>162</v>
      </c>
      <c r="F1025" s="19" t="s">
        <v>162</v>
      </c>
      <c r="G1025" s="19">
        <f t="shared" si="102"/>
        <v>530390</v>
      </c>
      <c r="H1025" s="26">
        <f>IF(L1025="",H1024,LEFT(L1025,6))</f>
        <v>530390</v>
      </c>
      <c r="I1025" s="19">
        <f t="shared" si="105"/>
        <v>782</v>
      </c>
      <c r="J1025" s="19">
        <f t="shared" si="103"/>
        <v>782</v>
      </c>
      <c r="K1025" s="38"/>
      <c r="L1025" s="39"/>
      <c r="M1025" s="39"/>
      <c r="N1025" s="39"/>
      <c r="O1025" s="39"/>
      <c r="P1025" s="39"/>
      <c r="Q1025" s="40"/>
      <c r="R1025" s="40"/>
      <c r="S1025" s="33" t="s">
        <v>364</v>
      </c>
      <c r="T1025" s="34">
        <v>500.28437435397223</v>
      </c>
      <c r="U1025" s="34"/>
      <c r="V1025" s="34">
        <v>82.674759430791511</v>
      </c>
      <c r="W1025" s="162" t="s">
        <v>363</v>
      </c>
      <c r="X1025" s="162">
        <v>139.54197281236128</v>
      </c>
      <c r="Y1025" s="34" t="s">
        <v>363</v>
      </c>
      <c r="Z1025" s="162" t="s">
        <v>363</v>
      </c>
      <c r="AA1025" s="162" t="s">
        <v>363</v>
      </c>
      <c r="AB1025" s="162">
        <v>305.75580959660084</v>
      </c>
      <c r="AC1025" s="34" t="s">
        <v>363</v>
      </c>
      <c r="AD1025" s="162" t="s">
        <v>363</v>
      </c>
      <c r="AE1025" s="162" t="s">
        <v>363</v>
      </c>
      <c r="AF1025" s="162">
        <v>8.0095830835051949</v>
      </c>
      <c r="AG1025" s="162" t="s">
        <v>363</v>
      </c>
      <c r="AH1025" s="162" t="s">
        <v>363</v>
      </c>
      <c r="AI1025" s="162" t="s">
        <v>363</v>
      </c>
      <c r="AJ1025" s="162" t="s">
        <v>363</v>
      </c>
      <c r="AK1025" s="34" t="s">
        <v>363</v>
      </c>
      <c r="AL1025" s="34" t="s">
        <v>363</v>
      </c>
      <c r="AM1025" s="34">
        <v>5502.0608724720087</v>
      </c>
      <c r="AN1025" s="34">
        <v>315.90181504308146</v>
      </c>
      <c r="AO1025" s="34" t="s">
        <v>363</v>
      </c>
      <c r="AP1025" s="34">
        <v>514.78917390065124</v>
      </c>
      <c r="AQ1025" s="34">
        <v>2051.661553649863</v>
      </c>
    </row>
    <row r="1026" spans="1:43" x14ac:dyDescent="0.45">
      <c r="A1026" s="19">
        <v>1018</v>
      </c>
      <c r="B1026" s="19" t="str">
        <f t="shared" si="101"/>
        <v>530590_Green</v>
      </c>
      <c r="C1026" s="19" t="s">
        <v>162</v>
      </c>
      <c r="D1026" s="19" t="s">
        <v>162</v>
      </c>
      <c r="E1026" s="19" t="s">
        <v>162</v>
      </c>
      <c r="F1026" s="19" t="s">
        <v>162</v>
      </c>
      <c r="G1026" s="19">
        <f t="shared" si="102"/>
        <v>530590</v>
      </c>
      <c r="H1026" s="19" t="str">
        <f>IF(L1026="",H1025,LEFT(L1026,6))</f>
        <v>530590</v>
      </c>
      <c r="I1026" s="19">
        <f>IF(J1026=J1023,"aa",J1026)</f>
        <v>788</v>
      </c>
      <c r="J1026" s="19">
        <f t="shared" si="103"/>
        <v>788</v>
      </c>
      <c r="K1026" s="31">
        <v>788</v>
      </c>
      <c r="L1026" s="30" t="s">
        <v>1228</v>
      </c>
      <c r="M1026" s="30"/>
      <c r="N1026" s="49" t="s">
        <v>1229</v>
      </c>
      <c r="O1026" s="30" t="s">
        <v>259</v>
      </c>
      <c r="P1026" s="30" t="s">
        <v>1228</v>
      </c>
      <c r="Q1026" s="32">
        <v>1</v>
      </c>
      <c r="R1026" s="32">
        <v>1</v>
      </c>
      <c r="S1026" s="33" t="s">
        <v>361</v>
      </c>
      <c r="T1026" s="34">
        <v>3711.714134324206</v>
      </c>
      <c r="U1026" s="34"/>
      <c r="V1026" s="34" t="s">
        <v>363</v>
      </c>
      <c r="W1026" s="162" t="s">
        <v>363</v>
      </c>
      <c r="X1026" s="162">
        <v>3881.8345747637577</v>
      </c>
      <c r="Y1026" s="34" t="s">
        <v>363</v>
      </c>
      <c r="Z1026" s="162" t="s">
        <v>363</v>
      </c>
      <c r="AA1026" s="162" t="s">
        <v>363</v>
      </c>
      <c r="AB1026" s="162" t="s">
        <v>363</v>
      </c>
      <c r="AC1026" s="34" t="s">
        <v>363</v>
      </c>
      <c r="AD1026" s="162" t="s">
        <v>363</v>
      </c>
      <c r="AE1026" s="162" t="s">
        <v>363</v>
      </c>
      <c r="AF1026" s="162" t="s">
        <v>363</v>
      </c>
      <c r="AG1026" s="162">
        <v>14790.890322580646</v>
      </c>
      <c r="AH1026" s="162" t="s">
        <v>363</v>
      </c>
      <c r="AI1026" s="162" t="s">
        <v>363</v>
      </c>
      <c r="AJ1026" s="162" t="s">
        <v>363</v>
      </c>
      <c r="AK1026" s="34" t="s">
        <v>363</v>
      </c>
      <c r="AL1026" s="34" t="s">
        <v>363</v>
      </c>
      <c r="AM1026" s="34" t="s">
        <v>363</v>
      </c>
      <c r="AN1026" s="34">
        <v>3619.9789700334918</v>
      </c>
      <c r="AO1026" s="34" t="s">
        <v>363</v>
      </c>
      <c r="AP1026" s="34" t="s">
        <v>363</v>
      </c>
      <c r="AQ1026" s="34" t="s">
        <v>363</v>
      </c>
    </row>
    <row r="1027" spans="1:43" x14ac:dyDescent="0.45">
      <c r="A1027" s="19">
        <v>1019</v>
      </c>
      <c r="B1027" s="19" t="str">
        <f t="shared" si="101"/>
        <v>530590_Blue</v>
      </c>
      <c r="C1027" s="19" t="s">
        <v>162</v>
      </c>
      <c r="D1027" s="19" t="s">
        <v>162</v>
      </c>
      <c r="E1027" s="19" t="s">
        <v>162</v>
      </c>
      <c r="F1027" s="19" t="s">
        <v>162</v>
      </c>
      <c r="G1027" s="19">
        <f t="shared" si="102"/>
        <v>530590</v>
      </c>
      <c r="H1027" s="19" t="str">
        <f>IF(L1027="",H1026,LEFT(L1027,6))</f>
        <v>530590</v>
      </c>
      <c r="I1027" s="19">
        <f t="shared" si="105"/>
        <v>788</v>
      </c>
      <c r="J1027" s="19">
        <f t="shared" si="103"/>
        <v>788</v>
      </c>
      <c r="K1027" s="35"/>
      <c r="L1027" s="36"/>
      <c r="M1027" s="36"/>
      <c r="N1027" s="56"/>
      <c r="O1027" s="36"/>
      <c r="P1027" s="36"/>
      <c r="Q1027" s="37"/>
      <c r="R1027" s="37"/>
      <c r="S1027" s="33" t="s">
        <v>362</v>
      </c>
      <c r="T1027" s="34">
        <v>200.74577214889973</v>
      </c>
      <c r="U1027" s="34"/>
      <c r="V1027" s="34" t="s">
        <v>363</v>
      </c>
      <c r="W1027" s="162" t="s">
        <v>363</v>
      </c>
      <c r="X1027" s="162" t="s">
        <v>363</v>
      </c>
      <c r="Y1027" s="34" t="s">
        <v>363</v>
      </c>
      <c r="Z1027" s="162" t="s">
        <v>363</v>
      </c>
      <c r="AA1027" s="162" t="s">
        <v>363</v>
      </c>
      <c r="AB1027" s="162" t="s">
        <v>363</v>
      </c>
      <c r="AC1027" s="34" t="s">
        <v>363</v>
      </c>
      <c r="AD1027" s="162" t="s">
        <v>363</v>
      </c>
      <c r="AE1027" s="162" t="s">
        <v>363</v>
      </c>
      <c r="AF1027" s="162" t="s">
        <v>363</v>
      </c>
      <c r="AG1027" s="162" t="s">
        <v>363</v>
      </c>
      <c r="AH1027" s="162" t="s">
        <v>363</v>
      </c>
      <c r="AI1027" s="162" t="s">
        <v>363</v>
      </c>
      <c r="AJ1027" s="162" t="s">
        <v>363</v>
      </c>
      <c r="AK1027" s="34" t="s">
        <v>363</v>
      </c>
      <c r="AL1027" s="34" t="s">
        <v>363</v>
      </c>
      <c r="AM1027" s="34" t="s">
        <v>363</v>
      </c>
      <c r="AN1027" s="34">
        <v>205.94094797578236</v>
      </c>
      <c r="AO1027" s="34" t="s">
        <v>363</v>
      </c>
      <c r="AP1027" s="34" t="s">
        <v>363</v>
      </c>
      <c r="AQ1027" s="34" t="s">
        <v>363</v>
      </c>
    </row>
    <row r="1028" spans="1:43" x14ac:dyDescent="0.45">
      <c r="A1028" s="19">
        <v>1020</v>
      </c>
      <c r="B1028" s="19" t="str">
        <f t="shared" si="101"/>
        <v>530590_Grey</v>
      </c>
      <c r="C1028" s="19" t="s">
        <v>162</v>
      </c>
      <c r="D1028" s="19" t="s">
        <v>162</v>
      </c>
      <c r="E1028" s="19" t="s">
        <v>162</v>
      </c>
      <c r="F1028" s="19" t="s">
        <v>162</v>
      </c>
      <c r="G1028" s="19">
        <f t="shared" si="102"/>
        <v>530590</v>
      </c>
      <c r="H1028" s="19" t="str">
        <f>IF(L1028="",H1027,LEFT(L1028,6))</f>
        <v>530590</v>
      </c>
      <c r="I1028" s="19">
        <f t="shared" si="105"/>
        <v>788</v>
      </c>
      <c r="J1028" s="19">
        <f t="shared" si="103"/>
        <v>788</v>
      </c>
      <c r="K1028" s="38"/>
      <c r="L1028" s="39"/>
      <c r="M1028" s="39"/>
      <c r="N1028" s="39"/>
      <c r="O1028" s="39"/>
      <c r="P1028" s="39"/>
      <c r="Q1028" s="40"/>
      <c r="R1028" s="40"/>
      <c r="S1028" s="33" t="s">
        <v>364</v>
      </c>
      <c r="T1028" s="34">
        <v>594.88690939488049</v>
      </c>
      <c r="U1028" s="34"/>
      <c r="V1028" s="34" t="s">
        <v>363</v>
      </c>
      <c r="W1028" s="162" t="s">
        <v>363</v>
      </c>
      <c r="X1028" s="162">
        <v>103.76251685776508</v>
      </c>
      <c r="Y1028" s="34" t="s">
        <v>363</v>
      </c>
      <c r="Z1028" s="162" t="s">
        <v>363</v>
      </c>
      <c r="AA1028" s="162" t="s">
        <v>363</v>
      </c>
      <c r="AB1028" s="162" t="s">
        <v>363</v>
      </c>
      <c r="AC1028" s="34" t="s">
        <v>363</v>
      </c>
      <c r="AD1028" s="162" t="s">
        <v>363</v>
      </c>
      <c r="AE1028" s="162" t="s">
        <v>363</v>
      </c>
      <c r="AF1028" s="162" t="s">
        <v>363</v>
      </c>
      <c r="AG1028" s="162">
        <v>1086.2368619586314</v>
      </c>
      <c r="AH1028" s="162" t="s">
        <v>363</v>
      </c>
      <c r="AI1028" s="162" t="s">
        <v>363</v>
      </c>
      <c r="AJ1028" s="162" t="s">
        <v>363</v>
      </c>
      <c r="AK1028" s="34" t="s">
        <v>363</v>
      </c>
      <c r="AL1028" s="34" t="s">
        <v>363</v>
      </c>
      <c r="AM1028" s="34" t="s">
        <v>363</v>
      </c>
      <c r="AN1028" s="34">
        <v>600.40200657203945</v>
      </c>
      <c r="AO1028" s="34" t="s">
        <v>363</v>
      </c>
      <c r="AP1028" s="34" t="s">
        <v>363</v>
      </c>
      <c r="AQ1028" s="34" t="s">
        <v>363</v>
      </c>
    </row>
    <row r="1029" spans="1:43" x14ac:dyDescent="0.45">
      <c r="A1029" s="19">
        <v>1021</v>
      </c>
      <c r="B1029" s="19" t="str">
        <f t="shared" si="101"/>
        <v>530410_Green</v>
      </c>
      <c r="C1029" s="19" t="s">
        <v>162</v>
      </c>
      <c r="D1029" s="19" t="s">
        <v>162</v>
      </c>
      <c r="E1029" s="19" t="s">
        <v>162</v>
      </c>
      <c r="F1029" s="19" t="s">
        <v>162</v>
      </c>
      <c r="G1029" s="19">
        <f t="shared" si="102"/>
        <v>530410</v>
      </c>
      <c r="H1029" s="26">
        <v>530410</v>
      </c>
      <c r="I1029" s="19">
        <f>IF(J1029=J1026,"aa",J1029)</f>
        <v>789</v>
      </c>
      <c r="J1029" s="19">
        <f t="shared" si="103"/>
        <v>789</v>
      </c>
      <c r="K1029" s="31">
        <v>789</v>
      </c>
      <c r="L1029" s="30" t="s">
        <v>1230</v>
      </c>
      <c r="M1029" s="30"/>
      <c r="N1029" s="30"/>
      <c r="O1029" s="30" t="s">
        <v>260</v>
      </c>
      <c r="P1029" s="30" t="s">
        <v>1230</v>
      </c>
      <c r="Q1029" s="32">
        <v>1</v>
      </c>
      <c r="R1029" s="32">
        <v>1</v>
      </c>
      <c r="S1029" s="33" t="s">
        <v>361</v>
      </c>
      <c r="T1029" s="34">
        <v>6111.6591835295021</v>
      </c>
      <c r="U1029" s="34"/>
      <c r="V1029" s="34" t="s">
        <v>363</v>
      </c>
      <c r="W1029" s="162" t="s">
        <v>363</v>
      </c>
      <c r="X1029" s="162">
        <v>5979.3649533515081</v>
      </c>
      <c r="Y1029" s="34" t="s">
        <v>363</v>
      </c>
      <c r="Z1029" s="162">
        <v>9760.3680337665792</v>
      </c>
      <c r="AA1029" s="162" t="s">
        <v>363</v>
      </c>
      <c r="AB1029" s="162">
        <v>5715.7666666666673</v>
      </c>
      <c r="AC1029" s="34">
        <v>5835.4891604158356</v>
      </c>
      <c r="AD1029" s="162">
        <v>19639.66642590546</v>
      </c>
      <c r="AE1029" s="162" t="s">
        <v>363</v>
      </c>
      <c r="AF1029" s="162" t="s">
        <v>363</v>
      </c>
      <c r="AG1029" s="162" t="s">
        <v>363</v>
      </c>
      <c r="AH1029" s="162" t="s">
        <v>363</v>
      </c>
      <c r="AI1029" s="162">
        <v>8537.0477555651178</v>
      </c>
      <c r="AJ1029" s="162" t="s">
        <v>363</v>
      </c>
      <c r="AK1029" s="34" t="s">
        <v>363</v>
      </c>
      <c r="AL1029" s="34" t="s">
        <v>363</v>
      </c>
      <c r="AM1029" s="34" t="s">
        <v>363</v>
      </c>
      <c r="AN1029" s="34">
        <v>1483.9674412307584</v>
      </c>
      <c r="AO1029" s="34" t="s">
        <v>363</v>
      </c>
      <c r="AP1029" s="34" t="s">
        <v>363</v>
      </c>
      <c r="AQ1029" s="34">
        <v>6498.9019607843138</v>
      </c>
    </row>
    <row r="1030" spans="1:43" x14ac:dyDescent="0.45">
      <c r="A1030" s="19">
        <v>1022</v>
      </c>
      <c r="B1030" s="19" t="str">
        <f t="shared" si="101"/>
        <v>530410_Blue</v>
      </c>
      <c r="C1030" s="19" t="s">
        <v>162</v>
      </c>
      <c r="D1030" s="19" t="s">
        <v>162</v>
      </c>
      <c r="E1030" s="19" t="s">
        <v>162</v>
      </c>
      <c r="F1030" s="19" t="s">
        <v>162</v>
      </c>
      <c r="G1030" s="19">
        <f t="shared" si="102"/>
        <v>530410</v>
      </c>
      <c r="H1030" s="26">
        <f t="shared" ref="H1030:H1037" si="107">IF(L1030="",H1029,LEFT(L1030,6))</f>
        <v>530410</v>
      </c>
      <c r="I1030" s="19">
        <f t="shared" si="105"/>
        <v>789</v>
      </c>
      <c r="J1030" s="19">
        <f t="shared" si="103"/>
        <v>789</v>
      </c>
      <c r="K1030" s="35"/>
      <c r="L1030" s="36"/>
      <c r="M1030" s="36"/>
      <c r="N1030" s="36"/>
      <c r="O1030" s="36"/>
      <c r="P1030" s="36"/>
      <c r="Q1030" s="37"/>
      <c r="R1030" s="37"/>
      <c r="S1030" s="33" t="s">
        <v>362</v>
      </c>
      <c r="T1030" s="34">
        <v>707.85517005017823</v>
      </c>
      <c r="U1030" s="34"/>
      <c r="V1030" s="34" t="s">
        <v>363</v>
      </c>
      <c r="W1030" s="162" t="s">
        <v>363</v>
      </c>
      <c r="X1030" s="162">
        <v>797.59578409642518</v>
      </c>
      <c r="Y1030" s="34" t="s">
        <v>363</v>
      </c>
      <c r="Z1030" s="162">
        <v>77.197237637588188</v>
      </c>
      <c r="AA1030" s="162" t="s">
        <v>363</v>
      </c>
      <c r="AB1030" s="162" t="s">
        <v>363</v>
      </c>
      <c r="AC1030" s="34">
        <v>62.871571806227244</v>
      </c>
      <c r="AD1030" s="162">
        <v>4670.3927151726284</v>
      </c>
      <c r="AE1030" s="162" t="s">
        <v>363</v>
      </c>
      <c r="AF1030" s="162" t="s">
        <v>363</v>
      </c>
      <c r="AG1030" s="162" t="s">
        <v>363</v>
      </c>
      <c r="AH1030" s="162" t="s">
        <v>363</v>
      </c>
      <c r="AI1030" s="162">
        <v>232.05503045877623</v>
      </c>
      <c r="AJ1030" s="162" t="s">
        <v>363</v>
      </c>
      <c r="AK1030" s="34" t="s">
        <v>363</v>
      </c>
      <c r="AL1030" s="34" t="s">
        <v>363</v>
      </c>
      <c r="AM1030" s="34" t="s">
        <v>363</v>
      </c>
      <c r="AN1030" s="34">
        <v>34.088079302612108</v>
      </c>
      <c r="AO1030" s="34" t="s">
        <v>363</v>
      </c>
      <c r="AP1030" s="34" t="s">
        <v>363</v>
      </c>
      <c r="AQ1030" s="34">
        <v>3794.407843137255</v>
      </c>
    </row>
    <row r="1031" spans="1:43" x14ac:dyDescent="0.45">
      <c r="A1031" s="19">
        <v>1023</v>
      </c>
      <c r="B1031" s="19" t="str">
        <f t="shared" si="101"/>
        <v>530410_Grey</v>
      </c>
      <c r="C1031" s="19" t="s">
        <v>162</v>
      </c>
      <c r="D1031" s="19" t="s">
        <v>162</v>
      </c>
      <c r="E1031" s="19" t="s">
        <v>162</v>
      </c>
      <c r="F1031" s="19" t="s">
        <v>162</v>
      </c>
      <c r="G1031" s="19">
        <f t="shared" si="102"/>
        <v>530410</v>
      </c>
      <c r="H1031" s="26">
        <f t="shared" si="107"/>
        <v>530410</v>
      </c>
      <c r="I1031" s="19">
        <f t="shared" si="105"/>
        <v>789</v>
      </c>
      <c r="J1031" s="19">
        <f t="shared" si="103"/>
        <v>789</v>
      </c>
      <c r="K1031" s="38"/>
      <c r="L1031" s="39"/>
      <c r="M1031" s="39"/>
      <c r="N1031" s="39"/>
      <c r="O1031" s="39"/>
      <c r="P1031" s="39"/>
      <c r="Q1031" s="40"/>
      <c r="R1031" s="40"/>
      <c r="S1031" s="33" t="s">
        <v>364</v>
      </c>
      <c r="T1031" s="34">
        <v>221.83412849297758</v>
      </c>
      <c r="U1031" s="34"/>
      <c r="V1031" s="34" t="s">
        <v>363</v>
      </c>
      <c r="W1031" s="162" t="s">
        <v>363</v>
      </c>
      <c r="X1031" s="162">
        <v>247.44581917932089</v>
      </c>
      <c r="Y1031" s="34" t="s">
        <v>363</v>
      </c>
      <c r="Z1031" s="162">
        <v>6.6068775109526336E-6</v>
      </c>
      <c r="AA1031" s="162" t="s">
        <v>363</v>
      </c>
      <c r="AB1031" s="162">
        <v>236.59566666666657</v>
      </c>
      <c r="AC1031" s="34">
        <v>0.10507003572250403</v>
      </c>
      <c r="AD1031" s="162" t="s">
        <v>363</v>
      </c>
      <c r="AE1031" s="162" t="s">
        <v>363</v>
      </c>
      <c r="AF1031" s="162" t="s">
        <v>363</v>
      </c>
      <c r="AG1031" s="162" t="s">
        <v>363</v>
      </c>
      <c r="AH1031" s="162" t="s">
        <v>363</v>
      </c>
      <c r="AI1031" s="162">
        <v>1.1580989073910241E-3</v>
      </c>
      <c r="AJ1031" s="162" t="s">
        <v>363</v>
      </c>
      <c r="AK1031" s="34" t="s">
        <v>363</v>
      </c>
      <c r="AL1031" s="34" t="s">
        <v>363</v>
      </c>
      <c r="AM1031" s="34" t="s">
        <v>363</v>
      </c>
      <c r="AN1031" s="34">
        <v>328.21340838143726</v>
      </c>
      <c r="AO1031" s="34" t="s">
        <v>363</v>
      </c>
      <c r="AP1031" s="34" t="s">
        <v>363</v>
      </c>
      <c r="AQ1031" s="34">
        <v>2843.1568627450984</v>
      </c>
    </row>
    <row r="1032" spans="1:43" x14ac:dyDescent="0.45">
      <c r="A1032" s="19">
        <v>1024</v>
      </c>
      <c r="B1032" s="19" t="str">
        <f t="shared" si="101"/>
        <v>530410_Green</v>
      </c>
      <c r="C1032" s="19" t="s">
        <v>162</v>
      </c>
      <c r="D1032" s="19" t="s">
        <v>162</v>
      </c>
      <c r="E1032" s="19" t="s">
        <v>162</v>
      </c>
      <c r="F1032" s="19" t="s">
        <v>162</v>
      </c>
      <c r="G1032" s="19">
        <f t="shared" si="102"/>
        <v>530410</v>
      </c>
      <c r="H1032" s="19" t="str">
        <f t="shared" si="107"/>
        <v>530410</v>
      </c>
      <c r="I1032" s="19" t="str">
        <f>IF(J1032=J1029,"aa",J1032)</f>
        <v>aa</v>
      </c>
      <c r="J1032" s="19">
        <f t="shared" si="103"/>
        <v>789</v>
      </c>
      <c r="K1032" s="31" t="s">
        <v>363</v>
      </c>
      <c r="L1032" s="30" t="s">
        <v>1231</v>
      </c>
      <c r="M1032" s="30" t="s">
        <v>1232</v>
      </c>
      <c r="N1032" s="49" t="s">
        <v>1233</v>
      </c>
      <c r="O1032" s="30" t="s">
        <v>363</v>
      </c>
      <c r="P1032" s="30" t="s">
        <v>1231</v>
      </c>
      <c r="Q1032" s="32">
        <v>1</v>
      </c>
      <c r="R1032" s="32">
        <v>1</v>
      </c>
      <c r="S1032" s="33" t="s">
        <v>361</v>
      </c>
      <c r="T1032" s="34">
        <v>6111.6591835295021</v>
      </c>
      <c r="U1032" s="34"/>
      <c r="V1032" s="34" t="s">
        <v>363</v>
      </c>
      <c r="W1032" s="162" t="s">
        <v>363</v>
      </c>
      <c r="X1032" s="162">
        <v>5979.3649533515081</v>
      </c>
      <c r="Y1032" s="34" t="s">
        <v>363</v>
      </c>
      <c r="Z1032" s="162">
        <v>9760.3680337665792</v>
      </c>
      <c r="AA1032" s="162" t="s">
        <v>363</v>
      </c>
      <c r="AB1032" s="162">
        <v>5715.7666666666673</v>
      </c>
      <c r="AC1032" s="34">
        <v>5835.4891604158356</v>
      </c>
      <c r="AD1032" s="162">
        <v>19639.66642590546</v>
      </c>
      <c r="AE1032" s="162" t="s">
        <v>363</v>
      </c>
      <c r="AF1032" s="162" t="s">
        <v>363</v>
      </c>
      <c r="AG1032" s="162" t="s">
        <v>363</v>
      </c>
      <c r="AH1032" s="162" t="s">
        <v>363</v>
      </c>
      <c r="AI1032" s="162">
        <v>8537.0477555651178</v>
      </c>
      <c r="AJ1032" s="162" t="s">
        <v>363</v>
      </c>
      <c r="AK1032" s="34" t="s">
        <v>363</v>
      </c>
      <c r="AL1032" s="34" t="s">
        <v>363</v>
      </c>
      <c r="AM1032" s="34" t="s">
        <v>363</v>
      </c>
      <c r="AN1032" s="34">
        <v>1483.9674412307584</v>
      </c>
      <c r="AO1032" s="34" t="s">
        <v>363</v>
      </c>
      <c r="AP1032" s="34" t="s">
        <v>363</v>
      </c>
      <c r="AQ1032" s="34">
        <v>6498.9019607843138</v>
      </c>
    </row>
    <row r="1033" spans="1:43" x14ac:dyDescent="0.45">
      <c r="A1033" s="19">
        <v>1025</v>
      </c>
      <c r="B1033" s="19" t="str">
        <f t="shared" ref="B1033:B1067" si="108">G1033&amp;"_"&amp;S1033</f>
        <v>530410_Blue</v>
      </c>
      <c r="C1033" s="19" t="s">
        <v>162</v>
      </c>
      <c r="D1033" s="19" t="s">
        <v>162</v>
      </c>
      <c r="E1033" s="19" t="s">
        <v>162</v>
      </c>
      <c r="F1033" s="19" t="s">
        <v>162</v>
      </c>
      <c r="G1033" s="19">
        <f t="shared" ref="G1033:G1067" si="109">VALUE(H1033)</f>
        <v>530410</v>
      </c>
      <c r="H1033" s="19" t="str">
        <f t="shared" si="107"/>
        <v>530410</v>
      </c>
      <c r="I1033" s="19" t="str">
        <f t="shared" si="105"/>
        <v>aa</v>
      </c>
      <c r="J1033" s="19">
        <f t="shared" si="103"/>
        <v>789</v>
      </c>
      <c r="K1033" s="35"/>
      <c r="L1033" s="36"/>
      <c r="M1033" s="36"/>
      <c r="N1033" s="56"/>
      <c r="O1033" s="36"/>
      <c r="P1033" s="36"/>
      <c r="Q1033" s="37"/>
      <c r="R1033" s="37"/>
      <c r="S1033" s="33" t="s">
        <v>362</v>
      </c>
      <c r="T1033" s="34">
        <v>707.85517005017823</v>
      </c>
      <c r="U1033" s="34"/>
      <c r="V1033" s="34" t="s">
        <v>363</v>
      </c>
      <c r="W1033" s="162" t="s">
        <v>363</v>
      </c>
      <c r="X1033" s="162">
        <v>797.59578409642518</v>
      </c>
      <c r="Y1033" s="34" t="s">
        <v>363</v>
      </c>
      <c r="Z1033" s="162">
        <v>77.197237637588188</v>
      </c>
      <c r="AA1033" s="162" t="s">
        <v>363</v>
      </c>
      <c r="AB1033" s="162" t="s">
        <v>363</v>
      </c>
      <c r="AC1033" s="34">
        <v>62.871571806227244</v>
      </c>
      <c r="AD1033" s="162">
        <v>4670.3927151726284</v>
      </c>
      <c r="AE1033" s="162" t="s">
        <v>363</v>
      </c>
      <c r="AF1033" s="162" t="s">
        <v>363</v>
      </c>
      <c r="AG1033" s="162" t="s">
        <v>363</v>
      </c>
      <c r="AH1033" s="162" t="s">
        <v>363</v>
      </c>
      <c r="AI1033" s="162">
        <v>232.05503045877623</v>
      </c>
      <c r="AJ1033" s="162" t="s">
        <v>363</v>
      </c>
      <c r="AK1033" s="34" t="s">
        <v>363</v>
      </c>
      <c r="AL1033" s="34" t="s">
        <v>363</v>
      </c>
      <c r="AM1033" s="34" t="s">
        <v>363</v>
      </c>
      <c r="AN1033" s="34">
        <v>34.088079302612108</v>
      </c>
      <c r="AO1033" s="34" t="s">
        <v>363</v>
      </c>
      <c r="AP1033" s="34" t="s">
        <v>363</v>
      </c>
      <c r="AQ1033" s="34">
        <v>3794.407843137255</v>
      </c>
    </row>
    <row r="1034" spans="1:43" x14ac:dyDescent="0.45">
      <c r="A1034" s="19">
        <v>1026</v>
      </c>
      <c r="B1034" s="19" t="str">
        <f t="shared" si="108"/>
        <v>530410_Grey</v>
      </c>
      <c r="C1034" s="19" t="s">
        <v>162</v>
      </c>
      <c r="D1034" s="19" t="s">
        <v>162</v>
      </c>
      <c r="E1034" s="19" t="s">
        <v>162</v>
      </c>
      <c r="F1034" s="19" t="s">
        <v>162</v>
      </c>
      <c r="G1034" s="19">
        <f t="shared" si="109"/>
        <v>530410</v>
      </c>
      <c r="H1034" s="19" t="str">
        <f t="shared" si="107"/>
        <v>530410</v>
      </c>
      <c r="I1034" s="19" t="str">
        <f t="shared" si="105"/>
        <v>aa</v>
      </c>
      <c r="J1034" s="19">
        <f t="shared" si="103"/>
        <v>789</v>
      </c>
      <c r="K1034" s="38"/>
      <c r="L1034" s="39"/>
      <c r="M1034" s="39"/>
      <c r="N1034" s="39"/>
      <c r="O1034" s="39"/>
      <c r="P1034" s="39"/>
      <c r="Q1034" s="40"/>
      <c r="R1034" s="40"/>
      <c r="S1034" s="33" t="s">
        <v>364</v>
      </c>
      <c r="T1034" s="34">
        <v>221.83412849297758</v>
      </c>
      <c r="U1034" s="34"/>
      <c r="V1034" s="34" t="s">
        <v>363</v>
      </c>
      <c r="W1034" s="162" t="s">
        <v>363</v>
      </c>
      <c r="X1034" s="162">
        <v>247.44581917932089</v>
      </c>
      <c r="Y1034" s="34" t="s">
        <v>363</v>
      </c>
      <c r="Z1034" s="162">
        <v>6.6068775109526336E-6</v>
      </c>
      <c r="AA1034" s="162" t="s">
        <v>363</v>
      </c>
      <c r="AB1034" s="162">
        <v>236.59566666666657</v>
      </c>
      <c r="AC1034" s="34">
        <v>0.10507003572250403</v>
      </c>
      <c r="AD1034" s="162" t="s">
        <v>363</v>
      </c>
      <c r="AE1034" s="162" t="s">
        <v>363</v>
      </c>
      <c r="AF1034" s="162" t="s">
        <v>363</v>
      </c>
      <c r="AG1034" s="162" t="s">
        <v>363</v>
      </c>
      <c r="AH1034" s="162" t="s">
        <v>363</v>
      </c>
      <c r="AI1034" s="162">
        <v>1.1580989073910241E-3</v>
      </c>
      <c r="AJ1034" s="162" t="s">
        <v>363</v>
      </c>
      <c r="AK1034" s="34" t="s">
        <v>363</v>
      </c>
      <c r="AL1034" s="34" t="s">
        <v>363</v>
      </c>
      <c r="AM1034" s="34" t="s">
        <v>363</v>
      </c>
      <c r="AN1034" s="34">
        <v>328.21340838143726</v>
      </c>
      <c r="AO1034" s="34" t="s">
        <v>363</v>
      </c>
      <c r="AP1034" s="34" t="s">
        <v>363</v>
      </c>
      <c r="AQ1034" s="34">
        <v>2843.1568627450984</v>
      </c>
    </row>
    <row r="1035" spans="1:43" x14ac:dyDescent="0.45">
      <c r="A1035" s="19">
        <v>1027</v>
      </c>
      <c r="B1035" s="19" t="str">
        <f t="shared" si="108"/>
        <v>530490_Green</v>
      </c>
      <c r="C1035" s="19" t="s">
        <v>162</v>
      </c>
      <c r="D1035" s="19" t="s">
        <v>162</v>
      </c>
      <c r="E1035" s="19" t="s">
        <v>162</v>
      </c>
      <c r="F1035" s="19" t="s">
        <v>162</v>
      </c>
      <c r="G1035" s="19">
        <f t="shared" si="109"/>
        <v>530490</v>
      </c>
      <c r="H1035" s="19" t="str">
        <f t="shared" si="107"/>
        <v>530490</v>
      </c>
      <c r="I1035" s="19" t="str">
        <f>IF(J1035=J1032,"aa",J1035)</f>
        <v>aa</v>
      </c>
      <c r="J1035" s="19">
        <f t="shared" ref="J1035:J1067" si="110">IF($K1035="",$J1034,$K1035)</f>
        <v>789</v>
      </c>
      <c r="K1035" s="31" t="s">
        <v>363</v>
      </c>
      <c r="L1035" s="30" t="s">
        <v>1234</v>
      </c>
      <c r="M1035" s="30" t="s">
        <v>1235</v>
      </c>
      <c r="N1035" s="49" t="s">
        <v>1236</v>
      </c>
      <c r="O1035" s="30" t="s">
        <v>363</v>
      </c>
      <c r="P1035" s="30" t="s">
        <v>1231</v>
      </c>
      <c r="Q1035" s="32">
        <v>0.9</v>
      </c>
      <c r="R1035" s="32">
        <v>1</v>
      </c>
      <c r="S1035" s="33" t="s">
        <v>361</v>
      </c>
      <c r="T1035" s="34">
        <v>6790.7324261438907</v>
      </c>
      <c r="U1035" s="34"/>
      <c r="V1035" s="34" t="s">
        <v>363</v>
      </c>
      <c r="W1035" s="162" t="s">
        <v>363</v>
      </c>
      <c r="X1035" s="162">
        <v>6643.7388370572307</v>
      </c>
      <c r="Y1035" s="34" t="s">
        <v>363</v>
      </c>
      <c r="Z1035" s="162">
        <v>10844.853370851755</v>
      </c>
      <c r="AA1035" s="162" t="s">
        <v>363</v>
      </c>
      <c r="AB1035" s="162">
        <v>6350.8518518518522</v>
      </c>
      <c r="AC1035" s="34">
        <v>6483.8768449064837</v>
      </c>
      <c r="AD1035" s="162">
        <v>21821.851584339398</v>
      </c>
      <c r="AE1035" s="162" t="s">
        <v>363</v>
      </c>
      <c r="AF1035" s="162" t="s">
        <v>363</v>
      </c>
      <c r="AG1035" s="162" t="s">
        <v>363</v>
      </c>
      <c r="AH1035" s="162" t="s">
        <v>363</v>
      </c>
      <c r="AI1035" s="162">
        <v>9485.6086172945743</v>
      </c>
      <c r="AJ1035" s="162" t="s">
        <v>363</v>
      </c>
      <c r="AK1035" s="34" t="s">
        <v>363</v>
      </c>
      <c r="AL1035" s="34" t="s">
        <v>363</v>
      </c>
      <c r="AM1035" s="34" t="s">
        <v>363</v>
      </c>
      <c r="AN1035" s="34">
        <v>1648.8527124786203</v>
      </c>
      <c r="AO1035" s="34" t="s">
        <v>363</v>
      </c>
      <c r="AP1035" s="34" t="s">
        <v>363</v>
      </c>
      <c r="AQ1035" s="34">
        <v>7221.0021786492371</v>
      </c>
    </row>
    <row r="1036" spans="1:43" x14ac:dyDescent="0.45">
      <c r="A1036" s="19">
        <v>1028</v>
      </c>
      <c r="B1036" s="19" t="str">
        <f t="shared" si="108"/>
        <v>530490_Blue</v>
      </c>
      <c r="C1036" s="19" t="s">
        <v>162</v>
      </c>
      <c r="D1036" s="19" t="s">
        <v>162</v>
      </c>
      <c r="E1036" s="19" t="s">
        <v>162</v>
      </c>
      <c r="F1036" s="19" t="s">
        <v>162</v>
      </c>
      <c r="G1036" s="19">
        <f t="shared" si="109"/>
        <v>530490</v>
      </c>
      <c r="H1036" s="19" t="str">
        <f t="shared" si="107"/>
        <v>530490</v>
      </c>
      <c r="I1036" s="19" t="str">
        <f t="shared" si="105"/>
        <v>aa</v>
      </c>
      <c r="J1036" s="19">
        <f t="shared" si="110"/>
        <v>789</v>
      </c>
      <c r="K1036" s="35"/>
      <c r="L1036" s="36"/>
      <c r="M1036" s="36"/>
      <c r="N1036" s="56"/>
      <c r="O1036" s="36"/>
      <c r="P1036" s="36"/>
      <c r="Q1036" s="37"/>
      <c r="R1036" s="37"/>
      <c r="S1036" s="33" t="s">
        <v>362</v>
      </c>
      <c r="T1036" s="34">
        <v>786.50574450019803</v>
      </c>
      <c r="U1036" s="34"/>
      <c r="V1036" s="34" t="s">
        <v>363</v>
      </c>
      <c r="W1036" s="162" t="s">
        <v>363</v>
      </c>
      <c r="X1036" s="162">
        <v>886.21753788491685</v>
      </c>
      <c r="Y1036" s="34" t="s">
        <v>363</v>
      </c>
      <c r="Z1036" s="162">
        <v>85.774708486209093</v>
      </c>
      <c r="AA1036" s="162" t="s">
        <v>363</v>
      </c>
      <c r="AB1036" s="162" t="s">
        <v>363</v>
      </c>
      <c r="AC1036" s="34">
        <v>69.857302006919156</v>
      </c>
      <c r="AD1036" s="162">
        <v>5189.3252390806983</v>
      </c>
      <c r="AE1036" s="162" t="s">
        <v>363</v>
      </c>
      <c r="AF1036" s="162" t="s">
        <v>363</v>
      </c>
      <c r="AG1036" s="162" t="s">
        <v>363</v>
      </c>
      <c r="AH1036" s="162" t="s">
        <v>363</v>
      </c>
      <c r="AI1036" s="162">
        <v>257.83892273197358</v>
      </c>
      <c r="AJ1036" s="162" t="s">
        <v>363</v>
      </c>
      <c r="AK1036" s="34" t="s">
        <v>363</v>
      </c>
      <c r="AL1036" s="34" t="s">
        <v>363</v>
      </c>
      <c r="AM1036" s="34" t="s">
        <v>363</v>
      </c>
      <c r="AN1036" s="34">
        <v>37.875643669569008</v>
      </c>
      <c r="AO1036" s="34" t="s">
        <v>363</v>
      </c>
      <c r="AP1036" s="34" t="s">
        <v>363</v>
      </c>
      <c r="AQ1036" s="34">
        <v>4216.0087145969501</v>
      </c>
    </row>
    <row r="1037" spans="1:43" x14ac:dyDescent="0.45">
      <c r="A1037" s="19">
        <v>1029</v>
      </c>
      <c r="B1037" s="19" t="str">
        <f t="shared" si="108"/>
        <v>530490_Grey</v>
      </c>
      <c r="C1037" s="19" t="s">
        <v>162</v>
      </c>
      <c r="D1037" s="19" t="s">
        <v>162</v>
      </c>
      <c r="E1037" s="19" t="s">
        <v>162</v>
      </c>
      <c r="F1037" s="19" t="s">
        <v>162</v>
      </c>
      <c r="G1037" s="19">
        <f t="shared" si="109"/>
        <v>530490</v>
      </c>
      <c r="H1037" s="19" t="str">
        <f t="shared" si="107"/>
        <v>530490</v>
      </c>
      <c r="I1037" s="19" t="str">
        <f t="shared" si="105"/>
        <v>aa</v>
      </c>
      <c r="J1037" s="19">
        <f t="shared" si="110"/>
        <v>789</v>
      </c>
      <c r="K1037" s="38"/>
      <c r="L1037" s="39"/>
      <c r="M1037" s="39"/>
      <c r="N1037" s="39"/>
      <c r="O1037" s="39"/>
      <c r="P1037" s="39"/>
      <c r="Q1037" s="40"/>
      <c r="R1037" s="40"/>
      <c r="S1037" s="33" t="s">
        <v>364</v>
      </c>
      <c r="T1037" s="34">
        <v>246.48236499219732</v>
      </c>
      <c r="U1037" s="34"/>
      <c r="V1037" s="34" t="s">
        <v>363</v>
      </c>
      <c r="W1037" s="162" t="s">
        <v>363</v>
      </c>
      <c r="X1037" s="162">
        <v>274.93979908813429</v>
      </c>
      <c r="Y1037" s="34" t="s">
        <v>363</v>
      </c>
      <c r="Z1037" s="162">
        <v>7.340975012169593E-6</v>
      </c>
      <c r="AA1037" s="162" t="s">
        <v>363</v>
      </c>
      <c r="AB1037" s="162">
        <v>262.88407407407396</v>
      </c>
      <c r="AC1037" s="34">
        <v>0.11674448413611559</v>
      </c>
      <c r="AD1037" s="162" t="s">
        <v>363</v>
      </c>
      <c r="AE1037" s="162" t="s">
        <v>363</v>
      </c>
      <c r="AF1037" s="162" t="s">
        <v>363</v>
      </c>
      <c r="AG1037" s="162" t="s">
        <v>363</v>
      </c>
      <c r="AH1037" s="162" t="s">
        <v>363</v>
      </c>
      <c r="AI1037" s="162">
        <v>1.2867765637678045E-3</v>
      </c>
      <c r="AJ1037" s="162" t="s">
        <v>363</v>
      </c>
      <c r="AK1037" s="34" t="s">
        <v>363</v>
      </c>
      <c r="AL1037" s="34" t="s">
        <v>363</v>
      </c>
      <c r="AM1037" s="34" t="s">
        <v>363</v>
      </c>
      <c r="AN1037" s="34">
        <v>364.68156486826359</v>
      </c>
      <c r="AO1037" s="34" t="s">
        <v>363</v>
      </c>
      <c r="AP1037" s="34" t="s">
        <v>363</v>
      </c>
      <c r="AQ1037" s="34">
        <v>3159.0631808278868</v>
      </c>
    </row>
    <row r="1038" spans="1:43" x14ac:dyDescent="0.45">
      <c r="A1038" s="19">
        <v>1030</v>
      </c>
      <c r="B1038" s="19" t="str">
        <f t="shared" si="108"/>
        <v>530410_Green</v>
      </c>
      <c r="C1038" s="19" t="s">
        <v>162</v>
      </c>
      <c r="D1038" s="19" t="s">
        <v>162</v>
      </c>
      <c r="E1038" s="19" t="s">
        <v>162</v>
      </c>
      <c r="F1038" s="19" t="s">
        <v>162</v>
      </c>
      <c r="G1038" s="19">
        <f t="shared" si="109"/>
        <v>530410</v>
      </c>
      <c r="H1038" s="26">
        <v>530410</v>
      </c>
      <c r="I1038" s="19">
        <f>IF(J1038=J1035,"aa",J1038)</f>
        <v>800</v>
      </c>
      <c r="J1038" s="19">
        <f t="shared" si="110"/>
        <v>800</v>
      </c>
      <c r="K1038" s="31">
        <v>800</v>
      </c>
      <c r="L1038" s="30" t="s">
        <v>1237</v>
      </c>
      <c r="M1038" s="30"/>
      <c r="N1038" s="30"/>
      <c r="O1038" s="49" t="s">
        <v>1238</v>
      </c>
      <c r="P1038" s="30" t="s">
        <v>1237</v>
      </c>
      <c r="Q1038" s="32">
        <v>1</v>
      </c>
      <c r="R1038" s="32">
        <v>1</v>
      </c>
      <c r="S1038" s="33" t="s">
        <v>361</v>
      </c>
      <c r="T1038" s="34">
        <v>6434.2499745560917</v>
      </c>
      <c r="U1038" s="34"/>
      <c r="V1038" s="34" t="s">
        <v>363</v>
      </c>
      <c r="W1038" s="162" t="s">
        <v>363</v>
      </c>
      <c r="X1038" s="162" t="s">
        <v>363</v>
      </c>
      <c r="Y1038" s="34" t="s">
        <v>363</v>
      </c>
      <c r="Z1038" s="162" t="s">
        <v>363</v>
      </c>
      <c r="AA1038" s="162" t="s">
        <v>363</v>
      </c>
      <c r="AB1038" s="162" t="s">
        <v>363</v>
      </c>
      <c r="AC1038" s="34" t="s">
        <v>363</v>
      </c>
      <c r="AD1038" s="162" t="s">
        <v>363</v>
      </c>
      <c r="AE1038" s="162" t="s">
        <v>363</v>
      </c>
      <c r="AF1038" s="162" t="s">
        <v>363</v>
      </c>
      <c r="AG1038" s="162">
        <v>6246.2500000000009</v>
      </c>
      <c r="AH1038" s="162" t="s">
        <v>363</v>
      </c>
      <c r="AI1038" s="162" t="s">
        <v>363</v>
      </c>
      <c r="AJ1038" s="162" t="s">
        <v>363</v>
      </c>
      <c r="AK1038" s="34" t="s">
        <v>363</v>
      </c>
      <c r="AL1038" s="34" t="s">
        <v>363</v>
      </c>
      <c r="AM1038" s="34" t="s">
        <v>363</v>
      </c>
      <c r="AN1038" s="34" t="s">
        <v>363</v>
      </c>
      <c r="AO1038" s="34" t="s">
        <v>363</v>
      </c>
      <c r="AP1038" s="34" t="s">
        <v>363</v>
      </c>
      <c r="AQ1038" s="34" t="s">
        <v>363</v>
      </c>
    </row>
    <row r="1039" spans="1:43" x14ac:dyDescent="0.45">
      <c r="A1039" s="19">
        <v>1031</v>
      </c>
      <c r="B1039" s="19" t="str">
        <f t="shared" si="108"/>
        <v>530410_Blue</v>
      </c>
      <c r="C1039" s="19" t="s">
        <v>162</v>
      </c>
      <c r="D1039" s="19" t="s">
        <v>162</v>
      </c>
      <c r="E1039" s="19" t="s">
        <v>162</v>
      </c>
      <c r="F1039" s="19" t="s">
        <v>162</v>
      </c>
      <c r="G1039" s="19">
        <f t="shared" si="109"/>
        <v>530410</v>
      </c>
      <c r="H1039" s="26">
        <f t="shared" ref="H1039:H1049" si="111">IF(L1039="",H1038,LEFT(L1039,6))</f>
        <v>530410</v>
      </c>
      <c r="I1039" s="19">
        <f t="shared" si="105"/>
        <v>800</v>
      </c>
      <c r="J1039" s="19">
        <f t="shared" si="110"/>
        <v>800</v>
      </c>
      <c r="K1039" s="35"/>
      <c r="L1039" s="36"/>
      <c r="M1039" s="36"/>
      <c r="N1039" s="36"/>
      <c r="O1039" s="56"/>
      <c r="P1039" s="36"/>
      <c r="Q1039" s="37"/>
      <c r="R1039" s="37"/>
      <c r="S1039" s="33" t="s">
        <v>362</v>
      </c>
      <c r="T1039" s="34">
        <v>9.4095997809927443</v>
      </c>
      <c r="U1039" s="34"/>
      <c r="V1039" s="34" t="s">
        <v>363</v>
      </c>
      <c r="W1039" s="162" t="s">
        <v>363</v>
      </c>
      <c r="X1039" s="162" t="s">
        <v>363</v>
      </c>
      <c r="Y1039" s="34" t="s">
        <v>363</v>
      </c>
      <c r="Z1039" s="162" t="s">
        <v>363</v>
      </c>
      <c r="AA1039" s="162" t="s">
        <v>363</v>
      </c>
      <c r="AB1039" s="162" t="s">
        <v>363</v>
      </c>
      <c r="AC1039" s="34" t="s">
        <v>363</v>
      </c>
      <c r="AD1039" s="162" t="s">
        <v>363</v>
      </c>
      <c r="AE1039" s="162" t="s">
        <v>363</v>
      </c>
      <c r="AF1039" s="162" t="s">
        <v>363</v>
      </c>
      <c r="AG1039" s="162" t="s">
        <v>363</v>
      </c>
      <c r="AH1039" s="162" t="s">
        <v>363</v>
      </c>
      <c r="AI1039" s="162" t="s">
        <v>363</v>
      </c>
      <c r="AJ1039" s="162" t="s">
        <v>363</v>
      </c>
      <c r="AK1039" s="34" t="s">
        <v>363</v>
      </c>
      <c r="AL1039" s="34" t="s">
        <v>363</v>
      </c>
      <c r="AM1039" s="34" t="s">
        <v>363</v>
      </c>
      <c r="AN1039" s="34" t="s">
        <v>363</v>
      </c>
      <c r="AO1039" s="34" t="s">
        <v>363</v>
      </c>
      <c r="AP1039" s="34" t="s">
        <v>363</v>
      </c>
      <c r="AQ1039" s="34" t="s">
        <v>363</v>
      </c>
    </row>
    <row r="1040" spans="1:43" x14ac:dyDescent="0.45">
      <c r="A1040" s="19">
        <v>1032</v>
      </c>
      <c r="B1040" s="19" t="str">
        <f t="shared" si="108"/>
        <v>530410_Grey</v>
      </c>
      <c r="C1040" s="19" t="s">
        <v>162</v>
      </c>
      <c r="D1040" s="19" t="s">
        <v>162</v>
      </c>
      <c r="E1040" s="19" t="s">
        <v>162</v>
      </c>
      <c r="F1040" s="19" t="s">
        <v>162</v>
      </c>
      <c r="G1040" s="19">
        <f t="shared" si="109"/>
        <v>530410</v>
      </c>
      <c r="H1040" s="26">
        <f t="shared" si="111"/>
        <v>530410</v>
      </c>
      <c r="I1040" s="19">
        <f t="shared" si="105"/>
        <v>800</v>
      </c>
      <c r="J1040" s="19">
        <f t="shared" si="110"/>
        <v>800</v>
      </c>
      <c r="K1040" s="38"/>
      <c r="L1040" s="39"/>
      <c r="M1040" s="39"/>
      <c r="N1040" s="39"/>
      <c r="O1040" s="39"/>
      <c r="P1040" s="39"/>
      <c r="Q1040" s="40"/>
      <c r="R1040" s="40"/>
      <c r="S1040" s="33" t="s">
        <v>364</v>
      </c>
      <c r="T1040" s="34">
        <v>105.55777423095304</v>
      </c>
      <c r="U1040" s="34"/>
      <c r="V1040" s="34" t="s">
        <v>363</v>
      </c>
      <c r="W1040" s="162" t="s">
        <v>363</v>
      </c>
      <c r="X1040" s="162" t="s">
        <v>363</v>
      </c>
      <c r="Y1040" s="34" t="s">
        <v>363</v>
      </c>
      <c r="Z1040" s="162" t="s">
        <v>363</v>
      </c>
      <c r="AA1040" s="162" t="s">
        <v>363</v>
      </c>
      <c r="AB1040" s="162" t="s">
        <v>363</v>
      </c>
      <c r="AC1040" s="34" t="s">
        <v>363</v>
      </c>
      <c r="AD1040" s="162" t="s">
        <v>363</v>
      </c>
      <c r="AE1040" s="162" t="s">
        <v>363</v>
      </c>
      <c r="AF1040" s="162" t="s">
        <v>363</v>
      </c>
      <c r="AG1040" s="162">
        <v>619.95495319150541</v>
      </c>
      <c r="AH1040" s="162" t="s">
        <v>363</v>
      </c>
      <c r="AI1040" s="162" t="s">
        <v>363</v>
      </c>
      <c r="AJ1040" s="162" t="s">
        <v>363</v>
      </c>
      <c r="AK1040" s="34" t="s">
        <v>363</v>
      </c>
      <c r="AL1040" s="34" t="s">
        <v>363</v>
      </c>
      <c r="AM1040" s="34" t="s">
        <v>363</v>
      </c>
      <c r="AN1040" s="34" t="s">
        <v>363</v>
      </c>
      <c r="AO1040" s="34" t="s">
        <v>363</v>
      </c>
      <c r="AP1040" s="34" t="s">
        <v>363</v>
      </c>
      <c r="AQ1040" s="34" t="s">
        <v>363</v>
      </c>
    </row>
    <row r="1041" spans="1:43" x14ac:dyDescent="0.45">
      <c r="A1041" s="19">
        <v>1033</v>
      </c>
      <c r="B1041" s="19" t="str">
        <f t="shared" si="108"/>
        <v>530521_Green</v>
      </c>
      <c r="C1041" s="19" t="s">
        <v>162</v>
      </c>
      <c r="D1041" s="19" t="s">
        <v>162</v>
      </c>
      <c r="E1041" s="19" t="s">
        <v>162</v>
      </c>
      <c r="F1041" s="19" t="s">
        <v>162</v>
      </c>
      <c r="G1041" s="19">
        <f t="shared" si="109"/>
        <v>530521</v>
      </c>
      <c r="H1041" s="19" t="str">
        <f t="shared" si="111"/>
        <v>530521</v>
      </c>
      <c r="I1041" s="19">
        <f>IF(J1041=J1038,"aa",J1041)</f>
        <v>809</v>
      </c>
      <c r="J1041" s="19">
        <f t="shared" si="110"/>
        <v>809</v>
      </c>
      <c r="K1041" s="31">
        <v>809</v>
      </c>
      <c r="L1041" s="30" t="s">
        <v>1239</v>
      </c>
      <c r="M1041" s="30" t="s">
        <v>1240</v>
      </c>
      <c r="N1041" s="30" t="s">
        <v>1241</v>
      </c>
      <c r="O1041" s="49" t="s">
        <v>1242</v>
      </c>
      <c r="P1041" s="30" t="s">
        <v>1239</v>
      </c>
      <c r="Q1041" s="32">
        <v>1</v>
      </c>
      <c r="R1041" s="32">
        <v>1</v>
      </c>
      <c r="S1041" s="33" t="s">
        <v>361</v>
      </c>
      <c r="T1041" s="34">
        <v>19376.311385815337</v>
      </c>
      <c r="U1041" s="34"/>
      <c r="V1041" s="34" t="s">
        <v>363</v>
      </c>
      <c r="W1041" s="162" t="s">
        <v>363</v>
      </c>
      <c r="X1041" s="162" t="s">
        <v>363</v>
      </c>
      <c r="Y1041" s="34" t="s">
        <v>363</v>
      </c>
      <c r="Z1041" s="162" t="s">
        <v>363</v>
      </c>
      <c r="AA1041" s="162" t="s">
        <v>363</v>
      </c>
      <c r="AB1041" s="162">
        <v>15917.466666666665</v>
      </c>
      <c r="AC1041" s="34" t="s">
        <v>363</v>
      </c>
      <c r="AD1041" s="162" t="s">
        <v>363</v>
      </c>
      <c r="AE1041" s="162" t="s">
        <v>363</v>
      </c>
      <c r="AF1041" s="162" t="s">
        <v>363</v>
      </c>
      <c r="AG1041" s="162">
        <v>24789.773387364818</v>
      </c>
      <c r="AH1041" s="162" t="s">
        <v>363</v>
      </c>
      <c r="AI1041" s="162" t="s">
        <v>363</v>
      </c>
      <c r="AJ1041" s="162" t="s">
        <v>363</v>
      </c>
      <c r="AK1041" s="34" t="s">
        <v>363</v>
      </c>
      <c r="AL1041" s="34" t="s">
        <v>363</v>
      </c>
      <c r="AM1041" s="34" t="s">
        <v>363</v>
      </c>
      <c r="AN1041" s="34" t="s">
        <v>363</v>
      </c>
      <c r="AO1041" s="34" t="s">
        <v>363</v>
      </c>
      <c r="AP1041" s="34" t="s">
        <v>363</v>
      </c>
      <c r="AQ1041" s="34" t="s">
        <v>363</v>
      </c>
    </row>
    <row r="1042" spans="1:43" x14ac:dyDescent="0.45">
      <c r="A1042" s="19">
        <v>1034</v>
      </c>
      <c r="B1042" s="19" t="str">
        <f t="shared" si="108"/>
        <v>530521_Blue</v>
      </c>
      <c r="C1042" s="19" t="s">
        <v>162</v>
      </c>
      <c r="D1042" s="19" t="s">
        <v>162</v>
      </c>
      <c r="E1042" s="19" t="s">
        <v>162</v>
      </c>
      <c r="F1042" s="19" t="s">
        <v>162</v>
      </c>
      <c r="G1042" s="19">
        <f t="shared" si="109"/>
        <v>530521</v>
      </c>
      <c r="H1042" s="19" t="str">
        <f t="shared" si="111"/>
        <v>530521</v>
      </c>
      <c r="I1042" s="19">
        <f t="shared" si="105"/>
        <v>809</v>
      </c>
      <c r="J1042" s="19">
        <f t="shared" si="110"/>
        <v>809</v>
      </c>
      <c r="K1042" s="35"/>
      <c r="L1042" s="36"/>
      <c r="M1042" s="36"/>
      <c r="N1042" s="36"/>
      <c r="O1042" s="56"/>
      <c r="P1042" s="36"/>
      <c r="Q1042" s="37"/>
      <c r="R1042" s="37"/>
      <c r="S1042" s="33" t="s">
        <v>362</v>
      </c>
      <c r="T1042" s="34">
        <v>245.77942255921917</v>
      </c>
      <c r="U1042" s="34"/>
      <c r="V1042" s="34" t="s">
        <v>363</v>
      </c>
      <c r="W1042" s="162" t="s">
        <v>363</v>
      </c>
      <c r="X1042" s="162" t="s">
        <v>363</v>
      </c>
      <c r="Y1042" s="34" t="s">
        <v>363</v>
      </c>
      <c r="Z1042" s="162" t="s">
        <v>363</v>
      </c>
      <c r="AA1042" s="162" t="s">
        <v>363</v>
      </c>
      <c r="AB1042" s="162" t="s">
        <v>363</v>
      </c>
      <c r="AC1042" s="34" t="s">
        <v>363</v>
      </c>
      <c r="AD1042" s="162" t="s">
        <v>363</v>
      </c>
      <c r="AE1042" s="162" t="s">
        <v>363</v>
      </c>
      <c r="AF1042" s="162" t="s">
        <v>363</v>
      </c>
      <c r="AG1042" s="162" t="s">
        <v>363</v>
      </c>
      <c r="AH1042" s="162" t="s">
        <v>363</v>
      </c>
      <c r="AI1042" s="162" t="s">
        <v>363</v>
      </c>
      <c r="AJ1042" s="162" t="s">
        <v>363</v>
      </c>
      <c r="AK1042" s="34" t="s">
        <v>363</v>
      </c>
      <c r="AL1042" s="34" t="s">
        <v>363</v>
      </c>
      <c r="AM1042" s="34" t="s">
        <v>363</v>
      </c>
      <c r="AN1042" s="34" t="s">
        <v>363</v>
      </c>
      <c r="AO1042" s="34" t="s">
        <v>363</v>
      </c>
      <c r="AP1042" s="34" t="s">
        <v>363</v>
      </c>
      <c r="AQ1042" s="34" t="s">
        <v>363</v>
      </c>
    </row>
    <row r="1043" spans="1:43" x14ac:dyDescent="0.45">
      <c r="A1043" s="19">
        <v>1035</v>
      </c>
      <c r="B1043" s="19" t="str">
        <f t="shared" si="108"/>
        <v>530521_Grey</v>
      </c>
      <c r="C1043" s="19" t="s">
        <v>162</v>
      </c>
      <c r="D1043" s="19" t="s">
        <v>162</v>
      </c>
      <c r="E1043" s="19" t="s">
        <v>162</v>
      </c>
      <c r="F1043" s="19" t="s">
        <v>162</v>
      </c>
      <c r="G1043" s="19">
        <f t="shared" si="109"/>
        <v>530521</v>
      </c>
      <c r="H1043" s="19" t="str">
        <f t="shared" si="111"/>
        <v>530521</v>
      </c>
      <c r="I1043" s="19">
        <f t="shared" si="105"/>
        <v>809</v>
      </c>
      <c r="J1043" s="19">
        <f t="shared" si="110"/>
        <v>809</v>
      </c>
      <c r="K1043" s="38"/>
      <c r="L1043" s="39"/>
      <c r="M1043" s="39"/>
      <c r="N1043" s="39"/>
      <c r="O1043" s="39"/>
      <c r="P1043" s="39"/>
      <c r="Q1043" s="40"/>
      <c r="R1043" s="40"/>
      <c r="S1043" s="33" t="s">
        <v>364</v>
      </c>
      <c r="T1043" s="34">
        <v>766.19644643125673</v>
      </c>
      <c r="U1043" s="34"/>
      <c r="V1043" s="34" t="s">
        <v>363</v>
      </c>
      <c r="W1043" s="162" t="s">
        <v>363</v>
      </c>
      <c r="X1043" s="162" t="s">
        <v>363</v>
      </c>
      <c r="Y1043" s="34" t="s">
        <v>363</v>
      </c>
      <c r="Z1043" s="162" t="s">
        <v>363</v>
      </c>
      <c r="AA1043" s="162" t="s">
        <v>363</v>
      </c>
      <c r="AB1043" s="162">
        <v>372.83116175061332</v>
      </c>
      <c r="AC1043" s="34" t="s">
        <v>363</v>
      </c>
      <c r="AD1043" s="162" t="s">
        <v>363</v>
      </c>
      <c r="AE1043" s="162" t="s">
        <v>363</v>
      </c>
      <c r="AF1043" s="162" t="s">
        <v>363</v>
      </c>
      <c r="AG1043" s="162">
        <v>1065.4951902572327</v>
      </c>
      <c r="AH1043" s="162" t="s">
        <v>363</v>
      </c>
      <c r="AI1043" s="162" t="s">
        <v>363</v>
      </c>
      <c r="AJ1043" s="162" t="s">
        <v>363</v>
      </c>
      <c r="AK1043" s="34" t="s">
        <v>363</v>
      </c>
      <c r="AL1043" s="34" t="s">
        <v>363</v>
      </c>
      <c r="AM1043" s="34" t="s">
        <v>363</v>
      </c>
      <c r="AN1043" s="34" t="s">
        <v>363</v>
      </c>
      <c r="AO1043" s="34" t="s">
        <v>363</v>
      </c>
      <c r="AP1043" s="34" t="s">
        <v>363</v>
      </c>
      <c r="AQ1043" s="34" t="s">
        <v>363</v>
      </c>
    </row>
    <row r="1044" spans="1:43" x14ac:dyDescent="0.45">
      <c r="A1044" s="19">
        <v>1036</v>
      </c>
      <c r="B1044" s="19" t="str">
        <f t="shared" si="108"/>
        <v>530529_Green</v>
      </c>
      <c r="C1044" s="19" t="s">
        <v>162</v>
      </c>
      <c r="D1044" s="19" t="s">
        <v>162</v>
      </c>
      <c r="E1044" s="19" t="s">
        <v>162</v>
      </c>
      <c r="F1044" s="19" t="s">
        <v>162</v>
      </c>
      <c r="G1044" s="19">
        <f t="shared" si="109"/>
        <v>530529</v>
      </c>
      <c r="H1044" s="19" t="str">
        <f t="shared" si="111"/>
        <v>530529</v>
      </c>
      <c r="I1044" s="19" t="str">
        <f>IF(J1044=J1041,"aa",J1044)</f>
        <v>aa</v>
      </c>
      <c r="J1044" s="19">
        <f t="shared" si="110"/>
        <v>809</v>
      </c>
      <c r="K1044" s="31" t="s">
        <v>363</v>
      </c>
      <c r="L1044" s="30" t="s">
        <v>1243</v>
      </c>
      <c r="M1044" s="30" t="s">
        <v>1244</v>
      </c>
      <c r="N1044" s="49" t="s">
        <v>1245</v>
      </c>
      <c r="O1044" s="30" t="s">
        <v>363</v>
      </c>
      <c r="P1044" s="30" t="s">
        <v>1239</v>
      </c>
      <c r="Q1044" s="32">
        <v>0.9</v>
      </c>
      <c r="R1044" s="32">
        <v>1</v>
      </c>
      <c r="S1044" s="33" t="s">
        <v>361</v>
      </c>
      <c r="T1044" s="34">
        <v>21529.234873128153</v>
      </c>
      <c r="U1044" s="34"/>
      <c r="V1044" s="34" t="s">
        <v>363</v>
      </c>
      <c r="W1044" s="162" t="s">
        <v>363</v>
      </c>
      <c r="X1044" s="162" t="s">
        <v>363</v>
      </c>
      <c r="Y1044" s="34" t="s">
        <v>363</v>
      </c>
      <c r="Z1044" s="162" t="s">
        <v>363</v>
      </c>
      <c r="AA1044" s="162" t="s">
        <v>363</v>
      </c>
      <c r="AB1044" s="162">
        <v>17686.074074074073</v>
      </c>
      <c r="AC1044" s="34" t="s">
        <v>363</v>
      </c>
      <c r="AD1044" s="162" t="s">
        <v>363</v>
      </c>
      <c r="AE1044" s="162" t="s">
        <v>363</v>
      </c>
      <c r="AF1044" s="162" t="s">
        <v>363</v>
      </c>
      <c r="AG1044" s="162">
        <v>27544.192652627575</v>
      </c>
      <c r="AH1044" s="162" t="s">
        <v>363</v>
      </c>
      <c r="AI1044" s="162" t="s">
        <v>363</v>
      </c>
      <c r="AJ1044" s="162" t="s">
        <v>363</v>
      </c>
      <c r="AK1044" s="34" t="s">
        <v>363</v>
      </c>
      <c r="AL1044" s="34" t="s">
        <v>363</v>
      </c>
      <c r="AM1044" s="34" t="s">
        <v>363</v>
      </c>
      <c r="AN1044" s="34" t="s">
        <v>363</v>
      </c>
      <c r="AO1044" s="34" t="s">
        <v>363</v>
      </c>
      <c r="AP1044" s="34" t="s">
        <v>363</v>
      </c>
      <c r="AQ1044" s="34" t="s">
        <v>363</v>
      </c>
    </row>
    <row r="1045" spans="1:43" x14ac:dyDescent="0.45">
      <c r="A1045" s="19">
        <v>1037</v>
      </c>
      <c r="B1045" s="19" t="str">
        <f t="shared" si="108"/>
        <v>530529_Blue</v>
      </c>
      <c r="C1045" s="19" t="s">
        <v>162</v>
      </c>
      <c r="D1045" s="19" t="s">
        <v>162</v>
      </c>
      <c r="E1045" s="19" t="s">
        <v>162</v>
      </c>
      <c r="F1045" s="19" t="s">
        <v>162</v>
      </c>
      <c r="G1045" s="19">
        <f t="shared" si="109"/>
        <v>530529</v>
      </c>
      <c r="H1045" s="19" t="str">
        <f t="shared" si="111"/>
        <v>530529</v>
      </c>
      <c r="I1045" s="19" t="str">
        <f t="shared" si="105"/>
        <v>aa</v>
      </c>
      <c r="J1045" s="19">
        <f t="shared" si="110"/>
        <v>809</v>
      </c>
      <c r="K1045" s="35"/>
      <c r="L1045" s="36"/>
      <c r="M1045" s="36"/>
      <c r="N1045" s="56"/>
      <c r="O1045" s="36"/>
      <c r="P1045" s="36"/>
      <c r="Q1045" s="37"/>
      <c r="R1045" s="37"/>
      <c r="S1045" s="33" t="s">
        <v>362</v>
      </c>
      <c r="T1045" s="34">
        <v>273.08824728802131</v>
      </c>
      <c r="U1045" s="34"/>
      <c r="V1045" s="34" t="s">
        <v>363</v>
      </c>
      <c r="W1045" s="162" t="s">
        <v>363</v>
      </c>
      <c r="X1045" s="162" t="s">
        <v>363</v>
      </c>
      <c r="Y1045" s="34" t="s">
        <v>363</v>
      </c>
      <c r="Z1045" s="162" t="s">
        <v>363</v>
      </c>
      <c r="AA1045" s="162" t="s">
        <v>363</v>
      </c>
      <c r="AB1045" s="162" t="s">
        <v>363</v>
      </c>
      <c r="AC1045" s="34" t="s">
        <v>363</v>
      </c>
      <c r="AD1045" s="162" t="s">
        <v>363</v>
      </c>
      <c r="AE1045" s="162" t="s">
        <v>363</v>
      </c>
      <c r="AF1045" s="162" t="s">
        <v>363</v>
      </c>
      <c r="AG1045" s="162" t="s">
        <v>363</v>
      </c>
      <c r="AH1045" s="162" t="s">
        <v>363</v>
      </c>
      <c r="AI1045" s="162" t="s">
        <v>363</v>
      </c>
      <c r="AJ1045" s="162" t="s">
        <v>363</v>
      </c>
      <c r="AK1045" s="34" t="s">
        <v>363</v>
      </c>
      <c r="AL1045" s="34" t="s">
        <v>363</v>
      </c>
      <c r="AM1045" s="34" t="s">
        <v>363</v>
      </c>
      <c r="AN1045" s="34" t="s">
        <v>363</v>
      </c>
      <c r="AO1045" s="34" t="s">
        <v>363</v>
      </c>
      <c r="AP1045" s="34" t="s">
        <v>363</v>
      </c>
      <c r="AQ1045" s="34" t="s">
        <v>363</v>
      </c>
    </row>
    <row r="1046" spans="1:43" x14ac:dyDescent="0.45">
      <c r="A1046" s="19">
        <v>1038</v>
      </c>
      <c r="B1046" s="19" t="str">
        <f t="shared" si="108"/>
        <v>530529_Grey</v>
      </c>
      <c r="C1046" s="19" t="s">
        <v>162</v>
      </c>
      <c r="D1046" s="19" t="s">
        <v>162</v>
      </c>
      <c r="E1046" s="19" t="s">
        <v>162</v>
      </c>
      <c r="F1046" s="19" t="s">
        <v>162</v>
      </c>
      <c r="G1046" s="19">
        <f t="shared" si="109"/>
        <v>530529</v>
      </c>
      <c r="H1046" s="19" t="str">
        <f t="shared" si="111"/>
        <v>530529</v>
      </c>
      <c r="I1046" s="19" t="str">
        <f t="shared" si="105"/>
        <v>aa</v>
      </c>
      <c r="J1046" s="19">
        <f t="shared" si="110"/>
        <v>809</v>
      </c>
      <c r="K1046" s="38"/>
      <c r="L1046" s="39"/>
      <c r="M1046" s="39"/>
      <c r="N1046" s="39"/>
      <c r="O1046" s="39"/>
      <c r="P1046" s="39"/>
      <c r="Q1046" s="40"/>
      <c r="R1046" s="40"/>
      <c r="S1046" s="33" t="s">
        <v>364</v>
      </c>
      <c r="T1046" s="34">
        <v>851.32938492361859</v>
      </c>
      <c r="U1046" s="34"/>
      <c r="V1046" s="34" t="s">
        <v>363</v>
      </c>
      <c r="W1046" s="162" t="s">
        <v>363</v>
      </c>
      <c r="X1046" s="162" t="s">
        <v>363</v>
      </c>
      <c r="Y1046" s="34" t="s">
        <v>363</v>
      </c>
      <c r="Z1046" s="162" t="s">
        <v>363</v>
      </c>
      <c r="AA1046" s="162" t="s">
        <v>363</v>
      </c>
      <c r="AB1046" s="162">
        <v>414.25684638957034</v>
      </c>
      <c r="AC1046" s="34" t="s">
        <v>363</v>
      </c>
      <c r="AD1046" s="162" t="s">
        <v>363</v>
      </c>
      <c r="AE1046" s="162" t="s">
        <v>363</v>
      </c>
      <c r="AF1046" s="162" t="s">
        <v>363</v>
      </c>
      <c r="AG1046" s="162">
        <v>1183.8835447302586</v>
      </c>
      <c r="AH1046" s="162" t="s">
        <v>363</v>
      </c>
      <c r="AI1046" s="162" t="s">
        <v>363</v>
      </c>
      <c r="AJ1046" s="162" t="s">
        <v>363</v>
      </c>
      <c r="AK1046" s="34" t="s">
        <v>363</v>
      </c>
      <c r="AL1046" s="34" t="s">
        <v>363</v>
      </c>
      <c r="AM1046" s="34" t="s">
        <v>363</v>
      </c>
      <c r="AN1046" s="34" t="s">
        <v>363</v>
      </c>
      <c r="AO1046" s="34" t="s">
        <v>363</v>
      </c>
      <c r="AP1046" s="34" t="s">
        <v>363</v>
      </c>
      <c r="AQ1046" s="34" t="s">
        <v>363</v>
      </c>
    </row>
    <row r="1047" spans="1:43" x14ac:dyDescent="0.45">
      <c r="A1047" s="19">
        <v>1039</v>
      </c>
      <c r="B1047" s="19" t="str">
        <f t="shared" si="108"/>
        <v>530590_Green</v>
      </c>
      <c r="C1047" s="19" t="s">
        <v>162</v>
      </c>
      <c r="D1047" s="19" t="s">
        <v>162</v>
      </c>
      <c r="E1047" s="19" t="s">
        <v>162</v>
      </c>
      <c r="F1047" s="19" t="s">
        <v>162</v>
      </c>
      <c r="G1047" s="19">
        <f t="shared" si="109"/>
        <v>530590</v>
      </c>
      <c r="H1047" s="19" t="str">
        <f t="shared" si="111"/>
        <v>530590</v>
      </c>
      <c r="I1047" s="19">
        <f>IF(J1047=J1044,"aa",J1047)</f>
        <v>821</v>
      </c>
      <c r="J1047" s="19">
        <f t="shared" si="110"/>
        <v>821</v>
      </c>
      <c r="K1047" s="31">
        <v>821</v>
      </c>
      <c r="L1047" s="30" t="s">
        <v>1246</v>
      </c>
      <c r="M1047" s="30"/>
      <c r="N1047" s="30"/>
      <c r="O1047" s="49" t="s">
        <v>1247</v>
      </c>
      <c r="P1047" s="30" t="s">
        <v>1246</v>
      </c>
      <c r="Q1047" s="32">
        <v>1</v>
      </c>
      <c r="R1047" s="32">
        <v>1</v>
      </c>
      <c r="S1047" s="33" t="s">
        <v>361</v>
      </c>
      <c r="T1047" s="34">
        <v>5796.4070090612568</v>
      </c>
      <c r="U1047" s="34"/>
      <c r="V1047" s="34">
        <v>19269.627662469138</v>
      </c>
      <c r="W1047" s="162" t="s">
        <v>363</v>
      </c>
      <c r="X1047" s="162" t="s">
        <v>363</v>
      </c>
      <c r="Y1047" s="34" t="s">
        <v>363</v>
      </c>
      <c r="Z1047" s="162">
        <v>68714.198864374426</v>
      </c>
      <c r="AA1047" s="162" t="s">
        <v>363</v>
      </c>
      <c r="AB1047" s="162" t="s">
        <v>363</v>
      </c>
      <c r="AC1047" s="34" t="s">
        <v>363</v>
      </c>
      <c r="AD1047" s="162" t="s">
        <v>363</v>
      </c>
      <c r="AE1047" s="162" t="s">
        <v>363</v>
      </c>
      <c r="AF1047" s="162" t="s">
        <v>363</v>
      </c>
      <c r="AG1047" s="162">
        <v>4244.562735987216</v>
      </c>
      <c r="AH1047" s="162" t="s">
        <v>363</v>
      </c>
      <c r="AI1047" s="162" t="s">
        <v>363</v>
      </c>
      <c r="AJ1047" s="162" t="s">
        <v>363</v>
      </c>
      <c r="AK1047" s="34">
        <v>1017.5814095650981</v>
      </c>
      <c r="AL1047" s="34">
        <v>6120.3319554965601</v>
      </c>
      <c r="AM1047" s="34" t="s">
        <v>363</v>
      </c>
      <c r="AN1047" s="34">
        <v>353.33646408050748</v>
      </c>
      <c r="AO1047" s="34" t="s">
        <v>363</v>
      </c>
      <c r="AP1047" s="34" t="s">
        <v>363</v>
      </c>
      <c r="AQ1047" s="34">
        <v>3316.5989599108821</v>
      </c>
    </row>
    <row r="1048" spans="1:43" x14ac:dyDescent="0.45">
      <c r="A1048" s="19">
        <v>1040</v>
      </c>
      <c r="B1048" s="19" t="str">
        <f t="shared" si="108"/>
        <v>530590_Blue</v>
      </c>
      <c r="C1048" s="19" t="s">
        <v>162</v>
      </c>
      <c r="D1048" s="19" t="s">
        <v>162</v>
      </c>
      <c r="E1048" s="19" t="s">
        <v>162</v>
      </c>
      <c r="F1048" s="19" t="s">
        <v>162</v>
      </c>
      <c r="G1048" s="19">
        <f t="shared" si="109"/>
        <v>530590</v>
      </c>
      <c r="H1048" s="19" t="str">
        <f t="shared" si="111"/>
        <v>530590</v>
      </c>
      <c r="I1048" s="19">
        <f t="shared" si="105"/>
        <v>821</v>
      </c>
      <c r="J1048" s="19">
        <f t="shared" si="110"/>
        <v>821</v>
      </c>
      <c r="K1048" s="35"/>
      <c r="L1048" s="36"/>
      <c r="M1048" s="36"/>
      <c r="N1048" s="36"/>
      <c r="O1048" s="56"/>
      <c r="P1048" s="36"/>
      <c r="Q1048" s="37"/>
      <c r="R1048" s="37"/>
      <c r="S1048" s="33" t="s">
        <v>362</v>
      </c>
      <c r="T1048" s="34">
        <v>141.74578950392029</v>
      </c>
      <c r="U1048" s="34"/>
      <c r="V1048" s="34">
        <v>296.85563180794247</v>
      </c>
      <c r="W1048" s="162" t="s">
        <v>363</v>
      </c>
      <c r="X1048" s="162" t="s">
        <v>363</v>
      </c>
      <c r="Y1048" s="34" t="s">
        <v>363</v>
      </c>
      <c r="Z1048" s="162">
        <v>1374.9041228835301</v>
      </c>
      <c r="AA1048" s="162" t="s">
        <v>363</v>
      </c>
      <c r="AB1048" s="162" t="s">
        <v>363</v>
      </c>
      <c r="AC1048" s="34" t="s">
        <v>363</v>
      </c>
      <c r="AD1048" s="162" t="s">
        <v>363</v>
      </c>
      <c r="AE1048" s="162" t="s">
        <v>363</v>
      </c>
      <c r="AF1048" s="162" t="s">
        <v>363</v>
      </c>
      <c r="AG1048" s="162">
        <v>5.4389800197414795</v>
      </c>
      <c r="AH1048" s="162" t="s">
        <v>363</v>
      </c>
      <c r="AI1048" s="162" t="s">
        <v>363</v>
      </c>
      <c r="AJ1048" s="162" t="s">
        <v>363</v>
      </c>
      <c r="AK1048" s="34">
        <v>0.37427280333562107</v>
      </c>
      <c r="AL1048" s="34">
        <v>766.57265131563827</v>
      </c>
      <c r="AM1048" s="34" t="s">
        <v>363</v>
      </c>
      <c r="AN1048" s="34">
        <v>5.7657533376091452</v>
      </c>
      <c r="AO1048" s="34" t="s">
        <v>363</v>
      </c>
      <c r="AP1048" s="34" t="s">
        <v>363</v>
      </c>
      <c r="AQ1048" s="34">
        <v>2608.1353780232203</v>
      </c>
    </row>
    <row r="1049" spans="1:43" x14ac:dyDescent="0.45">
      <c r="A1049" s="19">
        <v>1041</v>
      </c>
      <c r="B1049" s="19" t="str">
        <f t="shared" si="108"/>
        <v>530590_Grey</v>
      </c>
      <c r="C1049" s="19" t="s">
        <v>162</v>
      </c>
      <c r="D1049" s="19" t="s">
        <v>162</v>
      </c>
      <c r="E1049" s="19" t="s">
        <v>162</v>
      </c>
      <c r="F1049" s="19" t="s">
        <v>162</v>
      </c>
      <c r="G1049" s="19">
        <f t="shared" si="109"/>
        <v>530590</v>
      </c>
      <c r="H1049" s="19" t="str">
        <f t="shared" si="111"/>
        <v>530590</v>
      </c>
      <c r="I1049" s="19">
        <f t="shared" ref="I1049:I1064" si="112">IF(J1049=J1046,"aa",J1049)</f>
        <v>821</v>
      </c>
      <c r="J1049" s="19">
        <f t="shared" si="110"/>
        <v>821</v>
      </c>
      <c r="K1049" s="38"/>
      <c r="L1049" s="39"/>
      <c r="M1049" s="39"/>
      <c r="N1049" s="39"/>
      <c r="O1049" s="39"/>
      <c r="P1049" s="39"/>
      <c r="Q1049" s="40"/>
      <c r="R1049" s="40"/>
      <c r="S1049" s="33" t="s">
        <v>364</v>
      </c>
      <c r="T1049" s="34">
        <v>269.95805158621721</v>
      </c>
      <c r="U1049" s="34"/>
      <c r="V1049" s="34">
        <v>495.21811976801428</v>
      </c>
      <c r="W1049" s="162" t="s">
        <v>363</v>
      </c>
      <c r="X1049" s="162" t="s">
        <v>363</v>
      </c>
      <c r="Y1049" s="34" t="s">
        <v>363</v>
      </c>
      <c r="Z1049" s="162" t="s">
        <v>363</v>
      </c>
      <c r="AA1049" s="162" t="s">
        <v>363</v>
      </c>
      <c r="AB1049" s="162" t="s">
        <v>363</v>
      </c>
      <c r="AC1049" s="34" t="s">
        <v>363</v>
      </c>
      <c r="AD1049" s="162" t="s">
        <v>363</v>
      </c>
      <c r="AE1049" s="162" t="s">
        <v>363</v>
      </c>
      <c r="AF1049" s="162" t="s">
        <v>363</v>
      </c>
      <c r="AG1049" s="162">
        <v>367.8676574003145</v>
      </c>
      <c r="AH1049" s="162" t="s">
        <v>363</v>
      </c>
      <c r="AI1049" s="162" t="s">
        <v>363</v>
      </c>
      <c r="AJ1049" s="162" t="s">
        <v>363</v>
      </c>
      <c r="AK1049" s="34">
        <v>68.266753572217866</v>
      </c>
      <c r="AL1049" s="34">
        <v>422.13746795151877</v>
      </c>
      <c r="AM1049" s="34" t="s">
        <v>363</v>
      </c>
      <c r="AN1049" s="34">
        <v>93.51261733517623</v>
      </c>
      <c r="AO1049" s="34" t="s">
        <v>363</v>
      </c>
      <c r="AP1049" s="34" t="s">
        <v>363</v>
      </c>
      <c r="AQ1049" s="34">
        <v>1664.1324251709134</v>
      </c>
    </row>
    <row r="1050" spans="1:43" x14ac:dyDescent="0.45">
      <c r="A1050" s="19">
        <v>1042</v>
      </c>
      <c r="B1050" s="19" t="str">
        <f t="shared" si="108"/>
        <v>530590_Green</v>
      </c>
      <c r="C1050" s="19" t="s">
        <v>162</v>
      </c>
      <c r="D1050" s="19" t="s">
        <v>162</v>
      </c>
      <c r="E1050" s="19" t="s">
        <v>162</v>
      </c>
      <c r="F1050" s="19" t="s">
        <v>162</v>
      </c>
      <c r="G1050" s="19">
        <f t="shared" si="109"/>
        <v>530590</v>
      </c>
      <c r="H1050" s="26">
        <v>530590</v>
      </c>
      <c r="I1050" s="19" t="str">
        <f>IF(J1050=J1047,"aa",J1050)</f>
        <v>aa</v>
      </c>
      <c r="J1050" s="19">
        <f t="shared" si="110"/>
        <v>821</v>
      </c>
      <c r="K1050" s="31" t="s">
        <v>363</v>
      </c>
      <c r="L1050" s="30" t="s">
        <v>1248</v>
      </c>
      <c r="M1050" s="30" t="s">
        <v>1249</v>
      </c>
      <c r="N1050" s="30" t="s">
        <v>1250</v>
      </c>
      <c r="O1050" s="30" t="s">
        <v>363</v>
      </c>
      <c r="P1050" s="30" t="s">
        <v>1248</v>
      </c>
      <c r="Q1050" s="32">
        <v>1</v>
      </c>
      <c r="R1050" s="32">
        <v>1</v>
      </c>
      <c r="S1050" s="33" t="s">
        <v>361</v>
      </c>
      <c r="T1050" s="34">
        <v>5796.4070090612568</v>
      </c>
      <c r="U1050" s="34"/>
      <c r="V1050" s="34">
        <v>19269.627662469138</v>
      </c>
      <c r="W1050" s="162" t="s">
        <v>363</v>
      </c>
      <c r="X1050" s="162" t="s">
        <v>363</v>
      </c>
      <c r="Y1050" s="34" t="s">
        <v>363</v>
      </c>
      <c r="Z1050" s="162">
        <v>68714.198864374426</v>
      </c>
      <c r="AA1050" s="162" t="s">
        <v>363</v>
      </c>
      <c r="AB1050" s="162" t="s">
        <v>363</v>
      </c>
      <c r="AC1050" s="34" t="s">
        <v>363</v>
      </c>
      <c r="AD1050" s="162" t="s">
        <v>363</v>
      </c>
      <c r="AE1050" s="162" t="s">
        <v>363</v>
      </c>
      <c r="AF1050" s="162" t="s">
        <v>363</v>
      </c>
      <c r="AG1050" s="162">
        <v>4244.562735987216</v>
      </c>
      <c r="AH1050" s="162" t="s">
        <v>363</v>
      </c>
      <c r="AI1050" s="162" t="s">
        <v>363</v>
      </c>
      <c r="AJ1050" s="162" t="s">
        <v>363</v>
      </c>
      <c r="AK1050" s="34">
        <v>1017.5814095650981</v>
      </c>
      <c r="AL1050" s="34">
        <v>6120.3319554965601</v>
      </c>
      <c r="AM1050" s="34" t="s">
        <v>363</v>
      </c>
      <c r="AN1050" s="34">
        <v>353.33646408050748</v>
      </c>
      <c r="AO1050" s="34" t="s">
        <v>363</v>
      </c>
      <c r="AP1050" s="34" t="s">
        <v>363</v>
      </c>
      <c r="AQ1050" s="34">
        <v>3316.5989599108821</v>
      </c>
    </row>
    <row r="1051" spans="1:43" x14ac:dyDescent="0.45">
      <c r="A1051" s="19">
        <v>1043</v>
      </c>
      <c r="B1051" s="19" t="str">
        <f t="shared" si="108"/>
        <v>530590_Blue</v>
      </c>
      <c r="C1051" s="19" t="s">
        <v>162</v>
      </c>
      <c r="D1051" s="19" t="s">
        <v>162</v>
      </c>
      <c r="E1051" s="19" t="s">
        <v>162</v>
      </c>
      <c r="F1051" s="19" t="s">
        <v>162</v>
      </c>
      <c r="G1051" s="19">
        <f t="shared" si="109"/>
        <v>530590</v>
      </c>
      <c r="H1051" s="26">
        <f>IF(L1051="",H1050,LEFT(L1051,6))</f>
        <v>530590</v>
      </c>
      <c r="I1051" s="19" t="str">
        <f t="shared" si="112"/>
        <v>aa</v>
      </c>
      <c r="J1051" s="19">
        <f t="shared" si="110"/>
        <v>821</v>
      </c>
      <c r="K1051" s="35"/>
      <c r="L1051" s="36"/>
      <c r="M1051" s="36"/>
      <c r="N1051" s="36"/>
      <c r="O1051" s="36"/>
      <c r="P1051" s="36"/>
      <c r="Q1051" s="37"/>
      <c r="R1051" s="37"/>
      <c r="S1051" s="33" t="s">
        <v>362</v>
      </c>
      <c r="T1051" s="34">
        <v>141.74578950392029</v>
      </c>
      <c r="U1051" s="34"/>
      <c r="V1051" s="34">
        <v>296.85563180794247</v>
      </c>
      <c r="W1051" s="162" t="s">
        <v>363</v>
      </c>
      <c r="X1051" s="162" t="s">
        <v>363</v>
      </c>
      <c r="Y1051" s="34" t="s">
        <v>363</v>
      </c>
      <c r="Z1051" s="162">
        <v>1374.9041228835301</v>
      </c>
      <c r="AA1051" s="162" t="s">
        <v>363</v>
      </c>
      <c r="AB1051" s="162" t="s">
        <v>363</v>
      </c>
      <c r="AC1051" s="34" t="s">
        <v>363</v>
      </c>
      <c r="AD1051" s="162" t="s">
        <v>363</v>
      </c>
      <c r="AE1051" s="162" t="s">
        <v>363</v>
      </c>
      <c r="AF1051" s="162" t="s">
        <v>363</v>
      </c>
      <c r="AG1051" s="162">
        <v>5.4389800197414795</v>
      </c>
      <c r="AH1051" s="162" t="s">
        <v>363</v>
      </c>
      <c r="AI1051" s="162" t="s">
        <v>363</v>
      </c>
      <c r="AJ1051" s="162" t="s">
        <v>363</v>
      </c>
      <c r="AK1051" s="34">
        <v>0.37427280333562107</v>
      </c>
      <c r="AL1051" s="34">
        <v>766.57265131563827</v>
      </c>
      <c r="AM1051" s="34" t="s">
        <v>363</v>
      </c>
      <c r="AN1051" s="34">
        <v>5.7657533376091452</v>
      </c>
      <c r="AO1051" s="34" t="s">
        <v>363</v>
      </c>
      <c r="AP1051" s="34" t="s">
        <v>363</v>
      </c>
      <c r="AQ1051" s="34">
        <v>2608.1353780232203</v>
      </c>
    </row>
    <row r="1052" spans="1:43" x14ac:dyDescent="0.45">
      <c r="A1052" s="19">
        <v>1044</v>
      </c>
      <c r="B1052" s="19" t="str">
        <f t="shared" si="108"/>
        <v>530590_Grey</v>
      </c>
      <c r="C1052" s="19" t="s">
        <v>162</v>
      </c>
      <c r="D1052" s="19" t="s">
        <v>162</v>
      </c>
      <c r="E1052" s="19" t="s">
        <v>162</v>
      </c>
      <c r="F1052" s="19" t="s">
        <v>162</v>
      </c>
      <c r="G1052" s="19">
        <f t="shared" si="109"/>
        <v>530590</v>
      </c>
      <c r="H1052" s="26">
        <f>IF(L1052="",H1051,LEFT(L1052,6))</f>
        <v>530590</v>
      </c>
      <c r="I1052" s="19" t="str">
        <f t="shared" si="112"/>
        <v>aa</v>
      </c>
      <c r="J1052" s="19">
        <f t="shared" si="110"/>
        <v>821</v>
      </c>
      <c r="K1052" s="38"/>
      <c r="L1052" s="39"/>
      <c r="M1052" s="39"/>
      <c r="N1052" s="39"/>
      <c r="O1052" s="39"/>
      <c r="P1052" s="39"/>
      <c r="Q1052" s="40"/>
      <c r="R1052" s="40"/>
      <c r="S1052" s="33" t="s">
        <v>364</v>
      </c>
      <c r="T1052" s="34">
        <v>269.95805158621721</v>
      </c>
      <c r="U1052" s="34"/>
      <c r="V1052" s="34">
        <v>495.21811976801428</v>
      </c>
      <c r="W1052" s="162" t="s">
        <v>363</v>
      </c>
      <c r="X1052" s="162" t="s">
        <v>363</v>
      </c>
      <c r="Y1052" s="34" t="s">
        <v>363</v>
      </c>
      <c r="Z1052" s="162" t="s">
        <v>363</v>
      </c>
      <c r="AA1052" s="162" t="s">
        <v>363</v>
      </c>
      <c r="AB1052" s="162" t="s">
        <v>363</v>
      </c>
      <c r="AC1052" s="34" t="s">
        <v>363</v>
      </c>
      <c r="AD1052" s="162" t="s">
        <v>363</v>
      </c>
      <c r="AE1052" s="162" t="s">
        <v>363</v>
      </c>
      <c r="AF1052" s="162" t="s">
        <v>363</v>
      </c>
      <c r="AG1052" s="162">
        <v>367.8676574003145</v>
      </c>
      <c r="AH1052" s="162" t="s">
        <v>363</v>
      </c>
      <c r="AI1052" s="162" t="s">
        <v>363</v>
      </c>
      <c r="AJ1052" s="162" t="s">
        <v>363</v>
      </c>
      <c r="AK1052" s="34">
        <v>68.266753572217866</v>
      </c>
      <c r="AL1052" s="34">
        <v>422.13746795151877</v>
      </c>
      <c r="AM1052" s="34" t="s">
        <v>363</v>
      </c>
      <c r="AN1052" s="34">
        <v>93.51261733517623</v>
      </c>
      <c r="AO1052" s="34" t="s">
        <v>363</v>
      </c>
      <c r="AP1052" s="34" t="s">
        <v>363</v>
      </c>
      <c r="AQ1052" s="34">
        <v>1664.1324251709134</v>
      </c>
    </row>
    <row r="1053" spans="1:43" x14ac:dyDescent="0.45">
      <c r="A1053" s="19">
        <v>1045</v>
      </c>
      <c r="B1053" s="19" t="str">
        <f t="shared" si="108"/>
        <v>530590_Green</v>
      </c>
      <c r="C1053" s="19" t="s">
        <v>162</v>
      </c>
      <c r="D1053" s="19" t="s">
        <v>162</v>
      </c>
      <c r="E1053" s="19" t="s">
        <v>162</v>
      </c>
      <c r="F1053" s="19" t="s">
        <v>162</v>
      </c>
      <c r="G1053" s="19">
        <f t="shared" si="109"/>
        <v>530590</v>
      </c>
      <c r="H1053" s="26">
        <v>530590</v>
      </c>
      <c r="I1053" s="19" t="str">
        <f>IF(J1053=J1050,"aa",J1053)</f>
        <v>aa</v>
      </c>
      <c r="J1053" s="19">
        <f t="shared" si="110"/>
        <v>821</v>
      </c>
      <c r="K1053" s="31" t="s">
        <v>363</v>
      </c>
      <c r="L1053" s="30" t="s">
        <v>1251</v>
      </c>
      <c r="M1053" s="30" t="s">
        <v>1252</v>
      </c>
      <c r="N1053" s="49" t="s">
        <v>1253</v>
      </c>
      <c r="O1053" s="30" t="s">
        <v>363</v>
      </c>
      <c r="P1053" s="30" t="s">
        <v>1248</v>
      </c>
      <c r="Q1053" s="32">
        <v>0.9</v>
      </c>
      <c r="R1053" s="32">
        <v>1</v>
      </c>
      <c r="S1053" s="33" t="s">
        <v>361</v>
      </c>
      <c r="T1053" s="34">
        <v>6440.4522322902849</v>
      </c>
      <c r="U1053" s="34"/>
      <c r="V1053" s="34">
        <v>21410.697402743488</v>
      </c>
      <c r="W1053" s="162" t="s">
        <v>363</v>
      </c>
      <c r="X1053" s="162" t="s">
        <v>363</v>
      </c>
      <c r="Y1053" s="34" t="s">
        <v>363</v>
      </c>
      <c r="Z1053" s="162">
        <v>76349.109849304921</v>
      </c>
      <c r="AA1053" s="162" t="s">
        <v>363</v>
      </c>
      <c r="AB1053" s="162" t="s">
        <v>363</v>
      </c>
      <c r="AC1053" s="34" t="s">
        <v>363</v>
      </c>
      <c r="AD1053" s="162" t="s">
        <v>363</v>
      </c>
      <c r="AE1053" s="162" t="s">
        <v>363</v>
      </c>
      <c r="AF1053" s="162" t="s">
        <v>363</v>
      </c>
      <c r="AG1053" s="162">
        <v>4716.180817763573</v>
      </c>
      <c r="AH1053" s="162" t="s">
        <v>363</v>
      </c>
      <c r="AI1053" s="162" t="s">
        <v>363</v>
      </c>
      <c r="AJ1053" s="162" t="s">
        <v>363</v>
      </c>
      <c r="AK1053" s="34">
        <v>1130.6460106278867</v>
      </c>
      <c r="AL1053" s="34">
        <v>6800.3688394406217</v>
      </c>
      <c r="AM1053" s="34" t="s">
        <v>363</v>
      </c>
      <c r="AN1053" s="34">
        <v>392.59607120056387</v>
      </c>
      <c r="AO1053" s="34" t="s">
        <v>363</v>
      </c>
      <c r="AP1053" s="34" t="s">
        <v>363</v>
      </c>
      <c r="AQ1053" s="34">
        <v>3685.1099554565353</v>
      </c>
    </row>
    <row r="1054" spans="1:43" x14ac:dyDescent="0.45">
      <c r="A1054" s="19">
        <v>1046</v>
      </c>
      <c r="B1054" s="19" t="str">
        <f t="shared" si="108"/>
        <v>530590_Blue</v>
      </c>
      <c r="C1054" s="19" t="s">
        <v>162</v>
      </c>
      <c r="D1054" s="19" t="s">
        <v>162</v>
      </c>
      <c r="E1054" s="19" t="s">
        <v>162</v>
      </c>
      <c r="F1054" s="19" t="s">
        <v>162</v>
      </c>
      <c r="G1054" s="19">
        <f t="shared" si="109"/>
        <v>530590</v>
      </c>
      <c r="H1054" s="26">
        <f t="shared" ref="H1054:H1067" si="113">IF(L1054="",H1053,LEFT(L1054,6))</f>
        <v>530590</v>
      </c>
      <c r="I1054" s="19" t="str">
        <f t="shared" si="112"/>
        <v>aa</v>
      </c>
      <c r="J1054" s="19">
        <f t="shared" si="110"/>
        <v>821</v>
      </c>
      <c r="K1054" s="35"/>
      <c r="L1054" s="36"/>
      <c r="M1054" s="36"/>
      <c r="N1054" s="56"/>
      <c r="O1054" s="36"/>
      <c r="P1054" s="36"/>
      <c r="Q1054" s="37"/>
      <c r="R1054" s="37"/>
      <c r="S1054" s="33" t="s">
        <v>362</v>
      </c>
      <c r="T1054" s="34">
        <v>157.49532167102254</v>
      </c>
      <c r="U1054" s="34"/>
      <c r="V1054" s="34">
        <v>329.83959089771383</v>
      </c>
      <c r="W1054" s="162" t="s">
        <v>363</v>
      </c>
      <c r="X1054" s="162" t="s">
        <v>363</v>
      </c>
      <c r="Y1054" s="34" t="s">
        <v>363</v>
      </c>
      <c r="Z1054" s="162">
        <v>1527.6712476483667</v>
      </c>
      <c r="AA1054" s="162" t="s">
        <v>363</v>
      </c>
      <c r="AB1054" s="162" t="s">
        <v>363</v>
      </c>
      <c r="AC1054" s="34" t="s">
        <v>363</v>
      </c>
      <c r="AD1054" s="162" t="s">
        <v>363</v>
      </c>
      <c r="AE1054" s="162" t="s">
        <v>363</v>
      </c>
      <c r="AF1054" s="162" t="s">
        <v>363</v>
      </c>
      <c r="AG1054" s="162">
        <v>6.043311133046088</v>
      </c>
      <c r="AH1054" s="162" t="s">
        <v>363</v>
      </c>
      <c r="AI1054" s="162" t="s">
        <v>363</v>
      </c>
      <c r="AJ1054" s="162" t="s">
        <v>363</v>
      </c>
      <c r="AK1054" s="34">
        <v>0.4158586703729123</v>
      </c>
      <c r="AL1054" s="34">
        <v>851.74739035070911</v>
      </c>
      <c r="AM1054" s="34" t="s">
        <v>363</v>
      </c>
      <c r="AN1054" s="34">
        <v>6.4063925973434941</v>
      </c>
      <c r="AO1054" s="34" t="s">
        <v>363</v>
      </c>
      <c r="AP1054" s="34" t="s">
        <v>363</v>
      </c>
      <c r="AQ1054" s="34">
        <v>2897.9281978035779</v>
      </c>
    </row>
    <row r="1055" spans="1:43" x14ac:dyDescent="0.45">
      <c r="A1055" s="19">
        <v>1047</v>
      </c>
      <c r="B1055" s="19" t="str">
        <f t="shared" si="108"/>
        <v>530590_Grey</v>
      </c>
      <c r="C1055" s="19" t="s">
        <v>162</v>
      </c>
      <c r="D1055" s="19" t="s">
        <v>162</v>
      </c>
      <c r="E1055" s="19" t="s">
        <v>162</v>
      </c>
      <c r="F1055" s="19" t="s">
        <v>162</v>
      </c>
      <c r="G1055" s="19">
        <f t="shared" si="109"/>
        <v>530590</v>
      </c>
      <c r="H1055" s="26">
        <f t="shared" si="113"/>
        <v>530590</v>
      </c>
      <c r="I1055" s="19" t="str">
        <f t="shared" si="112"/>
        <v>aa</v>
      </c>
      <c r="J1055" s="19">
        <f t="shared" si="110"/>
        <v>821</v>
      </c>
      <c r="K1055" s="38"/>
      <c r="L1055" s="39"/>
      <c r="M1055" s="39"/>
      <c r="N1055" s="39"/>
      <c r="O1055" s="39"/>
      <c r="P1055" s="39"/>
      <c r="Q1055" s="40"/>
      <c r="R1055" s="40"/>
      <c r="S1055" s="33" t="s">
        <v>364</v>
      </c>
      <c r="T1055" s="34">
        <v>299.95339065135244</v>
      </c>
      <c r="U1055" s="34"/>
      <c r="V1055" s="34">
        <v>550.24235529779367</v>
      </c>
      <c r="W1055" s="162" t="s">
        <v>363</v>
      </c>
      <c r="X1055" s="162" t="s">
        <v>363</v>
      </c>
      <c r="Y1055" s="34" t="s">
        <v>363</v>
      </c>
      <c r="Z1055" s="162" t="s">
        <v>363</v>
      </c>
      <c r="AA1055" s="162" t="s">
        <v>363</v>
      </c>
      <c r="AB1055" s="162" t="s">
        <v>363</v>
      </c>
      <c r="AC1055" s="34" t="s">
        <v>363</v>
      </c>
      <c r="AD1055" s="162" t="s">
        <v>363</v>
      </c>
      <c r="AE1055" s="162" t="s">
        <v>363</v>
      </c>
      <c r="AF1055" s="162" t="s">
        <v>363</v>
      </c>
      <c r="AG1055" s="162">
        <v>408.74184155590501</v>
      </c>
      <c r="AH1055" s="162" t="s">
        <v>363</v>
      </c>
      <c r="AI1055" s="162" t="s">
        <v>363</v>
      </c>
      <c r="AJ1055" s="162" t="s">
        <v>363</v>
      </c>
      <c r="AK1055" s="34">
        <v>75.8519484135754</v>
      </c>
      <c r="AL1055" s="34">
        <v>469.04163105724308</v>
      </c>
      <c r="AM1055" s="34" t="s">
        <v>363</v>
      </c>
      <c r="AN1055" s="34">
        <v>103.90290815019581</v>
      </c>
      <c r="AO1055" s="34" t="s">
        <v>363</v>
      </c>
      <c r="AP1055" s="34" t="s">
        <v>363</v>
      </c>
      <c r="AQ1055" s="34">
        <v>1849.0360279676815</v>
      </c>
    </row>
    <row r="1056" spans="1:43" x14ac:dyDescent="0.45">
      <c r="A1056" s="19">
        <v>1048</v>
      </c>
      <c r="B1056" s="19" t="str">
        <f t="shared" si="108"/>
        <v>240110_Green</v>
      </c>
      <c r="C1056" s="19" t="s">
        <v>265</v>
      </c>
      <c r="D1056" s="19" t="s">
        <v>265</v>
      </c>
      <c r="E1056" s="19" t="s">
        <v>265</v>
      </c>
      <c r="F1056" s="19" t="s">
        <v>265</v>
      </c>
      <c r="G1056" s="19">
        <f t="shared" si="109"/>
        <v>240110</v>
      </c>
      <c r="H1056" s="19" t="str">
        <f t="shared" si="113"/>
        <v>240110</v>
      </c>
      <c r="I1056" s="19">
        <f>IF(J1056=J1053,"aa",J1056)</f>
        <v>826</v>
      </c>
      <c r="J1056" s="19">
        <f t="shared" si="110"/>
        <v>826</v>
      </c>
      <c r="K1056" s="31">
        <v>826</v>
      </c>
      <c r="L1056" s="30" t="s">
        <v>1254</v>
      </c>
      <c r="M1056" s="30" t="s">
        <v>1255</v>
      </c>
      <c r="N1056" s="49" t="s">
        <v>1256</v>
      </c>
      <c r="O1056" s="49" t="s">
        <v>264</v>
      </c>
      <c r="P1056" s="30" t="s">
        <v>1254</v>
      </c>
      <c r="Q1056" s="32">
        <v>1</v>
      </c>
      <c r="R1056" s="32">
        <v>1</v>
      </c>
      <c r="S1056" s="33" t="s">
        <v>361</v>
      </c>
      <c r="T1056" s="34">
        <v>2020.5631873233851</v>
      </c>
      <c r="U1056" s="34"/>
      <c r="V1056" s="34">
        <v>2249.4832433643701</v>
      </c>
      <c r="W1056" s="162" t="s">
        <v>363</v>
      </c>
      <c r="X1056" s="162">
        <v>2088.9840333360626</v>
      </c>
      <c r="Y1056" s="34" t="s">
        <v>363</v>
      </c>
      <c r="Z1056" s="162">
        <v>3159.6280805641268</v>
      </c>
      <c r="AA1056" s="162">
        <v>5720.4303797468347</v>
      </c>
      <c r="AB1056" s="162">
        <v>5779.6528315896676</v>
      </c>
      <c r="AC1056" s="34">
        <v>2098.1168944830724</v>
      </c>
      <c r="AD1056" s="162">
        <v>3501.0002315431329</v>
      </c>
      <c r="AE1056" s="162">
        <v>5155.6888928990356</v>
      </c>
      <c r="AF1056" s="162">
        <v>1535.9037037037037</v>
      </c>
      <c r="AG1056" s="162">
        <v>2528.3281827546507</v>
      </c>
      <c r="AH1056" s="162">
        <v>1300.7162252999096</v>
      </c>
      <c r="AI1056" s="162">
        <v>3967.6230524156458</v>
      </c>
      <c r="AJ1056" s="162">
        <v>1694.2517016521388</v>
      </c>
      <c r="AK1056" s="34">
        <v>1990.4380601573896</v>
      </c>
      <c r="AL1056" s="34">
        <v>880.65733207295955</v>
      </c>
      <c r="AM1056" s="34">
        <v>473.60554940128532</v>
      </c>
      <c r="AN1056" s="34">
        <v>2007.0061942570089</v>
      </c>
      <c r="AO1056" s="34" t="s">
        <v>363</v>
      </c>
      <c r="AP1056" s="34">
        <v>3108.4179839160979</v>
      </c>
      <c r="AQ1056" s="34">
        <v>487.61442441054095</v>
      </c>
    </row>
    <row r="1057" spans="1:43" x14ac:dyDescent="0.45">
      <c r="A1057" s="19">
        <v>1049</v>
      </c>
      <c r="B1057" s="19" t="str">
        <f t="shared" si="108"/>
        <v>240110_Blue</v>
      </c>
      <c r="C1057" s="19" t="s">
        <v>265</v>
      </c>
      <c r="D1057" s="19" t="s">
        <v>265</v>
      </c>
      <c r="E1057" s="19" t="s">
        <v>265</v>
      </c>
      <c r="F1057" s="19" t="s">
        <v>265</v>
      </c>
      <c r="G1057" s="19">
        <f t="shared" si="109"/>
        <v>240110</v>
      </c>
      <c r="H1057" s="19" t="str">
        <f t="shared" si="113"/>
        <v>240110</v>
      </c>
      <c r="I1057" s="19">
        <f t="shared" si="112"/>
        <v>826</v>
      </c>
      <c r="J1057" s="19">
        <f t="shared" si="110"/>
        <v>826</v>
      </c>
      <c r="K1057" s="35"/>
      <c r="L1057" s="36"/>
      <c r="M1057" s="36"/>
      <c r="N1057" s="56"/>
      <c r="O1057" s="56"/>
      <c r="P1057" s="36"/>
      <c r="Q1057" s="37"/>
      <c r="R1057" s="37"/>
      <c r="S1057" s="33" t="s">
        <v>362</v>
      </c>
      <c r="T1057" s="34">
        <v>204.90039031787364</v>
      </c>
      <c r="U1057" s="34"/>
      <c r="V1057" s="34" t="s">
        <v>363</v>
      </c>
      <c r="W1057" s="162" t="s">
        <v>363</v>
      </c>
      <c r="X1057" s="162">
        <v>5.1989131072184938</v>
      </c>
      <c r="Y1057" s="34" t="s">
        <v>363</v>
      </c>
      <c r="Z1057" s="162">
        <v>2637.4619243132242</v>
      </c>
      <c r="AA1057" s="162" t="s">
        <v>363</v>
      </c>
      <c r="AB1057" s="162" t="s">
        <v>363</v>
      </c>
      <c r="AC1057" s="34" t="s">
        <v>363</v>
      </c>
      <c r="AD1057" s="162" t="s">
        <v>363</v>
      </c>
      <c r="AE1057" s="162" t="s">
        <v>363</v>
      </c>
      <c r="AF1057" s="162" t="s">
        <v>363</v>
      </c>
      <c r="AG1057" s="162" t="s">
        <v>363</v>
      </c>
      <c r="AH1057" s="162" t="s">
        <v>363</v>
      </c>
      <c r="AI1057" s="162" t="s">
        <v>363</v>
      </c>
      <c r="AJ1057" s="162" t="s">
        <v>363</v>
      </c>
      <c r="AK1057" s="34" t="s">
        <v>363</v>
      </c>
      <c r="AL1057" s="34">
        <v>377.57237869088596</v>
      </c>
      <c r="AM1057" s="34" t="s">
        <v>363</v>
      </c>
      <c r="AN1057" s="34">
        <v>253.0177510618681</v>
      </c>
      <c r="AO1057" s="34" t="s">
        <v>363</v>
      </c>
      <c r="AP1057" s="34">
        <v>324.92760355536558</v>
      </c>
      <c r="AQ1057" s="34">
        <v>712.11511789181679</v>
      </c>
    </row>
    <row r="1058" spans="1:43" x14ac:dyDescent="0.45">
      <c r="A1058" s="19">
        <v>1050</v>
      </c>
      <c r="B1058" s="19" t="str">
        <f t="shared" si="108"/>
        <v>240110_Grey</v>
      </c>
      <c r="C1058" s="19" t="s">
        <v>265</v>
      </c>
      <c r="D1058" s="19" t="s">
        <v>265</v>
      </c>
      <c r="E1058" s="19" t="s">
        <v>265</v>
      </c>
      <c r="F1058" s="19" t="s">
        <v>265</v>
      </c>
      <c r="G1058" s="19">
        <f t="shared" si="109"/>
        <v>240110</v>
      </c>
      <c r="H1058" s="19" t="str">
        <f t="shared" si="113"/>
        <v>240110</v>
      </c>
      <c r="I1058" s="19">
        <f t="shared" si="112"/>
        <v>826</v>
      </c>
      <c r="J1058" s="19">
        <f t="shared" si="110"/>
        <v>826</v>
      </c>
      <c r="K1058" s="38"/>
      <c r="L1058" s="39"/>
      <c r="M1058" s="39"/>
      <c r="N1058" s="39"/>
      <c r="O1058" s="39"/>
      <c r="P1058" s="39"/>
      <c r="Q1058" s="40"/>
      <c r="R1058" s="40"/>
      <c r="S1058" s="33" t="s">
        <v>364</v>
      </c>
      <c r="T1058" s="34">
        <v>699.87754114477048</v>
      </c>
      <c r="U1058" s="34"/>
      <c r="V1058" s="34">
        <v>108.11820583318293</v>
      </c>
      <c r="W1058" s="162" t="s">
        <v>363</v>
      </c>
      <c r="X1058" s="162">
        <v>123.67654429711953</v>
      </c>
      <c r="Y1058" s="34" t="s">
        <v>363</v>
      </c>
      <c r="Z1058" s="162">
        <v>8.7055409537753763E-4</v>
      </c>
      <c r="AA1058" s="162">
        <v>14.768810126582276</v>
      </c>
      <c r="AB1058" s="162">
        <v>474.08197309967107</v>
      </c>
      <c r="AC1058" s="34">
        <v>46.759409085539779</v>
      </c>
      <c r="AD1058" s="162">
        <v>444.1147700937122</v>
      </c>
      <c r="AE1058" s="162">
        <v>192.92632861138679</v>
      </c>
      <c r="AF1058" s="162">
        <v>13.582111111111111</v>
      </c>
      <c r="AG1058" s="162">
        <v>531.3765795496389</v>
      </c>
      <c r="AH1058" s="162">
        <v>0.9075804279557117</v>
      </c>
      <c r="AI1058" s="162">
        <v>403.49749593277795</v>
      </c>
      <c r="AJ1058" s="162">
        <v>1.9039176262948627</v>
      </c>
      <c r="AK1058" s="34">
        <v>407.9766021717889</v>
      </c>
      <c r="AL1058" s="34">
        <v>249.9779701102369</v>
      </c>
      <c r="AM1058" s="34">
        <v>1782.5035494438716</v>
      </c>
      <c r="AN1058" s="34">
        <v>610.81870858967284</v>
      </c>
      <c r="AO1058" s="34" t="s">
        <v>363</v>
      </c>
      <c r="AP1058" s="34">
        <v>413.2858012223835</v>
      </c>
      <c r="AQ1058" s="34">
        <v>1003.5852981969487</v>
      </c>
    </row>
    <row r="1059" spans="1:43" x14ac:dyDescent="0.45">
      <c r="A1059" s="19">
        <v>1051</v>
      </c>
      <c r="B1059" s="19" t="str">
        <f t="shared" si="108"/>
        <v>240120_Green</v>
      </c>
      <c r="C1059" s="19" t="s">
        <v>265</v>
      </c>
      <c r="D1059" s="19" t="s">
        <v>265</v>
      </c>
      <c r="E1059" s="19" t="s">
        <v>1627</v>
      </c>
      <c r="F1059" s="19" t="s">
        <v>1627</v>
      </c>
      <c r="G1059" s="19">
        <f t="shared" si="109"/>
        <v>240120</v>
      </c>
      <c r="H1059" s="19" t="str">
        <f t="shared" si="113"/>
        <v>240120</v>
      </c>
      <c r="I1059" s="19" t="str">
        <f>IF(J1059=J1056,"aa",J1059)</f>
        <v>aa</v>
      </c>
      <c r="J1059" s="19">
        <f t="shared" si="110"/>
        <v>826</v>
      </c>
      <c r="K1059" s="31" t="s">
        <v>363</v>
      </c>
      <c r="L1059" s="30" t="s">
        <v>1257</v>
      </c>
      <c r="M1059" s="30" t="s">
        <v>1258</v>
      </c>
      <c r="N1059" s="49" t="s">
        <v>1259</v>
      </c>
      <c r="O1059" s="30" t="s">
        <v>363</v>
      </c>
      <c r="P1059" s="30" t="s">
        <v>1254</v>
      </c>
      <c r="Q1059" s="32">
        <v>1</v>
      </c>
      <c r="R1059" s="32">
        <v>1</v>
      </c>
      <c r="S1059" s="33" t="s">
        <v>361</v>
      </c>
      <c r="T1059" s="34">
        <v>2020.5631873233851</v>
      </c>
      <c r="U1059" s="34"/>
      <c r="V1059" s="34">
        <v>2249.4832433643701</v>
      </c>
      <c r="W1059" s="162" t="s">
        <v>363</v>
      </c>
      <c r="X1059" s="162">
        <v>2088.9840333360626</v>
      </c>
      <c r="Y1059" s="34" t="s">
        <v>363</v>
      </c>
      <c r="Z1059" s="162">
        <v>3159.6280805641268</v>
      </c>
      <c r="AA1059" s="162">
        <v>5720.4303797468347</v>
      </c>
      <c r="AB1059" s="162">
        <v>5779.6528315896676</v>
      </c>
      <c r="AC1059" s="34">
        <v>2098.1168944830724</v>
      </c>
      <c r="AD1059" s="162">
        <v>3501.0002315431329</v>
      </c>
      <c r="AE1059" s="162">
        <v>5155.6888928990356</v>
      </c>
      <c r="AF1059" s="162">
        <v>1535.9037037037037</v>
      </c>
      <c r="AG1059" s="162">
        <v>2528.3281827546507</v>
      </c>
      <c r="AH1059" s="162">
        <v>1300.7162252999096</v>
      </c>
      <c r="AI1059" s="162">
        <v>3967.6230524156458</v>
      </c>
      <c r="AJ1059" s="162">
        <v>1694.2517016521388</v>
      </c>
      <c r="AK1059" s="34">
        <v>1990.4380601573896</v>
      </c>
      <c r="AL1059" s="34">
        <v>880.65733207295955</v>
      </c>
      <c r="AM1059" s="34">
        <v>473.60554940128532</v>
      </c>
      <c r="AN1059" s="34">
        <v>2007.0061942570089</v>
      </c>
      <c r="AO1059" s="34" t="s">
        <v>363</v>
      </c>
      <c r="AP1059" s="34">
        <v>3108.4179839160979</v>
      </c>
      <c r="AQ1059" s="34">
        <v>487.61442441054095</v>
      </c>
    </row>
    <row r="1060" spans="1:43" x14ac:dyDescent="0.45">
      <c r="A1060" s="19">
        <v>1052</v>
      </c>
      <c r="B1060" s="19" t="str">
        <f t="shared" si="108"/>
        <v>240120_Blue</v>
      </c>
      <c r="C1060" s="19" t="s">
        <v>265</v>
      </c>
      <c r="D1060" s="19" t="s">
        <v>265</v>
      </c>
      <c r="E1060" s="19" t="s">
        <v>1627</v>
      </c>
      <c r="F1060" s="19" t="s">
        <v>1627</v>
      </c>
      <c r="G1060" s="19">
        <f t="shared" si="109"/>
        <v>240120</v>
      </c>
      <c r="H1060" s="19" t="str">
        <f t="shared" si="113"/>
        <v>240120</v>
      </c>
      <c r="I1060" s="19" t="str">
        <f t="shared" si="112"/>
        <v>aa</v>
      </c>
      <c r="J1060" s="19">
        <f t="shared" si="110"/>
        <v>826</v>
      </c>
      <c r="K1060" s="35"/>
      <c r="L1060" s="36"/>
      <c r="M1060" s="36"/>
      <c r="N1060" s="56"/>
      <c r="O1060" s="36"/>
      <c r="P1060" s="36"/>
      <c r="Q1060" s="37"/>
      <c r="R1060" s="37"/>
      <c r="S1060" s="33" t="s">
        <v>362</v>
      </c>
      <c r="T1060" s="34">
        <v>204.90039031787364</v>
      </c>
      <c r="U1060" s="34"/>
      <c r="V1060" s="34" t="s">
        <v>363</v>
      </c>
      <c r="W1060" s="162" t="s">
        <v>363</v>
      </c>
      <c r="X1060" s="162">
        <v>5.1989131072184938</v>
      </c>
      <c r="Y1060" s="34" t="s">
        <v>363</v>
      </c>
      <c r="Z1060" s="162">
        <v>2637.4619243132242</v>
      </c>
      <c r="AA1060" s="162" t="s">
        <v>363</v>
      </c>
      <c r="AB1060" s="162" t="s">
        <v>363</v>
      </c>
      <c r="AC1060" s="34" t="s">
        <v>363</v>
      </c>
      <c r="AD1060" s="162" t="s">
        <v>363</v>
      </c>
      <c r="AE1060" s="162" t="s">
        <v>363</v>
      </c>
      <c r="AF1060" s="162" t="s">
        <v>363</v>
      </c>
      <c r="AG1060" s="162" t="s">
        <v>363</v>
      </c>
      <c r="AH1060" s="162" t="s">
        <v>363</v>
      </c>
      <c r="AI1060" s="162" t="s">
        <v>363</v>
      </c>
      <c r="AJ1060" s="162" t="s">
        <v>363</v>
      </c>
      <c r="AK1060" s="34" t="s">
        <v>363</v>
      </c>
      <c r="AL1060" s="34">
        <v>377.57237869088596</v>
      </c>
      <c r="AM1060" s="34" t="s">
        <v>363</v>
      </c>
      <c r="AN1060" s="34">
        <v>253.0177510618681</v>
      </c>
      <c r="AO1060" s="34" t="s">
        <v>363</v>
      </c>
      <c r="AP1060" s="34">
        <v>324.92760355536558</v>
      </c>
      <c r="AQ1060" s="34">
        <v>712.11511789181679</v>
      </c>
    </row>
    <row r="1061" spans="1:43" x14ac:dyDescent="0.45">
      <c r="A1061" s="19">
        <v>1053</v>
      </c>
      <c r="B1061" s="19" t="str">
        <f t="shared" si="108"/>
        <v>240120_Grey</v>
      </c>
      <c r="C1061" s="19" t="s">
        <v>265</v>
      </c>
      <c r="D1061" s="19" t="s">
        <v>265</v>
      </c>
      <c r="E1061" s="19" t="s">
        <v>1627</v>
      </c>
      <c r="F1061" s="19" t="s">
        <v>1627</v>
      </c>
      <c r="G1061" s="19">
        <f t="shared" si="109"/>
        <v>240120</v>
      </c>
      <c r="H1061" s="19" t="str">
        <f t="shared" si="113"/>
        <v>240120</v>
      </c>
      <c r="I1061" s="19" t="str">
        <f t="shared" si="112"/>
        <v>aa</v>
      </c>
      <c r="J1061" s="19">
        <f t="shared" si="110"/>
        <v>826</v>
      </c>
      <c r="K1061" s="38"/>
      <c r="L1061" s="39"/>
      <c r="M1061" s="39"/>
      <c r="N1061" s="39"/>
      <c r="O1061" s="39"/>
      <c r="P1061" s="39"/>
      <c r="Q1061" s="40"/>
      <c r="R1061" s="40"/>
      <c r="S1061" s="33" t="s">
        <v>364</v>
      </c>
      <c r="T1061" s="34">
        <v>699.87754114477048</v>
      </c>
      <c r="U1061" s="34"/>
      <c r="V1061" s="34">
        <v>108.11820583318293</v>
      </c>
      <c r="W1061" s="162" t="s">
        <v>363</v>
      </c>
      <c r="X1061" s="162">
        <v>123.67654429711953</v>
      </c>
      <c r="Y1061" s="34" t="s">
        <v>363</v>
      </c>
      <c r="Z1061" s="162">
        <v>8.7055409537753763E-4</v>
      </c>
      <c r="AA1061" s="162">
        <v>14.768810126582276</v>
      </c>
      <c r="AB1061" s="162">
        <v>474.08197309967107</v>
      </c>
      <c r="AC1061" s="34">
        <v>46.759409085539779</v>
      </c>
      <c r="AD1061" s="162">
        <v>444.1147700937122</v>
      </c>
      <c r="AE1061" s="162">
        <v>192.92632861138679</v>
      </c>
      <c r="AF1061" s="162">
        <v>13.582111111111111</v>
      </c>
      <c r="AG1061" s="162">
        <v>531.3765795496389</v>
      </c>
      <c r="AH1061" s="162">
        <v>0.9075804279557117</v>
      </c>
      <c r="AI1061" s="162">
        <v>403.49749593277795</v>
      </c>
      <c r="AJ1061" s="162">
        <v>1.9039176262948627</v>
      </c>
      <c r="AK1061" s="34">
        <v>407.9766021717889</v>
      </c>
      <c r="AL1061" s="34">
        <v>249.9779701102369</v>
      </c>
      <c r="AM1061" s="34">
        <v>1782.5035494438716</v>
      </c>
      <c r="AN1061" s="34">
        <v>610.81870858967284</v>
      </c>
      <c r="AO1061" s="34" t="s">
        <v>363</v>
      </c>
      <c r="AP1061" s="34">
        <v>413.2858012223835</v>
      </c>
      <c r="AQ1061" s="34">
        <v>1003.5852981969487</v>
      </c>
    </row>
    <row r="1062" spans="1:43" x14ac:dyDescent="0.45">
      <c r="A1062" s="19">
        <v>1054</v>
      </c>
      <c r="B1062" s="19" t="str">
        <f t="shared" si="108"/>
        <v>240130_Green</v>
      </c>
      <c r="C1062" s="19" t="s">
        <v>265</v>
      </c>
      <c r="D1062" s="19" t="s">
        <v>265</v>
      </c>
      <c r="E1062" s="19" t="s">
        <v>1627</v>
      </c>
      <c r="F1062" s="19" t="s">
        <v>1627</v>
      </c>
      <c r="G1062" s="19">
        <f t="shared" si="109"/>
        <v>240130</v>
      </c>
      <c r="H1062" s="19" t="str">
        <f t="shared" si="113"/>
        <v>240130</v>
      </c>
      <c r="I1062" s="19" t="str">
        <f>IF(J1062=J1059,"aa",J1062)</f>
        <v>aa</v>
      </c>
      <c r="J1062" s="19">
        <f t="shared" si="110"/>
        <v>826</v>
      </c>
      <c r="K1062" s="31" t="s">
        <v>363</v>
      </c>
      <c r="L1062" s="30" t="s">
        <v>1260</v>
      </c>
      <c r="M1062" s="30" t="s">
        <v>1261</v>
      </c>
      <c r="N1062" s="30" t="s">
        <v>1262</v>
      </c>
      <c r="O1062" s="30" t="s">
        <v>363</v>
      </c>
      <c r="P1062" s="30" t="s">
        <v>1254</v>
      </c>
      <c r="Q1062" s="32">
        <v>1</v>
      </c>
      <c r="R1062" s="32">
        <v>1</v>
      </c>
      <c r="S1062" s="33" t="s">
        <v>361</v>
      </c>
      <c r="T1062" s="34">
        <v>2020.5631873233851</v>
      </c>
      <c r="U1062" s="34"/>
      <c r="V1062" s="34">
        <v>2249.4832433643701</v>
      </c>
      <c r="W1062" s="162" t="s">
        <v>363</v>
      </c>
      <c r="X1062" s="162">
        <v>2088.9840333360626</v>
      </c>
      <c r="Y1062" s="34" t="s">
        <v>363</v>
      </c>
      <c r="Z1062" s="162">
        <v>3159.6280805641268</v>
      </c>
      <c r="AA1062" s="162">
        <v>5720.4303797468347</v>
      </c>
      <c r="AB1062" s="162">
        <v>5779.6528315896676</v>
      </c>
      <c r="AC1062" s="34">
        <v>2098.1168944830724</v>
      </c>
      <c r="AD1062" s="162">
        <v>3501.0002315431329</v>
      </c>
      <c r="AE1062" s="162">
        <v>5155.6888928990356</v>
      </c>
      <c r="AF1062" s="162">
        <v>1535.9037037037037</v>
      </c>
      <c r="AG1062" s="162">
        <v>2528.3281827546507</v>
      </c>
      <c r="AH1062" s="162">
        <v>1300.7162252999096</v>
      </c>
      <c r="AI1062" s="162">
        <v>3967.6230524156458</v>
      </c>
      <c r="AJ1062" s="162">
        <v>1694.2517016521388</v>
      </c>
      <c r="AK1062" s="34">
        <v>1990.4380601573896</v>
      </c>
      <c r="AL1062" s="34">
        <v>880.65733207295955</v>
      </c>
      <c r="AM1062" s="34">
        <v>473.60554940128532</v>
      </c>
      <c r="AN1062" s="34">
        <v>2007.0061942570089</v>
      </c>
      <c r="AO1062" s="34" t="s">
        <v>363</v>
      </c>
      <c r="AP1062" s="34">
        <v>3108.4179839160979</v>
      </c>
      <c r="AQ1062" s="34">
        <v>487.61442441054095</v>
      </c>
    </row>
    <row r="1063" spans="1:43" x14ac:dyDescent="0.45">
      <c r="A1063" s="19">
        <v>1055</v>
      </c>
      <c r="B1063" s="19" t="str">
        <f t="shared" si="108"/>
        <v>240130_Blue</v>
      </c>
      <c r="C1063" s="19" t="s">
        <v>265</v>
      </c>
      <c r="D1063" s="19" t="s">
        <v>265</v>
      </c>
      <c r="E1063" s="19" t="s">
        <v>1627</v>
      </c>
      <c r="F1063" s="19" t="s">
        <v>1627</v>
      </c>
      <c r="G1063" s="19">
        <f t="shared" si="109"/>
        <v>240130</v>
      </c>
      <c r="H1063" s="19" t="str">
        <f t="shared" si="113"/>
        <v>240130</v>
      </c>
      <c r="I1063" s="19" t="str">
        <f t="shared" si="112"/>
        <v>aa</v>
      </c>
      <c r="J1063" s="19">
        <f t="shared" si="110"/>
        <v>826</v>
      </c>
      <c r="K1063" s="35"/>
      <c r="L1063" s="36"/>
      <c r="M1063" s="36"/>
      <c r="N1063" s="36"/>
      <c r="O1063" s="36"/>
      <c r="P1063" s="36"/>
      <c r="Q1063" s="37"/>
      <c r="R1063" s="37"/>
      <c r="S1063" s="33" t="s">
        <v>362</v>
      </c>
      <c r="T1063" s="34">
        <v>204.90039031787364</v>
      </c>
      <c r="U1063" s="34"/>
      <c r="V1063" s="34" t="s">
        <v>363</v>
      </c>
      <c r="W1063" s="162" t="s">
        <v>363</v>
      </c>
      <c r="X1063" s="162">
        <v>5.1989131072184938</v>
      </c>
      <c r="Y1063" s="34" t="s">
        <v>363</v>
      </c>
      <c r="Z1063" s="162">
        <v>2637.4619243132242</v>
      </c>
      <c r="AA1063" s="162" t="s">
        <v>363</v>
      </c>
      <c r="AB1063" s="162" t="s">
        <v>363</v>
      </c>
      <c r="AC1063" s="34" t="s">
        <v>363</v>
      </c>
      <c r="AD1063" s="162" t="s">
        <v>363</v>
      </c>
      <c r="AE1063" s="162" t="s">
        <v>363</v>
      </c>
      <c r="AF1063" s="162" t="s">
        <v>363</v>
      </c>
      <c r="AG1063" s="162" t="s">
        <v>363</v>
      </c>
      <c r="AH1063" s="162" t="s">
        <v>363</v>
      </c>
      <c r="AI1063" s="162" t="s">
        <v>363</v>
      </c>
      <c r="AJ1063" s="162" t="s">
        <v>363</v>
      </c>
      <c r="AK1063" s="34" t="s">
        <v>363</v>
      </c>
      <c r="AL1063" s="34">
        <v>377.57237869088596</v>
      </c>
      <c r="AM1063" s="34" t="s">
        <v>363</v>
      </c>
      <c r="AN1063" s="34">
        <v>253.0177510618681</v>
      </c>
      <c r="AO1063" s="34" t="s">
        <v>363</v>
      </c>
      <c r="AP1063" s="34">
        <v>324.92760355536558</v>
      </c>
      <c r="AQ1063" s="34">
        <v>712.11511789181679</v>
      </c>
    </row>
    <row r="1064" spans="1:43" x14ac:dyDescent="0.45">
      <c r="A1064" s="19">
        <v>1056</v>
      </c>
      <c r="B1064" s="19" t="str">
        <f t="shared" si="108"/>
        <v>240130_Grey</v>
      </c>
      <c r="C1064" s="19" t="s">
        <v>265</v>
      </c>
      <c r="D1064" s="19" t="s">
        <v>265</v>
      </c>
      <c r="E1064" s="19" t="s">
        <v>1627</v>
      </c>
      <c r="F1064" s="19" t="s">
        <v>1627</v>
      </c>
      <c r="G1064" s="19">
        <f t="shared" si="109"/>
        <v>240130</v>
      </c>
      <c r="H1064" s="19" t="str">
        <f t="shared" si="113"/>
        <v>240130</v>
      </c>
      <c r="I1064" s="19" t="str">
        <f t="shared" si="112"/>
        <v>aa</v>
      </c>
      <c r="J1064" s="19">
        <f t="shared" si="110"/>
        <v>826</v>
      </c>
      <c r="K1064" s="38"/>
      <c r="L1064" s="39"/>
      <c r="M1064" s="39"/>
      <c r="N1064" s="39"/>
      <c r="O1064" s="39"/>
      <c r="P1064" s="39"/>
      <c r="Q1064" s="40"/>
      <c r="R1064" s="40"/>
      <c r="S1064" s="33" t="s">
        <v>364</v>
      </c>
      <c r="T1064" s="34">
        <v>699.87754114477048</v>
      </c>
      <c r="U1064" s="34"/>
      <c r="V1064" s="34">
        <v>108.11820583318293</v>
      </c>
      <c r="W1064" s="162" t="s">
        <v>363</v>
      </c>
      <c r="X1064" s="162">
        <v>123.67654429711953</v>
      </c>
      <c r="Y1064" s="34" t="s">
        <v>363</v>
      </c>
      <c r="Z1064" s="162">
        <v>8.7055409537753763E-4</v>
      </c>
      <c r="AA1064" s="162">
        <v>14.768810126582276</v>
      </c>
      <c r="AB1064" s="162">
        <v>474.08197309967107</v>
      </c>
      <c r="AC1064" s="34">
        <v>46.759409085539779</v>
      </c>
      <c r="AD1064" s="162">
        <v>444.1147700937122</v>
      </c>
      <c r="AE1064" s="162">
        <v>192.92632861138679</v>
      </c>
      <c r="AF1064" s="162">
        <v>13.582111111111111</v>
      </c>
      <c r="AG1064" s="162">
        <v>531.3765795496389</v>
      </c>
      <c r="AH1064" s="162">
        <v>0.9075804279557117</v>
      </c>
      <c r="AI1064" s="162">
        <v>403.49749593277795</v>
      </c>
      <c r="AJ1064" s="162">
        <v>1.9039176262948627</v>
      </c>
      <c r="AK1064" s="34">
        <v>407.9766021717889</v>
      </c>
      <c r="AL1064" s="34">
        <v>249.9779701102369</v>
      </c>
      <c r="AM1064" s="34">
        <v>1782.5035494438716</v>
      </c>
      <c r="AN1064" s="34">
        <v>610.81870858967284</v>
      </c>
      <c r="AO1064" s="34" t="s">
        <v>363</v>
      </c>
      <c r="AP1064" s="34">
        <v>413.2858012223835</v>
      </c>
      <c r="AQ1064" s="34">
        <v>1003.5852981969487</v>
      </c>
    </row>
    <row r="1065" spans="1:43" x14ac:dyDescent="0.45">
      <c r="A1065" s="19">
        <v>1057</v>
      </c>
      <c r="B1065" s="19" t="str">
        <f t="shared" si="108"/>
        <v>400110_Green</v>
      </c>
      <c r="C1065" s="26" t="s">
        <v>267</v>
      </c>
      <c r="D1065" s="26" t="s">
        <v>267</v>
      </c>
      <c r="E1065" s="26" t="s">
        <v>267</v>
      </c>
      <c r="F1065" s="26" t="s">
        <v>243</v>
      </c>
      <c r="G1065" s="19">
        <f t="shared" si="109"/>
        <v>400110</v>
      </c>
      <c r="H1065" s="19" t="str">
        <f t="shared" si="113"/>
        <v>400110</v>
      </c>
      <c r="I1065" s="19">
        <f>IF(J1065=J1062,"aa",J1065)</f>
        <v>836</v>
      </c>
      <c r="J1065" s="19">
        <f t="shared" si="110"/>
        <v>836</v>
      </c>
      <c r="K1065" s="31">
        <v>836</v>
      </c>
      <c r="L1065" s="30" t="s">
        <v>1263</v>
      </c>
      <c r="M1065" s="30"/>
      <c r="N1065" s="30"/>
      <c r="O1065" s="49" t="s">
        <v>1264</v>
      </c>
      <c r="P1065" s="30" t="s">
        <v>1263</v>
      </c>
      <c r="Q1065" s="32">
        <v>1</v>
      </c>
      <c r="R1065" s="32">
        <v>1</v>
      </c>
      <c r="S1065" s="33" t="s">
        <v>361</v>
      </c>
      <c r="T1065" s="34">
        <v>12963.92673023426</v>
      </c>
      <c r="U1065" s="34"/>
      <c r="V1065" s="34">
        <v>106905.47664827446</v>
      </c>
      <c r="W1065" s="162" t="s">
        <v>363</v>
      </c>
      <c r="X1065" s="162">
        <v>10686.013425251105</v>
      </c>
      <c r="Y1065" s="34" t="s">
        <v>363</v>
      </c>
      <c r="Z1065" s="162" t="s">
        <v>363</v>
      </c>
      <c r="AA1065" s="162">
        <v>16049.522673031026</v>
      </c>
      <c r="AB1065" s="162">
        <v>20713.623599862553</v>
      </c>
      <c r="AC1065" s="34" t="s">
        <v>363</v>
      </c>
      <c r="AD1065" s="162" t="s">
        <v>363</v>
      </c>
      <c r="AE1065" s="162" t="s">
        <v>363</v>
      </c>
      <c r="AF1065" s="162">
        <v>27099.626287820684</v>
      </c>
      <c r="AG1065" s="162">
        <v>8570.9092444227608</v>
      </c>
      <c r="AH1065" s="162" t="s">
        <v>363</v>
      </c>
      <c r="AI1065" s="162" t="s">
        <v>363</v>
      </c>
      <c r="AJ1065" s="162" t="s">
        <v>363</v>
      </c>
      <c r="AK1065" s="34">
        <v>14776.277783368516</v>
      </c>
      <c r="AL1065" s="34" t="s">
        <v>363</v>
      </c>
      <c r="AM1065" s="34" t="s">
        <v>363</v>
      </c>
      <c r="AN1065" s="34">
        <v>5971.2030916913945</v>
      </c>
      <c r="AO1065" s="34" t="s">
        <v>363</v>
      </c>
      <c r="AP1065" s="34">
        <v>7177.3264151996045</v>
      </c>
      <c r="AQ1065" s="34" t="s">
        <v>363</v>
      </c>
    </row>
    <row r="1066" spans="1:43" x14ac:dyDescent="0.45">
      <c r="A1066" s="19">
        <v>1058</v>
      </c>
      <c r="B1066" s="19" t="str">
        <f t="shared" si="108"/>
        <v>400110_Blue</v>
      </c>
      <c r="C1066" s="26" t="s">
        <v>267</v>
      </c>
      <c r="D1066" s="26" t="s">
        <v>267</v>
      </c>
      <c r="E1066" s="26" t="s">
        <v>267</v>
      </c>
      <c r="F1066" s="26" t="s">
        <v>243</v>
      </c>
      <c r="G1066" s="19">
        <f t="shared" si="109"/>
        <v>400110</v>
      </c>
      <c r="H1066" s="19" t="str">
        <f t="shared" si="113"/>
        <v>400110</v>
      </c>
      <c r="I1066" s="19">
        <f>IF(J1066=J1063,"aa",J1066)</f>
        <v>836</v>
      </c>
      <c r="J1066" s="19">
        <f t="shared" si="110"/>
        <v>836</v>
      </c>
      <c r="K1066" s="35"/>
      <c r="L1066" s="36"/>
      <c r="M1066" s="36"/>
      <c r="N1066" s="36"/>
      <c r="O1066" s="56"/>
      <c r="P1066" s="36"/>
      <c r="Q1066" s="37"/>
      <c r="R1066" s="37"/>
      <c r="S1066" s="33" t="s">
        <v>362</v>
      </c>
      <c r="T1066" s="34">
        <v>361.36251145926872</v>
      </c>
      <c r="U1066" s="34"/>
      <c r="V1066" s="34" t="s">
        <v>363</v>
      </c>
      <c r="W1066" s="162" t="s">
        <v>363</v>
      </c>
      <c r="X1066" s="162">
        <v>875.46452514782368</v>
      </c>
      <c r="Y1066" s="34" t="s">
        <v>363</v>
      </c>
      <c r="Z1066" s="162" t="s">
        <v>363</v>
      </c>
      <c r="AA1066" s="162" t="s">
        <v>363</v>
      </c>
      <c r="AB1066" s="162" t="s">
        <v>363</v>
      </c>
      <c r="AC1066" s="34" t="s">
        <v>363</v>
      </c>
      <c r="AD1066" s="162" t="s">
        <v>363</v>
      </c>
      <c r="AE1066" s="162" t="s">
        <v>363</v>
      </c>
      <c r="AF1066" s="162">
        <v>55.769108784156742</v>
      </c>
      <c r="AG1066" s="162" t="s">
        <v>363</v>
      </c>
      <c r="AH1066" s="162" t="s">
        <v>363</v>
      </c>
      <c r="AI1066" s="162" t="s">
        <v>363</v>
      </c>
      <c r="AJ1066" s="162" t="s">
        <v>363</v>
      </c>
      <c r="AK1066" s="34">
        <v>160.03560415749959</v>
      </c>
      <c r="AL1066" s="34" t="s">
        <v>363</v>
      </c>
      <c r="AM1066" s="34" t="s">
        <v>363</v>
      </c>
      <c r="AN1066" s="34">
        <v>358.81258896467494</v>
      </c>
      <c r="AO1066" s="34" t="s">
        <v>363</v>
      </c>
      <c r="AP1066" s="34">
        <v>835.68902115550679</v>
      </c>
      <c r="AQ1066" s="34" t="s">
        <v>363</v>
      </c>
    </row>
    <row r="1067" spans="1:43" x14ac:dyDescent="0.45">
      <c r="A1067" s="19">
        <v>1059</v>
      </c>
      <c r="B1067" s="19" t="str">
        <f t="shared" si="108"/>
        <v>400110_Grey</v>
      </c>
      <c r="C1067" s="26" t="s">
        <v>267</v>
      </c>
      <c r="D1067" s="26" t="s">
        <v>267</v>
      </c>
      <c r="E1067" s="26" t="s">
        <v>267</v>
      </c>
      <c r="F1067" s="26" t="s">
        <v>243</v>
      </c>
      <c r="G1067" s="19">
        <f t="shared" si="109"/>
        <v>400110</v>
      </c>
      <c r="H1067" s="19" t="str">
        <f t="shared" si="113"/>
        <v>400110</v>
      </c>
      <c r="I1067" s="19">
        <f>IF(J1067=J1064,"aa",J1067)</f>
        <v>836</v>
      </c>
      <c r="J1067" s="19">
        <f t="shared" si="110"/>
        <v>836</v>
      </c>
      <c r="K1067" s="43"/>
      <c r="L1067" s="44"/>
      <c r="M1067" s="44"/>
      <c r="N1067" s="44"/>
      <c r="O1067" s="44"/>
      <c r="P1067" s="44"/>
      <c r="Q1067" s="45"/>
      <c r="R1067" s="45"/>
      <c r="S1067" s="46" t="s">
        <v>364</v>
      </c>
      <c r="T1067" s="47">
        <v>422.36052696069606</v>
      </c>
      <c r="U1067" s="47"/>
      <c r="V1067" s="47">
        <v>1208.1597391514877</v>
      </c>
      <c r="W1067" s="163" t="s">
        <v>363</v>
      </c>
      <c r="X1067" s="163">
        <v>231.32677626362525</v>
      </c>
      <c r="Y1067" s="47" t="s">
        <v>363</v>
      </c>
      <c r="Z1067" s="163" t="s">
        <v>363</v>
      </c>
      <c r="AA1067" s="163">
        <v>10.829355608591881</v>
      </c>
      <c r="AB1067" s="163">
        <v>529.67817539828911</v>
      </c>
      <c r="AC1067" s="47" t="s">
        <v>363</v>
      </c>
      <c r="AD1067" s="163" t="s">
        <v>363</v>
      </c>
      <c r="AE1067" s="163" t="s">
        <v>363</v>
      </c>
      <c r="AF1067" s="163">
        <v>18.544175678841665</v>
      </c>
      <c r="AG1067" s="163">
        <v>429.93859879542936</v>
      </c>
      <c r="AH1067" s="163" t="s">
        <v>363</v>
      </c>
      <c r="AI1067" s="163" t="s">
        <v>363</v>
      </c>
      <c r="AJ1067" s="163" t="s">
        <v>363</v>
      </c>
      <c r="AK1067" s="47">
        <v>631.26181932211728</v>
      </c>
      <c r="AL1067" s="47" t="s">
        <v>363</v>
      </c>
      <c r="AM1067" s="47" t="s">
        <v>363</v>
      </c>
      <c r="AN1067" s="47">
        <v>1015.6105913218753</v>
      </c>
      <c r="AO1067" s="47" t="s">
        <v>363</v>
      </c>
      <c r="AP1067" s="47">
        <v>366.89731053528374</v>
      </c>
      <c r="AQ1067" s="47" t="s">
        <v>363</v>
      </c>
    </row>
  </sheetData>
  <autoFilter ref="I7:I1067" xr:uid="{692BFEAE-F76E-407E-AC8E-F0FF2147C308}"/>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45A54-E25F-4A1D-A99D-B2C17699115C}">
  <sheetPr codeName="Sheet7" filterMode="1">
    <tabColor theme="5" tint="-0.249977111117893"/>
  </sheetPr>
  <dimension ref="A1:CD322"/>
  <sheetViews>
    <sheetView workbookViewId="0">
      <pane ySplit="4" topLeftCell="A5" activePane="bottomLeft" state="frozen"/>
      <selection activeCell="H1" sqref="H1"/>
      <selection pane="bottomLeft" activeCell="C4" sqref="C4"/>
    </sheetView>
  </sheetViews>
  <sheetFormatPr defaultColWidth="0" defaultRowHeight="14.25" zeroHeight="1" x14ac:dyDescent="0.45"/>
  <cols>
    <col min="1" max="1" width="9" style="19" customWidth="1"/>
    <col min="2" max="2" width="17.1328125" style="19" customWidth="1"/>
    <col min="3" max="9" width="9" style="19" customWidth="1"/>
    <col min="10" max="10" width="10.265625" style="19" customWidth="1"/>
    <col min="11" max="11" width="9" style="19" customWidth="1"/>
    <col min="12" max="12" width="33" style="19" customWidth="1"/>
    <col min="13" max="13" width="18.3984375" style="19" customWidth="1"/>
    <col min="14" max="15" width="10.265625" style="19" customWidth="1"/>
    <col min="16" max="16" width="8.3984375" style="19" customWidth="1"/>
    <col min="17" max="17" width="8.265625" style="19" customWidth="1"/>
    <col min="18" max="18" width="9" style="19" customWidth="1"/>
    <col min="19" max="23" width="7.73046875" style="84" customWidth="1"/>
    <col min="24" max="31" width="7.73046875" style="19" customWidth="1"/>
    <col min="32" max="35" width="7.73046875" style="84" customWidth="1"/>
    <col min="36" max="79" width="7.73046875" style="19" customWidth="1"/>
    <col min="80" max="82" width="9" customWidth="1"/>
    <col min="83" max="16384" width="9" hidden="1"/>
  </cols>
  <sheetData>
    <row r="1" spans="1:79" ht="19.899999999999999" x14ac:dyDescent="0.45">
      <c r="J1" s="83" t="s">
        <v>1628</v>
      </c>
    </row>
    <row r="2" spans="1:79" s="284" customFormat="1" ht="10.9" customHeight="1" x14ac:dyDescent="0.45">
      <c r="A2" s="87"/>
      <c r="B2" s="87"/>
      <c r="C2" s="87"/>
      <c r="D2" s="87"/>
      <c r="E2" s="87"/>
      <c r="F2" s="87"/>
      <c r="G2" s="87"/>
      <c r="H2" s="87"/>
      <c r="I2" s="87"/>
      <c r="J2" s="87"/>
      <c r="K2" s="87"/>
      <c r="L2" s="87"/>
      <c r="M2" s="87"/>
      <c r="N2" s="87"/>
      <c r="O2" s="87"/>
      <c r="P2" s="87"/>
      <c r="Q2" s="87"/>
      <c r="R2" s="87" t="s">
        <v>1629</v>
      </c>
      <c r="S2" s="282"/>
      <c r="T2" s="282"/>
      <c r="U2" s="282"/>
      <c r="V2" s="282"/>
      <c r="W2" s="282"/>
      <c r="X2" s="283" t="s">
        <v>2131</v>
      </c>
      <c r="Y2" s="283" t="s">
        <v>2131</v>
      </c>
      <c r="Z2" s="283" t="s">
        <v>2131</v>
      </c>
      <c r="AA2" s="283" t="s">
        <v>2131</v>
      </c>
      <c r="AB2" s="283" t="s">
        <v>2144</v>
      </c>
      <c r="AC2" s="283" t="s">
        <v>2144</v>
      </c>
      <c r="AD2" s="283" t="s">
        <v>2144</v>
      </c>
      <c r="AE2" s="283" t="s">
        <v>2144</v>
      </c>
      <c r="AF2" s="282" t="s">
        <v>2132</v>
      </c>
      <c r="AG2" s="282" t="s">
        <v>2132</v>
      </c>
      <c r="AH2" s="282" t="s">
        <v>2132</v>
      </c>
      <c r="AI2" s="282" t="s">
        <v>2132</v>
      </c>
      <c r="AJ2" s="283" t="s">
        <v>2133</v>
      </c>
      <c r="AK2" s="283" t="s">
        <v>2133</v>
      </c>
      <c r="AL2" s="283" t="s">
        <v>2133</v>
      </c>
      <c r="AM2" s="283" t="s">
        <v>2133</v>
      </c>
      <c r="AN2" s="283" t="s">
        <v>2141</v>
      </c>
      <c r="AO2" s="283" t="s">
        <v>2141</v>
      </c>
      <c r="AP2" s="283" t="s">
        <v>2141</v>
      </c>
      <c r="AQ2" s="283" t="s">
        <v>2141</v>
      </c>
      <c r="AR2" s="283" t="s">
        <v>2145</v>
      </c>
      <c r="AS2" s="283" t="s">
        <v>2145</v>
      </c>
      <c r="AT2" s="283" t="s">
        <v>2145</v>
      </c>
      <c r="AU2" s="283" t="s">
        <v>2145</v>
      </c>
      <c r="AV2" s="283" t="s">
        <v>2135</v>
      </c>
      <c r="AW2" s="283" t="s">
        <v>2135</v>
      </c>
      <c r="AX2" s="283" t="s">
        <v>2135</v>
      </c>
      <c r="AY2" s="283" t="s">
        <v>2135</v>
      </c>
      <c r="AZ2" s="283" t="s">
        <v>2136</v>
      </c>
      <c r="BA2" s="283" t="s">
        <v>2136</v>
      </c>
      <c r="BB2" s="283" t="s">
        <v>2136</v>
      </c>
      <c r="BC2" s="283" t="s">
        <v>2136</v>
      </c>
      <c r="BD2" s="283" t="s">
        <v>2137</v>
      </c>
      <c r="BE2" s="283" t="s">
        <v>2137</v>
      </c>
      <c r="BF2" s="283" t="s">
        <v>2137</v>
      </c>
      <c r="BG2" s="283" t="s">
        <v>2137</v>
      </c>
      <c r="BH2" s="283" t="s">
        <v>2138</v>
      </c>
      <c r="BI2" s="283" t="s">
        <v>2138</v>
      </c>
      <c r="BJ2" s="283" t="s">
        <v>2138</v>
      </c>
      <c r="BK2" s="283" t="s">
        <v>2138</v>
      </c>
      <c r="BL2" s="283" t="s">
        <v>2139</v>
      </c>
      <c r="BM2" s="283" t="s">
        <v>2139</v>
      </c>
      <c r="BN2" s="283" t="s">
        <v>2139</v>
      </c>
      <c r="BO2" s="283" t="s">
        <v>2139</v>
      </c>
      <c r="BP2" s="283" t="s">
        <v>2089</v>
      </c>
      <c r="BQ2" s="283" t="s">
        <v>2089</v>
      </c>
      <c r="BR2" s="283" t="s">
        <v>2089</v>
      </c>
      <c r="BS2" s="283" t="s">
        <v>2089</v>
      </c>
      <c r="BT2" s="283" t="s">
        <v>2146</v>
      </c>
      <c r="BU2" s="283" t="s">
        <v>2146</v>
      </c>
      <c r="BV2" s="283" t="s">
        <v>2146</v>
      </c>
      <c r="BW2" s="283" t="s">
        <v>2146</v>
      </c>
      <c r="BX2" s="283" t="s">
        <v>2147</v>
      </c>
      <c r="BY2" s="283" t="s">
        <v>2147</v>
      </c>
      <c r="BZ2" s="283" t="s">
        <v>2147</v>
      </c>
      <c r="CA2" s="283" t="s">
        <v>2147</v>
      </c>
    </row>
    <row r="3" spans="1:79" ht="10.9" customHeight="1" x14ac:dyDescent="0.45">
      <c r="A3" s="87"/>
      <c r="B3" s="87"/>
      <c r="C3" s="87"/>
      <c r="D3" s="87"/>
      <c r="E3" s="87"/>
      <c r="F3" s="87"/>
      <c r="G3" s="87"/>
      <c r="H3" s="87"/>
      <c r="I3" s="87"/>
      <c r="J3" s="88" t="s">
        <v>1631</v>
      </c>
      <c r="K3" s="89" t="s">
        <v>1632</v>
      </c>
      <c r="L3" s="90" t="s">
        <v>1633</v>
      </c>
      <c r="M3" s="90" t="s">
        <v>1634</v>
      </c>
      <c r="N3" s="89" t="s">
        <v>1635</v>
      </c>
      <c r="O3" s="89" t="s">
        <v>1636</v>
      </c>
      <c r="P3" s="91" t="s">
        <v>1637</v>
      </c>
      <c r="Q3" s="91" t="s">
        <v>1638</v>
      </c>
      <c r="R3" s="91" t="s">
        <v>1639</v>
      </c>
      <c r="S3" s="92" t="s">
        <v>1640</v>
      </c>
      <c r="T3" s="93"/>
      <c r="U3" s="93"/>
      <c r="V3" s="93"/>
      <c r="W3" s="93"/>
      <c r="X3" s="285" t="s">
        <v>2117</v>
      </c>
      <c r="Y3" s="285" t="s">
        <v>2117</v>
      </c>
      <c r="Z3" s="285" t="s">
        <v>2117</v>
      </c>
      <c r="AA3" s="285" t="s">
        <v>2117</v>
      </c>
      <c r="AB3" s="285" t="s">
        <v>2143</v>
      </c>
      <c r="AC3" s="285" t="s">
        <v>2143</v>
      </c>
      <c r="AD3" s="285" t="s">
        <v>2143</v>
      </c>
      <c r="AE3" s="285" t="s">
        <v>2143</v>
      </c>
      <c r="AF3" s="93" t="s">
        <v>2118</v>
      </c>
      <c r="AG3" s="93" t="s">
        <v>2118</v>
      </c>
      <c r="AH3" s="93" t="s">
        <v>2118</v>
      </c>
      <c r="AI3" s="93" t="s">
        <v>2118</v>
      </c>
      <c r="AJ3" s="285" t="s">
        <v>2119</v>
      </c>
      <c r="AK3" s="285" t="s">
        <v>2119</v>
      </c>
      <c r="AL3" s="285" t="s">
        <v>2119</v>
      </c>
      <c r="AM3" s="285" t="s">
        <v>2119</v>
      </c>
      <c r="AN3" s="285" t="s">
        <v>2120</v>
      </c>
      <c r="AO3" s="285" t="s">
        <v>2120</v>
      </c>
      <c r="AP3" s="285" t="s">
        <v>2120</v>
      </c>
      <c r="AQ3" s="285" t="s">
        <v>2120</v>
      </c>
      <c r="AR3" s="285" t="s">
        <v>2121</v>
      </c>
      <c r="AS3" s="285" t="s">
        <v>2121</v>
      </c>
      <c r="AT3" s="285" t="s">
        <v>2121</v>
      </c>
      <c r="AU3" s="285" t="s">
        <v>2121</v>
      </c>
      <c r="AV3" s="285" t="s">
        <v>2122</v>
      </c>
      <c r="AW3" s="285" t="s">
        <v>2122</v>
      </c>
      <c r="AX3" s="285" t="s">
        <v>2122</v>
      </c>
      <c r="AY3" s="285" t="s">
        <v>2122</v>
      </c>
      <c r="AZ3" s="285" t="s">
        <v>2123</v>
      </c>
      <c r="BA3" s="285" t="s">
        <v>2123</v>
      </c>
      <c r="BB3" s="285" t="s">
        <v>2123</v>
      </c>
      <c r="BC3" s="285" t="s">
        <v>2123</v>
      </c>
      <c r="BD3" s="285" t="s">
        <v>2124</v>
      </c>
      <c r="BE3" s="285" t="s">
        <v>2124</v>
      </c>
      <c r="BF3" s="285" t="s">
        <v>2124</v>
      </c>
      <c r="BG3" s="285" t="s">
        <v>2124</v>
      </c>
      <c r="BH3" s="285" t="s">
        <v>2125</v>
      </c>
      <c r="BI3" s="285" t="s">
        <v>2125</v>
      </c>
      <c r="BJ3" s="285" t="s">
        <v>2125</v>
      </c>
      <c r="BK3" s="285" t="s">
        <v>2125</v>
      </c>
      <c r="BL3" s="285" t="s">
        <v>2126</v>
      </c>
      <c r="BM3" s="285" t="s">
        <v>2126</v>
      </c>
      <c r="BN3" s="285" t="s">
        <v>2126</v>
      </c>
      <c r="BO3" s="285" t="s">
        <v>2126</v>
      </c>
      <c r="BP3" s="285" t="s">
        <v>344</v>
      </c>
      <c r="BQ3" s="285" t="s">
        <v>344</v>
      </c>
      <c r="BR3" s="285" t="s">
        <v>344</v>
      </c>
      <c r="BS3" s="285" t="s">
        <v>344</v>
      </c>
      <c r="BT3" s="285" t="s">
        <v>2615</v>
      </c>
      <c r="BU3" s="285" t="s">
        <v>2615</v>
      </c>
      <c r="BV3" s="285" t="s">
        <v>2615</v>
      </c>
      <c r="BW3" s="285" t="s">
        <v>2615</v>
      </c>
      <c r="BX3" s="285" t="s">
        <v>2127</v>
      </c>
      <c r="BY3" s="285" t="s">
        <v>2127</v>
      </c>
      <c r="BZ3" s="285" t="s">
        <v>2127</v>
      </c>
      <c r="CA3" s="285" t="s">
        <v>2127</v>
      </c>
    </row>
    <row r="4" spans="1:79" ht="20.25" x14ac:dyDescent="0.45">
      <c r="B4" s="26" t="s">
        <v>345</v>
      </c>
      <c r="C4" s="26" t="s">
        <v>12</v>
      </c>
      <c r="D4" s="26" t="s">
        <v>7</v>
      </c>
      <c r="E4" s="26" t="s">
        <v>13</v>
      </c>
      <c r="F4" s="26" t="s">
        <v>14</v>
      </c>
      <c r="G4" s="26" t="s">
        <v>1641</v>
      </c>
      <c r="H4" s="26" t="s">
        <v>346</v>
      </c>
      <c r="I4" s="26" t="s">
        <v>347</v>
      </c>
      <c r="J4" s="94"/>
      <c r="K4" s="95"/>
      <c r="L4" s="95"/>
      <c r="M4" s="95"/>
      <c r="N4" s="95"/>
      <c r="O4" s="95"/>
      <c r="P4" s="95"/>
      <c r="Q4" s="95"/>
      <c r="R4" s="96" t="s">
        <v>1642</v>
      </c>
      <c r="S4" s="97" t="s">
        <v>1643</v>
      </c>
      <c r="T4" s="97" t="s">
        <v>1644</v>
      </c>
      <c r="U4" s="97" t="s">
        <v>1645</v>
      </c>
      <c r="V4" s="97" t="s">
        <v>1646</v>
      </c>
      <c r="W4" s="97"/>
      <c r="X4" s="96" t="s">
        <v>1643</v>
      </c>
      <c r="Y4" s="96" t="s">
        <v>1644</v>
      </c>
      <c r="Z4" s="96" t="s">
        <v>1645</v>
      </c>
      <c r="AA4" s="96" t="s">
        <v>1646</v>
      </c>
      <c r="AB4" s="96" t="s">
        <v>1643</v>
      </c>
      <c r="AC4" s="96" t="s">
        <v>1644</v>
      </c>
      <c r="AD4" s="96" t="s">
        <v>1645</v>
      </c>
      <c r="AE4" s="96" t="s">
        <v>1646</v>
      </c>
      <c r="AF4" s="98" t="s">
        <v>1643</v>
      </c>
      <c r="AG4" s="98" t="s">
        <v>1644</v>
      </c>
      <c r="AH4" s="98" t="s">
        <v>1645</v>
      </c>
      <c r="AI4" s="98" t="s">
        <v>1646</v>
      </c>
      <c r="AJ4" s="96" t="s">
        <v>1643</v>
      </c>
      <c r="AK4" s="96" t="s">
        <v>1644</v>
      </c>
      <c r="AL4" s="96" t="s">
        <v>1645</v>
      </c>
      <c r="AM4" s="96" t="s">
        <v>1646</v>
      </c>
      <c r="AN4" s="96" t="s">
        <v>1643</v>
      </c>
      <c r="AO4" s="96" t="s">
        <v>1644</v>
      </c>
      <c r="AP4" s="96" t="s">
        <v>1645</v>
      </c>
      <c r="AQ4" s="96" t="s">
        <v>1646</v>
      </c>
      <c r="AR4" s="96" t="s">
        <v>1643</v>
      </c>
      <c r="AS4" s="96" t="s">
        <v>1644</v>
      </c>
      <c r="AT4" s="96" t="s">
        <v>1645</v>
      </c>
      <c r="AU4" s="96" t="s">
        <v>1646</v>
      </c>
      <c r="AV4" s="96" t="s">
        <v>1643</v>
      </c>
      <c r="AW4" s="96" t="s">
        <v>1644</v>
      </c>
      <c r="AX4" s="96" t="s">
        <v>1645</v>
      </c>
      <c r="AY4" s="96" t="s">
        <v>1646</v>
      </c>
      <c r="AZ4" s="96" t="s">
        <v>1643</v>
      </c>
      <c r="BA4" s="96" t="s">
        <v>1644</v>
      </c>
      <c r="BB4" s="96" t="s">
        <v>1645</v>
      </c>
      <c r="BC4" s="96" t="s">
        <v>1646</v>
      </c>
      <c r="BD4" s="96" t="s">
        <v>1643</v>
      </c>
      <c r="BE4" s="96" t="s">
        <v>1644</v>
      </c>
      <c r="BF4" s="96" t="s">
        <v>1645</v>
      </c>
      <c r="BG4" s="96" t="s">
        <v>1646</v>
      </c>
      <c r="BH4" s="96" t="s">
        <v>1643</v>
      </c>
      <c r="BI4" s="96" t="s">
        <v>1644</v>
      </c>
      <c r="BJ4" s="96" t="s">
        <v>1645</v>
      </c>
      <c r="BK4" s="96" t="s">
        <v>1646</v>
      </c>
      <c r="BL4" s="96" t="s">
        <v>1643</v>
      </c>
      <c r="BM4" s="96" t="s">
        <v>1644</v>
      </c>
      <c r="BN4" s="96" t="s">
        <v>1645</v>
      </c>
      <c r="BO4" s="96" t="s">
        <v>1646</v>
      </c>
      <c r="BP4" s="96" t="s">
        <v>1643</v>
      </c>
      <c r="BQ4" s="96" t="s">
        <v>1644</v>
      </c>
      <c r="BR4" s="96" t="s">
        <v>1645</v>
      </c>
      <c r="BS4" s="96" t="s">
        <v>1646</v>
      </c>
      <c r="BT4" s="96" t="s">
        <v>1643</v>
      </c>
      <c r="BU4" s="96" t="s">
        <v>1644</v>
      </c>
      <c r="BV4" s="96" t="s">
        <v>1645</v>
      </c>
      <c r="BW4" s="96" t="s">
        <v>1646</v>
      </c>
      <c r="BX4" s="96" t="s">
        <v>1643</v>
      </c>
      <c r="BY4" s="96" t="s">
        <v>1644</v>
      </c>
      <c r="BZ4" s="96" t="s">
        <v>1645</v>
      </c>
      <c r="CA4" s="96" t="s">
        <v>1646</v>
      </c>
    </row>
    <row r="5" spans="1:79" x14ac:dyDescent="0.45">
      <c r="A5" s="19">
        <v>1</v>
      </c>
      <c r="B5" s="19" t="str">
        <f>H5&amp;"_"&amp;R5</f>
        <v>10111_Green</v>
      </c>
      <c r="C5" s="19" t="s">
        <v>282</v>
      </c>
      <c r="D5" s="19" t="s">
        <v>282</v>
      </c>
      <c r="E5" s="19" t="s">
        <v>282</v>
      </c>
      <c r="F5" s="19" t="s">
        <v>282</v>
      </c>
      <c r="G5" s="19">
        <f>ROUND(H5/100,0)</f>
        <v>101</v>
      </c>
      <c r="H5" s="19">
        <f t="shared" ref="H5:H68" si="0">VALUE(I5)</f>
        <v>10111</v>
      </c>
      <c r="I5" s="19" t="str">
        <f t="shared" ref="I5:I68" si="1">IF(J5="",I4,LEFT(J5,6))</f>
        <v>010111</v>
      </c>
      <c r="J5" s="99" t="s">
        <v>1647</v>
      </c>
      <c r="K5" s="100" t="s">
        <v>1648</v>
      </c>
      <c r="L5" s="101" t="s">
        <v>1649</v>
      </c>
      <c r="M5" s="102" t="s">
        <v>277</v>
      </c>
      <c r="N5" s="102" t="s">
        <v>1647</v>
      </c>
      <c r="O5" s="103" t="s">
        <v>1648</v>
      </c>
      <c r="P5" s="104">
        <v>1</v>
      </c>
      <c r="Q5" s="104">
        <v>1</v>
      </c>
      <c r="R5" s="105" t="s">
        <v>361</v>
      </c>
      <c r="S5" s="106">
        <v>40316.934337816892</v>
      </c>
      <c r="T5" s="106">
        <v>34717.294525171696</v>
      </c>
      <c r="U5" s="106">
        <v>33336.722216593589</v>
      </c>
      <c r="V5" s="106">
        <v>37179.151571287897</v>
      </c>
      <c r="W5" s="106"/>
      <c r="X5" s="161">
        <v>0</v>
      </c>
      <c r="Y5" s="161">
        <v>0</v>
      </c>
      <c r="Z5" s="161">
        <v>0</v>
      </c>
      <c r="AA5" s="161">
        <v>0</v>
      </c>
      <c r="AB5" s="161">
        <v>0</v>
      </c>
      <c r="AC5" s="161">
        <v>49343.418841595187</v>
      </c>
      <c r="AD5" s="161">
        <v>0</v>
      </c>
      <c r="AE5" s="161">
        <v>49343.418841595187</v>
      </c>
      <c r="AF5" s="161">
        <v>0</v>
      </c>
      <c r="AG5" s="161">
        <v>33457.845512379186</v>
      </c>
      <c r="AH5" s="161">
        <v>0</v>
      </c>
      <c r="AI5" s="161">
        <v>33457.845512379186</v>
      </c>
      <c r="AJ5" s="161">
        <v>64967.485675803502</v>
      </c>
      <c r="AK5" s="161">
        <v>0</v>
      </c>
      <c r="AL5" s="161">
        <v>0</v>
      </c>
      <c r="AM5" s="161">
        <v>64967.485675803502</v>
      </c>
      <c r="AN5" s="161">
        <v>41923.233285131326</v>
      </c>
      <c r="AO5" s="161">
        <v>0</v>
      </c>
      <c r="AP5" s="161">
        <v>0</v>
      </c>
      <c r="AQ5" s="161">
        <v>41923.233285131326</v>
      </c>
      <c r="AR5" s="161">
        <v>42819.048584517674</v>
      </c>
      <c r="AS5" s="161">
        <v>0</v>
      </c>
      <c r="AT5" s="161">
        <v>0</v>
      </c>
      <c r="AU5" s="161">
        <v>42819.048584517674</v>
      </c>
      <c r="AV5" s="161">
        <v>55882.892121105629</v>
      </c>
      <c r="AW5" s="161">
        <v>0</v>
      </c>
      <c r="AX5" s="161">
        <v>0</v>
      </c>
      <c r="AY5" s="161">
        <v>55882.892121105629</v>
      </c>
      <c r="AZ5" s="161">
        <v>40530.933671924431</v>
      </c>
      <c r="BA5" s="161">
        <v>0</v>
      </c>
      <c r="BB5" s="161">
        <v>0</v>
      </c>
      <c r="BC5" s="161">
        <v>40530.933671924431</v>
      </c>
      <c r="BD5" s="161">
        <v>0</v>
      </c>
      <c r="BE5" s="161">
        <v>0</v>
      </c>
      <c r="BF5" s="161">
        <v>0</v>
      </c>
      <c r="BG5" s="161">
        <v>0</v>
      </c>
      <c r="BH5" s="161">
        <v>52126.026226301452</v>
      </c>
      <c r="BI5" s="161">
        <v>0</v>
      </c>
      <c r="BJ5" s="161">
        <v>0</v>
      </c>
      <c r="BK5" s="161">
        <v>52126.026226301452</v>
      </c>
      <c r="BL5" s="161">
        <v>44394.850449039703</v>
      </c>
      <c r="BM5" s="161">
        <v>0</v>
      </c>
      <c r="BN5" s="161">
        <v>0</v>
      </c>
      <c r="BO5" s="161">
        <v>44394.850449039703</v>
      </c>
      <c r="BP5" s="161">
        <v>0</v>
      </c>
      <c r="BQ5" s="161">
        <v>0</v>
      </c>
      <c r="BR5" s="161">
        <v>0</v>
      </c>
      <c r="BS5" s="161">
        <v>0</v>
      </c>
      <c r="BT5" s="161">
        <v>45778.894091346818</v>
      </c>
      <c r="BU5" s="161">
        <v>0</v>
      </c>
      <c r="BV5" s="161">
        <v>0</v>
      </c>
      <c r="BW5" s="161">
        <v>45778.894091346818</v>
      </c>
      <c r="BX5" s="161">
        <v>30956.082407265258</v>
      </c>
      <c r="BY5" s="161">
        <v>0</v>
      </c>
      <c r="BZ5" s="161">
        <v>0</v>
      </c>
      <c r="CA5" s="161">
        <v>30956.082407265258</v>
      </c>
    </row>
    <row r="6" spans="1:79" x14ac:dyDescent="0.45">
      <c r="A6" s="19">
        <v>2</v>
      </c>
      <c r="B6" s="19" t="str">
        <f t="shared" ref="B6:B69" si="2">H6&amp;"_"&amp;R6</f>
        <v>10111_Blue</v>
      </c>
      <c r="C6" s="19" t="s">
        <v>282</v>
      </c>
      <c r="D6" s="19" t="s">
        <v>282</v>
      </c>
      <c r="E6" s="19" t="s">
        <v>282</v>
      </c>
      <c r="F6" s="19" t="s">
        <v>282</v>
      </c>
      <c r="G6" s="19">
        <f t="shared" ref="G6:G69" si="3">ROUND(H6/100,0)</f>
        <v>101</v>
      </c>
      <c r="H6" s="19">
        <f t="shared" si="0"/>
        <v>10111</v>
      </c>
      <c r="I6" s="19" t="str">
        <f t="shared" si="1"/>
        <v>010111</v>
      </c>
      <c r="J6" s="99"/>
      <c r="K6" s="100"/>
      <c r="L6" s="101"/>
      <c r="M6" s="102"/>
      <c r="N6" s="102"/>
      <c r="O6" s="103"/>
      <c r="P6" s="104"/>
      <c r="Q6" s="104"/>
      <c r="R6" s="107" t="s">
        <v>362</v>
      </c>
      <c r="S6" s="108">
        <v>1469.9489612025102</v>
      </c>
      <c r="T6" s="108">
        <v>3534.1289319831317</v>
      </c>
      <c r="U6" s="108">
        <v>2182.5889129301463</v>
      </c>
      <c r="V6" s="108">
        <v>2461.907248595905</v>
      </c>
      <c r="W6" s="108"/>
      <c r="X6" s="162">
        <v>0</v>
      </c>
      <c r="Y6" s="162">
        <v>0</v>
      </c>
      <c r="Z6" s="162">
        <v>0</v>
      </c>
      <c r="AA6" s="162">
        <v>0</v>
      </c>
      <c r="AB6" s="162">
        <v>0</v>
      </c>
      <c r="AC6" s="162">
        <v>1249.0147617494506</v>
      </c>
      <c r="AD6" s="162">
        <v>0</v>
      </c>
      <c r="AE6" s="162">
        <v>1249.0147617494506</v>
      </c>
      <c r="AF6" s="162">
        <v>0</v>
      </c>
      <c r="AG6" s="162">
        <v>4076.8770334956016</v>
      </c>
      <c r="AH6" s="162">
        <v>0</v>
      </c>
      <c r="AI6" s="162">
        <v>4076.8770334956016</v>
      </c>
      <c r="AJ6" s="162">
        <v>725.49651203220571</v>
      </c>
      <c r="AK6" s="162">
        <v>0</v>
      </c>
      <c r="AL6" s="162">
        <v>0</v>
      </c>
      <c r="AM6" s="162">
        <v>725.49651203220571</v>
      </c>
      <c r="AN6" s="162">
        <v>591.65160421702558</v>
      </c>
      <c r="AO6" s="162">
        <v>0</v>
      </c>
      <c r="AP6" s="162">
        <v>0</v>
      </c>
      <c r="AQ6" s="162">
        <v>591.65160421702558</v>
      </c>
      <c r="AR6" s="162">
        <v>704.99209320968441</v>
      </c>
      <c r="AS6" s="162">
        <v>0</v>
      </c>
      <c r="AT6" s="162">
        <v>0</v>
      </c>
      <c r="AU6" s="162">
        <v>704.99209320968441</v>
      </c>
      <c r="AV6" s="162">
        <v>923.89092072733445</v>
      </c>
      <c r="AW6" s="162">
        <v>0</v>
      </c>
      <c r="AX6" s="162">
        <v>0</v>
      </c>
      <c r="AY6" s="162">
        <v>923.89092072733445</v>
      </c>
      <c r="AZ6" s="162">
        <v>4462.6902197440704</v>
      </c>
      <c r="BA6" s="162">
        <v>0</v>
      </c>
      <c r="BB6" s="162">
        <v>0</v>
      </c>
      <c r="BC6" s="162">
        <v>4462.6902197440704</v>
      </c>
      <c r="BD6" s="162">
        <v>0</v>
      </c>
      <c r="BE6" s="162">
        <v>0</v>
      </c>
      <c r="BF6" s="162">
        <v>0</v>
      </c>
      <c r="BG6" s="162">
        <v>0</v>
      </c>
      <c r="BH6" s="162">
        <v>754.54385568293139</v>
      </c>
      <c r="BI6" s="162">
        <v>0</v>
      </c>
      <c r="BJ6" s="162">
        <v>0</v>
      </c>
      <c r="BK6" s="162">
        <v>754.54385568293139</v>
      </c>
      <c r="BL6" s="162">
        <v>961.94286504836657</v>
      </c>
      <c r="BM6" s="162">
        <v>0</v>
      </c>
      <c r="BN6" s="162">
        <v>0</v>
      </c>
      <c r="BO6" s="162">
        <v>961.94286504836657</v>
      </c>
      <c r="BP6" s="162">
        <v>0</v>
      </c>
      <c r="BQ6" s="162">
        <v>0</v>
      </c>
      <c r="BR6" s="162">
        <v>0</v>
      </c>
      <c r="BS6" s="162">
        <v>0</v>
      </c>
      <c r="BT6" s="162">
        <v>684.84811997301927</v>
      </c>
      <c r="BU6" s="162">
        <v>0</v>
      </c>
      <c r="BV6" s="162">
        <v>0</v>
      </c>
      <c r="BW6" s="162">
        <v>684.84811997301927</v>
      </c>
      <c r="BX6" s="162">
        <v>781.22000010463751</v>
      </c>
      <c r="BY6" s="162">
        <v>0</v>
      </c>
      <c r="BZ6" s="162">
        <v>0</v>
      </c>
      <c r="CA6" s="162">
        <v>781.22000010463751</v>
      </c>
    </row>
    <row r="7" spans="1:79" x14ac:dyDescent="0.45">
      <c r="A7" s="19">
        <v>3</v>
      </c>
      <c r="B7" s="19" t="str">
        <f t="shared" si="2"/>
        <v>10111_Grey</v>
      </c>
      <c r="C7" s="19" t="s">
        <v>282</v>
      </c>
      <c r="D7" s="19" t="s">
        <v>282</v>
      </c>
      <c r="E7" s="19" t="s">
        <v>282</v>
      </c>
      <c r="F7" s="19" t="s">
        <v>282</v>
      </c>
      <c r="G7" s="19">
        <f t="shared" si="3"/>
        <v>101</v>
      </c>
      <c r="H7" s="19">
        <f t="shared" si="0"/>
        <v>10111</v>
      </c>
      <c r="I7" s="19" t="str">
        <f t="shared" si="1"/>
        <v>010111</v>
      </c>
      <c r="J7" s="109"/>
      <c r="K7" s="110"/>
      <c r="L7" s="111"/>
      <c r="M7" s="112"/>
      <c r="N7" s="112"/>
      <c r="O7" s="113"/>
      <c r="P7" s="114"/>
      <c r="Q7" s="114"/>
      <c r="R7" s="107" t="s">
        <v>364</v>
      </c>
      <c r="S7" s="108">
        <v>675.13851060609409</v>
      </c>
      <c r="T7" s="108">
        <v>1179.4270379187356</v>
      </c>
      <c r="U7" s="108">
        <v>1468.6002086189824</v>
      </c>
      <c r="V7" s="108">
        <v>970.93168449616724</v>
      </c>
      <c r="W7" s="108"/>
      <c r="X7" s="162">
        <v>0</v>
      </c>
      <c r="Y7" s="162">
        <v>0</v>
      </c>
      <c r="Z7" s="162">
        <v>0</v>
      </c>
      <c r="AA7" s="162">
        <v>0</v>
      </c>
      <c r="AB7" s="162">
        <v>0</v>
      </c>
      <c r="AC7" s="162">
        <v>2321.8307825143111</v>
      </c>
      <c r="AD7" s="162">
        <v>0</v>
      </c>
      <c r="AE7" s="162">
        <v>2321.8307825143111</v>
      </c>
      <c r="AF7" s="162">
        <v>0</v>
      </c>
      <c r="AG7" s="162">
        <v>3833.5090326943459</v>
      </c>
      <c r="AH7" s="162">
        <v>0</v>
      </c>
      <c r="AI7" s="162">
        <v>3833.5090326943459</v>
      </c>
      <c r="AJ7" s="162">
        <v>183.69461880081377</v>
      </c>
      <c r="AK7" s="162">
        <v>0</v>
      </c>
      <c r="AL7" s="162">
        <v>0</v>
      </c>
      <c r="AM7" s="162">
        <v>183.69461880081377</v>
      </c>
      <c r="AN7" s="162">
        <v>370.53251020100453</v>
      </c>
      <c r="AO7" s="162">
        <v>0</v>
      </c>
      <c r="AP7" s="162">
        <v>0</v>
      </c>
      <c r="AQ7" s="162">
        <v>370.53251020100453</v>
      </c>
      <c r="AR7" s="162">
        <v>354.18268401968623</v>
      </c>
      <c r="AS7" s="162">
        <v>0</v>
      </c>
      <c r="AT7" s="162">
        <v>0</v>
      </c>
      <c r="AU7" s="162">
        <v>354.18268401968623</v>
      </c>
      <c r="AV7" s="162">
        <v>121.52733459797565</v>
      </c>
      <c r="AW7" s="162">
        <v>0</v>
      </c>
      <c r="AX7" s="162">
        <v>0</v>
      </c>
      <c r="AY7" s="162">
        <v>121.52733459797565</v>
      </c>
      <c r="AZ7" s="162">
        <v>254.86812141241495</v>
      </c>
      <c r="BA7" s="162">
        <v>0</v>
      </c>
      <c r="BB7" s="162">
        <v>0</v>
      </c>
      <c r="BC7" s="162">
        <v>254.86812141241495</v>
      </c>
      <c r="BD7" s="162">
        <v>0</v>
      </c>
      <c r="BE7" s="162">
        <v>0</v>
      </c>
      <c r="BF7" s="162">
        <v>0</v>
      </c>
      <c r="BG7" s="162">
        <v>0</v>
      </c>
      <c r="BH7" s="162">
        <v>220.34059243778535</v>
      </c>
      <c r="BI7" s="162">
        <v>0</v>
      </c>
      <c r="BJ7" s="162">
        <v>0</v>
      </c>
      <c r="BK7" s="162">
        <v>220.34059243778535</v>
      </c>
      <c r="BL7" s="162">
        <v>704.36198582116594</v>
      </c>
      <c r="BM7" s="162">
        <v>0</v>
      </c>
      <c r="BN7" s="162">
        <v>0</v>
      </c>
      <c r="BO7" s="162">
        <v>704.36198582116594</v>
      </c>
      <c r="BP7" s="162">
        <v>0</v>
      </c>
      <c r="BQ7" s="162">
        <v>0</v>
      </c>
      <c r="BR7" s="162">
        <v>0</v>
      </c>
      <c r="BS7" s="162">
        <v>0</v>
      </c>
      <c r="BT7" s="162">
        <v>103.85670030594656</v>
      </c>
      <c r="BU7" s="162">
        <v>0</v>
      </c>
      <c r="BV7" s="162">
        <v>0</v>
      </c>
      <c r="BW7" s="162">
        <v>103.85670030594656</v>
      </c>
      <c r="BX7" s="162">
        <v>119.97741843983394</v>
      </c>
      <c r="BY7" s="162">
        <v>0</v>
      </c>
      <c r="BZ7" s="162">
        <v>0</v>
      </c>
      <c r="CA7" s="162">
        <v>119.97741843983394</v>
      </c>
    </row>
    <row r="8" spans="1:79" x14ac:dyDescent="0.45">
      <c r="A8" s="19">
        <v>4</v>
      </c>
      <c r="B8" s="19" t="str">
        <f t="shared" si="2"/>
        <v>10119_Green</v>
      </c>
      <c r="C8" s="19" t="s">
        <v>282</v>
      </c>
      <c r="D8" s="19" t="s">
        <v>282</v>
      </c>
      <c r="E8" s="19" t="s">
        <v>282</v>
      </c>
      <c r="F8" s="19" t="s">
        <v>282</v>
      </c>
      <c r="G8" s="19">
        <f t="shared" si="3"/>
        <v>101</v>
      </c>
      <c r="H8" s="19">
        <f t="shared" si="0"/>
        <v>10119</v>
      </c>
      <c r="I8" s="19" t="str">
        <f t="shared" si="1"/>
        <v>010119</v>
      </c>
      <c r="J8" s="115" t="s">
        <v>1650</v>
      </c>
      <c r="K8" s="116" t="s">
        <v>1651</v>
      </c>
      <c r="L8" s="117" t="s">
        <v>1652</v>
      </c>
      <c r="M8" s="118"/>
      <c r="N8" s="118" t="s">
        <v>1647</v>
      </c>
      <c r="O8" s="118"/>
      <c r="P8" s="104">
        <v>1</v>
      </c>
      <c r="Q8" s="104">
        <v>1</v>
      </c>
      <c r="R8" s="107" t="s">
        <v>361</v>
      </c>
      <c r="S8" s="108">
        <v>40316.934337816892</v>
      </c>
      <c r="T8" s="108">
        <v>34717.294525171696</v>
      </c>
      <c r="U8" s="108">
        <v>33336.722216593589</v>
      </c>
      <c r="V8" s="108">
        <v>37179.151571287897</v>
      </c>
      <c r="W8" s="108"/>
      <c r="X8" s="162">
        <v>0</v>
      </c>
      <c r="Y8" s="162">
        <v>0</v>
      </c>
      <c r="Z8" s="162">
        <v>0</v>
      </c>
      <c r="AA8" s="162">
        <v>0</v>
      </c>
      <c r="AB8" s="162">
        <v>0</v>
      </c>
      <c r="AC8" s="162">
        <v>49343.418841595187</v>
      </c>
      <c r="AD8" s="162">
        <v>0</v>
      </c>
      <c r="AE8" s="162">
        <v>49343.418841595187</v>
      </c>
      <c r="AF8" s="162">
        <v>0</v>
      </c>
      <c r="AG8" s="162">
        <v>33457.845512379186</v>
      </c>
      <c r="AH8" s="162">
        <v>0</v>
      </c>
      <c r="AI8" s="162">
        <v>33457.845512379186</v>
      </c>
      <c r="AJ8" s="162">
        <v>64967.485675803502</v>
      </c>
      <c r="AK8" s="162">
        <v>0</v>
      </c>
      <c r="AL8" s="162">
        <v>0</v>
      </c>
      <c r="AM8" s="162">
        <v>64967.485675803502</v>
      </c>
      <c r="AN8" s="162">
        <v>41923.233285131326</v>
      </c>
      <c r="AO8" s="162">
        <v>0</v>
      </c>
      <c r="AP8" s="162">
        <v>0</v>
      </c>
      <c r="AQ8" s="162">
        <v>41923.233285131326</v>
      </c>
      <c r="AR8" s="162">
        <v>42819.048584517674</v>
      </c>
      <c r="AS8" s="162">
        <v>0</v>
      </c>
      <c r="AT8" s="162">
        <v>0</v>
      </c>
      <c r="AU8" s="162">
        <v>42819.048584517674</v>
      </c>
      <c r="AV8" s="162">
        <v>55882.892121105629</v>
      </c>
      <c r="AW8" s="162">
        <v>0</v>
      </c>
      <c r="AX8" s="162">
        <v>0</v>
      </c>
      <c r="AY8" s="162">
        <v>55882.892121105629</v>
      </c>
      <c r="AZ8" s="162">
        <v>40530.933671924431</v>
      </c>
      <c r="BA8" s="162">
        <v>0</v>
      </c>
      <c r="BB8" s="162">
        <v>0</v>
      </c>
      <c r="BC8" s="162">
        <v>40530.933671924431</v>
      </c>
      <c r="BD8" s="162">
        <v>0</v>
      </c>
      <c r="BE8" s="162">
        <v>0</v>
      </c>
      <c r="BF8" s="162">
        <v>0</v>
      </c>
      <c r="BG8" s="162">
        <v>0</v>
      </c>
      <c r="BH8" s="162">
        <v>52126.026226301452</v>
      </c>
      <c r="BI8" s="162">
        <v>0</v>
      </c>
      <c r="BJ8" s="162">
        <v>0</v>
      </c>
      <c r="BK8" s="162">
        <v>52126.026226301452</v>
      </c>
      <c r="BL8" s="162">
        <v>44394.850449039703</v>
      </c>
      <c r="BM8" s="162">
        <v>0</v>
      </c>
      <c r="BN8" s="162">
        <v>0</v>
      </c>
      <c r="BO8" s="162">
        <v>44394.850449039703</v>
      </c>
      <c r="BP8" s="162">
        <v>0</v>
      </c>
      <c r="BQ8" s="162">
        <v>0</v>
      </c>
      <c r="BR8" s="162">
        <v>0</v>
      </c>
      <c r="BS8" s="162">
        <v>0</v>
      </c>
      <c r="BT8" s="162">
        <v>45778.894091346818</v>
      </c>
      <c r="BU8" s="162">
        <v>0</v>
      </c>
      <c r="BV8" s="162">
        <v>0</v>
      </c>
      <c r="BW8" s="162">
        <v>45778.894091346818</v>
      </c>
      <c r="BX8" s="162">
        <v>30956.082407265258</v>
      </c>
      <c r="BY8" s="162">
        <v>0</v>
      </c>
      <c r="BZ8" s="162">
        <v>0</v>
      </c>
      <c r="CA8" s="162">
        <v>30956.082407265258</v>
      </c>
    </row>
    <row r="9" spans="1:79" x14ac:dyDescent="0.45">
      <c r="A9" s="19">
        <v>5</v>
      </c>
      <c r="B9" s="19" t="str">
        <f t="shared" si="2"/>
        <v>10119_Blue</v>
      </c>
      <c r="C9" s="19" t="s">
        <v>282</v>
      </c>
      <c r="D9" s="19" t="s">
        <v>282</v>
      </c>
      <c r="E9" s="19" t="s">
        <v>282</v>
      </c>
      <c r="F9" s="19" t="s">
        <v>282</v>
      </c>
      <c r="G9" s="19">
        <f t="shared" si="3"/>
        <v>101</v>
      </c>
      <c r="H9" s="19">
        <f t="shared" si="0"/>
        <v>10119</v>
      </c>
      <c r="I9" s="19" t="str">
        <f t="shared" si="1"/>
        <v>010119</v>
      </c>
      <c r="J9" s="99"/>
      <c r="K9" s="100"/>
      <c r="L9" s="101"/>
      <c r="M9" s="102"/>
      <c r="N9" s="102"/>
      <c r="O9" s="102"/>
      <c r="P9" s="104"/>
      <c r="Q9" s="104"/>
      <c r="R9" s="107" t="s">
        <v>362</v>
      </c>
      <c r="S9" s="108">
        <v>1469.9489612025102</v>
      </c>
      <c r="T9" s="108">
        <v>3534.1289319831317</v>
      </c>
      <c r="U9" s="108">
        <v>2182.5889129301463</v>
      </c>
      <c r="V9" s="108">
        <v>2461.907248595905</v>
      </c>
      <c r="W9" s="108"/>
      <c r="X9" s="162">
        <v>0</v>
      </c>
      <c r="Y9" s="162">
        <v>0</v>
      </c>
      <c r="Z9" s="162">
        <v>0</v>
      </c>
      <c r="AA9" s="162">
        <v>0</v>
      </c>
      <c r="AB9" s="162">
        <v>0</v>
      </c>
      <c r="AC9" s="162">
        <v>1249.0147617494506</v>
      </c>
      <c r="AD9" s="162">
        <v>0</v>
      </c>
      <c r="AE9" s="162">
        <v>1249.0147617494506</v>
      </c>
      <c r="AF9" s="162">
        <v>0</v>
      </c>
      <c r="AG9" s="162">
        <v>4076.8770334956016</v>
      </c>
      <c r="AH9" s="162">
        <v>0</v>
      </c>
      <c r="AI9" s="162">
        <v>4076.8770334956016</v>
      </c>
      <c r="AJ9" s="162">
        <v>725.49651203220571</v>
      </c>
      <c r="AK9" s="162">
        <v>0</v>
      </c>
      <c r="AL9" s="162">
        <v>0</v>
      </c>
      <c r="AM9" s="162">
        <v>725.49651203220571</v>
      </c>
      <c r="AN9" s="162">
        <v>591.65160421702558</v>
      </c>
      <c r="AO9" s="162">
        <v>0</v>
      </c>
      <c r="AP9" s="162">
        <v>0</v>
      </c>
      <c r="AQ9" s="162">
        <v>591.65160421702558</v>
      </c>
      <c r="AR9" s="162">
        <v>704.99209320968441</v>
      </c>
      <c r="AS9" s="162">
        <v>0</v>
      </c>
      <c r="AT9" s="162">
        <v>0</v>
      </c>
      <c r="AU9" s="162">
        <v>704.99209320968441</v>
      </c>
      <c r="AV9" s="162">
        <v>923.89092072733445</v>
      </c>
      <c r="AW9" s="162">
        <v>0</v>
      </c>
      <c r="AX9" s="162">
        <v>0</v>
      </c>
      <c r="AY9" s="162">
        <v>923.89092072733445</v>
      </c>
      <c r="AZ9" s="162">
        <v>4462.6902197440704</v>
      </c>
      <c r="BA9" s="162">
        <v>0</v>
      </c>
      <c r="BB9" s="162">
        <v>0</v>
      </c>
      <c r="BC9" s="162">
        <v>4462.6902197440704</v>
      </c>
      <c r="BD9" s="162">
        <v>0</v>
      </c>
      <c r="BE9" s="162">
        <v>0</v>
      </c>
      <c r="BF9" s="162">
        <v>0</v>
      </c>
      <c r="BG9" s="162">
        <v>0</v>
      </c>
      <c r="BH9" s="162">
        <v>754.54385568293139</v>
      </c>
      <c r="BI9" s="162">
        <v>0</v>
      </c>
      <c r="BJ9" s="162">
        <v>0</v>
      </c>
      <c r="BK9" s="162">
        <v>754.54385568293139</v>
      </c>
      <c r="BL9" s="162">
        <v>961.94286504836657</v>
      </c>
      <c r="BM9" s="162">
        <v>0</v>
      </c>
      <c r="BN9" s="162">
        <v>0</v>
      </c>
      <c r="BO9" s="162">
        <v>961.94286504836657</v>
      </c>
      <c r="BP9" s="162">
        <v>0</v>
      </c>
      <c r="BQ9" s="162">
        <v>0</v>
      </c>
      <c r="BR9" s="162">
        <v>0</v>
      </c>
      <c r="BS9" s="162">
        <v>0</v>
      </c>
      <c r="BT9" s="162">
        <v>684.84811997301927</v>
      </c>
      <c r="BU9" s="162">
        <v>0</v>
      </c>
      <c r="BV9" s="162">
        <v>0</v>
      </c>
      <c r="BW9" s="162">
        <v>684.84811997301927</v>
      </c>
      <c r="BX9" s="162">
        <v>781.22000010463751</v>
      </c>
      <c r="BY9" s="162">
        <v>0</v>
      </c>
      <c r="BZ9" s="162">
        <v>0</v>
      </c>
      <c r="CA9" s="162">
        <v>781.22000010463751</v>
      </c>
    </row>
    <row r="10" spans="1:79" x14ac:dyDescent="0.45">
      <c r="A10" s="19">
        <v>6</v>
      </c>
      <c r="B10" s="19" t="str">
        <f t="shared" si="2"/>
        <v>10119_Grey</v>
      </c>
      <c r="C10" s="19" t="s">
        <v>282</v>
      </c>
      <c r="D10" s="19" t="s">
        <v>282</v>
      </c>
      <c r="E10" s="19" t="s">
        <v>282</v>
      </c>
      <c r="F10" s="19" t="s">
        <v>282</v>
      </c>
      <c r="G10" s="19">
        <f t="shared" si="3"/>
        <v>101</v>
      </c>
      <c r="H10" s="19">
        <f t="shared" si="0"/>
        <v>10119</v>
      </c>
      <c r="I10" s="19" t="str">
        <f t="shared" si="1"/>
        <v>010119</v>
      </c>
      <c r="J10" s="109"/>
      <c r="K10" s="110"/>
      <c r="L10" s="111"/>
      <c r="M10" s="112"/>
      <c r="N10" s="112"/>
      <c r="O10" s="112"/>
      <c r="P10" s="114"/>
      <c r="Q10" s="114"/>
      <c r="R10" s="107" t="s">
        <v>364</v>
      </c>
      <c r="S10" s="108">
        <v>675.13851060609409</v>
      </c>
      <c r="T10" s="108">
        <v>1179.4270379187356</v>
      </c>
      <c r="U10" s="108">
        <v>1468.6002086189824</v>
      </c>
      <c r="V10" s="108">
        <v>970.93168449616724</v>
      </c>
      <c r="W10" s="108"/>
      <c r="X10" s="162">
        <v>0</v>
      </c>
      <c r="Y10" s="162">
        <v>0</v>
      </c>
      <c r="Z10" s="162">
        <v>0</v>
      </c>
      <c r="AA10" s="162">
        <v>0</v>
      </c>
      <c r="AB10" s="162">
        <v>0</v>
      </c>
      <c r="AC10" s="162">
        <v>2321.8307825143111</v>
      </c>
      <c r="AD10" s="162">
        <v>0</v>
      </c>
      <c r="AE10" s="162">
        <v>2321.8307825143111</v>
      </c>
      <c r="AF10" s="162">
        <v>0</v>
      </c>
      <c r="AG10" s="162">
        <v>3833.5090326943459</v>
      </c>
      <c r="AH10" s="162">
        <v>0</v>
      </c>
      <c r="AI10" s="162">
        <v>3833.5090326943459</v>
      </c>
      <c r="AJ10" s="162">
        <v>183.69461880081377</v>
      </c>
      <c r="AK10" s="162">
        <v>0</v>
      </c>
      <c r="AL10" s="162">
        <v>0</v>
      </c>
      <c r="AM10" s="162">
        <v>183.69461880081377</v>
      </c>
      <c r="AN10" s="162">
        <v>370.53251020100453</v>
      </c>
      <c r="AO10" s="162">
        <v>0</v>
      </c>
      <c r="AP10" s="162">
        <v>0</v>
      </c>
      <c r="AQ10" s="162">
        <v>370.53251020100453</v>
      </c>
      <c r="AR10" s="162">
        <v>354.18268401968623</v>
      </c>
      <c r="AS10" s="162">
        <v>0</v>
      </c>
      <c r="AT10" s="162">
        <v>0</v>
      </c>
      <c r="AU10" s="162">
        <v>354.18268401968623</v>
      </c>
      <c r="AV10" s="162">
        <v>121.52733459797565</v>
      </c>
      <c r="AW10" s="162">
        <v>0</v>
      </c>
      <c r="AX10" s="162">
        <v>0</v>
      </c>
      <c r="AY10" s="162">
        <v>121.52733459797565</v>
      </c>
      <c r="AZ10" s="162">
        <v>254.86812141241495</v>
      </c>
      <c r="BA10" s="162">
        <v>0</v>
      </c>
      <c r="BB10" s="162">
        <v>0</v>
      </c>
      <c r="BC10" s="162">
        <v>254.86812141241495</v>
      </c>
      <c r="BD10" s="162">
        <v>0</v>
      </c>
      <c r="BE10" s="162">
        <v>0</v>
      </c>
      <c r="BF10" s="162">
        <v>0</v>
      </c>
      <c r="BG10" s="162">
        <v>0</v>
      </c>
      <c r="BH10" s="162">
        <v>220.34059243778535</v>
      </c>
      <c r="BI10" s="162">
        <v>0</v>
      </c>
      <c r="BJ10" s="162">
        <v>0</v>
      </c>
      <c r="BK10" s="162">
        <v>220.34059243778535</v>
      </c>
      <c r="BL10" s="162">
        <v>704.36198582116594</v>
      </c>
      <c r="BM10" s="162">
        <v>0</v>
      </c>
      <c r="BN10" s="162">
        <v>0</v>
      </c>
      <c r="BO10" s="162">
        <v>704.36198582116594</v>
      </c>
      <c r="BP10" s="162">
        <v>0</v>
      </c>
      <c r="BQ10" s="162">
        <v>0</v>
      </c>
      <c r="BR10" s="162">
        <v>0</v>
      </c>
      <c r="BS10" s="162">
        <v>0</v>
      </c>
      <c r="BT10" s="162">
        <v>103.85670030594656</v>
      </c>
      <c r="BU10" s="162">
        <v>0</v>
      </c>
      <c r="BV10" s="162">
        <v>0</v>
      </c>
      <c r="BW10" s="162">
        <v>103.85670030594656</v>
      </c>
      <c r="BX10" s="162">
        <v>119.97741843983394</v>
      </c>
      <c r="BY10" s="162">
        <v>0</v>
      </c>
      <c r="BZ10" s="162">
        <v>0</v>
      </c>
      <c r="CA10" s="162">
        <v>119.97741843983394</v>
      </c>
    </row>
    <row r="11" spans="1:79" x14ac:dyDescent="0.45">
      <c r="A11" s="19">
        <v>7</v>
      </c>
      <c r="B11" s="19" t="str">
        <f t="shared" si="2"/>
        <v>10120_Green</v>
      </c>
      <c r="C11" s="19" t="s">
        <v>282</v>
      </c>
      <c r="D11" s="19" t="s">
        <v>282</v>
      </c>
      <c r="E11" s="19" t="s">
        <v>282</v>
      </c>
      <c r="F11" s="19" t="s">
        <v>282</v>
      </c>
      <c r="G11" s="19">
        <f t="shared" si="3"/>
        <v>101</v>
      </c>
      <c r="H11" s="19">
        <f t="shared" si="0"/>
        <v>10120</v>
      </c>
      <c r="I11" s="19" t="str">
        <f t="shared" si="1"/>
        <v>010120</v>
      </c>
      <c r="J11" s="115" t="s">
        <v>1653</v>
      </c>
      <c r="K11" s="116" t="s">
        <v>1654</v>
      </c>
      <c r="L11" s="117" t="s">
        <v>1655</v>
      </c>
      <c r="M11" s="118" t="s">
        <v>1656</v>
      </c>
      <c r="N11" s="118" t="s">
        <v>1647</v>
      </c>
      <c r="O11" s="119" t="s">
        <v>1648</v>
      </c>
      <c r="P11" s="104">
        <v>1</v>
      </c>
      <c r="Q11" s="104">
        <v>1</v>
      </c>
      <c r="R11" s="107" t="s">
        <v>361</v>
      </c>
      <c r="S11" s="108">
        <v>40316.934337816892</v>
      </c>
      <c r="T11" s="108">
        <v>34717.294525171696</v>
      </c>
      <c r="U11" s="108">
        <v>33336.722216593589</v>
      </c>
      <c r="V11" s="108">
        <v>37179.151571287897</v>
      </c>
      <c r="W11" s="108"/>
      <c r="X11" s="162">
        <v>0</v>
      </c>
      <c r="Y11" s="162">
        <v>0</v>
      </c>
      <c r="Z11" s="162">
        <v>0</v>
      </c>
      <c r="AA11" s="162">
        <v>0</v>
      </c>
      <c r="AB11" s="162">
        <v>0</v>
      </c>
      <c r="AC11" s="162">
        <v>49343.418841595187</v>
      </c>
      <c r="AD11" s="162">
        <v>0</v>
      </c>
      <c r="AE11" s="162">
        <v>49343.418841595187</v>
      </c>
      <c r="AF11" s="162">
        <v>0</v>
      </c>
      <c r="AG11" s="162">
        <v>33457.845512379186</v>
      </c>
      <c r="AH11" s="162">
        <v>0</v>
      </c>
      <c r="AI11" s="162">
        <v>33457.845512379186</v>
      </c>
      <c r="AJ11" s="162">
        <v>64967.485675803502</v>
      </c>
      <c r="AK11" s="162">
        <v>0</v>
      </c>
      <c r="AL11" s="162">
        <v>0</v>
      </c>
      <c r="AM11" s="162">
        <v>64967.485675803502</v>
      </c>
      <c r="AN11" s="162">
        <v>41923.233285131326</v>
      </c>
      <c r="AO11" s="162">
        <v>0</v>
      </c>
      <c r="AP11" s="162">
        <v>0</v>
      </c>
      <c r="AQ11" s="162">
        <v>41923.233285131326</v>
      </c>
      <c r="AR11" s="162">
        <v>42819.048584517674</v>
      </c>
      <c r="AS11" s="162">
        <v>0</v>
      </c>
      <c r="AT11" s="162">
        <v>0</v>
      </c>
      <c r="AU11" s="162">
        <v>42819.048584517674</v>
      </c>
      <c r="AV11" s="162">
        <v>55882.892121105629</v>
      </c>
      <c r="AW11" s="162">
        <v>0</v>
      </c>
      <c r="AX11" s="162">
        <v>0</v>
      </c>
      <c r="AY11" s="162">
        <v>55882.892121105629</v>
      </c>
      <c r="AZ11" s="162">
        <v>40530.933671924431</v>
      </c>
      <c r="BA11" s="162">
        <v>0</v>
      </c>
      <c r="BB11" s="162">
        <v>0</v>
      </c>
      <c r="BC11" s="162">
        <v>40530.933671924431</v>
      </c>
      <c r="BD11" s="162">
        <v>0</v>
      </c>
      <c r="BE11" s="162">
        <v>0</v>
      </c>
      <c r="BF11" s="162">
        <v>0</v>
      </c>
      <c r="BG11" s="162">
        <v>0</v>
      </c>
      <c r="BH11" s="162">
        <v>52126.026226301452</v>
      </c>
      <c r="BI11" s="162">
        <v>0</v>
      </c>
      <c r="BJ11" s="162">
        <v>0</v>
      </c>
      <c r="BK11" s="162">
        <v>52126.026226301452</v>
      </c>
      <c r="BL11" s="162">
        <v>44394.850449039703</v>
      </c>
      <c r="BM11" s="162">
        <v>0</v>
      </c>
      <c r="BN11" s="162">
        <v>0</v>
      </c>
      <c r="BO11" s="162">
        <v>44394.850449039703</v>
      </c>
      <c r="BP11" s="162">
        <v>0</v>
      </c>
      <c r="BQ11" s="162">
        <v>0</v>
      </c>
      <c r="BR11" s="162">
        <v>0</v>
      </c>
      <c r="BS11" s="162">
        <v>0</v>
      </c>
      <c r="BT11" s="162">
        <v>45778.894091346818</v>
      </c>
      <c r="BU11" s="162">
        <v>0</v>
      </c>
      <c r="BV11" s="162">
        <v>0</v>
      </c>
      <c r="BW11" s="162">
        <v>45778.894091346818</v>
      </c>
      <c r="BX11" s="162">
        <v>30956.082407265258</v>
      </c>
      <c r="BY11" s="162">
        <v>0</v>
      </c>
      <c r="BZ11" s="162">
        <v>0</v>
      </c>
      <c r="CA11" s="162">
        <v>30956.082407265258</v>
      </c>
    </row>
    <row r="12" spans="1:79" x14ac:dyDescent="0.45">
      <c r="A12" s="19">
        <v>8</v>
      </c>
      <c r="B12" s="19" t="str">
        <f t="shared" si="2"/>
        <v>10120_Blue</v>
      </c>
      <c r="C12" s="19" t="s">
        <v>282</v>
      </c>
      <c r="D12" s="19" t="s">
        <v>282</v>
      </c>
      <c r="E12" s="19" t="s">
        <v>282</v>
      </c>
      <c r="F12" s="19" t="s">
        <v>282</v>
      </c>
      <c r="G12" s="19">
        <f t="shared" si="3"/>
        <v>101</v>
      </c>
      <c r="H12" s="19">
        <f t="shared" si="0"/>
        <v>10120</v>
      </c>
      <c r="I12" s="19" t="str">
        <f t="shared" si="1"/>
        <v>010120</v>
      </c>
      <c r="J12" s="99"/>
      <c r="K12" s="100"/>
      <c r="L12" s="101"/>
      <c r="M12" s="102"/>
      <c r="N12" s="102"/>
      <c r="O12" s="103"/>
      <c r="P12" s="104"/>
      <c r="Q12" s="104"/>
      <c r="R12" s="107" t="s">
        <v>362</v>
      </c>
      <c r="S12" s="108">
        <v>1469.9489612025102</v>
      </c>
      <c r="T12" s="108">
        <v>3534.1289319831317</v>
      </c>
      <c r="U12" s="108">
        <v>2182.5889129301463</v>
      </c>
      <c r="V12" s="108">
        <v>2461.907248595905</v>
      </c>
      <c r="W12" s="108"/>
      <c r="X12" s="162">
        <v>0</v>
      </c>
      <c r="Y12" s="162">
        <v>0</v>
      </c>
      <c r="Z12" s="162">
        <v>0</v>
      </c>
      <c r="AA12" s="162">
        <v>0</v>
      </c>
      <c r="AB12" s="162">
        <v>0</v>
      </c>
      <c r="AC12" s="162">
        <v>1249.0147617494506</v>
      </c>
      <c r="AD12" s="162">
        <v>0</v>
      </c>
      <c r="AE12" s="162">
        <v>1249.0147617494506</v>
      </c>
      <c r="AF12" s="162">
        <v>0</v>
      </c>
      <c r="AG12" s="162">
        <v>4076.8770334956016</v>
      </c>
      <c r="AH12" s="162">
        <v>0</v>
      </c>
      <c r="AI12" s="162">
        <v>4076.8770334956016</v>
      </c>
      <c r="AJ12" s="162">
        <v>725.49651203220571</v>
      </c>
      <c r="AK12" s="162">
        <v>0</v>
      </c>
      <c r="AL12" s="162">
        <v>0</v>
      </c>
      <c r="AM12" s="162">
        <v>725.49651203220571</v>
      </c>
      <c r="AN12" s="162">
        <v>591.65160421702558</v>
      </c>
      <c r="AO12" s="162">
        <v>0</v>
      </c>
      <c r="AP12" s="162">
        <v>0</v>
      </c>
      <c r="AQ12" s="162">
        <v>591.65160421702558</v>
      </c>
      <c r="AR12" s="162">
        <v>704.99209320968441</v>
      </c>
      <c r="AS12" s="162">
        <v>0</v>
      </c>
      <c r="AT12" s="162">
        <v>0</v>
      </c>
      <c r="AU12" s="162">
        <v>704.99209320968441</v>
      </c>
      <c r="AV12" s="162">
        <v>923.89092072733445</v>
      </c>
      <c r="AW12" s="162">
        <v>0</v>
      </c>
      <c r="AX12" s="162">
        <v>0</v>
      </c>
      <c r="AY12" s="162">
        <v>923.89092072733445</v>
      </c>
      <c r="AZ12" s="162">
        <v>4462.6902197440704</v>
      </c>
      <c r="BA12" s="162">
        <v>0</v>
      </c>
      <c r="BB12" s="162">
        <v>0</v>
      </c>
      <c r="BC12" s="162">
        <v>4462.6902197440704</v>
      </c>
      <c r="BD12" s="162">
        <v>0</v>
      </c>
      <c r="BE12" s="162">
        <v>0</v>
      </c>
      <c r="BF12" s="162">
        <v>0</v>
      </c>
      <c r="BG12" s="162">
        <v>0</v>
      </c>
      <c r="BH12" s="162">
        <v>754.54385568293139</v>
      </c>
      <c r="BI12" s="162">
        <v>0</v>
      </c>
      <c r="BJ12" s="162">
        <v>0</v>
      </c>
      <c r="BK12" s="162">
        <v>754.54385568293139</v>
      </c>
      <c r="BL12" s="162">
        <v>961.94286504836657</v>
      </c>
      <c r="BM12" s="162">
        <v>0</v>
      </c>
      <c r="BN12" s="162">
        <v>0</v>
      </c>
      <c r="BO12" s="162">
        <v>961.94286504836657</v>
      </c>
      <c r="BP12" s="162">
        <v>0</v>
      </c>
      <c r="BQ12" s="162">
        <v>0</v>
      </c>
      <c r="BR12" s="162">
        <v>0</v>
      </c>
      <c r="BS12" s="162">
        <v>0</v>
      </c>
      <c r="BT12" s="162">
        <v>684.84811997301927</v>
      </c>
      <c r="BU12" s="162">
        <v>0</v>
      </c>
      <c r="BV12" s="162">
        <v>0</v>
      </c>
      <c r="BW12" s="162">
        <v>684.84811997301927</v>
      </c>
      <c r="BX12" s="162">
        <v>781.22000010463751</v>
      </c>
      <c r="BY12" s="162">
        <v>0</v>
      </c>
      <c r="BZ12" s="162">
        <v>0</v>
      </c>
      <c r="CA12" s="162">
        <v>781.22000010463751</v>
      </c>
    </row>
    <row r="13" spans="1:79" x14ac:dyDescent="0.45">
      <c r="A13" s="19">
        <v>9</v>
      </c>
      <c r="B13" s="19" t="str">
        <f t="shared" si="2"/>
        <v>10120_Grey</v>
      </c>
      <c r="C13" s="19" t="s">
        <v>282</v>
      </c>
      <c r="D13" s="19" t="s">
        <v>282</v>
      </c>
      <c r="E13" s="19" t="s">
        <v>282</v>
      </c>
      <c r="F13" s="19" t="s">
        <v>282</v>
      </c>
      <c r="G13" s="19">
        <f t="shared" si="3"/>
        <v>101</v>
      </c>
      <c r="H13" s="19">
        <f t="shared" si="0"/>
        <v>10120</v>
      </c>
      <c r="I13" s="19" t="str">
        <f t="shared" si="1"/>
        <v>010120</v>
      </c>
      <c r="J13" s="109"/>
      <c r="K13" s="110"/>
      <c r="L13" s="111"/>
      <c r="M13" s="112"/>
      <c r="N13" s="112"/>
      <c r="O13" s="113"/>
      <c r="P13" s="114"/>
      <c r="Q13" s="114"/>
      <c r="R13" s="107" t="s">
        <v>364</v>
      </c>
      <c r="S13" s="108">
        <v>675.13851060609409</v>
      </c>
      <c r="T13" s="108">
        <v>1179.4270379187356</v>
      </c>
      <c r="U13" s="108">
        <v>1468.6002086189824</v>
      </c>
      <c r="V13" s="108">
        <v>970.93168449616724</v>
      </c>
      <c r="W13" s="108"/>
      <c r="X13" s="162">
        <v>0</v>
      </c>
      <c r="Y13" s="162">
        <v>0</v>
      </c>
      <c r="Z13" s="162">
        <v>0</v>
      </c>
      <c r="AA13" s="162">
        <v>0</v>
      </c>
      <c r="AB13" s="162">
        <v>0</v>
      </c>
      <c r="AC13" s="162">
        <v>2321.8307825143111</v>
      </c>
      <c r="AD13" s="162">
        <v>0</v>
      </c>
      <c r="AE13" s="162">
        <v>2321.8307825143111</v>
      </c>
      <c r="AF13" s="162">
        <v>0</v>
      </c>
      <c r="AG13" s="162">
        <v>3833.5090326943459</v>
      </c>
      <c r="AH13" s="162">
        <v>0</v>
      </c>
      <c r="AI13" s="162">
        <v>3833.5090326943459</v>
      </c>
      <c r="AJ13" s="162">
        <v>183.69461880081377</v>
      </c>
      <c r="AK13" s="162">
        <v>0</v>
      </c>
      <c r="AL13" s="162">
        <v>0</v>
      </c>
      <c r="AM13" s="162">
        <v>183.69461880081377</v>
      </c>
      <c r="AN13" s="162">
        <v>370.53251020100453</v>
      </c>
      <c r="AO13" s="162">
        <v>0</v>
      </c>
      <c r="AP13" s="162">
        <v>0</v>
      </c>
      <c r="AQ13" s="162">
        <v>370.53251020100453</v>
      </c>
      <c r="AR13" s="162">
        <v>354.18268401968623</v>
      </c>
      <c r="AS13" s="162">
        <v>0</v>
      </c>
      <c r="AT13" s="162">
        <v>0</v>
      </c>
      <c r="AU13" s="162">
        <v>354.18268401968623</v>
      </c>
      <c r="AV13" s="162">
        <v>121.52733459797565</v>
      </c>
      <c r="AW13" s="162">
        <v>0</v>
      </c>
      <c r="AX13" s="162">
        <v>0</v>
      </c>
      <c r="AY13" s="162">
        <v>121.52733459797565</v>
      </c>
      <c r="AZ13" s="162">
        <v>254.86812141241495</v>
      </c>
      <c r="BA13" s="162">
        <v>0</v>
      </c>
      <c r="BB13" s="162">
        <v>0</v>
      </c>
      <c r="BC13" s="162">
        <v>254.86812141241495</v>
      </c>
      <c r="BD13" s="162">
        <v>0</v>
      </c>
      <c r="BE13" s="162">
        <v>0</v>
      </c>
      <c r="BF13" s="162">
        <v>0</v>
      </c>
      <c r="BG13" s="162">
        <v>0</v>
      </c>
      <c r="BH13" s="162">
        <v>220.34059243778535</v>
      </c>
      <c r="BI13" s="162">
        <v>0</v>
      </c>
      <c r="BJ13" s="162">
        <v>0</v>
      </c>
      <c r="BK13" s="162">
        <v>220.34059243778535</v>
      </c>
      <c r="BL13" s="162">
        <v>704.36198582116594</v>
      </c>
      <c r="BM13" s="162">
        <v>0</v>
      </c>
      <c r="BN13" s="162">
        <v>0</v>
      </c>
      <c r="BO13" s="162">
        <v>704.36198582116594</v>
      </c>
      <c r="BP13" s="162">
        <v>0</v>
      </c>
      <c r="BQ13" s="162">
        <v>0</v>
      </c>
      <c r="BR13" s="162">
        <v>0</v>
      </c>
      <c r="BS13" s="162">
        <v>0</v>
      </c>
      <c r="BT13" s="162">
        <v>103.85670030594656</v>
      </c>
      <c r="BU13" s="162">
        <v>0</v>
      </c>
      <c r="BV13" s="162">
        <v>0</v>
      </c>
      <c r="BW13" s="162">
        <v>103.85670030594656</v>
      </c>
      <c r="BX13" s="162">
        <v>119.97741843983394</v>
      </c>
      <c r="BY13" s="162">
        <v>0</v>
      </c>
      <c r="BZ13" s="162">
        <v>0</v>
      </c>
      <c r="CA13" s="162">
        <v>119.97741843983394</v>
      </c>
    </row>
    <row r="14" spans="1:79" x14ac:dyDescent="0.45">
      <c r="A14" s="19">
        <v>10</v>
      </c>
      <c r="B14" s="19" t="str">
        <f t="shared" si="2"/>
        <v>10210_Green</v>
      </c>
      <c r="C14" s="19" t="s">
        <v>270</v>
      </c>
      <c r="D14" s="19" t="s">
        <v>270</v>
      </c>
      <c r="E14" s="19" t="s">
        <v>270</v>
      </c>
      <c r="F14" s="19" t="s">
        <v>270</v>
      </c>
      <c r="G14" s="19">
        <f t="shared" si="3"/>
        <v>102</v>
      </c>
      <c r="H14" s="19">
        <f t="shared" si="0"/>
        <v>10210</v>
      </c>
      <c r="I14" s="19" t="str">
        <f t="shared" si="1"/>
        <v>010210</v>
      </c>
      <c r="J14" s="115" t="s">
        <v>1657</v>
      </c>
      <c r="K14" s="116" t="s">
        <v>1658</v>
      </c>
      <c r="L14" s="117" t="s">
        <v>1659</v>
      </c>
      <c r="M14" s="120" t="s">
        <v>1660</v>
      </c>
      <c r="N14" s="118" t="s">
        <v>1657</v>
      </c>
      <c r="O14" s="119" t="s">
        <v>1658</v>
      </c>
      <c r="P14" s="104">
        <v>1</v>
      </c>
      <c r="Q14" s="104">
        <v>1</v>
      </c>
      <c r="R14" s="107" t="s">
        <v>361</v>
      </c>
      <c r="S14" s="108">
        <v>9197.0495273690995</v>
      </c>
      <c r="T14" s="108">
        <v>7347.6213295392517</v>
      </c>
      <c r="U14" s="108">
        <v>4173.9108415050978</v>
      </c>
      <c r="V14" s="108">
        <v>7002.0555365531363</v>
      </c>
      <c r="W14" s="108"/>
      <c r="X14" s="162">
        <v>10821.523951171181</v>
      </c>
      <c r="Y14" s="162">
        <v>6177.2556319247633</v>
      </c>
      <c r="Z14" s="162">
        <v>1675.8578289342017</v>
      </c>
      <c r="AA14" s="162">
        <v>6117.3848352289051</v>
      </c>
      <c r="AB14" s="162">
        <v>10039.622932988887</v>
      </c>
      <c r="AC14" s="162">
        <v>8717.2018419009601</v>
      </c>
      <c r="AD14" s="162">
        <v>3563.0354260711028</v>
      </c>
      <c r="AE14" s="162">
        <v>8114.8173637023647</v>
      </c>
      <c r="AF14" s="162">
        <v>17473.868027956698</v>
      </c>
      <c r="AG14" s="162">
        <v>4518.5941810394379</v>
      </c>
      <c r="AH14" s="162">
        <v>3982.3393643775357</v>
      </c>
      <c r="AI14" s="162">
        <v>4793.7094668876216</v>
      </c>
      <c r="AJ14" s="162">
        <v>38064.490526315531</v>
      </c>
      <c r="AK14" s="162">
        <v>10656.30058203189</v>
      </c>
      <c r="AL14" s="162">
        <v>3062.9647185382587</v>
      </c>
      <c r="AM14" s="162">
        <v>12810.847572517871</v>
      </c>
      <c r="AN14" s="162">
        <v>23680.675200385569</v>
      </c>
      <c r="AO14" s="162">
        <v>11363.028731429587</v>
      </c>
      <c r="AP14" s="162">
        <v>2956.2735980910547</v>
      </c>
      <c r="AQ14" s="162">
        <v>15012.772494214267</v>
      </c>
      <c r="AR14" s="162">
        <v>26454.799200425674</v>
      </c>
      <c r="AS14" s="162">
        <v>10897.769948288076</v>
      </c>
      <c r="AT14" s="162">
        <v>4422.7697024156605</v>
      </c>
      <c r="AU14" s="162">
        <v>7615.8506273959565</v>
      </c>
      <c r="AV14" s="162">
        <v>23138.722163068534</v>
      </c>
      <c r="AW14" s="162">
        <v>6487.4465308002909</v>
      </c>
      <c r="AX14" s="162">
        <v>1925.636767505418</v>
      </c>
      <c r="AY14" s="162">
        <v>10170.855579983572</v>
      </c>
      <c r="AZ14" s="162">
        <v>21386.873279050003</v>
      </c>
      <c r="BA14" s="162">
        <v>7074.6781703161014</v>
      </c>
      <c r="BB14" s="162">
        <v>3447.2845112726363</v>
      </c>
      <c r="BC14" s="162">
        <v>7650.1403329561463</v>
      </c>
      <c r="BD14" s="162">
        <v>23157.330219550095</v>
      </c>
      <c r="BE14" s="162">
        <v>14349.904362726624</v>
      </c>
      <c r="BF14" s="162">
        <v>10372.190191264855</v>
      </c>
      <c r="BG14" s="162">
        <v>12454.533181555964</v>
      </c>
      <c r="BH14" s="162">
        <v>9855.6525205667913</v>
      </c>
      <c r="BI14" s="162">
        <v>7011.4556616068048</v>
      </c>
      <c r="BJ14" s="162">
        <v>2984.7719319926964</v>
      </c>
      <c r="BK14" s="162">
        <v>7233.5553051055304</v>
      </c>
      <c r="BL14" s="162">
        <v>22821.318125062357</v>
      </c>
      <c r="BM14" s="162">
        <v>9339.1358008788047</v>
      </c>
      <c r="BN14" s="162">
        <v>4549.7275222235421</v>
      </c>
      <c r="BO14" s="162">
        <v>8288.893530624604</v>
      </c>
      <c r="BP14" s="162">
        <v>0</v>
      </c>
      <c r="BQ14" s="162">
        <v>9114.6304749751107</v>
      </c>
      <c r="BR14" s="162">
        <v>5444.4016830729315</v>
      </c>
      <c r="BS14" s="162">
        <v>8988.7598444186497</v>
      </c>
      <c r="BT14" s="162">
        <v>29790.073008776657</v>
      </c>
      <c r="BU14" s="162">
        <v>8373.6386354802271</v>
      </c>
      <c r="BV14" s="162">
        <v>2619.751054991129</v>
      </c>
      <c r="BW14" s="162">
        <v>11292.127480508385</v>
      </c>
      <c r="BX14" s="162">
        <v>17440.997328718156</v>
      </c>
      <c r="BY14" s="162">
        <v>6360.1390513537453</v>
      </c>
      <c r="BZ14" s="162">
        <v>4071.0500955542325</v>
      </c>
      <c r="CA14" s="162">
        <v>7038.0722912283336</v>
      </c>
    </row>
    <row r="15" spans="1:79" x14ac:dyDescent="0.45">
      <c r="A15" s="19">
        <v>11</v>
      </c>
      <c r="B15" s="19" t="str">
        <f t="shared" si="2"/>
        <v>10210_Blue</v>
      </c>
      <c r="C15" s="19" t="s">
        <v>270</v>
      </c>
      <c r="D15" s="19" t="s">
        <v>270</v>
      </c>
      <c r="E15" s="19" t="s">
        <v>270</v>
      </c>
      <c r="F15" s="19" t="s">
        <v>270</v>
      </c>
      <c r="G15" s="19">
        <f t="shared" si="3"/>
        <v>102</v>
      </c>
      <c r="H15" s="19">
        <f t="shared" si="0"/>
        <v>10210</v>
      </c>
      <c r="I15" s="19" t="str">
        <f t="shared" si="1"/>
        <v>010210</v>
      </c>
      <c r="J15" s="99"/>
      <c r="K15" s="100"/>
      <c r="L15" s="101"/>
      <c r="M15" s="121"/>
      <c r="N15" s="102"/>
      <c r="O15" s="103"/>
      <c r="P15" s="104"/>
      <c r="Q15" s="104"/>
      <c r="R15" s="107" t="s">
        <v>362</v>
      </c>
      <c r="S15" s="108">
        <v>192.31980357454245</v>
      </c>
      <c r="T15" s="108">
        <v>240.53783197059877</v>
      </c>
      <c r="U15" s="108">
        <v>311.26414849957251</v>
      </c>
      <c r="V15" s="108">
        <v>255.88695101900356</v>
      </c>
      <c r="W15" s="108"/>
      <c r="X15" s="162">
        <v>0</v>
      </c>
      <c r="Y15" s="162">
        <v>186.89114569417032</v>
      </c>
      <c r="Z15" s="162">
        <v>116.66838628479617</v>
      </c>
      <c r="AA15" s="162">
        <v>185.84908472712948</v>
      </c>
      <c r="AB15" s="162">
        <v>53.424849220002798</v>
      </c>
      <c r="AC15" s="162">
        <v>69.382399749299651</v>
      </c>
      <c r="AD15" s="162">
        <v>52.307942882928295</v>
      </c>
      <c r="AE15" s="162">
        <v>65.318241275320204</v>
      </c>
      <c r="AF15" s="162">
        <v>8307.6403489008553</v>
      </c>
      <c r="AG15" s="162">
        <v>2875.1513382741696</v>
      </c>
      <c r="AH15" s="162">
        <v>5004.7171396787144</v>
      </c>
      <c r="AI15" s="162">
        <v>3245.5934164086589</v>
      </c>
      <c r="AJ15" s="162">
        <v>117.97396543190808</v>
      </c>
      <c r="AK15" s="162">
        <v>116.10159393490781</v>
      </c>
      <c r="AL15" s="162">
        <v>101.38439685329192</v>
      </c>
      <c r="AM15" s="162">
        <v>117.12325318971263</v>
      </c>
      <c r="AN15" s="162">
        <v>91.449342069111509</v>
      </c>
      <c r="AO15" s="162">
        <v>123.20989966576612</v>
      </c>
      <c r="AP15" s="162">
        <v>71.866444693738288</v>
      </c>
      <c r="AQ15" s="162">
        <v>114.34389075455145</v>
      </c>
      <c r="AR15" s="162">
        <v>0</v>
      </c>
      <c r="AS15" s="162">
        <v>144.86627636341433</v>
      </c>
      <c r="AT15" s="162">
        <v>255.42566735987577</v>
      </c>
      <c r="AU15" s="162">
        <v>204.58378957177652</v>
      </c>
      <c r="AV15" s="162">
        <v>97.071501118052922</v>
      </c>
      <c r="AW15" s="162">
        <v>103.36720052993813</v>
      </c>
      <c r="AX15" s="162">
        <v>73.590148774799957</v>
      </c>
      <c r="AY15" s="162">
        <v>100.94927513059945</v>
      </c>
      <c r="AZ15" s="162">
        <v>114.59483818008854</v>
      </c>
      <c r="BA15" s="162">
        <v>128.46690570034565</v>
      </c>
      <c r="BB15" s="162">
        <v>101.19689517116623</v>
      </c>
      <c r="BC15" s="162">
        <v>124.42950201172984</v>
      </c>
      <c r="BD15" s="162">
        <v>0</v>
      </c>
      <c r="BE15" s="162">
        <v>139.87828071515543</v>
      </c>
      <c r="BF15" s="162">
        <v>239.99902444994152</v>
      </c>
      <c r="BG15" s="162">
        <v>190.28994422900348</v>
      </c>
      <c r="BH15" s="162">
        <v>95.990624761032663</v>
      </c>
      <c r="BI15" s="162">
        <v>129.37469171361954</v>
      </c>
      <c r="BJ15" s="162">
        <v>71.001415424558871</v>
      </c>
      <c r="BK15" s="162">
        <v>126.43017306436202</v>
      </c>
      <c r="BL15" s="162">
        <v>0</v>
      </c>
      <c r="BM15" s="162">
        <v>81.204851520859222</v>
      </c>
      <c r="BN15" s="162">
        <v>121.39774050886633</v>
      </c>
      <c r="BO15" s="162">
        <v>91.010369929866883</v>
      </c>
      <c r="BP15" s="162">
        <v>0</v>
      </c>
      <c r="BQ15" s="162">
        <v>120.51800286294043</v>
      </c>
      <c r="BR15" s="162">
        <v>85.994087293183824</v>
      </c>
      <c r="BS15" s="162">
        <v>119.65270071797669</v>
      </c>
      <c r="BT15" s="162">
        <v>110.25970490577068</v>
      </c>
      <c r="BU15" s="162">
        <v>141.98169454386408</v>
      </c>
      <c r="BV15" s="162">
        <v>84.435069991958088</v>
      </c>
      <c r="BW15" s="162">
        <v>133.88532729534575</v>
      </c>
      <c r="BX15" s="162">
        <v>135.23546098400959</v>
      </c>
      <c r="BY15" s="162">
        <v>142.73332996665474</v>
      </c>
      <c r="BZ15" s="162">
        <v>124.69727320475745</v>
      </c>
      <c r="CA15" s="162">
        <v>141.57997053966312</v>
      </c>
    </row>
    <row r="16" spans="1:79" x14ac:dyDescent="0.45">
      <c r="A16" s="19">
        <v>12</v>
      </c>
      <c r="B16" s="19" t="str">
        <f t="shared" si="2"/>
        <v>10210_Grey</v>
      </c>
      <c r="C16" s="19" t="s">
        <v>270</v>
      </c>
      <c r="D16" s="19" t="s">
        <v>270</v>
      </c>
      <c r="E16" s="19" t="s">
        <v>270</v>
      </c>
      <c r="F16" s="19" t="s">
        <v>270</v>
      </c>
      <c r="G16" s="19">
        <f t="shared" si="3"/>
        <v>102</v>
      </c>
      <c r="H16" s="19">
        <f t="shared" si="0"/>
        <v>10210</v>
      </c>
      <c r="I16" s="19" t="str">
        <f t="shared" si="1"/>
        <v>010210</v>
      </c>
      <c r="J16" s="109"/>
      <c r="K16" s="110"/>
      <c r="L16" s="111"/>
      <c r="M16" s="112"/>
      <c r="N16" s="112"/>
      <c r="O16" s="113"/>
      <c r="P16" s="114"/>
      <c r="Q16" s="114"/>
      <c r="R16" s="107" t="s">
        <v>364</v>
      </c>
      <c r="S16" s="108">
        <v>105.71762048107168</v>
      </c>
      <c r="T16" s="108">
        <v>199.23271684060433</v>
      </c>
      <c r="U16" s="108">
        <v>335.81347276947099</v>
      </c>
      <c r="V16" s="108">
        <v>219.03380321356443</v>
      </c>
      <c r="W16" s="108"/>
      <c r="X16" s="162">
        <v>0</v>
      </c>
      <c r="Y16" s="162">
        <v>1.929698061031712</v>
      </c>
      <c r="Z16" s="162">
        <v>11.578188366190272</v>
      </c>
      <c r="AA16" s="162">
        <v>2.0733219505701324</v>
      </c>
      <c r="AB16" s="162">
        <v>6.7687492963567095</v>
      </c>
      <c r="AC16" s="162">
        <v>25.841146017338616</v>
      </c>
      <c r="AD16" s="162">
        <v>103.29209838627636</v>
      </c>
      <c r="AE16" s="162">
        <v>34.649865111204676</v>
      </c>
      <c r="AF16" s="162">
        <v>4185.7133897350013</v>
      </c>
      <c r="AG16" s="162">
        <v>1411.217519166466</v>
      </c>
      <c r="AH16" s="162">
        <v>2515.2403502254037</v>
      </c>
      <c r="AI16" s="162">
        <v>1601.7785024598659</v>
      </c>
      <c r="AJ16" s="162">
        <v>0.49372093597686884</v>
      </c>
      <c r="AK16" s="162">
        <v>0.41544838222125768</v>
      </c>
      <c r="AL16" s="162">
        <v>1.8659635037979494</v>
      </c>
      <c r="AM16" s="162">
        <v>0.47964138138722634</v>
      </c>
      <c r="AN16" s="162">
        <v>0.48613972063555289</v>
      </c>
      <c r="AO16" s="162">
        <v>0.70418338757686016</v>
      </c>
      <c r="AP16" s="162">
        <v>3.1628008615025336</v>
      </c>
      <c r="AQ16" s="162">
        <v>0.66206767759424734</v>
      </c>
      <c r="AR16" s="162">
        <v>0</v>
      </c>
      <c r="AS16" s="162">
        <v>98.093937166554397</v>
      </c>
      <c r="AT16" s="162">
        <v>294.28181149966309</v>
      </c>
      <c r="AU16" s="162">
        <v>201.62590978776956</v>
      </c>
      <c r="AV16" s="162">
        <v>0.10997219611151217</v>
      </c>
      <c r="AW16" s="162">
        <v>9.2537641478479093E-2</v>
      </c>
      <c r="AX16" s="162">
        <v>0.41562771481541216</v>
      </c>
      <c r="AY16" s="162">
        <v>0.14523504972952084</v>
      </c>
      <c r="AZ16" s="162">
        <v>165.51444853243947</v>
      </c>
      <c r="BA16" s="162">
        <v>139.27444608155551</v>
      </c>
      <c r="BB16" s="162">
        <v>156.38587398653758</v>
      </c>
      <c r="BC16" s="162">
        <v>144.46723975063247</v>
      </c>
      <c r="BD16" s="162">
        <v>0</v>
      </c>
      <c r="BE16" s="162">
        <v>19.378731818795465</v>
      </c>
      <c r="BF16" s="162">
        <v>116.27239091277279</v>
      </c>
      <c r="BG16" s="162">
        <v>66.245021495242668</v>
      </c>
      <c r="BH16" s="162">
        <v>42.48666185278995</v>
      </c>
      <c r="BI16" s="162">
        <v>61.542803849100146</v>
      </c>
      <c r="BJ16" s="162">
        <v>34.552013805489331</v>
      </c>
      <c r="BK16" s="162">
        <v>59.389122031217234</v>
      </c>
      <c r="BL16" s="162">
        <v>0</v>
      </c>
      <c r="BM16" s="162">
        <v>40.281385577716279</v>
      </c>
      <c r="BN16" s="162">
        <v>241.68831346629761</v>
      </c>
      <c r="BO16" s="162">
        <v>84.922392689231813</v>
      </c>
      <c r="BP16" s="162">
        <v>0</v>
      </c>
      <c r="BQ16" s="162">
        <v>6.5059655706894352E-4</v>
      </c>
      <c r="BR16" s="162">
        <v>5.8442371333664598E-3</v>
      </c>
      <c r="BS16" s="162">
        <v>8.2871265044833625E-4</v>
      </c>
      <c r="BT16" s="162">
        <v>0.78017095052678931</v>
      </c>
      <c r="BU16" s="162">
        <v>0.65648575062160364</v>
      </c>
      <c r="BV16" s="162">
        <v>2.9485695548356259</v>
      </c>
      <c r="BW16" s="162">
        <v>0.88244440997100537</v>
      </c>
      <c r="BX16" s="162">
        <v>2.4861753885027476</v>
      </c>
      <c r="BY16" s="162">
        <v>2.092027029455692</v>
      </c>
      <c r="BZ16" s="162">
        <v>2.6846354465448532</v>
      </c>
      <c r="CA16" s="162">
        <v>2.1760611088334652</v>
      </c>
    </row>
    <row r="17" spans="1:79" x14ac:dyDescent="0.45">
      <c r="A17" s="19">
        <v>13</v>
      </c>
      <c r="B17" s="19" t="str">
        <f t="shared" si="2"/>
        <v>10290_Green</v>
      </c>
      <c r="C17" s="19" t="s">
        <v>270</v>
      </c>
      <c r="D17" s="19" t="s">
        <v>270</v>
      </c>
      <c r="E17" s="19" t="s">
        <v>270</v>
      </c>
      <c r="F17" s="19" t="s">
        <v>270</v>
      </c>
      <c r="G17" s="19">
        <f t="shared" si="3"/>
        <v>103</v>
      </c>
      <c r="H17" s="19">
        <f t="shared" si="0"/>
        <v>10290</v>
      </c>
      <c r="I17" s="19" t="str">
        <f t="shared" si="1"/>
        <v>010290</v>
      </c>
      <c r="J17" s="115" t="s">
        <v>1661</v>
      </c>
      <c r="K17" s="116" t="s">
        <v>1662</v>
      </c>
      <c r="L17" s="117" t="s">
        <v>1663</v>
      </c>
      <c r="M17" s="118" t="s">
        <v>1664</v>
      </c>
      <c r="N17" s="118" t="s">
        <v>1657</v>
      </c>
      <c r="O17" s="119" t="s">
        <v>1658</v>
      </c>
      <c r="P17" s="104">
        <v>1</v>
      </c>
      <c r="Q17" s="104">
        <v>1</v>
      </c>
      <c r="R17" s="107" t="s">
        <v>361</v>
      </c>
      <c r="S17" s="108">
        <v>9197.0495273690995</v>
      </c>
      <c r="T17" s="108">
        <v>7347.6213295392517</v>
      </c>
      <c r="U17" s="108">
        <v>4173.9108415050978</v>
      </c>
      <c r="V17" s="108">
        <v>7002.0555365531363</v>
      </c>
      <c r="W17" s="108"/>
      <c r="X17" s="162">
        <v>10821.523951171181</v>
      </c>
      <c r="Y17" s="162">
        <v>6177.2556319247633</v>
      </c>
      <c r="Z17" s="162">
        <v>1675.8578289342017</v>
      </c>
      <c r="AA17" s="162">
        <v>6117.3848352289051</v>
      </c>
      <c r="AB17" s="162">
        <v>10039.622932988887</v>
      </c>
      <c r="AC17" s="162">
        <v>8717.2018419009601</v>
      </c>
      <c r="AD17" s="162">
        <v>3563.0354260711028</v>
      </c>
      <c r="AE17" s="162">
        <v>8114.8173637023647</v>
      </c>
      <c r="AF17" s="162">
        <v>17473.868027956698</v>
      </c>
      <c r="AG17" s="162">
        <v>4518.5941810394379</v>
      </c>
      <c r="AH17" s="162">
        <v>3982.3393643775357</v>
      </c>
      <c r="AI17" s="162">
        <v>4793.7094668876216</v>
      </c>
      <c r="AJ17" s="162">
        <v>38064.490526315531</v>
      </c>
      <c r="AK17" s="162">
        <v>10656.30058203189</v>
      </c>
      <c r="AL17" s="162">
        <v>3062.9647185382587</v>
      </c>
      <c r="AM17" s="162">
        <v>12810.847572517871</v>
      </c>
      <c r="AN17" s="162">
        <v>23680.675200385569</v>
      </c>
      <c r="AO17" s="162">
        <v>11363.028731429587</v>
      </c>
      <c r="AP17" s="162">
        <v>2956.2735980910547</v>
      </c>
      <c r="AQ17" s="162">
        <v>15012.772494214267</v>
      </c>
      <c r="AR17" s="162">
        <v>26454.799200425674</v>
      </c>
      <c r="AS17" s="162">
        <v>10897.769948288076</v>
      </c>
      <c r="AT17" s="162">
        <v>4422.7697024156605</v>
      </c>
      <c r="AU17" s="162">
        <v>7615.8506273959565</v>
      </c>
      <c r="AV17" s="162">
        <v>23138.722163068534</v>
      </c>
      <c r="AW17" s="162">
        <v>6487.4465308002909</v>
      </c>
      <c r="AX17" s="162">
        <v>1925.636767505418</v>
      </c>
      <c r="AY17" s="162">
        <v>10170.855579983572</v>
      </c>
      <c r="AZ17" s="162">
        <v>21386.873279050003</v>
      </c>
      <c r="BA17" s="162">
        <v>7074.6781703161014</v>
      </c>
      <c r="BB17" s="162">
        <v>3447.2845112726363</v>
      </c>
      <c r="BC17" s="162">
        <v>7650.1403329561463</v>
      </c>
      <c r="BD17" s="162">
        <v>23157.330219550095</v>
      </c>
      <c r="BE17" s="162">
        <v>14349.904362726624</v>
      </c>
      <c r="BF17" s="162">
        <v>10372.190191264855</v>
      </c>
      <c r="BG17" s="162">
        <v>12454.533181555964</v>
      </c>
      <c r="BH17" s="162">
        <v>9855.6525205667913</v>
      </c>
      <c r="BI17" s="162">
        <v>7011.4556616068048</v>
      </c>
      <c r="BJ17" s="162">
        <v>2984.7719319926964</v>
      </c>
      <c r="BK17" s="162">
        <v>7233.5553051055304</v>
      </c>
      <c r="BL17" s="162">
        <v>22821.318125062357</v>
      </c>
      <c r="BM17" s="162">
        <v>9339.1358008788047</v>
      </c>
      <c r="BN17" s="162">
        <v>4549.7275222235421</v>
      </c>
      <c r="BO17" s="162">
        <v>8288.893530624604</v>
      </c>
      <c r="BP17" s="162">
        <v>0</v>
      </c>
      <c r="BQ17" s="162">
        <v>9114.6304749751107</v>
      </c>
      <c r="BR17" s="162">
        <v>5444.4016830729315</v>
      </c>
      <c r="BS17" s="162">
        <v>8988.7598444186497</v>
      </c>
      <c r="BT17" s="162">
        <v>29790.073008776657</v>
      </c>
      <c r="BU17" s="162">
        <v>8373.6386354802271</v>
      </c>
      <c r="BV17" s="162">
        <v>2619.751054991129</v>
      </c>
      <c r="BW17" s="162">
        <v>11292.127480508385</v>
      </c>
      <c r="BX17" s="162">
        <v>17440.997328718156</v>
      </c>
      <c r="BY17" s="162">
        <v>6360.1390513537453</v>
      </c>
      <c r="BZ17" s="162">
        <v>4071.0500955542325</v>
      </c>
      <c r="CA17" s="162">
        <v>7038.0722912283336</v>
      </c>
    </row>
    <row r="18" spans="1:79" x14ac:dyDescent="0.45">
      <c r="A18" s="19">
        <v>14</v>
      </c>
      <c r="B18" s="19" t="str">
        <f t="shared" si="2"/>
        <v>10290_Blue</v>
      </c>
      <c r="C18" s="19" t="s">
        <v>270</v>
      </c>
      <c r="D18" s="19" t="s">
        <v>270</v>
      </c>
      <c r="E18" s="19" t="s">
        <v>270</v>
      </c>
      <c r="F18" s="19" t="s">
        <v>270</v>
      </c>
      <c r="G18" s="19">
        <f t="shared" si="3"/>
        <v>103</v>
      </c>
      <c r="H18" s="19">
        <f t="shared" si="0"/>
        <v>10290</v>
      </c>
      <c r="I18" s="19" t="str">
        <f t="shared" si="1"/>
        <v>010290</v>
      </c>
      <c r="J18" s="99"/>
      <c r="K18" s="100"/>
      <c r="L18" s="101"/>
      <c r="M18" s="102"/>
      <c r="N18" s="102"/>
      <c r="O18" s="103"/>
      <c r="P18" s="104"/>
      <c r="Q18" s="104"/>
      <c r="R18" s="107" t="s">
        <v>362</v>
      </c>
      <c r="S18" s="108">
        <v>192.31980357454245</v>
      </c>
      <c r="T18" s="108">
        <v>240.53783197059877</v>
      </c>
      <c r="U18" s="108">
        <v>311.26414849957251</v>
      </c>
      <c r="V18" s="108">
        <v>255.88695101900356</v>
      </c>
      <c r="W18" s="108"/>
      <c r="X18" s="162">
        <v>0</v>
      </c>
      <c r="Y18" s="162">
        <v>186.89114569417032</v>
      </c>
      <c r="Z18" s="162">
        <v>116.66838628479617</v>
      </c>
      <c r="AA18" s="162">
        <v>185.84908472712948</v>
      </c>
      <c r="AB18" s="162">
        <v>53.424849220002798</v>
      </c>
      <c r="AC18" s="162">
        <v>69.382399749299651</v>
      </c>
      <c r="AD18" s="162">
        <v>52.307942882928295</v>
      </c>
      <c r="AE18" s="162">
        <v>65.318241275320204</v>
      </c>
      <c r="AF18" s="162">
        <v>8307.6403489008553</v>
      </c>
      <c r="AG18" s="162">
        <v>2875.1513382741696</v>
      </c>
      <c r="AH18" s="162">
        <v>5004.7171396787144</v>
      </c>
      <c r="AI18" s="162">
        <v>3245.5934164086589</v>
      </c>
      <c r="AJ18" s="162">
        <v>117.97396543190808</v>
      </c>
      <c r="AK18" s="162">
        <v>116.10159393490781</v>
      </c>
      <c r="AL18" s="162">
        <v>101.38439685329192</v>
      </c>
      <c r="AM18" s="162">
        <v>117.12325318971263</v>
      </c>
      <c r="AN18" s="162">
        <v>91.449342069111509</v>
      </c>
      <c r="AO18" s="162">
        <v>123.20989966576612</v>
      </c>
      <c r="AP18" s="162">
        <v>71.866444693738288</v>
      </c>
      <c r="AQ18" s="162">
        <v>114.34389075455145</v>
      </c>
      <c r="AR18" s="162">
        <v>0</v>
      </c>
      <c r="AS18" s="162">
        <v>144.86627636341433</v>
      </c>
      <c r="AT18" s="162">
        <v>255.42566735987577</v>
      </c>
      <c r="AU18" s="162">
        <v>204.58378957177652</v>
      </c>
      <c r="AV18" s="162">
        <v>97.071501118052922</v>
      </c>
      <c r="AW18" s="162">
        <v>103.36720052993813</v>
      </c>
      <c r="AX18" s="162">
        <v>73.590148774799957</v>
      </c>
      <c r="AY18" s="162">
        <v>100.94927513059945</v>
      </c>
      <c r="AZ18" s="162">
        <v>114.59483818008854</v>
      </c>
      <c r="BA18" s="162">
        <v>128.46690570034565</v>
      </c>
      <c r="BB18" s="162">
        <v>101.19689517116623</v>
      </c>
      <c r="BC18" s="162">
        <v>124.42950201172984</v>
      </c>
      <c r="BD18" s="162">
        <v>0</v>
      </c>
      <c r="BE18" s="162">
        <v>139.87828071515543</v>
      </c>
      <c r="BF18" s="162">
        <v>239.99902444994152</v>
      </c>
      <c r="BG18" s="162">
        <v>190.28994422900348</v>
      </c>
      <c r="BH18" s="162">
        <v>95.990624761032663</v>
      </c>
      <c r="BI18" s="162">
        <v>129.37469171361954</v>
      </c>
      <c r="BJ18" s="162">
        <v>71.001415424558871</v>
      </c>
      <c r="BK18" s="162">
        <v>126.43017306436202</v>
      </c>
      <c r="BL18" s="162">
        <v>0</v>
      </c>
      <c r="BM18" s="162">
        <v>81.204851520859222</v>
      </c>
      <c r="BN18" s="162">
        <v>121.39774050886633</v>
      </c>
      <c r="BO18" s="162">
        <v>91.010369929866883</v>
      </c>
      <c r="BP18" s="162">
        <v>0</v>
      </c>
      <c r="BQ18" s="162">
        <v>120.51800286294043</v>
      </c>
      <c r="BR18" s="162">
        <v>85.994087293183824</v>
      </c>
      <c r="BS18" s="162">
        <v>119.65270071797669</v>
      </c>
      <c r="BT18" s="162">
        <v>110.25970490577068</v>
      </c>
      <c r="BU18" s="162">
        <v>141.98169454386408</v>
      </c>
      <c r="BV18" s="162">
        <v>84.435069991958088</v>
      </c>
      <c r="BW18" s="162">
        <v>133.88532729534575</v>
      </c>
      <c r="BX18" s="162">
        <v>135.23546098400959</v>
      </c>
      <c r="BY18" s="162">
        <v>142.73332996665474</v>
      </c>
      <c r="BZ18" s="162">
        <v>124.69727320475745</v>
      </c>
      <c r="CA18" s="162">
        <v>141.57997053966312</v>
      </c>
    </row>
    <row r="19" spans="1:79" x14ac:dyDescent="0.45">
      <c r="A19" s="19">
        <v>15</v>
      </c>
      <c r="B19" s="19" t="str">
        <f t="shared" si="2"/>
        <v>10290_Grey</v>
      </c>
      <c r="C19" s="19" t="s">
        <v>270</v>
      </c>
      <c r="D19" s="19" t="s">
        <v>270</v>
      </c>
      <c r="E19" s="19" t="s">
        <v>270</v>
      </c>
      <c r="F19" s="19" t="s">
        <v>270</v>
      </c>
      <c r="G19" s="19">
        <f t="shared" si="3"/>
        <v>103</v>
      </c>
      <c r="H19" s="19">
        <f t="shared" si="0"/>
        <v>10290</v>
      </c>
      <c r="I19" s="19" t="str">
        <f t="shared" si="1"/>
        <v>010290</v>
      </c>
      <c r="J19" s="109"/>
      <c r="K19" s="110"/>
      <c r="L19" s="111"/>
      <c r="M19" s="112"/>
      <c r="N19" s="112"/>
      <c r="O19" s="113"/>
      <c r="P19" s="114"/>
      <c r="Q19" s="114"/>
      <c r="R19" s="107" t="s">
        <v>364</v>
      </c>
      <c r="S19" s="108">
        <v>105.71762048107168</v>
      </c>
      <c r="T19" s="108">
        <v>199.23271684060433</v>
      </c>
      <c r="U19" s="108">
        <v>335.81347276947099</v>
      </c>
      <c r="V19" s="108">
        <v>219.03380321356443</v>
      </c>
      <c r="W19" s="108"/>
      <c r="X19" s="162">
        <v>0</v>
      </c>
      <c r="Y19" s="162">
        <v>1.929698061031712</v>
      </c>
      <c r="Z19" s="162">
        <v>11.578188366190272</v>
      </c>
      <c r="AA19" s="162">
        <v>2.0733219505701324</v>
      </c>
      <c r="AB19" s="162">
        <v>6.7687492963567095</v>
      </c>
      <c r="AC19" s="162">
        <v>25.841146017338616</v>
      </c>
      <c r="AD19" s="162">
        <v>103.29209838627636</v>
      </c>
      <c r="AE19" s="162">
        <v>34.649865111204676</v>
      </c>
      <c r="AF19" s="162">
        <v>4185.7133897350013</v>
      </c>
      <c r="AG19" s="162">
        <v>1411.217519166466</v>
      </c>
      <c r="AH19" s="162">
        <v>2515.2403502254037</v>
      </c>
      <c r="AI19" s="162">
        <v>1601.7785024598659</v>
      </c>
      <c r="AJ19" s="162">
        <v>0.49372093597686884</v>
      </c>
      <c r="AK19" s="162">
        <v>0.41544838222125768</v>
      </c>
      <c r="AL19" s="162">
        <v>1.8659635037979494</v>
      </c>
      <c r="AM19" s="162">
        <v>0.47964138138722634</v>
      </c>
      <c r="AN19" s="162">
        <v>0.48613972063555289</v>
      </c>
      <c r="AO19" s="162">
        <v>0.70418338757686016</v>
      </c>
      <c r="AP19" s="162">
        <v>3.1628008615025336</v>
      </c>
      <c r="AQ19" s="162">
        <v>0.66206767759424734</v>
      </c>
      <c r="AR19" s="162">
        <v>0</v>
      </c>
      <c r="AS19" s="162">
        <v>98.093937166554397</v>
      </c>
      <c r="AT19" s="162">
        <v>294.28181149966309</v>
      </c>
      <c r="AU19" s="162">
        <v>201.62590978776956</v>
      </c>
      <c r="AV19" s="162">
        <v>0.10997219611151217</v>
      </c>
      <c r="AW19" s="162">
        <v>9.2537641478479093E-2</v>
      </c>
      <c r="AX19" s="162">
        <v>0.41562771481541216</v>
      </c>
      <c r="AY19" s="162">
        <v>0.14523504972952084</v>
      </c>
      <c r="AZ19" s="162">
        <v>165.51444853243947</v>
      </c>
      <c r="BA19" s="162">
        <v>139.27444608155551</v>
      </c>
      <c r="BB19" s="162">
        <v>156.38587398653758</v>
      </c>
      <c r="BC19" s="162">
        <v>144.46723975063247</v>
      </c>
      <c r="BD19" s="162">
        <v>0</v>
      </c>
      <c r="BE19" s="162">
        <v>19.378731818795465</v>
      </c>
      <c r="BF19" s="162">
        <v>116.27239091277279</v>
      </c>
      <c r="BG19" s="162">
        <v>66.245021495242668</v>
      </c>
      <c r="BH19" s="162">
        <v>42.48666185278995</v>
      </c>
      <c r="BI19" s="162">
        <v>61.542803849100146</v>
      </c>
      <c r="BJ19" s="162">
        <v>34.552013805489331</v>
      </c>
      <c r="BK19" s="162">
        <v>59.389122031217234</v>
      </c>
      <c r="BL19" s="162">
        <v>0</v>
      </c>
      <c r="BM19" s="162">
        <v>40.281385577716279</v>
      </c>
      <c r="BN19" s="162">
        <v>241.68831346629761</v>
      </c>
      <c r="BO19" s="162">
        <v>84.922392689231813</v>
      </c>
      <c r="BP19" s="162">
        <v>0</v>
      </c>
      <c r="BQ19" s="162">
        <v>6.5059655706894352E-4</v>
      </c>
      <c r="BR19" s="162">
        <v>5.8442371333664598E-3</v>
      </c>
      <c r="BS19" s="162">
        <v>8.2871265044833625E-4</v>
      </c>
      <c r="BT19" s="162">
        <v>0.78017095052678931</v>
      </c>
      <c r="BU19" s="162">
        <v>0.65648575062160364</v>
      </c>
      <c r="BV19" s="162">
        <v>2.9485695548356259</v>
      </c>
      <c r="BW19" s="162">
        <v>0.88244440997100537</v>
      </c>
      <c r="BX19" s="162">
        <v>2.4861753885027476</v>
      </c>
      <c r="BY19" s="162">
        <v>2.092027029455692</v>
      </c>
      <c r="BZ19" s="162">
        <v>2.6846354465448532</v>
      </c>
      <c r="CA19" s="162">
        <v>2.1760611088334652</v>
      </c>
    </row>
    <row r="20" spans="1:79" x14ac:dyDescent="0.45">
      <c r="A20" s="19">
        <v>16</v>
      </c>
      <c r="B20" s="19" t="str">
        <f t="shared" si="2"/>
        <v>10310_Green</v>
      </c>
      <c r="C20" s="19" t="s">
        <v>282</v>
      </c>
      <c r="D20" s="19" t="s">
        <v>282</v>
      </c>
      <c r="E20" s="19" t="s">
        <v>282</v>
      </c>
      <c r="F20" s="19" t="s">
        <v>282</v>
      </c>
      <c r="G20" s="19">
        <f t="shared" si="3"/>
        <v>103</v>
      </c>
      <c r="H20" s="19">
        <f t="shared" si="0"/>
        <v>10310</v>
      </c>
      <c r="I20" s="19" t="str">
        <f t="shared" si="1"/>
        <v>010310</v>
      </c>
      <c r="J20" s="115" t="s">
        <v>1665</v>
      </c>
      <c r="K20" s="116" t="s">
        <v>1666</v>
      </c>
      <c r="L20" s="117" t="s">
        <v>1667</v>
      </c>
      <c r="M20" s="118" t="s">
        <v>1668</v>
      </c>
      <c r="N20" s="118" t="s">
        <v>1665</v>
      </c>
      <c r="O20" s="119" t="s">
        <v>1666</v>
      </c>
      <c r="P20" s="104">
        <v>1</v>
      </c>
      <c r="Q20" s="104">
        <v>1</v>
      </c>
      <c r="R20" s="107" t="s">
        <v>361</v>
      </c>
      <c r="S20" s="108">
        <v>5037.1042070954309</v>
      </c>
      <c r="T20" s="108">
        <v>3353.3916347642412</v>
      </c>
      <c r="U20" s="108">
        <v>2588.6832295651311</v>
      </c>
      <c r="V20" s="108">
        <v>3155.1538357268942</v>
      </c>
      <c r="W20" s="108"/>
      <c r="X20" s="162">
        <v>0</v>
      </c>
      <c r="Y20" s="162">
        <v>0</v>
      </c>
      <c r="Z20" s="162">
        <v>0</v>
      </c>
      <c r="AA20" s="162">
        <v>0</v>
      </c>
      <c r="AB20" s="162">
        <v>3246.6822333368436</v>
      </c>
      <c r="AC20" s="162">
        <v>3025.8672248016746</v>
      </c>
      <c r="AD20" s="162">
        <v>4846.5197068181296</v>
      </c>
      <c r="AE20" s="162">
        <v>3594.2481316251838</v>
      </c>
      <c r="AF20" s="162">
        <v>2992.6167905036314</v>
      </c>
      <c r="AG20" s="162">
        <v>2159.2682683072962</v>
      </c>
      <c r="AH20" s="162">
        <v>2673.0059202449484</v>
      </c>
      <c r="AI20" s="162">
        <v>2668.1458792137878</v>
      </c>
      <c r="AJ20" s="162">
        <v>4744.973773427917</v>
      </c>
      <c r="AK20" s="162">
        <v>3393.8757107535739</v>
      </c>
      <c r="AL20" s="162">
        <v>3531.8122746201043</v>
      </c>
      <c r="AM20" s="162">
        <v>3497.4372416936426</v>
      </c>
      <c r="AN20" s="162">
        <v>3973.9754143969817</v>
      </c>
      <c r="AO20" s="162">
        <v>3092.9039174646541</v>
      </c>
      <c r="AP20" s="162">
        <v>4172.6335937862777</v>
      </c>
      <c r="AQ20" s="162">
        <v>3317.5265022624944</v>
      </c>
      <c r="AR20" s="162">
        <v>3154.2265682235911</v>
      </c>
      <c r="AS20" s="162">
        <v>1628.9553756516702</v>
      </c>
      <c r="AT20" s="162">
        <v>5140.2238204923106</v>
      </c>
      <c r="AU20" s="162">
        <v>3406.3111724925384</v>
      </c>
      <c r="AV20" s="162">
        <v>3627.3119302289147</v>
      </c>
      <c r="AW20" s="162">
        <v>2590.9108722269739</v>
      </c>
      <c r="AX20" s="162">
        <v>3418.3917965489713</v>
      </c>
      <c r="AY20" s="162">
        <v>3104.831475076724</v>
      </c>
      <c r="AZ20" s="162">
        <v>3339.9571906379688</v>
      </c>
      <c r="BA20" s="162">
        <v>2326.3332578913437</v>
      </c>
      <c r="BB20" s="162">
        <v>4969.3681506728553</v>
      </c>
      <c r="BC20" s="162">
        <v>3130.0709393657967</v>
      </c>
      <c r="BD20" s="162">
        <v>2166.1939084649925</v>
      </c>
      <c r="BE20" s="162">
        <v>1648.7633640332383</v>
      </c>
      <c r="BF20" s="162">
        <v>4746.462539061964</v>
      </c>
      <c r="BG20" s="162">
        <v>2983.9422297956271</v>
      </c>
      <c r="BH20" s="162">
        <v>8094.1924427928825</v>
      </c>
      <c r="BI20" s="162">
        <v>6456.3380651458756</v>
      </c>
      <c r="BJ20" s="162">
        <v>5718.4174758668823</v>
      </c>
      <c r="BK20" s="162">
        <v>6421.2001622530815</v>
      </c>
      <c r="BL20" s="162">
        <v>3912.5350100896198</v>
      </c>
      <c r="BM20" s="162">
        <v>2763.9747384220605</v>
      </c>
      <c r="BN20" s="162">
        <v>4428.5272802622076</v>
      </c>
      <c r="BO20" s="162">
        <v>3188.8551963337873</v>
      </c>
      <c r="BP20" s="162">
        <v>0</v>
      </c>
      <c r="BQ20" s="162">
        <v>3320.7454170146116</v>
      </c>
      <c r="BR20" s="162">
        <v>1859.947410842153</v>
      </c>
      <c r="BS20" s="162">
        <v>3266.0091633883098</v>
      </c>
      <c r="BT20" s="162">
        <v>4585.59451599356</v>
      </c>
      <c r="BU20" s="162">
        <v>3886.530915661685</v>
      </c>
      <c r="BV20" s="162">
        <v>4644.3664141641939</v>
      </c>
      <c r="BW20" s="162">
        <v>4232.2660469574266</v>
      </c>
      <c r="BX20" s="162">
        <v>3844.6387193719847</v>
      </c>
      <c r="BY20" s="162">
        <v>4422.2868584544367</v>
      </c>
      <c r="BZ20" s="162">
        <v>7991.3047215446231</v>
      </c>
      <c r="CA20" s="162">
        <v>4857.1675389995044</v>
      </c>
    </row>
    <row r="21" spans="1:79" x14ac:dyDescent="0.45">
      <c r="A21" s="19">
        <v>17</v>
      </c>
      <c r="B21" s="19" t="str">
        <f t="shared" si="2"/>
        <v>10310_Blue</v>
      </c>
      <c r="C21" s="19" t="s">
        <v>282</v>
      </c>
      <c r="D21" s="19" t="s">
        <v>282</v>
      </c>
      <c r="E21" s="19" t="s">
        <v>282</v>
      </c>
      <c r="F21" s="19" t="s">
        <v>282</v>
      </c>
      <c r="G21" s="19">
        <f t="shared" si="3"/>
        <v>103</v>
      </c>
      <c r="H21" s="19">
        <f t="shared" si="0"/>
        <v>10310</v>
      </c>
      <c r="I21" s="19" t="str">
        <f t="shared" si="1"/>
        <v>010310</v>
      </c>
      <c r="J21" s="99"/>
      <c r="K21" s="100"/>
      <c r="L21" s="101"/>
      <c r="M21" s="102"/>
      <c r="N21" s="102"/>
      <c r="O21" s="103"/>
      <c r="P21" s="104"/>
      <c r="Q21" s="104"/>
      <c r="R21" s="107" t="s">
        <v>362</v>
      </c>
      <c r="S21" s="108">
        <v>264.46999574341663</v>
      </c>
      <c r="T21" s="108">
        <v>261.28026844460828</v>
      </c>
      <c r="U21" s="108">
        <v>292.89511264872328</v>
      </c>
      <c r="V21" s="108">
        <v>276.34175639634708</v>
      </c>
      <c r="W21" s="108"/>
      <c r="X21" s="162">
        <v>0</v>
      </c>
      <c r="Y21" s="162">
        <v>0</v>
      </c>
      <c r="Z21" s="162">
        <v>0</v>
      </c>
      <c r="AA21" s="162">
        <v>0</v>
      </c>
      <c r="AB21" s="162">
        <v>983.063746080432</v>
      </c>
      <c r="AC21" s="162">
        <v>473.08949995843386</v>
      </c>
      <c r="AD21" s="162">
        <v>109.92238148566256</v>
      </c>
      <c r="AE21" s="162">
        <v>424.90798832658714</v>
      </c>
      <c r="AF21" s="162">
        <v>1058.0611550048641</v>
      </c>
      <c r="AG21" s="162">
        <v>1666.7845682342033</v>
      </c>
      <c r="AH21" s="162">
        <v>2794.3573063902732</v>
      </c>
      <c r="AI21" s="162">
        <v>2777.0119530504412</v>
      </c>
      <c r="AJ21" s="162">
        <v>394.61894543390025</v>
      </c>
      <c r="AK21" s="162">
        <v>545.55682433203629</v>
      </c>
      <c r="AL21" s="162">
        <v>609.01535714894283</v>
      </c>
      <c r="AM21" s="162">
        <v>536.40640983792616</v>
      </c>
      <c r="AN21" s="162">
        <v>101.18577435515992</v>
      </c>
      <c r="AO21" s="162">
        <v>252.95862965643389</v>
      </c>
      <c r="AP21" s="162">
        <v>203.29389869593871</v>
      </c>
      <c r="AQ21" s="162">
        <v>220.76386427439837</v>
      </c>
      <c r="AR21" s="162">
        <v>89.224607724406184</v>
      </c>
      <c r="AS21" s="162">
        <v>215.84570982607121</v>
      </c>
      <c r="AT21" s="162">
        <v>495.01649744735437</v>
      </c>
      <c r="AU21" s="162">
        <v>357.29634702620768</v>
      </c>
      <c r="AV21" s="162">
        <v>119.92433710202477</v>
      </c>
      <c r="AW21" s="162">
        <v>238.97396007773716</v>
      </c>
      <c r="AX21" s="162">
        <v>240.92866562178094</v>
      </c>
      <c r="AY21" s="162">
        <v>226.09454253491214</v>
      </c>
      <c r="AZ21" s="162">
        <v>74.308692841751622</v>
      </c>
      <c r="BA21" s="162">
        <v>202.25069911147457</v>
      </c>
      <c r="BB21" s="162">
        <v>194.69491274497665</v>
      </c>
      <c r="BC21" s="162">
        <v>197.44370293529892</v>
      </c>
      <c r="BD21" s="162">
        <v>82.137873901924735</v>
      </c>
      <c r="BE21" s="162">
        <v>251.40394295917474</v>
      </c>
      <c r="BF21" s="162">
        <v>294.14870664534249</v>
      </c>
      <c r="BG21" s="162">
        <v>271.67004143999657</v>
      </c>
      <c r="BH21" s="162">
        <v>102.27974955635896</v>
      </c>
      <c r="BI21" s="162">
        <v>251.58485616189074</v>
      </c>
      <c r="BJ21" s="162">
        <v>207.29880068654529</v>
      </c>
      <c r="BK21" s="162">
        <v>246.27476733216503</v>
      </c>
      <c r="BL21" s="162">
        <v>81.011120011336828</v>
      </c>
      <c r="BM21" s="162">
        <v>172.40069534193788</v>
      </c>
      <c r="BN21" s="162">
        <v>211.59703474158044</v>
      </c>
      <c r="BO21" s="162">
        <v>185.76535617664663</v>
      </c>
      <c r="BP21" s="162">
        <v>0</v>
      </c>
      <c r="BQ21" s="162">
        <v>200.68693019449486</v>
      </c>
      <c r="BR21" s="162">
        <v>184.89273662848711</v>
      </c>
      <c r="BS21" s="162">
        <v>201.11072551217123</v>
      </c>
      <c r="BT21" s="162">
        <v>142.21663295127394</v>
      </c>
      <c r="BU21" s="162">
        <v>307.37737507500492</v>
      </c>
      <c r="BV21" s="162">
        <v>263.48046064682273</v>
      </c>
      <c r="BW21" s="162">
        <v>266.99461472169554</v>
      </c>
      <c r="BX21" s="162">
        <v>68.541016740095515</v>
      </c>
      <c r="BY21" s="162">
        <v>178.83084264479675</v>
      </c>
      <c r="BZ21" s="162">
        <v>179.12174494617645</v>
      </c>
      <c r="CA21" s="162">
        <v>180.16078712674391</v>
      </c>
    </row>
    <row r="22" spans="1:79" x14ac:dyDescent="0.45">
      <c r="A22" s="19">
        <v>18</v>
      </c>
      <c r="B22" s="19" t="str">
        <f t="shared" si="2"/>
        <v>10310_Grey</v>
      </c>
      <c r="C22" s="19" t="s">
        <v>282</v>
      </c>
      <c r="D22" s="19" t="s">
        <v>282</v>
      </c>
      <c r="E22" s="19" t="s">
        <v>282</v>
      </c>
      <c r="F22" s="19" t="s">
        <v>282</v>
      </c>
      <c r="G22" s="19">
        <f t="shared" si="3"/>
        <v>103</v>
      </c>
      <c r="H22" s="19">
        <f t="shared" si="0"/>
        <v>10310</v>
      </c>
      <c r="I22" s="19" t="str">
        <f t="shared" si="1"/>
        <v>010310</v>
      </c>
      <c r="J22" s="109"/>
      <c r="K22" s="110"/>
      <c r="L22" s="111"/>
      <c r="M22" s="112"/>
      <c r="N22" s="112"/>
      <c r="O22" s="113"/>
      <c r="P22" s="114"/>
      <c r="Q22" s="114"/>
      <c r="R22" s="107" t="s">
        <v>364</v>
      </c>
      <c r="S22" s="108">
        <v>415.7202899054177</v>
      </c>
      <c r="T22" s="108">
        <v>374.32159829540501</v>
      </c>
      <c r="U22" s="108">
        <v>439.40149679899355</v>
      </c>
      <c r="V22" s="108">
        <v>399.85666671904147</v>
      </c>
      <c r="W22" s="108"/>
      <c r="X22" s="162">
        <v>0</v>
      </c>
      <c r="Y22" s="162">
        <v>0</v>
      </c>
      <c r="Z22" s="162">
        <v>0</v>
      </c>
      <c r="AA22" s="162">
        <v>0</v>
      </c>
      <c r="AB22" s="162">
        <v>188.55581189955731</v>
      </c>
      <c r="AC22" s="162">
        <v>186.86100950597765</v>
      </c>
      <c r="AD22" s="162">
        <v>311.01001417192487</v>
      </c>
      <c r="AE22" s="162">
        <v>224.11409566923462</v>
      </c>
      <c r="AF22" s="162">
        <v>2911.3784761481625</v>
      </c>
      <c r="AG22" s="162">
        <v>1637.3859389892166</v>
      </c>
      <c r="AH22" s="162">
        <v>1182.7798350701842</v>
      </c>
      <c r="AI22" s="162">
        <v>1193.933477491044</v>
      </c>
      <c r="AJ22" s="162">
        <v>31.102096834091949</v>
      </c>
      <c r="AK22" s="162">
        <v>36.748323643973265</v>
      </c>
      <c r="AL22" s="162">
        <v>44.830108428644259</v>
      </c>
      <c r="AM22" s="162">
        <v>36.570696598376955</v>
      </c>
      <c r="AN22" s="162">
        <v>3.6226476231581546</v>
      </c>
      <c r="AO22" s="162">
        <v>4.3380203748357662</v>
      </c>
      <c r="AP22" s="162">
        <v>7.5034391440176895</v>
      </c>
      <c r="AQ22" s="162">
        <v>4.4027992824952156</v>
      </c>
      <c r="AR22" s="162">
        <v>17.792789574760761</v>
      </c>
      <c r="AS22" s="162">
        <v>21.022865220640401</v>
      </c>
      <c r="AT22" s="162">
        <v>435.15923526210668</v>
      </c>
      <c r="AU22" s="162">
        <v>225.50555146268576</v>
      </c>
      <c r="AV22" s="162">
        <v>21.713560914778469</v>
      </c>
      <c r="AW22" s="162">
        <v>25.655407357769011</v>
      </c>
      <c r="AX22" s="162">
        <v>44.492065424644942</v>
      </c>
      <c r="AY22" s="162">
        <v>32.840774025872093</v>
      </c>
      <c r="AZ22" s="162">
        <v>41.372569563380544</v>
      </c>
      <c r="BA22" s="162">
        <v>53.265398579361019</v>
      </c>
      <c r="BB22" s="162">
        <v>222.066386200729</v>
      </c>
      <c r="BC22" s="162">
        <v>102.6663892227244</v>
      </c>
      <c r="BD22" s="162">
        <v>29.71746507275471</v>
      </c>
      <c r="BE22" s="162">
        <v>26.654043912489321</v>
      </c>
      <c r="BF22" s="162">
        <v>92.37788453954586</v>
      </c>
      <c r="BG22" s="162">
        <v>54.761069446369874</v>
      </c>
      <c r="BH22" s="162">
        <v>55.104755178240346</v>
      </c>
      <c r="BI22" s="162">
        <v>69.382382228812077</v>
      </c>
      <c r="BJ22" s="162">
        <v>73.653640578896344</v>
      </c>
      <c r="BK22" s="162">
        <v>69.214616080798663</v>
      </c>
      <c r="BL22" s="162">
        <v>162.05250890604302</v>
      </c>
      <c r="BM22" s="162">
        <v>142.75205611042685</v>
      </c>
      <c r="BN22" s="162">
        <v>288.15722993932837</v>
      </c>
      <c r="BO22" s="162">
        <v>179.85035713345414</v>
      </c>
      <c r="BP22" s="162">
        <v>0</v>
      </c>
      <c r="BQ22" s="162">
        <v>0</v>
      </c>
      <c r="BR22" s="162">
        <v>0</v>
      </c>
      <c r="BS22" s="162">
        <v>0</v>
      </c>
      <c r="BT22" s="162">
        <v>33.448063296534286</v>
      </c>
      <c r="BU22" s="162">
        <v>39.520173248828193</v>
      </c>
      <c r="BV22" s="162">
        <v>52.445618278091878</v>
      </c>
      <c r="BW22" s="162">
        <v>41.787173256296754</v>
      </c>
      <c r="BX22" s="162">
        <v>3.5677710396379632</v>
      </c>
      <c r="BY22" s="162">
        <v>6.910856743668897</v>
      </c>
      <c r="BZ22" s="162">
        <v>18.88904329479789</v>
      </c>
      <c r="CA22" s="162">
        <v>8.3692123134725875</v>
      </c>
    </row>
    <row r="23" spans="1:79" x14ac:dyDescent="0.45">
      <c r="A23" s="19">
        <v>19</v>
      </c>
      <c r="B23" s="19" t="str">
        <f t="shared" si="2"/>
        <v>10391_Green</v>
      </c>
      <c r="C23" s="19" t="s">
        <v>282</v>
      </c>
      <c r="D23" s="19" t="s">
        <v>282</v>
      </c>
      <c r="E23" s="19" t="s">
        <v>282</v>
      </c>
      <c r="F23" s="19" t="s">
        <v>282</v>
      </c>
      <c r="G23" s="19">
        <f t="shared" si="3"/>
        <v>104</v>
      </c>
      <c r="H23" s="19">
        <f t="shared" si="0"/>
        <v>10391</v>
      </c>
      <c r="I23" s="19" t="str">
        <f t="shared" si="1"/>
        <v>010391</v>
      </c>
      <c r="J23" s="115" t="s">
        <v>1669</v>
      </c>
      <c r="K23" s="116" t="s">
        <v>1670</v>
      </c>
      <c r="L23" s="120" t="s">
        <v>1671</v>
      </c>
      <c r="M23" s="118" t="s">
        <v>1672</v>
      </c>
      <c r="N23" s="118" t="s">
        <v>1665</v>
      </c>
      <c r="O23" s="119" t="s">
        <v>1666</v>
      </c>
      <c r="P23" s="104">
        <v>1</v>
      </c>
      <c r="Q23" s="104">
        <v>1</v>
      </c>
      <c r="R23" s="107" t="s">
        <v>361</v>
      </c>
      <c r="S23" s="108">
        <v>5037.1042070954309</v>
      </c>
      <c r="T23" s="108">
        <v>3353.3916347642412</v>
      </c>
      <c r="U23" s="108">
        <v>2588.6832295651311</v>
      </c>
      <c r="V23" s="108">
        <v>3155.1538357268942</v>
      </c>
      <c r="W23" s="108"/>
      <c r="X23" s="162">
        <v>0</v>
      </c>
      <c r="Y23" s="162">
        <v>0</v>
      </c>
      <c r="Z23" s="162">
        <v>0</v>
      </c>
      <c r="AA23" s="162">
        <v>0</v>
      </c>
      <c r="AB23" s="162">
        <v>3246.6822333368436</v>
      </c>
      <c r="AC23" s="162">
        <v>3025.8672248016746</v>
      </c>
      <c r="AD23" s="162">
        <v>4846.5197068181296</v>
      </c>
      <c r="AE23" s="162">
        <v>3594.2481316251838</v>
      </c>
      <c r="AF23" s="162">
        <v>2992.6167905036314</v>
      </c>
      <c r="AG23" s="162">
        <v>2159.2682683072962</v>
      </c>
      <c r="AH23" s="162">
        <v>2673.0059202449484</v>
      </c>
      <c r="AI23" s="162">
        <v>2668.1458792137878</v>
      </c>
      <c r="AJ23" s="162">
        <v>4744.973773427917</v>
      </c>
      <c r="AK23" s="162">
        <v>3393.8757107535739</v>
      </c>
      <c r="AL23" s="162">
        <v>3531.8122746201043</v>
      </c>
      <c r="AM23" s="162">
        <v>3497.4372416936426</v>
      </c>
      <c r="AN23" s="162">
        <v>3973.9754143969817</v>
      </c>
      <c r="AO23" s="162">
        <v>3092.9039174646541</v>
      </c>
      <c r="AP23" s="162">
        <v>4172.6335937862777</v>
      </c>
      <c r="AQ23" s="162">
        <v>3317.5265022624944</v>
      </c>
      <c r="AR23" s="162">
        <v>3154.2265682235911</v>
      </c>
      <c r="AS23" s="162">
        <v>1628.9553756516702</v>
      </c>
      <c r="AT23" s="162">
        <v>5140.2238204923106</v>
      </c>
      <c r="AU23" s="162">
        <v>3406.3111724925384</v>
      </c>
      <c r="AV23" s="162">
        <v>3627.3119302289147</v>
      </c>
      <c r="AW23" s="162">
        <v>2590.9108722269739</v>
      </c>
      <c r="AX23" s="162">
        <v>3418.3917965489713</v>
      </c>
      <c r="AY23" s="162">
        <v>3104.831475076724</v>
      </c>
      <c r="AZ23" s="162">
        <v>3339.9571906379688</v>
      </c>
      <c r="BA23" s="162">
        <v>2326.3332578913437</v>
      </c>
      <c r="BB23" s="162">
        <v>4969.3681506728553</v>
      </c>
      <c r="BC23" s="162">
        <v>3130.0709393657967</v>
      </c>
      <c r="BD23" s="162">
        <v>2166.1939084649925</v>
      </c>
      <c r="BE23" s="162">
        <v>1648.7633640332383</v>
      </c>
      <c r="BF23" s="162">
        <v>4746.462539061964</v>
      </c>
      <c r="BG23" s="162">
        <v>2983.9422297956271</v>
      </c>
      <c r="BH23" s="162">
        <v>8094.1924427928825</v>
      </c>
      <c r="BI23" s="162">
        <v>6456.3380651458756</v>
      </c>
      <c r="BJ23" s="162">
        <v>5718.4174758668823</v>
      </c>
      <c r="BK23" s="162">
        <v>6421.2001622530815</v>
      </c>
      <c r="BL23" s="162">
        <v>3912.5350100896198</v>
      </c>
      <c r="BM23" s="162">
        <v>2763.9747384220605</v>
      </c>
      <c r="BN23" s="162">
        <v>4428.5272802622076</v>
      </c>
      <c r="BO23" s="162">
        <v>3188.8551963337873</v>
      </c>
      <c r="BP23" s="162">
        <v>0</v>
      </c>
      <c r="BQ23" s="162">
        <v>3320.7454170146116</v>
      </c>
      <c r="BR23" s="162">
        <v>1859.947410842153</v>
      </c>
      <c r="BS23" s="162">
        <v>3266.0091633883098</v>
      </c>
      <c r="BT23" s="162">
        <v>4585.59451599356</v>
      </c>
      <c r="BU23" s="162">
        <v>3886.530915661685</v>
      </c>
      <c r="BV23" s="162">
        <v>4644.3664141641939</v>
      </c>
      <c r="BW23" s="162">
        <v>4232.2660469574266</v>
      </c>
      <c r="BX23" s="162">
        <v>3844.6387193719847</v>
      </c>
      <c r="BY23" s="162">
        <v>4422.2868584544367</v>
      </c>
      <c r="BZ23" s="162">
        <v>7991.3047215446231</v>
      </c>
      <c r="CA23" s="162">
        <v>4857.1675389995044</v>
      </c>
    </row>
    <row r="24" spans="1:79" x14ac:dyDescent="0.45">
      <c r="A24" s="19">
        <v>20</v>
      </c>
      <c r="B24" s="19" t="str">
        <f t="shared" si="2"/>
        <v>10391_Blue</v>
      </c>
      <c r="C24" s="19" t="s">
        <v>282</v>
      </c>
      <c r="D24" s="19" t="s">
        <v>282</v>
      </c>
      <c r="E24" s="19" t="s">
        <v>282</v>
      </c>
      <c r="F24" s="19" t="s">
        <v>282</v>
      </c>
      <c r="G24" s="19">
        <f t="shared" si="3"/>
        <v>104</v>
      </c>
      <c r="H24" s="19">
        <f t="shared" si="0"/>
        <v>10391</v>
      </c>
      <c r="I24" s="19" t="str">
        <f t="shared" si="1"/>
        <v>010391</v>
      </c>
      <c r="J24" s="99"/>
      <c r="K24" s="100"/>
      <c r="L24" s="121"/>
      <c r="M24" s="102"/>
      <c r="N24" s="102"/>
      <c r="O24" s="103"/>
      <c r="P24" s="104"/>
      <c r="Q24" s="104"/>
      <c r="R24" s="107" t="s">
        <v>362</v>
      </c>
      <c r="S24" s="108">
        <v>264.46999574341663</v>
      </c>
      <c r="T24" s="108">
        <v>261.28026844460828</v>
      </c>
      <c r="U24" s="108">
        <v>292.89511264872328</v>
      </c>
      <c r="V24" s="108">
        <v>276.34175639634708</v>
      </c>
      <c r="W24" s="108"/>
      <c r="X24" s="162">
        <v>0</v>
      </c>
      <c r="Y24" s="162">
        <v>0</v>
      </c>
      <c r="Z24" s="162">
        <v>0</v>
      </c>
      <c r="AA24" s="162">
        <v>0</v>
      </c>
      <c r="AB24" s="162">
        <v>983.063746080432</v>
      </c>
      <c r="AC24" s="162">
        <v>473.08949995843386</v>
      </c>
      <c r="AD24" s="162">
        <v>109.92238148566256</v>
      </c>
      <c r="AE24" s="162">
        <v>424.90798832658714</v>
      </c>
      <c r="AF24" s="162">
        <v>1058.0611550048641</v>
      </c>
      <c r="AG24" s="162">
        <v>1666.7845682342033</v>
      </c>
      <c r="AH24" s="162">
        <v>2794.3573063902732</v>
      </c>
      <c r="AI24" s="162">
        <v>2777.0119530504412</v>
      </c>
      <c r="AJ24" s="162">
        <v>394.61894543390025</v>
      </c>
      <c r="AK24" s="162">
        <v>545.55682433203629</v>
      </c>
      <c r="AL24" s="162">
        <v>609.01535714894283</v>
      </c>
      <c r="AM24" s="162">
        <v>536.40640983792616</v>
      </c>
      <c r="AN24" s="162">
        <v>101.18577435515992</v>
      </c>
      <c r="AO24" s="162">
        <v>252.95862965643389</v>
      </c>
      <c r="AP24" s="162">
        <v>203.29389869593871</v>
      </c>
      <c r="AQ24" s="162">
        <v>220.76386427439837</v>
      </c>
      <c r="AR24" s="162">
        <v>89.224607724406184</v>
      </c>
      <c r="AS24" s="162">
        <v>215.84570982607121</v>
      </c>
      <c r="AT24" s="162">
        <v>495.01649744735437</v>
      </c>
      <c r="AU24" s="162">
        <v>357.29634702620768</v>
      </c>
      <c r="AV24" s="162">
        <v>119.92433710202477</v>
      </c>
      <c r="AW24" s="162">
        <v>238.97396007773716</v>
      </c>
      <c r="AX24" s="162">
        <v>240.92866562178094</v>
      </c>
      <c r="AY24" s="162">
        <v>226.09454253491214</v>
      </c>
      <c r="AZ24" s="162">
        <v>74.308692841751622</v>
      </c>
      <c r="BA24" s="162">
        <v>202.25069911147457</v>
      </c>
      <c r="BB24" s="162">
        <v>194.69491274497665</v>
      </c>
      <c r="BC24" s="162">
        <v>197.44370293529892</v>
      </c>
      <c r="BD24" s="162">
        <v>82.137873901924735</v>
      </c>
      <c r="BE24" s="162">
        <v>251.40394295917474</v>
      </c>
      <c r="BF24" s="162">
        <v>294.14870664534249</v>
      </c>
      <c r="BG24" s="162">
        <v>271.67004143999657</v>
      </c>
      <c r="BH24" s="162">
        <v>102.27974955635896</v>
      </c>
      <c r="BI24" s="162">
        <v>251.58485616189074</v>
      </c>
      <c r="BJ24" s="162">
        <v>207.29880068654529</v>
      </c>
      <c r="BK24" s="162">
        <v>246.27476733216503</v>
      </c>
      <c r="BL24" s="162">
        <v>81.011120011336828</v>
      </c>
      <c r="BM24" s="162">
        <v>172.40069534193788</v>
      </c>
      <c r="BN24" s="162">
        <v>211.59703474158044</v>
      </c>
      <c r="BO24" s="162">
        <v>185.76535617664663</v>
      </c>
      <c r="BP24" s="162">
        <v>0</v>
      </c>
      <c r="BQ24" s="162">
        <v>200.68693019449486</v>
      </c>
      <c r="BR24" s="162">
        <v>184.89273662848711</v>
      </c>
      <c r="BS24" s="162">
        <v>201.11072551217123</v>
      </c>
      <c r="BT24" s="162">
        <v>142.21663295127394</v>
      </c>
      <c r="BU24" s="162">
        <v>307.37737507500492</v>
      </c>
      <c r="BV24" s="162">
        <v>263.48046064682273</v>
      </c>
      <c r="BW24" s="162">
        <v>266.99461472169554</v>
      </c>
      <c r="BX24" s="162">
        <v>68.541016740095515</v>
      </c>
      <c r="BY24" s="162">
        <v>178.83084264479675</v>
      </c>
      <c r="BZ24" s="162">
        <v>179.12174494617645</v>
      </c>
      <c r="CA24" s="162">
        <v>180.16078712674391</v>
      </c>
    </row>
    <row r="25" spans="1:79" x14ac:dyDescent="0.45">
      <c r="A25" s="19">
        <v>21</v>
      </c>
      <c r="B25" s="19" t="str">
        <f t="shared" si="2"/>
        <v>10391_Grey</v>
      </c>
      <c r="C25" s="19" t="s">
        <v>282</v>
      </c>
      <c r="D25" s="19" t="s">
        <v>282</v>
      </c>
      <c r="E25" s="19" t="s">
        <v>282</v>
      </c>
      <c r="F25" s="19" t="s">
        <v>282</v>
      </c>
      <c r="G25" s="19">
        <f t="shared" si="3"/>
        <v>104</v>
      </c>
      <c r="H25" s="19">
        <f t="shared" si="0"/>
        <v>10391</v>
      </c>
      <c r="I25" s="19" t="str">
        <f t="shared" si="1"/>
        <v>010391</v>
      </c>
      <c r="J25" s="109"/>
      <c r="K25" s="110"/>
      <c r="L25" s="111"/>
      <c r="M25" s="112"/>
      <c r="N25" s="112"/>
      <c r="O25" s="113"/>
      <c r="P25" s="114"/>
      <c r="Q25" s="114"/>
      <c r="R25" s="107" t="s">
        <v>364</v>
      </c>
      <c r="S25" s="108">
        <v>415.7202899054177</v>
      </c>
      <c r="T25" s="108">
        <v>374.32159829540501</v>
      </c>
      <c r="U25" s="108">
        <v>439.40149679899355</v>
      </c>
      <c r="V25" s="108">
        <v>399.85666671904147</v>
      </c>
      <c r="W25" s="108"/>
      <c r="X25" s="162">
        <v>0</v>
      </c>
      <c r="Y25" s="162">
        <v>0</v>
      </c>
      <c r="Z25" s="162">
        <v>0</v>
      </c>
      <c r="AA25" s="162">
        <v>0</v>
      </c>
      <c r="AB25" s="162">
        <v>188.55581189955731</v>
      </c>
      <c r="AC25" s="162">
        <v>186.86100950597765</v>
      </c>
      <c r="AD25" s="162">
        <v>311.01001417192487</v>
      </c>
      <c r="AE25" s="162">
        <v>224.11409566923462</v>
      </c>
      <c r="AF25" s="162">
        <v>2911.3784761481625</v>
      </c>
      <c r="AG25" s="162">
        <v>1637.3859389892166</v>
      </c>
      <c r="AH25" s="162">
        <v>1182.7798350701842</v>
      </c>
      <c r="AI25" s="162">
        <v>1193.933477491044</v>
      </c>
      <c r="AJ25" s="162">
        <v>31.102096834091949</v>
      </c>
      <c r="AK25" s="162">
        <v>36.748323643973265</v>
      </c>
      <c r="AL25" s="162">
        <v>44.830108428644259</v>
      </c>
      <c r="AM25" s="162">
        <v>36.570696598376955</v>
      </c>
      <c r="AN25" s="162">
        <v>3.6226476231581546</v>
      </c>
      <c r="AO25" s="162">
        <v>4.3380203748357662</v>
      </c>
      <c r="AP25" s="162">
        <v>7.5034391440176895</v>
      </c>
      <c r="AQ25" s="162">
        <v>4.4027992824952156</v>
      </c>
      <c r="AR25" s="162">
        <v>17.792789574760761</v>
      </c>
      <c r="AS25" s="162">
        <v>21.022865220640401</v>
      </c>
      <c r="AT25" s="162">
        <v>435.15923526210668</v>
      </c>
      <c r="AU25" s="162">
        <v>225.50555146268576</v>
      </c>
      <c r="AV25" s="162">
        <v>21.713560914778469</v>
      </c>
      <c r="AW25" s="162">
        <v>25.655407357769011</v>
      </c>
      <c r="AX25" s="162">
        <v>44.492065424644942</v>
      </c>
      <c r="AY25" s="162">
        <v>32.840774025872093</v>
      </c>
      <c r="AZ25" s="162">
        <v>41.372569563380544</v>
      </c>
      <c r="BA25" s="162">
        <v>53.265398579361019</v>
      </c>
      <c r="BB25" s="162">
        <v>222.066386200729</v>
      </c>
      <c r="BC25" s="162">
        <v>102.6663892227244</v>
      </c>
      <c r="BD25" s="162">
        <v>29.71746507275471</v>
      </c>
      <c r="BE25" s="162">
        <v>26.654043912489321</v>
      </c>
      <c r="BF25" s="162">
        <v>92.37788453954586</v>
      </c>
      <c r="BG25" s="162">
        <v>54.761069446369874</v>
      </c>
      <c r="BH25" s="162">
        <v>55.104755178240346</v>
      </c>
      <c r="BI25" s="162">
        <v>69.382382228812077</v>
      </c>
      <c r="BJ25" s="162">
        <v>73.653640578896344</v>
      </c>
      <c r="BK25" s="162">
        <v>69.214616080798663</v>
      </c>
      <c r="BL25" s="162">
        <v>162.05250890604302</v>
      </c>
      <c r="BM25" s="162">
        <v>142.75205611042685</v>
      </c>
      <c r="BN25" s="162">
        <v>288.15722993932837</v>
      </c>
      <c r="BO25" s="162">
        <v>179.85035713345414</v>
      </c>
      <c r="BP25" s="162">
        <v>0</v>
      </c>
      <c r="BQ25" s="162">
        <v>0</v>
      </c>
      <c r="BR25" s="162">
        <v>0</v>
      </c>
      <c r="BS25" s="162">
        <v>0</v>
      </c>
      <c r="BT25" s="162">
        <v>33.448063296534286</v>
      </c>
      <c r="BU25" s="162">
        <v>39.520173248828193</v>
      </c>
      <c r="BV25" s="162">
        <v>52.445618278091878</v>
      </c>
      <c r="BW25" s="162">
        <v>41.787173256296754</v>
      </c>
      <c r="BX25" s="162">
        <v>3.5677710396379632</v>
      </c>
      <c r="BY25" s="162">
        <v>6.910856743668897</v>
      </c>
      <c r="BZ25" s="162">
        <v>18.88904329479789</v>
      </c>
      <c r="CA25" s="162">
        <v>8.3692123134725875</v>
      </c>
    </row>
    <row r="26" spans="1:79" x14ac:dyDescent="0.45">
      <c r="A26" s="19">
        <v>22</v>
      </c>
      <c r="B26" s="19" t="str">
        <f t="shared" si="2"/>
        <v>10392_Green</v>
      </c>
      <c r="C26" s="19" t="s">
        <v>282</v>
      </c>
      <c r="D26" s="19" t="s">
        <v>282</v>
      </c>
      <c r="E26" s="19" t="s">
        <v>282</v>
      </c>
      <c r="F26" s="19" t="s">
        <v>282</v>
      </c>
      <c r="G26" s="19">
        <f t="shared" si="3"/>
        <v>104</v>
      </c>
      <c r="H26" s="19">
        <f t="shared" si="0"/>
        <v>10392</v>
      </c>
      <c r="I26" s="19" t="str">
        <f t="shared" si="1"/>
        <v>010392</v>
      </c>
      <c r="J26" s="115" t="s">
        <v>1673</v>
      </c>
      <c r="K26" s="116" t="s">
        <v>1674</v>
      </c>
      <c r="L26" s="117" t="s">
        <v>1675</v>
      </c>
      <c r="M26" s="118"/>
      <c r="N26" s="118" t="s">
        <v>1665</v>
      </c>
      <c r="O26" s="118"/>
      <c r="P26" s="104">
        <v>1</v>
      </c>
      <c r="Q26" s="104">
        <v>1</v>
      </c>
      <c r="R26" s="107" t="s">
        <v>361</v>
      </c>
      <c r="S26" s="108">
        <v>5037.1042070954309</v>
      </c>
      <c r="T26" s="108">
        <v>3353.3916347642412</v>
      </c>
      <c r="U26" s="108">
        <v>2588.6832295651311</v>
      </c>
      <c r="V26" s="108">
        <v>3155.1538357268942</v>
      </c>
      <c r="W26" s="108"/>
      <c r="X26" s="162">
        <v>0</v>
      </c>
      <c r="Y26" s="162">
        <v>0</v>
      </c>
      <c r="Z26" s="162">
        <v>0</v>
      </c>
      <c r="AA26" s="162">
        <v>0</v>
      </c>
      <c r="AB26" s="162">
        <v>3246.6822333368436</v>
      </c>
      <c r="AC26" s="162">
        <v>3025.8672248016746</v>
      </c>
      <c r="AD26" s="162">
        <v>4846.5197068181296</v>
      </c>
      <c r="AE26" s="162">
        <v>3594.2481316251838</v>
      </c>
      <c r="AF26" s="162">
        <v>2992.6167905036314</v>
      </c>
      <c r="AG26" s="162">
        <v>2159.2682683072962</v>
      </c>
      <c r="AH26" s="162">
        <v>2673.0059202449484</v>
      </c>
      <c r="AI26" s="162">
        <v>2668.1458792137878</v>
      </c>
      <c r="AJ26" s="162">
        <v>4744.973773427917</v>
      </c>
      <c r="AK26" s="162">
        <v>3393.8757107535739</v>
      </c>
      <c r="AL26" s="162">
        <v>3531.8122746201043</v>
      </c>
      <c r="AM26" s="162">
        <v>3497.4372416936426</v>
      </c>
      <c r="AN26" s="162">
        <v>3973.9754143969817</v>
      </c>
      <c r="AO26" s="162">
        <v>3092.9039174646541</v>
      </c>
      <c r="AP26" s="162">
        <v>4172.6335937862777</v>
      </c>
      <c r="AQ26" s="162">
        <v>3317.5265022624944</v>
      </c>
      <c r="AR26" s="162">
        <v>3154.2265682235911</v>
      </c>
      <c r="AS26" s="162">
        <v>1628.9553756516702</v>
      </c>
      <c r="AT26" s="162">
        <v>5140.2238204923106</v>
      </c>
      <c r="AU26" s="162">
        <v>3406.3111724925384</v>
      </c>
      <c r="AV26" s="162">
        <v>3627.3119302289147</v>
      </c>
      <c r="AW26" s="162">
        <v>2590.9108722269739</v>
      </c>
      <c r="AX26" s="162">
        <v>3418.3917965489713</v>
      </c>
      <c r="AY26" s="162">
        <v>3104.831475076724</v>
      </c>
      <c r="AZ26" s="162">
        <v>3339.9571906379688</v>
      </c>
      <c r="BA26" s="162">
        <v>2326.3332578913437</v>
      </c>
      <c r="BB26" s="162">
        <v>4969.3681506728553</v>
      </c>
      <c r="BC26" s="162">
        <v>3130.0709393657967</v>
      </c>
      <c r="BD26" s="162">
        <v>2166.1939084649925</v>
      </c>
      <c r="BE26" s="162">
        <v>1648.7633640332383</v>
      </c>
      <c r="BF26" s="162">
        <v>4746.462539061964</v>
      </c>
      <c r="BG26" s="162">
        <v>2983.9422297956271</v>
      </c>
      <c r="BH26" s="162">
        <v>8094.1924427928825</v>
      </c>
      <c r="BI26" s="162">
        <v>6456.3380651458756</v>
      </c>
      <c r="BJ26" s="162">
        <v>5718.4174758668823</v>
      </c>
      <c r="BK26" s="162">
        <v>6421.2001622530815</v>
      </c>
      <c r="BL26" s="162">
        <v>3912.5350100896198</v>
      </c>
      <c r="BM26" s="162">
        <v>2763.9747384220605</v>
      </c>
      <c r="BN26" s="162">
        <v>4428.5272802622076</v>
      </c>
      <c r="BO26" s="162">
        <v>3188.8551963337873</v>
      </c>
      <c r="BP26" s="162">
        <v>0</v>
      </c>
      <c r="BQ26" s="162">
        <v>3320.7454170146116</v>
      </c>
      <c r="BR26" s="162">
        <v>1859.947410842153</v>
      </c>
      <c r="BS26" s="162">
        <v>3266.0091633883098</v>
      </c>
      <c r="BT26" s="162">
        <v>4585.59451599356</v>
      </c>
      <c r="BU26" s="162">
        <v>3886.530915661685</v>
      </c>
      <c r="BV26" s="162">
        <v>4644.3664141641939</v>
      </c>
      <c r="BW26" s="162">
        <v>4232.2660469574266</v>
      </c>
      <c r="BX26" s="162">
        <v>3844.6387193719847</v>
      </c>
      <c r="BY26" s="162">
        <v>4422.2868584544367</v>
      </c>
      <c r="BZ26" s="162">
        <v>7991.3047215446231</v>
      </c>
      <c r="CA26" s="162">
        <v>4857.1675389995044</v>
      </c>
    </row>
    <row r="27" spans="1:79" x14ac:dyDescent="0.45">
      <c r="A27" s="19">
        <v>23</v>
      </c>
      <c r="B27" s="19" t="str">
        <f t="shared" si="2"/>
        <v>10392_Blue</v>
      </c>
      <c r="C27" s="19" t="s">
        <v>282</v>
      </c>
      <c r="D27" s="19" t="s">
        <v>282</v>
      </c>
      <c r="E27" s="19" t="s">
        <v>282</v>
      </c>
      <c r="F27" s="19" t="s">
        <v>282</v>
      </c>
      <c r="G27" s="19">
        <f t="shared" si="3"/>
        <v>104</v>
      </c>
      <c r="H27" s="19">
        <f t="shared" si="0"/>
        <v>10392</v>
      </c>
      <c r="I27" s="19" t="str">
        <f t="shared" si="1"/>
        <v>010392</v>
      </c>
      <c r="J27" s="99"/>
      <c r="K27" s="100"/>
      <c r="L27" s="101"/>
      <c r="M27" s="102"/>
      <c r="N27" s="102"/>
      <c r="O27" s="102"/>
      <c r="P27" s="104"/>
      <c r="Q27" s="104"/>
      <c r="R27" s="107" t="s">
        <v>362</v>
      </c>
      <c r="S27" s="108">
        <v>264.46999574341663</v>
      </c>
      <c r="T27" s="108">
        <v>261.28026844460828</v>
      </c>
      <c r="U27" s="108">
        <v>292.89511264872328</v>
      </c>
      <c r="V27" s="108">
        <v>276.34175639634708</v>
      </c>
      <c r="W27" s="108"/>
      <c r="X27" s="162">
        <v>0</v>
      </c>
      <c r="Y27" s="162">
        <v>0</v>
      </c>
      <c r="Z27" s="162">
        <v>0</v>
      </c>
      <c r="AA27" s="162">
        <v>0</v>
      </c>
      <c r="AB27" s="162">
        <v>983.063746080432</v>
      </c>
      <c r="AC27" s="162">
        <v>473.08949995843386</v>
      </c>
      <c r="AD27" s="162">
        <v>109.92238148566256</v>
      </c>
      <c r="AE27" s="162">
        <v>424.90798832658714</v>
      </c>
      <c r="AF27" s="162">
        <v>1058.0611550048641</v>
      </c>
      <c r="AG27" s="162">
        <v>1666.7845682342033</v>
      </c>
      <c r="AH27" s="162">
        <v>2794.3573063902732</v>
      </c>
      <c r="AI27" s="162">
        <v>2777.0119530504412</v>
      </c>
      <c r="AJ27" s="162">
        <v>394.61894543390025</v>
      </c>
      <c r="AK27" s="162">
        <v>545.55682433203629</v>
      </c>
      <c r="AL27" s="162">
        <v>609.01535714894283</v>
      </c>
      <c r="AM27" s="162">
        <v>536.40640983792616</v>
      </c>
      <c r="AN27" s="162">
        <v>101.18577435515992</v>
      </c>
      <c r="AO27" s="162">
        <v>252.95862965643389</v>
      </c>
      <c r="AP27" s="162">
        <v>203.29389869593871</v>
      </c>
      <c r="AQ27" s="162">
        <v>220.76386427439837</v>
      </c>
      <c r="AR27" s="162">
        <v>89.224607724406184</v>
      </c>
      <c r="AS27" s="162">
        <v>215.84570982607121</v>
      </c>
      <c r="AT27" s="162">
        <v>495.01649744735437</v>
      </c>
      <c r="AU27" s="162">
        <v>357.29634702620768</v>
      </c>
      <c r="AV27" s="162">
        <v>119.92433710202477</v>
      </c>
      <c r="AW27" s="162">
        <v>238.97396007773716</v>
      </c>
      <c r="AX27" s="162">
        <v>240.92866562178094</v>
      </c>
      <c r="AY27" s="162">
        <v>226.09454253491214</v>
      </c>
      <c r="AZ27" s="162">
        <v>74.308692841751622</v>
      </c>
      <c r="BA27" s="162">
        <v>202.25069911147457</v>
      </c>
      <c r="BB27" s="162">
        <v>194.69491274497665</v>
      </c>
      <c r="BC27" s="162">
        <v>197.44370293529892</v>
      </c>
      <c r="BD27" s="162">
        <v>82.137873901924735</v>
      </c>
      <c r="BE27" s="162">
        <v>251.40394295917474</v>
      </c>
      <c r="BF27" s="162">
        <v>294.14870664534249</v>
      </c>
      <c r="BG27" s="162">
        <v>271.67004143999657</v>
      </c>
      <c r="BH27" s="162">
        <v>102.27974955635896</v>
      </c>
      <c r="BI27" s="162">
        <v>251.58485616189074</v>
      </c>
      <c r="BJ27" s="162">
        <v>207.29880068654529</v>
      </c>
      <c r="BK27" s="162">
        <v>246.27476733216503</v>
      </c>
      <c r="BL27" s="162">
        <v>81.011120011336828</v>
      </c>
      <c r="BM27" s="162">
        <v>172.40069534193788</v>
      </c>
      <c r="BN27" s="162">
        <v>211.59703474158044</v>
      </c>
      <c r="BO27" s="162">
        <v>185.76535617664663</v>
      </c>
      <c r="BP27" s="162">
        <v>0</v>
      </c>
      <c r="BQ27" s="162">
        <v>200.68693019449486</v>
      </c>
      <c r="BR27" s="162">
        <v>184.89273662848711</v>
      </c>
      <c r="BS27" s="162">
        <v>201.11072551217123</v>
      </c>
      <c r="BT27" s="162">
        <v>142.21663295127394</v>
      </c>
      <c r="BU27" s="162">
        <v>307.37737507500492</v>
      </c>
      <c r="BV27" s="162">
        <v>263.48046064682273</v>
      </c>
      <c r="BW27" s="162">
        <v>266.99461472169554</v>
      </c>
      <c r="BX27" s="162">
        <v>68.541016740095515</v>
      </c>
      <c r="BY27" s="162">
        <v>178.83084264479675</v>
      </c>
      <c r="BZ27" s="162">
        <v>179.12174494617645</v>
      </c>
      <c r="CA27" s="162">
        <v>180.16078712674391</v>
      </c>
    </row>
    <row r="28" spans="1:79" x14ac:dyDescent="0.45">
      <c r="A28" s="19">
        <v>24</v>
      </c>
      <c r="B28" s="19" t="str">
        <f t="shared" si="2"/>
        <v>10392_Grey</v>
      </c>
      <c r="C28" s="19" t="s">
        <v>282</v>
      </c>
      <c r="D28" s="19" t="s">
        <v>282</v>
      </c>
      <c r="E28" s="19" t="s">
        <v>282</v>
      </c>
      <c r="F28" s="19" t="s">
        <v>282</v>
      </c>
      <c r="G28" s="19">
        <f t="shared" si="3"/>
        <v>104</v>
      </c>
      <c r="H28" s="19">
        <f t="shared" si="0"/>
        <v>10392</v>
      </c>
      <c r="I28" s="19" t="str">
        <f t="shared" si="1"/>
        <v>010392</v>
      </c>
      <c r="J28" s="109"/>
      <c r="K28" s="110"/>
      <c r="L28" s="111"/>
      <c r="M28" s="112"/>
      <c r="N28" s="112"/>
      <c r="O28" s="112"/>
      <c r="P28" s="114"/>
      <c r="Q28" s="114"/>
      <c r="R28" s="107" t="s">
        <v>364</v>
      </c>
      <c r="S28" s="108">
        <v>415.7202899054177</v>
      </c>
      <c r="T28" s="108">
        <v>374.32159829540501</v>
      </c>
      <c r="U28" s="108">
        <v>439.40149679899355</v>
      </c>
      <c r="V28" s="108">
        <v>399.85666671904147</v>
      </c>
      <c r="W28" s="108"/>
      <c r="X28" s="162">
        <v>0</v>
      </c>
      <c r="Y28" s="162">
        <v>0</v>
      </c>
      <c r="Z28" s="162">
        <v>0</v>
      </c>
      <c r="AA28" s="162">
        <v>0</v>
      </c>
      <c r="AB28" s="162">
        <v>188.55581189955731</v>
      </c>
      <c r="AC28" s="162">
        <v>186.86100950597765</v>
      </c>
      <c r="AD28" s="162">
        <v>311.01001417192487</v>
      </c>
      <c r="AE28" s="162">
        <v>224.11409566923462</v>
      </c>
      <c r="AF28" s="162">
        <v>2911.3784761481625</v>
      </c>
      <c r="AG28" s="162">
        <v>1637.3859389892166</v>
      </c>
      <c r="AH28" s="162">
        <v>1182.7798350701842</v>
      </c>
      <c r="AI28" s="162">
        <v>1193.933477491044</v>
      </c>
      <c r="AJ28" s="162">
        <v>31.102096834091949</v>
      </c>
      <c r="AK28" s="162">
        <v>36.748323643973265</v>
      </c>
      <c r="AL28" s="162">
        <v>44.830108428644259</v>
      </c>
      <c r="AM28" s="162">
        <v>36.570696598376955</v>
      </c>
      <c r="AN28" s="162">
        <v>3.6226476231581546</v>
      </c>
      <c r="AO28" s="162">
        <v>4.3380203748357662</v>
      </c>
      <c r="AP28" s="162">
        <v>7.5034391440176895</v>
      </c>
      <c r="AQ28" s="162">
        <v>4.4027992824952156</v>
      </c>
      <c r="AR28" s="162">
        <v>17.792789574760761</v>
      </c>
      <c r="AS28" s="162">
        <v>21.022865220640401</v>
      </c>
      <c r="AT28" s="162">
        <v>435.15923526210668</v>
      </c>
      <c r="AU28" s="162">
        <v>225.50555146268576</v>
      </c>
      <c r="AV28" s="162">
        <v>21.713560914778469</v>
      </c>
      <c r="AW28" s="162">
        <v>25.655407357769011</v>
      </c>
      <c r="AX28" s="162">
        <v>44.492065424644942</v>
      </c>
      <c r="AY28" s="162">
        <v>32.840774025872093</v>
      </c>
      <c r="AZ28" s="162">
        <v>41.372569563380544</v>
      </c>
      <c r="BA28" s="162">
        <v>53.265398579361019</v>
      </c>
      <c r="BB28" s="162">
        <v>222.066386200729</v>
      </c>
      <c r="BC28" s="162">
        <v>102.6663892227244</v>
      </c>
      <c r="BD28" s="162">
        <v>29.71746507275471</v>
      </c>
      <c r="BE28" s="162">
        <v>26.654043912489321</v>
      </c>
      <c r="BF28" s="162">
        <v>92.37788453954586</v>
      </c>
      <c r="BG28" s="162">
        <v>54.761069446369874</v>
      </c>
      <c r="BH28" s="162">
        <v>55.104755178240346</v>
      </c>
      <c r="BI28" s="162">
        <v>69.382382228812077</v>
      </c>
      <c r="BJ28" s="162">
        <v>73.653640578896344</v>
      </c>
      <c r="BK28" s="162">
        <v>69.214616080798663</v>
      </c>
      <c r="BL28" s="162">
        <v>162.05250890604302</v>
      </c>
      <c r="BM28" s="162">
        <v>142.75205611042685</v>
      </c>
      <c r="BN28" s="162">
        <v>288.15722993932837</v>
      </c>
      <c r="BO28" s="162">
        <v>179.85035713345414</v>
      </c>
      <c r="BP28" s="162">
        <v>0</v>
      </c>
      <c r="BQ28" s="162">
        <v>0</v>
      </c>
      <c r="BR28" s="162">
        <v>0</v>
      </c>
      <c r="BS28" s="162">
        <v>0</v>
      </c>
      <c r="BT28" s="162">
        <v>33.448063296534286</v>
      </c>
      <c r="BU28" s="162">
        <v>39.520173248828193</v>
      </c>
      <c r="BV28" s="162">
        <v>52.445618278091878</v>
      </c>
      <c r="BW28" s="162">
        <v>41.787173256296754</v>
      </c>
      <c r="BX28" s="162">
        <v>3.5677710396379632</v>
      </c>
      <c r="BY28" s="162">
        <v>6.910856743668897</v>
      </c>
      <c r="BZ28" s="162">
        <v>18.88904329479789</v>
      </c>
      <c r="CA28" s="162">
        <v>8.3692123134725875</v>
      </c>
    </row>
    <row r="29" spans="1:79" x14ac:dyDescent="0.45">
      <c r="A29" s="19">
        <v>25</v>
      </c>
      <c r="B29" s="19" t="str">
        <f t="shared" si="2"/>
        <v>10410_Green</v>
      </c>
      <c r="C29" s="19" t="s">
        <v>281</v>
      </c>
      <c r="D29" s="19" t="s">
        <v>281</v>
      </c>
      <c r="E29" s="19" t="s">
        <v>281</v>
      </c>
      <c r="F29" s="19" t="s">
        <v>281</v>
      </c>
      <c r="G29" s="19">
        <f t="shared" si="3"/>
        <v>104</v>
      </c>
      <c r="H29" s="19">
        <f t="shared" si="0"/>
        <v>10410</v>
      </c>
      <c r="I29" s="19" t="str">
        <f t="shared" si="1"/>
        <v>010410</v>
      </c>
      <c r="J29" s="115" t="s">
        <v>1676</v>
      </c>
      <c r="K29" s="116" t="s">
        <v>1677</v>
      </c>
      <c r="L29" s="117" t="s">
        <v>1678</v>
      </c>
      <c r="M29" s="118" t="s">
        <v>1678</v>
      </c>
      <c r="N29" s="118" t="s">
        <v>1676</v>
      </c>
      <c r="O29" s="119" t="s">
        <v>1677</v>
      </c>
      <c r="P29" s="104">
        <v>1</v>
      </c>
      <c r="Q29" s="104">
        <v>1</v>
      </c>
      <c r="R29" s="107" t="s">
        <v>361</v>
      </c>
      <c r="S29" s="108">
        <v>7125.8566638832817</v>
      </c>
      <c r="T29" s="108">
        <v>3490.4108470643569</v>
      </c>
      <c r="U29" s="108">
        <v>2026.1843284449435</v>
      </c>
      <c r="V29" s="108">
        <v>4278.2923572876089</v>
      </c>
      <c r="W29" s="108"/>
      <c r="X29" s="162">
        <v>5579.8231989715323</v>
      </c>
      <c r="Y29" s="162">
        <v>3034.9287326823969</v>
      </c>
      <c r="Z29" s="162">
        <v>1195.7590118517148</v>
      </c>
      <c r="AA29" s="162">
        <v>3027.0351230066949</v>
      </c>
      <c r="AB29" s="162">
        <v>9359.3328153463881</v>
      </c>
      <c r="AC29" s="162">
        <v>5126.9484830959364</v>
      </c>
      <c r="AD29" s="162">
        <v>2285.2990013829658</v>
      </c>
      <c r="AE29" s="162">
        <v>5639.4699241785893</v>
      </c>
      <c r="AF29" s="162">
        <v>3463.9620835924443</v>
      </c>
      <c r="AG29" s="162">
        <v>2232.069412374994</v>
      </c>
      <c r="AH29" s="162">
        <v>1181.6522071890147</v>
      </c>
      <c r="AI29" s="162">
        <v>1658.0328226437148</v>
      </c>
      <c r="AJ29" s="162">
        <v>6114.9162678785724</v>
      </c>
      <c r="AK29" s="162">
        <v>3493.9129974728312</v>
      </c>
      <c r="AL29" s="162">
        <v>1648.9114381687571</v>
      </c>
      <c r="AM29" s="162">
        <v>3595.4586686147122</v>
      </c>
      <c r="AN29" s="162">
        <v>9796.3690398966901</v>
      </c>
      <c r="AO29" s="162">
        <v>6430.4183821745155</v>
      </c>
      <c r="AP29" s="162">
        <v>3413.6838084269416</v>
      </c>
      <c r="AQ29" s="162">
        <v>6681.5351544743435</v>
      </c>
      <c r="AR29" s="162">
        <v>8925.2341512319999</v>
      </c>
      <c r="AS29" s="162">
        <v>4862.1328929635702</v>
      </c>
      <c r="AT29" s="162">
        <v>1984.2970554926892</v>
      </c>
      <c r="AU29" s="162">
        <v>4502.6994928042423</v>
      </c>
      <c r="AV29" s="162">
        <v>3917.0647054856822</v>
      </c>
      <c r="AW29" s="162">
        <v>1986.4452462602871</v>
      </c>
      <c r="AX29" s="162">
        <v>819.91132376836799</v>
      </c>
      <c r="AY29" s="162">
        <v>2664.7477870484299</v>
      </c>
      <c r="AZ29" s="162">
        <v>15106.379641500809</v>
      </c>
      <c r="BA29" s="162">
        <v>7848.1227782374408</v>
      </c>
      <c r="BB29" s="162">
        <v>2746.042769881833</v>
      </c>
      <c r="BC29" s="162">
        <v>6998.1449298124835</v>
      </c>
      <c r="BD29" s="162">
        <v>11676.377485115891</v>
      </c>
      <c r="BE29" s="162">
        <v>6478.6026876003079</v>
      </c>
      <c r="BF29" s="162">
        <v>2748.6555471266356</v>
      </c>
      <c r="BG29" s="162">
        <v>4584.347098829644</v>
      </c>
      <c r="BH29" s="162">
        <v>5974.2908858048613</v>
      </c>
      <c r="BI29" s="162">
        <v>3518.3439083660764</v>
      </c>
      <c r="BJ29" s="162">
        <v>1756.3469991406266</v>
      </c>
      <c r="BK29" s="162">
        <v>3519.5525120388988</v>
      </c>
      <c r="BL29" s="162">
        <v>10941.573840060792</v>
      </c>
      <c r="BM29" s="162">
        <v>6208.8219025694825</v>
      </c>
      <c r="BN29" s="162">
        <v>2751.0098405189519</v>
      </c>
      <c r="BO29" s="162">
        <v>5182.5930584305497</v>
      </c>
      <c r="BP29" s="162">
        <v>0</v>
      </c>
      <c r="BQ29" s="162">
        <v>6571.5094066385118</v>
      </c>
      <c r="BR29" s="162">
        <v>4190.784761937547</v>
      </c>
      <c r="BS29" s="162">
        <v>6442.3916217784781</v>
      </c>
      <c r="BT29" s="162">
        <v>6589.9250865852737</v>
      </c>
      <c r="BU29" s="162">
        <v>5406.0679833245213</v>
      </c>
      <c r="BV29" s="162">
        <v>2328.8761540987384</v>
      </c>
      <c r="BW29" s="162">
        <v>5306.7608184792307</v>
      </c>
      <c r="BX29" s="162">
        <v>6055.5033892196961</v>
      </c>
      <c r="BY29" s="162">
        <v>4487.7145659646367</v>
      </c>
      <c r="BZ29" s="162">
        <v>3263.3657834461897</v>
      </c>
      <c r="CA29" s="162">
        <v>4377.1285207732499</v>
      </c>
    </row>
    <row r="30" spans="1:79" x14ac:dyDescent="0.45">
      <c r="A30" s="19">
        <v>26</v>
      </c>
      <c r="B30" s="19" t="str">
        <f t="shared" si="2"/>
        <v>10410_Blue</v>
      </c>
      <c r="C30" s="19" t="s">
        <v>281</v>
      </c>
      <c r="D30" s="19" t="s">
        <v>281</v>
      </c>
      <c r="E30" s="19" t="s">
        <v>281</v>
      </c>
      <c r="F30" s="19" t="s">
        <v>281</v>
      </c>
      <c r="G30" s="19">
        <f t="shared" si="3"/>
        <v>104</v>
      </c>
      <c r="H30" s="19">
        <f t="shared" si="0"/>
        <v>10410</v>
      </c>
      <c r="I30" s="19" t="str">
        <f t="shared" si="1"/>
        <v>010410</v>
      </c>
      <c r="J30" s="99"/>
      <c r="K30" s="100"/>
      <c r="L30" s="101"/>
      <c r="M30" s="102"/>
      <c r="N30" s="102"/>
      <c r="O30" s="103"/>
      <c r="P30" s="104"/>
      <c r="Q30" s="104"/>
      <c r="R30" s="107" t="s">
        <v>362</v>
      </c>
      <c r="S30" s="108">
        <v>167.82934423197386</v>
      </c>
      <c r="T30" s="108">
        <v>195.6852290362902</v>
      </c>
      <c r="U30" s="108">
        <v>330.93045716804136</v>
      </c>
      <c r="V30" s="108">
        <v>207.03693797493634</v>
      </c>
      <c r="W30" s="108"/>
      <c r="X30" s="162">
        <v>0</v>
      </c>
      <c r="Y30" s="162">
        <v>318.5259770047943</v>
      </c>
      <c r="Z30" s="162">
        <v>340.07784153462205</v>
      </c>
      <c r="AA30" s="162">
        <v>318.71697376222443</v>
      </c>
      <c r="AB30" s="162">
        <v>156.59797024989948</v>
      </c>
      <c r="AC30" s="162">
        <v>180.0694932571962</v>
      </c>
      <c r="AD30" s="162">
        <v>191.59484908708546</v>
      </c>
      <c r="AE30" s="162">
        <v>178.58412383251763</v>
      </c>
      <c r="AF30" s="162">
        <v>2333.1123085897975</v>
      </c>
      <c r="AG30" s="162">
        <v>2629.5197147497083</v>
      </c>
      <c r="AH30" s="162">
        <v>2202.2432639012245</v>
      </c>
      <c r="AI30" s="162">
        <v>2367.5547386445974</v>
      </c>
      <c r="AJ30" s="162">
        <v>282.51252519984956</v>
      </c>
      <c r="AK30" s="162">
        <v>246.21619209286615</v>
      </c>
      <c r="AL30" s="162">
        <v>315.02541282090368</v>
      </c>
      <c r="AM30" s="162">
        <v>254.50141172563247</v>
      </c>
      <c r="AN30" s="162">
        <v>172.03600421375344</v>
      </c>
      <c r="AO30" s="162">
        <v>180.18888374334938</v>
      </c>
      <c r="AP30" s="162">
        <v>194.83279410443197</v>
      </c>
      <c r="AQ30" s="162">
        <v>180.77987495361404</v>
      </c>
      <c r="AR30" s="162">
        <v>0</v>
      </c>
      <c r="AS30" s="162">
        <v>228.13034984490454</v>
      </c>
      <c r="AT30" s="162">
        <v>263.81480726610823</v>
      </c>
      <c r="AU30" s="162">
        <v>234.83576770057206</v>
      </c>
      <c r="AV30" s="162">
        <v>208.47520955315269</v>
      </c>
      <c r="AW30" s="162">
        <v>195.32052810382308</v>
      </c>
      <c r="AX30" s="162">
        <v>230.86472823670104</v>
      </c>
      <c r="AY30" s="162">
        <v>208.02291629983119</v>
      </c>
      <c r="AZ30" s="162">
        <v>176.4194456587324</v>
      </c>
      <c r="BA30" s="162">
        <v>213.40442110201732</v>
      </c>
      <c r="BB30" s="162">
        <v>211.03859289504879</v>
      </c>
      <c r="BC30" s="162">
        <v>212.41342062299628</v>
      </c>
      <c r="BD30" s="162">
        <v>0</v>
      </c>
      <c r="BE30" s="162">
        <v>366.73078110358688</v>
      </c>
      <c r="BF30" s="162">
        <v>442.72444691241242</v>
      </c>
      <c r="BG30" s="162">
        <v>412.44284313320139</v>
      </c>
      <c r="BH30" s="162">
        <v>215.73789629636218</v>
      </c>
      <c r="BI30" s="162">
        <v>252.34238687174908</v>
      </c>
      <c r="BJ30" s="162">
        <v>274.23088337934468</v>
      </c>
      <c r="BK30" s="162">
        <v>252.02393205592338</v>
      </c>
      <c r="BL30" s="162">
        <v>0</v>
      </c>
      <c r="BM30" s="162">
        <v>206.27715717623349</v>
      </c>
      <c r="BN30" s="162">
        <v>243.98223998927187</v>
      </c>
      <c r="BO30" s="162">
        <v>220.88859049537558</v>
      </c>
      <c r="BP30" s="162">
        <v>0</v>
      </c>
      <c r="BQ30" s="162">
        <v>202.56459561660841</v>
      </c>
      <c r="BR30" s="162">
        <v>268.08002997119593</v>
      </c>
      <c r="BS30" s="162">
        <v>207.08029723689737</v>
      </c>
      <c r="BT30" s="162">
        <v>191.43148715130178</v>
      </c>
      <c r="BU30" s="162">
        <v>214.40232012710706</v>
      </c>
      <c r="BV30" s="162">
        <v>219.58290776347627</v>
      </c>
      <c r="BW30" s="162">
        <v>211.22921719284736</v>
      </c>
      <c r="BX30" s="162">
        <v>167.35758858677494</v>
      </c>
      <c r="BY30" s="162">
        <v>183.11054681625293</v>
      </c>
      <c r="BZ30" s="162">
        <v>220.02055153741873</v>
      </c>
      <c r="CA30" s="162">
        <v>189.0493111625253</v>
      </c>
    </row>
    <row r="31" spans="1:79" x14ac:dyDescent="0.45">
      <c r="A31" s="19">
        <v>27</v>
      </c>
      <c r="B31" s="19" t="str">
        <f t="shared" si="2"/>
        <v>10410_Grey</v>
      </c>
      <c r="C31" s="19" t="s">
        <v>281</v>
      </c>
      <c r="D31" s="19" t="s">
        <v>281</v>
      </c>
      <c r="E31" s="19" t="s">
        <v>281</v>
      </c>
      <c r="F31" s="19" t="s">
        <v>281</v>
      </c>
      <c r="G31" s="19">
        <f t="shared" si="3"/>
        <v>104</v>
      </c>
      <c r="H31" s="19">
        <f t="shared" si="0"/>
        <v>10410</v>
      </c>
      <c r="I31" s="19" t="str">
        <f t="shared" si="1"/>
        <v>010410</v>
      </c>
      <c r="J31" s="109"/>
      <c r="K31" s="110"/>
      <c r="L31" s="111"/>
      <c r="M31" s="112"/>
      <c r="N31" s="112"/>
      <c r="O31" s="113"/>
      <c r="P31" s="114"/>
      <c r="Q31" s="114"/>
      <c r="R31" s="107" t="s">
        <v>364</v>
      </c>
      <c r="S31" s="108">
        <v>9.1415358180325548</v>
      </c>
      <c r="T31" s="108">
        <v>30.071388302167257</v>
      </c>
      <c r="U31" s="108">
        <v>95.218107899377884</v>
      </c>
      <c r="V31" s="108">
        <v>33.293923357097135</v>
      </c>
      <c r="W31" s="108"/>
      <c r="X31" s="162">
        <v>0</v>
      </c>
      <c r="Y31" s="162">
        <v>3.6628154499093375</v>
      </c>
      <c r="Z31" s="162">
        <v>5.6063501784326633</v>
      </c>
      <c r="AA31" s="162">
        <v>3.6703411533740318</v>
      </c>
      <c r="AB31" s="162">
        <v>0.66648391194318612</v>
      </c>
      <c r="AC31" s="162">
        <v>4.3064575917216574</v>
      </c>
      <c r="AD31" s="162">
        <v>5.7706880147969208</v>
      </c>
      <c r="AE31" s="162">
        <v>3.5860273709315966</v>
      </c>
      <c r="AF31" s="162">
        <v>1137.0387317138402</v>
      </c>
      <c r="AG31" s="162">
        <v>1282.1340694461246</v>
      </c>
      <c r="AH31" s="162">
        <v>1067.6628872583947</v>
      </c>
      <c r="AI31" s="162">
        <v>1149.7146332799409</v>
      </c>
      <c r="AJ31" s="162">
        <v>0.1569112506600186</v>
      </c>
      <c r="AK31" s="162">
        <v>0.90759616658197229</v>
      </c>
      <c r="AL31" s="162">
        <v>1.3881608383456756</v>
      </c>
      <c r="AM31" s="162">
        <v>0.87698857707732303</v>
      </c>
      <c r="AN31" s="162">
        <v>2.4430284476080097</v>
      </c>
      <c r="AO31" s="162">
        <v>14.194912646309428</v>
      </c>
      <c r="AP31" s="162">
        <v>14.474001077339155</v>
      </c>
      <c r="AQ31" s="162">
        <v>12.609608314918091</v>
      </c>
      <c r="AR31" s="162">
        <v>0</v>
      </c>
      <c r="AS31" s="162">
        <v>1.7285785526375532</v>
      </c>
      <c r="AT31" s="162">
        <v>2.6457834989350322</v>
      </c>
      <c r="AU31" s="162">
        <v>1.8411632659295576</v>
      </c>
      <c r="AV31" s="162">
        <v>0</v>
      </c>
      <c r="AW31" s="162">
        <v>0</v>
      </c>
      <c r="AX31" s="162">
        <v>0</v>
      </c>
      <c r="AY31" s="162">
        <v>0</v>
      </c>
      <c r="AZ31" s="162">
        <v>1.6473600550447138</v>
      </c>
      <c r="BA31" s="162">
        <v>9.5648837957248301</v>
      </c>
      <c r="BB31" s="162">
        <v>14.629410741735592</v>
      </c>
      <c r="BC31" s="162">
        <v>10.231300533566218</v>
      </c>
      <c r="BD31" s="162">
        <v>0</v>
      </c>
      <c r="BE31" s="162">
        <v>1.8143628904042666</v>
      </c>
      <c r="BF31" s="162">
        <v>2.7770860567412252</v>
      </c>
      <c r="BG31" s="162">
        <v>2.2770125235164942</v>
      </c>
      <c r="BH31" s="162">
        <v>10.855415821623156</v>
      </c>
      <c r="BI31" s="162">
        <v>63.213244667939051</v>
      </c>
      <c r="BJ31" s="162">
        <v>96.684135460009344</v>
      </c>
      <c r="BK31" s="162">
        <v>62.269188534234381</v>
      </c>
      <c r="BL31" s="162">
        <v>0</v>
      </c>
      <c r="BM31" s="162">
        <v>20.728493090339875</v>
      </c>
      <c r="BN31" s="162">
        <v>31.727285342356964</v>
      </c>
      <c r="BO31" s="162">
        <v>23.990482555116458</v>
      </c>
      <c r="BP31" s="162">
        <v>0</v>
      </c>
      <c r="BQ31" s="162">
        <v>0</v>
      </c>
      <c r="BR31" s="162">
        <v>0</v>
      </c>
      <c r="BS31" s="162">
        <v>0</v>
      </c>
      <c r="BT31" s="162">
        <v>0.17912412060587826</v>
      </c>
      <c r="BU31" s="162">
        <v>1.5397143295536693</v>
      </c>
      <c r="BV31" s="162">
        <v>2.3549803461328604</v>
      </c>
      <c r="BW31" s="162">
        <v>1.3238641522804218</v>
      </c>
      <c r="BX31" s="162">
        <v>8.9928874394874417E-2</v>
      </c>
      <c r="BY31" s="162">
        <v>0.5279237687277889</v>
      </c>
      <c r="BZ31" s="162">
        <v>0.80745504263165824</v>
      </c>
      <c r="CA31" s="162">
        <v>0.54473680354897269</v>
      </c>
    </row>
    <row r="32" spans="1:79" x14ac:dyDescent="0.45">
      <c r="A32" s="19">
        <v>28</v>
      </c>
      <c r="B32" s="19" t="str">
        <f t="shared" si="2"/>
        <v>10420_Green</v>
      </c>
      <c r="C32" s="19" t="s">
        <v>281</v>
      </c>
      <c r="D32" s="19" t="s">
        <v>281</v>
      </c>
      <c r="E32" s="19" t="s">
        <v>281</v>
      </c>
      <c r="F32" s="19" t="s">
        <v>281</v>
      </c>
      <c r="G32" s="19">
        <f t="shared" si="3"/>
        <v>104</v>
      </c>
      <c r="H32" s="19">
        <f t="shared" si="0"/>
        <v>10420</v>
      </c>
      <c r="I32" s="19" t="str">
        <f t="shared" si="1"/>
        <v>010420</v>
      </c>
      <c r="J32" s="115" t="s">
        <v>1679</v>
      </c>
      <c r="K32" s="116" t="s">
        <v>1680</v>
      </c>
      <c r="L32" s="117" t="s">
        <v>1681</v>
      </c>
      <c r="M32" s="118" t="s">
        <v>1681</v>
      </c>
      <c r="N32" s="118" t="s">
        <v>1679</v>
      </c>
      <c r="O32" s="119" t="s">
        <v>1680</v>
      </c>
      <c r="P32" s="104">
        <v>1</v>
      </c>
      <c r="Q32" s="104">
        <v>1</v>
      </c>
      <c r="R32" s="107" t="s">
        <v>361</v>
      </c>
      <c r="S32" s="108">
        <v>5259.6270178703171</v>
      </c>
      <c r="T32" s="108">
        <v>2684.5738563068458</v>
      </c>
      <c r="U32" s="108">
        <v>1348.500890800213</v>
      </c>
      <c r="V32" s="108">
        <v>2900.3576437309152</v>
      </c>
      <c r="W32" s="108"/>
      <c r="X32" s="162">
        <v>4733.3029473836077</v>
      </c>
      <c r="Y32" s="162">
        <v>2638.926751353215</v>
      </c>
      <c r="Z32" s="162">
        <v>1101.6732355178119</v>
      </c>
      <c r="AA32" s="162">
        <v>2625.3618642625302</v>
      </c>
      <c r="AB32" s="162">
        <v>9085.3713524999548</v>
      </c>
      <c r="AC32" s="162">
        <v>5009.8353695526821</v>
      </c>
      <c r="AD32" s="162">
        <v>2150.2145010011741</v>
      </c>
      <c r="AE32" s="162">
        <v>4658.7465398445956</v>
      </c>
      <c r="AF32" s="162">
        <v>5366.190332003971</v>
      </c>
      <c r="AG32" s="162">
        <v>3052.5419625835875</v>
      </c>
      <c r="AH32" s="162">
        <v>1372.2054697277213</v>
      </c>
      <c r="AI32" s="162">
        <v>2284.3079120938132</v>
      </c>
      <c r="AJ32" s="162">
        <v>5967.8095561541058</v>
      </c>
      <c r="AK32" s="162">
        <v>3291.4066348568481</v>
      </c>
      <c r="AL32" s="162">
        <v>1454.9273851385217</v>
      </c>
      <c r="AM32" s="162">
        <v>3597.4901270426822</v>
      </c>
      <c r="AN32" s="162">
        <v>4120.3906611640132</v>
      </c>
      <c r="AO32" s="162">
        <v>2329.0416636866803</v>
      </c>
      <c r="AP32" s="162">
        <v>1223.1060698937247</v>
      </c>
      <c r="AQ32" s="162">
        <v>2478.0607888516965</v>
      </c>
      <c r="AR32" s="162">
        <v>5477.9490246026708</v>
      </c>
      <c r="AS32" s="162">
        <v>3043.1824387349761</v>
      </c>
      <c r="AT32" s="162">
        <v>1244.2931775388952</v>
      </c>
      <c r="AU32" s="162">
        <v>2535.7907849849248</v>
      </c>
      <c r="AV32" s="162">
        <v>6147.1229022940006</v>
      </c>
      <c r="AW32" s="162">
        <v>3129.1078501600273</v>
      </c>
      <c r="AX32" s="162">
        <v>1316.8817957614142</v>
      </c>
      <c r="AY32" s="162">
        <v>4263.2614583862232</v>
      </c>
      <c r="AZ32" s="162">
        <v>11345.190997637423</v>
      </c>
      <c r="BA32" s="162">
        <v>6191.3941397103363</v>
      </c>
      <c r="BB32" s="162">
        <v>2593.3082222903799</v>
      </c>
      <c r="BC32" s="162">
        <v>5663.9202841373844</v>
      </c>
      <c r="BD32" s="162">
        <v>6780.8794855072711</v>
      </c>
      <c r="BE32" s="162">
        <v>3793.9252066423269</v>
      </c>
      <c r="BF32" s="162">
        <v>1623.1538385531492</v>
      </c>
      <c r="BG32" s="162">
        <v>2788.0700526454707</v>
      </c>
      <c r="BH32" s="162">
        <v>3780.1382146500096</v>
      </c>
      <c r="BI32" s="162">
        <v>2106.4908876245963</v>
      </c>
      <c r="BJ32" s="162">
        <v>910.54656847624585</v>
      </c>
      <c r="BK32" s="162">
        <v>2111.0171810493912</v>
      </c>
      <c r="BL32" s="162">
        <v>5742.5343530729533</v>
      </c>
      <c r="BM32" s="162">
        <v>3215.741170937169</v>
      </c>
      <c r="BN32" s="162">
        <v>1385.3225394148014</v>
      </c>
      <c r="BO32" s="162">
        <v>2900.8010717393117</v>
      </c>
      <c r="BP32" s="162">
        <v>0</v>
      </c>
      <c r="BQ32" s="162">
        <v>4363.9208977229946</v>
      </c>
      <c r="BR32" s="162">
        <v>1862.8742818688684</v>
      </c>
      <c r="BS32" s="162">
        <v>4195.1320421946029</v>
      </c>
      <c r="BT32" s="162">
        <v>4052.2578026671372</v>
      </c>
      <c r="BU32" s="162">
        <v>2217.0566331487403</v>
      </c>
      <c r="BV32" s="162">
        <v>954.11632108647541</v>
      </c>
      <c r="BW32" s="162">
        <v>2378.1412591355042</v>
      </c>
      <c r="BX32" s="162">
        <v>8374.3474234298374</v>
      </c>
      <c r="BY32" s="162">
        <v>4707.8161689563585</v>
      </c>
      <c r="BZ32" s="162">
        <v>2123.2208933238894</v>
      </c>
      <c r="CA32" s="162">
        <v>4365.4969967664456</v>
      </c>
    </row>
    <row r="33" spans="1:79" x14ac:dyDescent="0.45">
      <c r="A33" s="19">
        <v>29</v>
      </c>
      <c r="B33" s="19" t="str">
        <f t="shared" si="2"/>
        <v>10420_Blue</v>
      </c>
      <c r="C33" s="19" t="s">
        <v>281</v>
      </c>
      <c r="D33" s="19" t="s">
        <v>281</v>
      </c>
      <c r="E33" s="19" t="s">
        <v>281</v>
      </c>
      <c r="F33" s="19" t="s">
        <v>281</v>
      </c>
      <c r="G33" s="19">
        <f t="shared" si="3"/>
        <v>104</v>
      </c>
      <c r="H33" s="19">
        <f t="shared" si="0"/>
        <v>10420</v>
      </c>
      <c r="I33" s="19" t="str">
        <f t="shared" si="1"/>
        <v>010420</v>
      </c>
      <c r="J33" s="99"/>
      <c r="K33" s="100"/>
      <c r="L33" s="101"/>
      <c r="M33" s="102"/>
      <c r="N33" s="102"/>
      <c r="O33" s="103"/>
      <c r="P33" s="104"/>
      <c r="Q33" s="104"/>
      <c r="R33" s="107" t="s">
        <v>362</v>
      </c>
      <c r="S33" s="108">
        <v>151.59879587348453</v>
      </c>
      <c r="T33" s="108">
        <v>168.94194314043173</v>
      </c>
      <c r="U33" s="108">
        <v>219.18652479478837</v>
      </c>
      <c r="V33" s="108">
        <v>174.94471107120737</v>
      </c>
      <c r="W33" s="108"/>
      <c r="X33" s="162">
        <v>0</v>
      </c>
      <c r="Y33" s="162">
        <v>260.77622662624742</v>
      </c>
      <c r="Z33" s="162">
        <v>327.90577794364935</v>
      </c>
      <c r="AA33" s="162">
        <v>261.49008659086792</v>
      </c>
      <c r="AB33" s="162">
        <v>177.71170615681723</v>
      </c>
      <c r="AC33" s="162">
        <v>189.91898154987118</v>
      </c>
      <c r="AD33" s="162">
        <v>222.56738775552947</v>
      </c>
      <c r="AE33" s="162">
        <v>202.32543242145809</v>
      </c>
      <c r="AF33" s="162">
        <v>132.4904537589286</v>
      </c>
      <c r="AG33" s="162">
        <v>154.93049171841471</v>
      </c>
      <c r="AH33" s="162">
        <v>442.37374788972528</v>
      </c>
      <c r="AI33" s="162">
        <v>310.30341219985593</v>
      </c>
      <c r="AJ33" s="162">
        <v>277.59212604958549</v>
      </c>
      <c r="AK33" s="162">
        <v>242.73933670560493</v>
      </c>
      <c r="AL33" s="162">
        <v>333.0924179167024</v>
      </c>
      <c r="AM33" s="162">
        <v>251.95221357612584</v>
      </c>
      <c r="AN33" s="162">
        <v>152.83436734501731</v>
      </c>
      <c r="AO33" s="162">
        <v>151.08679999132056</v>
      </c>
      <c r="AP33" s="162">
        <v>191.70400685496156</v>
      </c>
      <c r="AQ33" s="162">
        <v>153.44981728263593</v>
      </c>
      <c r="AR33" s="162">
        <v>0</v>
      </c>
      <c r="AS33" s="162">
        <v>185.39589630695323</v>
      </c>
      <c r="AT33" s="162">
        <v>254.16711437642553</v>
      </c>
      <c r="AU33" s="162">
        <v>206.6499819896876</v>
      </c>
      <c r="AV33" s="162">
        <v>185.58857126000541</v>
      </c>
      <c r="AW33" s="162">
        <v>170.70011644863695</v>
      </c>
      <c r="AX33" s="162">
        <v>225.63411400205206</v>
      </c>
      <c r="AY33" s="162">
        <v>186.32945686769889</v>
      </c>
      <c r="AZ33" s="162">
        <v>158.40758338283081</v>
      </c>
      <c r="BA33" s="162">
        <v>181.95206141646793</v>
      </c>
      <c r="BB33" s="162">
        <v>209.20352641082923</v>
      </c>
      <c r="BC33" s="162">
        <v>186.14266256533693</v>
      </c>
      <c r="BD33" s="162">
        <v>0</v>
      </c>
      <c r="BE33" s="162">
        <v>192.26768269755138</v>
      </c>
      <c r="BF33" s="162">
        <v>234.29253204667373</v>
      </c>
      <c r="BG33" s="162">
        <v>213.38104329193706</v>
      </c>
      <c r="BH33" s="162">
        <v>147.11985410564486</v>
      </c>
      <c r="BI33" s="162">
        <v>140.4671612860061</v>
      </c>
      <c r="BJ33" s="162">
        <v>175.09486477972786</v>
      </c>
      <c r="BK33" s="162">
        <v>142.45197401239787</v>
      </c>
      <c r="BL33" s="162">
        <v>0</v>
      </c>
      <c r="BM33" s="162">
        <v>153.12535074347366</v>
      </c>
      <c r="BN33" s="162">
        <v>208.93620620196049</v>
      </c>
      <c r="BO33" s="162">
        <v>163.32318707118989</v>
      </c>
      <c r="BP33" s="162">
        <v>0</v>
      </c>
      <c r="BQ33" s="162">
        <v>166.84186831328932</v>
      </c>
      <c r="BR33" s="162">
        <v>249.01542523277763</v>
      </c>
      <c r="BS33" s="162">
        <v>172.68563242186522</v>
      </c>
      <c r="BT33" s="162">
        <v>164.48587282623336</v>
      </c>
      <c r="BU33" s="162">
        <v>165.0246362936943</v>
      </c>
      <c r="BV33" s="162">
        <v>203.01721996829136</v>
      </c>
      <c r="BW33" s="162">
        <v>171.6436746476972</v>
      </c>
      <c r="BX33" s="162">
        <v>150.26558571113674</v>
      </c>
      <c r="BY33" s="162">
        <v>144.63353040008658</v>
      </c>
      <c r="BZ33" s="162">
        <v>203.50089438272008</v>
      </c>
      <c r="CA33" s="162">
        <v>154.47595983232205</v>
      </c>
    </row>
    <row r="34" spans="1:79" x14ac:dyDescent="0.45">
      <c r="A34" s="19">
        <v>30</v>
      </c>
      <c r="B34" s="19" t="str">
        <f t="shared" si="2"/>
        <v>10420_Grey</v>
      </c>
      <c r="C34" s="19" t="s">
        <v>281</v>
      </c>
      <c r="D34" s="19" t="s">
        <v>281</v>
      </c>
      <c r="E34" s="19" t="s">
        <v>281</v>
      </c>
      <c r="F34" s="19" t="s">
        <v>281</v>
      </c>
      <c r="G34" s="19">
        <f t="shared" si="3"/>
        <v>104</v>
      </c>
      <c r="H34" s="19">
        <f t="shared" si="0"/>
        <v>10420</v>
      </c>
      <c r="I34" s="19" t="str">
        <f t="shared" si="1"/>
        <v>010420</v>
      </c>
      <c r="J34" s="109"/>
      <c r="K34" s="110"/>
      <c r="L34" s="111"/>
      <c r="M34" s="112"/>
      <c r="N34" s="112"/>
      <c r="O34" s="113"/>
      <c r="P34" s="114"/>
      <c r="Q34" s="114"/>
      <c r="R34" s="107" t="s">
        <v>364</v>
      </c>
      <c r="S34" s="108">
        <v>0.20245438825166362</v>
      </c>
      <c r="T34" s="108">
        <v>2.0729298015475517</v>
      </c>
      <c r="U34" s="108">
        <v>10.237860227440359</v>
      </c>
      <c r="V34" s="108">
        <v>3.2322435820531821</v>
      </c>
      <c r="W34" s="108"/>
      <c r="X34" s="162">
        <v>0</v>
      </c>
      <c r="Y34" s="162">
        <v>0.33723453634482642</v>
      </c>
      <c r="Z34" s="162">
        <v>1.1183798399190674</v>
      </c>
      <c r="AA34" s="162">
        <v>0.34494873806227283</v>
      </c>
      <c r="AB34" s="162">
        <v>7.300047657911409E-3</v>
      </c>
      <c r="AC34" s="162">
        <v>3.6223231134043868E-2</v>
      </c>
      <c r="AD34" s="162">
        <v>0.10516874937363566</v>
      </c>
      <c r="AE34" s="162">
        <v>5.7337846779678028E-2</v>
      </c>
      <c r="AF34" s="162">
        <v>11.385437019773095</v>
      </c>
      <c r="AG34" s="162">
        <v>19.393893836803365</v>
      </c>
      <c r="AH34" s="162">
        <v>157.4600320891636</v>
      </c>
      <c r="AI34" s="162">
        <v>93.659138290419619</v>
      </c>
      <c r="AJ34" s="162">
        <v>2.3799749087376601E-2</v>
      </c>
      <c r="AK34" s="162">
        <v>0.10293785509374954</v>
      </c>
      <c r="AL34" s="162">
        <v>0.34112563096456711</v>
      </c>
      <c r="AM34" s="162">
        <v>0.1007022342569474</v>
      </c>
      <c r="AN34" s="162">
        <v>0.16070395862406861</v>
      </c>
      <c r="AO34" s="162">
        <v>0.69437547584340253</v>
      </c>
      <c r="AP34" s="162">
        <v>2.3010900325023882</v>
      </c>
      <c r="AQ34" s="162">
        <v>0.69669362283620351</v>
      </c>
      <c r="AR34" s="162">
        <v>0</v>
      </c>
      <c r="AS34" s="162">
        <v>0.39741557020042745</v>
      </c>
      <c r="AT34" s="162">
        <v>1.3179597991340708</v>
      </c>
      <c r="AU34" s="162">
        <v>0.66388955016984297</v>
      </c>
      <c r="AV34" s="162">
        <v>0</v>
      </c>
      <c r="AW34" s="162">
        <v>0</v>
      </c>
      <c r="AX34" s="162">
        <v>0</v>
      </c>
      <c r="AY34" s="162">
        <v>0</v>
      </c>
      <c r="AZ34" s="162">
        <v>8.0195813725183848E-2</v>
      </c>
      <c r="BA34" s="162">
        <v>0.34563070799853085</v>
      </c>
      <c r="BB34" s="162">
        <v>1.1453851767102536</v>
      </c>
      <c r="BC34" s="162">
        <v>0.49222580247540132</v>
      </c>
      <c r="BD34" s="162">
        <v>0</v>
      </c>
      <c r="BE34" s="162">
        <v>6.9867876247312583E-2</v>
      </c>
      <c r="BF34" s="162">
        <v>0.2317046916364961</v>
      </c>
      <c r="BG34" s="162">
        <v>0.14619226453219428</v>
      </c>
      <c r="BH34" s="162">
        <v>0.18580040929417382</v>
      </c>
      <c r="BI34" s="162">
        <v>0.81437282478662942</v>
      </c>
      <c r="BJ34" s="162">
        <v>2.6987490990824434</v>
      </c>
      <c r="BK34" s="162">
        <v>0.8667632401973957</v>
      </c>
      <c r="BL34" s="162">
        <v>0</v>
      </c>
      <c r="BM34" s="162">
        <v>0.62764836994576267</v>
      </c>
      <c r="BN34" s="162">
        <v>2.0814869411466637</v>
      </c>
      <c r="BO34" s="162">
        <v>0.8781092040480537</v>
      </c>
      <c r="BP34" s="162">
        <v>0</v>
      </c>
      <c r="BQ34" s="162">
        <v>0</v>
      </c>
      <c r="BR34" s="162">
        <v>0</v>
      </c>
      <c r="BS34" s="162">
        <v>0</v>
      </c>
      <c r="BT34" s="162">
        <v>4.631388929385645E-2</v>
      </c>
      <c r="BU34" s="162">
        <v>0.19941883853921505</v>
      </c>
      <c r="BV34" s="162">
        <v>0.66085384294199767</v>
      </c>
      <c r="BW34" s="162">
        <v>0.23940739461943314</v>
      </c>
      <c r="BX34" s="162">
        <v>4.0850618186413831E-3</v>
      </c>
      <c r="BY34" s="162">
        <v>1.7960539711855569E-2</v>
      </c>
      <c r="BZ34" s="162">
        <v>5.9519410386888037E-2</v>
      </c>
      <c r="CA34" s="162">
        <v>2.4159811029017209E-2</v>
      </c>
    </row>
    <row r="35" spans="1:79" x14ac:dyDescent="0.45">
      <c r="A35" s="19">
        <v>31</v>
      </c>
      <c r="B35" s="19" t="str">
        <f t="shared" si="2"/>
        <v>10511_Green</v>
      </c>
      <c r="C35" s="19" t="s">
        <v>295</v>
      </c>
      <c r="D35" s="19" t="s">
        <v>295</v>
      </c>
      <c r="E35" s="19" t="s">
        <v>295</v>
      </c>
      <c r="F35" s="19" t="s">
        <v>295</v>
      </c>
      <c r="G35" s="19">
        <f t="shared" si="3"/>
        <v>105</v>
      </c>
      <c r="H35" s="19">
        <f t="shared" si="0"/>
        <v>10511</v>
      </c>
      <c r="I35" s="19" t="str">
        <f t="shared" si="1"/>
        <v>010511</v>
      </c>
      <c r="J35" s="115" t="s">
        <v>1682</v>
      </c>
      <c r="K35" s="116" t="s">
        <v>1683</v>
      </c>
      <c r="L35" s="120" t="s">
        <v>1684</v>
      </c>
      <c r="M35" s="118" t="s">
        <v>1685</v>
      </c>
      <c r="N35" s="122" t="s">
        <v>1686</v>
      </c>
      <c r="O35" s="119" t="s">
        <v>1687</v>
      </c>
      <c r="P35" s="104">
        <v>10</v>
      </c>
      <c r="Q35" s="104">
        <v>1</v>
      </c>
      <c r="R35" s="107" t="s">
        <v>361</v>
      </c>
      <c r="S35" s="108">
        <v>617.66870641848948</v>
      </c>
      <c r="T35" s="108">
        <v>317.09337450843884</v>
      </c>
      <c r="U35" s="108">
        <v>182.30244342347902</v>
      </c>
      <c r="V35" s="108">
        <v>276.5408060854794</v>
      </c>
      <c r="W35" s="108"/>
      <c r="X35" s="162">
        <v>665.12066378809368</v>
      </c>
      <c r="Y35" s="162">
        <v>425.67722482437995</v>
      </c>
      <c r="Z35" s="162">
        <v>210.48460256150233</v>
      </c>
      <c r="AA35" s="162">
        <v>423.65390630257787</v>
      </c>
      <c r="AB35" s="162">
        <v>496.35274886703928</v>
      </c>
      <c r="AC35" s="162">
        <v>317.66575927490516</v>
      </c>
      <c r="AD35" s="162">
        <v>290.35968810536707</v>
      </c>
      <c r="AE35" s="162">
        <v>327.90933988182468</v>
      </c>
      <c r="AF35" s="162">
        <v>334.49097580664557</v>
      </c>
      <c r="AG35" s="162">
        <v>198.66088035108294</v>
      </c>
      <c r="AH35" s="162">
        <v>103.60802366154576</v>
      </c>
      <c r="AI35" s="162">
        <v>171.33616373484708</v>
      </c>
      <c r="AJ35" s="162">
        <v>503.02742628596161</v>
      </c>
      <c r="AK35" s="162">
        <v>298.77657779977682</v>
      </c>
      <c r="AL35" s="162">
        <v>158.29247757610432</v>
      </c>
      <c r="AM35" s="162">
        <v>306.25491650862028</v>
      </c>
      <c r="AN35" s="162">
        <v>855.26353928092772</v>
      </c>
      <c r="AO35" s="162">
        <v>507.98962448225495</v>
      </c>
      <c r="AP35" s="162">
        <v>265.86559999448889</v>
      </c>
      <c r="AQ35" s="162">
        <v>531.81376934298441</v>
      </c>
      <c r="AR35" s="162">
        <v>688.50098371241063</v>
      </c>
      <c r="AS35" s="162">
        <v>440.6406295759428</v>
      </c>
      <c r="AT35" s="162">
        <v>265.52010496875721</v>
      </c>
      <c r="AU35" s="162">
        <v>392.56050890850577</v>
      </c>
      <c r="AV35" s="162">
        <v>683.62286099687515</v>
      </c>
      <c r="AW35" s="162">
        <v>374.97144030205936</v>
      </c>
      <c r="AX35" s="162">
        <v>196.20598620456599</v>
      </c>
      <c r="AY35" s="162">
        <v>369.25814347684843</v>
      </c>
      <c r="AZ35" s="162">
        <v>1413.9741871247961</v>
      </c>
      <c r="BA35" s="162">
        <v>839.83963229513029</v>
      </c>
      <c r="BB35" s="162">
        <v>442.85228669630817</v>
      </c>
      <c r="BC35" s="162">
        <v>790.35730620144989</v>
      </c>
      <c r="BD35" s="162">
        <v>1207.7984239227394</v>
      </c>
      <c r="BE35" s="162">
        <v>772.99099131055323</v>
      </c>
      <c r="BF35" s="162">
        <v>383.01729775060619</v>
      </c>
      <c r="BG35" s="162">
        <v>615.53755632845036</v>
      </c>
      <c r="BH35" s="162">
        <v>1450.7006891803519</v>
      </c>
      <c r="BI35" s="162">
        <v>861.65358919949597</v>
      </c>
      <c r="BJ35" s="162">
        <v>468.8282262285872</v>
      </c>
      <c r="BK35" s="162">
        <v>835.25554305820424</v>
      </c>
      <c r="BL35" s="162">
        <v>748.64059418989473</v>
      </c>
      <c r="BM35" s="162">
        <v>479.1299802815326</v>
      </c>
      <c r="BN35" s="162">
        <v>285.67366315041681</v>
      </c>
      <c r="BO35" s="162">
        <v>441.49365558381061</v>
      </c>
      <c r="BP35" s="162">
        <v>0</v>
      </c>
      <c r="BQ35" s="162">
        <v>1303.218937688172</v>
      </c>
      <c r="BR35" s="162">
        <v>755.25881975128709</v>
      </c>
      <c r="BS35" s="162">
        <v>883.77512143114052</v>
      </c>
      <c r="BT35" s="162">
        <v>946.03940113975182</v>
      </c>
      <c r="BU35" s="162">
        <v>477.22797484985023</v>
      </c>
      <c r="BV35" s="162">
        <v>249.71231242143327</v>
      </c>
      <c r="BW35" s="162">
        <v>501.78576325780597</v>
      </c>
      <c r="BX35" s="162">
        <v>1177.5737257257729</v>
      </c>
      <c r="BY35" s="162">
        <v>699.42796256057386</v>
      </c>
      <c r="BZ35" s="162">
        <v>366.01341659837186</v>
      </c>
      <c r="CA35" s="162">
        <v>717.31886584524989</v>
      </c>
    </row>
    <row r="36" spans="1:79" x14ac:dyDescent="0.45">
      <c r="A36" s="19">
        <v>32</v>
      </c>
      <c r="B36" s="19" t="str">
        <f t="shared" si="2"/>
        <v>10511_Blue</v>
      </c>
      <c r="C36" s="19" t="s">
        <v>295</v>
      </c>
      <c r="D36" s="19" t="s">
        <v>295</v>
      </c>
      <c r="E36" s="19" t="s">
        <v>295</v>
      </c>
      <c r="F36" s="19" t="s">
        <v>295</v>
      </c>
      <c r="G36" s="19">
        <f t="shared" si="3"/>
        <v>105</v>
      </c>
      <c r="H36" s="19">
        <f t="shared" si="0"/>
        <v>10511</v>
      </c>
      <c r="I36" s="19" t="str">
        <f t="shared" si="1"/>
        <v>010511</v>
      </c>
      <c r="J36" s="99"/>
      <c r="K36" s="100"/>
      <c r="L36" s="121"/>
      <c r="M36" s="102"/>
      <c r="N36" s="123"/>
      <c r="O36" s="103"/>
      <c r="P36" s="104"/>
      <c r="Q36" s="104"/>
      <c r="R36" s="107" t="s">
        <v>362</v>
      </c>
      <c r="S36" s="108">
        <v>56.253515063952193</v>
      </c>
      <c r="T36" s="108">
        <v>26.124183549584661</v>
      </c>
      <c r="U36" s="108">
        <v>15.404279229700546</v>
      </c>
      <c r="V36" s="108">
        <v>23.440562735907857</v>
      </c>
      <c r="W36" s="108"/>
      <c r="X36" s="162">
        <v>36.233030581755251</v>
      </c>
      <c r="Y36" s="162">
        <v>23.94892560781436</v>
      </c>
      <c r="Z36" s="162">
        <v>11.789972745801027</v>
      </c>
      <c r="AA36" s="162">
        <v>23.833747315090328</v>
      </c>
      <c r="AB36" s="162">
        <v>1.715913303093743</v>
      </c>
      <c r="AC36" s="162">
        <v>1.4675935165031284</v>
      </c>
      <c r="AD36" s="162">
        <v>0.83398877684535599</v>
      </c>
      <c r="AE36" s="162">
        <v>1.3412540505918567</v>
      </c>
      <c r="AF36" s="162">
        <v>367.98096953530904</v>
      </c>
      <c r="AG36" s="162">
        <v>219.01785819026094</v>
      </c>
      <c r="AH36" s="162">
        <v>114.08284120525965</v>
      </c>
      <c r="AI36" s="162">
        <v>188.82855620063313</v>
      </c>
      <c r="AJ36" s="162">
        <v>47.859288596530803</v>
      </c>
      <c r="AK36" s="162">
        <v>28.718896235626971</v>
      </c>
      <c r="AL36" s="162">
        <v>15.21711714010986</v>
      </c>
      <c r="AM36" s="162">
        <v>29.408995463541295</v>
      </c>
      <c r="AN36" s="162">
        <v>2.670166751904568</v>
      </c>
      <c r="AO36" s="162">
        <v>2.1189995424836185</v>
      </c>
      <c r="AP36" s="162">
        <v>0.99979839433257101</v>
      </c>
      <c r="AQ36" s="162">
        <v>2.1360692251888014</v>
      </c>
      <c r="AR36" s="162">
        <v>46.25669835186315</v>
      </c>
      <c r="AS36" s="162">
        <v>30.220823809676819</v>
      </c>
      <c r="AT36" s="162">
        <v>18.001027211090154</v>
      </c>
      <c r="AU36" s="162">
        <v>26.857499970323897</v>
      </c>
      <c r="AV36" s="162">
        <v>15.704550544453976</v>
      </c>
      <c r="AW36" s="162">
        <v>9.0279714958660993</v>
      </c>
      <c r="AX36" s="162">
        <v>4.7068942514546634</v>
      </c>
      <c r="AY36" s="162">
        <v>8.8047547668106301</v>
      </c>
      <c r="AZ36" s="162">
        <v>24.589487721380962</v>
      </c>
      <c r="BA36" s="162">
        <v>15.432860403702424</v>
      </c>
      <c r="BB36" s="162">
        <v>7.9082972663044018</v>
      </c>
      <c r="BC36" s="162">
        <v>14.376618211385416</v>
      </c>
      <c r="BD36" s="162">
        <v>31.276867312688619</v>
      </c>
      <c r="BE36" s="162">
        <v>20.815499519380506</v>
      </c>
      <c r="BF36" s="162">
        <v>10.184545979421468</v>
      </c>
      <c r="BG36" s="162">
        <v>16.514142832386192</v>
      </c>
      <c r="BH36" s="162">
        <v>33.259490746891203</v>
      </c>
      <c r="BI36" s="162">
        <v>20.24471103836699</v>
      </c>
      <c r="BJ36" s="162">
        <v>10.886813868343708</v>
      </c>
      <c r="BK36" s="162">
        <v>19.605603766551738</v>
      </c>
      <c r="BL36" s="162">
        <v>18.092102567289036</v>
      </c>
      <c r="BM36" s="162">
        <v>12.054524701830893</v>
      </c>
      <c r="BN36" s="162">
        <v>7.0366719160028754</v>
      </c>
      <c r="BO36" s="162">
        <v>11.078033917624305</v>
      </c>
      <c r="BP36" s="162">
        <v>0</v>
      </c>
      <c r="BQ36" s="162">
        <v>37.573281491131112</v>
      </c>
      <c r="BR36" s="162">
        <v>22.438925503493653</v>
      </c>
      <c r="BS36" s="162">
        <v>25.988275748539195</v>
      </c>
      <c r="BT36" s="162">
        <v>11.923379256092721</v>
      </c>
      <c r="BU36" s="162">
        <v>6.9424767273994963</v>
      </c>
      <c r="BV36" s="162">
        <v>3.4960868120766291</v>
      </c>
      <c r="BW36" s="162">
        <v>6.9972352428773137</v>
      </c>
      <c r="BX36" s="162">
        <v>10.303816318913208</v>
      </c>
      <c r="BY36" s="162">
        <v>6.4901929616122969</v>
      </c>
      <c r="BZ36" s="162">
        <v>3.3636141242647364</v>
      </c>
      <c r="CA36" s="162">
        <v>6.5979543382450556</v>
      </c>
    </row>
    <row r="37" spans="1:79" x14ac:dyDescent="0.45">
      <c r="A37" s="19">
        <v>33</v>
      </c>
      <c r="B37" s="19" t="str">
        <f t="shared" si="2"/>
        <v>10511_Grey</v>
      </c>
      <c r="C37" s="19" t="s">
        <v>295</v>
      </c>
      <c r="D37" s="19" t="s">
        <v>295</v>
      </c>
      <c r="E37" s="19" t="s">
        <v>295</v>
      </c>
      <c r="F37" s="19" t="s">
        <v>295</v>
      </c>
      <c r="G37" s="19">
        <f t="shared" si="3"/>
        <v>105</v>
      </c>
      <c r="H37" s="19">
        <f t="shared" si="0"/>
        <v>10511</v>
      </c>
      <c r="I37" s="19" t="str">
        <f t="shared" si="1"/>
        <v>010511</v>
      </c>
      <c r="J37" s="109"/>
      <c r="K37" s="110"/>
      <c r="L37" s="111"/>
      <c r="M37" s="112"/>
      <c r="N37" s="124"/>
      <c r="O37" s="113"/>
      <c r="P37" s="114"/>
      <c r="Q37" s="114"/>
      <c r="R37" s="107" t="s">
        <v>364</v>
      </c>
      <c r="S37" s="108">
        <v>55.968932564966224</v>
      </c>
      <c r="T37" s="108">
        <v>44.762873797000509</v>
      </c>
      <c r="U37" s="108">
        <v>25.368070354886122</v>
      </c>
      <c r="V37" s="108">
        <v>36.390868549771781</v>
      </c>
      <c r="W37" s="108"/>
      <c r="X37" s="162">
        <v>37.707176676690267</v>
      </c>
      <c r="Y37" s="162">
        <v>24.132593073081765</v>
      </c>
      <c r="Z37" s="162">
        <v>11.932842457948574</v>
      </c>
      <c r="AA37" s="162">
        <v>24.017886624870862</v>
      </c>
      <c r="AB37" s="162">
        <v>28.392596680751343</v>
      </c>
      <c r="AC37" s="162">
        <v>18.171261875680862</v>
      </c>
      <c r="AD37" s="162">
        <v>16.609287518890767</v>
      </c>
      <c r="AE37" s="162">
        <v>18.757219852951874</v>
      </c>
      <c r="AF37" s="162">
        <v>184.14504100871713</v>
      </c>
      <c r="AG37" s="162">
        <v>109.36742275589731</v>
      </c>
      <c r="AH37" s="162">
        <v>57.038620309494242</v>
      </c>
      <c r="AI37" s="162">
        <v>94.324532436617218</v>
      </c>
      <c r="AJ37" s="162">
        <v>5.8064889503260719</v>
      </c>
      <c r="AK37" s="162">
        <v>3.4488037966828822</v>
      </c>
      <c r="AL37" s="162">
        <v>1.8271837159091262</v>
      </c>
      <c r="AM37" s="162">
        <v>3.535126905146972</v>
      </c>
      <c r="AN37" s="162">
        <v>2.5443851620434215</v>
      </c>
      <c r="AO37" s="162">
        <v>1.511254956678453</v>
      </c>
      <c r="AP37" s="162">
        <v>0.79094274063465153</v>
      </c>
      <c r="AQ37" s="162">
        <v>1.5821311227932604</v>
      </c>
      <c r="AR37" s="162">
        <v>70.051811097673919</v>
      </c>
      <c r="AS37" s="162">
        <v>44.83315910251131</v>
      </c>
      <c r="AT37" s="162">
        <v>27.015450487250558</v>
      </c>
      <c r="AU37" s="162">
        <v>39.941227776011523</v>
      </c>
      <c r="AV37" s="162">
        <v>9.6511821234741184</v>
      </c>
      <c r="AW37" s="162">
        <v>5.2937341155902624</v>
      </c>
      <c r="AX37" s="162">
        <v>2.7699771535065336</v>
      </c>
      <c r="AY37" s="162">
        <v>5.2130755078526994</v>
      </c>
      <c r="AZ37" s="162">
        <v>63.011126705031643</v>
      </c>
      <c r="BA37" s="162">
        <v>37.425889358038944</v>
      </c>
      <c r="BB37" s="162">
        <v>19.734887526748928</v>
      </c>
      <c r="BC37" s="162">
        <v>35.220801636113343</v>
      </c>
      <c r="BD37" s="162">
        <v>21.333353463073379</v>
      </c>
      <c r="BE37" s="162">
        <v>13.653346216366964</v>
      </c>
      <c r="BF37" s="162">
        <v>6.765237670079614</v>
      </c>
      <c r="BG37" s="162">
        <v>10.872244903501604</v>
      </c>
      <c r="BH37" s="162">
        <v>58.895748989760577</v>
      </c>
      <c r="BI37" s="162">
        <v>34.98153263737148</v>
      </c>
      <c r="BJ37" s="162">
        <v>19.033553742139866</v>
      </c>
      <c r="BK37" s="162">
        <v>33.909821076914405</v>
      </c>
      <c r="BL37" s="162">
        <v>50.527981866843298</v>
      </c>
      <c r="BM37" s="162">
        <v>32.337908394779703</v>
      </c>
      <c r="BN37" s="162">
        <v>19.280965771190345</v>
      </c>
      <c r="BO37" s="162">
        <v>29.797720824642745</v>
      </c>
      <c r="BP37" s="162">
        <v>0</v>
      </c>
      <c r="BQ37" s="162">
        <v>7.244023070645123</v>
      </c>
      <c r="BR37" s="162">
        <v>4.3515757994040332</v>
      </c>
      <c r="BS37" s="162">
        <v>5.0299584297010522</v>
      </c>
      <c r="BT37" s="162">
        <v>10.376858354484773</v>
      </c>
      <c r="BU37" s="162">
        <v>5.4357686298810437</v>
      </c>
      <c r="BV37" s="162">
        <v>2.8442975388912437</v>
      </c>
      <c r="BW37" s="162">
        <v>5.6537323757326057</v>
      </c>
      <c r="BX37" s="162">
        <v>3.9782155294176333</v>
      </c>
      <c r="BY37" s="162">
        <v>2.3628883029404304</v>
      </c>
      <c r="BZ37" s="162">
        <v>1.236508785884658</v>
      </c>
      <c r="CA37" s="162">
        <v>2.4233294181992981</v>
      </c>
    </row>
    <row r="38" spans="1:79" x14ac:dyDescent="0.45">
      <c r="A38" s="19">
        <v>34</v>
      </c>
      <c r="B38" s="19" t="str">
        <f t="shared" si="2"/>
        <v>10519_Green</v>
      </c>
      <c r="C38" s="19" t="s">
        <v>295</v>
      </c>
      <c r="D38" s="19" t="s">
        <v>295</v>
      </c>
      <c r="E38" s="19" t="s">
        <v>295</v>
      </c>
      <c r="F38" s="19" t="s">
        <v>295</v>
      </c>
      <c r="G38" s="19">
        <f t="shared" si="3"/>
        <v>105</v>
      </c>
      <c r="H38" s="19">
        <f t="shared" si="0"/>
        <v>10519</v>
      </c>
      <c r="I38" s="19" t="str">
        <f t="shared" si="1"/>
        <v>010519</v>
      </c>
      <c r="J38" s="115" t="s">
        <v>1688</v>
      </c>
      <c r="K38" s="116" t="s">
        <v>1689</v>
      </c>
      <c r="L38" s="120" t="s">
        <v>1690</v>
      </c>
      <c r="M38" s="118"/>
      <c r="N38" s="122" t="s">
        <v>1686</v>
      </c>
      <c r="O38" s="118"/>
      <c r="P38" s="104">
        <v>1</v>
      </c>
      <c r="Q38" s="104">
        <v>1</v>
      </c>
      <c r="R38" s="107" t="s">
        <v>361</v>
      </c>
      <c r="S38" s="108">
        <v>6176.6870641848946</v>
      </c>
      <c r="T38" s="108">
        <v>3170.9337450843882</v>
      </c>
      <c r="U38" s="108">
        <v>1823.0244342347903</v>
      </c>
      <c r="V38" s="108">
        <v>2765.4080608547938</v>
      </c>
      <c r="W38" s="108"/>
      <c r="X38" s="162">
        <v>6651.2066378809368</v>
      </c>
      <c r="Y38" s="162">
        <v>4256.7722482437994</v>
      </c>
      <c r="Z38" s="162">
        <v>2104.8460256150233</v>
      </c>
      <c r="AA38" s="162">
        <v>4236.5390630257789</v>
      </c>
      <c r="AB38" s="162">
        <v>4963.5274886703928</v>
      </c>
      <c r="AC38" s="162">
        <v>3176.6575927490517</v>
      </c>
      <c r="AD38" s="162">
        <v>2903.5968810536706</v>
      </c>
      <c r="AE38" s="162">
        <v>3279.0933988182469</v>
      </c>
      <c r="AF38" s="162">
        <v>3344.9097580664557</v>
      </c>
      <c r="AG38" s="162">
        <v>1986.6088035108294</v>
      </c>
      <c r="AH38" s="162">
        <v>1036.0802366154576</v>
      </c>
      <c r="AI38" s="162">
        <v>1713.3616373484708</v>
      </c>
      <c r="AJ38" s="162">
        <v>5030.2742628596161</v>
      </c>
      <c r="AK38" s="162">
        <v>2987.7657779977681</v>
      </c>
      <c r="AL38" s="162">
        <v>1582.9247757610433</v>
      </c>
      <c r="AM38" s="162">
        <v>3062.5491650862027</v>
      </c>
      <c r="AN38" s="162">
        <v>8552.6353928092776</v>
      </c>
      <c r="AO38" s="162">
        <v>5079.8962448225493</v>
      </c>
      <c r="AP38" s="162">
        <v>2658.6559999448887</v>
      </c>
      <c r="AQ38" s="162">
        <v>5318.1376934298441</v>
      </c>
      <c r="AR38" s="162">
        <v>6885.0098371241065</v>
      </c>
      <c r="AS38" s="162">
        <v>4406.4062957594278</v>
      </c>
      <c r="AT38" s="162">
        <v>2655.2010496875719</v>
      </c>
      <c r="AU38" s="162">
        <v>3925.6050890850579</v>
      </c>
      <c r="AV38" s="162">
        <v>6836.2286099687517</v>
      </c>
      <c r="AW38" s="162">
        <v>3749.7144030205936</v>
      </c>
      <c r="AX38" s="162">
        <v>1962.0598620456599</v>
      </c>
      <c r="AY38" s="162">
        <v>3692.5814347684841</v>
      </c>
      <c r="AZ38" s="162">
        <v>14139.741871247961</v>
      </c>
      <c r="BA38" s="162">
        <v>8398.3963229513029</v>
      </c>
      <c r="BB38" s="162">
        <v>4428.5228669630815</v>
      </c>
      <c r="BC38" s="162">
        <v>7903.5730620144986</v>
      </c>
      <c r="BD38" s="162">
        <v>12077.984239227393</v>
      </c>
      <c r="BE38" s="162">
        <v>7729.9099131055318</v>
      </c>
      <c r="BF38" s="162">
        <v>3830.1729775060617</v>
      </c>
      <c r="BG38" s="162">
        <v>6155.3755632845032</v>
      </c>
      <c r="BH38" s="162">
        <v>14507.006891803519</v>
      </c>
      <c r="BI38" s="162">
        <v>8616.5358919949595</v>
      </c>
      <c r="BJ38" s="162">
        <v>4688.2822622858721</v>
      </c>
      <c r="BK38" s="162">
        <v>8352.5554305820424</v>
      </c>
      <c r="BL38" s="162">
        <v>7486.4059418989473</v>
      </c>
      <c r="BM38" s="162">
        <v>4791.2998028153261</v>
      </c>
      <c r="BN38" s="162">
        <v>2856.7366315041681</v>
      </c>
      <c r="BO38" s="162">
        <v>4414.936555838106</v>
      </c>
      <c r="BP38" s="162">
        <v>0</v>
      </c>
      <c r="BQ38" s="162">
        <v>13032.189376881719</v>
      </c>
      <c r="BR38" s="162">
        <v>7552.5881975128705</v>
      </c>
      <c r="BS38" s="162">
        <v>8837.7512143114054</v>
      </c>
      <c r="BT38" s="162">
        <v>9460.3940113975186</v>
      </c>
      <c r="BU38" s="162">
        <v>4772.2797484985022</v>
      </c>
      <c r="BV38" s="162">
        <v>2497.1231242143326</v>
      </c>
      <c r="BW38" s="162">
        <v>5017.8576325780596</v>
      </c>
      <c r="BX38" s="162">
        <v>11775.737257257728</v>
      </c>
      <c r="BY38" s="162">
        <v>6994.2796256057391</v>
      </c>
      <c r="BZ38" s="162">
        <v>3660.1341659837185</v>
      </c>
      <c r="CA38" s="162">
        <v>7173.1886584524991</v>
      </c>
    </row>
    <row r="39" spans="1:79" x14ac:dyDescent="0.45">
      <c r="A39" s="19">
        <v>35</v>
      </c>
      <c r="B39" s="19" t="str">
        <f t="shared" si="2"/>
        <v>10519_Blue</v>
      </c>
      <c r="C39" s="19" t="s">
        <v>295</v>
      </c>
      <c r="D39" s="19" t="s">
        <v>295</v>
      </c>
      <c r="E39" s="19" t="s">
        <v>295</v>
      </c>
      <c r="F39" s="19" t="s">
        <v>295</v>
      </c>
      <c r="G39" s="19">
        <f t="shared" si="3"/>
        <v>105</v>
      </c>
      <c r="H39" s="19">
        <f t="shared" si="0"/>
        <v>10519</v>
      </c>
      <c r="I39" s="19" t="str">
        <f t="shared" si="1"/>
        <v>010519</v>
      </c>
      <c r="J39" s="99"/>
      <c r="K39" s="100"/>
      <c r="L39" s="121"/>
      <c r="M39" s="102"/>
      <c r="N39" s="123"/>
      <c r="O39" s="102"/>
      <c r="P39" s="104"/>
      <c r="Q39" s="104"/>
      <c r="R39" s="107" t="s">
        <v>362</v>
      </c>
      <c r="S39" s="108">
        <v>562.53515063952193</v>
      </c>
      <c r="T39" s="108">
        <v>261.2418354958466</v>
      </c>
      <c r="U39" s="108">
        <v>154.04279229700546</v>
      </c>
      <c r="V39" s="108">
        <v>234.40562735907858</v>
      </c>
      <c r="W39" s="108"/>
      <c r="X39" s="162">
        <v>362.33030581755253</v>
      </c>
      <c r="Y39" s="162">
        <v>239.4892560781436</v>
      </c>
      <c r="Z39" s="162">
        <v>117.89972745801028</v>
      </c>
      <c r="AA39" s="162">
        <v>238.33747315090329</v>
      </c>
      <c r="AB39" s="162">
        <v>17.159133030937429</v>
      </c>
      <c r="AC39" s="162">
        <v>14.675935165031284</v>
      </c>
      <c r="AD39" s="162">
        <v>8.3398877684535595</v>
      </c>
      <c r="AE39" s="162">
        <v>13.412540505918566</v>
      </c>
      <c r="AF39" s="162">
        <v>3679.8096953530903</v>
      </c>
      <c r="AG39" s="162">
        <v>2190.1785819026095</v>
      </c>
      <c r="AH39" s="162">
        <v>1140.8284120525966</v>
      </c>
      <c r="AI39" s="162">
        <v>1888.2855620063312</v>
      </c>
      <c r="AJ39" s="162">
        <v>478.59288596530803</v>
      </c>
      <c r="AK39" s="162">
        <v>287.18896235626971</v>
      </c>
      <c r="AL39" s="162">
        <v>152.1711714010986</v>
      </c>
      <c r="AM39" s="162">
        <v>294.08995463541294</v>
      </c>
      <c r="AN39" s="162">
        <v>26.701667519045678</v>
      </c>
      <c r="AO39" s="162">
        <v>21.189995424836184</v>
      </c>
      <c r="AP39" s="162">
        <v>9.9979839433257105</v>
      </c>
      <c r="AQ39" s="162">
        <v>21.360692251888015</v>
      </c>
      <c r="AR39" s="162">
        <v>462.5669835186315</v>
      </c>
      <c r="AS39" s="162">
        <v>302.20823809676818</v>
      </c>
      <c r="AT39" s="162">
        <v>180.01027211090152</v>
      </c>
      <c r="AU39" s="162">
        <v>268.57499970323897</v>
      </c>
      <c r="AV39" s="162">
        <v>157.04550544453977</v>
      </c>
      <c r="AW39" s="162">
        <v>90.279714958660989</v>
      </c>
      <c r="AX39" s="162">
        <v>47.068942514546634</v>
      </c>
      <c r="AY39" s="162">
        <v>88.047547668106304</v>
      </c>
      <c r="AZ39" s="162">
        <v>245.89487721380962</v>
      </c>
      <c r="BA39" s="162">
        <v>154.32860403702423</v>
      </c>
      <c r="BB39" s="162">
        <v>79.082972663044018</v>
      </c>
      <c r="BC39" s="162">
        <v>143.76618211385417</v>
      </c>
      <c r="BD39" s="162">
        <v>312.7686731268862</v>
      </c>
      <c r="BE39" s="162">
        <v>208.15499519380506</v>
      </c>
      <c r="BF39" s="162">
        <v>101.84545979421469</v>
      </c>
      <c r="BG39" s="162">
        <v>165.14142832386193</v>
      </c>
      <c r="BH39" s="162">
        <v>332.59490746891203</v>
      </c>
      <c r="BI39" s="162">
        <v>202.44711038366989</v>
      </c>
      <c r="BJ39" s="162">
        <v>108.86813868343708</v>
      </c>
      <c r="BK39" s="162">
        <v>196.05603766551738</v>
      </c>
      <c r="BL39" s="162">
        <v>180.92102567289035</v>
      </c>
      <c r="BM39" s="162">
        <v>120.54524701830893</v>
      </c>
      <c r="BN39" s="162">
        <v>70.366719160028751</v>
      </c>
      <c r="BO39" s="162">
        <v>110.78033917624305</v>
      </c>
      <c r="BP39" s="162">
        <v>0</v>
      </c>
      <c r="BQ39" s="162">
        <v>375.7328149113111</v>
      </c>
      <c r="BR39" s="162">
        <v>224.38925503493653</v>
      </c>
      <c r="BS39" s="162">
        <v>259.88275748539195</v>
      </c>
      <c r="BT39" s="162">
        <v>119.23379256092721</v>
      </c>
      <c r="BU39" s="162">
        <v>69.424767273994959</v>
      </c>
      <c r="BV39" s="162">
        <v>34.960868120766293</v>
      </c>
      <c r="BW39" s="162">
        <v>69.972352428773135</v>
      </c>
      <c r="BX39" s="162">
        <v>103.03816318913208</v>
      </c>
      <c r="BY39" s="162">
        <v>64.90192961612297</v>
      </c>
      <c r="BZ39" s="162">
        <v>33.636141242647362</v>
      </c>
      <c r="CA39" s="162">
        <v>65.979543382450558</v>
      </c>
    </row>
    <row r="40" spans="1:79" x14ac:dyDescent="0.45">
      <c r="A40" s="19">
        <v>36</v>
      </c>
      <c r="B40" s="19" t="str">
        <f t="shared" si="2"/>
        <v>10519_Grey</v>
      </c>
      <c r="C40" s="19" t="s">
        <v>295</v>
      </c>
      <c r="D40" s="19" t="s">
        <v>295</v>
      </c>
      <c r="E40" s="19" t="s">
        <v>295</v>
      </c>
      <c r="F40" s="19" t="s">
        <v>295</v>
      </c>
      <c r="G40" s="19">
        <f t="shared" si="3"/>
        <v>105</v>
      </c>
      <c r="H40" s="19">
        <f t="shared" si="0"/>
        <v>10519</v>
      </c>
      <c r="I40" s="19" t="str">
        <f t="shared" si="1"/>
        <v>010519</v>
      </c>
      <c r="J40" s="109"/>
      <c r="K40" s="110"/>
      <c r="L40" s="111"/>
      <c r="M40" s="112"/>
      <c r="N40" s="124"/>
      <c r="O40" s="112"/>
      <c r="P40" s="114"/>
      <c r="Q40" s="114"/>
      <c r="R40" s="107" t="s">
        <v>364</v>
      </c>
      <c r="S40" s="108">
        <v>559.68932564966224</v>
      </c>
      <c r="T40" s="108">
        <v>447.62873797000509</v>
      </c>
      <c r="U40" s="108">
        <v>253.68070354886123</v>
      </c>
      <c r="V40" s="108">
        <v>363.90868549771784</v>
      </c>
      <c r="W40" s="108"/>
      <c r="X40" s="162">
        <v>377.07176676690267</v>
      </c>
      <c r="Y40" s="162">
        <v>241.32593073081765</v>
      </c>
      <c r="Z40" s="162">
        <v>119.32842457948574</v>
      </c>
      <c r="AA40" s="162">
        <v>240.17886624870863</v>
      </c>
      <c r="AB40" s="162">
        <v>283.92596680751342</v>
      </c>
      <c r="AC40" s="162">
        <v>181.71261875680864</v>
      </c>
      <c r="AD40" s="162">
        <v>166.09287518890767</v>
      </c>
      <c r="AE40" s="162">
        <v>187.57219852951874</v>
      </c>
      <c r="AF40" s="162">
        <v>1841.4504100871713</v>
      </c>
      <c r="AG40" s="162">
        <v>1093.6742275589731</v>
      </c>
      <c r="AH40" s="162">
        <v>570.3862030949424</v>
      </c>
      <c r="AI40" s="162">
        <v>943.24532436617221</v>
      </c>
      <c r="AJ40" s="162">
        <v>58.064889503260723</v>
      </c>
      <c r="AK40" s="162">
        <v>34.48803796682882</v>
      </c>
      <c r="AL40" s="162">
        <v>18.271837159091262</v>
      </c>
      <c r="AM40" s="162">
        <v>35.351269051469721</v>
      </c>
      <c r="AN40" s="162">
        <v>25.443851620434216</v>
      </c>
      <c r="AO40" s="162">
        <v>15.11254956678453</v>
      </c>
      <c r="AP40" s="162">
        <v>7.9094274063465155</v>
      </c>
      <c r="AQ40" s="162">
        <v>15.821311227932604</v>
      </c>
      <c r="AR40" s="162">
        <v>700.51811097673919</v>
      </c>
      <c r="AS40" s="162">
        <v>448.33159102511308</v>
      </c>
      <c r="AT40" s="162">
        <v>270.15450487250558</v>
      </c>
      <c r="AU40" s="162">
        <v>399.41227776011522</v>
      </c>
      <c r="AV40" s="162">
        <v>96.511821234741177</v>
      </c>
      <c r="AW40" s="162">
        <v>52.937341155902622</v>
      </c>
      <c r="AX40" s="162">
        <v>27.699771535065338</v>
      </c>
      <c r="AY40" s="162">
        <v>52.130755078526995</v>
      </c>
      <c r="AZ40" s="162">
        <v>630.11126705031643</v>
      </c>
      <c r="BA40" s="162">
        <v>374.25889358038944</v>
      </c>
      <c r="BB40" s="162">
        <v>197.34887526748926</v>
      </c>
      <c r="BC40" s="162">
        <v>352.20801636113345</v>
      </c>
      <c r="BD40" s="162">
        <v>213.33353463073379</v>
      </c>
      <c r="BE40" s="162">
        <v>136.53346216366964</v>
      </c>
      <c r="BF40" s="162">
        <v>67.65237670079614</v>
      </c>
      <c r="BG40" s="162">
        <v>108.72244903501604</v>
      </c>
      <c r="BH40" s="162">
        <v>588.9574898976058</v>
      </c>
      <c r="BI40" s="162">
        <v>349.81532637371481</v>
      </c>
      <c r="BJ40" s="162">
        <v>190.33553742139864</v>
      </c>
      <c r="BK40" s="162">
        <v>339.09821076914403</v>
      </c>
      <c r="BL40" s="162">
        <v>505.27981866843299</v>
      </c>
      <c r="BM40" s="162">
        <v>323.37908394779703</v>
      </c>
      <c r="BN40" s="162">
        <v>192.80965771190344</v>
      </c>
      <c r="BO40" s="162">
        <v>297.97720824642744</v>
      </c>
      <c r="BP40" s="162">
        <v>0</v>
      </c>
      <c r="BQ40" s="162">
        <v>72.440230706451231</v>
      </c>
      <c r="BR40" s="162">
        <v>43.515757994040335</v>
      </c>
      <c r="BS40" s="162">
        <v>50.299584297010526</v>
      </c>
      <c r="BT40" s="162">
        <v>103.76858354484773</v>
      </c>
      <c r="BU40" s="162">
        <v>54.357686298810435</v>
      </c>
      <c r="BV40" s="162">
        <v>28.442975388912437</v>
      </c>
      <c r="BW40" s="162">
        <v>56.537323757326057</v>
      </c>
      <c r="BX40" s="162">
        <v>39.782155294176334</v>
      </c>
      <c r="BY40" s="162">
        <v>23.628883029404303</v>
      </c>
      <c r="BZ40" s="162">
        <v>12.365087858846579</v>
      </c>
      <c r="CA40" s="162">
        <v>24.233294181992981</v>
      </c>
    </row>
    <row r="41" spans="1:79" x14ac:dyDescent="0.45">
      <c r="A41" s="19">
        <v>37</v>
      </c>
      <c r="B41" s="19" t="str">
        <f t="shared" si="2"/>
        <v>10599_Green</v>
      </c>
      <c r="C41" s="19" t="s">
        <v>295</v>
      </c>
      <c r="D41" s="19" t="s">
        <v>295</v>
      </c>
      <c r="E41" s="19" t="s">
        <v>295</v>
      </c>
      <c r="F41" s="19" t="s">
        <v>295</v>
      </c>
      <c r="G41" s="19">
        <f t="shared" si="3"/>
        <v>106</v>
      </c>
      <c r="H41" s="19">
        <f t="shared" si="0"/>
        <v>10599</v>
      </c>
      <c r="I41" s="19" t="str">
        <f t="shared" si="1"/>
        <v>010599</v>
      </c>
      <c r="J41" s="115" t="s">
        <v>1686</v>
      </c>
      <c r="K41" s="116" t="s">
        <v>1687</v>
      </c>
      <c r="L41" s="120" t="s">
        <v>1691</v>
      </c>
      <c r="M41" s="118" t="s">
        <v>1692</v>
      </c>
      <c r="N41" s="122" t="s">
        <v>1686</v>
      </c>
      <c r="O41" s="119" t="s">
        <v>1687</v>
      </c>
      <c r="P41" s="104">
        <v>1</v>
      </c>
      <c r="Q41" s="104">
        <v>1</v>
      </c>
      <c r="R41" s="107" t="s">
        <v>361</v>
      </c>
      <c r="S41" s="108">
        <v>6176.6870641848946</v>
      </c>
      <c r="T41" s="108">
        <v>3170.9337450843882</v>
      </c>
      <c r="U41" s="108">
        <v>1823.0244342347903</v>
      </c>
      <c r="V41" s="108">
        <v>2765.4080608547938</v>
      </c>
      <c r="W41" s="108"/>
      <c r="X41" s="162">
        <v>6651.2066378809368</v>
      </c>
      <c r="Y41" s="162">
        <v>4256.7722482437994</v>
      </c>
      <c r="Z41" s="162">
        <v>2104.8460256150233</v>
      </c>
      <c r="AA41" s="162">
        <v>4236.5390630257789</v>
      </c>
      <c r="AB41" s="162">
        <v>4963.5274886703928</v>
      </c>
      <c r="AC41" s="162">
        <v>3176.6575927490517</v>
      </c>
      <c r="AD41" s="162">
        <v>2903.5968810536706</v>
      </c>
      <c r="AE41" s="162">
        <v>3279.0933988182469</v>
      </c>
      <c r="AF41" s="162">
        <v>3344.9097580664557</v>
      </c>
      <c r="AG41" s="162">
        <v>1986.6088035108294</v>
      </c>
      <c r="AH41" s="162">
        <v>1036.0802366154576</v>
      </c>
      <c r="AI41" s="162">
        <v>1713.3616373484708</v>
      </c>
      <c r="AJ41" s="162">
        <v>5030.2742628596161</v>
      </c>
      <c r="AK41" s="162">
        <v>2987.7657779977681</v>
      </c>
      <c r="AL41" s="162">
        <v>1582.9247757610433</v>
      </c>
      <c r="AM41" s="162">
        <v>3062.5491650862027</v>
      </c>
      <c r="AN41" s="162">
        <v>8552.6353928092776</v>
      </c>
      <c r="AO41" s="162">
        <v>5079.8962448225493</v>
      </c>
      <c r="AP41" s="162">
        <v>2658.6559999448887</v>
      </c>
      <c r="AQ41" s="162">
        <v>5318.1376934298441</v>
      </c>
      <c r="AR41" s="162">
        <v>6885.0098371241065</v>
      </c>
      <c r="AS41" s="162">
        <v>4406.4062957594278</v>
      </c>
      <c r="AT41" s="162">
        <v>2655.2010496875719</v>
      </c>
      <c r="AU41" s="162">
        <v>3925.6050890850579</v>
      </c>
      <c r="AV41" s="162">
        <v>6836.2286099687517</v>
      </c>
      <c r="AW41" s="162">
        <v>3749.7144030205936</v>
      </c>
      <c r="AX41" s="162">
        <v>1962.0598620456599</v>
      </c>
      <c r="AY41" s="162">
        <v>3692.5814347684841</v>
      </c>
      <c r="AZ41" s="162">
        <v>14139.741871247961</v>
      </c>
      <c r="BA41" s="162">
        <v>8398.3963229513029</v>
      </c>
      <c r="BB41" s="162">
        <v>4428.5228669630815</v>
      </c>
      <c r="BC41" s="162">
        <v>7903.5730620144986</v>
      </c>
      <c r="BD41" s="162">
        <v>12077.984239227393</v>
      </c>
      <c r="BE41" s="162">
        <v>7729.9099131055318</v>
      </c>
      <c r="BF41" s="162">
        <v>3830.1729775060617</v>
      </c>
      <c r="BG41" s="162">
        <v>6155.3755632845032</v>
      </c>
      <c r="BH41" s="162">
        <v>14507.006891803519</v>
      </c>
      <c r="BI41" s="162">
        <v>8616.5358919949595</v>
      </c>
      <c r="BJ41" s="162">
        <v>4688.2822622858721</v>
      </c>
      <c r="BK41" s="162">
        <v>8352.5554305820424</v>
      </c>
      <c r="BL41" s="162">
        <v>7486.4059418989473</v>
      </c>
      <c r="BM41" s="162">
        <v>4791.2998028153261</v>
      </c>
      <c r="BN41" s="162">
        <v>2856.7366315041681</v>
      </c>
      <c r="BO41" s="162">
        <v>4414.936555838106</v>
      </c>
      <c r="BP41" s="162">
        <v>0</v>
      </c>
      <c r="BQ41" s="162">
        <v>13032.189376881719</v>
      </c>
      <c r="BR41" s="162">
        <v>7552.5881975128705</v>
      </c>
      <c r="BS41" s="162">
        <v>8837.7512143114054</v>
      </c>
      <c r="BT41" s="162">
        <v>9460.3940113975186</v>
      </c>
      <c r="BU41" s="162">
        <v>4772.2797484985022</v>
      </c>
      <c r="BV41" s="162">
        <v>2497.1231242143326</v>
      </c>
      <c r="BW41" s="162">
        <v>5017.8576325780596</v>
      </c>
      <c r="BX41" s="162">
        <v>11775.737257257728</v>
      </c>
      <c r="BY41" s="162">
        <v>6994.2796256057391</v>
      </c>
      <c r="BZ41" s="162">
        <v>3660.1341659837185</v>
      </c>
      <c r="CA41" s="162">
        <v>7173.1886584524991</v>
      </c>
    </row>
    <row r="42" spans="1:79" x14ac:dyDescent="0.45">
      <c r="A42" s="19">
        <v>38</v>
      </c>
      <c r="B42" s="19" t="str">
        <f t="shared" si="2"/>
        <v>10599_Blue</v>
      </c>
      <c r="C42" s="19" t="s">
        <v>295</v>
      </c>
      <c r="D42" s="19" t="s">
        <v>295</v>
      </c>
      <c r="E42" s="19" t="s">
        <v>295</v>
      </c>
      <c r="F42" s="19" t="s">
        <v>295</v>
      </c>
      <c r="G42" s="19">
        <f t="shared" si="3"/>
        <v>106</v>
      </c>
      <c r="H42" s="19">
        <f t="shared" si="0"/>
        <v>10599</v>
      </c>
      <c r="I42" s="19" t="str">
        <f t="shared" si="1"/>
        <v>010599</v>
      </c>
      <c r="J42" s="99"/>
      <c r="K42" s="100"/>
      <c r="L42" s="121"/>
      <c r="M42" s="102"/>
      <c r="N42" s="123"/>
      <c r="O42" s="103"/>
      <c r="P42" s="104"/>
      <c r="Q42" s="104"/>
      <c r="R42" s="107" t="s">
        <v>362</v>
      </c>
      <c r="S42" s="108">
        <v>562.53515063952193</v>
      </c>
      <c r="T42" s="108">
        <v>261.2418354958466</v>
      </c>
      <c r="U42" s="108">
        <v>154.04279229700546</v>
      </c>
      <c r="V42" s="108">
        <v>234.40562735907858</v>
      </c>
      <c r="W42" s="108"/>
      <c r="X42" s="162">
        <v>362.33030581755253</v>
      </c>
      <c r="Y42" s="162">
        <v>239.4892560781436</v>
      </c>
      <c r="Z42" s="162">
        <v>117.89972745801028</v>
      </c>
      <c r="AA42" s="162">
        <v>238.33747315090329</v>
      </c>
      <c r="AB42" s="162">
        <v>17.159133030937429</v>
      </c>
      <c r="AC42" s="162">
        <v>14.675935165031284</v>
      </c>
      <c r="AD42" s="162">
        <v>8.3398877684535595</v>
      </c>
      <c r="AE42" s="162">
        <v>13.412540505918566</v>
      </c>
      <c r="AF42" s="162">
        <v>3679.8096953530903</v>
      </c>
      <c r="AG42" s="162">
        <v>2190.1785819026095</v>
      </c>
      <c r="AH42" s="162">
        <v>1140.8284120525966</v>
      </c>
      <c r="AI42" s="162">
        <v>1888.2855620063312</v>
      </c>
      <c r="AJ42" s="162">
        <v>478.59288596530803</v>
      </c>
      <c r="AK42" s="162">
        <v>287.18896235626971</v>
      </c>
      <c r="AL42" s="162">
        <v>152.1711714010986</v>
      </c>
      <c r="AM42" s="162">
        <v>294.08995463541294</v>
      </c>
      <c r="AN42" s="162">
        <v>26.701667519045678</v>
      </c>
      <c r="AO42" s="162">
        <v>21.189995424836184</v>
      </c>
      <c r="AP42" s="162">
        <v>9.9979839433257105</v>
      </c>
      <c r="AQ42" s="162">
        <v>21.360692251888015</v>
      </c>
      <c r="AR42" s="162">
        <v>462.5669835186315</v>
      </c>
      <c r="AS42" s="162">
        <v>302.20823809676818</v>
      </c>
      <c r="AT42" s="162">
        <v>180.01027211090152</v>
      </c>
      <c r="AU42" s="162">
        <v>268.57499970323897</v>
      </c>
      <c r="AV42" s="162">
        <v>157.04550544453977</v>
      </c>
      <c r="AW42" s="162">
        <v>90.279714958660989</v>
      </c>
      <c r="AX42" s="162">
        <v>47.068942514546634</v>
      </c>
      <c r="AY42" s="162">
        <v>88.047547668106304</v>
      </c>
      <c r="AZ42" s="162">
        <v>245.89487721380962</v>
      </c>
      <c r="BA42" s="162">
        <v>154.32860403702423</v>
      </c>
      <c r="BB42" s="162">
        <v>79.082972663044018</v>
      </c>
      <c r="BC42" s="162">
        <v>143.76618211385417</v>
      </c>
      <c r="BD42" s="162">
        <v>312.7686731268862</v>
      </c>
      <c r="BE42" s="162">
        <v>208.15499519380506</v>
      </c>
      <c r="BF42" s="162">
        <v>101.84545979421469</v>
      </c>
      <c r="BG42" s="162">
        <v>165.14142832386193</v>
      </c>
      <c r="BH42" s="162">
        <v>332.59490746891203</v>
      </c>
      <c r="BI42" s="162">
        <v>202.44711038366989</v>
      </c>
      <c r="BJ42" s="162">
        <v>108.86813868343708</v>
      </c>
      <c r="BK42" s="162">
        <v>196.05603766551738</v>
      </c>
      <c r="BL42" s="162">
        <v>180.92102567289035</v>
      </c>
      <c r="BM42" s="162">
        <v>120.54524701830893</v>
      </c>
      <c r="BN42" s="162">
        <v>70.366719160028751</v>
      </c>
      <c r="BO42" s="162">
        <v>110.78033917624305</v>
      </c>
      <c r="BP42" s="162">
        <v>0</v>
      </c>
      <c r="BQ42" s="162">
        <v>375.7328149113111</v>
      </c>
      <c r="BR42" s="162">
        <v>224.38925503493653</v>
      </c>
      <c r="BS42" s="162">
        <v>259.88275748539195</v>
      </c>
      <c r="BT42" s="162">
        <v>119.23379256092721</v>
      </c>
      <c r="BU42" s="162">
        <v>69.424767273994959</v>
      </c>
      <c r="BV42" s="162">
        <v>34.960868120766293</v>
      </c>
      <c r="BW42" s="162">
        <v>69.972352428773135</v>
      </c>
      <c r="BX42" s="162">
        <v>103.03816318913208</v>
      </c>
      <c r="BY42" s="162">
        <v>64.90192961612297</v>
      </c>
      <c r="BZ42" s="162">
        <v>33.636141242647362</v>
      </c>
      <c r="CA42" s="162">
        <v>65.979543382450558</v>
      </c>
    </row>
    <row r="43" spans="1:79" x14ac:dyDescent="0.45">
      <c r="A43" s="19">
        <v>39</v>
      </c>
      <c r="B43" s="19" t="str">
        <f t="shared" si="2"/>
        <v>10599_Grey</v>
      </c>
      <c r="C43" s="19" t="s">
        <v>295</v>
      </c>
      <c r="D43" s="19" t="s">
        <v>295</v>
      </c>
      <c r="E43" s="19" t="s">
        <v>295</v>
      </c>
      <c r="F43" s="19" t="s">
        <v>295</v>
      </c>
      <c r="G43" s="19">
        <f t="shared" si="3"/>
        <v>106</v>
      </c>
      <c r="H43" s="19">
        <f t="shared" si="0"/>
        <v>10599</v>
      </c>
      <c r="I43" s="19" t="str">
        <f t="shared" si="1"/>
        <v>010599</v>
      </c>
      <c r="J43" s="109"/>
      <c r="K43" s="110"/>
      <c r="L43" s="111"/>
      <c r="M43" s="112"/>
      <c r="N43" s="124"/>
      <c r="O43" s="113"/>
      <c r="P43" s="114"/>
      <c r="Q43" s="114"/>
      <c r="R43" s="107" t="s">
        <v>364</v>
      </c>
      <c r="S43" s="108">
        <v>559.68932564966224</v>
      </c>
      <c r="T43" s="108">
        <v>447.62873797000509</v>
      </c>
      <c r="U43" s="108">
        <v>253.68070354886123</v>
      </c>
      <c r="V43" s="108">
        <v>363.90868549771784</v>
      </c>
      <c r="W43" s="108"/>
      <c r="X43" s="162">
        <v>377.07176676690267</v>
      </c>
      <c r="Y43" s="162">
        <v>241.32593073081765</v>
      </c>
      <c r="Z43" s="162">
        <v>119.32842457948574</v>
      </c>
      <c r="AA43" s="162">
        <v>240.17886624870863</v>
      </c>
      <c r="AB43" s="162">
        <v>283.92596680751342</v>
      </c>
      <c r="AC43" s="162">
        <v>181.71261875680864</v>
      </c>
      <c r="AD43" s="162">
        <v>166.09287518890767</v>
      </c>
      <c r="AE43" s="162">
        <v>187.57219852951874</v>
      </c>
      <c r="AF43" s="162">
        <v>1841.4504100871713</v>
      </c>
      <c r="AG43" s="162">
        <v>1093.6742275589731</v>
      </c>
      <c r="AH43" s="162">
        <v>570.3862030949424</v>
      </c>
      <c r="AI43" s="162">
        <v>943.24532436617221</v>
      </c>
      <c r="AJ43" s="162">
        <v>58.064889503260723</v>
      </c>
      <c r="AK43" s="162">
        <v>34.48803796682882</v>
      </c>
      <c r="AL43" s="162">
        <v>18.271837159091262</v>
      </c>
      <c r="AM43" s="162">
        <v>35.351269051469721</v>
      </c>
      <c r="AN43" s="162">
        <v>25.443851620434216</v>
      </c>
      <c r="AO43" s="162">
        <v>15.11254956678453</v>
      </c>
      <c r="AP43" s="162">
        <v>7.9094274063465155</v>
      </c>
      <c r="AQ43" s="162">
        <v>15.821311227932604</v>
      </c>
      <c r="AR43" s="162">
        <v>700.51811097673919</v>
      </c>
      <c r="AS43" s="162">
        <v>448.33159102511308</v>
      </c>
      <c r="AT43" s="162">
        <v>270.15450487250558</v>
      </c>
      <c r="AU43" s="162">
        <v>399.41227776011522</v>
      </c>
      <c r="AV43" s="162">
        <v>96.511821234741177</v>
      </c>
      <c r="AW43" s="162">
        <v>52.937341155902622</v>
      </c>
      <c r="AX43" s="162">
        <v>27.699771535065338</v>
      </c>
      <c r="AY43" s="162">
        <v>52.130755078526995</v>
      </c>
      <c r="AZ43" s="162">
        <v>630.11126705031643</v>
      </c>
      <c r="BA43" s="162">
        <v>374.25889358038944</v>
      </c>
      <c r="BB43" s="162">
        <v>197.34887526748926</v>
      </c>
      <c r="BC43" s="162">
        <v>352.20801636113345</v>
      </c>
      <c r="BD43" s="162">
        <v>213.33353463073379</v>
      </c>
      <c r="BE43" s="162">
        <v>136.53346216366964</v>
      </c>
      <c r="BF43" s="162">
        <v>67.65237670079614</v>
      </c>
      <c r="BG43" s="162">
        <v>108.72244903501604</v>
      </c>
      <c r="BH43" s="162">
        <v>588.9574898976058</v>
      </c>
      <c r="BI43" s="162">
        <v>349.81532637371481</v>
      </c>
      <c r="BJ43" s="162">
        <v>190.33553742139864</v>
      </c>
      <c r="BK43" s="162">
        <v>339.09821076914403</v>
      </c>
      <c r="BL43" s="162">
        <v>505.27981866843299</v>
      </c>
      <c r="BM43" s="162">
        <v>323.37908394779703</v>
      </c>
      <c r="BN43" s="162">
        <v>192.80965771190344</v>
      </c>
      <c r="BO43" s="162">
        <v>297.97720824642744</v>
      </c>
      <c r="BP43" s="162">
        <v>0</v>
      </c>
      <c r="BQ43" s="162">
        <v>72.440230706451231</v>
      </c>
      <c r="BR43" s="162">
        <v>43.515757994040335</v>
      </c>
      <c r="BS43" s="162">
        <v>50.299584297010526</v>
      </c>
      <c r="BT43" s="162">
        <v>103.76858354484773</v>
      </c>
      <c r="BU43" s="162">
        <v>54.357686298810435</v>
      </c>
      <c r="BV43" s="162">
        <v>28.442975388912437</v>
      </c>
      <c r="BW43" s="162">
        <v>56.537323757326057</v>
      </c>
      <c r="BX43" s="162">
        <v>39.782155294176334</v>
      </c>
      <c r="BY43" s="162">
        <v>23.628883029404303</v>
      </c>
      <c r="BZ43" s="162">
        <v>12.365087858846579</v>
      </c>
      <c r="CA43" s="162">
        <v>24.233294181992981</v>
      </c>
    </row>
    <row r="44" spans="1:79" hidden="1" x14ac:dyDescent="0.45">
      <c r="A44" s="19">
        <v>40</v>
      </c>
      <c r="B44" s="19" t="str">
        <f t="shared" si="2"/>
        <v>20110_Green</v>
      </c>
      <c r="C44" s="19" t="s">
        <v>1693</v>
      </c>
      <c r="D44" s="19" t="s">
        <v>1694</v>
      </c>
      <c r="E44" s="19" t="s">
        <v>1694</v>
      </c>
      <c r="F44" s="19" t="s">
        <v>1694</v>
      </c>
      <c r="G44" s="19">
        <f t="shared" si="3"/>
        <v>201</v>
      </c>
      <c r="H44" s="19">
        <f t="shared" si="0"/>
        <v>20110</v>
      </c>
      <c r="I44" s="19" t="str">
        <f t="shared" si="1"/>
        <v>020110</v>
      </c>
      <c r="J44" s="115" t="s">
        <v>1695</v>
      </c>
      <c r="K44" s="116" t="s">
        <v>1696</v>
      </c>
      <c r="L44" s="120" t="s">
        <v>1697</v>
      </c>
      <c r="M44" s="120" t="s">
        <v>1698</v>
      </c>
      <c r="N44" s="118" t="s">
        <v>1657</v>
      </c>
      <c r="O44" s="125" t="s">
        <v>1662</v>
      </c>
      <c r="P44" s="104">
        <v>0.56509211081009503</v>
      </c>
      <c r="Q44" s="104">
        <v>0.8258896851860188</v>
      </c>
      <c r="R44" s="107" t="s">
        <v>361</v>
      </c>
      <c r="S44" s="108">
        <v>14995.83201891397</v>
      </c>
      <c r="T44" s="108">
        <v>10509.964858735788</v>
      </c>
      <c r="U44" s="108">
        <v>6282.8971553628908</v>
      </c>
      <c r="V44" s="108">
        <v>10233.597907514062</v>
      </c>
      <c r="W44" s="108"/>
      <c r="X44" s="162">
        <v>19364.334186742417</v>
      </c>
      <c r="Y44" s="162">
        <v>11053.752036521801</v>
      </c>
      <c r="Z44" s="162">
        <v>2998.8263386358194</v>
      </c>
      <c r="AA44" s="162">
        <v>10947.487479959398</v>
      </c>
      <c r="AB44" s="162">
        <v>16847.868249903102</v>
      </c>
      <c r="AC44" s="162">
        <v>14628.663757637432</v>
      </c>
      <c r="AD44" s="162">
        <v>5979.2635469340257</v>
      </c>
      <c r="AE44" s="162">
        <v>13652.145898190351</v>
      </c>
      <c r="AF44" s="162">
        <v>23763.84919369351</v>
      </c>
      <c r="AG44" s="162">
        <v>6145.1300029234908</v>
      </c>
      <c r="AH44" s="162">
        <v>5415.8422131704328</v>
      </c>
      <c r="AI44" s="162">
        <v>6522.8030907048724</v>
      </c>
      <c r="AJ44" s="162">
        <v>71447.886585329354</v>
      </c>
      <c r="AK44" s="162">
        <v>20002.110756686143</v>
      </c>
      <c r="AL44" s="162">
        <v>5749.2521980214633</v>
      </c>
      <c r="AM44" s="162">
        <v>24031.793128995698</v>
      </c>
      <c r="AN44" s="162">
        <v>39115.250772477579</v>
      </c>
      <c r="AO44" s="162">
        <v>18769.216443520127</v>
      </c>
      <c r="AP44" s="162">
        <v>4883.1117425023194</v>
      </c>
      <c r="AQ44" s="162">
        <v>24929.952981424445</v>
      </c>
      <c r="AR44" s="162">
        <v>43697.491566597797</v>
      </c>
      <c r="AS44" s="162">
        <v>18000.711583642587</v>
      </c>
      <c r="AT44" s="162">
        <v>7305.4397543566638</v>
      </c>
      <c r="AU44" s="162">
        <v>12581.241146991591</v>
      </c>
      <c r="AV44" s="162">
        <v>38368.203708384681</v>
      </c>
      <c r="AW44" s="162">
        <v>10757.36457211471</v>
      </c>
      <c r="AX44" s="162">
        <v>3193.05548695889</v>
      </c>
      <c r="AY44" s="162">
        <v>16857.13458043131</v>
      </c>
      <c r="AZ44" s="162">
        <v>35463.581570325005</v>
      </c>
      <c r="BA44" s="162">
        <v>11731.187775941573</v>
      </c>
      <c r="BB44" s="162">
        <v>5716.2659481127102</v>
      </c>
      <c r="BC44" s="162">
        <v>12662.810001265192</v>
      </c>
      <c r="BD44" s="162">
        <v>38250.800329545826</v>
      </c>
      <c r="BE44" s="162">
        <v>23702.875993163543</v>
      </c>
      <c r="BF44" s="162">
        <v>17132.569783506486</v>
      </c>
      <c r="BG44" s="162">
        <v>20573.078159346027</v>
      </c>
      <c r="BH44" s="162">
        <v>16434.863326234648</v>
      </c>
      <c r="BI44" s="162">
        <v>11692.002663039815</v>
      </c>
      <c r="BJ44" s="162">
        <v>4977.277624177058</v>
      </c>
      <c r="BK44" s="162">
        <v>12079.115406162904</v>
      </c>
      <c r="BL44" s="162">
        <v>37695.782483675495</v>
      </c>
      <c r="BM44" s="162">
        <v>15426.191852994552</v>
      </c>
      <c r="BN44" s="162">
        <v>7515.146062022739</v>
      </c>
      <c r="BO44" s="162">
        <v>13691.690268285589</v>
      </c>
      <c r="BP44" s="162">
        <v>0</v>
      </c>
      <c r="BQ44" s="162">
        <v>16647.752283843653</v>
      </c>
      <c r="BR44" s="162">
        <v>9944.1278285927547</v>
      </c>
      <c r="BS44" s="162">
        <v>16417.851238149211</v>
      </c>
      <c r="BT44" s="162">
        <v>47367.127924212466</v>
      </c>
      <c r="BU44" s="162">
        <v>13314.341737969706</v>
      </c>
      <c r="BV44" s="162">
        <v>4165.484365036511</v>
      </c>
      <c r="BW44" s="162">
        <v>17997.447367347242</v>
      </c>
      <c r="BX44" s="162">
        <v>29768.968905833495</v>
      </c>
      <c r="BY44" s="162">
        <v>10855.731360314494</v>
      </c>
      <c r="BZ44" s="162">
        <v>6948.6257823738497</v>
      </c>
      <c r="CA44" s="162">
        <v>12024.978868790824</v>
      </c>
    </row>
    <row r="45" spans="1:79" hidden="1" x14ac:dyDescent="0.45">
      <c r="A45" s="19">
        <v>41</v>
      </c>
      <c r="B45" s="19" t="str">
        <f t="shared" si="2"/>
        <v>20110_Blue</v>
      </c>
      <c r="C45" s="19" t="s">
        <v>1693</v>
      </c>
      <c r="D45" s="19" t="s">
        <v>1694</v>
      </c>
      <c r="E45" s="19" t="s">
        <v>1694</v>
      </c>
      <c r="F45" s="19" t="s">
        <v>1694</v>
      </c>
      <c r="G45" s="19">
        <f t="shared" si="3"/>
        <v>201</v>
      </c>
      <c r="H45" s="19">
        <f t="shared" si="0"/>
        <v>20110</v>
      </c>
      <c r="I45" s="19" t="str">
        <f t="shared" si="1"/>
        <v>020110</v>
      </c>
      <c r="J45" s="99"/>
      <c r="K45" s="100"/>
      <c r="L45" s="121"/>
      <c r="M45" s="121"/>
      <c r="N45" s="102"/>
      <c r="O45" s="126"/>
      <c r="P45" s="104"/>
      <c r="Q45" s="104"/>
      <c r="R45" s="107" t="s">
        <v>362</v>
      </c>
      <c r="S45" s="108">
        <v>328.19346785513403</v>
      </c>
      <c r="T45" s="108">
        <v>358.6780690527782</v>
      </c>
      <c r="U45" s="108">
        <v>483.15428275488495</v>
      </c>
      <c r="V45" s="108">
        <v>388.59733850708784</v>
      </c>
      <c r="W45" s="108"/>
      <c r="X45" s="162">
        <v>0</v>
      </c>
      <c r="Y45" s="162">
        <v>349.04331775256998</v>
      </c>
      <c r="Z45" s="162">
        <v>223.38477031931649</v>
      </c>
      <c r="AA45" s="162">
        <v>347.17898385753193</v>
      </c>
      <c r="AB45" s="162">
        <v>104.26937955227086</v>
      </c>
      <c r="AC45" s="162">
        <v>131.04834433045562</v>
      </c>
      <c r="AD45" s="162">
        <v>102.39505708616696</v>
      </c>
      <c r="AE45" s="162">
        <v>124.2359818960738</v>
      </c>
      <c r="AF45" s="162">
        <v>11312.715365082324</v>
      </c>
      <c r="AG45" s="162">
        <v>3924.7203665859465</v>
      </c>
      <c r="AH45" s="162">
        <v>6820.8553535080337</v>
      </c>
      <c r="AI45" s="162">
        <v>4430.8263966774357</v>
      </c>
      <c r="AJ45" s="162">
        <v>236.05486380959553</v>
      </c>
      <c r="AK45" s="162">
        <v>232.54038129548456</v>
      </c>
      <c r="AL45" s="162">
        <v>204.91587842149289</v>
      </c>
      <c r="AM45" s="162">
        <v>234.45227110769622</v>
      </c>
      <c r="AN45" s="162">
        <v>165.66927054002957</v>
      </c>
      <c r="AO45" s="162">
        <v>218.13070436969659</v>
      </c>
      <c r="AP45" s="162">
        <v>133.32264464327542</v>
      </c>
      <c r="AQ45" s="162">
        <v>203.49093484186091</v>
      </c>
      <c r="AR45" s="162">
        <v>0</v>
      </c>
      <c r="AS45" s="162">
        <v>253.90226063587758</v>
      </c>
      <c r="AT45" s="162">
        <v>436.52198188472863</v>
      </c>
      <c r="AU45" s="162">
        <v>352.57068146448836</v>
      </c>
      <c r="AV45" s="162">
        <v>175.57731246703634</v>
      </c>
      <c r="AW45" s="162">
        <v>186.01672549164624</v>
      </c>
      <c r="AX45" s="162">
        <v>136.64096569278527</v>
      </c>
      <c r="AY45" s="162">
        <v>182.00720449463259</v>
      </c>
      <c r="AZ45" s="162">
        <v>204.63558886800899</v>
      </c>
      <c r="BA45" s="162">
        <v>227.63816580549891</v>
      </c>
      <c r="BB45" s="162">
        <v>182.41920227554172</v>
      </c>
      <c r="BC45" s="162">
        <v>218.30195673264438</v>
      </c>
      <c r="BD45" s="162">
        <v>0</v>
      </c>
      <c r="BE45" s="162">
        <v>245.66319232457815</v>
      </c>
      <c r="BF45" s="162">
        <v>411.04057137200323</v>
      </c>
      <c r="BG45" s="162">
        <v>328.93973024400293</v>
      </c>
      <c r="BH45" s="162">
        <v>174.68498163666877</v>
      </c>
      <c r="BI45" s="162">
        <v>230.35481947791598</v>
      </c>
      <c r="BJ45" s="162">
        <v>133.01404820850905</v>
      </c>
      <c r="BK45" s="162">
        <v>222.68758023248034</v>
      </c>
      <c r="BL45" s="162">
        <v>0</v>
      </c>
      <c r="BM45" s="162">
        <v>148.7476323924553</v>
      </c>
      <c r="BN45" s="162">
        <v>215.13741725849894</v>
      </c>
      <c r="BO45" s="162">
        <v>164.94504930116719</v>
      </c>
      <c r="BP45" s="162">
        <v>0</v>
      </c>
      <c r="BQ45" s="162">
        <v>234.73967572286745</v>
      </c>
      <c r="BR45" s="162">
        <v>171.68219952000356</v>
      </c>
      <c r="BS45" s="162">
        <v>233.15921277381148</v>
      </c>
      <c r="BT45" s="162">
        <v>189.93143960053101</v>
      </c>
      <c r="BU45" s="162">
        <v>240.37037409912813</v>
      </c>
      <c r="BV45" s="162">
        <v>148.86947962486201</v>
      </c>
      <c r="BW45" s="162">
        <v>227.50083658539444</v>
      </c>
      <c r="BX45" s="162">
        <v>245.44024995885329</v>
      </c>
      <c r="BY45" s="162">
        <v>258.23790277638176</v>
      </c>
      <c r="BZ45" s="162">
        <v>227.45326341148206</v>
      </c>
      <c r="CA45" s="162">
        <v>256.36007819398839</v>
      </c>
    </row>
    <row r="46" spans="1:79" hidden="1" x14ac:dyDescent="0.45">
      <c r="A46" s="19">
        <v>42</v>
      </c>
      <c r="B46" s="19" t="str">
        <f t="shared" si="2"/>
        <v>20110_Grey</v>
      </c>
      <c r="C46" s="19" t="s">
        <v>1693</v>
      </c>
      <c r="D46" s="19" t="s">
        <v>1694</v>
      </c>
      <c r="E46" s="19" t="s">
        <v>1694</v>
      </c>
      <c r="F46" s="19" t="s">
        <v>1694</v>
      </c>
      <c r="G46" s="19">
        <f t="shared" si="3"/>
        <v>201</v>
      </c>
      <c r="H46" s="19">
        <f t="shared" si="0"/>
        <v>20110</v>
      </c>
      <c r="I46" s="19" t="str">
        <f t="shared" si="1"/>
        <v>020110</v>
      </c>
      <c r="J46" s="109"/>
      <c r="K46" s="110"/>
      <c r="L46" s="111"/>
      <c r="M46" s="112"/>
      <c r="N46" s="112"/>
      <c r="O46" s="127"/>
      <c r="P46" s="114"/>
      <c r="Q46" s="114"/>
      <c r="R46" s="107" t="s">
        <v>364</v>
      </c>
      <c r="S46" s="108">
        <v>172.37307176130284</v>
      </c>
      <c r="T46" s="108">
        <v>284.98050713189292</v>
      </c>
      <c r="U46" s="108">
        <v>505.49271244975307</v>
      </c>
      <c r="V46" s="108">
        <v>320.12083573741438</v>
      </c>
      <c r="W46" s="108"/>
      <c r="X46" s="162">
        <v>0</v>
      </c>
      <c r="Y46" s="162">
        <v>3.4530550689473642</v>
      </c>
      <c r="Z46" s="162">
        <v>20.718330413684182</v>
      </c>
      <c r="AA46" s="162">
        <v>3.7103544581795482</v>
      </c>
      <c r="AB46" s="162">
        <v>11.358892373031756</v>
      </c>
      <c r="AC46" s="162">
        <v>43.364997513608458</v>
      </c>
      <c r="AD46" s="162">
        <v>173.3383491076915</v>
      </c>
      <c r="AE46" s="162">
        <v>58.293981570887311</v>
      </c>
      <c r="AF46" s="162">
        <v>5692.4237726040328</v>
      </c>
      <c r="AG46" s="162">
        <v>1919.2064545363116</v>
      </c>
      <c r="AH46" s="162">
        <v>3420.63888047109</v>
      </c>
      <c r="AI46" s="162">
        <v>2179.5408834514519</v>
      </c>
      <c r="AJ46" s="162">
        <v>0.92672506450836933</v>
      </c>
      <c r="AK46" s="162">
        <v>0.77980575819035258</v>
      </c>
      <c r="AL46" s="162">
        <v>3.5024545698188363</v>
      </c>
      <c r="AM46" s="162">
        <v>0.89975642816411106</v>
      </c>
      <c r="AN46" s="162">
        <v>0.80299556166423147</v>
      </c>
      <c r="AO46" s="162">
        <v>1.1631555925581538</v>
      </c>
      <c r="AP46" s="162">
        <v>5.2242492156247904</v>
      </c>
      <c r="AQ46" s="162">
        <v>1.0994182506466679</v>
      </c>
      <c r="AR46" s="162">
        <v>0</v>
      </c>
      <c r="AS46" s="162">
        <v>162.02954177028542</v>
      </c>
      <c r="AT46" s="162">
        <v>486.08862531085617</v>
      </c>
      <c r="AU46" s="162">
        <v>333.08218827144481</v>
      </c>
      <c r="AV46" s="162">
        <v>0.18235387386255597</v>
      </c>
      <c r="AW46" s="162">
        <v>0.15344421588702387</v>
      </c>
      <c r="AX46" s="162">
        <v>0.689186235804361</v>
      </c>
      <c r="AY46" s="162">
        <v>0.24071197942328085</v>
      </c>
      <c r="AZ46" s="162">
        <v>274.45503931364107</v>
      </c>
      <c r="BA46" s="162">
        <v>230.94402883629348</v>
      </c>
      <c r="BB46" s="162">
        <v>259.31809321565754</v>
      </c>
      <c r="BC46" s="162">
        <v>239.12779749787785</v>
      </c>
      <c r="BD46" s="162">
        <v>0</v>
      </c>
      <c r="BE46" s="162">
        <v>32.009389442258545</v>
      </c>
      <c r="BF46" s="162">
        <v>192.05633665355126</v>
      </c>
      <c r="BG46" s="162">
        <v>109.42714472088468</v>
      </c>
      <c r="BH46" s="162">
        <v>70.848934586666374</v>
      </c>
      <c r="BI46" s="162">
        <v>102.62613945271897</v>
      </c>
      <c r="BJ46" s="162">
        <v>57.617455907093287</v>
      </c>
      <c r="BK46" s="162">
        <v>99.17226434688871</v>
      </c>
      <c r="BL46" s="162">
        <v>0</v>
      </c>
      <c r="BM46" s="162">
        <v>66.535961707273501</v>
      </c>
      <c r="BN46" s="162">
        <v>399.21577024364103</v>
      </c>
      <c r="BO46" s="162">
        <v>140.27579112299998</v>
      </c>
      <c r="BP46" s="162">
        <v>0</v>
      </c>
      <c r="BQ46" s="162">
        <v>1.1883060260690266E-3</v>
      </c>
      <c r="BR46" s="162">
        <v>1.0674422002236028E-2</v>
      </c>
      <c r="BS46" s="162">
        <v>1.5136327201667589E-3</v>
      </c>
      <c r="BT46" s="162">
        <v>1.2404956914831817</v>
      </c>
      <c r="BU46" s="162">
        <v>1.0438324377706221</v>
      </c>
      <c r="BV46" s="162">
        <v>4.6883158445496109</v>
      </c>
      <c r="BW46" s="162">
        <v>1.4064441665644345</v>
      </c>
      <c r="BX46" s="162">
        <v>4.2435003251173766</v>
      </c>
      <c r="BY46" s="162">
        <v>3.5707526591661298</v>
      </c>
      <c r="BZ46" s="162">
        <v>4.5822396291580576</v>
      </c>
      <c r="CA46" s="162">
        <v>3.7179340831057428</v>
      </c>
    </row>
    <row r="47" spans="1:79" hidden="1" x14ac:dyDescent="0.45">
      <c r="A47" s="19">
        <v>43</v>
      </c>
      <c r="B47" s="19" t="str">
        <f t="shared" si="2"/>
        <v>20120_Green</v>
      </c>
      <c r="C47" s="19" t="s">
        <v>1693</v>
      </c>
      <c r="D47" s="19" t="s">
        <v>1694</v>
      </c>
      <c r="E47" s="19" t="s">
        <v>1694</v>
      </c>
      <c r="F47" s="19" t="s">
        <v>1694</v>
      </c>
      <c r="G47" s="19">
        <f t="shared" si="3"/>
        <v>201</v>
      </c>
      <c r="H47" s="19">
        <f t="shared" si="0"/>
        <v>20120</v>
      </c>
      <c r="I47" s="19" t="str">
        <f t="shared" si="1"/>
        <v>020120</v>
      </c>
      <c r="J47" s="115" t="s">
        <v>1699</v>
      </c>
      <c r="K47" s="116" t="s">
        <v>1700</v>
      </c>
      <c r="L47" s="117" t="s">
        <v>1701</v>
      </c>
      <c r="M47" s="118"/>
      <c r="N47" s="118" t="s">
        <v>1695</v>
      </c>
      <c r="O47" s="118"/>
      <c r="P47" s="104">
        <v>1</v>
      </c>
      <c r="Q47" s="104">
        <v>1</v>
      </c>
      <c r="R47" s="107" t="s">
        <v>361</v>
      </c>
      <c r="S47" s="108">
        <v>14995.83201891397</v>
      </c>
      <c r="T47" s="108">
        <v>10509.964858735788</v>
      </c>
      <c r="U47" s="108">
        <v>6282.8971553628908</v>
      </c>
      <c r="V47" s="108">
        <v>10233.597907514062</v>
      </c>
      <c r="W47" s="108"/>
      <c r="X47" s="162">
        <v>19364.334186742417</v>
      </c>
      <c r="Y47" s="162">
        <v>11053.752036521801</v>
      </c>
      <c r="Z47" s="162">
        <v>2998.8263386358194</v>
      </c>
      <c r="AA47" s="162">
        <v>10947.487479959398</v>
      </c>
      <c r="AB47" s="162">
        <v>16847.868249903102</v>
      </c>
      <c r="AC47" s="162">
        <v>14628.663757637432</v>
      </c>
      <c r="AD47" s="162">
        <v>5979.2635469340257</v>
      </c>
      <c r="AE47" s="162">
        <v>13652.145898190351</v>
      </c>
      <c r="AF47" s="162">
        <v>23763.84919369351</v>
      </c>
      <c r="AG47" s="162">
        <v>6145.1300029234908</v>
      </c>
      <c r="AH47" s="162">
        <v>5415.8422131704328</v>
      </c>
      <c r="AI47" s="162">
        <v>6522.8030907048724</v>
      </c>
      <c r="AJ47" s="162">
        <v>71447.886585329354</v>
      </c>
      <c r="AK47" s="162">
        <v>20002.110756686143</v>
      </c>
      <c r="AL47" s="162">
        <v>5749.2521980214633</v>
      </c>
      <c r="AM47" s="162">
        <v>24031.793128995698</v>
      </c>
      <c r="AN47" s="162">
        <v>39115.250772477579</v>
      </c>
      <c r="AO47" s="162">
        <v>18769.216443520127</v>
      </c>
      <c r="AP47" s="162">
        <v>4883.1117425023194</v>
      </c>
      <c r="AQ47" s="162">
        <v>24929.952981424445</v>
      </c>
      <c r="AR47" s="162">
        <v>43697.491566597797</v>
      </c>
      <c r="AS47" s="162">
        <v>18000.711583642587</v>
      </c>
      <c r="AT47" s="162">
        <v>7305.4397543566638</v>
      </c>
      <c r="AU47" s="162">
        <v>12581.241146991591</v>
      </c>
      <c r="AV47" s="162">
        <v>38368.203708384681</v>
      </c>
      <c r="AW47" s="162">
        <v>10757.36457211471</v>
      </c>
      <c r="AX47" s="162">
        <v>3193.05548695889</v>
      </c>
      <c r="AY47" s="162">
        <v>16857.13458043131</v>
      </c>
      <c r="AZ47" s="162">
        <v>35463.581570325005</v>
      </c>
      <c r="BA47" s="162">
        <v>11731.187775941573</v>
      </c>
      <c r="BB47" s="162">
        <v>5716.2659481127102</v>
      </c>
      <c r="BC47" s="162">
        <v>12662.810001265192</v>
      </c>
      <c r="BD47" s="162">
        <v>38250.800329545826</v>
      </c>
      <c r="BE47" s="162">
        <v>23702.875993163543</v>
      </c>
      <c r="BF47" s="162">
        <v>17132.569783506486</v>
      </c>
      <c r="BG47" s="162">
        <v>20573.078159346027</v>
      </c>
      <c r="BH47" s="162">
        <v>16434.863326234648</v>
      </c>
      <c r="BI47" s="162">
        <v>11692.002663039815</v>
      </c>
      <c r="BJ47" s="162">
        <v>4977.277624177058</v>
      </c>
      <c r="BK47" s="162">
        <v>12079.115406162904</v>
      </c>
      <c r="BL47" s="162">
        <v>37695.782483675495</v>
      </c>
      <c r="BM47" s="162">
        <v>15426.191852994552</v>
      </c>
      <c r="BN47" s="162">
        <v>7515.146062022739</v>
      </c>
      <c r="BO47" s="162">
        <v>13691.690268285589</v>
      </c>
      <c r="BP47" s="162">
        <v>0</v>
      </c>
      <c r="BQ47" s="162">
        <v>16647.752283843653</v>
      </c>
      <c r="BR47" s="162">
        <v>9944.1278285927547</v>
      </c>
      <c r="BS47" s="162">
        <v>16417.851238149211</v>
      </c>
      <c r="BT47" s="162">
        <v>47367.127924212466</v>
      </c>
      <c r="BU47" s="162">
        <v>13314.341737969706</v>
      </c>
      <c r="BV47" s="162">
        <v>4165.484365036511</v>
      </c>
      <c r="BW47" s="162">
        <v>17997.447367347242</v>
      </c>
      <c r="BX47" s="162">
        <v>29768.968905833495</v>
      </c>
      <c r="BY47" s="162">
        <v>10855.731360314494</v>
      </c>
      <c r="BZ47" s="162">
        <v>6948.6257823738497</v>
      </c>
      <c r="CA47" s="162">
        <v>12024.978868790824</v>
      </c>
    </row>
    <row r="48" spans="1:79" hidden="1" x14ac:dyDescent="0.45">
      <c r="A48" s="19">
        <v>44</v>
      </c>
      <c r="B48" s="19" t="str">
        <f t="shared" si="2"/>
        <v>20120_Blue</v>
      </c>
      <c r="C48" s="19" t="s">
        <v>1693</v>
      </c>
      <c r="D48" s="19" t="s">
        <v>1694</v>
      </c>
      <c r="E48" s="19" t="s">
        <v>1694</v>
      </c>
      <c r="F48" s="19" t="s">
        <v>1694</v>
      </c>
      <c r="G48" s="19">
        <f t="shared" si="3"/>
        <v>201</v>
      </c>
      <c r="H48" s="19">
        <f t="shared" si="0"/>
        <v>20120</v>
      </c>
      <c r="I48" s="19" t="str">
        <f t="shared" si="1"/>
        <v>020120</v>
      </c>
      <c r="J48" s="99"/>
      <c r="K48" s="100"/>
      <c r="L48" s="101"/>
      <c r="M48" s="102"/>
      <c r="N48" s="102"/>
      <c r="O48" s="102"/>
      <c r="P48" s="104"/>
      <c r="Q48" s="104"/>
      <c r="R48" s="107" t="s">
        <v>362</v>
      </c>
      <c r="S48" s="108">
        <v>328.19346785513403</v>
      </c>
      <c r="T48" s="108">
        <v>358.6780690527782</v>
      </c>
      <c r="U48" s="108">
        <v>483.15428275488495</v>
      </c>
      <c r="V48" s="108">
        <v>388.59733850708784</v>
      </c>
      <c r="W48" s="108"/>
      <c r="X48" s="162">
        <v>0</v>
      </c>
      <c r="Y48" s="162">
        <v>349.04331775256998</v>
      </c>
      <c r="Z48" s="162">
        <v>223.38477031931649</v>
      </c>
      <c r="AA48" s="162">
        <v>347.17898385753193</v>
      </c>
      <c r="AB48" s="162">
        <v>104.26937955227086</v>
      </c>
      <c r="AC48" s="162">
        <v>131.04834433045562</v>
      </c>
      <c r="AD48" s="162">
        <v>102.39505708616696</v>
      </c>
      <c r="AE48" s="162">
        <v>124.2359818960738</v>
      </c>
      <c r="AF48" s="162">
        <v>11312.715365082324</v>
      </c>
      <c r="AG48" s="162">
        <v>3924.7203665859465</v>
      </c>
      <c r="AH48" s="162">
        <v>6820.8553535080337</v>
      </c>
      <c r="AI48" s="162">
        <v>4430.8263966774357</v>
      </c>
      <c r="AJ48" s="162">
        <v>236.05486380959553</v>
      </c>
      <c r="AK48" s="162">
        <v>232.54038129548456</v>
      </c>
      <c r="AL48" s="162">
        <v>204.91587842149289</v>
      </c>
      <c r="AM48" s="162">
        <v>234.45227110769622</v>
      </c>
      <c r="AN48" s="162">
        <v>165.66927054002957</v>
      </c>
      <c r="AO48" s="162">
        <v>218.13070436969659</v>
      </c>
      <c r="AP48" s="162">
        <v>133.32264464327542</v>
      </c>
      <c r="AQ48" s="162">
        <v>203.49093484186091</v>
      </c>
      <c r="AR48" s="162">
        <v>0</v>
      </c>
      <c r="AS48" s="162">
        <v>253.90226063587758</v>
      </c>
      <c r="AT48" s="162">
        <v>436.52198188472863</v>
      </c>
      <c r="AU48" s="162">
        <v>352.57068146448836</v>
      </c>
      <c r="AV48" s="162">
        <v>175.57731246703634</v>
      </c>
      <c r="AW48" s="162">
        <v>186.01672549164624</v>
      </c>
      <c r="AX48" s="162">
        <v>136.64096569278527</v>
      </c>
      <c r="AY48" s="162">
        <v>182.00720449463259</v>
      </c>
      <c r="AZ48" s="162">
        <v>204.63558886800899</v>
      </c>
      <c r="BA48" s="162">
        <v>227.63816580549891</v>
      </c>
      <c r="BB48" s="162">
        <v>182.41920227554172</v>
      </c>
      <c r="BC48" s="162">
        <v>218.30195673264438</v>
      </c>
      <c r="BD48" s="162">
        <v>0</v>
      </c>
      <c r="BE48" s="162">
        <v>245.66319232457815</v>
      </c>
      <c r="BF48" s="162">
        <v>411.04057137200323</v>
      </c>
      <c r="BG48" s="162">
        <v>328.93973024400293</v>
      </c>
      <c r="BH48" s="162">
        <v>174.68498163666877</v>
      </c>
      <c r="BI48" s="162">
        <v>230.35481947791598</v>
      </c>
      <c r="BJ48" s="162">
        <v>133.01404820850905</v>
      </c>
      <c r="BK48" s="162">
        <v>222.68758023248034</v>
      </c>
      <c r="BL48" s="162">
        <v>0</v>
      </c>
      <c r="BM48" s="162">
        <v>148.7476323924553</v>
      </c>
      <c r="BN48" s="162">
        <v>215.13741725849894</v>
      </c>
      <c r="BO48" s="162">
        <v>164.94504930116719</v>
      </c>
      <c r="BP48" s="162">
        <v>0</v>
      </c>
      <c r="BQ48" s="162">
        <v>234.73967572286745</v>
      </c>
      <c r="BR48" s="162">
        <v>171.68219952000356</v>
      </c>
      <c r="BS48" s="162">
        <v>233.15921277381148</v>
      </c>
      <c r="BT48" s="162">
        <v>189.93143960053101</v>
      </c>
      <c r="BU48" s="162">
        <v>240.37037409912813</v>
      </c>
      <c r="BV48" s="162">
        <v>148.86947962486201</v>
      </c>
      <c r="BW48" s="162">
        <v>227.50083658539444</v>
      </c>
      <c r="BX48" s="162">
        <v>245.44024995885329</v>
      </c>
      <c r="BY48" s="162">
        <v>258.23790277638176</v>
      </c>
      <c r="BZ48" s="162">
        <v>227.45326341148206</v>
      </c>
      <c r="CA48" s="162">
        <v>256.36007819398839</v>
      </c>
    </row>
    <row r="49" spans="1:79" hidden="1" x14ac:dyDescent="0.45">
      <c r="A49" s="19">
        <v>45</v>
      </c>
      <c r="B49" s="19" t="str">
        <f t="shared" si="2"/>
        <v>20120_Grey</v>
      </c>
      <c r="C49" s="19" t="s">
        <v>1693</v>
      </c>
      <c r="D49" s="19" t="s">
        <v>1694</v>
      </c>
      <c r="E49" s="19" t="s">
        <v>1694</v>
      </c>
      <c r="F49" s="19" t="s">
        <v>1694</v>
      </c>
      <c r="G49" s="19">
        <f t="shared" si="3"/>
        <v>201</v>
      </c>
      <c r="H49" s="19">
        <f t="shared" si="0"/>
        <v>20120</v>
      </c>
      <c r="I49" s="19" t="str">
        <f t="shared" si="1"/>
        <v>020120</v>
      </c>
      <c r="J49" s="109"/>
      <c r="K49" s="110"/>
      <c r="L49" s="111"/>
      <c r="M49" s="112"/>
      <c r="N49" s="112"/>
      <c r="O49" s="112"/>
      <c r="P49" s="114"/>
      <c r="Q49" s="114"/>
      <c r="R49" s="107" t="s">
        <v>364</v>
      </c>
      <c r="S49" s="108">
        <v>172.37307176130284</v>
      </c>
      <c r="T49" s="108">
        <v>284.98050713189292</v>
      </c>
      <c r="U49" s="108">
        <v>505.49271244975307</v>
      </c>
      <c r="V49" s="108">
        <v>320.12083573741438</v>
      </c>
      <c r="W49" s="108"/>
      <c r="X49" s="162">
        <v>0</v>
      </c>
      <c r="Y49" s="162">
        <v>3.4530550689473642</v>
      </c>
      <c r="Z49" s="162">
        <v>20.718330413684182</v>
      </c>
      <c r="AA49" s="162">
        <v>3.7103544581795482</v>
      </c>
      <c r="AB49" s="162">
        <v>11.358892373031756</v>
      </c>
      <c r="AC49" s="162">
        <v>43.364997513608458</v>
      </c>
      <c r="AD49" s="162">
        <v>173.3383491076915</v>
      </c>
      <c r="AE49" s="162">
        <v>58.293981570887311</v>
      </c>
      <c r="AF49" s="162">
        <v>5692.4237726040328</v>
      </c>
      <c r="AG49" s="162">
        <v>1919.2064545363116</v>
      </c>
      <c r="AH49" s="162">
        <v>3420.63888047109</v>
      </c>
      <c r="AI49" s="162">
        <v>2179.5408834514519</v>
      </c>
      <c r="AJ49" s="162">
        <v>0.92672506450836933</v>
      </c>
      <c r="AK49" s="162">
        <v>0.77980575819035258</v>
      </c>
      <c r="AL49" s="162">
        <v>3.5024545698188363</v>
      </c>
      <c r="AM49" s="162">
        <v>0.89975642816411106</v>
      </c>
      <c r="AN49" s="162">
        <v>0.80299556166423147</v>
      </c>
      <c r="AO49" s="162">
        <v>1.1631555925581538</v>
      </c>
      <c r="AP49" s="162">
        <v>5.2242492156247904</v>
      </c>
      <c r="AQ49" s="162">
        <v>1.0994182506466679</v>
      </c>
      <c r="AR49" s="162">
        <v>0</v>
      </c>
      <c r="AS49" s="162">
        <v>162.02954177028542</v>
      </c>
      <c r="AT49" s="162">
        <v>486.08862531085617</v>
      </c>
      <c r="AU49" s="162">
        <v>333.08218827144481</v>
      </c>
      <c r="AV49" s="162">
        <v>0.18235387386255597</v>
      </c>
      <c r="AW49" s="162">
        <v>0.15344421588702387</v>
      </c>
      <c r="AX49" s="162">
        <v>0.689186235804361</v>
      </c>
      <c r="AY49" s="162">
        <v>0.24071197942328085</v>
      </c>
      <c r="AZ49" s="162">
        <v>274.45503931364107</v>
      </c>
      <c r="BA49" s="162">
        <v>230.94402883629348</v>
      </c>
      <c r="BB49" s="162">
        <v>259.31809321565754</v>
      </c>
      <c r="BC49" s="162">
        <v>239.12779749787785</v>
      </c>
      <c r="BD49" s="162">
        <v>0</v>
      </c>
      <c r="BE49" s="162">
        <v>32.009389442258545</v>
      </c>
      <c r="BF49" s="162">
        <v>192.05633665355126</v>
      </c>
      <c r="BG49" s="162">
        <v>109.42714472088468</v>
      </c>
      <c r="BH49" s="162">
        <v>70.848934586666374</v>
      </c>
      <c r="BI49" s="162">
        <v>102.62613945271897</v>
      </c>
      <c r="BJ49" s="162">
        <v>57.617455907093287</v>
      </c>
      <c r="BK49" s="162">
        <v>99.17226434688871</v>
      </c>
      <c r="BL49" s="162">
        <v>0</v>
      </c>
      <c r="BM49" s="162">
        <v>66.535961707273501</v>
      </c>
      <c r="BN49" s="162">
        <v>399.21577024364103</v>
      </c>
      <c r="BO49" s="162">
        <v>140.27579112299998</v>
      </c>
      <c r="BP49" s="162">
        <v>0</v>
      </c>
      <c r="BQ49" s="162">
        <v>1.1883060260690266E-3</v>
      </c>
      <c r="BR49" s="162">
        <v>1.0674422002236028E-2</v>
      </c>
      <c r="BS49" s="162">
        <v>1.5136327201667589E-3</v>
      </c>
      <c r="BT49" s="162">
        <v>1.2404956914831817</v>
      </c>
      <c r="BU49" s="162">
        <v>1.0438324377706221</v>
      </c>
      <c r="BV49" s="162">
        <v>4.6883158445496109</v>
      </c>
      <c r="BW49" s="162">
        <v>1.4064441665644345</v>
      </c>
      <c r="BX49" s="162">
        <v>4.2435003251173766</v>
      </c>
      <c r="BY49" s="162">
        <v>3.5707526591661298</v>
      </c>
      <c r="BZ49" s="162">
        <v>4.5822396291580576</v>
      </c>
      <c r="CA49" s="162">
        <v>3.7179340831057428</v>
      </c>
    </row>
    <row r="50" spans="1:79" hidden="1" x14ac:dyDescent="0.45">
      <c r="A50" s="19">
        <v>46</v>
      </c>
      <c r="B50" s="19" t="str">
        <f t="shared" si="2"/>
        <v>20130_Green</v>
      </c>
      <c r="C50" s="19" t="s">
        <v>1693</v>
      </c>
      <c r="D50" s="19" t="s">
        <v>1694</v>
      </c>
      <c r="E50" s="19" t="s">
        <v>1694</v>
      </c>
      <c r="F50" s="19" t="s">
        <v>1694</v>
      </c>
      <c r="G50" s="19">
        <f t="shared" si="3"/>
        <v>201</v>
      </c>
      <c r="H50" s="19">
        <f t="shared" si="0"/>
        <v>20130</v>
      </c>
      <c r="I50" s="19" t="str">
        <f t="shared" si="1"/>
        <v>020130</v>
      </c>
      <c r="J50" s="115" t="s">
        <v>1702</v>
      </c>
      <c r="K50" s="116" t="s">
        <v>1703</v>
      </c>
      <c r="L50" s="120" t="s">
        <v>1704</v>
      </c>
      <c r="M50" s="120" t="s">
        <v>1705</v>
      </c>
      <c r="N50" s="118" t="s">
        <v>1699</v>
      </c>
      <c r="O50" s="125" t="s">
        <v>1696</v>
      </c>
      <c r="P50" s="104">
        <v>0.71</v>
      </c>
      <c r="Q50" s="104">
        <v>1</v>
      </c>
      <c r="R50" s="107" t="s">
        <v>361</v>
      </c>
      <c r="S50" s="108">
        <v>21120.890167484467</v>
      </c>
      <c r="T50" s="108">
        <v>14802.767406670124</v>
      </c>
      <c r="U50" s="108">
        <v>8849.1509230463253</v>
      </c>
      <c r="V50" s="108">
        <v>14413.518179597271</v>
      </c>
      <c r="W50" s="108"/>
      <c r="X50" s="162">
        <v>27273.710122172419</v>
      </c>
      <c r="Y50" s="162">
        <v>15568.66484017155</v>
      </c>
      <c r="Z50" s="162">
        <v>4223.6990685011542</v>
      </c>
      <c r="AA50" s="162">
        <v>15418.996450647041</v>
      </c>
      <c r="AB50" s="162">
        <v>23729.391901271974</v>
      </c>
      <c r="AC50" s="162">
        <v>20603.751771320327</v>
      </c>
      <c r="AD50" s="162">
        <v>8421.4979534282065</v>
      </c>
      <c r="AE50" s="162">
        <v>19228.374504493451</v>
      </c>
      <c r="AF50" s="162">
        <v>33470.210131962689</v>
      </c>
      <c r="AG50" s="162">
        <v>8655.1126801739319</v>
      </c>
      <c r="AH50" s="162">
        <v>7627.9467791132856</v>
      </c>
      <c r="AI50" s="162">
        <v>9187.0466066265817</v>
      </c>
      <c r="AJ50" s="162">
        <v>100630.82617652022</v>
      </c>
      <c r="AK50" s="162">
        <v>28171.98698124809</v>
      </c>
      <c r="AL50" s="162">
        <v>8097.5383070724838</v>
      </c>
      <c r="AM50" s="162">
        <v>33847.59595633197</v>
      </c>
      <c r="AN50" s="162">
        <v>55091.902496447299</v>
      </c>
      <c r="AO50" s="162">
        <v>26435.516117633983</v>
      </c>
      <c r="AP50" s="162">
        <v>6877.6221725384785</v>
      </c>
      <c r="AQ50" s="162">
        <v>35112.609832992181</v>
      </c>
      <c r="AR50" s="162">
        <v>61545.762769856054</v>
      </c>
      <c r="AS50" s="162">
        <v>25353.114906538856</v>
      </c>
      <c r="AT50" s="162">
        <v>10289.351766699527</v>
      </c>
      <c r="AU50" s="162">
        <v>17720.057953509284</v>
      </c>
      <c r="AV50" s="162">
        <v>54039.723532936172</v>
      </c>
      <c r="AW50" s="162">
        <v>15151.217707203818</v>
      </c>
      <c r="AX50" s="162">
        <v>4497.2612492378739</v>
      </c>
      <c r="AY50" s="162">
        <v>23742.443071030015</v>
      </c>
      <c r="AZ50" s="162">
        <v>49948.706437077475</v>
      </c>
      <c r="BA50" s="162">
        <v>16522.79968442475</v>
      </c>
      <c r="BB50" s="162">
        <v>8051.0788001587471</v>
      </c>
      <c r="BC50" s="162">
        <v>17834.943663753791</v>
      </c>
      <c r="BD50" s="162">
        <v>53874.366661332155</v>
      </c>
      <c r="BE50" s="162">
        <v>33384.332384737383</v>
      </c>
      <c r="BF50" s="162">
        <v>24130.379976769698</v>
      </c>
      <c r="BG50" s="162">
        <v>28976.166421614125</v>
      </c>
      <c r="BH50" s="162">
        <v>23147.694825682604</v>
      </c>
      <c r="BI50" s="162">
        <v>16467.609384563122</v>
      </c>
      <c r="BJ50" s="162">
        <v>7010.2501748972654</v>
      </c>
      <c r="BK50" s="162">
        <v>17012.838600229443</v>
      </c>
      <c r="BL50" s="162">
        <v>53092.651385458448</v>
      </c>
      <c r="BM50" s="162">
        <v>21727.030778865566</v>
      </c>
      <c r="BN50" s="162">
        <v>10584.71276341231</v>
      </c>
      <c r="BO50" s="162">
        <v>19284.070800402238</v>
      </c>
      <c r="BP50" s="162">
        <v>0</v>
      </c>
      <c r="BQ50" s="162">
        <v>23447.538427948806</v>
      </c>
      <c r="BR50" s="162">
        <v>14005.813843088388</v>
      </c>
      <c r="BS50" s="162">
        <v>23123.734138238327</v>
      </c>
      <c r="BT50" s="162">
        <v>66714.264681989385</v>
      </c>
      <c r="BU50" s="162">
        <v>18752.593997140433</v>
      </c>
      <c r="BV50" s="162">
        <v>5866.8793873753675</v>
      </c>
      <c r="BW50" s="162">
        <v>25348.517418798932</v>
      </c>
      <c r="BX50" s="162">
        <v>41928.125219483802</v>
      </c>
      <c r="BY50" s="162">
        <v>15289.762479316189</v>
      </c>
      <c r="BZ50" s="162">
        <v>9786.7968765828882</v>
      </c>
      <c r="CA50" s="162">
        <v>16936.589956043415</v>
      </c>
    </row>
    <row r="51" spans="1:79" hidden="1" x14ac:dyDescent="0.45">
      <c r="A51" s="19">
        <v>47</v>
      </c>
      <c r="B51" s="19" t="str">
        <f t="shared" si="2"/>
        <v>20130_Blue</v>
      </c>
      <c r="C51" s="19" t="s">
        <v>1693</v>
      </c>
      <c r="D51" s="19" t="s">
        <v>1694</v>
      </c>
      <c r="E51" s="19" t="s">
        <v>1694</v>
      </c>
      <c r="F51" s="19" t="s">
        <v>1694</v>
      </c>
      <c r="G51" s="19">
        <f t="shared" si="3"/>
        <v>201</v>
      </c>
      <c r="H51" s="19">
        <f t="shared" si="0"/>
        <v>20130</v>
      </c>
      <c r="I51" s="19" t="str">
        <f t="shared" si="1"/>
        <v>020130</v>
      </c>
      <c r="J51" s="99"/>
      <c r="K51" s="100"/>
      <c r="L51" s="121"/>
      <c r="M51" s="121"/>
      <c r="N51" s="102"/>
      <c r="O51" s="126"/>
      <c r="P51" s="104"/>
      <c r="Q51" s="104"/>
      <c r="R51" s="107" t="s">
        <v>362</v>
      </c>
      <c r="S51" s="108">
        <v>465.06122233117469</v>
      </c>
      <c r="T51" s="108">
        <v>507.99728035602567</v>
      </c>
      <c r="U51" s="108">
        <v>683.31589120406329</v>
      </c>
      <c r="V51" s="108">
        <v>550.13709648885617</v>
      </c>
      <c r="W51" s="108"/>
      <c r="X51" s="162">
        <v>0</v>
      </c>
      <c r="Y51" s="162">
        <v>494.42720810221124</v>
      </c>
      <c r="Z51" s="162">
        <v>317.44333847791057</v>
      </c>
      <c r="AA51" s="162">
        <v>491.80138571483371</v>
      </c>
      <c r="AB51" s="162">
        <v>149.67518246798713</v>
      </c>
      <c r="AC51" s="162">
        <v>187.39203426824736</v>
      </c>
      <c r="AD51" s="162">
        <v>147.0352916706577</v>
      </c>
      <c r="AE51" s="162">
        <v>177.79715760010396</v>
      </c>
      <c r="AF51" s="162">
        <v>15936.218824059612</v>
      </c>
      <c r="AG51" s="162">
        <v>5530.5920656140097</v>
      </c>
      <c r="AH51" s="162">
        <v>9609.6554274761038</v>
      </c>
      <c r="AI51" s="162">
        <v>6243.4174601090645</v>
      </c>
      <c r="AJ51" s="162">
        <v>335.28854057689512</v>
      </c>
      <c r="AK51" s="162">
        <v>330.33856520490787</v>
      </c>
      <c r="AL51" s="162">
        <v>291.43081467815904</v>
      </c>
      <c r="AM51" s="162">
        <v>333.03136775731866</v>
      </c>
      <c r="AN51" s="162">
        <v>236.15390216905575</v>
      </c>
      <c r="AO51" s="162">
        <v>310.04324559112194</v>
      </c>
      <c r="AP51" s="162">
        <v>190.59527414545835</v>
      </c>
      <c r="AQ51" s="162">
        <v>289.42385188994496</v>
      </c>
      <c r="AR51" s="162">
        <v>0</v>
      </c>
      <c r="AS51" s="162">
        <v>360.42571920546141</v>
      </c>
      <c r="AT51" s="162">
        <v>617.63659420384317</v>
      </c>
      <c r="AU51" s="162">
        <v>499.39532600632168</v>
      </c>
      <c r="AV51" s="162">
        <v>250.10889079864273</v>
      </c>
      <c r="AW51" s="162">
        <v>264.81228942485387</v>
      </c>
      <c r="AX51" s="162">
        <v>195.2689657644863</v>
      </c>
      <c r="AY51" s="162">
        <v>259.16507675300363</v>
      </c>
      <c r="AZ51" s="162">
        <v>291.03604065916761</v>
      </c>
      <c r="BA51" s="162">
        <v>323.43403634577311</v>
      </c>
      <c r="BB51" s="162">
        <v>259.7453553176644</v>
      </c>
      <c r="BC51" s="162">
        <v>310.28444610231605</v>
      </c>
      <c r="BD51" s="162">
        <v>0</v>
      </c>
      <c r="BE51" s="162">
        <v>348.82139764025095</v>
      </c>
      <c r="BF51" s="162">
        <v>581.74728362253984</v>
      </c>
      <c r="BG51" s="162">
        <v>466.11229611831402</v>
      </c>
      <c r="BH51" s="162">
        <v>248.85208681220954</v>
      </c>
      <c r="BI51" s="162">
        <v>327.26030912382532</v>
      </c>
      <c r="BJ51" s="162">
        <v>190.16063127959023</v>
      </c>
      <c r="BK51" s="162">
        <v>316.46138060912727</v>
      </c>
      <c r="BL51" s="162">
        <v>0</v>
      </c>
      <c r="BM51" s="162">
        <v>212.32060900345817</v>
      </c>
      <c r="BN51" s="162">
        <v>305.82734825140699</v>
      </c>
      <c r="BO51" s="162">
        <v>235.13387225516507</v>
      </c>
      <c r="BP51" s="162">
        <v>0</v>
      </c>
      <c r="BQ51" s="162">
        <v>333.43616298995414</v>
      </c>
      <c r="BR51" s="162">
        <v>244.62281622535716</v>
      </c>
      <c r="BS51" s="162">
        <v>331.2101588363542</v>
      </c>
      <c r="BT51" s="162">
        <v>270.32597126835356</v>
      </c>
      <c r="BU51" s="162">
        <v>341.36672408327905</v>
      </c>
      <c r="BV51" s="162">
        <v>212.49222482374932</v>
      </c>
      <c r="BW51" s="162">
        <v>323.24061490900624</v>
      </c>
      <c r="BX51" s="162">
        <v>348.5073943082441</v>
      </c>
      <c r="BY51" s="162">
        <v>366.53225743152365</v>
      </c>
      <c r="BZ51" s="162">
        <v>323.17361043870716</v>
      </c>
      <c r="CA51" s="162">
        <v>363.88743407603999</v>
      </c>
    </row>
    <row r="52" spans="1:79" hidden="1" x14ac:dyDescent="0.45">
      <c r="A52" s="19">
        <v>48</v>
      </c>
      <c r="B52" s="19" t="str">
        <f t="shared" si="2"/>
        <v>20130_Grey</v>
      </c>
      <c r="C52" s="19" t="s">
        <v>1693</v>
      </c>
      <c r="D52" s="19" t="s">
        <v>1694</v>
      </c>
      <c r="E52" s="19" t="s">
        <v>1694</v>
      </c>
      <c r="F52" s="19" t="s">
        <v>1694</v>
      </c>
      <c r="G52" s="19">
        <f t="shared" si="3"/>
        <v>201</v>
      </c>
      <c r="H52" s="19">
        <f t="shared" si="0"/>
        <v>20130</v>
      </c>
      <c r="I52" s="19" t="str">
        <f t="shared" si="1"/>
        <v>020130</v>
      </c>
      <c r="J52" s="109"/>
      <c r="K52" s="110"/>
      <c r="L52" s="111"/>
      <c r="M52" s="112"/>
      <c r="N52" s="112"/>
      <c r="O52" s="127"/>
      <c r="P52" s="114"/>
      <c r="Q52" s="114"/>
      <c r="R52" s="107" t="s">
        <v>364</v>
      </c>
      <c r="S52" s="108">
        <v>242.77897431169416</v>
      </c>
      <c r="T52" s="108">
        <v>401.38099596041258</v>
      </c>
      <c r="U52" s="108">
        <v>711.96156683063816</v>
      </c>
      <c r="V52" s="108">
        <v>450.87441653156958</v>
      </c>
      <c r="W52" s="108"/>
      <c r="X52" s="162">
        <v>0</v>
      </c>
      <c r="Y52" s="162">
        <v>4.8634578435878373</v>
      </c>
      <c r="Z52" s="162">
        <v>29.180747061527018</v>
      </c>
      <c r="AA52" s="162">
        <v>5.2258513495486598</v>
      </c>
      <c r="AB52" s="162">
        <v>15.998439962016558</v>
      </c>
      <c r="AC52" s="162">
        <v>61.077461286772476</v>
      </c>
      <c r="AD52" s="162">
        <v>244.13851986998804</v>
      </c>
      <c r="AE52" s="162">
        <v>82.104199395615936</v>
      </c>
      <c r="AF52" s="162">
        <v>8017.4982712732863</v>
      </c>
      <c r="AG52" s="162">
        <v>2703.1076824455095</v>
      </c>
      <c r="AH52" s="162">
        <v>4817.801240100127</v>
      </c>
      <c r="AI52" s="162">
        <v>3069.7758921851437</v>
      </c>
      <c r="AJ52" s="162">
        <v>1.3052465697300977</v>
      </c>
      <c r="AK52" s="162">
        <v>1.0983179692821867</v>
      </c>
      <c r="AL52" s="162">
        <v>4.9330346053786434</v>
      </c>
      <c r="AM52" s="162">
        <v>1.2672625748790298</v>
      </c>
      <c r="AN52" s="162">
        <v>1.130979664315819</v>
      </c>
      <c r="AO52" s="162">
        <v>1.6382473134621887</v>
      </c>
      <c r="AP52" s="162">
        <v>7.3580974867954794</v>
      </c>
      <c r="AQ52" s="162">
        <v>1.5484764093615042</v>
      </c>
      <c r="AR52" s="162">
        <v>0</v>
      </c>
      <c r="AS52" s="162">
        <v>228.21062221166963</v>
      </c>
      <c r="AT52" s="162">
        <v>684.63186663500869</v>
      </c>
      <c r="AU52" s="162">
        <v>469.1298426358378</v>
      </c>
      <c r="AV52" s="162">
        <v>0.256836442059938</v>
      </c>
      <c r="AW52" s="162">
        <v>0.21611861392538573</v>
      </c>
      <c r="AX52" s="162">
        <v>0.97068483916107184</v>
      </c>
      <c r="AY52" s="162">
        <v>0.33903095693419838</v>
      </c>
      <c r="AZ52" s="162">
        <v>386.55639339949448</v>
      </c>
      <c r="BA52" s="162">
        <v>325.27328005111758</v>
      </c>
      <c r="BB52" s="162">
        <v>365.23675100796839</v>
      </c>
      <c r="BC52" s="162">
        <v>336.79971478574345</v>
      </c>
      <c r="BD52" s="162">
        <v>0</v>
      </c>
      <c r="BE52" s="162">
        <v>45.083647101772598</v>
      </c>
      <c r="BF52" s="162">
        <v>270.50188261063556</v>
      </c>
      <c r="BG52" s="162">
        <v>154.12273904349956</v>
      </c>
      <c r="BH52" s="162">
        <v>99.787231812206159</v>
      </c>
      <c r="BI52" s="162">
        <v>144.54385838411125</v>
      </c>
      <c r="BJ52" s="162">
        <v>81.15134634801872</v>
      </c>
      <c r="BK52" s="162">
        <v>139.67924555899819</v>
      </c>
      <c r="BL52" s="162">
        <v>0</v>
      </c>
      <c r="BM52" s="162">
        <v>93.712622122920422</v>
      </c>
      <c r="BN52" s="162">
        <v>562.27573273752262</v>
      </c>
      <c r="BO52" s="162">
        <v>197.57153679295772</v>
      </c>
      <c r="BP52" s="162">
        <v>0</v>
      </c>
      <c r="BQ52" s="162">
        <v>1.6736704592521501E-3</v>
      </c>
      <c r="BR52" s="162">
        <v>1.5034397186247928E-2</v>
      </c>
      <c r="BS52" s="162">
        <v>2.1318770706574069E-3</v>
      </c>
      <c r="BT52" s="162">
        <v>1.7471770302580025</v>
      </c>
      <c r="BU52" s="162">
        <v>1.4701865320712988</v>
      </c>
      <c r="BV52" s="162">
        <v>6.6032617528867759</v>
      </c>
      <c r="BW52" s="162">
        <v>1.9809072768513163</v>
      </c>
      <c r="BX52" s="162">
        <v>5.9767610212920799</v>
      </c>
      <c r="BY52" s="162">
        <v>5.0292290974170841</v>
      </c>
      <c r="BZ52" s="162">
        <v>6.4538586326169831</v>
      </c>
      <c r="CA52" s="162">
        <v>5.2365268776137226</v>
      </c>
    </row>
    <row r="53" spans="1:79" hidden="1" x14ac:dyDescent="0.45">
      <c r="A53" s="19">
        <v>49</v>
      </c>
      <c r="B53" s="19" t="str">
        <f t="shared" si="2"/>
        <v>20210_Green</v>
      </c>
      <c r="C53" s="19" t="s">
        <v>1693</v>
      </c>
      <c r="D53" s="19" t="s">
        <v>1694</v>
      </c>
      <c r="E53" s="19" t="s">
        <v>1694</v>
      </c>
      <c r="F53" s="19" t="s">
        <v>1694</v>
      </c>
      <c r="G53" s="19">
        <f t="shared" si="3"/>
        <v>202</v>
      </c>
      <c r="H53" s="19">
        <f t="shared" si="0"/>
        <v>20210</v>
      </c>
      <c r="I53" s="19" t="str">
        <f t="shared" si="1"/>
        <v>020210</v>
      </c>
      <c r="J53" s="115" t="s">
        <v>1706</v>
      </c>
      <c r="K53" s="116" t="s">
        <v>1707</v>
      </c>
      <c r="L53" s="120" t="s">
        <v>1708</v>
      </c>
      <c r="M53" s="120" t="s">
        <v>1709</v>
      </c>
      <c r="N53" s="118" t="s">
        <v>1695</v>
      </c>
      <c r="O53" s="125" t="s">
        <v>1696</v>
      </c>
      <c r="P53" s="104">
        <v>1</v>
      </c>
      <c r="Q53" s="104">
        <v>1</v>
      </c>
      <c r="R53" s="107" t="s">
        <v>361</v>
      </c>
      <c r="S53" s="108">
        <v>14995.83201891397</v>
      </c>
      <c r="T53" s="108">
        <v>10509.964858735788</v>
      </c>
      <c r="U53" s="108">
        <v>6282.8971553628908</v>
      </c>
      <c r="V53" s="108">
        <v>10233.597907514062</v>
      </c>
      <c r="W53" s="108"/>
      <c r="X53" s="162">
        <v>19364.334186742417</v>
      </c>
      <c r="Y53" s="162">
        <v>11053.752036521801</v>
      </c>
      <c r="Z53" s="162">
        <v>2998.8263386358194</v>
      </c>
      <c r="AA53" s="162">
        <v>10947.487479959398</v>
      </c>
      <c r="AB53" s="162">
        <v>16847.868249903102</v>
      </c>
      <c r="AC53" s="162">
        <v>14628.663757637432</v>
      </c>
      <c r="AD53" s="162">
        <v>5979.2635469340257</v>
      </c>
      <c r="AE53" s="162">
        <v>13652.145898190351</v>
      </c>
      <c r="AF53" s="162">
        <v>23763.84919369351</v>
      </c>
      <c r="AG53" s="162">
        <v>6145.1300029234908</v>
      </c>
      <c r="AH53" s="162">
        <v>5415.8422131704328</v>
      </c>
      <c r="AI53" s="162">
        <v>6522.8030907048724</v>
      </c>
      <c r="AJ53" s="162">
        <v>71447.886585329354</v>
      </c>
      <c r="AK53" s="162">
        <v>20002.110756686143</v>
      </c>
      <c r="AL53" s="162">
        <v>5749.2521980214633</v>
      </c>
      <c r="AM53" s="162">
        <v>24031.793128995698</v>
      </c>
      <c r="AN53" s="162">
        <v>39115.250772477579</v>
      </c>
      <c r="AO53" s="162">
        <v>18769.216443520127</v>
      </c>
      <c r="AP53" s="162">
        <v>4883.1117425023194</v>
      </c>
      <c r="AQ53" s="162">
        <v>24929.952981424445</v>
      </c>
      <c r="AR53" s="162">
        <v>43697.491566597797</v>
      </c>
      <c r="AS53" s="162">
        <v>18000.711583642587</v>
      </c>
      <c r="AT53" s="162">
        <v>7305.4397543566638</v>
      </c>
      <c r="AU53" s="162">
        <v>12581.241146991591</v>
      </c>
      <c r="AV53" s="162">
        <v>38368.203708384681</v>
      </c>
      <c r="AW53" s="162">
        <v>10757.36457211471</v>
      </c>
      <c r="AX53" s="162">
        <v>3193.05548695889</v>
      </c>
      <c r="AY53" s="162">
        <v>16857.13458043131</v>
      </c>
      <c r="AZ53" s="162">
        <v>35463.581570325005</v>
      </c>
      <c r="BA53" s="162">
        <v>11731.187775941573</v>
      </c>
      <c r="BB53" s="162">
        <v>5716.2659481127102</v>
      </c>
      <c r="BC53" s="162">
        <v>12662.810001265192</v>
      </c>
      <c r="BD53" s="162">
        <v>38250.800329545826</v>
      </c>
      <c r="BE53" s="162">
        <v>23702.875993163543</v>
      </c>
      <c r="BF53" s="162">
        <v>17132.569783506486</v>
      </c>
      <c r="BG53" s="162">
        <v>20573.078159346027</v>
      </c>
      <c r="BH53" s="162">
        <v>16434.863326234648</v>
      </c>
      <c r="BI53" s="162">
        <v>11692.002663039815</v>
      </c>
      <c r="BJ53" s="162">
        <v>4977.277624177058</v>
      </c>
      <c r="BK53" s="162">
        <v>12079.115406162904</v>
      </c>
      <c r="BL53" s="162">
        <v>37695.782483675495</v>
      </c>
      <c r="BM53" s="162">
        <v>15426.191852994552</v>
      </c>
      <c r="BN53" s="162">
        <v>7515.146062022739</v>
      </c>
      <c r="BO53" s="162">
        <v>13691.690268285589</v>
      </c>
      <c r="BP53" s="162">
        <v>0</v>
      </c>
      <c r="BQ53" s="162">
        <v>16647.752283843653</v>
      </c>
      <c r="BR53" s="162">
        <v>9944.1278285927547</v>
      </c>
      <c r="BS53" s="162">
        <v>16417.851238149211</v>
      </c>
      <c r="BT53" s="162">
        <v>47367.127924212466</v>
      </c>
      <c r="BU53" s="162">
        <v>13314.341737969706</v>
      </c>
      <c r="BV53" s="162">
        <v>4165.484365036511</v>
      </c>
      <c r="BW53" s="162">
        <v>17997.447367347242</v>
      </c>
      <c r="BX53" s="162">
        <v>29768.968905833495</v>
      </c>
      <c r="BY53" s="162">
        <v>10855.731360314494</v>
      </c>
      <c r="BZ53" s="162">
        <v>6948.6257823738497</v>
      </c>
      <c r="CA53" s="162">
        <v>12024.978868790824</v>
      </c>
    </row>
    <row r="54" spans="1:79" hidden="1" x14ac:dyDescent="0.45">
      <c r="A54" s="19">
        <v>50</v>
      </c>
      <c r="B54" s="19" t="str">
        <f t="shared" si="2"/>
        <v>20210_Blue</v>
      </c>
      <c r="C54" s="19" t="s">
        <v>1693</v>
      </c>
      <c r="D54" s="19" t="s">
        <v>1694</v>
      </c>
      <c r="E54" s="19" t="s">
        <v>1694</v>
      </c>
      <c r="F54" s="19" t="s">
        <v>1694</v>
      </c>
      <c r="G54" s="19">
        <f t="shared" si="3"/>
        <v>202</v>
      </c>
      <c r="H54" s="19">
        <f t="shared" si="0"/>
        <v>20210</v>
      </c>
      <c r="I54" s="19" t="str">
        <f t="shared" si="1"/>
        <v>020210</v>
      </c>
      <c r="J54" s="99"/>
      <c r="K54" s="100"/>
      <c r="L54" s="121"/>
      <c r="M54" s="121"/>
      <c r="N54" s="102"/>
      <c r="O54" s="126"/>
      <c r="P54" s="104"/>
      <c r="Q54" s="104"/>
      <c r="R54" s="107" t="s">
        <v>362</v>
      </c>
      <c r="S54" s="108">
        <v>328.19346785513403</v>
      </c>
      <c r="T54" s="108">
        <v>358.6780690527782</v>
      </c>
      <c r="U54" s="108">
        <v>483.15428275488495</v>
      </c>
      <c r="V54" s="108">
        <v>388.59733850708784</v>
      </c>
      <c r="W54" s="108"/>
      <c r="X54" s="162">
        <v>0</v>
      </c>
      <c r="Y54" s="162">
        <v>349.04331775256998</v>
      </c>
      <c r="Z54" s="162">
        <v>223.38477031931649</v>
      </c>
      <c r="AA54" s="162">
        <v>347.17898385753193</v>
      </c>
      <c r="AB54" s="162">
        <v>104.26937955227086</v>
      </c>
      <c r="AC54" s="162">
        <v>131.04834433045562</v>
      </c>
      <c r="AD54" s="162">
        <v>102.39505708616696</v>
      </c>
      <c r="AE54" s="162">
        <v>124.2359818960738</v>
      </c>
      <c r="AF54" s="162">
        <v>11312.715365082324</v>
      </c>
      <c r="AG54" s="162">
        <v>3924.7203665859465</v>
      </c>
      <c r="AH54" s="162">
        <v>6820.8553535080337</v>
      </c>
      <c r="AI54" s="162">
        <v>4430.8263966774357</v>
      </c>
      <c r="AJ54" s="162">
        <v>236.05486380959553</v>
      </c>
      <c r="AK54" s="162">
        <v>232.54038129548456</v>
      </c>
      <c r="AL54" s="162">
        <v>204.91587842149289</v>
      </c>
      <c r="AM54" s="162">
        <v>234.45227110769622</v>
      </c>
      <c r="AN54" s="162">
        <v>165.66927054002957</v>
      </c>
      <c r="AO54" s="162">
        <v>218.13070436969659</v>
      </c>
      <c r="AP54" s="162">
        <v>133.32264464327542</v>
      </c>
      <c r="AQ54" s="162">
        <v>203.49093484186091</v>
      </c>
      <c r="AR54" s="162">
        <v>0</v>
      </c>
      <c r="AS54" s="162">
        <v>253.90226063587758</v>
      </c>
      <c r="AT54" s="162">
        <v>436.52198188472863</v>
      </c>
      <c r="AU54" s="162">
        <v>352.57068146448836</v>
      </c>
      <c r="AV54" s="162">
        <v>175.57731246703634</v>
      </c>
      <c r="AW54" s="162">
        <v>186.01672549164624</v>
      </c>
      <c r="AX54" s="162">
        <v>136.64096569278527</v>
      </c>
      <c r="AY54" s="162">
        <v>182.00720449463259</v>
      </c>
      <c r="AZ54" s="162">
        <v>204.63558886800899</v>
      </c>
      <c r="BA54" s="162">
        <v>227.63816580549891</v>
      </c>
      <c r="BB54" s="162">
        <v>182.41920227554172</v>
      </c>
      <c r="BC54" s="162">
        <v>218.30195673264438</v>
      </c>
      <c r="BD54" s="162">
        <v>0</v>
      </c>
      <c r="BE54" s="162">
        <v>245.66319232457815</v>
      </c>
      <c r="BF54" s="162">
        <v>411.04057137200323</v>
      </c>
      <c r="BG54" s="162">
        <v>328.93973024400293</v>
      </c>
      <c r="BH54" s="162">
        <v>174.68498163666877</v>
      </c>
      <c r="BI54" s="162">
        <v>230.35481947791598</v>
      </c>
      <c r="BJ54" s="162">
        <v>133.01404820850905</v>
      </c>
      <c r="BK54" s="162">
        <v>222.68758023248034</v>
      </c>
      <c r="BL54" s="162">
        <v>0</v>
      </c>
      <c r="BM54" s="162">
        <v>148.7476323924553</v>
      </c>
      <c r="BN54" s="162">
        <v>215.13741725849894</v>
      </c>
      <c r="BO54" s="162">
        <v>164.94504930116719</v>
      </c>
      <c r="BP54" s="162">
        <v>0</v>
      </c>
      <c r="BQ54" s="162">
        <v>234.73967572286745</v>
      </c>
      <c r="BR54" s="162">
        <v>171.68219952000356</v>
      </c>
      <c r="BS54" s="162">
        <v>233.15921277381148</v>
      </c>
      <c r="BT54" s="162">
        <v>189.93143960053101</v>
      </c>
      <c r="BU54" s="162">
        <v>240.37037409912813</v>
      </c>
      <c r="BV54" s="162">
        <v>148.86947962486201</v>
      </c>
      <c r="BW54" s="162">
        <v>227.50083658539444</v>
      </c>
      <c r="BX54" s="162">
        <v>245.44024995885329</v>
      </c>
      <c r="BY54" s="162">
        <v>258.23790277638176</v>
      </c>
      <c r="BZ54" s="162">
        <v>227.45326341148206</v>
      </c>
      <c r="CA54" s="162">
        <v>256.36007819398839</v>
      </c>
    </row>
    <row r="55" spans="1:79" hidden="1" x14ac:dyDescent="0.45">
      <c r="A55" s="19">
        <v>51</v>
      </c>
      <c r="B55" s="19" t="str">
        <f t="shared" si="2"/>
        <v>20210_Grey</v>
      </c>
      <c r="C55" s="19" t="s">
        <v>1693</v>
      </c>
      <c r="D55" s="19" t="s">
        <v>1694</v>
      </c>
      <c r="E55" s="19" t="s">
        <v>1694</v>
      </c>
      <c r="F55" s="19" t="s">
        <v>1694</v>
      </c>
      <c r="G55" s="19">
        <f t="shared" si="3"/>
        <v>202</v>
      </c>
      <c r="H55" s="19">
        <f t="shared" si="0"/>
        <v>20210</v>
      </c>
      <c r="I55" s="19" t="str">
        <f t="shared" si="1"/>
        <v>020210</v>
      </c>
      <c r="J55" s="109"/>
      <c r="K55" s="110"/>
      <c r="L55" s="111"/>
      <c r="M55" s="112"/>
      <c r="N55" s="112"/>
      <c r="O55" s="127"/>
      <c r="P55" s="114"/>
      <c r="Q55" s="114"/>
      <c r="R55" s="107" t="s">
        <v>364</v>
      </c>
      <c r="S55" s="108">
        <v>172.37307176130284</v>
      </c>
      <c r="T55" s="108">
        <v>284.98050713189292</v>
      </c>
      <c r="U55" s="108">
        <v>505.49271244975307</v>
      </c>
      <c r="V55" s="108">
        <v>320.12083573741438</v>
      </c>
      <c r="W55" s="108"/>
      <c r="X55" s="162">
        <v>0</v>
      </c>
      <c r="Y55" s="162">
        <v>3.4530550689473642</v>
      </c>
      <c r="Z55" s="162">
        <v>20.718330413684182</v>
      </c>
      <c r="AA55" s="162">
        <v>3.7103544581795482</v>
      </c>
      <c r="AB55" s="162">
        <v>11.358892373031756</v>
      </c>
      <c r="AC55" s="162">
        <v>43.364997513608458</v>
      </c>
      <c r="AD55" s="162">
        <v>173.3383491076915</v>
      </c>
      <c r="AE55" s="162">
        <v>58.293981570887311</v>
      </c>
      <c r="AF55" s="162">
        <v>5692.4237726040328</v>
      </c>
      <c r="AG55" s="162">
        <v>1919.2064545363116</v>
      </c>
      <c r="AH55" s="162">
        <v>3420.63888047109</v>
      </c>
      <c r="AI55" s="162">
        <v>2179.5408834514519</v>
      </c>
      <c r="AJ55" s="162">
        <v>0.92672506450836933</v>
      </c>
      <c r="AK55" s="162">
        <v>0.77980575819035258</v>
      </c>
      <c r="AL55" s="162">
        <v>3.5024545698188363</v>
      </c>
      <c r="AM55" s="162">
        <v>0.89975642816411106</v>
      </c>
      <c r="AN55" s="162">
        <v>0.80299556166423147</v>
      </c>
      <c r="AO55" s="162">
        <v>1.1631555925581538</v>
      </c>
      <c r="AP55" s="162">
        <v>5.2242492156247904</v>
      </c>
      <c r="AQ55" s="162">
        <v>1.0994182506466679</v>
      </c>
      <c r="AR55" s="162">
        <v>0</v>
      </c>
      <c r="AS55" s="162">
        <v>162.02954177028542</v>
      </c>
      <c r="AT55" s="162">
        <v>486.08862531085617</v>
      </c>
      <c r="AU55" s="162">
        <v>333.08218827144481</v>
      </c>
      <c r="AV55" s="162">
        <v>0.18235387386255597</v>
      </c>
      <c r="AW55" s="162">
        <v>0.15344421588702387</v>
      </c>
      <c r="AX55" s="162">
        <v>0.689186235804361</v>
      </c>
      <c r="AY55" s="162">
        <v>0.24071197942328085</v>
      </c>
      <c r="AZ55" s="162">
        <v>274.45503931364107</v>
      </c>
      <c r="BA55" s="162">
        <v>230.94402883629348</v>
      </c>
      <c r="BB55" s="162">
        <v>259.31809321565754</v>
      </c>
      <c r="BC55" s="162">
        <v>239.12779749787785</v>
      </c>
      <c r="BD55" s="162">
        <v>0</v>
      </c>
      <c r="BE55" s="162">
        <v>32.009389442258545</v>
      </c>
      <c r="BF55" s="162">
        <v>192.05633665355126</v>
      </c>
      <c r="BG55" s="162">
        <v>109.42714472088468</v>
      </c>
      <c r="BH55" s="162">
        <v>70.848934586666374</v>
      </c>
      <c r="BI55" s="162">
        <v>102.62613945271897</v>
      </c>
      <c r="BJ55" s="162">
        <v>57.617455907093287</v>
      </c>
      <c r="BK55" s="162">
        <v>99.17226434688871</v>
      </c>
      <c r="BL55" s="162">
        <v>0</v>
      </c>
      <c r="BM55" s="162">
        <v>66.535961707273501</v>
      </c>
      <c r="BN55" s="162">
        <v>399.21577024364103</v>
      </c>
      <c r="BO55" s="162">
        <v>140.27579112299998</v>
      </c>
      <c r="BP55" s="162">
        <v>0</v>
      </c>
      <c r="BQ55" s="162">
        <v>1.1883060260690266E-3</v>
      </c>
      <c r="BR55" s="162">
        <v>1.0674422002236028E-2</v>
      </c>
      <c r="BS55" s="162">
        <v>1.5136327201667589E-3</v>
      </c>
      <c r="BT55" s="162">
        <v>1.2404956914831817</v>
      </c>
      <c r="BU55" s="162">
        <v>1.0438324377706221</v>
      </c>
      <c r="BV55" s="162">
        <v>4.6883158445496109</v>
      </c>
      <c r="BW55" s="162">
        <v>1.4064441665644345</v>
      </c>
      <c r="BX55" s="162">
        <v>4.2435003251173766</v>
      </c>
      <c r="BY55" s="162">
        <v>3.5707526591661298</v>
      </c>
      <c r="BZ55" s="162">
        <v>4.5822396291580576</v>
      </c>
      <c r="CA55" s="162">
        <v>3.7179340831057428</v>
      </c>
    </row>
    <row r="56" spans="1:79" hidden="1" x14ac:dyDescent="0.45">
      <c r="A56" s="19">
        <v>52</v>
      </c>
      <c r="B56" s="19" t="str">
        <f t="shared" si="2"/>
        <v>20220_Green</v>
      </c>
      <c r="C56" s="19" t="s">
        <v>1693</v>
      </c>
      <c r="D56" s="19" t="s">
        <v>1694</v>
      </c>
      <c r="E56" s="19" t="s">
        <v>1694</v>
      </c>
      <c r="F56" s="19" t="s">
        <v>1694</v>
      </c>
      <c r="G56" s="19">
        <f t="shared" si="3"/>
        <v>202</v>
      </c>
      <c r="H56" s="19">
        <f t="shared" si="0"/>
        <v>20220</v>
      </c>
      <c r="I56" s="19" t="str">
        <f t="shared" si="1"/>
        <v>020220</v>
      </c>
      <c r="J56" s="115" t="s">
        <v>1710</v>
      </c>
      <c r="K56" s="116" t="s">
        <v>1711</v>
      </c>
      <c r="L56" s="117" t="s">
        <v>1712</v>
      </c>
      <c r="M56" s="118"/>
      <c r="N56" s="118" t="s">
        <v>1699</v>
      </c>
      <c r="O56" s="118"/>
      <c r="P56" s="104">
        <v>1</v>
      </c>
      <c r="Q56" s="104">
        <v>1</v>
      </c>
      <c r="R56" s="107" t="s">
        <v>361</v>
      </c>
      <c r="S56" s="108">
        <v>14995.83201891397</v>
      </c>
      <c r="T56" s="108">
        <v>10509.964858735788</v>
      </c>
      <c r="U56" s="108">
        <v>6282.8971553628908</v>
      </c>
      <c r="V56" s="108">
        <v>10233.597907514062</v>
      </c>
      <c r="W56" s="108"/>
      <c r="X56" s="162">
        <v>19364.334186742417</v>
      </c>
      <c r="Y56" s="162">
        <v>11053.752036521801</v>
      </c>
      <c r="Z56" s="162">
        <v>2998.8263386358194</v>
      </c>
      <c r="AA56" s="162">
        <v>10947.487479959398</v>
      </c>
      <c r="AB56" s="162">
        <v>16847.868249903102</v>
      </c>
      <c r="AC56" s="162">
        <v>14628.663757637432</v>
      </c>
      <c r="AD56" s="162">
        <v>5979.2635469340257</v>
      </c>
      <c r="AE56" s="162">
        <v>13652.145898190351</v>
      </c>
      <c r="AF56" s="162">
        <v>23763.84919369351</v>
      </c>
      <c r="AG56" s="162">
        <v>6145.1300029234908</v>
      </c>
      <c r="AH56" s="162">
        <v>5415.8422131704328</v>
      </c>
      <c r="AI56" s="162">
        <v>6522.8030907048724</v>
      </c>
      <c r="AJ56" s="162">
        <v>71447.886585329354</v>
      </c>
      <c r="AK56" s="162">
        <v>20002.110756686143</v>
      </c>
      <c r="AL56" s="162">
        <v>5749.2521980214633</v>
      </c>
      <c r="AM56" s="162">
        <v>24031.793128995698</v>
      </c>
      <c r="AN56" s="162">
        <v>39115.250772477579</v>
      </c>
      <c r="AO56" s="162">
        <v>18769.216443520127</v>
      </c>
      <c r="AP56" s="162">
        <v>4883.1117425023194</v>
      </c>
      <c r="AQ56" s="162">
        <v>24929.952981424445</v>
      </c>
      <c r="AR56" s="162">
        <v>43697.491566597797</v>
      </c>
      <c r="AS56" s="162">
        <v>18000.711583642587</v>
      </c>
      <c r="AT56" s="162">
        <v>7305.4397543566638</v>
      </c>
      <c r="AU56" s="162">
        <v>12581.241146991591</v>
      </c>
      <c r="AV56" s="162">
        <v>38368.203708384681</v>
      </c>
      <c r="AW56" s="162">
        <v>10757.36457211471</v>
      </c>
      <c r="AX56" s="162">
        <v>3193.05548695889</v>
      </c>
      <c r="AY56" s="162">
        <v>16857.13458043131</v>
      </c>
      <c r="AZ56" s="162">
        <v>35463.581570325005</v>
      </c>
      <c r="BA56" s="162">
        <v>11731.187775941573</v>
      </c>
      <c r="BB56" s="162">
        <v>5716.2659481127102</v>
      </c>
      <c r="BC56" s="162">
        <v>12662.810001265192</v>
      </c>
      <c r="BD56" s="162">
        <v>38250.800329545826</v>
      </c>
      <c r="BE56" s="162">
        <v>23702.875993163543</v>
      </c>
      <c r="BF56" s="162">
        <v>17132.569783506486</v>
      </c>
      <c r="BG56" s="162">
        <v>20573.078159346027</v>
      </c>
      <c r="BH56" s="162">
        <v>16434.863326234648</v>
      </c>
      <c r="BI56" s="162">
        <v>11692.002663039815</v>
      </c>
      <c r="BJ56" s="162">
        <v>4977.277624177058</v>
      </c>
      <c r="BK56" s="162">
        <v>12079.115406162904</v>
      </c>
      <c r="BL56" s="162">
        <v>37695.782483675495</v>
      </c>
      <c r="BM56" s="162">
        <v>15426.191852994552</v>
      </c>
      <c r="BN56" s="162">
        <v>7515.146062022739</v>
      </c>
      <c r="BO56" s="162">
        <v>13691.690268285589</v>
      </c>
      <c r="BP56" s="162">
        <v>0</v>
      </c>
      <c r="BQ56" s="162">
        <v>16647.752283843653</v>
      </c>
      <c r="BR56" s="162">
        <v>9944.1278285927547</v>
      </c>
      <c r="BS56" s="162">
        <v>16417.851238149211</v>
      </c>
      <c r="BT56" s="162">
        <v>47367.127924212466</v>
      </c>
      <c r="BU56" s="162">
        <v>13314.341737969706</v>
      </c>
      <c r="BV56" s="162">
        <v>4165.484365036511</v>
      </c>
      <c r="BW56" s="162">
        <v>17997.447367347242</v>
      </c>
      <c r="BX56" s="162">
        <v>29768.968905833495</v>
      </c>
      <c r="BY56" s="162">
        <v>10855.731360314494</v>
      </c>
      <c r="BZ56" s="162">
        <v>6948.6257823738497</v>
      </c>
      <c r="CA56" s="162">
        <v>12024.978868790824</v>
      </c>
    </row>
    <row r="57" spans="1:79" hidden="1" x14ac:dyDescent="0.45">
      <c r="A57" s="19">
        <v>53</v>
      </c>
      <c r="B57" s="19" t="str">
        <f t="shared" si="2"/>
        <v>20220_Blue</v>
      </c>
      <c r="C57" s="19" t="s">
        <v>1693</v>
      </c>
      <c r="D57" s="19" t="s">
        <v>1694</v>
      </c>
      <c r="E57" s="19" t="s">
        <v>1694</v>
      </c>
      <c r="F57" s="19" t="s">
        <v>1694</v>
      </c>
      <c r="G57" s="19">
        <f t="shared" si="3"/>
        <v>202</v>
      </c>
      <c r="H57" s="19">
        <f t="shared" si="0"/>
        <v>20220</v>
      </c>
      <c r="I57" s="19" t="str">
        <f t="shared" si="1"/>
        <v>020220</v>
      </c>
      <c r="J57" s="99"/>
      <c r="K57" s="100"/>
      <c r="L57" s="101"/>
      <c r="M57" s="102"/>
      <c r="N57" s="102"/>
      <c r="O57" s="102"/>
      <c r="P57" s="104"/>
      <c r="Q57" s="104"/>
      <c r="R57" s="107" t="s">
        <v>362</v>
      </c>
      <c r="S57" s="108">
        <v>328.19346785513403</v>
      </c>
      <c r="T57" s="108">
        <v>358.6780690527782</v>
      </c>
      <c r="U57" s="108">
        <v>483.15428275488495</v>
      </c>
      <c r="V57" s="108">
        <v>388.59733850708784</v>
      </c>
      <c r="W57" s="108"/>
      <c r="X57" s="162">
        <v>0</v>
      </c>
      <c r="Y57" s="162">
        <v>349.04331775256998</v>
      </c>
      <c r="Z57" s="162">
        <v>223.38477031931649</v>
      </c>
      <c r="AA57" s="162">
        <v>347.17898385753193</v>
      </c>
      <c r="AB57" s="162">
        <v>104.26937955227086</v>
      </c>
      <c r="AC57" s="162">
        <v>131.04834433045562</v>
      </c>
      <c r="AD57" s="162">
        <v>102.39505708616696</v>
      </c>
      <c r="AE57" s="162">
        <v>124.2359818960738</v>
      </c>
      <c r="AF57" s="162">
        <v>11312.715365082324</v>
      </c>
      <c r="AG57" s="162">
        <v>3924.7203665859465</v>
      </c>
      <c r="AH57" s="162">
        <v>6820.8553535080337</v>
      </c>
      <c r="AI57" s="162">
        <v>4430.8263966774357</v>
      </c>
      <c r="AJ57" s="162">
        <v>236.05486380959553</v>
      </c>
      <c r="AK57" s="162">
        <v>232.54038129548456</v>
      </c>
      <c r="AL57" s="162">
        <v>204.91587842149289</v>
      </c>
      <c r="AM57" s="162">
        <v>234.45227110769622</v>
      </c>
      <c r="AN57" s="162">
        <v>165.66927054002957</v>
      </c>
      <c r="AO57" s="162">
        <v>218.13070436969659</v>
      </c>
      <c r="AP57" s="162">
        <v>133.32264464327542</v>
      </c>
      <c r="AQ57" s="162">
        <v>203.49093484186091</v>
      </c>
      <c r="AR57" s="162">
        <v>0</v>
      </c>
      <c r="AS57" s="162">
        <v>253.90226063587758</v>
      </c>
      <c r="AT57" s="162">
        <v>436.52198188472863</v>
      </c>
      <c r="AU57" s="162">
        <v>352.57068146448836</v>
      </c>
      <c r="AV57" s="162">
        <v>175.57731246703634</v>
      </c>
      <c r="AW57" s="162">
        <v>186.01672549164624</v>
      </c>
      <c r="AX57" s="162">
        <v>136.64096569278527</v>
      </c>
      <c r="AY57" s="162">
        <v>182.00720449463259</v>
      </c>
      <c r="AZ57" s="162">
        <v>204.63558886800899</v>
      </c>
      <c r="BA57" s="162">
        <v>227.63816580549891</v>
      </c>
      <c r="BB57" s="162">
        <v>182.41920227554172</v>
      </c>
      <c r="BC57" s="162">
        <v>218.30195673264438</v>
      </c>
      <c r="BD57" s="162">
        <v>0</v>
      </c>
      <c r="BE57" s="162">
        <v>245.66319232457815</v>
      </c>
      <c r="BF57" s="162">
        <v>411.04057137200323</v>
      </c>
      <c r="BG57" s="162">
        <v>328.93973024400293</v>
      </c>
      <c r="BH57" s="162">
        <v>174.68498163666877</v>
      </c>
      <c r="BI57" s="162">
        <v>230.35481947791598</v>
      </c>
      <c r="BJ57" s="162">
        <v>133.01404820850905</v>
      </c>
      <c r="BK57" s="162">
        <v>222.68758023248034</v>
      </c>
      <c r="BL57" s="162">
        <v>0</v>
      </c>
      <c r="BM57" s="162">
        <v>148.7476323924553</v>
      </c>
      <c r="BN57" s="162">
        <v>215.13741725849894</v>
      </c>
      <c r="BO57" s="162">
        <v>164.94504930116719</v>
      </c>
      <c r="BP57" s="162">
        <v>0</v>
      </c>
      <c r="BQ57" s="162">
        <v>234.73967572286745</v>
      </c>
      <c r="BR57" s="162">
        <v>171.68219952000356</v>
      </c>
      <c r="BS57" s="162">
        <v>233.15921277381148</v>
      </c>
      <c r="BT57" s="162">
        <v>189.93143960053101</v>
      </c>
      <c r="BU57" s="162">
        <v>240.37037409912813</v>
      </c>
      <c r="BV57" s="162">
        <v>148.86947962486201</v>
      </c>
      <c r="BW57" s="162">
        <v>227.50083658539444</v>
      </c>
      <c r="BX57" s="162">
        <v>245.44024995885329</v>
      </c>
      <c r="BY57" s="162">
        <v>258.23790277638176</v>
      </c>
      <c r="BZ57" s="162">
        <v>227.45326341148206</v>
      </c>
      <c r="CA57" s="162">
        <v>256.36007819398839</v>
      </c>
    </row>
    <row r="58" spans="1:79" hidden="1" x14ac:dyDescent="0.45">
      <c r="A58" s="19">
        <v>54</v>
      </c>
      <c r="B58" s="19" t="str">
        <f t="shared" si="2"/>
        <v>20220_Grey</v>
      </c>
      <c r="C58" s="19" t="s">
        <v>1693</v>
      </c>
      <c r="D58" s="19" t="s">
        <v>1694</v>
      </c>
      <c r="E58" s="19" t="s">
        <v>1694</v>
      </c>
      <c r="F58" s="19" t="s">
        <v>1694</v>
      </c>
      <c r="G58" s="19">
        <f t="shared" si="3"/>
        <v>202</v>
      </c>
      <c r="H58" s="19">
        <f t="shared" si="0"/>
        <v>20220</v>
      </c>
      <c r="I58" s="19" t="str">
        <f t="shared" si="1"/>
        <v>020220</v>
      </c>
      <c r="J58" s="109"/>
      <c r="K58" s="110"/>
      <c r="L58" s="111"/>
      <c r="M58" s="112"/>
      <c r="N58" s="112"/>
      <c r="O58" s="112"/>
      <c r="P58" s="114"/>
      <c r="Q58" s="114"/>
      <c r="R58" s="107" t="s">
        <v>364</v>
      </c>
      <c r="S58" s="108">
        <v>172.37307176130284</v>
      </c>
      <c r="T58" s="108">
        <v>284.98050713189292</v>
      </c>
      <c r="U58" s="108">
        <v>505.49271244975307</v>
      </c>
      <c r="V58" s="108">
        <v>320.12083573741438</v>
      </c>
      <c r="W58" s="108"/>
      <c r="X58" s="162">
        <v>0</v>
      </c>
      <c r="Y58" s="162">
        <v>3.4530550689473642</v>
      </c>
      <c r="Z58" s="162">
        <v>20.718330413684182</v>
      </c>
      <c r="AA58" s="162">
        <v>3.7103544581795482</v>
      </c>
      <c r="AB58" s="162">
        <v>11.358892373031756</v>
      </c>
      <c r="AC58" s="162">
        <v>43.364997513608458</v>
      </c>
      <c r="AD58" s="162">
        <v>173.3383491076915</v>
      </c>
      <c r="AE58" s="162">
        <v>58.293981570887311</v>
      </c>
      <c r="AF58" s="162">
        <v>5692.4237726040328</v>
      </c>
      <c r="AG58" s="162">
        <v>1919.2064545363116</v>
      </c>
      <c r="AH58" s="162">
        <v>3420.63888047109</v>
      </c>
      <c r="AI58" s="162">
        <v>2179.5408834514519</v>
      </c>
      <c r="AJ58" s="162">
        <v>0.92672506450836933</v>
      </c>
      <c r="AK58" s="162">
        <v>0.77980575819035258</v>
      </c>
      <c r="AL58" s="162">
        <v>3.5024545698188363</v>
      </c>
      <c r="AM58" s="162">
        <v>0.89975642816411106</v>
      </c>
      <c r="AN58" s="162">
        <v>0.80299556166423147</v>
      </c>
      <c r="AO58" s="162">
        <v>1.1631555925581538</v>
      </c>
      <c r="AP58" s="162">
        <v>5.2242492156247904</v>
      </c>
      <c r="AQ58" s="162">
        <v>1.0994182506466679</v>
      </c>
      <c r="AR58" s="162">
        <v>0</v>
      </c>
      <c r="AS58" s="162">
        <v>162.02954177028542</v>
      </c>
      <c r="AT58" s="162">
        <v>486.08862531085617</v>
      </c>
      <c r="AU58" s="162">
        <v>333.08218827144481</v>
      </c>
      <c r="AV58" s="162">
        <v>0.18235387386255597</v>
      </c>
      <c r="AW58" s="162">
        <v>0.15344421588702387</v>
      </c>
      <c r="AX58" s="162">
        <v>0.689186235804361</v>
      </c>
      <c r="AY58" s="162">
        <v>0.24071197942328085</v>
      </c>
      <c r="AZ58" s="162">
        <v>274.45503931364107</v>
      </c>
      <c r="BA58" s="162">
        <v>230.94402883629348</v>
      </c>
      <c r="BB58" s="162">
        <v>259.31809321565754</v>
      </c>
      <c r="BC58" s="162">
        <v>239.12779749787785</v>
      </c>
      <c r="BD58" s="162">
        <v>0</v>
      </c>
      <c r="BE58" s="162">
        <v>32.009389442258545</v>
      </c>
      <c r="BF58" s="162">
        <v>192.05633665355126</v>
      </c>
      <c r="BG58" s="162">
        <v>109.42714472088468</v>
      </c>
      <c r="BH58" s="162">
        <v>70.848934586666374</v>
      </c>
      <c r="BI58" s="162">
        <v>102.62613945271897</v>
      </c>
      <c r="BJ58" s="162">
        <v>57.617455907093287</v>
      </c>
      <c r="BK58" s="162">
        <v>99.17226434688871</v>
      </c>
      <c r="BL58" s="162">
        <v>0</v>
      </c>
      <c r="BM58" s="162">
        <v>66.535961707273501</v>
      </c>
      <c r="BN58" s="162">
        <v>399.21577024364103</v>
      </c>
      <c r="BO58" s="162">
        <v>140.27579112299998</v>
      </c>
      <c r="BP58" s="162">
        <v>0</v>
      </c>
      <c r="BQ58" s="162">
        <v>1.1883060260690266E-3</v>
      </c>
      <c r="BR58" s="162">
        <v>1.0674422002236028E-2</v>
      </c>
      <c r="BS58" s="162">
        <v>1.5136327201667589E-3</v>
      </c>
      <c r="BT58" s="162">
        <v>1.2404956914831817</v>
      </c>
      <c r="BU58" s="162">
        <v>1.0438324377706221</v>
      </c>
      <c r="BV58" s="162">
        <v>4.6883158445496109</v>
      </c>
      <c r="BW58" s="162">
        <v>1.4064441665644345</v>
      </c>
      <c r="BX58" s="162">
        <v>4.2435003251173766</v>
      </c>
      <c r="BY58" s="162">
        <v>3.5707526591661298</v>
      </c>
      <c r="BZ58" s="162">
        <v>4.5822396291580576</v>
      </c>
      <c r="CA58" s="162">
        <v>3.7179340831057428</v>
      </c>
    </row>
    <row r="59" spans="1:79" hidden="1" x14ac:dyDescent="0.45">
      <c r="A59" s="19">
        <v>55</v>
      </c>
      <c r="B59" s="19" t="str">
        <f t="shared" si="2"/>
        <v>20230_Green</v>
      </c>
      <c r="C59" s="19" t="s">
        <v>1693</v>
      </c>
      <c r="D59" s="19" t="s">
        <v>1694</v>
      </c>
      <c r="E59" s="19" t="s">
        <v>1694</v>
      </c>
      <c r="F59" s="19" t="s">
        <v>1694</v>
      </c>
      <c r="G59" s="19">
        <f t="shared" si="3"/>
        <v>202</v>
      </c>
      <c r="H59" s="19">
        <f t="shared" si="0"/>
        <v>20230</v>
      </c>
      <c r="I59" s="19" t="str">
        <f t="shared" si="1"/>
        <v>020230</v>
      </c>
      <c r="J59" s="115" t="s">
        <v>1713</v>
      </c>
      <c r="K59" s="116" t="s">
        <v>1714</v>
      </c>
      <c r="L59" s="120" t="s">
        <v>1715</v>
      </c>
      <c r="M59" s="120" t="s">
        <v>1716</v>
      </c>
      <c r="N59" s="118" t="s">
        <v>1702</v>
      </c>
      <c r="O59" s="125" t="s">
        <v>1703</v>
      </c>
      <c r="P59" s="104">
        <v>1</v>
      </c>
      <c r="Q59" s="104">
        <v>1</v>
      </c>
      <c r="R59" s="107" t="s">
        <v>361</v>
      </c>
      <c r="S59" s="108">
        <v>21120.890167484467</v>
      </c>
      <c r="T59" s="108">
        <v>14802.767406670124</v>
      </c>
      <c r="U59" s="108">
        <v>8849.1509230463253</v>
      </c>
      <c r="V59" s="108">
        <v>14413.518179597271</v>
      </c>
      <c r="W59" s="108"/>
      <c r="X59" s="162">
        <v>27273.710122172419</v>
      </c>
      <c r="Y59" s="162">
        <v>15568.66484017155</v>
      </c>
      <c r="Z59" s="162">
        <v>4223.6990685011542</v>
      </c>
      <c r="AA59" s="162">
        <v>15418.996450647041</v>
      </c>
      <c r="AB59" s="162">
        <v>23729.391901271974</v>
      </c>
      <c r="AC59" s="162">
        <v>20603.751771320327</v>
      </c>
      <c r="AD59" s="162">
        <v>8421.4979534282065</v>
      </c>
      <c r="AE59" s="162">
        <v>19228.374504493451</v>
      </c>
      <c r="AF59" s="162">
        <v>33470.210131962689</v>
      </c>
      <c r="AG59" s="162">
        <v>8655.1126801739319</v>
      </c>
      <c r="AH59" s="162">
        <v>7627.9467791132856</v>
      </c>
      <c r="AI59" s="162">
        <v>9187.0466066265817</v>
      </c>
      <c r="AJ59" s="162">
        <v>100630.82617652022</v>
      </c>
      <c r="AK59" s="162">
        <v>28171.98698124809</v>
      </c>
      <c r="AL59" s="162">
        <v>8097.5383070724838</v>
      </c>
      <c r="AM59" s="162">
        <v>33847.59595633197</v>
      </c>
      <c r="AN59" s="162">
        <v>55091.902496447299</v>
      </c>
      <c r="AO59" s="162">
        <v>26435.516117633983</v>
      </c>
      <c r="AP59" s="162">
        <v>6877.6221725384785</v>
      </c>
      <c r="AQ59" s="162">
        <v>35112.609832992181</v>
      </c>
      <c r="AR59" s="162">
        <v>61545.762769856054</v>
      </c>
      <c r="AS59" s="162">
        <v>25353.114906538856</v>
      </c>
      <c r="AT59" s="162">
        <v>10289.351766699527</v>
      </c>
      <c r="AU59" s="162">
        <v>17720.057953509284</v>
      </c>
      <c r="AV59" s="162">
        <v>54039.723532936172</v>
      </c>
      <c r="AW59" s="162">
        <v>15151.217707203818</v>
      </c>
      <c r="AX59" s="162">
        <v>4497.2612492378739</v>
      </c>
      <c r="AY59" s="162">
        <v>23742.443071030015</v>
      </c>
      <c r="AZ59" s="162">
        <v>49948.706437077475</v>
      </c>
      <c r="BA59" s="162">
        <v>16522.79968442475</v>
      </c>
      <c r="BB59" s="162">
        <v>8051.0788001587471</v>
      </c>
      <c r="BC59" s="162">
        <v>17834.943663753791</v>
      </c>
      <c r="BD59" s="162">
        <v>53874.366661332155</v>
      </c>
      <c r="BE59" s="162">
        <v>33384.332384737383</v>
      </c>
      <c r="BF59" s="162">
        <v>24130.379976769698</v>
      </c>
      <c r="BG59" s="162">
        <v>28976.166421614125</v>
      </c>
      <c r="BH59" s="162">
        <v>23147.694825682604</v>
      </c>
      <c r="BI59" s="162">
        <v>16467.609384563122</v>
      </c>
      <c r="BJ59" s="162">
        <v>7010.2501748972654</v>
      </c>
      <c r="BK59" s="162">
        <v>17012.838600229443</v>
      </c>
      <c r="BL59" s="162">
        <v>53092.651385458448</v>
      </c>
      <c r="BM59" s="162">
        <v>21727.030778865566</v>
      </c>
      <c r="BN59" s="162">
        <v>10584.71276341231</v>
      </c>
      <c r="BO59" s="162">
        <v>19284.070800402238</v>
      </c>
      <c r="BP59" s="162">
        <v>0</v>
      </c>
      <c r="BQ59" s="162">
        <v>23447.538427948806</v>
      </c>
      <c r="BR59" s="162">
        <v>14005.813843088388</v>
      </c>
      <c r="BS59" s="162">
        <v>23123.734138238327</v>
      </c>
      <c r="BT59" s="162">
        <v>66714.264681989385</v>
      </c>
      <c r="BU59" s="162">
        <v>18752.593997140433</v>
      </c>
      <c r="BV59" s="162">
        <v>5866.8793873753675</v>
      </c>
      <c r="BW59" s="162">
        <v>25348.517418798932</v>
      </c>
      <c r="BX59" s="162">
        <v>41928.125219483802</v>
      </c>
      <c r="BY59" s="162">
        <v>15289.762479316189</v>
      </c>
      <c r="BZ59" s="162">
        <v>9786.7968765828882</v>
      </c>
      <c r="CA59" s="162">
        <v>16936.589956043415</v>
      </c>
    </row>
    <row r="60" spans="1:79" hidden="1" x14ac:dyDescent="0.45">
      <c r="A60" s="19">
        <v>56</v>
      </c>
      <c r="B60" s="19" t="str">
        <f t="shared" si="2"/>
        <v>20230_Blue</v>
      </c>
      <c r="C60" s="19" t="s">
        <v>1693</v>
      </c>
      <c r="D60" s="19" t="s">
        <v>1694</v>
      </c>
      <c r="E60" s="19" t="s">
        <v>1694</v>
      </c>
      <c r="F60" s="19" t="s">
        <v>1694</v>
      </c>
      <c r="G60" s="19">
        <f t="shared" si="3"/>
        <v>202</v>
      </c>
      <c r="H60" s="19">
        <f t="shared" si="0"/>
        <v>20230</v>
      </c>
      <c r="I60" s="19" t="str">
        <f t="shared" si="1"/>
        <v>020230</v>
      </c>
      <c r="J60" s="99"/>
      <c r="K60" s="100"/>
      <c r="L60" s="121"/>
      <c r="M60" s="121"/>
      <c r="N60" s="102"/>
      <c r="O60" s="126"/>
      <c r="P60" s="104"/>
      <c r="Q60" s="104"/>
      <c r="R60" s="107" t="s">
        <v>362</v>
      </c>
      <c r="S60" s="108">
        <v>465.06122233117469</v>
      </c>
      <c r="T60" s="108">
        <v>507.99728035602567</v>
      </c>
      <c r="U60" s="108">
        <v>683.31589120406329</v>
      </c>
      <c r="V60" s="108">
        <v>550.13709648885617</v>
      </c>
      <c r="W60" s="108"/>
      <c r="X60" s="162">
        <v>0</v>
      </c>
      <c r="Y60" s="162">
        <v>494.42720810221124</v>
      </c>
      <c r="Z60" s="162">
        <v>317.44333847791057</v>
      </c>
      <c r="AA60" s="162">
        <v>491.80138571483371</v>
      </c>
      <c r="AB60" s="162">
        <v>149.67518246798713</v>
      </c>
      <c r="AC60" s="162">
        <v>187.39203426824736</v>
      </c>
      <c r="AD60" s="162">
        <v>147.0352916706577</v>
      </c>
      <c r="AE60" s="162">
        <v>177.79715760010396</v>
      </c>
      <c r="AF60" s="162">
        <v>15936.218824059612</v>
      </c>
      <c r="AG60" s="162">
        <v>5530.5920656140097</v>
      </c>
      <c r="AH60" s="162">
        <v>9609.6554274761038</v>
      </c>
      <c r="AI60" s="162">
        <v>6243.4174601090645</v>
      </c>
      <c r="AJ60" s="162">
        <v>335.28854057689512</v>
      </c>
      <c r="AK60" s="162">
        <v>330.33856520490787</v>
      </c>
      <c r="AL60" s="162">
        <v>291.43081467815904</v>
      </c>
      <c r="AM60" s="162">
        <v>333.03136775731866</v>
      </c>
      <c r="AN60" s="162">
        <v>236.15390216905575</v>
      </c>
      <c r="AO60" s="162">
        <v>310.04324559112194</v>
      </c>
      <c r="AP60" s="162">
        <v>190.59527414545835</v>
      </c>
      <c r="AQ60" s="162">
        <v>289.42385188994496</v>
      </c>
      <c r="AR60" s="162">
        <v>0</v>
      </c>
      <c r="AS60" s="162">
        <v>360.42571920546141</v>
      </c>
      <c r="AT60" s="162">
        <v>617.63659420384317</v>
      </c>
      <c r="AU60" s="162">
        <v>499.39532600632168</v>
      </c>
      <c r="AV60" s="162">
        <v>250.10889079864273</v>
      </c>
      <c r="AW60" s="162">
        <v>264.81228942485387</v>
      </c>
      <c r="AX60" s="162">
        <v>195.2689657644863</v>
      </c>
      <c r="AY60" s="162">
        <v>259.16507675300363</v>
      </c>
      <c r="AZ60" s="162">
        <v>291.03604065916761</v>
      </c>
      <c r="BA60" s="162">
        <v>323.43403634577311</v>
      </c>
      <c r="BB60" s="162">
        <v>259.7453553176644</v>
      </c>
      <c r="BC60" s="162">
        <v>310.28444610231605</v>
      </c>
      <c r="BD60" s="162">
        <v>0</v>
      </c>
      <c r="BE60" s="162">
        <v>348.82139764025095</v>
      </c>
      <c r="BF60" s="162">
        <v>581.74728362253984</v>
      </c>
      <c r="BG60" s="162">
        <v>466.11229611831402</v>
      </c>
      <c r="BH60" s="162">
        <v>248.85208681220954</v>
      </c>
      <c r="BI60" s="162">
        <v>327.26030912382532</v>
      </c>
      <c r="BJ60" s="162">
        <v>190.16063127959023</v>
      </c>
      <c r="BK60" s="162">
        <v>316.46138060912727</v>
      </c>
      <c r="BL60" s="162">
        <v>0</v>
      </c>
      <c r="BM60" s="162">
        <v>212.32060900345817</v>
      </c>
      <c r="BN60" s="162">
        <v>305.82734825140699</v>
      </c>
      <c r="BO60" s="162">
        <v>235.13387225516507</v>
      </c>
      <c r="BP60" s="162">
        <v>0</v>
      </c>
      <c r="BQ60" s="162">
        <v>333.43616298995414</v>
      </c>
      <c r="BR60" s="162">
        <v>244.62281622535716</v>
      </c>
      <c r="BS60" s="162">
        <v>331.2101588363542</v>
      </c>
      <c r="BT60" s="162">
        <v>270.32597126835356</v>
      </c>
      <c r="BU60" s="162">
        <v>341.36672408327905</v>
      </c>
      <c r="BV60" s="162">
        <v>212.49222482374932</v>
      </c>
      <c r="BW60" s="162">
        <v>323.24061490900624</v>
      </c>
      <c r="BX60" s="162">
        <v>348.5073943082441</v>
      </c>
      <c r="BY60" s="162">
        <v>366.53225743152365</v>
      </c>
      <c r="BZ60" s="162">
        <v>323.17361043870716</v>
      </c>
      <c r="CA60" s="162">
        <v>363.88743407603999</v>
      </c>
    </row>
    <row r="61" spans="1:79" hidden="1" x14ac:dyDescent="0.45">
      <c r="A61" s="19">
        <v>57</v>
      </c>
      <c r="B61" s="19" t="str">
        <f t="shared" si="2"/>
        <v>20230_Grey</v>
      </c>
      <c r="C61" s="19" t="s">
        <v>1693</v>
      </c>
      <c r="D61" s="19" t="s">
        <v>1694</v>
      </c>
      <c r="E61" s="19" t="s">
        <v>1694</v>
      </c>
      <c r="F61" s="19" t="s">
        <v>1694</v>
      </c>
      <c r="G61" s="19">
        <f t="shared" si="3"/>
        <v>202</v>
      </c>
      <c r="H61" s="19">
        <f t="shared" si="0"/>
        <v>20230</v>
      </c>
      <c r="I61" s="19" t="str">
        <f t="shared" si="1"/>
        <v>020230</v>
      </c>
      <c r="J61" s="109"/>
      <c r="K61" s="110"/>
      <c r="L61" s="111"/>
      <c r="M61" s="112"/>
      <c r="N61" s="112"/>
      <c r="O61" s="127"/>
      <c r="P61" s="114"/>
      <c r="Q61" s="114"/>
      <c r="R61" s="107" t="s">
        <v>364</v>
      </c>
      <c r="S61" s="108">
        <v>242.77897431169416</v>
      </c>
      <c r="T61" s="108">
        <v>401.38099596041258</v>
      </c>
      <c r="U61" s="108">
        <v>711.96156683063816</v>
      </c>
      <c r="V61" s="108">
        <v>450.87441653156958</v>
      </c>
      <c r="W61" s="108"/>
      <c r="X61" s="162">
        <v>0</v>
      </c>
      <c r="Y61" s="162">
        <v>4.8634578435878373</v>
      </c>
      <c r="Z61" s="162">
        <v>29.180747061527018</v>
      </c>
      <c r="AA61" s="162">
        <v>5.2258513495486598</v>
      </c>
      <c r="AB61" s="162">
        <v>15.998439962016558</v>
      </c>
      <c r="AC61" s="162">
        <v>61.077461286772476</v>
      </c>
      <c r="AD61" s="162">
        <v>244.13851986998804</v>
      </c>
      <c r="AE61" s="162">
        <v>82.104199395615936</v>
      </c>
      <c r="AF61" s="162">
        <v>8017.4982712732863</v>
      </c>
      <c r="AG61" s="162">
        <v>2703.1076824455095</v>
      </c>
      <c r="AH61" s="162">
        <v>4817.801240100127</v>
      </c>
      <c r="AI61" s="162">
        <v>3069.7758921851437</v>
      </c>
      <c r="AJ61" s="162">
        <v>1.3052465697300977</v>
      </c>
      <c r="AK61" s="162">
        <v>1.0983179692821867</v>
      </c>
      <c r="AL61" s="162">
        <v>4.9330346053786434</v>
      </c>
      <c r="AM61" s="162">
        <v>1.2672625748790298</v>
      </c>
      <c r="AN61" s="162">
        <v>1.130979664315819</v>
      </c>
      <c r="AO61" s="162">
        <v>1.6382473134621887</v>
      </c>
      <c r="AP61" s="162">
        <v>7.3580974867954794</v>
      </c>
      <c r="AQ61" s="162">
        <v>1.5484764093615042</v>
      </c>
      <c r="AR61" s="162">
        <v>0</v>
      </c>
      <c r="AS61" s="162">
        <v>228.21062221166963</v>
      </c>
      <c r="AT61" s="162">
        <v>684.63186663500869</v>
      </c>
      <c r="AU61" s="162">
        <v>469.1298426358378</v>
      </c>
      <c r="AV61" s="162">
        <v>0.256836442059938</v>
      </c>
      <c r="AW61" s="162">
        <v>0.21611861392538573</v>
      </c>
      <c r="AX61" s="162">
        <v>0.97068483916107184</v>
      </c>
      <c r="AY61" s="162">
        <v>0.33903095693419838</v>
      </c>
      <c r="AZ61" s="162">
        <v>386.55639339949448</v>
      </c>
      <c r="BA61" s="162">
        <v>325.27328005111758</v>
      </c>
      <c r="BB61" s="162">
        <v>365.23675100796839</v>
      </c>
      <c r="BC61" s="162">
        <v>336.79971478574345</v>
      </c>
      <c r="BD61" s="162">
        <v>0</v>
      </c>
      <c r="BE61" s="162">
        <v>45.083647101772598</v>
      </c>
      <c r="BF61" s="162">
        <v>270.50188261063556</v>
      </c>
      <c r="BG61" s="162">
        <v>154.12273904349956</v>
      </c>
      <c r="BH61" s="162">
        <v>99.787231812206159</v>
      </c>
      <c r="BI61" s="162">
        <v>144.54385838411125</v>
      </c>
      <c r="BJ61" s="162">
        <v>81.15134634801872</v>
      </c>
      <c r="BK61" s="162">
        <v>139.67924555899819</v>
      </c>
      <c r="BL61" s="162">
        <v>0</v>
      </c>
      <c r="BM61" s="162">
        <v>93.712622122920422</v>
      </c>
      <c r="BN61" s="162">
        <v>562.27573273752262</v>
      </c>
      <c r="BO61" s="162">
        <v>197.57153679295772</v>
      </c>
      <c r="BP61" s="162">
        <v>0</v>
      </c>
      <c r="BQ61" s="162">
        <v>1.6736704592521501E-3</v>
      </c>
      <c r="BR61" s="162">
        <v>1.5034397186247928E-2</v>
      </c>
      <c r="BS61" s="162">
        <v>2.1318770706574069E-3</v>
      </c>
      <c r="BT61" s="162">
        <v>1.7471770302580025</v>
      </c>
      <c r="BU61" s="162">
        <v>1.4701865320712988</v>
      </c>
      <c r="BV61" s="162">
        <v>6.6032617528867759</v>
      </c>
      <c r="BW61" s="162">
        <v>1.9809072768513163</v>
      </c>
      <c r="BX61" s="162">
        <v>5.9767610212920799</v>
      </c>
      <c r="BY61" s="162">
        <v>5.0292290974170841</v>
      </c>
      <c r="BZ61" s="162">
        <v>6.4538586326169831</v>
      </c>
      <c r="CA61" s="162">
        <v>5.2365268776137226</v>
      </c>
    </row>
    <row r="62" spans="1:79" hidden="1" x14ac:dyDescent="0.45">
      <c r="A62" s="19">
        <v>58</v>
      </c>
      <c r="B62" s="19" t="str">
        <f t="shared" si="2"/>
        <v>20311_Green</v>
      </c>
      <c r="C62" s="19" t="s">
        <v>1694</v>
      </c>
      <c r="D62" s="19" t="s">
        <v>1694</v>
      </c>
      <c r="E62" s="19" t="s">
        <v>1694</v>
      </c>
      <c r="F62" s="19" t="s">
        <v>1694</v>
      </c>
      <c r="G62" s="19">
        <f t="shared" si="3"/>
        <v>203</v>
      </c>
      <c r="H62" s="19">
        <f t="shared" si="0"/>
        <v>20311</v>
      </c>
      <c r="I62" s="19" t="str">
        <f t="shared" si="1"/>
        <v>020311</v>
      </c>
      <c r="J62" s="115" t="s">
        <v>1717</v>
      </c>
      <c r="K62" s="116" t="s">
        <v>1718</v>
      </c>
      <c r="L62" s="120" t="s">
        <v>1719</v>
      </c>
      <c r="M62" s="118" t="s">
        <v>1720</v>
      </c>
      <c r="N62" s="118" t="s">
        <v>1665</v>
      </c>
      <c r="O62" s="125" t="s">
        <v>1670</v>
      </c>
      <c r="P62" s="104">
        <v>0.76</v>
      </c>
      <c r="Q62" s="104">
        <v>0.8628538606944135</v>
      </c>
      <c r="R62" s="107" t="s">
        <v>361</v>
      </c>
      <c r="S62" s="108">
        <v>5592.1441400813446</v>
      </c>
      <c r="T62" s="108">
        <v>3803.1410985277184</v>
      </c>
      <c r="U62" s="108">
        <v>2956.3955431715863</v>
      </c>
      <c r="V62" s="108">
        <v>3582.2375348547466</v>
      </c>
      <c r="W62" s="108"/>
      <c r="X62" s="162">
        <v>0</v>
      </c>
      <c r="Y62" s="162">
        <v>0</v>
      </c>
      <c r="Z62" s="162">
        <v>0</v>
      </c>
      <c r="AA62" s="162">
        <v>0</v>
      </c>
      <c r="AB62" s="162">
        <v>4002.0175706895088</v>
      </c>
      <c r="AC62" s="162">
        <v>3729.8303098125921</v>
      </c>
      <c r="AD62" s="162">
        <v>5974.0546285136852</v>
      </c>
      <c r="AE62" s="162">
        <v>4438.0685432018518</v>
      </c>
      <c r="AF62" s="162">
        <v>3303.8683502365202</v>
      </c>
      <c r="AG62" s="162">
        <v>2383.8461756842294</v>
      </c>
      <c r="AH62" s="162">
        <v>2951.0158761108546</v>
      </c>
      <c r="AI62" s="162">
        <v>2944.418076891106</v>
      </c>
      <c r="AJ62" s="162">
        <v>5322.4846210848227</v>
      </c>
      <c r="AK62" s="162">
        <v>3806.9443876629339</v>
      </c>
      <c r="AL62" s="162">
        <v>3961.6692133250381</v>
      </c>
      <c r="AM62" s="162">
        <v>3920.8549707774378</v>
      </c>
      <c r="AN62" s="162">
        <v>4286.2000357714005</v>
      </c>
      <c r="AO62" s="162">
        <v>3335.9051074265681</v>
      </c>
      <c r="AP62" s="162">
        <v>4500.4662570771225</v>
      </c>
      <c r="AQ62" s="162">
        <v>3586.8619045718692</v>
      </c>
      <c r="AR62" s="162">
        <v>3364.9324888903616</v>
      </c>
      <c r="AS62" s="162">
        <v>1737.7714466370435</v>
      </c>
      <c r="AT62" s="162">
        <v>5483.5966154085818</v>
      </c>
      <c r="AU62" s="162">
        <v>3634.3864100699534</v>
      </c>
      <c r="AV62" s="162">
        <v>3852.1108959272906</v>
      </c>
      <c r="AW62" s="162">
        <v>2751.4799370045221</v>
      </c>
      <c r="AX62" s="162">
        <v>3630.2431495610972</v>
      </c>
      <c r="AY62" s="162">
        <v>3296.4399486331517</v>
      </c>
      <c r="AZ62" s="162">
        <v>4132.8124436484168</v>
      </c>
      <c r="BA62" s="162">
        <v>2878.5695407221897</v>
      </c>
      <c r="BB62" s="162">
        <v>6149.0208879737229</v>
      </c>
      <c r="BC62" s="162">
        <v>3893.0098985511372</v>
      </c>
      <c r="BD62" s="162">
        <v>3604.7097840826414</v>
      </c>
      <c r="BE62" s="162">
        <v>2743.6663941960633</v>
      </c>
      <c r="BF62" s="162">
        <v>7898.4710867655467</v>
      </c>
      <c r="BG62" s="162">
        <v>4970.6247038100137</v>
      </c>
      <c r="BH62" s="162">
        <v>8517.1505541355109</v>
      </c>
      <c r="BI62" s="162">
        <v>6793.7108881326958</v>
      </c>
      <c r="BJ62" s="162">
        <v>6017.2306153561622</v>
      </c>
      <c r="BK62" s="162">
        <v>6775.7497724483883</v>
      </c>
      <c r="BL62" s="162">
        <v>4822.659541121493</v>
      </c>
      <c r="BM62" s="162">
        <v>3406.9239276569715</v>
      </c>
      <c r="BN62" s="162">
        <v>5458.6806983700708</v>
      </c>
      <c r="BO62" s="162">
        <v>3930.7664976519632</v>
      </c>
      <c r="BP62" s="162">
        <v>0</v>
      </c>
      <c r="BQ62" s="162">
        <v>4093.3114335061969</v>
      </c>
      <c r="BR62" s="162">
        <v>2292.6611487624714</v>
      </c>
      <c r="BS62" s="162">
        <v>4025.840879561335</v>
      </c>
      <c r="BT62" s="162">
        <v>5044.7898629228202</v>
      </c>
      <c r="BU62" s="162">
        <v>4275.7229617407711</v>
      </c>
      <c r="BV62" s="162">
        <v>5109.4471009498311</v>
      </c>
      <c r="BW62" s="162">
        <v>4659.1656226114237</v>
      </c>
      <c r="BX62" s="162">
        <v>4144.2008271599643</v>
      </c>
      <c r="BY62" s="162">
        <v>4766.8574850484711</v>
      </c>
      <c r="BZ62" s="162">
        <v>8613.9619492055281</v>
      </c>
      <c r="CA62" s="162">
        <v>5239.587749460813</v>
      </c>
    </row>
    <row r="63" spans="1:79" hidden="1" x14ac:dyDescent="0.45">
      <c r="A63" s="19">
        <v>59</v>
      </c>
      <c r="B63" s="19" t="str">
        <f t="shared" si="2"/>
        <v>20311_Blue</v>
      </c>
      <c r="C63" s="19" t="s">
        <v>1694</v>
      </c>
      <c r="D63" s="19" t="s">
        <v>1694</v>
      </c>
      <c r="E63" s="19" t="s">
        <v>1694</v>
      </c>
      <c r="F63" s="19" t="s">
        <v>1694</v>
      </c>
      <c r="G63" s="19">
        <f t="shared" si="3"/>
        <v>203</v>
      </c>
      <c r="H63" s="19">
        <f t="shared" si="0"/>
        <v>20311</v>
      </c>
      <c r="I63" s="19" t="str">
        <f t="shared" si="1"/>
        <v>020311</v>
      </c>
      <c r="J63" s="99"/>
      <c r="K63" s="100"/>
      <c r="L63" s="121"/>
      <c r="M63" s="102"/>
      <c r="N63" s="102"/>
      <c r="O63" s="126"/>
      <c r="P63" s="104"/>
      <c r="Q63" s="104"/>
      <c r="R63" s="107" t="s">
        <v>362</v>
      </c>
      <c r="S63" s="108">
        <v>304.96535942420797</v>
      </c>
      <c r="T63" s="108">
        <v>307.67594001120239</v>
      </c>
      <c r="U63" s="108">
        <v>345.85305648395712</v>
      </c>
      <c r="V63" s="108">
        <v>325.10089863266876</v>
      </c>
      <c r="W63" s="108"/>
      <c r="X63" s="162">
        <v>0</v>
      </c>
      <c r="Y63" s="162">
        <v>0</v>
      </c>
      <c r="Z63" s="162">
        <v>0</v>
      </c>
      <c r="AA63" s="162">
        <v>0</v>
      </c>
      <c r="AB63" s="162">
        <v>1223.1252668640282</v>
      </c>
      <c r="AC63" s="162">
        <v>594.50634240532929</v>
      </c>
      <c r="AD63" s="162">
        <v>146.8489849031921</v>
      </c>
      <c r="AE63" s="162">
        <v>536.55136520137034</v>
      </c>
      <c r="AF63" s="162">
        <v>1179.4597191872419</v>
      </c>
      <c r="AG63" s="162">
        <v>1851.4943162657082</v>
      </c>
      <c r="AH63" s="162">
        <v>3096.341933910875</v>
      </c>
      <c r="AI63" s="162">
        <v>3071.1283550447233</v>
      </c>
      <c r="AJ63" s="162">
        <v>454.00136501433349</v>
      </c>
      <c r="AK63" s="162">
        <v>623.30989600630085</v>
      </c>
      <c r="AL63" s="162">
        <v>694.49196805189297</v>
      </c>
      <c r="AM63" s="162">
        <v>612.69986717993606</v>
      </c>
      <c r="AN63" s="162">
        <v>120.48901033442441</v>
      </c>
      <c r="AO63" s="162">
        <v>284.18625301607307</v>
      </c>
      <c r="AP63" s="162">
        <v>230.61949695405724</v>
      </c>
      <c r="AQ63" s="162">
        <v>248.27381502711461</v>
      </c>
      <c r="AR63" s="162">
        <v>106.53825322844935</v>
      </c>
      <c r="AS63" s="162">
        <v>241.61778890078779</v>
      </c>
      <c r="AT63" s="162">
        <v>539.43750251286872</v>
      </c>
      <c r="AU63" s="162">
        <v>392.57302117742023</v>
      </c>
      <c r="AV63" s="162">
        <v>138.70986613038764</v>
      </c>
      <c r="AW63" s="162">
        <v>265.13746834430492</v>
      </c>
      <c r="AX63" s="162">
        <v>267.21331477531902</v>
      </c>
      <c r="AY63" s="162">
        <v>247.40341047996674</v>
      </c>
      <c r="AZ63" s="162">
        <v>103.30179138072931</v>
      </c>
      <c r="BA63" s="162">
        <v>261.61529224205509</v>
      </c>
      <c r="BB63" s="162">
        <v>252.26587662542943</v>
      </c>
      <c r="BC63" s="162">
        <v>256.92294710345817</v>
      </c>
      <c r="BD63" s="162">
        <v>148.03694765434352</v>
      </c>
      <c r="BE63" s="162">
        <v>429.70843276910176</v>
      </c>
      <c r="BF63" s="162">
        <v>500.83893834189917</v>
      </c>
      <c r="BG63" s="162">
        <v>463.40405019576599</v>
      </c>
      <c r="BH63" s="162">
        <v>118.97766867412891</v>
      </c>
      <c r="BI63" s="162">
        <v>276.08464141393017</v>
      </c>
      <c r="BJ63" s="162">
        <v>229.48443952866768</v>
      </c>
      <c r="BK63" s="162">
        <v>271.22621609811785</v>
      </c>
      <c r="BL63" s="162">
        <v>111.20907315445584</v>
      </c>
      <c r="BM63" s="162">
        <v>223.85747279575878</v>
      </c>
      <c r="BN63" s="162">
        <v>272.17157086651127</v>
      </c>
      <c r="BO63" s="162">
        <v>240.4899357797708</v>
      </c>
      <c r="BP63" s="162">
        <v>0</v>
      </c>
      <c r="BQ63" s="162">
        <v>258.72975814262367</v>
      </c>
      <c r="BR63" s="162">
        <v>239.26107114978851</v>
      </c>
      <c r="BS63" s="162">
        <v>259.77635350856366</v>
      </c>
      <c r="BT63" s="162">
        <v>167.81135803842784</v>
      </c>
      <c r="BU63" s="162">
        <v>349.51107760861305</v>
      </c>
      <c r="BV63" s="162">
        <v>301.21838444777808</v>
      </c>
      <c r="BW63" s="162">
        <v>305.27912767122194</v>
      </c>
      <c r="BX63" s="162">
        <v>85.23485658680768</v>
      </c>
      <c r="BY63" s="162">
        <v>204.11811743485208</v>
      </c>
      <c r="BZ63" s="162">
        <v>204.43168592489678</v>
      </c>
      <c r="CA63" s="162">
        <v>205.6987577575124</v>
      </c>
    </row>
    <row r="64" spans="1:79" hidden="1" x14ac:dyDescent="0.45">
      <c r="A64" s="19">
        <v>60</v>
      </c>
      <c r="B64" s="19" t="str">
        <f t="shared" si="2"/>
        <v>20311_Grey</v>
      </c>
      <c r="C64" s="19" t="s">
        <v>1694</v>
      </c>
      <c r="D64" s="19" t="s">
        <v>1694</v>
      </c>
      <c r="E64" s="19" t="s">
        <v>1694</v>
      </c>
      <c r="F64" s="19" t="s">
        <v>1694</v>
      </c>
      <c r="G64" s="19">
        <f t="shared" si="3"/>
        <v>203</v>
      </c>
      <c r="H64" s="19">
        <f t="shared" si="0"/>
        <v>20311</v>
      </c>
      <c r="I64" s="19" t="str">
        <f t="shared" si="1"/>
        <v>020311</v>
      </c>
      <c r="J64" s="109"/>
      <c r="K64" s="110"/>
      <c r="L64" s="111"/>
      <c r="M64" s="112"/>
      <c r="N64" s="112"/>
      <c r="O64" s="127"/>
      <c r="P64" s="114"/>
      <c r="Q64" s="114"/>
      <c r="R64" s="107" t="s">
        <v>364</v>
      </c>
      <c r="S64" s="108">
        <v>461.52862587848688</v>
      </c>
      <c r="T64" s="108">
        <v>424.52478254718471</v>
      </c>
      <c r="U64" s="108">
        <v>501.81675840565993</v>
      </c>
      <c r="V64" s="108">
        <v>453.98152821060728</v>
      </c>
      <c r="W64" s="108"/>
      <c r="X64" s="162">
        <v>0</v>
      </c>
      <c r="Y64" s="162">
        <v>0</v>
      </c>
      <c r="Z64" s="162">
        <v>0</v>
      </c>
      <c r="AA64" s="162">
        <v>0</v>
      </c>
      <c r="AB64" s="162">
        <v>232.42301464843234</v>
      </c>
      <c r="AC64" s="162">
        <v>230.33391923641176</v>
      </c>
      <c r="AD64" s="162">
        <v>383.36598777552797</v>
      </c>
      <c r="AE64" s="162">
        <v>276.7292856957053</v>
      </c>
      <c r="AF64" s="162">
        <v>3214.1807241838605</v>
      </c>
      <c r="AG64" s="162">
        <v>1807.6846985939592</v>
      </c>
      <c r="AH64" s="162">
        <v>1305.7966107744494</v>
      </c>
      <c r="AI64" s="162">
        <v>1317.5588865350835</v>
      </c>
      <c r="AJ64" s="162">
        <v>34.887533627684043</v>
      </c>
      <c r="AK64" s="162">
        <v>41.220962809325172</v>
      </c>
      <c r="AL64" s="162">
        <v>50.286381772906324</v>
      </c>
      <c r="AM64" s="162">
        <v>40.998133099624582</v>
      </c>
      <c r="AN64" s="162">
        <v>3.9072693594718211</v>
      </c>
      <c r="AO64" s="162">
        <v>4.678847035247589</v>
      </c>
      <c r="AP64" s="162">
        <v>8.0929642923765694</v>
      </c>
      <c r="AQ64" s="162">
        <v>4.7602432140597584</v>
      </c>
      <c r="AR64" s="162">
        <v>18.981368146239685</v>
      </c>
      <c r="AS64" s="162">
        <v>22.427216517403192</v>
      </c>
      <c r="AT64" s="162">
        <v>464.22836689211141</v>
      </c>
      <c r="AU64" s="162">
        <v>240.6046512279145</v>
      </c>
      <c r="AV64" s="162">
        <v>23.059236756602978</v>
      </c>
      <c r="AW64" s="162">
        <v>27.245375121647811</v>
      </c>
      <c r="AX64" s="162">
        <v>47.249415903905614</v>
      </c>
      <c r="AY64" s="162">
        <v>34.867476805723754</v>
      </c>
      <c r="AZ64" s="162">
        <v>51.193790985263746</v>
      </c>
      <c r="BA64" s="162">
        <v>65.909797491334814</v>
      </c>
      <c r="BB64" s="162">
        <v>274.78158306307694</v>
      </c>
      <c r="BC64" s="162">
        <v>127.69080229649741</v>
      </c>
      <c r="BD64" s="162">
        <v>49.452099688435752</v>
      </c>
      <c r="BE64" s="162">
        <v>44.354336193661851</v>
      </c>
      <c r="BF64" s="162">
        <v>153.72375618419338</v>
      </c>
      <c r="BG64" s="162">
        <v>91.220507514927576</v>
      </c>
      <c r="BH64" s="162">
        <v>57.984227508668951</v>
      </c>
      <c r="BI64" s="162">
        <v>73.007925055395148</v>
      </c>
      <c r="BJ64" s="162">
        <v>77.502375944769341</v>
      </c>
      <c r="BK64" s="162">
        <v>73.036333910982961</v>
      </c>
      <c r="BL64" s="162">
        <v>199.7487757229047</v>
      </c>
      <c r="BM64" s="162">
        <v>175.95869778552898</v>
      </c>
      <c r="BN64" s="162">
        <v>355.18767518407714</v>
      </c>
      <c r="BO64" s="162">
        <v>221.69390420226648</v>
      </c>
      <c r="BP64" s="162">
        <v>0</v>
      </c>
      <c r="BQ64" s="162">
        <v>0</v>
      </c>
      <c r="BR64" s="162">
        <v>0</v>
      </c>
      <c r="BS64" s="162">
        <v>0</v>
      </c>
      <c r="BT64" s="162">
        <v>36.797507948911274</v>
      </c>
      <c r="BU64" s="162">
        <v>43.477670930405957</v>
      </c>
      <c r="BV64" s="162">
        <v>57.697452864890252</v>
      </c>
      <c r="BW64" s="162">
        <v>46.002155569073977</v>
      </c>
      <c r="BX64" s="162">
        <v>3.8457604921588602</v>
      </c>
      <c r="BY64" s="162">
        <v>7.4493288769080888</v>
      </c>
      <c r="BZ64" s="162">
        <v>20.360817897435279</v>
      </c>
      <c r="CA64" s="162">
        <v>9.0281469515338522</v>
      </c>
    </row>
    <row r="65" spans="1:79" hidden="1" x14ac:dyDescent="0.45">
      <c r="A65" s="19">
        <v>61</v>
      </c>
      <c r="B65" s="19" t="str">
        <f t="shared" si="2"/>
        <v>20312_Green</v>
      </c>
      <c r="C65" s="19" t="s">
        <v>1694</v>
      </c>
      <c r="D65" s="19" t="s">
        <v>1694</v>
      </c>
      <c r="E65" s="19" t="s">
        <v>1694</v>
      </c>
      <c r="F65" s="19" t="s">
        <v>1694</v>
      </c>
      <c r="G65" s="19">
        <f t="shared" si="3"/>
        <v>203</v>
      </c>
      <c r="H65" s="19">
        <f t="shared" si="0"/>
        <v>20312</v>
      </c>
      <c r="I65" s="19" t="str">
        <f t="shared" si="1"/>
        <v>020312</v>
      </c>
      <c r="J65" s="115" t="s">
        <v>1721</v>
      </c>
      <c r="K65" s="116" t="s">
        <v>1722</v>
      </c>
      <c r="L65" s="120" t="s">
        <v>1723</v>
      </c>
      <c r="M65" s="118"/>
      <c r="N65" s="118" t="s">
        <v>1717</v>
      </c>
      <c r="O65" s="118"/>
      <c r="P65" s="104">
        <v>0.77</v>
      </c>
      <c r="Q65" s="104">
        <v>1</v>
      </c>
      <c r="R65" s="107" t="s">
        <v>361</v>
      </c>
      <c r="S65" s="108">
        <v>7262.5248572484998</v>
      </c>
      <c r="T65" s="108">
        <v>4939.1442838022313</v>
      </c>
      <c r="U65" s="108">
        <v>3839.4747313916705</v>
      </c>
      <c r="V65" s="108">
        <v>4652.256538772398</v>
      </c>
      <c r="W65" s="108"/>
      <c r="X65" s="162">
        <v>0</v>
      </c>
      <c r="Y65" s="162">
        <v>0</v>
      </c>
      <c r="Z65" s="162">
        <v>0</v>
      </c>
      <c r="AA65" s="162">
        <v>0</v>
      </c>
      <c r="AB65" s="162">
        <v>5197.4254164798813</v>
      </c>
      <c r="AC65" s="162">
        <v>4843.9354672890804</v>
      </c>
      <c r="AD65" s="162">
        <v>7758.5125045632276</v>
      </c>
      <c r="AE65" s="162">
        <v>5763.725380781626</v>
      </c>
      <c r="AF65" s="162">
        <v>4290.7381171902862</v>
      </c>
      <c r="AG65" s="162">
        <v>3095.9041242652329</v>
      </c>
      <c r="AH65" s="162">
        <v>3832.4881507933178</v>
      </c>
      <c r="AI65" s="162">
        <v>3823.9195803780599</v>
      </c>
      <c r="AJ65" s="162">
        <v>6912.3176897205485</v>
      </c>
      <c r="AK65" s="162">
        <v>4944.0836203414729</v>
      </c>
      <c r="AL65" s="162">
        <v>5145.0249523701796</v>
      </c>
      <c r="AM65" s="162">
        <v>5092.0194425681011</v>
      </c>
      <c r="AN65" s="162">
        <v>5566.4935529498707</v>
      </c>
      <c r="AO65" s="162">
        <v>4332.3442953591793</v>
      </c>
      <c r="AP65" s="162">
        <v>5844.7613728274318</v>
      </c>
      <c r="AQ65" s="162">
        <v>4658.2622137297003</v>
      </c>
      <c r="AR65" s="162">
        <v>4370.0421933641055</v>
      </c>
      <c r="AS65" s="162">
        <v>2256.8460345935628</v>
      </c>
      <c r="AT65" s="162">
        <v>7121.5540459851709</v>
      </c>
      <c r="AU65" s="162">
        <v>4719.9823507401989</v>
      </c>
      <c r="AV65" s="162">
        <v>5002.7414232821957</v>
      </c>
      <c r="AW65" s="162">
        <v>3573.3505675383403</v>
      </c>
      <c r="AX65" s="162">
        <v>4714.6014929364901</v>
      </c>
      <c r="AY65" s="162">
        <v>4281.0908423807168</v>
      </c>
      <c r="AZ65" s="162">
        <v>5367.2888878550866</v>
      </c>
      <c r="BA65" s="162">
        <v>3738.4020009379087</v>
      </c>
      <c r="BB65" s="162">
        <v>7985.741412952887</v>
      </c>
      <c r="BC65" s="162">
        <v>5055.8570111053732</v>
      </c>
      <c r="BD65" s="162">
        <v>4681.4412780294042</v>
      </c>
      <c r="BE65" s="162">
        <v>3563.2031093455366</v>
      </c>
      <c r="BF65" s="162">
        <v>10257.754658137073</v>
      </c>
      <c r="BG65" s="162">
        <v>6455.3567581948228</v>
      </c>
      <c r="BH65" s="162">
        <v>11061.234485890274</v>
      </c>
      <c r="BI65" s="162">
        <v>8823.0011534190853</v>
      </c>
      <c r="BJ65" s="162">
        <v>7814.5852147482619</v>
      </c>
      <c r="BK65" s="162">
        <v>8799.6750291537501</v>
      </c>
      <c r="BL65" s="162">
        <v>6263.1942092486925</v>
      </c>
      <c r="BM65" s="162">
        <v>4424.5765294246385</v>
      </c>
      <c r="BN65" s="162">
        <v>7089.1957121689229</v>
      </c>
      <c r="BO65" s="162">
        <v>5104.8915553921597</v>
      </c>
      <c r="BP65" s="162">
        <v>0</v>
      </c>
      <c r="BQ65" s="162">
        <v>5315.9888746833722</v>
      </c>
      <c r="BR65" s="162">
        <v>2977.4820113798328</v>
      </c>
      <c r="BS65" s="162">
        <v>5228.3647786510846</v>
      </c>
      <c r="BT65" s="162">
        <v>6551.6751466530131</v>
      </c>
      <c r="BU65" s="162">
        <v>5552.886963299703</v>
      </c>
      <c r="BV65" s="162">
        <v>6635.6455856491311</v>
      </c>
      <c r="BW65" s="162">
        <v>6050.8644449499006</v>
      </c>
      <c r="BX65" s="162">
        <v>5382.0789963116422</v>
      </c>
      <c r="BY65" s="162">
        <v>6190.7240065564556</v>
      </c>
      <c r="BZ65" s="162">
        <v>11186.963570396789</v>
      </c>
      <c r="CA65" s="162">
        <v>6804.6594148841723</v>
      </c>
    </row>
    <row r="66" spans="1:79" hidden="1" x14ac:dyDescent="0.45">
      <c r="A66" s="19">
        <v>62</v>
      </c>
      <c r="B66" s="19" t="str">
        <f t="shared" si="2"/>
        <v>20312_Blue</v>
      </c>
      <c r="C66" s="19" t="s">
        <v>1694</v>
      </c>
      <c r="D66" s="19" t="s">
        <v>1694</v>
      </c>
      <c r="E66" s="19" t="s">
        <v>1694</v>
      </c>
      <c r="F66" s="19" t="s">
        <v>1694</v>
      </c>
      <c r="G66" s="19">
        <f t="shared" si="3"/>
        <v>203</v>
      </c>
      <c r="H66" s="19">
        <f t="shared" si="0"/>
        <v>20312</v>
      </c>
      <c r="I66" s="19" t="str">
        <f t="shared" si="1"/>
        <v>020312</v>
      </c>
      <c r="J66" s="99"/>
      <c r="K66" s="100"/>
      <c r="L66" s="121"/>
      <c r="M66" s="102"/>
      <c r="N66" s="102"/>
      <c r="O66" s="102"/>
      <c r="P66" s="104"/>
      <c r="Q66" s="104"/>
      <c r="R66" s="107" t="s">
        <v>362</v>
      </c>
      <c r="S66" s="108">
        <v>409.04592133014023</v>
      </c>
      <c r="T66" s="108">
        <v>412.56615585870441</v>
      </c>
      <c r="U66" s="108">
        <v>462.14682660254169</v>
      </c>
      <c r="V66" s="108">
        <v>435.19597225021914</v>
      </c>
      <c r="W66" s="108"/>
      <c r="X66" s="162">
        <v>0</v>
      </c>
      <c r="Y66" s="162">
        <v>0</v>
      </c>
      <c r="Z66" s="162">
        <v>0</v>
      </c>
      <c r="AA66" s="162">
        <v>0</v>
      </c>
      <c r="AB66" s="162">
        <v>1601.4613855376988</v>
      </c>
      <c r="AC66" s="162">
        <v>785.07317195497308</v>
      </c>
      <c r="AD66" s="162">
        <v>203.69998039375596</v>
      </c>
      <c r="AE66" s="162">
        <v>709.8069677939875</v>
      </c>
      <c r="AF66" s="162">
        <v>1544.7528820613531</v>
      </c>
      <c r="AG66" s="162">
        <v>2417.5250860593615</v>
      </c>
      <c r="AH66" s="162">
        <v>4034.2103037803572</v>
      </c>
      <c r="AI66" s="162">
        <v>4001.4653961619783</v>
      </c>
      <c r="AJ66" s="162">
        <v>602.5991753432902</v>
      </c>
      <c r="AK66" s="162">
        <v>822.4803844237673</v>
      </c>
      <c r="AL66" s="162">
        <v>914.92463383362724</v>
      </c>
      <c r="AM66" s="162">
        <v>808.70112620770919</v>
      </c>
      <c r="AN66" s="162">
        <v>169.46624718756414</v>
      </c>
      <c r="AO66" s="162">
        <v>382.06006885204295</v>
      </c>
      <c r="AP66" s="162">
        <v>312.49285318708729</v>
      </c>
      <c r="AQ66" s="162">
        <v>335.42053899625273</v>
      </c>
      <c r="AR66" s="162">
        <v>151.34838081616797</v>
      </c>
      <c r="AS66" s="162">
        <v>326.77634922180232</v>
      </c>
      <c r="AT66" s="162">
        <v>713.55519806866062</v>
      </c>
      <c r="AU66" s="162">
        <v>522.82210542522103</v>
      </c>
      <c r="AV66" s="162">
        <v>193.12969627323071</v>
      </c>
      <c r="AW66" s="162">
        <v>357.32138746013624</v>
      </c>
      <c r="AX66" s="162">
        <v>360.01729191599873</v>
      </c>
      <c r="AY66" s="162">
        <v>334.29014348047627</v>
      </c>
      <c r="AZ66" s="162">
        <v>147.14518361133676</v>
      </c>
      <c r="BA66" s="162">
        <v>352.74713278188972</v>
      </c>
      <c r="BB66" s="162">
        <v>340.60503457847977</v>
      </c>
      <c r="BC66" s="162">
        <v>346.65317805643917</v>
      </c>
      <c r="BD66" s="162">
        <v>205.24278916148509</v>
      </c>
      <c r="BE66" s="162">
        <v>571.04991268714514</v>
      </c>
      <c r="BF66" s="162">
        <v>663.42719265181711</v>
      </c>
      <c r="BG66" s="162">
        <v>614.81045479969612</v>
      </c>
      <c r="BH66" s="162">
        <v>167.503465810557</v>
      </c>
      <c r="BI66" s="162">
        <v>371.53849534276645</v>
      </c>
      <c r="BJ66" s="162">
        <v>311.01875263463336</v>
      </c>
      <c r="BK66" s="162">
        <v>365.22885207547773</v>
      </c>
      <c r="BL66" s="162">
        <v>157.4143807200725</v>
      </c>
      <c r="BM66" s="162">
        <v>303.71100363085554</v>
      </c>
      <c r="BN66" s="162">
        <v>366.4565855409237</v>
      </c>
      <c r="BO66" s="162">
        <v>325.31160490879324</v>
      </c>
      <c r="BP66" s="162">
        <v>0</v>
      </c>
      <c r="BQ66" s="162">
        <v>348.99968589951123</v>
      </c>
      <c r="BR66" s="162">
        <v>323.71567681790714</v>
      </c>
      <c r="BS66" s="162">
        <v>350.35890066047227</v>
      </c>
      <c r="BT66" s="162">
        <v>230.92384160834783</v>
      </c>
      <c r="BU66" s="162">
        <v>466.89750338780914</v>
      </c>
      <c r="BV66" s="162">
        <v>404.17972006204946</v>
      </c>
      <c r="BW66" s="162">
        <v>409.45341256002848</v>
      </c>
      <c r="BX66" s="162">
        <v>123.68163193091907</v>
      </c>
      <c r="BY66" s="162">
        <v>278.07547718811958</v>
      </c>
      <c r="BZ66" s="162">
        <v>278.48270899337246</v>
      </c>
      <c r="CA66" s="162">
        <v>280.12825682793817</v>
      </c>
    </row>
    <row r="67" spans="1:79" hidden="1" x14ac:dyDescent="0.45">
      <c r="A67" s="19">
        <v>63</v>
      </c>
      <c r="B67" s="19" t="str">
        <f t="shared" si="2"/>
        <v>20312_Grey</v>
      </c>
      <c r="C67" s="19" t="s">
        <v>1694</v>
      </c>
      <c r="D67" s="19" t="s">
        <v>1694</v>
      </c>
      <c r="E67" s="19" t="s">
        <v>1694</v>
      </c>
      <c r="F67" s="19" t="s">
        <v>1694</v>
      </c>
      <c r="G67" s="19">
        <f t="shared" si="3"/>
        <v>203</v>
      </c>
      <c r="H67" s="19">
        <f t="shared" si="0"/>
        <v>20312</v>
      </c>
      <c r="I67" s="19" t="str">
        <f t="shared" si="1"/>
        <v>020312</v>
      </c>
      <c r="J67" s="109"/>
      <c r="K67" s="110"/>
      <c r="L67" s="111"/>
      <c r="M67" s="112"/>
      <c r="N67" s="112"/>
      <c r="O67" s="112"/>
      <c r="P67" s="114"/>
      <c r="Q67" s="114"/>
      <c r="R67" s="107" t="s">
        <v>364</v>
      </c>
      <c r="S67" s="108">
        <v>599.38782581621672</v>
      </c>
      <c r="T67" s="108">
        <v>551.33088642491521</v>
      </c>
      <c r="U67" s="108">
        <v>651.71007585150642</v>
      </c>
      <c r="V67" s="108">
        <v>589.58640027351589</v>
      </c>
      <c r="W67" s="108"/>
      <c r="X67" s="162">
        <v>0</v>
      </c>
      <c r="Y67" s="162">
        <v>0</v>
      </c>
      <c r="Z67" s="162">
        <v>0</v>
      </c>
      <c r="AA67" s="162">
        <v>0</v>
      </c>
      <c r="AB67" s="162">
        <v>301.84807097199007</v>
      </c>
      <c r="AC67" s="162">
        <v>299.13496004728802</v>
      </c>
      <c r="AD67" s="162">
        <v>497.87790620198439</v>
      </c>
      <c r="AE67" s="162">
        <v>359.3886827216952</v>
      </c>
      <c r="AF67" s="162">
        <v>4174.2606807582606</v>
      </c>
      <c r="AG67" s="162">
        <v>2347.6424657064404</v>
      </c>
      <c r="AH67" s="162">
        <v>1695.8397542525317</v>
      </c>
      <c r="AI67" s="162">
        <v>1711.11543705855</v>
      </c>
      <c r="AJ67" s="162">
        <v>45.3084852307585</v>
      </c>
      <c r="AK67" s="162">
        <v>53.533717934188537</v>
      </c>
      <c r="AL67" s="162">
        <v>65.306989315462758</v>
      </c>
      <c r="AM67" s="162">
        <v>53.244328700811145</v>
      </c>
      <c r="AN67" s="162">
        <v>5.0743757915218453</v>
      </c>
      <c r="AO67" s="162">
        <v>6.0764247211007651</v>
      </c>
      <c r="AP67" s="162">
        <v>10.510343236852687</v>
      </c>
      <c r="AQ67" s="162">
        <v>6.182134044233452</v>
      </c>
      <c r="AR67" s="162">
        <v>24.65112746264894</v>
      </c>
      <c r="AS67" s="162">
        <v>29.126255217406744</v>
      </c>
      <c r="AT67" s="162">
        <v>602.89398297676803</v>
      </c>
      <c r="AU67" s="162">
        <v>312.4735730232656</v>
      </c>
      <c r="AV67" s="162">
        <v>29.947060722861011</v>
      </c>
      <c r="AW67" s="162">
        <v>35.383604054088067</v>
      </c>
      <c r="AX67" s="162">
        <v>61.362877797280014</v>
      </c>
      <c r="AY67" s="162">
        <v>45.282437410030852</v>
      </c>
      <c r="AZ67" s="162">
        <v>66.485442838004857</v>
      </c>
      <c r="BA67" s="162">
        <v>85.597139599136113</v>
      </c>
      <c r="BB67" s="162">
        <v>356.85919878321681</v>
      </c>
      <c r="BC67" s="162">
        <v>165.83221077467195</v>
      </c>
      <c r="BD67" s="162">
        <v>64.223506088877599</v>
      </c>
      <c r="BE67" s="162">
        <v>57.603034017742665</v>
      </c>
      <c r="BF67" s="162">
        <v>199.64124179765372</v>
      </c>
      <c r="BG67" s="162">
        <v>118.46819157782802</v>
      </c>
      <c r="BH67" s="162">
        <v>75.304191569699938</v>
      </c>
      <c r="BI67" s="162">
        <v>94.815487084928762</v>
      </c>
      <c r="BJ67" s="162">
        <v>100.65243629190823</v>
      </c>
      <c r="BK67" s="162">
        <v>94.852381702575272</v>
      </c>
      <c r="BL67" s="162">
        <v>259.41399444533079</v>
      </c>
      <c r="BM67" s="162">
        <v>228.51778933185582</v>
      </c>
      <c r="BN67" s="162">
        <v>461.282695044256</v>
      </c>
      <c r="BO67" s="162">
        <v>287.91416130164475</v>
      </c>
      <c r="BP67" s="162">
        <v>0</v>
      </c>
      <c r="BQ67" s="162">
        <v>0</v>
      </c>
      <c r="BR67" s="162">
        <v>0</v>
      </c>
      <c r="BS67" s="162">
        <v>0</v>
      </c>
      <c r="BT67" s="162">
        <v>47.788971362222433</v>
      </c>
      <c r="BU67" s="162">
        <v>56.464507701825916</v>
      </c>
      <c r="BV67" s="162">
        <v>74.93175696738993</v>
      </c>
      <c r="BW67" s="162">
        <v>59.743059180615553</v>
      </c>
      <c r="BX67" s="162">
        <v>4.9944941456608571</v>
      </c>
      <c r="BY67" s="162">
        <v>9.6744530868936209</v>
      </c>
      <c r="BZ67" s="162">
        <v>26.442620646019844</v>
      </c>
      <c r="CA67" s="162">
        <v>11.724866170823184</v>
      </c>
    </row>
    <row r="68" spans="1:79" hidden="1" x14ac:dyDescent="0.45">
      <c r="A68" s="19">
        <v>64</v>
      </c>
      <c r="B68" s="19" t="str">
        <f t="shared" si="2"/>
        <v>20319_Green</v>
      </c>
      <c r="C68" s="19" t="s">
        <v>1694</v>
      </c>
      <c r="D68" s="19" t="s">
        <v>1694</v>
      </c>
      <c r="E68" s="19" t="s">
        <v>1694</v>
      </c>
      <c r="F68" s="19" t="s">
        <v>1694</v>
      </c>
      <c r="G68" s="19">
        <f t="shared" si="3"/>
        <v>203</v>
      </c>
      <c r="H68" s="19">
        <f t="shared" si="0"/>
        <v>20319</v>
      </c>
      <c r="I68" s="19" t="str">
        <f t="shared" si="1"/>
        <v>020319</v>
      </c>
      <c r="J68" s="115" t="s">
        <v>1724</v>
      </c>
      <c r="K68" s="116" t="s">
        <v>1725</v>
      </c>
      <c r="L68" s="117" t="s">
        <v>1726</v>
      </c>
      <c r="M68" s="118"/>
      <c r="N68" s="118" t="s">
        <v>1717</v>
      </c>
      <c r="O68" s="118"/>
      <c r="P68" s="104">
        <v>0.73</v>
      </c>
      <c r="Q68" s="104">
        <v>1</v>
      </c>
      <c r="R68" s="107" t="s">
        <v>361</v>
      </c>
      <c r="S68" s="108">
        <v>7660.4714247689653</v>
      </c>
      <c r="T68" s="108">
        <v>5209.782326750299</v>
      </c>
      <c r="U68" s="108">
        <v>4049.8569084542278</v>
      </c>
      <c r="V68" s="108">
        <v>4907.1747052804749</v>
      </c>
      <c r="W68" s="108"/>
      <c r="X68" s="162">
        <v>0</v>
      </c>
      <c r="Y68" s="162">
        <v>0</v>
      </c>
      <c r="Z68" s="162">
        <v>0</v>
      </c>
      <c r="AA68" s="162">
        <v>0</v>
      </c>
      <c r="AB68" s="162">
        <v>5482.2158502596012</v>
      </c>
      <c r="AC68" s="162">
        <v>5109.3565887843724</v>
      </c>
      <c r="AD68" s="162">
        <v>8183.6364774160074</v>
      </c>
      <c r="AE68" s="162">
        <v>6079.5459495915775</v>
      </c>
      <c r="AF68" s="162">
        <v>4525.847055118521</v>
      </c>
      <c r="AG68" s="162">
        <v>3265.5427064167525</v>
      </c>
      <c r="AH68" s="162">
        <v>4042.4875015217185</v>
      </c>
      <c r="AI68" s="162">
        <v>4033.4494203987756</v>
      </c>
      <c r="AJ68" s="162">
        <v>7291.0748234038665</v>
      </c>
      <c r="AK68" s="162">
        <v>5214.9923118670331</v>
      </c>
      <c r="AL68" s="162">
        <v>5426.9441278425184</v>
      </c>
      <c r="AM68" s="162">
        <v>5371.0342065444356</v>
      </c>
      <c r="AN68" s="162">
        <v>5871.5068983169867</v>
      </c>
      <c r="AO68" s="162">
        <v>4569.7330238720115</v>
      </c>
      <c r="AP68" s="162">
        <v>6165.022269968661</v>
      </c>
      <c r="AQ68" s="162">
        <v>4913.5094583176287</v>
      </c>
      <c r="AR68" s="162">
        <v>4609.4965601237827</v>
      </c>
      <c r="AS68" s="162">
        <v>2380.5088310096485</v>
      </c>
      <c r="AT68" s="162">
        <v>7511.7761854912078</v>
      </c>
      <c r="AU68" s="162">
        <v>4978.6115206437717</v>
      </c>
      <c r="AV68" s="162">
        <v>5276.8642409962886</v>
      </c>
      <c r="AW68" s="162">
        <v>3769.1505986363318</v>
      </c>
      <c r="AX68" s="162">
        <v>4972.9358213165715</v>
      </c>
      <c r="AY68" s="162">
        <v>4515.6711625111666</v>
      </c>
      <c r="AZ68" s="162">
        <v>5661.3869091074203</v>
      </c>
      <c r="BA68" s="162">
        <v>3943.2459461947806</v>
      </c>
      <c r="BB68" s="162">
        <v>8423.3162848955108</v>
      </c>
      <c r="BC68" s="162">
        <v>5332.8902719878597</v>
      </c>
      <c r="BD68" s="162">
        <v>4937.9586083323857</v>
      </c>
      <c r="BE68" s="162">
        <v>3758.4471153370732</v>
      </c>
      <c r="BF68" s="162">
        <v>10819.823406528147</v>
      </c>
      <c r="BG68" s="162">
        <v>6809.074936726046</v>
      </c>
      <c r="BH68" s="162">
        <v>11667.329526213029</v>
      </c>
      <c r="BI68" s="162">
        <v>9306.4532714146517</v>
      </c>
      <c r="BJ68" s="162">
        <v>8242.7816648714561</v>
      </c>
      <c r="BK68" s="162">
        <v>9281.8490033539565</v>
      </c>
      <c r="BL68" s="162">
        <v>6606.3829330431408</v>
      </c>
      <c r="BM68" s="162">
        <v>4667.0190789821527</v>
      </c>
      <c r="BN68" s="162">
        <v>7477.6447922877687</v>
      </c>
      <c r="BO68" s="162">
        <v>5384.6116406191277</v>
      </c>
      <c r="BP68" s="162">
        <v>0</v>
      </c>
      <c r="BQ68" s="162">
        <v>5607.2759363098585</v>
      </c>
      <c r="BR68" s="162">
        <v>3140.6317106335227</v>
      </c>
      <c r="BS68" s="162">
        <v>5514.8505199470346</v>
      </c>
      <c r="BT68" s="162">
        <v>6910.6710450997543</v>
      </c>
      <c r="BU68" s="162">
        <v>5857.1547421106452</v>
      </c>
      <c r="BV68" s="162">
        <v>6999.2426040408645</v>
      </c>
      <c r="BW68" s="162">
        <v>6382.4186611115392</v>
      </c>
      <c r="BX68" s="162">
        <v>5676.9874344657046</v>
      </c>
      <c r="BY68" s="162">
        <v>6529.9417603403717</v>
      </c>
      <c r="BZ68" s="162">
        <v>11799.947875624011</v>
      </c>
      <c r="CA68" s="162">
        <v>7177.5174650148128</v>
      </c>
    </row>
    <row r="69" spans="1:79" hidden="1" x14ac:dyDescent="0.45">
      <c r="A69" s="19">
        <v>65</v>
      </c>
      <c r="B69" s="19" t="str">
        <f t="shared" si="2"/>
        <v>20319_Blue</v>
      </c>
      <c r="C69" s="19" t="s">
        <v>1694</v>
      </c>
      <c r="D69" s="19" t="s">
        <v>1694</v>
      </c>
      <c r="E69" s="19" t="s">
        <v>1694</v>
      </c>
      <c r="F69" s="19" t="s">
        <v>1694</v>
      </c>
      <c r="G69" s="19">
        <f t="shared" si="3"/>
        <v>203</v>
      </c>
      <c r="H69" s="19">
        <f t="shared" ref="H69:H132" si="4">VALUE(I69)</f>
        <v>20319</v>
      </c>
      <c r="I69" s="19" t="str">
        <f t="shared" ref="I69:I132" si="5">IF(J69="",I68,LEFT(J69,6))</f>
        <v>020319</v>
      </c>
      <c r="J69" s="99"/>
      <c r="K69" s="100"/>
      <c r="L69" s="101"/>
      <c r="M69" s="102"/>
      <c r="N69" s="102"/>
      <c r="O69" s="102"/>
      <c r="P69" s="104"/>
      <c r="Q69" s="104"/>
      <c r="R69" s="107" t="s">
        <v>362</v>
      </c>
      <c r="S69" s="108">
        <v>431.45939647151778</v>
      </c>
      <c r="T69" s="108">
        <v>435.17252056329096</v>
      </c>
      <c r="U69" s="108">
        <v>487.46994038898237</v>
      </c>
      <c r="V69" s="108">
        <v>459.04232689406683</v>
      </c>
      <c r="W69" s="108"/>
      <c r="X69" s="162">
        <v>0</v>
      </c>
      <c r="Y69" s="162">
        <v>0</v>
      </c>
      <c r="Z69" s="162">
        <v>0</v>
      </c>
      <c r="AA69" s="162">
        <v>0</v>
      </c>
      <c r="AB69" s="162">
        <v>1689.2126943342853</v>
      </c>
      <c r="AC69" s="162">
        <v>828.09088000730037</v>
      </c>
      <c r="AD69" s="162">
        <v>214.86162315505769</v>
      </c>
      <c r="AE69" s="162">
        <v>748.70050027584978</v>
      </c>
      <c r="AF69" s="162">
        <v>1629.3968755989615</v>
      </c>
      <c r="AG69" s="162">
        <v>2549.992214062614</v>
      </c>
      <c r="AH69" s="162">
        <v>4255.2629231655819</v>
      </c>
      <c r="AI69" s="162">
        <v>4220.7237740338678</v>
      </c>
      <c r="AJ69" s="162">
        <v>635.61830823881303</v>
      </c>
      <c r="AK69" s="162">
        <v>867.5478027483573</v>
      </c>
      <c r="AL69" s="162">
        <v>965.05749048204518</v>
      </c>
      <c r="AM69" s="162">
        <v>853.01351668484392</v>
      </c>
      <c r="AN69" s="162">
        <v>178.7520689512663</v>
      </c>
      <c r="AO69" s="162">
        <v>402.99486714530559</v>
      </c>
      <c r="AP69" s="162">
        <v>329.61574925213324</v>
      </c>
      <c r="AQ69" s="162">
        <v>353.79974661248576</v>
      </c>
      <c r="AR69" s="162">
        <v>159.64144277869775</v>
      </c>
      <c r="AS69" s="162">
        <v>344.68190260381891</v>
      </c>
      <c r="AT69" s="162">
        <v>752.65411303132703</v>
      </c>
      <c r="AU69" s="162">
        <v>551.46989202386339</v>
      </c>
      <c r="AV69" s="162">
        <v>203.71214538409265</v>
      </c>
      <c r="AW69" s="162">
        <v>376.90064156754102</v>
      </c>
      <c r="AX69" s="162">
        <v>379.74426681550551</v>
      </c>
      <c r="AY69" s="162">
        <v>352.60741161639282</v>
      </c>
      <c r="AZ69" s="162">
        <v>155.20793339825934</v>
      </c>
      <c r="BA69" s="162">
        <v>372.07574279733575</v>
      </c>
      <c r="BB69" s="162">
        <v>359.2683241444239</v>
      </c>
      <c r="BC69" s="162">
        <v>365.64787274446326</v>
      </c>
      <c r="BD69" s="162">
        <v>216.48896938951168</v>
      </c>
      <c r="BE69" s="162">
        <v>602.3403188617832</v>
      </c>
      <c r="BF69" s="162">
        <v>699.77936759164265</v>
      </c>
      <c r="BG69" s="162">
        <v>648.49869889830961</v>
      </c>
      <c r="BH69" s="162">
        <v>176.68173790976562</v>
      </c>
      <c r="BI69" s="162">
        <v>391.89676906017831</v>
      </c>
      <c r="BJ69" s="162">
        <v>328.06087606666807</v>
      </c>
      <c r="BK69" s="162">
        <v>385.24139191522994</v>
      </c>
      <c r="BL69" s="162">
        <v>166.0398262389806</v>
      </c>
      <c r="BM69" s="162">
        <v>320.35270245994354</v>
      </c>
      <c r="BN69" s="162">
        <v>386.5363984472757</v>
      </c>
      <c r="BO69" s="162">
        <v>343.13689832845319</v>
      </c>
      <c r="BP69" s="162">
        <v>0</v>
      </c>
      <c r="BQ69" s="162">
        <v>368.12295635975846</v>
      </c>
      <c r="BR69" s="162">
        <v>341.45352212299798</v>
      </c>
      <c r="BS69" s="162">
        <v>369.55664864186804</v>
      </c>
      <c r="BT69" s="162">
        <v>243.5772027923669</v>
      </c>
      <c r="BU69" s="162">
        <v>492.48092823097682</v>
      </c>
      <c r="BV69" s="162">
        <v>426.32655403805217</v>
      </c>
      <c r="BW69" s="162">
        <v>431.88921598797526</v>
      </c>
      <c r="BX69" s="162">
        <v>130.45870765316121</v>
      </c>
      <c r="BY69" s="162">
        <v>293.31248963678365</v>
      </c>
      <c r="BZ69" s="162">
        <v>293.74203551355725</v>
      </c>
      <c r="CA69" s="162">
        <v>295.47775035275669</v>
      </c>
    </row>
    <row r="70" spans="1:79" hidden="1" x14ac:dyDescent="0.45">
      <c r="A70" s="19">
        <v>66</v>
      </c>
      <c r="B70" s="19" t="str">
        <f t="shared" ref="B70:B133" si="6">H70&amp;"_"&amp;R70</f>
        <v>20319_Grey</v>
      </c>
      <c r="C70" s="19" t="s">
        <v>1694</v>
      </c>
      <c r="D70" s="19" t="s">
        <v>1694</v>
      </c>
      <c r="E70" s="19" t="s">
        <v>1694</v>
      </c>
      <c r="F70" s="19" t="s">
        <v>1694</v>
      </c>
      <c r="G70" s="19">
        <f t="shared" ref="G70:G133" si="7">ROUND(H70/100,0)</f>
        <v>203</v>
      </c>
      <c r="H70" s="19">
        <f t="shared" si="4"/>
        <v>20319</v>
      </c>
      <c r="I70" s="19" t="str">
        <f t="shared" si="5"/>
        <v>020319</v>
      </c>
      <c r="J70" s="109"/>
      <c r="K70" s="110"/>
      <c r="L70" s="111"/>
      <c r="M70" s="112"/>
      <c r="N70" s="112"/>
      <c r="O70" s="112"/>
      <c r="P70" s="114"/>
      <c r="Q70" s="114"/>
      <c r="R70" s="107" t="s">
        <v>364</v>
      </c>
      <c r="S70" s="108">
        <v>632.23099435409165</v>
      </c>
      <c r="T70" s="108">
        <v>581.54079800984209</v>
      </c>
      <c r="U70" s="108">
        <v>687.42021699405473</v>
      </c>
      <c r="V70" s="108">
        <v>621.89250439809223</v>
      </c>
      <c r="W70" s="108"/>
      <c r="X70" s="162">
        <v>0</v>
      </c>
      <c r="Y70" s="162">
        <v>0</v>
      </c>
      <c r="Z70" s="162">
        <v>0</v>
      </c>
      <c r="AA70" s="162">
        <v>0</v>
      </c>
      <c r="AB70" s="162">
        <v>318.38769129922241</v>
      </c>
      <c r="AC70" s="162">
        <v>315.52591676220788</v>
      </c>
      <c r="AD70" s="162">
        <v>525.15888736373699</v>
      </c>
      <c r="AE70" s="162">
        <v>379.08121328178811</v>
      </c>
      <c r="AF70" s="162">
        <v>4402.9872934025489</v>
      </c>
      <c r="AG70" s="162">
        <v>2476.2804090328209</v>
      </c>
      <c r="AH70" s="162">
        <v>1788.7624805129444</v>
      </c>
      <c r="AI70" s="162">
        <v>1804.875187034361</v>
      </c>
      <c r="AJ70" s="162">
        <v>47.791141955731568</v>
      </c>
      <c r="AK70" s="162">
        <v>56.467072341541332</v>
      </c>
      <c r="AL70" s="162">
        <v>68.885454483433321</v>
      </c>
      <c r="AM70" s="162">
        <v>56.161826163869293</v>
      </c>
      <c r="AN70" s="162">
        <v>5.3524237800983849</v>
      </c>
      <c r="AO70" s="162">
        <v>6.4093795003391634</v>
      </c>
      <c r="AP70" s="162">
        <v>11.086252455310369</v>
      </c>
      <c r="AQ70" s="162">
        <v>6.5208811151503543</v>
      </c>
      <c r="AR70" s="162">
        <v>26.001874172931075</v>
      </c>
      <c r="AS70" s="162">
        <v>30.722214407401633</v>
      </c>
      <c r="AT70" s="162">
        <v>635.92926971522115</v>
      </c>
      <c r="AU70" s="162">
        <v>329.59541264097879</v>
      </c>
      <c r="AV70" s="162">
        <v>31.587995556990382</v>
      </c>
      <c r="AW70" s="162">
        <v>37.322431673490151</v>
      </c>
      <c r="AX70" s="162">
        <v>64.725227265624127</v>
      </c>
      <c r="AY70" s="162">
        <v>47.763666857155826</v>
      </c>
      <c r="AZ70" s="162">
        <v>70.128480801731158</v>
      </c>
      <c r="BA70" s="162">
        <v>90.287393823746328</v>
      </c>
      <c r="BB70" s="162">
        <v>376.41312748366704</v>
      </c>
      <c r="BC70" s="162">
        <v>174.91890725547592</v>
      </c>
      <c r="BD70" s="162">
        <v>67.742602312925683</v>
      </c>
      <c r="BE70" s="162">
        <v>60.75936464885185</v>
      </c>
      <c r="BF70" s="162">
        <v>210.58048792355257</v>
      </c>
      <c r="BG70" s="162">
        <v>124.95959933551723</v>
      </c>
      <c r="BH70" s="162">
        <v>79.430448642012266</v>
      </c>
      <c r="BI70" s="162">
        <v>100.01085624026733</v>
      </c>
      <c r="BJ70" s="162">
        <v>106.16763828050595</v>
      </c>
      <c r="BK70" s="162">
        <v>100.04977248079858</v>
      </c>
      <c r="BL70" s="162">
        <v>273.62845989439001</v>
      </c>
      <c r="BM70" s="162">
        <v>241.0393120349712</v>
      </c>
      <c r="BN70" s="162">
        <v>486.55845915627009</v>
      </c>
      <c r="BO70" s="162">
        <v>303.69027972913216</v>
      </c>
      <c r="BP70" s="162">
        <v>0</v>
      </c>
      <c r="BQ70" s="162">
        <v>0</v>
      </c>
      <c r="BR70" s="162">
        <v>0</v>
      </c>
      <c r="BS70" s="162">
        <v>0</v>
      </c>
      <c r="BT70" s="162">
        <v>50.4075451354949</v>
      </c>
      <c r="BU70" s="162">
        <v>59.558453329323228</v>
      </c>
      <c r="BV70" s="162">
        <v>79.037606664233223</v>
      </c>
      <c r="BW70" s="162">
        <v>63.016651464484902</v>
      </c>
      <c r="BX70" s="162">
        <v>5.2681650577518635</v>
      </c>
      <c r="BY70" s="162">
        <v>10.204560105353547</v>
      </c>
      <c r="BZ70" s="162">
        <v>27.8915313663497</v>
      </c>
      <c r="CA70" s="162">
        <v>12.367324591142264</v>
      </c>
    </row>
    <row r="71" spans="1:79" hidden="1" x14ac:dyDescent="0.45">
      <c r="A71" s="19">
        <v>67</v>
      </c>
      <c r="B71" s="19" t="str">
        <f t="shared" si="6"/>
        <v>20321_Green</v>
      </c>
      <c r="C71" s="19" t="s">
        <v>1694</v>
      </c>
      <c r="D71" s="19" t="s">
        <v>1694</v>
      </c>
      <c r="E71" s="19" t="s">
        <v>1694</v>
      </c>
      <c r="F71" s="19" t="s">
        <v>1694</v>
      </c>
      <c r="G71" s="19">
        <f t="shared" si="7"/>
        <v>203</v>
      </c>
      <c r="H71" s="19">
        <f t="shared" si="4"/>
        <v>20321</v>
      </c>
      <c r="I71" s="19" t="str">
        <f t="shared" si="5"/>
        <v>020321</v>
      </c>
      <c r="J71" s="115" t="s">
        <v>1727</v>
      </c>
      <c r="K71" s="116" t="s">
        <v>1728</v>
      </c>
      <c r="L71" s="117" t="s">
        <v>1729</v>
      </c>
      <c r="M71" s="118" t="s">
        <v>1730</v>
      </c>
      <c r="N71" s="118" t="s">
        <v>1717</v>
      </c>
      <c r="O71" s="125" t="s">
        <v>1718</v>
      </c>
      <c r="P71" s="104">
        <v>1</v>
      </c>
      <c r="Q71" s="104">
        <v>1</v>
      </c>
      <c r="R71" s="107" t="s">
        <v>361</v>
      </c>
      <c r="S71" s="108">
        <v>5592.1441400813446</v>
      </c>
      <c r="T71" s="108">
        <v>3803.1410985277184</v>
      </c>
      <c r="U71" s="108">
        <v>2956.3955431715863</v>
      </c>
      <c r="V71" s="108">
        <v>3582.2375348547466</v>
      </c>
      <c r="W71" s="108"/>
      <c r="X71" s="162">
        <v>0</v>
      </c>
      <c r="Y71" s="162">
        <v>0</v>
      </c>
      <c r="Z71" s="162">
        <v>0</v>
      </c>
      <c r="AA71" s="162">
        <v>0</v>
      </c>
      <c r="AB71" s="162">
        <v>4002.0175706895088</v>
      </c>
      <c r="AC71" s="162">
        <v>3729.8303098125921</v>
      </c>
      <c r="AD71" s="162">
        <v>5974.0546285136852</v>
      </c>
      <c r="AE71" s="162">
        <v>4438.0685432018518</v>
      </c>
      <c r="AF71" s="162">
        <v>3303.8683502365202</v>
      </c>
      <c r="AG71" s="162">
        <v>2383.8461756842294</v>
      </c>
      <c r="AH71" s="162">
        <v>2951.0158761108546</v>
      </c>
      <c r="AI71" s="162">
        <v>2944.418076891106</v>
      </c>
      <c r="AJ71" s="162">
        <v>5322.4846210848227</v>
      </c>
      <c r="AK71" s="162">
        <v>3806.9443876629339</v>
      </c>
      <c r="AL71" s="162">
        <v>3961.6692133250381</v>
      </c>
      <c r="AM71" s="162">
        <v>3920.8549707774378</v>
      </c>
      <c r="AN71" s="162">
        <v>4286.2000357714005</v>
      </c>
      <c r="AO71" s="162">
        <v>3335.9051074265681</v>
      </c>
      <c r="AP71" s="162">
        <v>4500.4662570771225</v>
      </c>
      <c r="AQ71" s="162">
        <v>3586.8619045718692</v>
      </c>
      <c r="AR71" s="162">
        <v>3364.9324888903616</v>
      </c>
      <c r="AS71" s="162">
        <v>1737.7714466370435</v>
      </c>
      <c r="AT71" s="162">
        <v>5483.5966154085818</v>
      </c>
      <c r="AU71" s="162">
        <v>3634.3864100699534</v>
      </c>
      <c r="AV71" s="162">
        <v>3852.1108959272906</v>
      </c>
      <c r="AW71" s="162">
        <v>2751.4799370045221</v>
      </c>
      <c r="AX71" s="162">
        <v>3630.2431495610972</v>
      </c>
      <c r="AY71" s="162">
        <v>3296.4399486331517</v>
      </c>
      <c r="AZ71" s="162">
        <v>4132.8124436484168</v>
      </c>
      <c r="BA71" s="162">
        <v>2878.5695407221897</v>
      </c>
      <c r="BB71" s="162">
        <v>6149.0208879737229</v>
      </c>
      <c r="BC71" s="162">
        <v>3893.0098985511372</v>
      </c>
      <c r="BD71" s="162">
        <v>3604.7097840826414</v>
      </c>
      <c r="BE71" s="162">
        <v>2743.6663941960633</v>
      </c>
      <c r="BF71" s="162">
        <v>7898.4710867655467</v>
      </c>
      <c r="BG71" s="162">
        <v>4970.6247038100137</v>
      </c>
      <c r="BH71" s="162">
        <v>8517.1505541355109</v>
      </c>
      <c r="BI71" s="162">
        <v>6793.7108881326958</v>
      </c>
      <c r="BJ71" s="162">
        <v>6017.2306153561622</v>
      </c>
      <c r="BK71" s="162">
        <v>6775.7497724483883</v>
      </c>
      <c r="BL71" s="162">
        <v>4822.659541121493</v>
      </c>
      <c r="BM71" s="162">
        <v>3406.9239276569715</v>
      </c>
      <c r="BN71" s="162">
        <v>5458.6806983700708</v>
      </c>
      <c r="BO71" s="162">
        <v>3930.7664976519632</v>
      </c>
      <c r="BP71" s="162">
        <v>0</v>
      </c>
      <c r="BQ71" s="162">
        <v>4093.3114335061969</v>
      </c>
      <c r="BR71" s="162">
        <v>2292.6611487624714</v>
      </c>
      <c r="BS71" s="162">
        <v>4025.840879561335</v>
      </c>
      <c r="BT71" s="162">
        <v>5044.7898629228202</v>
      </c>
      <c r="BU71" s="162">
        <v>4275.7229617407711</v>
      </c>
      <c r="BV71" s="162">
        <v>5109.4471009498311</v>
      </c>
      <c r="BW71" s="162">
        <v>4659.1656226114237</v>
      </c>
      <c r="BX71" s="162">
        <v>4144.2008271599643</v>
      </c>
      <c r="BY71" s="162">
        <v>4766.8574850484711</v>
      </c>
      <c r="BZ71" s="162">
        <v>8613.9619492055281</v>
      </c>
      <c r="CA71" s="162">
        <v>5239.587749460813</v>
      </c>
    </row>
    <row r="72" spans="1:79" hidden="1" x14ac:dyDescent="0.45">
      <c r="A72" s="19">
        <v>68</v>
      </c>
      <c r="B72" s="19" t="str">
        <f t="shared" si="6"/>
        <v>20321_Blue</v>
      </c>
      <c r="C72" s="19" t="s">
        <v>1694</v>
      </c>
      <c r="D72" s="19" t="s">
        <v>1694</v>
      </c>
      <c r="E72" s="19" t="s">
        <v>1694</v>
      </c>
      <c r="F72" s="19" t="s">
        <v>1694</v>
      </c>
      <c r="G72" s="19">
        <f t="shared" si="7"/>
        <v>203</v>
      </c>
      <c r="H72" s="19">
        <f t="shared" si="4"/>
        <v>20321</v>
      </c>
      <c r="I72" s="19" t="str">
        <f t="shared" si="5"/>
        <v>020321</v>
      </c>
      <c r="J72" s="99"/>
      <c r="K72" s="100"/>
      <c r="L72" s="101"/>
      <c r="M72" s="102"/>
      <c r="N72" s="102"/>
      <c r="O72" s="126"/>
      <c r="P72" s="104"/>
      <c r="Q72" s="104"/>
      <c r="R72" s="107" t="s">
        <v>362</v>
      </c>
      <c r="S72" s="108">
        <v>304.96535942420797</v>
      </c>
      <c r="T72" s="108">
        <v>307.67594001120239</v>
      </c>
      <c r="U72" s="108">
        <v>345.85305648395712</v>
      </c>
      <c r="V72" s="108">
        <v>325.10089863266876</v>
      </c>
      <c r="W72" s="108"/>
      <c r="X72" s="162">
        <v>0</v>
      </c>
      <c r="Y72" s="162">
        <v>0</v>
      </c>
      <c r="Z72" s="162">
        <v>0</v>
      </c>
      <c r="AA72" s="162">
        <v>0</v>
      </c>
      <c r="AB72" s="162">
        <v>1223.1252668640282</v>
      </c>
      <c r="AC72" s="162">
        <v>594.50634240532929</v>
      </c>
      <c r="AD72" s="162">
        <v>146.8489849031921</v>
      </c>
      <c r="AE72" s="162">
        <v>536.55136520137034</v>
      </c>
      <c r="AF72" s="162">
        <v>1179.4597191872419</v>
      </c>
      <c r="AG72" s="162">
        <v>1851.4943162657082</v>
      </c>
      <c r="AH72" s="162">
        <v>3096.341933910875</v>
      </c>
      <c r="AI72" s="162">
        <v>3071.1283550447233</v>
      </c>
      <c r="AJ72" s="162">
        <v>454.00136501433349</v>
      </c>
      <c r="AK72" s="162">
        <v>623.30989600630085</v>
      </c>
      <c r="AL72" s="162">
        <v>694.49196805189297</v>
      </c>
      <c r="AM72" s="162">
        <v>612.69986717993606</v>
      </c>
      <c r="AN72" s="162">
        <v>120.48901033442441</v>
      </c>
      <c r="AO72" s="162">
        <v>284.18625301607307</v>
      </c>
      <c r="AP72" s="162">
        <v>230.61949695405724</v>
      </c>
      <c r="AQ72" s="162">
        <v>248.27381502711461</v>
      </c>
      <c r="AR72" s="162">
        <v>106.53825322844935</v>
      </c>
      <c r="AS72" s="162">
        <v>241.61778890078779</v>
      </c>
      <c r="AT72" s="162">
        <v>539.43750251286872</v>
      </c>
      <c r="AU72" s="162">
        <v>392.57302117742023</v>
      </c>
      <c r="AV72" s="162">
        <v>138.70986613038764</v>
      </c>
      <c r="AW72" s="162">
        <v>265.13746834430492</v>
      </c>
      <c r="AX72" s="162">
        <v>267.21331477531902</v>
      </c>
      <c r="AY72" s="162">
        <v>247.40341047996674</v>
      </c>
      <c r="AZ72" s="162">
        <v>103.30179138072931</v>
      </c>
      <c r="BA72" s="162">
        <v>261.61529224205509</v>
      </c>
      <c r="BB72" s="162">
        <v>252.26587662542943</v>
      </c>
      <c r="BC72" s="162">
        <v>256.92294710345817</v>
      </c>
      <c r="BD72" s="162">
        <v>148.03694765434352</v>
      </c>
      <c r="BE72" s="162">
        <v>429.70843276910176</v>
      </c>
      <c r="BF72" s="162">
        <v>500.83893834189917</v>
      </c>
      <c r="BG72" s="162">
        <v>463.40405019576599</v>
      </c>
      <c r="BH72" s="162">
        <v>118.97766867412891</v>
      </c>
      <c r="BI72" s="162">
        <v>276.08464141393017</v>
      </c>
      <c r="BJ72" s="162">
        <v>229.48443952866768</v>
      </c>
      <c r="BK72" s="162">
        <v>271.22621609811785</v>
      </c>
      <c r="BL72" s="162">
        <v>111.20907315445584</v>
      </c>
      <c r="BM72" s="162">
        <v>223.85747279575878</v>
      </c>
      <c r="BN72" s="162">
        <v>272.17157086651127</v>
      </c>
      <c r="BO72" s="162">
        <v>240.4899357797708</v>
      </c>
      <c r="BP72" s="162">
        <v>0</v>
      </c>
      <c r="BQ72" s="162">
        <v>258.72975814262367</v>
      </c>
      <c r="BR72" s="162">
        <v>239.26107114978851</v>
      </c>
      <c r="BS72" s="162">
        <v>259.77635350856366</v>
      </c>
      <c r="BT72" s="162">
        <v>167.81135803842784</v>
      </c>
      <c r="BU72" s="162">
        <v>349.51107760861305</v>
      </c>
      <c r="BV72" s="162">
        <v>301.21838444777808</v>
      </c>
      <c r="BW72" s="162">
        <v>305.27912767122194</v>
      </c>
      <c r="BX72" s="162">
        <v>85.23485658680768</v>
      </c>
      <c r="BY72" s="162">
        <v>204.11811743485208</v>
      </c>
      <c r="BZ72" s="162">
        <v>204.43168592489678</v>
      </c>
      <c r="CA72" s="162">
        <v>205.6987577575124</v>
      </c>
    </row>
    <row r="73" spans="1:79" hidden="1" x14ac:dyDescent="0.45">
      <c r="A73" s="19">
        <v>69</v>
      </c>
      <c r="B73" s="19" t="str">
        <f t="shared" si="6"/>
        <v>20321_Grey</v>
      </c>
      <c r="C73" s="19" t="s">
        <v>1694</v>
      </c>
      <c r="D73" s="19" t="s">
        <v>1694</v>
      </c>
      <c r="E73" s="19" t="s">
        <v>1694</v>
      </c>
      <c r="F73" s="19" t="s">
        <v>1694</v>
      </c>
      <c r="G73" s="19">
        <f t="shared" si="7"/>
        <v>203</v>
      </c>
      <c r="H73" s="19">
        <f t="shared" si="4"/>
        <v>20321</v>
      </c>
      <c r="I73" s="19" t="str">
        <f t="shared" si="5"/>
        <v>020321</v>
      </c>
      <c r="J73" s="109"/>
      <c r="K73" s="110"/>
      <c r="L73" s="111"/>
      <c r="M73" s="112"/>
      <c r="N73" s="112"/>
      <c r="O73" s="127"/>
      <c r="P73" s="114"/>
      <c r="Q73" s="114"/>
      <c r="R73" s="107" t="s">
        <v>364</v>
      </c>
      <c r="S73" s="108">
        <v>461.52862587848688</v>
      </c>
      <c r="T73" s="108">
        <v>424.52478254718471</v>
      </c>
      <c r="U73" s="108">
        <v>501.81675840565993</v>
      </c>
      <c r="V73" s="108">
        <v>453.98152821060728</v>
      </c>
      <c r="W73" s="108"/>
      <c r="X73" s="162">
        <v>0</v>
      </c>
      <c r="Y73" s="162">
        <v>0</v>
      </c>
      <c r="Z73" s="162">
        <v>0</v>
      </c>
      <c r="AA73" s="162">
        <v>0</v>
      </c>
      <c r="AB73" s="162">
        <v>232.42301464843234</v>
      </c>
      <c r="AC73" s="162">
        <v>230.33391923641176</v>
      </c>
      <c r="AD73" s="162">
        <v>383.36598777552797</v>
      </c>
      <c r="AE73" s="162">
        <v>276.7292856957053</v>
      </c>
      <c r="AF73" s="162">
        <v>3214.1807241838605</v>
      </c>
      <c r="AG73" s="162">
        <v>1807.6846985939592</v>
      </c>
      <c r="AH73" s="162">
        <v>1305.7966107744494</v>
      </c>
      <c r="AI73" s="162">
        <v>1317.5588865350835</v>
      </c>
      <c r="AJ73" s="162">
        <v>34.887533627684043</v>
      </c>
      <c r="AK73" s="162">
        <v>41.220962809325172</v>
      </c>
      <c r="AL73" s="162">
        <v>50.286381772906324</v>
      </c>
      <c r="AM73" s="162">
        <v>40.998133099624582</v>
      </c>
      <c r="AN73" s="162">
        <v>3.9072693594718211</v>
      </c>
      <c r="AO73" s="162">
        <v>4.678847035247589</v>
      </c>
      <c r="AP73" s="162">
        <v>8.0929642923765694</v>
      </c>
      <c r="AQ73" s="162">
        <v>4.7602432140597584</v>
      </c>
      <c r="AR73" s="162">
        <v>18.981368146239685</v>
      </c>
      <c r="AS73" s="162">
        <v>22.427216517403192</v>
      </c>
      <c r="AT73" s="162">
        <v>464.22836689211141</v>
      </c>
      <c r="AU73" s="162">
        <v>240.6046512279145</v>
      </c>
      <c r="AV73" s="162">
        <v>23.059236756602978</v>
      </c>
      <c r="AW73" s="162">
        <v>27.245375121647811</v>
      </c>
      <c r="AX73" s="162">
        <v>47.249415903905614</v>
      </c>
      <c r="AY73" s="162">
        <v>34.867476805723754</v>
      </c>
      <c r="AZ73" s="162">
        <v>51.193790985263746</v>
      </c>
      <c r="BA73" s="162">
        <v>65.909797491334814</v>
      </c>
      <c r="BB73" s="162">
        <v>274.78158306307694</v>
      </c>
      <c r="BC73" s="162">
        <v>127.69080229649741</v>
      </c>
      <c r="BD73" s="162">
        <v>49.452099688435752</v>
      </c>
      <c r="BE73" s="162">
        <v>44.354336193661851</v>
      </c>
      <c r="BF73" s="162">
        <v>153.72375618419338</v>
      </c>
      <c r="BG73" s="162">
        <v>91.220507514927576</v>
      </c>
      <c r="BH73" s="162">
        <v>57.984227508668951</v>
      </c>
      <c r="BI73" s="162">
        <v>73.007925055395148</v>
      </c>
      <c r="BJ73" s="162">
        <v>77.502375944769341</v>
      </c>
      <c r="BK73" s="162">
        <v>73.036333910982961</v>
      </c>
      <c r="BL73" s="162">
        <v>199.7487757229047</v>
      </c>
      <c r="BM73" s="162">
        <v>175.95869778552898</v>
      </c>
      <c r="BN73" s="162">
        <v>355.18767518407714</v>
      </c>
      <c r="BO73" s="162">
        <v>221.69390420226648</v>
      </c>
      <c r="BP73" s="162">
        <v>0</v>
      </c>
      <c r="BQ73" s="162">
        <v>0</v>
      </c>
      <c r="BR73" s="162">
        <v>0</v>
      </c>
      <c r="BS73" s="162">
        <v>0</v>
      </c>
      <c r="BT73" s="162">
        <v>36.797507948911274</v>
      </c>
      <c r="BU73" s="162">
        <v>43.477670930405957</v>
      </c>
      <c r="BV73" s="162">
        <v>57.697452864890252</v>
      </c>
      <c r="BW73" s="162">
        <v>46.002155569073977</v>
      </c>
      <c r="BX73" s="162">
        <v>3.8457604921588602</v>
      </c>
      <c r="BY73" s="162">
        <v>7.4493288769080888</v>
      </c>
      <c r="BZ73" s="162">
        <v>20.360817897435279</v>
      </c>
      <c r="CA73" s="162">
        <v>9.0281469515338522</v>
      </c>
    </row>
    <row r="74" spans="1:79" hidden="1" x14ac:dyDescent="0.45">
      <c r="A74" s="19">
        <v>70</v>
      </c>
      <c r="B74" s="19" t="str">
        <f t="shared" si="6"/>
        <v>20322_Green</v>
      </c>
      <c r="C74" s="19" t="s">
        <v>1694</v>
      </c>
      <c r="D74" s="19" t="s">
        <v>1694</v>
      </c>
      <c r="E74" s="19" t="s">
        <v>1694</v>
      </c>
      <c r="F74" s="19" t="s">
        <v>1694</v>
      </c>
      <c r="G74" s="19">
        <f t="shared" si="7"/>
        <v>203</v>
      </c>
      <c r="H74" s="19">
        <f t="shared" si="4"/>
        <v>20322</v>
      </c>
      <c r="I74" s="19" t="str">
        <f t="shared" si="5"/>
        <v>020322</v>
      </c>
      <c r="J74" s="115" t="s">
        <v>1731</v>
      </c>
      <c r="K74" s="116" t="s">
        <v>1732</v>
      </c>
      <c r="L74" s="120" t="s">
        <v>1733</v>
      </c>
      <c r="M74" s="118"/>
      <c r="N74" s="118" t="s">
        <v>1721</v>
      </c>
      <c r="O74" s="118"/>
      <c r="P74" s="104">
        <v>1</v>
      </c>
      <c r="Q74" s="104">
        <v>1</v>
      </c>
      <c r="R74" s="107" t="s">
        <v>361</v>
      </c>
      <c r="S74" s="108">
        <v>7262.5248572484998</v>
      </c>
      <c r="T74" s="108">
        <v>4939.1442838022313</v>
      </c>
      <c r="U74" s="108">
        <v>3839.4747313916705</v>
      </c>
      <c r="V74" s="108">
        <v>4652.256538772398</v>
      </c>
      <c r="W74" s="108"/>
      <c r="X74" s="162">
        <v>0</v>
      </c>
      <c r="Y74" s="162">
        <v>0</v>
      </c>
      <c r="Z74" s="162">
        <v>0</v>
      </c>
      <c r="AA74" s="162">
        <v>0</v>
      </c>
      <c r="AB74" s="162">
        <v>5197.4254164798813</v>
      </c>
      <c r="AC74" s="162">
        <v>4843.9354672890804</v>
      </c>
      <c r="AD74" s="162">
        <v>7758.5125045632276</v>
      </c>
      <c r="AE74" s="162">
        <v>5763.725380781626</v>
      </c>
      <c r="AF74" s="162">
        <v>4290.7381171902862</v>
      </c>
      <c r="AG74" s="162">
        <v>3095.9041242652329</v>
      </c>
      <c r="AH74" s="162">
        <v>3832.4881507933178</v>
      </c>
      <c r="AI74" s="162">
        <v>3823.9195803780599</v>
      </c>
      <c r="AJ74" s="162">
        <v>6912.3176897205485</v>
      </c>
      <c r="AK74" s="162">
        <v>4944.0836203414729</v>
      </c>
      <c r="AL74" s="162">
        <v>5145.0249523701796</v>
      </c>
      <c r="AM74" s="162">
        <v>5092.0194425681011</v>
      </c>
      <c r="AN74" s="162">
        <v>5566.4935529498707</v>
      </c>
      <c r="AO74" s="162">
        <v>4332.3442953591793</v>
      </c>
      <c r="AP74" s="162">
        <v>5844.7613728274318</v>
      </c>
      <c r="AQ74" s="162">
        <v>4658.2622137297003</v>
      </c>
      <c r="AR74" s="162">
        <v>4370.0421933641055</v>
      </c>
      <c r="AS74" s="162">
        <v>2256.8460345935628</v>
      </c>
      <c r="AT74" s="162">
        <v>7121.5540459851709</v>
      </c>
      <c r="AU74" s="162">
        <v>4719.9823507401989</v>
      </c>
      <c r="AV74" s="162">
        <v>5002.7414232821957</v>
      </c>
      <c r="AW74" s="162">
        <v>3573.3505675383403</v>
      </c>
      <c r="AX74" s="162">
        <v>4714.6014929364901</v>
      </c>
      <c r="AY74" s="162">
        <v>4281.0908423807168</v>
      </c>
      <c r="AZ74" s="162">
        <v>5367.2888878550866</v>
      </c>
      <c r="BA74" s="162">
        <v>3738.4020009379087</v>
      </c>
      <c r="BB74" s="162">
        <v>7985.741412952887</v>
      </c>
      <c r="BC74" s="162">
        <v>5055.8570111053732</v>
      </c>
      <c r="BD74" s="162">
        <v>4681.4412780294042</v>
      </c>
      <c r="BE74" s="162">
        <v>3563.2031093455366</v>
      </c>
      <c r="BF74" s="162">
        <v>10257.754658137073</v>
      </c>
      <c r="BG74" s="162">
        <v>6455.3567581948228</v>
      </c>
      <c r="BH74" s="162">
        <v>11061.234485890274</v>
      </c>
      <c r="BI74" s="162">
        <v>8823.0011534190853</v>
      </c>
      <c r="BJ74" s="162">
        <v>7814.5852147482619</v>
      </c>
      <c r="BK74" s="162">
        <v>8799.6750291537501</v>
      </c>
      <c r="BL74" s="162">
        <v>6263.1942092486925</v>
      </c>
      <c r="BM74" s="162">
        <v>4424.5765294246385</v>
      </c>
      <c r="BN74" s="162">
        <v>7089.1957121689229</v>
      </c>
      <c r="BO74" s="162">
        <v>5104.8915553921597</v>
      </c>
      <c r="BP74" s="162">
        <v>0</v>
      </c>
      <c r="BQ74" s="162">
        <v>5315.9888746833722</v>
      </c>
      <c r="BR74" s="162">
        <v>2977.4820113798328</v>
      </c>
      <c r="BS74" s="162">
        <v>5228.3647786510846</v>
      </c>
      <c r="BT74" s="162">
        <v>6551.6751466530131</v>
      </c>
      <c r="BU74" s="162">
        <v>5552.886963299703</v>
      </c>
      <c r="BV74" s="162">
        <v>6635.6455856491311</v>
      </c>
      <c r="BW74" s="162">
        <v>6050.8644449499006</v>
      </c>
      <c r="BX74" s="162">
        <v>5382.0789963116422</v>
      </c>
      <c r="BY74" s="162">
        <v>6190.7240065564556</v>
      </c>
      <c r="BZ74" s="162">
        <v>11186.963570396789</v>
      </c>
      <c r="CA74" s="162">
        <v>6804.6594148841723</v>
      </c>
    </row>
    <row r="75" spans="1:79" hidden="1" x14ac:dyDescent="0.45">
      <c r="A75" s="19">
        <v>71</v>
      </c>
      <c r="B75" s="19" t="str">
        <f t="shared" si="6"/>
        <v>20322_Blue</v>
      </c>
      <c r="C75" s="19" t="s">
        <v>1694</v>
      </c>
      <c r="D75" s="19" t="s">
        <v>1694</v>
      </c>
      <c r="E75" s="19" t="s">
        <v>1694</v>
      </c>
      <c r="F75" s="19" t="s">
        <v>1694</v>
      </c>
      <c r="G75" s="19">
        <f t="shared" si="7"/>
        <v>203</v>
      </c>
      <c r="H75" s="19">
        <f t="shared" si="4"/>
        <v>20322</v>
      </c>
      <c r="I75" s="19" t="str">
        <f t="shared" si="5"/>
        <v>020322</v>
      </c>
      <c r="J75" s="99"/>
      <c r="K75" s="100"/>
      <c r="L75" s="121"/>
      <c r="M75" s="102"/>
      <c r="N75" s="102"/>
      <c r="O75" s="102"/>
      <c r="P75" s="104"/>
      <c r="Q75" s="104"/>
      <c r="R75" s="107" t="s">
        <v>362</v>
      </c>
      <c r="S75" s="108">
        <v>409.04592133014023</v>
      </c>
      <c r="T75" s="108">
        <v>412.56615585870441</v>
      </c>
      <c r="U75" s="108">
        <v>462.14682660254169</v>
      </c>
      <c r="V75" s="108">
        <v>435.19597225021914</v>
      </c>
      <c r="W75" s="108"/>
      <c r="X75" s="162">
        <v>0</v>
      </c>
      <c r="Y75" s="162">
        <v>0</v>
      </c>
      <c r="Z75" s="162">
        <v>0</v>
      </c>
      <c r="AA75" s="162">
        <v>0</v>
      </c>
      <c r="AB75" s="162">
        <v>1601.4613855376988</v>
      </c>
      <c r="AC75" s="162">
        <v>785.07317195497308</v>
      </c>
      <c r="AD75" s="162">
        <v>203.69998039375596</v>
      </c>
      <c r="AE75" s="162">
        <v>709.8069677939875</v>
      </c>
      <c r="AF75" s="162">
        <v>1544.7528820613531</v>
      </c>
      <c r="AG75" s="162">
        <v>2417.5250860593615</v>
      </c>
      <c r="AH75" s="162">
        <v>4034.2103037803572</v>
      </c>
      <c r="AI75" s="162">
        <v>4001.4653961619783</v>
      </c>
      <c r="AJ75" s="162">
        <v>602.5991753432902</v>
      </c>
      <c r="AK75" s="162">
        <v>822.4803844237673</v>
      </c>
      <c r="AL75" s="162">
        <v>914.92463383362724</v>
      </c>
      <c r="AM75" s="162">
        <v>808.70112620770919</v>
      </c>
      <c r="AN75" s="162">
        <v>169.46624718756414</v>
      </c>
      <c r="AO75" s="162">
        <v>382.06006885204295</v>
      </c>
      <c r="AP75" s="162">
        <v>312.49285318708729</v>
      </c>
      <c r="AQ75" s="162">
        <v>335.42053899625273</v>
      </c>
      <c r="AR75" s="162">
        <v>151.34838081616797</v>
      </c>
      <c r="AS75" s="162">
        <v>326.77634922180232</v>
      </c>
      <c r="AT75" s="162">
        <v>713.55519806866062</v>
      </c>
      <c r="AU75" s="162">
        <v>522.82210542522103</v>
      </c>
      <c r="AV75" s="162">
        <v>193.12969627323071</v>
      </c>
      <c r="AW75" s="162">
        <v>357.32138746013624</v>
      </c>
      <c r="AX75" s="162">
        <v>360.01729191599873</v>
      </c>
      <c r="AY75" s="162">
        <v>334.29014348047627</v>
      </c>
      <c r="AZ75" s="162">
        <v>147.14518361133676</v>
      </c>
      <c r="BA75" s="162">
        <v>352.74713278188972</v>
      </c>
      <c r="BB75" s="162">
        <v>340.60503457847977</v>
      </c>
      <c r="BC75" s="162">
        <v>346.65317805643917</v>
      </c>
      <c r="BD75" s="162">
        <v>205.24278916148509</v>
      </c>
      <c r="BE75" s="162">
        <v>571.04991268714514</v>
      </c>
      <c r="BF75" s="162">
        <v>663.42719265181711</v>
      </c>
      <c r="BG75" s="162">
        <v>614.81045479969612</v>
      </c>
      <c r="BH75" s="162">
        <v>167.503465810557</v>
      </c>
      <c r="BI75" s="162">
        <v>371.53849534276645</v>
      </c>
      <c r="BJ75" s="162">
        <v>311.01875263463336</v>
      </c>
      <c r="BK75" s="162">
        <v>365.22885207547773</v>
      </c>
      <c r="BL75" s="162">
        <v>157.4143807200725</v>
      </c>
      <c r="BM75" s="162">
        <v>303.71100363085554</v>
      </c>
      <c r="BN75" s="162">
        <v>366.4565855409237</v>
      </c>
      <c r="BO75" s="162">
        <v>325.31160490879324</v>
      </c>
      <c r="BP75" s="162">
        <v>0</v>
      </c>
      <c r="BQ75" s="162">
        <v>348.99968589951123</v>
      </c>
      <c r="BR75" s="162">
        <v>323.71567681790714</v>
      </c>
      <c r="BS75" s="162">
        <v>350.35890066047227</v>
      </c>
      <c r="BT75" s="162">
        <v>230.92384160834783</v>
      </c>
      <c r="BU75" s="162">
        <v>466.89750338780914</v>
      </c>
      <c r="BV75" s="162">
        <v>404.17972006204946</v>
      </c>
      <c r="BW75" s="162">
        <v>409.45341256002848</v>
      </c>
      <c r="BX75" s="162">
        <v>123.68163193091907</v>
      </c>
      <c r="BY75" s="162">
        <v>278.07547718811958</v>
      </c>
      <c r="BZ75" s="162">
        <v>278.48270899337246</v>
      </c>
      <c r="CA75" s="162">
        <v>280.12825682793817</v>
      </c>
    </row>
    <row r="76" spans="1:79" hidden="1" x14ac:dyDescent="0.45">
      <c r="A76" s="19">
        <v>72</v>
      </c>
      <c r="B76" s="19" t="str">
        <f t="shared" si="6"/>
        <v>20322_Grey</v>
      </c>
      <c r="C76" s="19" t="s">
        <v>1694</v>
      </c>
      <c r="D76" s="19" t="s">
        <v>1694</v>
      </c>
      <c r="E76" s="19" t="s">
        <v>1694</v>
      </c>
      <c r="F76" s="19" t="s">
        <v>1694</v>
      </c>
      <c r="G76" s="19">
        <f t="shared" si="7"/>
        <v>203</v>
      </c>
      <c r="H76" s="19">
        <f t="shared" si="4"/>
        <v>20322</v>
      </c>
      <c r="I76" s="19" t="str">
        <f t="shared" si="5"/>
        <v>020322</v>
      </c>
      <c r="J76" s="109"/>
      <c r="K76" s="110"/>
      <c r="L76" s="111"/>
      <c r="M76" s="112"/>
      <c r="N76" s="112"/>
      <c r="O76" s="112"/>
      <c r="P76" s="114"/>
      <c r="Q76" s="114"/>
      <c r="R76" s="107" t="s">
        <v>364</v>
      </c>
      <c r="S76" s="108">
        <v>599.38782581621672</v>
      </c>
      <c r="T76" s="108">
        <v>551.33088642491521</v>
      </c>
      <c r="U76" s="108">
        <v>651.71007585150642</v>
      </c>
      <c r="V76" s="108">
        <v>589.58640027351589</v>
      </c>
      <c r="W76" s="108"/>
      <c r="X76" s="162">
        <v>0</v>
      </c>
      <c r="Y76" s="162">
        <v>0</v>
      </c>
      <c r="Z76" s="162">
        <v>0</v>
      </c>
      <c r="AA76" s="162">
        <v>0</v>
      </c>
      <c r="AB76" s="162">
        <v>301.84807097199007</v>
      </c>
      <c r="AC76" s="162">
        <v>299.13496004728802</v>
      </c>
      <c r="AD76" s="162">
        <v>497.87790620198439</v>
      </c>
      <c r="AE76" s="162">
        <v>359.3886827216952</v>
      </c>
      <c r="AF76" s="162">
        <v>4174.2606807582606</v>
      </c>
      <c r="AG76" s="162">
        <v>2347.6424657064404</v>
      </c>
      <c r="AH76" s="162">
        <v>1695.8397542525317</v>
      </c>
      <c r="AI76" s="162">
        <v>1711.11543705855</v>
      </c>
      <c r="AJ76" s="162">
        <v>45.3084852307585</v>
      </c>
      <c r="AK76" s="162">
        <v>53.533717934188537</v>
      </c>
      <c r="AL76" s="162">
        <v>65.306989315462758</v>
      </c>
      <c r="AM76" s="162">
        <v>53.244328700811145</v>
      </c>
      <c r="AN76" s="162">
        <v>5.0743757915218453</v>
      </c>
      <c r="AO76" s="162">
        <v>6.0764247211007651</v>
      </c>
      <c r="AP76" s="162">
        <v>10.510343236852687</v>
      </c>
      <c r="AQ76" s="162">
        <v>6.182134044233452</v>
      </c>
      <c r="AR76" s="162">
        <v>24.65112746264894</v>
      </c>
      <c r="AS76" s="162">
        <v>29.126255217406744</v>
      </c>
      <c r="AT76" s="162">
        <v>602.89398297676803</v>
      </c>
      <c r="AU76" s="162">
        <v>312.4735730232656</v>
      </c>
      <c r="AV76" s="162">
        <v>29.947060722861011</v>
      </c>
      <c r="AW76" s="162">
        <v>35.383604054088067</v>
      </c>
      <c r="AX76" s="162">
        <v>61.362877797280014</v>
      </c>
      <c r="AY76" s="162">
        <v>45.282437410030852</v>
      </c>
      <c r="AZ76" s="162">
        <v>66.485442838004857</v>
      </c>
      <c r="BA76" s="162">
        <v>85.597139599136113</v>
      </c>
      <c r="BB76" s="162">
        <v>356.85919878321681</v>
      </c>
      <c r="BC76" s="162">
        <v>165.83221077467195</v>
      </c>
      <c r="BD76" s="162">
        <v>64.223506088877599</v>
      </c>
      <c r="BE76" s="162">
        <v>57.603034017742665</v>
      </c>
      <c r="BF76" s="162">
        <v>199.64124179765372</v>
      </c>
      <c r="BG76" s="162">
        <v>118.46819157782802</v>
      </c>
      <c r="BH76" s="162">
        <v>75.304191569699938</v>
      </c>
      <c r="BI76" s="162">
        <v>94.815487084928762</v>
      </c>
      <c r="BJ76" s="162">
        <v>100.65243629190823</v>
      </c>
      <c r="BK76" s="162">
        <v>94.852381702575272</v>
      </c>
      <c r="BL76" s="162">
        <v>259.41399444533079</v>
      </c>
      <c r="BM76" s="162">
        <v>228.51778933185582</v>
      </c>
      <c r="BN76" s="162">
        <v>461.282695044256</v>
      </c>
      <c r="BO76" s="162">
        <v>287.91416130164475</v>
      </c>
      <c r="BP76" s="162">
        <v>0</v>
      </c>
      <c r="BQ76" s="162">
        <v>0</v>
      </c>
      <c r="BR76" s="162">
        <v>0</v>
      </c>
      <c r="BS76" s="162">
        <v>0</v>
      </c>
      <c r="BT76" s="162">
        <v>47.788971362222433</v>
      </c>
      <c r="BU76" s="162">
        <v>56.464507701825916</v>
      </c>
      <c r="BV76" s="162">
        <v>74.93175696738993</v>
      </c>
      <c r="BW76" s="162">
        <v>59.743059180615553</v>
      </c>
      <c r="BX76" s="162">
        <v>4.9944941456608571</v>
      </c>
      <c r="BY76" s="162">
        <v>9.6744530868936209</v>
      </c>
      <c r="BZ76" s="162">
        <v>26.442620646019844</v>
      </c>
      <c r="CA76" s="162">
        <v>11.724866170823184</v>
      </c>
    </row>
    <row r="77" spans="1:79" hidden="1" x14ac:dyDescent="0.45">
      <c r="A77" s="19">
        <v>73</v>
      </c>
      <c r="B77" s="19" t="str">
        <f t="shared" si="6"/>
        <v>20329_Green</v>
      </c>
      <c r="C77" s="19" t="s">
        <v>1694</v>
      </c>
      <c r="D77" s="19" t="s">
        <v>1694</v>
      </c>
      <c r="E77" s="19" t="s">
        <v>1694</v>
      </c>
      <c r="F77" s="19" t="s">
        <v>1694</v>
      </c>
      <c r="G77" s="19">
        <f t="shared" si="7"/>
        <v>203</v>
      </c>
      <c r="H77" s="19">
        <f t="shared" si="4"/>
        <v>20329</v>
      </c>
      <c r="I77" s="19" t="str">
        <f t="shared" si="5"/>
        <v>020329</v>
      </c>
      <c r="J77" s="115" t="s">
        <v>1734</v>
      </c>
      <c r="K77" s="116" t="s">
        <v>1735</v>
      </c>
      <c r="L77" s="117" t="s">
        <v>1736</v>
      </c>
      <c r="M77" s="118"/>
      <c r="N77" s="118" t="s">
        <v>1724</v>
      </c>
      <c r="O77" s="118"/>
      <c r="P77" s="104">
        <v>1</v>
      </c>
      <c r="Q77" s="104">
        <v>1</v>
      </c>
      <c r="R77" s="107" t="s">
        <v>361</v>
      </c>
      <c r="S77" s="108">
        <v>7660.4714247689653</v>
      </c>
      <c r="T77" s="108">
        <v>5209.782326750299</v>
      </c>
      <c r="U77" s="108">
        <v>4049.8569084542278</v>
      </c>
      <c r="V77" s="108">
        <v>4907.1747052804749</v>
      </c>
      <c r="W77" s="108"/>
      <c r="X77" s="162">
        <v>0</v>
      </c>
      <c r="Y77" s="162">
        <v>0</v>
      </c>
      <c r="Z77" s="162">
        <v>0</v>
      </c>
      <c r="AA77" s="162">
        <v>0</v>
      </c>
      <c r="AB77" s="162">
        <v>5482.2158502596012</v>
      </c>
      <c r="AC77" s="162">
        <v>5109.3565887843724</v>
      </c>
      <c r="AD77" s="162">
        <v>8183.6364774160074</v>
      </c>
      <c r="AE77" s="162">
        <v>6079.5459495915775</v>
      </c>
      <c r="AF77" s="162">
        <v>4525.847055118521</v>
      </c>
      <c r="AG77" s="162">
        <v>3265.5427064167525</v>
      </c>
      <c r="AH77" s="162">
        <v>4042.4875015217185</v>
      </c>
      <c r="AI77" s="162">
        <v>4033.4494203987756</v>
      </c>
      <c r="AJ77" s="162">
        <v>7291.0748234038665</v>
      </c>
      <c r="AK77" s="162">
        <v>5214.9923118670331</v>
      </c>
      <c r="AL77" s="162">
        <v>5426.9441278425184</v>
      </c>
      <c r="AM77" s="162">
        <v>5371.0342065444356</v>
      </c>
      <c r="AN77" s="162">
        <v>5871.5068983169867</v>
      </c>
      <c r="AO77" s="162">
        <v>4569.7330238720115</v>
      </c>
      <c r="AP77" s="162">
        <v>6165.022269968661</v>
      </c>
      <c r="AQ77" s="162">
        <v>4913.5094583176287</v>
      </c>
      <c r="AR77" s="162">
        <v>4609.4965601237827</v>
      </c>
      <c r="AS77" s="162">
        <v>2380.5088310096485</v>
      </c>
      <c r="AT77" s="162">
        <v>7511.7761854912078</v>
      </c>
      <c r="AU77" s="162">
        <v>4978.6115206437717</v>
      </c>
      <c r="AV77" s="162">
        <v>5276.8642409962886</v>
      </c>
      <c r="AW77" s="162">
        <v>3769.1505986363318</v>
      </c>
      <c r="AX77" s="162">
        <v>4972.9358213165715</v>
      </c>
      <c r="AY77" s="162">
        <v>4515.6711625111666</v>
      </c>
      <c r="AZ77" s="162">
        <v>5661.3869091074203</v>
      </c>
      <c r="BA77" s="162">
        <v>3943.2459461947806</v>
      </c>
      <c r="BB77" s="162">
        <v>8423.3162848955108</v>
      </c>
      <c r="BC77" s="162">
        <v>5332.8902719878597</v>
      </c>
      <c r="BD77" s="162">
        <v>4937.9586083323857</v>
      </c>
      <c r="BE77" s="162">
        <v>3758.4471153370732</v>
      </c>
      <c r="BF77" s="162">
        <v>10819.823406528147</v>
      </c>
      <c r="BG77" s="162">
        <v>6809.074936726046</v>
      </c>
      <c r="BH77" s="162">
        <v>11667.329526213029</v>
      </c>
      <c r="BI77" s="162">
        <v>9306.4532714146517</v>
      </c>
      <c r="BJ77" s="162">
        <v>8242.7816648714561</v>
      </c>
      <c r="BK77" s="162">
        <v>9281.8490033539565</v>
      </c>
      <c r="BL77" s="162">
        <v>6606.3829330431408</v>
      </c>
      <c r="BM77" s="162">
        <v>4667.0190789821527</v>
      </c>
      <c r="BN77" s="162">
        <v>7477.6447922877687</v>
      </c>
      <c r="BO77" s="162">
        <v>5384.6116406191277</v>
      </c>
      <c r="BP77" s="162">
        <v>0</v>
      </c>
      <c r="BQ77" s="162">
        <v>5607.2759363098585</v>
      </c>
      <c r="BR77" s="162">
        <v>3140.6317106335227</v>
      </c>
      <c r="BS77" s="162">
        <v>5514.8505199470346</v>
      </c>
      <c r="BT77" s="162">
        <v>6910.6710450997543</v>
      </c>
      <c r="BU77" s="162">
        <v>5857.1547421106452</v>
      </c>
      <c r="BV77" s="162">
        <v>6999.2426040408645</v>
      </c>
      <c r="BW77" s="162">
        <v>6382.4186611115392</v>
      </c>
      <c r="BX77" s="162">
        <v>5676.9874344657046</v>
      </c>
      <c r="BY77" s="162">
        <v>6529.9417603403717</v>
      </c>
      <c r="BZ77" s="162">
        <v>11799.947875624011</v>
      </c>
      <c r="CA77" s="162">
        <v>7177.5174650148128</v>
      </c>
    </row>
    <row r="78" spans="1:79" hidden="1" x14ac:dyDescent="0.45">
      <c r="A78" s="19">
        <v>74</v>
      </c>
      <c r="B78" s="19" t="str">
        <f t="shared" si="6"/>
        <v>20329_Blue</v>
      </c>
      <c r="C78" s="19" t="s">
        <v>1694</v>
      </c>
      <c r="D78" s="19" t="s">
        <v>1694</v>
      </c>
      <c r="E78" s="19" t="s">
        <v>1694</v>
      </c>
      <c r="F78" s="19" t="s">
        <v>1694</v>
      </c>
      <c r="G78" s="19">
        <f t="shared" si="7"/>
        <v>203</v>
      </c>
      <c r="H78" s="19">
        <f t="shared" si="4"/>
        <v>20329</v>
      </c>
      <c r="I78" s="19" t="str">
        <f t="shared" si="5"/>
        <v>020329</v>
      </c>
      <c r="J78" s="99"/>
      <c r="K78" s="100"/>
      <c r="L78" s="101"/>
      <c r="M78" s="102"/>
      <c r="N78" s="102"/>
      <c r="O78" s="102"/>
      <c r="P78" s="104"/>
      <c r="Q78" s="104"/>
      <c r="R78" s="107" t="s">
        <v>362</v>
      </c>
      <c r="S78" s="108">
        <v>431.45939647151778</v>
      </c>
      <c r="T78" s="108">
        <v>435.17252056329096</v>
      </c>
      <c r="U78" s="108">
        <v>487.46994038898237</v>
      </c>
      <c r="V78" s="108">
        <v>459.04232689406683</v>
      </c>
      <c r="W78" s="108"/>
      <c r="X78" s="162">
        <v>0</v>
      </c>
      <c r="Y78" s="162">
        <v>0</v>
      </c>
      <c r="Z78" s="162">
        <v>0</v>
      </c>
      <c r="AA78" s="162">
        <v>0</v>
      </c>
      <c r="AB78" s="162">
        <v>1689.2126943342853</v>
      </c>
      <c r="AC78" s="162">
        <v>828.09088000730037</v>
      </c>
      <c r="AD78" s="162">
        <v>214.86162315505769</v>
      </c>
      <c r="AE78" s="162">
        <v>748.70050027584978</v>
      </c>
      <c r="AF78" s="162">
        <v>1629.3968755989615</v>
      </c>
      <c r="AG78" s="162">
        <v>2549.992214062614</v>
      </c>
      <c r="AH78" s="162">
        <v>4255.2629231655819</v>
      </c>
      <c r="AI78" s="162">
        <v>4220.7237740338678</v>
      </c>
      <c r="AJ78" s="162">
        <v>635.61830823881303</v>
      </c>
      <c r="AK78" s="162">
        <v>867.5478027483573</v>
      </c>
      <c r="AL78" s="162">
        <v>965.05749048204518</v>
      </c>
      <c r="AM78" s="162">
        <v>853.01351668484392</v>
      </c>
      <c r="AN78" s="162">
        <v>178.7520689512663</v>
      </c>
      <c r="AO78" s="162">
        <v>402.99486714530559</v>
      </c>
      <c r="AP78" s="162">
        <v>329.61574925213324</v>
      </c>
      <c r="AQ78" s="162">
        <v>353.79974661248576</v>
      </c>
      <c r="AR78" s="162">
        <v>159.64144277869775</v>
      </c>
      <c r="AS78" s="162">
        <v>344.68190260381891</v>
      </c>
      <c r="AT78" s="162">
        <v>752.65411303132703</v>
      </c>
      <c r="AU78" s="162">
        <v>551.46989202386339</v>
      </c>
      <c r="AV78" s="162">
        <v>203.71214538409265</v>
      </c>
      <c r="AW78" s="162">
        <v>376.90064156754102</v>
      </c>
      <c r="AX78" s="162">
        <v>379.74426681550551</v>
      </c>
      <c r="AY78" s="162">
        <v>352.60741161639282</v>
      </c>
      <c r="AZ78" s="162">
        <v>155.20793339825934</v>
      </c>
      <c r="BA78" s="162">
        <v>372.07574279733575</v>
      </c>
      <c r="BB78" s="162">
        <v>359.2683241444239</v>
      </c>
      <c r="BC78" s="162">
        <v>365.64787274446326</v>
      </c>
      <c r="BD78" s="162">
        <v>216.48896938951168</v>
      </c>
      <c r="BE78" s="162">
        <v>602.3403188617832</v>
      </c>
      <c r="BF78" s="162">
        <v>699.77936759164265</v>
      </c>
      <c r="BG78" s="162">
        <v>648.49869889830961</v>
      </c>
      <c r="BH78" s="162">
        <v>176.68173790976562</v>
      </c>
      <c r="BI78" s="162">
        <v>391.89676906017831</v>
      </c>
      <c r="BJ78" s="162">
        <v>328.06087606666807</v>
      </c>
      <c r="BK78" s="162">
        <v>385.24139191522994</v>
      </c>
      <c r="BL78" s="162">
        <v>166.0398262389806</v>
      </c>
      <c r="BM78" s="162">
        <v>320.35270245994354</v>
      </c>
      <c r="BN78" s="162">
        <v>386.5363984472757</v>
      </c>
      <c r="BO78" s="162">
        <v>343.13689832845319</v>
      </c>
      <c r="BP78" s="162">
        <v>0</v>
      </c>
      <c r="BQ78" s="162">
        <v>368.12295635975846</v>
      </c>
      <c r="BR78" s="162">
        <v>341.45352212299798</v>
      </c>
      <c r="BS78" s="162">
        <v>369.55664864186804</v>
      </c>
      <c r="BT78" s="162">
        <v>243.5772027923669</v>
      </c>
      <c r="BU78" s="162">
        <v>492.48092823097682</v>
      </c>
      <c r="BV78" s="162">
        <v>426.32655403805217</v>
      </c>
      <c r="BW78" s="162">
        <v>431.88921598797526</v>
      </c>
      <c r="BX78" s="162">
        <v>130.45870765316121</v>
      </c>
      <c r="BY78" s="162">
        <v>293.31248963678365</v>
      </c>
      <c r="BZ78" s="162">
        <v>293.74203551355725</v>
      </c>
      <c r="CA78" s="162">
        <v>295.47775035275669</v>
      </c>
    </row>
    <row r="79" spans="1:79" hidden="1" x14ac:dyDescent="0.45">
      <c r="A79" s="19">
        <v>75</v>
      </c>
      <c r="B79" s="19" t="str">
        <f t="shared" si="6"/>
        <v>20329_Grey</v>
      </c>
      <c r="C79" s="19" t="s">
        <v>1694</v>
      </c>
      <c r="D79" s="19" t="s">
        <v>1694</v>
      </c>
      <c r="E79" s="19" t="s">
        <v>1694</v>
      </c>
      <c r="F79" s="19" t="s">
        <v>1694</v>
      </c>
      <c r="G79" s="19">
        <f t="shared" si="7"/>
        <v>203</v>
      </c>
      <c r="H79" s="19">
        <f t="shared" si="4"/>
        <v>20329</v>
      </c>
      <c r="I79" s="19" t="str">
        <f t="shared" si="5"/>
        <v>020329</v>
      </c>
      <c r="J79" s="109"/>
      <c r="K79" s="110"/>
      <c r="L79" s="111"/>
      <c r="M79" s="112"/>
      <c r="N79" s="112"/>
      <c r="O79" s="112"/>
      <c r="P79" s="114"/>
      <c r="Q79" s="114"/>
      <c r="R79" s="107" t="s">
        <v>364</v>
      </c>
      <c r="S79" s="108">
        <v>632.23099435409165</v>
      </c>
      <c r="T79" s="108">
        <v>581.54079800984209</v>
      </c>
      <c r="U79" s="108">
        <v>687.42021699405473</v>
      </c>
      <c r="V79" s="108">
        <v>621.89250439809223</v>
      </c>
      <c r="W79" s="108"/>
      <c r="X79" s="162">
        <v>0</v>
      </c>
      <c r="Y79" s="162">
        <v>0</v>
      </c>
      <c r="Z79" s="162">
        <v>0</v>
      </c>
      <c r="AA79" s="162">
        <v>0</v>
      </c>
      <c r="AB79" s="162">
        <v>318.38769129922241</v>
      </c>
      <c r="AC79" s="162">
        <v>315.52591676220788</v>
      </c>
      <c r="AD79" s="162">
        <v>525.15888736373699</v>
      </c>
      <c r="AE79" s="162">
        <v>379.08121328178811</v>
      </c>
      <c r="AF79" s="162">
        <v>4402.9872934025489</v>
      </c>
      <c r="AG79" s="162">
        <v>2476.2804090328209</v>
      </c>
      <c r="AH79" s="162">
        <v>1788.7624805129444</v>
      </c>
      <c r="AI79" s="162">
        <v>1804.875187034361</v>
      </c>
      <c r="AJ79" s="162">
        <v>47.791141955731568</v>
      </c>
      <c r="AK79" s="162">
        <v>56.467072341541332</v>
      </c>
      <c r="AL79" s="162">
        <v>68.885454483433321</v>
      </c>
      <c r="AM79" s="162">
        <v>56.161826163869293</v>
      </c>
      <c r="AN79" s="162">
        <v>5.3524237800983849</v>
      </c>
      <c r="AO79" s="162">
        <v>6.4093795003391634</v>
      </c>
      <c r="AP79" s="162">
        <v>11.086252455310369</v>
      </c>
      <c r="AQ79" s="162">
        <v>6.5208811151503543</v>
      </c>
      <c r="AR79" s="162">
        <v>26.001874172931075</v>
      </c>
      <c r="AS79" s="162">
        <v>30.722214407401633</v>
      </c>
      <c r="AT79" s="162">
        <v>635.92926971522115</v>
      </c>
      <c r="AU79" s="162">
        <v>329.59541264097879</v>
      </c>
      <c r="AV79" s="162">
        <v>31.587995556990382</v>
      </c>
      <c r="AW79" s="162">
        <v>37.322431673490151</v>
      </c>
      <c r="AX79" s="162">
        <v>64.725227265624127</v>
      </c>
      <c r="AY79" s="162">
        <v>47.763666857155826</v>
      </c>
      <c r="AZ79" s="162">
        <v>70.128480801731158</v>
      </c>
      <c r="BA79" s="162">
        <v>90.287393823746328</v>
      </c>
      <c r="BB79" s="162">
        <v>376.41312748366704</v>
      </c>
      <c r="BC79" s="162">
        <v>174.91890725547592</v>
      </c>
      <c r="BD79" s="162">
        <v>67.742602312925683</v>
      </c>
      <c r="BE79" s="162">
        <v>60.75936464885185</v>
      </c>
      <c r="BF79" s="162">
        <v>210.58048792355257</v>
      </c>
      <c r="BG79" s="162">
        <v>124.95959933551723</v>
      </c>
      <c r="BH79" s="162">
        <v>79.430448642012266</v>
      </c>
      <c r="BI79" s="162">
        <v>100.01085624026733</v>
      </c>
      <c r="BJ79" s="162">
        <v>106.16763828050595</v>
      </c>
      <c r="BK79" s="162">
        <v>100.04977248079858</v>
      </c>
      <c r="BL79" s="162">
        <v>273.62845989439001</v>
      </c>
      <c r="BM79" s="162">
        <v>241.0393120349712</v>
      </c>
      <c r="BN79" s="162">
        <v>486.55845915627009</v>
      </c>
      <c r="BO79" s="162">
        <v>303.69027972913216</v>
      </c>
      <c r="BP79" s="162">
        <v>0</v>
      </c>
      <c r="BQ79" s="162">
        <v>0</v>
      </c>
      <c r="BR79" s="162">
        <v>0</v>
      </c>
      <c r="BS79" s="162">
        <v>0</v>
      </c>
      <c r="BT79" s="162">
        <v>50.4075451354949</v>
      </c>
      <c r="BU79" s="162">
        <v>59.558453329323228</v>
      </c>
      <c r="BV79" s="162">
        <v>79.037606664233223</v>
      </c>
      <c r="BW79" s="162">
        <v>63.016651464484902</v>
      </c>
      <c r="BX79" s="162">
        <v>5.2681650577518635</v>
      </c>
      <c r="BY79" s="162">
        <v>10.204560105353547</v>
      </c>
      <c r="BZ79" s="162">
        <v>27.8915313663497</v>
      </c>
      <c r="CA79" s="162">
        <v>12.367324591142264</v>
      </c>
    </row>
    <row r="80" spans="1:79" hidden="1" x14ac:dyDescent="0.45">
      <c r="A80" s="19">
        <v>76</v>
      </c>
      <c r="B80" s="19" t="str">
        <f t="shared" si="6"/>
        <v>20410_Green</v>
      </c>
      <c r="C80" s="19" t="s">
        <v>1694</v>
      </c>
      <c r="D80" s="19" t="s">
        <v>1694</v>
      </c>
      <c r="E80" s="19" t="s">
        <v>1694</v>
      </c>
      <c r="F80" s="19" t="s">
        <v>1694</v>
      </c>
      <c r="G80" s="19">
        <f t="shared" si="7"/>
        <v>204</v>
      </c>
      <c r="H80" s="19">
        <f t="shared" si="4"/>
        <v>20410</v>
      </c>
      <c r="I80" s="19" t="str">
        <f t="shared" si="5"/>
        <v>020410</v>
      </c>
      <c r="J80" s="115" t="s">
        <v>1737</v>
      </c>
      <c r="K80" s="116" t="s">
        <v>1738</v>
      </c>
      <c r="L80" s="120" t="s">
        <v>1739</v>
      </c>
      <c r="M80" s="118"/>
      <c r="N80" s="118" t="s">
        <v>1676</v>
      </c>
      <c r="O80" s="118"/>
      <c r="P80" s="104">
        <v>0.76</v>
      </c>
      <c r="Q80" s="104">
        <v>0.8896710430278052</v>
      </c>
      <c r="R80" s="107" t="s">
        <v>361</v>
      </c>
      <c r="S80" s="108">
        <v>8341.6688560837829</v>
      </c>
      <c r="T80" s="108">
        <v>4085.9440248727783</v>
      </c>
      <c r="U80" s="108">
        <v>2371.8914800713233</v>
      </c>
      <c r="V80" s="108">
        <v>5008.2537156394137</v>
      </c>
      <c r="W80" s="108"/>
      <c r="X80" s="162">
        <v>6531.8514807101947</v>
      </c>
      <c r="Y80" s="162">
        <v>3552.7476462113195</v>
      </c>
      <c r="Z80" s="162">
        <v>1399.7791674789642</v>
      </c>
      <c r="AA80" s="162">
        <v>3543.5072304831142</v>
      </c>
      <c r="AB80" s="162">
        <v>10956.220247202085</v>
      </c>
      <c r="AC80" s="162">
        <v>6001.7073743497185</v>
      </c>
      <c r="AD80" s="162">
        <v>2675.2162449878747</v>
      </c>
      <c r="AE80" s="162">
        <v>6601.6751178525046</v>
      </c>
      <c r="AF80" s="162">
        <v>4054.9825788400781</v>
      </c>
      <c r="AG80" s="162">
        <v>2612.9046344975277</v>
      </c>
      <c r="AH80" s="162">
        <v>1383.265462718367</v>
      </c>
      <c r="AI80" s="162">
        <v>1940.9260403891706</v>
      </c>
      <c r="AJ80" s="162">
        <v>7158.2420185147666</v>
      </c>
      <c r="AK80" s="162">
        <v>4090.0437114606043</v>
      </c>
      <c r="AL80" s="162">
        <v>1930.2483671790478</v>
      </c>
      <c r="AM80" s="162">
        <v>4208.9150840392294</v>
      </c>
      <c r="AN80" s="162">
        <v>11467.823502118667</v>
      </c>
      <c r="AO80" s="162">
        <v>7527.5750383873328</v>
      </c>
      <c r="AP80" s="162">
        <v>3996.1258347504308</v>
      </c>
      <c r="AQ80" s="162">
        <v>7821.5373025107056</v>
      </c>
      <c r="AR80" s="162">
        <v>10448.055758676264</v>
      </c>
      <c r="AS80" s="162">
        <v>5691.7090029246046</v>
      </c>
      <c r="AT80" s="162">
        <v>2322.8574092594522</v>
      </c>
      <c r="AU80" s="162">
        <v>5270.949150268315</v>
      </c>
      <c r="AV80" s="162">
        <v>4585.393476495854</v>
      </c>
      <c r="AW80" s="162">
        <v>2325.3721238921253</v>
      </c>
      <c r="AX80" s="162">
        <v>959.80442448330587</v>
      </c>
      <c r="AY80" s="162">
        <v>3119.406504091332</v>
      </c>
      <c r="AZ80" s="162">
        <v>17683.827015826351</v>
      </c>
      <c r="BA80" s="162">
        <v>9187.1678656905005</v>
      </c>
      <c r="BB80" s="162">
        <v>3214.5720201049126</v>
      </c>
      <c r="BC80" s="162">
        <v>8192.1669723237083</v>
      </c>
      <c r="BD80" s="162">
        <v>13668.598599959783</v>
      </c>
      <c r="BE80" s="162">
        <v>7583.9805400527739</v>
      </c>
      <c r="BF80" s="162">
        <v>3217.6305888635743</v>
      </c>
      <c r="BG80" s="162">
        <v>5366.5274539700813</v>
      </c>
      <c r="BH80" s="162">
        <v>6993.6231627967381</v>
      </c>
      <c r="BI80" s="162">
        <v>4118.6430193244369</v>
      </c>
      <c r="BJ80" s="162">
        <v>2056.0145613739433</v>
      </c>
      <c r="BK80" s="162">
        <v>4120.0578347062883</v>
      </c>
      <c r="BL80" s="162">
        <v>12808.422908753462</v>
      </c>
      <c r="BM80" s="162">
        <v>7268.1698132011488</v>
      </c>
      <c r="BN80" s="162">
        <v>3220.3865713082264</v>
      </c>
      <c r="BO80" s="162">
        <v>6066.8460156349602</v>
      </c>
      <c r="BP80" s="162">
        <v>0</v>
      </c>
      <c r="BQ80" s="162">
        <v>7692.7389843041028</v>
      </c>
      <c r="BR80" s="162">
        <v>4905.8155924447492</v>
      </c>
      <c r="BS80" s="162">
        <v>7541.5911496595418</v>
      </c>
      <c r="BT80" s="162">
        <v>7714.2967437597626</v>
      </c>
      <c r="BU80" s="162">
        <v>6328.4501860573027</v>
      </c>
      <c r="BV80" s="162">
        <v>2726.2285224994844</v>
      </c>
      <c r="BW80" s="162">
        <v>6212.1992532572449</v>
      </c>
      <c r="BX80" s="162">
        <v>7088.692126770391</v>
      </c>
      <c r="BY80" s="162">
        <v>5253.4074983063583</v>
      </c>
      <c r="BZ80" s="162">
        <v>3820.1605793945027</v>
      </c>
      <c r="CA80" s="162">
        <v>5123.95328492512</v>
      </c>
    </row>
    <row r="81" spans="1:79" hidden="1" x14ac:dyDescent="0.45">
      <c r="A81" s="19">
        <v>77</v>
      </c>
      <c r="B81" s="19" t="str">
        <f t="shared" si="6"/>
        <v>20410_Blue</v>
      </c>
      <c r="C81" s="19" t="s">
        <v>1694</v>
      </c>
      <c r="D81" s="19" t="s">
        <v>1694</v>
      </c>
      <c r="E81" s="19" t="s">
        <v>1694</v>
      </c>
      <c r="F81" s="19" t="s">
        <v>1694</v>
      </c>
      <c r="G81" s="19">
        <f t="shared" si="7"/>
        <v>204</v>
      </c>
      <c r="H81" s="19">
        <f t="shared" si="4"/>
        <v>20410</v>
      </c>
      <c r="I81" s="19" t="str">
        <f t="shared" si="5"/>
        <v>020410</v>
      </c>
      <c r="J81" s="99"/>
      <c r="K81" s="100"/>
      <c r="L81" s="121"/>
      <c r="M81" s="102"/>
      <c r="N81" s="102"/>
      <c r="O81" s="102"/>
      <c r="P81" s="104"/>
      <c r="Q81" s="104"/>
      <c r="R81" s="107" t="s">
        <v>362</v>
      </c>
      <c r="S81" s="108">
        <v>208.17055021554052</v>
      </c>
      <c r="T81" s="108">
        <v>240.77920033174908</v>
      </c>
      <c r="U81" s="108">
        <v>399.09994135347085</v>
      </c>
      <c r="V81" s="108">
        <v>254.06773550489825</v>
      </c>
      <c r="W81" s="108"/>
      <c r="X81" s="162">
        <v>0</v>
      </c>
      <c r="Y81" s="162">
        <v>384.57901134682118</v>
      </c>
      <c r="Z81" s="162">
        <v>409.80805055135511</v>
      </c>
      <c r="AA81" s="162">
        <v>384.80259593155512</v>
      </c>
      <c r="AB81" s="162">
        <v>195.02288152439911</v>
      </c>
      <c r="AC81" s="162">
        <v>222.49911093933699</v>
      </c>
      <c r="AD81" s="162">
        <v>235.99092060044777</v>
      </c>
      <c r="AE81" s="162">
        <v>220.76030809021151</v>
      </c>
      <c r="AF81" s="162">
        <v>2742.8936467294388</v>
      </c>
      <c r="AG81" s="162">
        <v>3089.8740233076683</v>
      </c>
      <c r="AH81" s="162">
        <v>2589.6957526661031</v>
      </c>
      <c r="AI81" s="162">
        <v>2783.212637086368</v>
      </c>
      <c r="AJ81" s="162">
        <v>342.4209518332201</v>
      </c>
      <c r="AK81" s="162">
        <v>299.93174586825359</v>
      </c>
      <c r="AL81" s="162">
        <v>380.48118162488998</v>
      </c>
      <c r="AM81" s="162">
        <v>309.63058796351362</v>
      </c>
      <c r="AN81" s="162">
        <v>213.09494965455784</v>
      </c>
      <c r="AO81" s="162">
        <v>222.63887180557848</v>
      </c>
      <c r="AP81" s="162">
        <v>239.78132312788114</v>
      </c>
      <c r="AQ81" s="162">
        <v>223.33069781407374</v>
      </c>
      <c r="AR81" s="162">
        <v>0</v>
      </c>
      <c r="AS81" s="162">
        <v>278.76010095143732</v>
      </c>
      <c r="AT81" s="162">
        <v>320.53303312749466</v>
      </c>
      <c r="AU81" s="162">
        <v>286.60959581668601</v>
      </c>
      <c r="AV81" s="162">
        <v>255.75140468272588</v>
      </c>
      <c r="AW81" s="162">
        <v>240.35227420151062</v>
      </c>
      <c r="AX81" s="162">
        <v>281.9610184196772</v>
      </c>
      <c r="AY81" s="162">
        <v>255.22194124794038</v>
      </c>
      <c r="AZ81" s="162">
        <v>218.22629297351278</v>
      </c>
      <c r="BA81" s="162">
        <v>261.52163728796683</v>
      </c>
      <c r="BB81" s="162">
        <v>258.75215196096906</v>
      </c>
      <c r="BC81" s="162">
        <v>260.36155251189876</v>
      </c>
      <c r="BD81" s="162">
        <v>0</v>
      </c>
      <c r="BE81" s="162">
        <v>441.0085091646157</v>
      </c>
      <c r="BF81" s="162">
        <v>529.96819853783177</v>
      </c>
      <c r="BG81" s="162">
        <v>494.51995377624576</v>
      </c>
      <c r="BH81" s="162">
        <v>264.2532495380093</v>
      </c>
      <c r="BI81" s="162">
        <v>307.10319073499079</v>
      </c>
      <c r="BJ81" s="162">
        <v>332.72629799581057</v>
      </c>
      <c r="BK81" s="162">
        <v>306.73040122426335</v>
      </c>
      <c r="BL81" s="162">
        <v>0</v>
      </c>
      <c r="BM81" s="162">
        <v>253.17832106324767</v>
      </c>
      <c r="BN81" s="162">
        <v>297.31663731814979</v>
      </c>
      <c r="BO81" s="162">
        <v>270.28275411742186</v>
      </c>
      <c r="BP81" s="162">
        <v>0</v>
      </c>
      <c r="BQ81" s="162">
        <v>248.83232301712056</v>
      </c>
      <c r="BR81" s="162">
        <v>325.52598724957528</v>
      </c>
      <c r="BS81" s="162">
        <v>254.11849271517954</v>
      </c>
      <c r="BT81" s="162">
        <v>235.79968588492184</v>
      </c>
      <c r="BU81" s="162">
        <v>262.68979763860892</v>
      </c>
      <c r="BV81" s="162">
        <v>268.75429606748463</v>
      </c>
      <c r="BW81" s="162">
        <v>258.97530053708601</v>
      </c>
      <c r="BX81" s="162">
        <v>207.6183037195953</v>
      </c>
      <c r="BY81" s="162">
        <v>226.05902842853362</v>
      </c>
      <c r="BZ81" s="162">
        <v>269.26661053174519</v>
      </c>
      <c r="CA81" s="162">
        <v>233.01106352096056</v>
      </c>
    </row>
    <row r="82" spans="1:79" hidden="1" x14ac:dyDescent="0.45">
      <c r="A82" s="19">
        <v>78</v>
      </c>
      <c r="B82" s="19" t="str">
        <f t="shared" si="6"/>
        <v>20410_Grey</v>
      </c>
      <c r="C82" s="19" t="s">
        <v>1694</v>
      </c>
      <c r="D82" s="19" t="s">
        <v>1694</v>
      </c>
      <c r="E82" s="19" t="s">
        <v>1694</v>
      </c>
      <c r="F82" s="19" t="s">
        <v>1694</v>
      </c>
      <c r="G82" s="19">
        <f t="shared" si="7"/>
        <v>204</v>
      </c>
      <c r="H82" s="19">
        <f t="shared" si="4"/>
        <v>20410</v>
      </c>
      <c r="I82" s="19" t="str">
        <f t="shared" si="5"/>
        <v>020410</v>
      </c>
      <c r="J82" s="109"/>
      <c r="K82" s="110"/>
      <c r="L82" s="111"/>
      <c r="M82" s="112"/>
      <c r="N82" s="112"/>
      <c r="O82" s="112"/>
      <c r="P82" s="114"/>
      <c r="Q82" s="114"/>
      <c r="R82" s="107" t="s">
        <v>364</v>
      </c>
      <c r="S82" s="108">
        <v>10.701262771190873</v>
      </c>
      <c r="T82" s="108">
        <v>35.202162363267476</v>
      </c>
      <c r="U82" s="108">
        <v>111.46420180259688</v>
      </c>
      <c r="V82" s="108">
        <v>38.974525683679488</v>
      </c>
      <c r="W82" s="108"/>
      <c r="X82" s="162">
        <v>0</v>
      </c>
      <c r="Y82" s="162">
        <v>4.2877642654463157</v>
      </c>
      <c r="Z82" s="162">
        <v>6.562904487928038</v>
      </c>
      <c r="AA82" s="162">
        <v>4.2965740028817789</v>
      </c>
      <c r="AB82" s="162">
        <v>0.78019925934177148</v>
      </c>
      <c r="AC82" s="162">
        <v>5.0412244965552855</v>
      </c>
      <c r="AD82" s="162">
        <v>6.755281611990041</v>
      </c>
      <c r="AE82" s="162">
        <v>4.1978746202933834</v>
      </c>
      <c r="AF82" s="162">
        <v>1331.0400452721908</v>
      </c>
      <c r="AG82" s="162">
        <v>1500.8915195600237</v>
      </c>
      <c r="AH82" s="162">
        <v>1249.8273085648079</v>
      </c>
      <c r="AI82" s="162">
        <v>1345.8787065453889</v>
      </c>
      <c r="AJ82" s="162">
        <v>0.1836834158388107</v>
      </c>
      <c r="AK82" s="162">
        <v>1.0624500370671328</v>
      </c>
      <c r="AL82" s="162">
        <v>1.625008553870197</v>
      </c>
      <c r="AM82" s="162">
        <v>1.0266201869629641</v>
      </c>
      <c r="AN82" s="162">
        <v>2.8598574567500235</v>
      </c>
      <c r="AO82" s="162">
        <v>16.616845710171962</v>
      </c>
      <c r="AP82" s="162">
        <v>16.943552151660398</v>
      </c>
      <c r="AQ82" s="162">
        <v>14.761057081191137</v>
      </c>
      <c r="AR82" s="162">
        <v>0</v>
      </c>
      <c r="AS82" s="162">
        <v>2.0235082682638761</v>
      </c>
      <c r="AT82" s="162">
        <v>3.0972065330569549</v>
      </c>
      <c r="AU82" s="162">
        <v>2.1553021620842499</v>
      </c>
      <c r="AV82" s="162">
        <v>0</v>
      </c>
      <c r="AW82" s="162">
        <v>0</v>
      </c>
      <c r="AX82" s="162">
        <v>0</v>
      </c>
      <c r="AY82" s="162">
        <v>0</v>
      </c>
      <c r="AZ82" s="162">
        <v>1.9284322873868067</v>
      </c>
      <c r="BA82" s="162">
        <v>11.196842293397712</v>
      </c>
      <c r="BB82" s="162">
        <v>17.125477780897477</v>
      </c>
      <c r="BC82" s="162">
        <v>11.976962917406311</v>
      </c>
      <c r="BD82" s="162">
        <v>0</v>
      </c>
      <c r="BE82" s="162">
        <v>2.1239291120222461</v>
      </c>
      <c r="BF82" s="162">
        <v>3.2509119061565004</v>
      </c>
      <c r="BG82" s="162">
        <v>2.6655159299793345</v>
      </c>
      <c r="BH82" s="162">
        <v>12.707564627005279</v>
      </c>
      <c r="BI82" s="162">
        <v>73.998675416969974</v>
      </c>
      <c r="BJ82" s="162">
        <v>113.18036268282647</v>
      </c>
      <c r="BK82" s="162">
        <v>72.893544620720192</v>
      </c>
      <c r="BL82" s="162">
        <v>0</v>
      </c>
      <c r="BM82" s="162">
        <v>24.265184300101751</v>
      </c>
      <c r="BN82" s="162">
        <v>37.140588214441472</v>
      </c>
      <c r="BO82" s="162">
        <v>28.083733733619503</v>
      </c>
      <c r="BP82" s="162">
        <v>0</v>
      </c>
      <c r="BQ82" s="162">
        <v>0</v>
      </c>
      <c r="BR82" s="162">
        <v>0</v>
      </c>
      <c r="BS82" s="162">
        <v>0</v>
      </c>
      <c r="BT82" s="162">
        <v>0.20968624106693434</v>
      </c>
      <c r="BU82" s="162">
        <v>1.8024200704458826</v>
      </c>
      <c r="BV82" s="162">
        <v>2.7567866063868469</v>
      </c>
      <c r="BW82" s="162">
        <v>1.5497415805084789</v>
      </c>
      <c r="BX82" s="162">
        <v>0.10527252037000578</v>
      </c>
      <c r="BY82" s="162">
        <v>0.61799801310950231</v>
      </c>
      <c r="BZ82" s="162">
        <v>0.94522285523180039</v>
      </c>
      <c r="CA82" s="162">
        <v>0.63767968445927259</v>
      </c>
    </row>
    <row r="83" spans="1:79" hidden="1" x14ac:dyDescent="0.45">
      <c r="A83" s="19">
        <v>79</v>
      </c>
      <c r="B83" s="19" t="str">
        <f t="shared" si="6"/>
        <v>20421_Green</v>
      </c>
      <c r="C83" s="19" t="s">
        <v>1694</v>
      </c>
      <c r="D83" s="19" t="s">
        <v>1694</v>
      </c>
      <c r="E83" s="19" t="s">
        <v>1694</v>
      </c>
      <c r="F83" s="19" t="s">
        <v>1694</v>
      </c>
      <c r="G83" s="19">
        <f t="shared" si="7"/>
        <v>204</v>
      </c>
      <c r="H83" s="19">
        <f t="shared" si="4"/>
        <v>20421</v>
      </c>
      <c r="I83" s="19" t="str">
        <f t="shared" si="5"/>
        <v>020421</v>
      </c>
      <c r="J83" s="115" t="s">
        <v>1740</v>
      </c>
      <c r="K83" s="116" t="s">
        <v>1741</v>
      </c>
      <c r="L83" s="120" t="s">
        <v>1742</v>
      </c>
      <c r="M83" s="120" t="s">
        <v>1743</v>
      </c>
      <c r="N83" s="118" t="s">
        <v>1676</v>
      </c>
      <c r="O83" s="125" t="s">
        <v>1677</v>
      </c>
      <c r="P83" s="104">
        <v>0.5</v>
      </c>
      <c r="Q83" s="104">
        <v>0.88622147079293823</v>
      </c>
      <c r="R83" s="107" t="s">
        <v>361</v>
      </c>
      <c r="S83" s="108">
        <v>12695.787081184113</v>
      </c>
      <c r="T83" s="108">
        <v>6227.4255711059841</v>
      </c>
      <c r="U83" s="108">
        <v>3685.2729411967812</v>
      </c>
      <c r="V83" s="108">
        <v>7850.5613675237946</v>
      </c>
      <c r="W83" s="108"/>
      <c r="X83" s="162">
        <v>10447.096736951637</v>
      </c>
      <c r="Y83" s="162">
        <v>5682.2936730201563</v>
      </c>
      <c r="Z83" s="162">
        <v>2238.8182609798669</v>
      </c>
      <c r="AA83" s="162">
        <v>5667.6323089255611</v>
      </c>
      <c r="AB83" s="162">
        <v>15552.078174856666</v>
      </c>
      <c r="AC83" s="162">
        <v>8519.2721725666979</v>
      </c>
      <c r="AD83" s="162">
        <v>3797.4019541385856</v>
      </c>
      <c r="AE83" s="162">
        <v>9417.4542062372711</v>
      </c>
      <c r="AF83" s="162">
        <v>6907.8555548492795</v>
      </c>
      <c r="AG83" s="162">
        <v>4451.2072352400155</v>
      </c>
      <c r="AH83" s="162">
        <v>2356.4584618273593</v>
      </c>
      <c r="AI83" s="162">
        <v>3306.0341296426609</v>
      </c>
      <c r="AJ83" s="162">
        <v>10838.34017739003</v>
      </c>
      <c r="AK83" s="162">
        <v>6192.7614308858747</v>
      </c>
      <c r="AL83" s="162">
        <v>2922.6014398824327</v>
      </c>
      <c r="AM83" s="162">
        <v>6368.8393376647891</v>
      </c>
      <c r="AN83" s="162">
        <v>17363.505157935288</v>
      </c>
      <c r="AO83" s="162">
        <v>11397.549672929284</v>
      </c>
      <c r="AP83" s="162">
        <v>6050.5597710523207</v>
      </c>
      <c r="AQ83" s="162">
        <v>11866.651803990921</v>
      </c>
      <c r="AR83" s="162">
        <v>16610.44168702</v>
      </c>
      <c r="AS83" s="162">
        <v>9048.7457835450896</v>
      </c>
      <c r="AT83" s="162">
        <v>3692.9059755185394</v>
      </c>
      <c r="AU83" s="162">
        <v>8380.4905655733673</v>
      </c>
      <c r="AV83" s="162">
        <v>7232.0559260138089</v>
      </c>
      <c r="AW83" s="162">
        <v>3667.5633912300673</v>
      </c>
      <c r="AX83" s="162">
        <v>1513.7979568120586</v>
      </c>
      <c r="AY83" s="162">
        <v>4925.732714809742</v>
      </c>
      <c r="AZ83" s="162">
        <v>23756.722160400732</v>
      </c>
      <c r="BA83" s="162">
        <v>12342.181035295096</v>
      </c>
      <c r="BB83" s="162">
        <v>4318.5049411467535</v>
      </c>
      <c r="BC83" s="162">
        <v>11095.171208892738</v>
      </c>
      <c r="BD83" s="162">
        <v>20695.712856785904</v>
      </c>
      <c r="BE83" s="162">
        <v>11482.953604976454</v>
      </c>
      <c r="BF83" s="162">
        <v>4871.8351233554695</v>
      </c>
      <c r="BG83" s="162">
        <v>8130.1596403174308</v>
      </c>
      <c r="BH83" s="162">
        <v>10542.486667534597</v>
      </c>
      <c r="BI83" s="162">
        <v>6208.6186385539295</v>
      </c>
      <c r="BJ83" s="162">
        <v>3099.3242839915606</v>
      </c>
      <c r="BK83" s="162">
        <v>6244.9118631936226</v>
      </c>
      <c r="BL83" s="162">
        <v>19393.440641065281</v>
      </c>
      <c r="BM83" s="162">
        <v>11004.853668999986</v>
      </c>
      <c r="BN83" s="162">
        <v>4876.0394825242392</v>
      </c>
      <c r="BO83" s="162">
        <v>9185.9692027106139</v>
      </c>
      <c r="BP83" s="162">
        <v>0</v>
      </c>
      <c r="BQ83" s="162">
        <v>11162.30773572155</v>
      </c>
      <c r="BR83" s="162">
        <v>7118.4299180434418</v>
      </c>
      <c r="BS83" s="162">
        <v>10942.989408746862</v>
      </c>
      <c r="BT83" s="162">
        <v>11680.266205297765</v>
      </c>
      <c r="BU83" s="162">
        <v>9581.9470387769397</v>
      </c>
      <c r="BV83" s="162">
        <v>4127.8001011599717</v>
      </c>
      <c r="BW83" s="162">
        <v>9443.951537636085</v>
      </c>
      <c r="BX83" s="162">
        <v>11529.97117277588</v>
      </c>
      <c r="BY83" s="162">
        <v>8544.825467249264</v>
      </c>
      <c r="BZ83" s="162">
        <v>6213.6062009877342</v>
      </c>
      <c r="CA83" s="162">
        <v>8360.0971470513268</v>
      </c>
    </row>
    <row r="84" spans="1:79" hidden="1" x14ac:dyDescent="0.45">
      <c r="A84" s="19">
        <v>80</v>
      </c>
      <c r="B84" s="19" t="str">
        <f t="shared" si="6"/>
        <v>20421_Blue</v>
      </c>
      <c r="C84" s="19" t="s">
        <v>1694</v>
      </c>
      <c r="D84" s="19" t="s">
        <v>1694</v>
      </c>
      <c r="E84" s="19" t="s">
        <v>1694</v>
      </c>
      <c r="F84" s="19" t="s">
        <v>1694</v>
      </c>
      <c r="G84" s="19">
        <f t="shared" si="7"/>
        <v>204</v>
      </c>
      <c r="H84" s="19">
        <f t="shared" si="4"/>
        <v>20421</v>
      </c>
      <c r="I84" s="19" t="str">
        <f t="shared" si="5"/>
        <v>020421</v>
      </c>
      <c r="J84" s="99"/>
      <c r="K84" s="100"/>
      <c r="L84" s="121"/>
      <c r="M84" s="121"/>
      <c r="N84" s="102"/>
      <c r="O84" s="126"/>
      <c r="P84" s="104"/>
      <c r="Q84" s="104"/>
      <c r="R84" s="107" t="s">
        <v>362</v>
      </c>
      <c r="S84" s="108">
        <v>316.73768786985937</v>
      </c>
      <c r="T84" s="108">
        <v>366.85673864336809</v>
      </c>
      <c r="U84" s="108">
        <v>619.62872908797112</v>
      </c>
      <c r="V84" s="108">
        <v>397.63212416417042</v>
      </c>
      <c r="W84" s="108"/>
      <c r="X84" s="162">
        <v>0</v>
      </c>
      <c r="Y84" s="162">
        <v>614.10026003616781</v>
      </c>
      <c r="Z84" s="162">
        <v>654.45179189945111</v>
      </c>
      <c r="AA84" s="162">
        <v>619.29016344770434</v>
      </c>
      <c r="AB84" s="162">
        <v>277.93783601221139</v>
      </c>
      <c r="AC84" s="162">
        <v>316.93965033960541</v>
      </c>
      <c r="AD84" s="162">
        <v>336.09093370518616</v>
      </c>
      <c r="AE84" s="162">
        <v>316.65783730304366</v>
      </c>
      <c r="AF84" s="162">
        <v>4670.4320607490135</v>
      </c>
      <c r="AG84" s="162">
        <v>5261.5296240966809</v>
      </c>
      <c r="AH84" s="162">
        <v>4409.4521667738982</v>
      </c>
      <c r="AI84" s="162">
        <v>4819.6362621526869</v>
      </c>
      <c r="AJ84" s="162">
        <v>518.46176061593439</v>
      </c>
      <c r="AK84" s="162">
        <v>454.1285811950118</v>
      </c>
      <c r="AL84" s="162">
        <v>576.08899879044679</v>
      </c>
      <c r="AM84" s="162">
        <v>280.36888422166822</v>
      </c>
      <c r="AN84" s="162">
        <v>322.64843078316403</v>
      </c>
      <c r="AO84" s="162">
        <v>337.09894455899627</v>
      </c>
      <c r="AP84" s="162">
        <v>363.05444011571331</v>
      </c>
      <c r="AQ84" s="162">
        <v>259.55326986462069</v>
      </c>
      <c r="AR84" s="162">
        <v>0</v>
      </c>
      <c r="AS84" s="162">
        <v>442.28985917718239</v>
      </c>
      <c r="AT84" s="162">
        <v>508.70095709174336</v>
      </c>
      <c r="AU84" s="162">
        <v>455.68396854557091</v>
      </c>
      <c r="AV84" s="162">
        <v>402.63111032015246</v>
      </c>
      <c r="AW84" s="162">
        <v>378.34369127465789</v>
      </c>
      <c r="AX84" s="162">
        <v>443.96876069115291</v>
      </c>
      <c r="AY84" s="162">
        <v>274.4585701208095</v>
      </c>
      <c r="AZ84" s="162">
        <v>295.16666598539024</v>
      </c>
      <c r="BA84" s="162">
        <v>353.33029000166522</v>
      </c>
      <c r="BB84" s="162">
        <v>349.60972129321141</v>
      </c>
      <c r="BC84" s="162">
        <v>282.55097169578715</v>
      </c>
      <c r="BD84" s="162">
        <v>0</v>
      </c>
      <c r="BE84" s="162">
        <v>667.73381384518643</v>
      </c>
      <c r="BF84" s="162">
        <v>802.42825041327501</v>
      </c>
      <c r="BG84" s="162">
        <v>754.1269283569236</v>
      </c>
      <c r="BH84" s="162">
        <v>398.42465624787536</v>
      </c>
      <c r="BI84" s="162">
        <v>463.01849026754638</v>
      </c>
      <c r="BJ84" s="162">
        <v>501.64385803328349</v>
      </c>
      <c r="BK84" s="162">
        <v>316.12361843712307</v>
      </c>
      <c r="BL84" s="162">
        <v>0</v>
      </c>
      <c r="BM84" s="162">
        <v>383.34128324159241</v>
      </c>
      <c r="BN84" s="162">
        <v>450.17182298751334</v>
      </c>
      <c r="BO84" s="162">
        <v>409.23959250183617</v>
      </c>
      <c r="BP84" s="162">
        <v>0</v>
      </c>
      <c r="BQ84" s="162">
        <v>361.7988593102196</v>
      </c>
      <c r="BR84" s="162">
        <v>473.08279644749439</v>
      </c>
      <c r="BS84" s="162">
        <v>252.2326185215897</v>
      </c>
      <c r="BT84" s="162">
        <v>357.02581761447095</v>
      </c>
      <c r="BU84" s="162">
        <v>397.74030838478507</v>
      </c>
      <c r="BV84" s="162">
        <v>406.92260437413489</v>
      </c>
      <c r="BW84" s="162">
        <v>270.75371563971851</v>
      </c>
      <c r="BX84" s="162">
        <v>336.38136805881607</v>
      </c>
      <c r="BY84" s="162">
        <v>366.37576201707441</v>
      </c>
      <c r="BZ84" s="162">
        <v>436.65419521549126</v>
      </c>
      <c r="CA84" s="162">
        <v>308.81324350853538</v>
      </c>
    </row>
    <row r="85" spans="1:79" hidden="1" x14ac:dyDescent="0.45">
      <c r="A85" s="19">
        <v>81</v>
      </c>
      <c r="B85" s="19" t="str">
        <f t="shared" si="6"/>
        <v>20421_Grey</v>
      </c>
      <c r="C85" s="19" t="s">
        <v>1694</v>
      </c>
      <c r="D85" s="19" t="s">
        <v>1694</v>
      </c>
      <c r="E85" s="19" t="s">
        <v>1694</v>
      </c>
      <c r="F85" s="19" t="s">
        <v>1694</v>
      </c>
      <c r="G85" s="19">
        <f t="shared" si="7"/>
        <v>204</v>
      </c>
      <c r="H85" s="19">
        <f t="shared" si="4"/>
        <v>20421</v>
      </c>
      <c r="I85" s="19" t="str">
        <f t="shared" si="5"/>
        <v>020421</v>
      </c>
      <c r="J85" s="109"/>
      <c r="K85" s="110"/>
      <c r="L85" s="111"/>
      <c r="M85" s="112"/>
      <c r="N85" s="112"/>
      <c r="O85" s="127"/>
      <c r="P85" s="114"/>
      <c r="Q85" s="114"/>
      <c r="R85" s="107" t="s">
        <v>364</v>
      </c>
      <c r="S85" s="108">
        <v>16.287023134915604</v>
      </c>
      <c r="T85" s="108">
        <v>53.651945480594854</v>
      </c>
      <c r="U85" s="108">
        <v>173.18499192166055</v>
      </c>
      <c r="V85" s="108">
        <v>61.093531402850282</v>
      </c>
      <c r="W85" s="108"/>
      <c r="X85" s="162">
        <v>0</v>
      </c>
      <c r="Y85" s="162">
        <v>6.857885271679752</v>
      </c>
      <c r="Z85" s="162">
        <v>10.496763170938404</v>
      </c>
      <c r="AA85" s="162">
        <v>6.8721185121167059</v>
      </c>
      <c r="AB85" s="162">
        <v>1.1074731613164783</v>
      </c>
      <c r="AC85" s="162">
        <v>7.1558909640805934</v>
      </c>
      <c r="AD85" s="162">
        <v>9.5889517874259553</v>
      </c>
      <c r="AE85" s="162">
        <v>5.9883728439212591</v>
      </c>
      <c r="AF85" s="162">
        <v>2267.4899809533713</v>
      </c>
      <c r="AG85" s="162">
        <v>2556.8400403793153</v>
      </c>
      <c r="AH85" s="162">
        <v>2129.1402239615463</v>
      </c>
      <c r="AI85" s="162">
        <v>2292.4732038250213</v>
      </c>
      <c r="AJ85" s="162">
        <v>0.27811623868776225</v>
      </c>
      <c r="AK85" s="162">
        <v>1.6086624192686165</v>
      </c>
      <c r="AL85" s="162">
        <v>2.4604358797117278</v>
      </c>
      <c r="AM85" s="162">
        <v>1.5534594785161893</v>
      </c>
      <c r="AN85" s="162">
        <v>4.3301285280563153</v>
      </c>
      <c r="AO85" s="162">
        <v>25.159672726379227</v>
      </c>
      <c r="AP85" s="162">
        <v>25.654341046036134</v>
      </c>
      <c r="AQ85" s="162">
        <v>22.395127436789458</v>
      </c>
      <c r="AR85" s="162">
        <v>0</v>
      </c>
      <c r="AS85" s="162">
        <v>3.2169971973291203</v>
      </c>
      <c r="AT85" s="162">
        <v>4.9239753020343722</v>
      </c>
      <c r="AU85" s="162">
        <v>3.4268001683126594</v>
      </c>
      <c r="AV85" s="162">
        <v>0</v>
      </c>
      <c r="AW85" s="162">
        <v>0</v>
      </c>
      <c r="AX85" s="162">
        <v>0</v>
      </c>
      <c r="AY85" s="162">
        <v>0</v>
      </c>
      <c r="AZ85" s="162">
        <v>2.5906852637493762</v>
      </c>
      <c r="BA85" s="162">
        <v>15.042008225935119</v>
      </c>
      <c r="BB85" s="162">
        <v>23.006627306452753</v>
      </c>
      <c r="BC85" s="162">
        <v>16.221160357219773</v>
      </c>
      <c r="BD85" s="162">
        <v>0</v>
      </c>
      <c r="BE85" s="162">
        <v>3.2158546985723908</v>
      </c>
      <c r="BF85" s="162">
        <v>4.9222265794475391</v>
      </c>
      <c r="BG85" s="162">
        <v>4.0381923358109741</v>
      </c>
      <c r="BH85" s="162">
        <v>19.155926411605986</v>
      </c>
      <c r="BI85" s="162">
        <v>111.54876819051451</v>
      </c>
      <c r="BJ85" s="162">
        <v>170.61291934598154</v>
      </c>
      <c r="BK85" s="162">
        <v>110.48722610580067</v>
      </c>
      <c r="BL85" s="162">
        <v>0</v>
      </c>
      <c r="BM85" s="162">
        <v>36.740308679761625</v>
      </c>
      <c r="BN85" s="162">
        <v>56.235166346573941</v>
      </c>
      <c r="BO85" s="162">
        <v>42.522311017836813</v>
      </c>
      <c r="BP85" s="162">
        <v>0</v>
      </c>
      <c r="BQ85" s="162">
        <v>0</v>
      </c>
      <c r="BR85" s="162">
        <v>0</v>
      </c>
      <c r="BS85" s="162">
        <v>0</v>
      </c>
      <c r="BT85" s="162">
        <v>0.31748728323566627</v>
      </c>
      <c r="BU85" s="162">
        <v>2.7290557954760306</v>
      </c>
      <c r="BV85" s="162">
        <v>4.1740682920766545</v>
      </c>
      <c r="BW85" s="162">
        <v>2.3559586203722764</v>
      </c>
      <c r="BX85" s="162">
        <v>0.17122892396014255</v>
      </c>
      <c r="BY85" s="162">
        <v>1.0051923752021819</v>
      </c>
      <c r="BZ85" s="162">
        <v>1.5374334331031074</v>
      </c>
      <c r="CA85" s="162">
        <v>1.0404201237479587</v>
      </c>
    </row>
    <row r="86" spans="1:79" hidden="1" x14ac:dyDescent="0.45">
      <c r="A86" s="19">
        <v>82</v>
      </c>
      <c r="B86" s="19" t="str">
        <f t="shared" si="6"/>
        <v>20422_Green</v>
      </c>
      <c r="C86" s="19" t="s">
        <v>1694</v>
      </c>
      <c r="D86" s="19" t="s">
        <v>1694</v>
      </c>
      <c r="E86" s="19" t="s">
        <v>1694</v>
      </c>
      <c r="F86" s="19" t="s">
        <v>1694</v>
      </c>
      <c r="G86" s="19">
        <f t="shared" si="7"/>
        <v>204</v>
      </c>
      <c r="H86" s="19">
        <f t="shared" si="4"/>
        <v>20422</v>
      </c>
      <c r="I86" s="19" t="str">
        <f t="shared" si="5"/>
        <v>020422</v>
      </c>
      <c r="J86" s="115" t="s">
        <v>1744</v>
      </c>
      <c r="K86" s="116" t="s">
        <v>1745</v>
      </c>
      <c r="L86" s="117" t="s">
        <v>1746</v>
      </c>
      <c r="M86" s="118"/>
      <c r="N86" s="118" t="s">
        <v>1740</v>
      </c>
      <c r="O86" s="118"/>
      <c r="P86" s="104">
        <v>1</v>
      </c>
      <c r="Q86" s="104">
        <v>1</v>
      </c>
      <c r="R86" s="107" t="s">
        <v>361</v>
      </c>
      <c r="S86" s="108">
        <v>12695.787081184113</v>
      </c>
      <c r="T86" s="108">
        <v>6227.4255711059841</v>
      </c>
      <c r="U86" s="108">
        <v>3685.2729411967812</v>
      </c>
      <c r="V86" s="108">
        <v>7850.5613675237946</v>
      </c>
      <c r="W86" s="108"/>
      <c r="X86" s="162">
        <v>10447.096736951637</v>
      </c>
      <c r="Y86" s="162">
        <v>5682.2936730201563</v>
      </c>
      <c r="Z86" s="162">
        <v>2238.8182609798669</v>
      </c>
      <c r="AA86" s="162">
        <v>5667.6323089255611</v>
      </c>
      <c r="AB86" s="162">
        <v>15552.078174856666</v>
      </c>
      <c r="AC86" s="162">
        <v>8519.2721725666979</v>
      </c>
      <c r="AD86" s="162">
        <v>3797.4019541385856</v>
      </c>
      <c r="AE86" s="162">
        <v>9417.4542062372711</v>
      </c>
      <c r="AF86" s="162">
        <v>6907.8555548492795</v>
      </c>
      <c r="AG86" s="162">
        <v>4451.2072352400155</v>
      </c>
      <c r="AH86" s="162">
        <v>2356.4584618273593</v>
      </c>
      <c r="AI86" s="162">
        <v>3306.0341296426609</v>
      </c>
      <c r="AJ86" s="162">
        <v>10838.34017739003</v>
      </c>
      <c r="AK86" s="162">
        <v>6192.7614308858747</v>
      </c>
      <c r="AL86" s="162">
        <v>2922.6014398824327</v>
      </c>
      <c r="AM86" s="162">
        <v>6368.8393376647891</v>
      </c>
      <c r="AN86" s="162">
        <v>17363.505157935288</v>
      </c>
      <c r="AO86" s="162">
        <v>11397.549672929284</v>
      </c>
      <c r="AP86" s="162">
        <v>6050.5597710523207</v>
      </c>
      <c r="AQ86" s="162">
        <v>11866.651803990921</v>
      </c>
      <c r="AR86" s="162">
        <v>16610.44168702</v>
      </c>
      <c r="AS86" s="162">
        <v>9048.7457835450896</v>
      </c>
      <c r="AT86" s="162">
        <v>3692.9059755185394</v>
      </c>
      <c r="AU86" s="162">
        <v>8380.4905655733673</v>
      </c>
      <c r="AV86" s="162">
        <v>7232.0559260138089</v>
      </c>
      <c r="AW86" s="162">
        <v>3667.5633912300673</v>
      </c>
      <c r="AX86" s="162">
        <v>1513.7979568120586</v>
      </c>
      <c r="AY86" s="162">
        <v>4925.732714809742</v>
      </c>
      <c r="AZ86" s="162">
        <v>23756.722160400732</v>
      </c>
      <c r="BA86" s="162">
        <v>12342.181035295096</v>
      </c>
      <c r="BB86" s="162">
        <v>4318.5049411467535</v>
      </c>
      <c r="BC86" s="162">
        <v>11095.171208892738</v>
      </c>
      <c r="BD86" s="162">
        <v>20695.712856785904</v>
      </c>
      <c r="BE86" s="162">
        <v>11482.953604976454</v>
      </c>
      <c r="BF86" s="162">
        <v>4871.8351233554695</v>
      </c>
      <c r="BG86" s="162">
        <v>8130.1596403174308</v>
      </c>
      <c r="BH86" s="162">
        <v>10542.486667534597</v>
      </c>
      <c r="BI86" s="162">
        <v>6208.6186385539295</v>
      </c>
      <c r="BJ86" s="162">
        <v>3099.3242839915606</v>
      </c>
      <c r="BK86" s="162">
        <v>6244.9118631936226</v>
      </c>
      <c r="BL86" s="162">
        <v>19393.440641065281</v>
      </c>
      <c r="BM86" s="162">
        <v>11004.853668999986</v>
      </c>
      <c r="BN86" s="162">
        <v>4876.0394825242392</v>
      </c>
      <c r="BO86" s="162">
        <v>9185.9692027106139</v>
      </c>
      <c r="BP86" s="162">
        <v>0</v>
      </c>
      <c r="BQ86" s="162">
        <v>11162.30773572155</v>
      </c>
      <c r="BR86" s="162">
        <v>7118.4299180434418</v>
      </c>
      <c r="BS86" s="162">
        <v>10942.989408746862</v>
      </c>
      <c r="BT86" s="162">
        <v>11680.266205297765</v>
      </c>
      <c r="BU86" s="162">
        <v>9581.9470387769397</v>
      </c>
      <c r="BV86" s="162">
        <v>4127.8001011599717</v>
      </c>
      <c r="BW86" s="162">
        <v>9443.951537636085</v>
      </c>
      <c r="BX86" s="162">
        <v>11529.97117277588</v>
      </c>
      <c r="BY86" s="162">
        <v>8544.825467249264</v>
      </c>
      <c r="BZ86" s="162">
        <v>6213.6062009877342</v>
      </c>
      <c r="CA86" s="162">
        <v>8360.0971470513268</v>
      </c>
    </row>
    <row r="87" spans="1:79" hidden="1" x14ac:dyDescent="0.45">
      <c r="A87" s="19">
        <v>83</v>
      </c>
      <c r="B87" s="19" t="str">
        <f t="shared" si="6"/>
        <v>20422_Blue</v>
      </c>
      <c r="C87" s="19" t="s">
        <v>1694</v>
      </c>
      <c r="D87" s="19" t="s">
        <v>1694</v>
      </c>
      <c r="E87" s="19" t="s">
        <v>1694</v>
      </c>
      <c r="F87" s="19" t="s">
        <v>1694</v>
      </c>
      <c r="G87" s="19">
        <f t="shared" si="7"/>
        <v>204</v>
      </c>
      <c r="H87" s="19">
        <f t="shared" si="4"/>
        <v>20422</v>
      </c>
      <c r="I87" s="19" t="str">
        <f t="shared" si="5"/>
        <v>020422</v>
      </c>
      <c r="J87" s="99"/>
      <c r="K87" s="100"/>
      <c r="L87" s="101"/>
      <c r="M87" s="102"/>
      <c r="N87" s="102"/>
      <c r="O87" s="102"/>
      <c r="P87" s="104"/>
      <c r="Q87" s="104"/>
      <c r="R87" s="107" t="s">
        <v>362</v>
      </c>
      <c r="S87" s="108">
        <v>326.73768786985937</v>
      </c>
      <c r="T87" s="108">
        <v>376.85673864336809</v>
      </c>
      <c r="U87" s="108">
        <v>629.62872908797112</v>
      </c>
      <c r="V87" s="108">
        <v>407.63212416417042</v>
      </c>
      <c r="W87" s="108"/>
      <c r="X87" s="162">
        <v>0</v>
      </c>
      <c r="Y87" s="162">
        <v>624.10026003616781</v>
      </c>
      <c r="Z87" s="162">
        <v>664.45179189945111</v>
      </c>
      <c r="AA87" s="162">
        <v>629.29016344770434</v>
      </c>
      <c r="AB87" s="162">
        <v>287.93783601221139</v>
      </c>
      <c r="AC87" s="162">
        <v>326.93965033960541</v>
      </c>
      <c r="AD87" s="162">
        <v>346.09093370518616</v>
      </c>
      <c r="AE87" s="162">
        <v>326.65783730304366</v>
      </c>
      <c r="AF87" s="162">
        <v>4680.4320607490135</v>
      </c>
      <c r="AG87" s="162">
        <v>5271.5296240966809</v>
      </c>
      <c r="AH87" s="162">
        <v>4419.4521667738982</v>
      </c>
      <c r="AI87" s="162">
        <v>4829.6362621526869</v>
      </c>
      <c r="AJ87" s="162">
        <v>528.46176061593439</v>
      </c>
      <c r="AK87" s="162">
        <v>464.1285811950118</v>
      </c>
      <c r="AL87" s="162">
        <v>586.08899879044679</v>
      </c>
      <c r="AM87" s="162">
        <v>290.36888422166822</v>
      </c>
      <c r="AN87" s="162">
        <v>332.64843078316403</v>
      </c>
      <c r="AO87" s="162">
        <v>347.09894455899627</v>
      </c>
      <c r="AP87" s="162">
        <v>373.05444011571331</v>
      </c>
      <c r="AQ87" s="162">
        <v>269.55326986462069</v>
      </c>
      <c r="AR87" s="162">
        <v>0</v>
      </c>
      <c r="AS87" s="162">
        <v>452.28985917718239</v>
      </c>
      <c r="AT87" s="162">
        <v>518.70095709174336</v>
      </c>
      <c r="AU87" s="162">
        <v>465.68396854557091</v>
      </c>
      <c r="AV87" s="162">
        <v>412.63111032015246</v>
      </c>
      <c r="AW87" s="162">
        <v>388.34369127465789</v>
      </c>
      <c r="AX87" s="162">
        <v>453.96876069115291</v>
      </c>
      <c r="AY87" s="162">
        <v>284.4585701208095</v>
      </c>
      <c r="AZ87" s="162">
        <v>305.16666598539024</v>
      </c>
      <c r="BA87" s="162">
        <v>363.33029000166522</v>
      </c>
      <c r="BB87" s="162">
        <v>359.60972129321141</v>
      </c>
      <c r="BC87" s="162">
        <v>292.55097169578715</v>
      </c>
      <c r="BD87" s="162">
        <v>0</v>
      </c>
      <c r="BE87" s="162">
        <v>677.73381384518643</v>
      </c>
      <c r="BF87" s="162">
        <v>812.42825041327501</v>
      </c>
      <c r="BG87" s="162">
        <v>764.1269283569236</v>
      </c>
      <c r="BH87" s="162">
        <v>408.42465624787536</v>
      </c>
      <c r="BI87" s="162">
        <v>473.01849026754638</v>
      </c>
      <c r="BJ87" s="162">
        <v>511.64385803328349</v>
      </c>
      <c r="BK87" s="162">
        <v>326.12361843712307</v>
      </c>
      <c r="BL87" s="162">
        <v>0</v>
      </c>
      <c r="BM87" s="162">
        <v>393.34128324159241</v>
      </c>
      <c r="BN87" s="162">
        <v>460.17182298751334</v>
      </c>
      <c r="BO87" s="162">
        <v>419.23959250183617</v>
      </c>
      <c r="BP87" s="162">
        <v>0</v>
      </c>
      <c r="BQ87" s="162">
        <v>371.7988593102196</v>
      </c>
      <c r="BR87" s="162">
        <v>483.08279644749439</v>
      </c>
      <c r="BS87" s="162">
        <v>262.2326185215897</v>
      </c>
      <c r="BT87" s="162">
        <v>367.02581761447095</v>
      </c>
      <c r="BU87" s="162">
        <v>407.74030838478507</v>
      </c>
      <c r="BV87" s="162">
        <v>416.92260437413489</v>
      </c>
      <c r="BW87" s="162">
        <v>280.75371563971851</v>
      </c>
      <c r="BX87" s="162">
        <v>346.38136805881607</v>
      </c>
      <c r="BY87" s="162">
        <v>376.37576201707441</v>
      </c>
      <c r="BZ87" s="162">
        <v>446.65419521549126</v>
      </c>
      <c r="CA87" s="162">
        <v>318.81324350853538</v>
      </c>
    </row>
    <row r="88" spans="1:79" hidden="1" x14ac:dyDescent="0.45">
      <c r="A88" s="19">
        <v>84</v>
      </c>
      <c r="B88" s="19" t="str">
        <f t="shared" si="6"/>
        <v>20422_Grey</v>
      </c>
      <c r="C88" s="19" t="s">
        <v>1694</v>
      </c>
      <c r="D88" s="19" t="s">
        <v>1694</v>
      </c>
      <c r="E88" s="19" t="s">
        <v>1694</v>
      </c>
      <c r="F88" s="19" t="s">
        <v>1694</v>
      </c>
      <c r="G88" s="19">
        <f t="shared" si="7"/>
        <v>204</v>
      </c>
      <c r="H88" s="19">
        <f t="shared" si="4"/>
        <v>20422</v>
      </c>
      <c r="I88" s="19" t="str">
        <f t="shared" si="5"/>
        <v>020422</v>
      </c>
      <c r="J88" s="109"/>
      <c r="K88" s="110"/>
      <c r="L88" s="111"/>
      <c r="M88" s="112"/>
      <c r="N88" s="112"/>
      <c r="O88" s="112"/>
      <c r="P88" s="114"/>
      <c r="Q88" s="114"/>
      <c r="R88" s="107" t="s">
        <v>364</v>
      </c>
      <c r="S88" s="108">
        <v>16.287023134915604</v>
      </c>
      <c r="T88" s="108">
        <v>53.651945480594854</v>
      </c>
      <c r="U88" s="108">
        <v>173.18499192166055</v>
      </c>
      <c r="V88" s="108">
        <v>61.093531402850282</v>
      </c>
      <c r="W88" s="108"/>
      <c r="X88" s="162">
        <v>0</v>
      </c>
      <c r="Y88" s="162">
        <v>6.857885271679752</v>
      </c>
      <c r="Z88" s="162">
        <v>10.496763170938404</v>
      </c>
      <c r="AA88" s="162">
        <v>6.8721185121167059</v>
      </c>
      <c r="AB88" s="162">
        <v>1.1074731613164783</v>
      </c>
      <c r="AC88" s="162">
        <v>7.1558909640805934</v>
      </c>
      <c r="AD88" s="162">
        <v>9.5889517874259553</v>
      </c>
      <c r="AE88" s="162">
        <v>5.9883728439212591</v>
      </c>
      <c r="AF88" s="162">
        <v>2267.4899809533713</v>
      </c>
      <c r="AG88" s="162">
        <v>2556.8400403793153</v>
      </c>
      <c r="AH88" s="162">
        <v>2129.1402239615463</v>
      </c>
      <c r="AI88" s="162">
        <v>2292.4732038250213</v>
      </c>
      <c r="AJ88" s="162">
        <v>0.27811623868776225</v>
      </c>
      <c r="AK88" s="162">
        <v>1.6086624192686165</v>
      </c>
      <c r="AL88" s="162">
        <v>2.4604358797117278</v>
      </c>
      <c r="AM88" s="162">
        <v>1.5534594785161893</v>
      </c>
      <c r="AN88" s="162">
        <v>4.3301285280563153</v>
      </c>
      <c r="AO88" s="162">
        <v>25.159672726379227</v>
      </c>
      <c r="AP88" s="162">
        <v>25.654341046036134</v>
      </c>
      <c r="AQ88" s="162">
        <v>22.395127436789458</v>
      </c>
      <c r="AR88" s="162">
        <v>0</v>
      </c>
      <c r="AS88" s="162">
        <v>3.2169971973291203</v>
      </c>
      <c r="AT88" s="162">
        <v>4.9239753020343722</v>
      </c>
      <c r="AU88" s="162">
        <v>3.4268001683126594</v>
      </c>
      <c r="AV88" s="162">
        <v>0</v>
      </c>
      <c r="AW88" s="162">
        <v>0</v>
      </c>
      <c r="AX88" s="162">
        <v>0</v>
      </c>
      <c r="AY88" s="162">
        <v>0</v>
      </c>
      <c r="AZ88" s="162">
        <v>2.5906852637493762</v>
      </c>
      <c r="BA88" s="162">
        <v>15.042008225935119</v>
      </c>
      <c r="BB88" s="162">
        <v>23.006627306452753</v>
      </c>
      <c r="BC88" s="162">
        <v>16.221160357219773</v>
      </c>
      <c r="BD88" s="162">
        <v>0</v>
      </c>
      <c r="BE88" s="162">
        <v>3.2158546985723908</v>
      </c>
      <c r="BF88" s="162">
        <v>4.9222265794475391</v>
      </c>
      <c r="BG88" s="162">
        <v>4.0381923358109741</v>
      </c>
      <c r="BH88" s="162">
        <v>19.155926411605986</v>
      </c>
      <c r="BI88" s="162">
        <v>111.54876819051451</v>
      </c>
      <c r="BJ88" s="162">
        <v>170.61291934598154</v>
      </c>
      <c r="BK88" s="162">
        <v>110.48722610580067</v>
      </c>
      <c r="BL88" s="162">
        <v>0</v>
      </c>
      <c r="BM88" s="162">
        <v>36.740308679761625</v>
      </c>
      <c r="BN88" s="162">
        <v>56.235166346573941</v>
      </c>
      <c r="BO88" s="162">
        <v>42.522311017836813</v>
      </c>
      <c r="BP88" s="162">
        <v>0</v>
      </c>
      <c r="BQ88" s="162">
        <v>0</v>
      </c>
      <c r="BR88" s="162">
        <v>0</v>
      </c>
      <c r="BS88" s="162">
        <v>0</v>
      </c>
      <c r="BT88" s="162">
        <v>0.31748728323566627</v>
      </c>
      <c r="BU88" s="162">
        <v>2.7290557954760306</v>
      </c>
      <c r="BV88" s="162">
        <v>4.1740682920766545</v>
      </c>
      <c r="BW88" s="162">
        <v>2.3559586203722764</v>
      </c>
      <c r="BX88" s="162">
        <v>0.17122892396014255</v>
      </c>
      <c r="BY88" s="162">
        <v>1.0051923752021819</v>
      </c>
      <c r="BZ88" s="162">
        <v>1.5374334331031074</v>
      </c>
      <c r="CA88" s="162">
        <v>1.0404201237479587</v>
      </c>
    </row>
    <row r="89" spans="1:79" hidden="1" x14ac:dyDescent="0.45">
      <c r="A89" s="19">
        <v>85</v>
      </c>
      <c r="B89" s="19" t="str">
        <f t="shared" si="6"/>
        <v>20423_Green</v>
      </c>
      <c r="C89" s="19" t="s">
        <v>1694</v>
      </c>
      <c r="D89" s="19" t="s">
        <v>1694</v>
      </c>
      <c r="E89" s="19" t="s">
        <v>1694</v>
      </c>
      <c r="F89" s="19" t="s">
        <v>1694</v>
      </c>
      <c r="G89" s="19">
        <f t="shared" si="7"/>
        <v>204</v>
      </c>
      <c r="H89" s="19">
        <f t="shared" si="4"/>
        <v>20423</v>
      </c>
      <c r="I89" s="19" t="str">
        <f t="shared" si="5"/>
        <v>020423</v>
      </c>
      <c r="J89" s="115" t="s">
        <v>1747</v>
      </c>
      <c r="K89" s="116" t="s">
        <v>1748</v>
      </c>
      <c r="L89" s="117" t="s">
        <v>1749</v>
      </c>
      <c r="M89" s="118"/>
      <c r="N89" s="118" t="s">
        <v>1744</v>
      </c>
      <c r="O89" s="118"/>
      <c r="P89" s="104">
        <v>0.8</v>
      </c>
      <c r="Q89" s="104">
        <v>1</v>
      </c>
      <c r="R89" s="107" t="s">
        <v>361</v>
      </c>
      <c r="S89" s="108">
        <v>15869.733851480141</v>
      </c>
      <c r="T89" s="108">
        <v>7784.2819638824794</v>
      </c>
      <c r="U89" s="108">
        <v>4606.5911764959765</v>
      </c>
      <c r="V89" s="108">
        <v>9813.2017094047424</v>
      </c>
      <c r="W89" s="108"/>
      <c r="X89" s="162">
        <v>13058.870921189546</v>
      </c>
      <c r="Y89" s="162">
        <v>7102.867091275195</v>
      </c>
      <c r="Z89" s="162">
        <v>2798.5228262248334</v>
      </c>
      <c r="AA89" s="162">
        <v>7084.5403861569512</v>
      </c>
      <c r="AB89" s="162">
        <v>19440.097718570833</v>
      </c>
      <c r="AC89" s="162">
        <v>10649.090215708371</v>
      </c>
      <c r="AD89" s="162">
        <v>4746.7524426732316</v>
      </c>
      <c r="AE89" s="162">
        <v>11771.817757796589</v>
      </c>
      <c r="AF89" s="162">
        <v>8634.8194435615987</v>
      </c>
      <c r="AG89" s="162">
        <v>5564.0090440500189</v>
      </c>
      <c r="AH89" s="162">
        <v>2945.5730772841989</v>
      </c>
      <c r="AI89" s="162">
        <v>4132.5426620533262</v>
      </c>
      <c r="AJ89" s="162">
        <v>13547.925221737536</v>
      </c>
      <c r="AK89" s="162">
        <v>7740.9517886073427</v>
      </c>
      <c r="AL89" s="162">
        <v>3653.2517998530407</v>
      </c>
      <c r="AM89" s="162">
        <v>7961.049172080986</v>
      </c>
      <c r="AN89" s="162">
        <v>21704.381447419109</v>
      </c>
      <c r="AO89" s="162">
        <v>14246.937091161604</v>
      </c>
      <c r="AP89" s="162">
        <v>7563.1997138154002</v>
      </c>
      <c r="AQ89" s="162">
        <v>14833.314754988651</v>
      </c>
      <c r="AR89" s="162">
        <v>20763.052108774998</v>
      </c>
      <c r="AS89" s="162">
        <v>11310.932229431361</v>
      </c>
      <c r="AT89" s="162">
        <v>4616.1324693981742</v>
      </c>
      <c r="AU89" s="162">
        <v>10475.613206966709</v>
      </c>
      <c r="AV89" s="162">
        <v>9040.0699075172597</v>
      </c>
      <c r="AW89" s="162">
        <v>4584.4542390375836</v>
      </c>
      <c r="AX89" s="162">
        <v>1892.2474460150731</v>
      </c>
      <c r="AY89" s="162">
        <v>6157.1658935121768</v>
      </c>
      <c r="AZ89" s="162">
        <v>29695.902700500912</v>
      </c>
      <c r="BA89" s="162">
        <v>15427.726294118869</v>
      </c>
      <c r="BB89" s="162">
        <v>5398.1311764334414</v>
      </c>
      <c r="BC89" s="162">
        <v>13868.964011115922</v>
      </c>
      <c r="BD89" s="162">
        <v>25869.641070982379</v>
      </c>
      <c r="BE89" s="162">
        <v>14353.692006220566</v>
      </c>
      <c r="BF89" s="162">
        <v>6089.7939041943364</v>
      </c>
      <c r="BG89" s="162">
        <v>10162.699550396788</v>
      </c>
      <c r="BH89" s="162">
        <v>13178.108334418244</v>
      </c>
      <c r="BI89" s="162">
        <v>7760.7732981924119</v>
      </c>
      <c r="BJ89" s="162">
        <v>3874.1553549894506</v>
      </c>
      <c r="BK89" s="162">
        <v>7806.139828992028</v>
      </c>
      <c r="BL89" s="162">
        <v>24241.800801331599</v>
      </c>
      <c r="BM89" s="162">
        <v>13756.067086249981</v>
      </c>
      <c r="BN89" s="162">
        <v>6095.0493531552984</v>
      </c>
      <c r="BO89" s="162">
        <v>11482.461503388267</v>
      </c>
      <c r="BP89" s="162">
        <v>0</v>
      </c>
      <c r="BQ89" s="162">
        <v>13952.884669651936</v>
      </c>
      <c r="BR89" s="162">
        <v>8898.0373975543025</v>
      </c>
      <c r="BS89" s="162">
        <v>13678.736760933576</v>
      </c>
      <c r="BT89" s="162">
        <v>14600.332756622205</v>
      </c>
      <c r="BU89" s="162">
        <v>11977.433798471175</v>
      </c>
      <c r="BV89" s="162">
        <v>5159.7501264499642</v>
      </c>
      <c r="BW89" s="162">
        <v>11804.939422045105</v>
      </c>
      <c r="BX89" s="162">
        <v>14412.46396596985</v>
      </c>
      <c r="BY89" s="162">
        <v>10681.03183406158</v>
      </c>
      <c r="BZ89" s="162">
        <v>7767.007751234667</v>
      </c>
      <c r="CA89" s="162">
        <v>10450.121433814158</v>
      </c>
    </row>
    <row r="90" spans="1:79" hidden="1" x14ac:dyDescent="0.45">
      <c r="A90" s="19">
        <v>86</v>
      </c>
      <c r="B90" s="19" t="str">
        <f t="shared" si="6"/>
        <v>20423_Blue</v>
      </c>
      <c r="C90" s="19" t="s">
        <v>1694</v>
      </c>
      <c r="D90" s="19" t="s">
        <v>1694</v>
      </c>
      <c r="E90" s="19" t="s">
        <v>1694</v>
      </c>
      <c r="F90" s="19" t="s">
        <v>1694</v>
      </c>
      <c r="G90" s="19">
        <f t="shared" si="7"/>
        <v>204</v>
      </c>
      <c r="H90" s="19">
        <f t="shared" si="4"/>
        <v>20423</v>
      </c>
      <c r="I90" s="19" t="str">
        <f t="shared" si="5"/>
        <v>020423</v>
      </c>
      <c r="J90" s="99"/>
      <c r="K90" s="100"/>
      <c r="L90" s="101"/>
      <c r="M90" s="102"/>
      <c r="N90" s="102"/>
      <c r="O90" s="102"/>
      <c r="P90" s="104"/>
      <c r="Q90" s="104"/>
      <c r="R90" s="107" t="s">
        <v>362</v>
      </c>
      <c r="S90" s="108">
        <v>420.92210983732417</v>
      </c>
      <c r="T90" s="108">
        <v>483.57092330421011</v>
      </c>
      <c r="U90" s="108">
        <v>799.53591135996385</v>
      </c>
      <c r="V90" s="108">
        <v>522.04015520521295</v>
      </c>
      <c r="W90" s="108"/>
      <c r="X90" s="162">
        <v>0</v>
      </c>
      <c r="Y90" s="162">
        <v>792.62532504520971</v>
      </c>
      <c r="Z90" s="162">
        <v>843.06473987431389</v>
      </c>
      <c r="AA90" s="162">
        <v>799.11270430963043</v>
      </c>
      <c r="AB90" s="162">
        <v>372.42229501526424</v>
      </c>
      <c r="AC90" s="162">
        <v>421.17456292450674</v>
      </c>
      <c r="AD90" s="162">
        <v>445.11366713148266</v>
      </c>
      <c r="AE90" s="162">
        <v>420.82229662880457</v>
      </c>
      <c r="AF90" s="162">
        <v>5863.0400759362665</v>
      </c>
      <c r="AG90" s="162">
        <v>6601.9120301208504</v>
      </c>
      <c r="AH90" s="162">
        <v>5536.815208467372</v>
      </c>
      <c r="AI90" s="162">
        <v>6049.5453276908584</v>
      </c>
      <c r="AJ90" s="162">
        <v>673.07720076991791</v>
      </c>
      <c r="AK90" s="162">
        <v>592.66072649376474</v>
      </c>
      <c r="AL90" s="162">
        <v>745.11124848805844</v>
      </c>
      <c r="AM90" s="162">
        <v>375.46110527708527</v>
      </c>
      <c r="AN90" s="162">
        <v>428.31053847895504</v>
      </c>
      <c r="AO90" s="162">
        <v>446.37368069874532</v>
      </c>
      <c r="AP90" s="162">
        <v>478.81805014464163</v>
      </c>
      <c r="AQ90" s="162">
        <v>349.44158733077586</v>
      </c>
      <c r="AR90" s="162">
        <v>0</v>
      </c>
      <c r="AS90" s="162">
        <v>577.86232397147796</v>
      </c>
      <c r="AT90" s="162">
        <v>660.87619636467912</v>
      </c>
      <c r="AU90" s="162">
        <v>594.60496068196358</v>
      </c>
      <c r="AV90" s="162">
        <v>528.2888879001905</v>
      </c>
      <c r="AW90" s="162">
        <v>497.92961409332236</v>
      </c>
      <c r="AX90" s="162">
        <v>579.96095086394109</v>
      </c>
      <c r="AY90" s="162">
        <v>368.07321265101183</v>
      </c>
      <c r="AZ90" s="162">
        <v>393.95833248173778</v>
      </c>
      <c r="BA90" s="162">
        <v>466.66286250208151</v>
      </c>
      <c r="BB90" s="162">
        <v>462.01215161651425</v>
      </c>
      <c r="BC90" s="162">
        <v>378.1887146197339</v>
      </c>
      <c r="BD90" s="162">
        <v>0</v>
      </c>
      <c r="BE90" s="162">
        <v>859.66726730648304</v>
      </c>
      <c r="BF90" s="162">
        <v>1028.0353130165936</v>
      </c>
      <c r="BG90" s="162">
        <v>967.6586604461545</v>
      </c>
      <c r="BH90" s="162">
        <v>523.03082030984422</v>
      </c>
      <c r="BI90" s="162">
        <v>603.77311283443294</v>
      </c>
      <c r="BJ90" s="162">
        <v>652.05482254160438</v>
      </c>
      <c r="BK90" s="162">
        <v>420.15452304640382</v>
      </c>
      <c r="BL90" s="162">
        <v>0</v>
      </c>
      <c r="BM90" s="162">
        <v>504.17660405199047</v>
      </c>
      <c r="BN90" s="162">
        <v>587.71477873439164</v>
      </c>
      <c r="BO90" s="162">
        <v>536.5494906272952</v>
      </c>
      <c r="BP90" s="162">
        <v>0</v>
      </c>
      <c r="BQ90" s="162">
        <v>477.24857413777448</v>
      </c>
      <c r="BR90" s="162">
        <v>616.35349555936796</v>
      </c>
      <c r="BS90" s="162">
        <v>340.29077315198708</v>
      </c>
      <c r="BT90" s="162">
        <v>471.28227201808869</v>
      </c>
      <c r="BU90" s="162">
        <v>522.17538548098128</v>
      </c>
      <c r="BV90" s="162">
        <v>533.6532554676686</v>
      </c>
      <c r="BW90" s="162">
        <v>363.44214454964811</v>
      </c>
      <c r="BX90" s="162">
        <v>445.47671007352005</v>
      </c>
      <c r="BY90" s="162">
        <v>482.96970252134298</v>
      </c>
      <c r="BZ90" s="162">
        <v>570.817744019364</v>
      </c>
      <c r="CA90" s="162">
        <v>411.01655438566922</v>
      </c>
    </row>
    <row r="91" spans="1:79" hidden="1" x14ac:dyDescent="0.45">
      <c r="A91" s="19">
        <v>87</v>
      </c>
      <c r="B91" s="19" t="str">
        <f t="shared" si="6"/>
        <v>20423_Grey</v>
      </c>
      <c r="C91" s="19" t="s">
        <v>1694</v>
      </c>
      <c r="D91" s="19" t="s">
        <v>1694</v>
      </c>
      <c r="E91" s="19" t="s">
        <v>1694</v>
      </c>
      <c r="F91" s="19" t="s">
        <v>1694</v>
      </c>
      <c r="G91" s="19">
        <f t="shared" si="7"/>
        <v>204</v>
      </c>
      <c r="H91" s="19">
        <f t="shared" si="4"/>
        <v>20423</v>
      </c>
      <c r="I91" s="19" t="str">
        <f t="shared" si="5"/>
        <v>020423</v>
      </c>
      <c r="J91" s="109"/>
      <c r="K91" s="110"/>
      <c r="L91" s="111"/>
      <c r="M91" s="112"/>
      <c r="N91" s="112"/>
      <c r="O91" s="112"/>
      <c r="P91" s="114"/>
      <c r="Q91" s="114"/>
      <c r="R91" s="107" t="s">
        <v>364</v>
      </c>
      <c r="S91" s="108">
        <v>20.358778918644504</v>
      </c>
      <c r="T91" s="108">
        <v>67.064931850743562</v>
      </c>
      <c r="U91" s="108">
        <v>216.48123990207569</v>
      </c>
      <c r="V91" s="108">
        <v>76.366914253562854</v>
      </c>
      <c r="W91" s="108"/>
      <c r="X91" s="162">
        <v>0</v>
      </c>
      <c r="Y91" s="162">
        <v>8.5723565895996892</v>
      </c>
      <c r="Z91" s="162">
        <v>13.120953963673005</v>
      </c>
      <c r="AA91" s="162">
        <v>8.5901481401458817</v>
      </c>
      <c r="AB91" s="162">
        <v>1.3843414516455979</v>
      </c>
      <c r="AC91" s="162">
        <v>8.944863705100742</v>
      </c>
      <c r="AD91" s="162">
        <v>11.986189734282444</v>
      </c>
      <c r="AE91" s="162">
        <v>7.4854660549015737</v>
      </c>
      <c r="AF91" s="162">
        <v>2834.362476191714</v>
      </c>
      <c r="AG91" s="162">
        <v>3196.050050474144</v>
      </c>
      <c r="AH91" s="162">
        <v>2661.4252799519327</v>
      </c>
      <c r="AI91" s="162">
        <v>2865.5915047812764</v>
      </c>
      <c r="AJ91" s="162">
        <v>0.34764529835970281</v>
      </c>
      <c r="AK91" s="162">
        <v>2.0108280240857703</v>
      </c>
      <c r="AL91" s="162">
        <v>3.0755448496396598</v>
      </c>
      <c r="AM91" s="162">
        <v>1.9418243481452364</v>
      </c>
      <c r="AN91" s="162">
        <v>5.4126606600703937</v>
      </c>
      <c r="AO91" s="162">
        <v>31.449590907974034</v>
      </c>
      <c r="AP91" s="162">
        <v>32.067926307545164</v>
      </c>
      <c r="AQ91" s="162">
        <v>27.993909295986821</v>
      </c>
      <c r="AR91" s="162">
        <v>0</v>
      </c>
      <c r="AS91" s="162">
        <v>4.0212464966613997</v>
      </c>
      <c r="AT91" s="162">
        <v>6.154969127542965</v>
      </c>
      <c r="AU91" s="162">
        <v>4.283500210390824</v>
      </c>
      <c r="AV91" s="162">
        <v>0</v>
      </c>
      <c r="AW91" s="162">
        <v>0</v>
      </c>
      <c r="AX91" s="162">
        <v>0</v>
      </c>
      <c r="AY91" s="162">
        <v>0</v>
      </c>
      <c r="AZ91" s="162">
        <v>3.23835657968672</v>
      </c>
      <c r="BA91" s="162">
        <v>18.802510282418897</v>
      </c>
      <c r="BB91" s="162">
        <v>28.758284133065938</v>
      </c>
      <c r="BC91" s="162">
        <v>20.276450446524716</v>
      </c>
      <c r="BD91" s="162">
        <v>0</v>
      </c>
      <c r="BE91" s="162">
        <v>4.0198183732154886</v>
      </c>
      <c r="BF91" s="162">
        <v>6.1527832243094238</v>
      </c>
      <c r="BG91" s="162">
        <v>5.0477404197637172</v>
      </c>
      <c r="BH91" s="162">
        <v>23.94490801450748</v>
      </c>
      <c r="BI91" s="162">
        <v>139.43596023814314</v>
      </c>
      <c r="BJ91" s="162">
        <v>213.26614918247691</v>
      </c>
      <c r="BK91" s="162">
        <v>138.10903263225083</v>
      </c>
      <c r="BL91" s="162">
        <v>0</v>
      </c>
      <c r="BM91" s="162">
        <v>45.925385849702032</v>
      </c>
      <c r="BN91" s="162">
        <v>70.293957933217428</v>
      </c>
      <c r="BO91" s="162">
        <v>53.152888772296016</v>
      </c>
      <c r="BP91" s="162">
        <v>0</v>
      </c>
      <c r="BQ91" s="162">
        <v>0</v>
      </c>
      <c r="BR91" s="162">
        <v>0</v>
      </c>
      <c r="BS91" s="162">
        <v>0</v>
      </c>
      <c r="BT91" s="162">
        <v>0.3968591040445828</v>
      </c>
      <c r="BU91" s="162">
        <v>3.4113197443450383</v>
      </c>
      <c r="BV91" s="162">
        <v>5.2175853650958182</v>
      </c>
      <c r="BW91" s="162">
        <v>2.9449482754653453</v>
      </c>
      <c r="BX91" s="162">
        <v>0.21403615495017819</v>
      </c>
      <c r="BY91" s="162">
        <v>1.2564904690027272</v>
      </c>
      <c r="BZ91" s="162">
        <v>1.9217917913788842</v>
      </c>
      <c r="CA91" s="162">
        <v>1.3005251546849483</v>
      </c>
    </row>
    <row r="92" spans="1:79" hidden="1" x14ac:dyDescent="0.45">
      <c r="A92" s="19">
        <v>88</v>
      </c>
      <c r="B92" s="19" t="str">
        <f t="shared" si="6"/>
        <v>20430_Green</v>
      </c>
      <c r="C92" s="19" t="s">
        <v>1694</v>
      </c>
      <c r="D92" s="19" t="s">
        <v>1694</v>
      </c>
      <c r="E92" s="19" t="s">
        <v>1694</v>
      </c>
      <c r="F92" s="19" t="s">
        <v>1694</v>
      </c>
      <c r="G92" s="19">
        <f t="shared" si="7"/>
        <v>204</v>
      </c>
      <c r="H92" s="19">
        <f t="shared" si="4"/>
        <v>20430</v>
      </c>
      <c r="I92" s="19" t="str">
        <f t="shared" si="5"/>
        <v>020430</v>
      </c>
      <c r="J92" s="115" t="s">
        <v>1750</v>
      </c>
      <c r="K92" s="116" t="s">
        <v>1751</v>
      </c>
      <c r="L92" s="120" t="s">
        <v>1752</v>
      </c>
      <c r="M92" s="118"/>
      <c r="N92" s="118" t="s">
        <v>1737</v>
      </c>
      <c r="O92" s="118"/>
      <c r="P92" s="104">
        <v>1</v>
      </c>
      <c r="Q92" s="104">
        <v>1</v>
      </c>
      <c r="R92" s="107" t="s">
        <v>361</v>
      </c>
      <c r="S92" s="108">
        <v>8341.6688560837829</v>
      </c>
      <c r="T92" s="108">
        <v>4085.9440248727783</v>
      </c>
      <c r="U92" s="108">
        <v>2371.8914800713233</v>
      </c>
      <c r="V92" s="108">
        <v>5008.2537156394137</v>
      </c>
      <c r="W92" s="108"/>
      <c r="X92" s="162">
        <v>6531.8514807101947</v>
      </c>
      <c r="Y92" s="162">
        <v>3552.7476462113195</v>
      </c>
      <c r="Z92" s="162">
        <v>1399.7791674789642</v>
      </c>
      <c r="AA92" s="162">
        <v>3543.5072304831142</v>
      </c>
      <c r="AB92" s="162">
        <v>10956.220247202085</v>
      </c>
      <c r="AC92" s="162">
        <v>6001.7073743497185</v>
      </c>
      <c r="AD92" s="162">
        <v>2675.2162449878747</v>
      </c>
      <c r="AE92" s="162">
        <v>6601.6751178525046</v>
      </c>
      <c r="AF92" s="162">
        <v>4054.9825788400781</v>
      </c>
      <c r="AG92" s="162">
        <v>2612.9046344975277</v>
      </c>
      <c r="AH92" s="162">
        <v>1383.265462718367</v>
      </c>
      <c r="AI92" s="162">
        <v>1940.9260403891706</v>
      </c>
      <c r="AJ92" s="162">
        <v>7158.2420185147666</v>
      </c>
      <c r="AK92" s="162">
        <v>4090.0437114606043</v>
      </c>
      <c r="AL92" s="162">
        <v>1930.2483671790478</v>
      </c>
      <c r="AM92" s="162">
        <v>4208.9150840392294</v>
      </c>
      <c r="AN92" s="162">
        <v>11467.823502118667</v>
      </c>
      <c r="AO92" s="162">
        <v>7527.5750383873328</v>
      </c>
      <c r="AP92" s="162">
        <v>3996.1258347504308</v>
      </c>
      <c r="AQ92" s="162">
        <v>7821.5373025107056</v>
      </c>
      <c r="AR92" s="162">
        <v>10448.055758676264</v>
      </c>
      <c r="AS92" s="162">
        <v>5691.7090029246046</v>
      </c>
      <c r="AT92" s="162">
        <v>2322.8574092594522</v>
      </c>
      <c r="AU92" s="162">
        <v>5270.949150268315</v>
      </c>
      <c r="AV92" s="162">
        <v>4585.393476495854</v>
      </c>
      <c r="AW92" s="162">
        <v>2325.3721238921253</v>
      </c>
      <c r="AX92" s="162">
        <v>959.80442448330587</v>
      </c>
      <c r="AY92" s="162">
        <v>3119.406504091332</v>
      </c>
      <c r="AZ92" s="162">
        <v>17683.827015826351</v>
      </c>
      <c r="BA92" s="162">
        <v>9187.1678656905005</v>
      </c>
      <c r="BB92" s="162">
        <v>3214.5720201049126</v>
      </c>
      <c r="BC92" s="162">
        <v>8192.1669723237083</v>
      </c>
      <c r="BD92" s="162">
        <v>13668.598599959783</v>
      </c>
      <c r="BE92" s="162">
        <v>7583.9805400527739</v>
      </c>
      <c r="BF92" s="162">
        <v>3217.6305888635743</v>
      </c>
      <c r="BG92" s="162">
        <v>5366.5274539700813</v>
      </c>
      <c r="BH92" s="162">
        <v>6993.6231627967381</v>
      </c>
      <c r="BI92" s="162">
        <v>4118.6430193244369</v>
      </c>
      <c r="BJ92" s="162">
        <v>2056.0145613739433</v>
      </c>
      <c r="BK92" s="162">
        <v>4120.0578347062883</v>
      </c>
      <c r="BL92" s="162">
        <v>12808.422908753462</v>
      </c>
      <c r="BM92" s="162">
        <v>7268.1698132011488</v>
      </c>
      <c r="BN92" s="162">
        <v>3220.3865713082264</v>
      </c>
      <c r="BO92" s="162">
        <v>6066.8460156349602</v>
      </c>
      <c r="BP92" s="162">
        <v>0</v>
      </c>
      <c r="BQ92" s="162">
        <v>7692.7389843041028</v>
      </c>
      <c r="BR92" s="162">
        <v>4905.8155924447492</v>
      </c>
      <c r="BS92" s="162">
        <v>7541.5911496595418</v>
      </c>
      <c r="BT92" s="162">
        <v>7714.2967437597626</v>
      </c>
      <c r="BU92" s="162">
        <v>6328.4501860573027</v>
      </c>
      <c r="BV92" s="162">
        <v>2726.2285224994844</v>
      </c>
      <c r="BW92" s="162">
        <v>6212.1992532572449</v>
      </c>
      <c r="BX92" s="162">
        <v>7088.692126770391</v>
      </c>
      <c r="BY92" s="162">
        <v>5253.4074983063583</v>
      </c>
      <c r="BZ92" s="162">
        <v>3820.1605793945027</v>
      </c>
      <c r="CA92" s="162">
        <v>5123.95328492512</v>
      </c>
    </row>
    <row r="93" spans="1:79" hidden="1" x14ac:dyDescent="0.45">
      <c r="A93" s="19">
        <v>89</v>
      </c>
      <c r="B93" s="19" t="str">
        <f t="shared" si="6"/>
        <v>20430_Blue</v>
      </c>
      <c r="C93" s="19" t="s">
        <v>1694</v>
      </c>
      <c r="D93" s="19" t="s">
        <v>1694</v>
      </c>
      <c r="E93" s="19" t="s">
        <v>1694</v>
      </c>
      <c r="F93" s="19" t="s">
        <v>1694</v>
      </c>
      <c r="G93" s="19">
        <f t="shared" si="7"/>
        <v>204</v>
      </c>
      <c r="H93" s="19">
        <f t="shared" si="4"/>
        <v>20430</v>
      </c>
      <c r="I93" s="19" t="str">
        <f t="shared" si="5"/>
        <v>020430</v>
      </c>
      <c r="J93" s="99"/>
      <c r="K93" s="100"/>
      <c r="L93" s="121"/>
      <c r="M93" s="102"/>
      <c r="N93" s="102"/>
      <c r="O93" s="102"/>
      <c r="P93" s="104"/>
      <c r="Q93" s="104"/>
      <c r="R93" s="107" t="s">
        <v>362</v>
      </c>
      <c r="S93" s="108">
        <v>208.17055021554052</v>
      </c>
      <c r="T93" s="108">
        <v>240.77920033174908</v>
      </c>
      <c r="U93" s="108">
        <v>399.09994135347085</v>
      </c>
      <c r="V93" s="108">
        <v>254.06773550489825</v>
      </c>
      <c r="W93" s="108"/>
      <c r="X93" s="162">
        <v>0</v>
      </c>
      <c r="Y93" s="162">
        <v>384.57901134682118</v>
      </c>
      <c r="Z93" s="162">
        <v>409.80805055135511</v>
      </c>
      <c r="AA93" s="162">
        <v>384.80259593155512</v>
      </c>
      <c r="AB93" s="162">
        <v>195.02288152439911</v>
      </c>
      <c r="AC93" s="162">
        <v>222.49911093933699</v>
      </c>
      <c r="AD93" s="162">
        <v>235.99092060044777</v>
      </c>
      <c r="AE93" s="162">
        <v>220.76030809021151</v>
      </c>
      <c r="AF93" s="162">
        <v>2742.8936467294388</v>
      </c>
      <c r="AG93" s="162">
        <v>3089.8740233076683</v>
      </c>
      <c r="AH93" s="162">
        <v>2589.6957526661031</v>
      </c>
      <c r="AI93" s="162">
        <v>2783.212637086368</v>
      </c>
      <c r="AJ93" s="162">
        <v>342.4209518332201</v>
      </c>
      <c r="AK93" s="162">
        <v>299.93174586825359</v>
      </c>
      <c r="AL93" s="162">
        <v>380.48118162488998</v>
      </c>
      <c r="AM93" s="162">
        <v>309.63058796351362</v>
      </c>
      <c r="AN93" s="162">
        <v>213.09494965455784</v>
      </c>
      <c r="AO93" s="162">
        <v>222.63887180557848</v>
      </c>
      <c r="AP93" s="162">
        <v>239.78132312788114</v>
      </c>
      <c r="AQ93" s="162">
        <v>223.33069781407374</v>
      </c>
      <c r="AR93" s="162">
        <v>0</v>
      </c>
      <c r="AS93" s="162">
        <v>278.76010095143732</v>
      </c>
      <c r="AT93" s="162">
        <v>320.53303312749466</v>
      </c>
      <c r="AU93" s="162">
        <v>286.60959581668601</v>
      </c>
      <c r="AV93" s="162">
        <v>255.75140468272588</v>
      </c>
      <c r="AW93" s="162">
        <v>240.35227420151062</v>
      </c>
      <c r="AX93" s="162">
        <v>281.9610184196772</v>
      </c>
      <c r="AY93" s="162">
        <v>255.22194124794038</v>
      </c>
      <c r="AZ93" s="162">
        <v>218.22629297351278</v>
      </c>
      <c r="BA93" s="162">
        <v>261.52163728796683</v>
      </c>
      <c r="BB93" s="162">
        <v>258.75215196096906</v>
      </c>
      <c r="BC93" s="162">
        <v>260.36155251189876</v>
      </c>
      <c r="BD93" s="162">
        <v>0</v>
      </c>
      <c r="BE93" s="162">
        <v>441.0085091646157</v>
      </c>
      <c r="BF93" s="162">
        <v>529.96819853783177</v>
      </c>
      <c r="BG93" s="162">
        <v>494.51995377624576</v>
      </c>
      <c r="BH93" s="162">
        <v>264.2532495380093</v>
      </c>
      <c r="BI93" s="162">
        <v>307.10319073499079</v>
      </c>
      <c r="BJ93" s="162">
        <v>332.72629799581057</v>
      </c>
      <c r="BK93" s="162">
        <v>306.73040122426335</v>
      </c>
      <c r="BL93" s="162">
        <v>0</v>
      </c>
      <c r="BM93" s="162">
        <v>253.17832106324767</v>
      </c>
      <c r="BN93" s="162">
        <v>297.31663731814979</v>
      </c>
      <c r="BO93" s="162">
        <v>270.28275411742186</v>
      </c>
      <c r="BP93" s="162">
        <v>0</v>
      </c>
      <c r="BQ93" s="162">
        <v>248.83232301712056</v>
      </c>
      <c r="BR93" s="162">
        <v>325.52598724957528</v>
      </c>
      <c r="BS93" s="162">
        <v>254.11849271517954</v>
      </c>
      <c r="BT93" s="162">
        <v>235.79968588492184</v>
      </c>
      <c r="BU93" s="162">
        <v>262.68979763860892</v>
      </c>
      <c r="BV93" s="162">
        <v>268.75429606748463</v>
      </c>
      <c r="BW93" s="162">
        <v>258.97530053708601</v>
      </c>
      <c r="BX93" s="162">
        <v>207.6183037195953</v>
      </c>
      <c r="BY93" s="162">
        <v>226.05902842853362</v>
      </c>
      <c r="BZ93" s="162">
        <v>269.26661053174519</v>
      </c>
      <c r="CA93" s="162">
        <v>233.01106352096056</v>
      </c>
    </row>
    <row r="94" spans="1:79" hidden="1" x14ac:dyDescent="0.45">
      <c r="A94" s="19">
        <v>90</v>
      </c>
      <c r="B94" s="19" t="str">
        <f t="shared" si="6"/>
        <v>20430_Grey</v>
      </c>
      <c r="C94" s="19" t="s">
        <v>1694</v>
      </c>
      <c r="D94" s="19" t="s">
        <v>1694</v>
      </c>
      <c r="E94" s="19" t="s">
        <v>1694</v>
      </c>
      <c r="F94" s="19" t="s">
        <v>1694</v>
      </c>
      <c r="G94" s="19">
        <f t="shared" si="7"/>
        <v>204</v>
      </c>
      <c r="H94" s="19">
        <f t="shared" si="4"/>
        <v>20430</v>
      </c>
      <c r="I94" s="19" t="str">
        <f t="shared" si="5"/>
        <v>020430</v>
      </c>
      <c r="J94" s="109"/>
      <c r="K94" s="110"/>
      <c r="L94" s="111"/>
      <c r="M94" s="112"/>
      <c r="N94" s="112"/>
      <c r="O94" s="112"/>
      <c r="P94" s="114"/>
      <c r="Q94" s="114"/>
      <c r="R94" s="107" t="s">
        <v>364</v>
      </c>
      <c r="S94" s="108">
        <v>10.701262771190873</v>
      </c>
      <c r="T94" s="108">
        <v>35.202162363267476</v>
      </c>
      <c r="U94" s="108">
        <v>111.46420180259688</v>
      </c>
      <c r="V94" s="108">
        <v>38.974525683679488</v>
      </c>
      <c r="W94" s="108"/>
      <c r="X94" s="162">
        <v>0</v>
      </c>
      <c r="Y94" s="162">
        <v>4.2877642654463157</v>
      </c>
      <c r="Z94" s="162">
        <v>6.562904487928038</v>
      </c>
      <c r="AA94" s="162">
        <v>4.2965740028817789</v>
      </c>
      <c r="AB94" s="162">
        <v>0.78019925934177148</v>
      </c>
      <c r="AC94" s="162">
        <v>5.0412244965552855</v>
      </c>
      <c r="AD94" s="162">
        <v>6.755281611990041</v>
      </c>
      <c r="AE94" s="162">
        <v>4.1978746202933834</v>
      </c>
      <c r="AF94" s="162">
        <v>1331.0400452721908</v>
      </c>
      <c r="AG94" s="162">
        <v>1500.8915195600237</v>
      </c>
      <c r="AH94" s="162">
        <v>1249.8273085648079</v>
      </c>
      <c r="AI94" s="162">
        <v>1345.8787065453889</v>
      </c>
      <c r="AJ94" s="162">
        <v>0.1836834158388107</v>
      </c>
      <c r="AK94" s="162">
        <v>1.0624500370671328</v>
      </c>
      <c r="AL94" s="162">
        <v>1.625008553870197</v>
      </c>
      <c r="AM94" s="162">
        <v>1.0266201869629641</v>
      </c>
      <c r="AN94" s="162">
        <v>2.8598574567500235</v>
      </c>
      <c r="AO94" s="162">
        <v>16.616845710171962</v>
      </c>
      <c r="AP94" s="162">
        <v>16.943552151660398</v>
      </c>
      <c r="AQ94" s="162">
        <v>14.761057081191137</v>
      </c>
      <c r="AR94" s="162">
        <v>0</v>
      </c>
      <c r="AS94" s="162">
        <v>2.0235082682638761</v>
      </c>
      <c r="AT94" s="162">
        <v>3.0972065330569549</v>
      </c>
      <c r="AU94" s="162">
        <v>2.1553021620842499</v>
      </c>
      <c r="AV94" s="162">
        <v>0</v>
      </c>
      <c r="AW94" s="162">
        <v>0</v>
      </c>
      <c r="AX94" s="162">
        <v>0</v>
      </c>
      <c r="AY94" s="162">
        <v>0</v>
      </c>
      <c r="AZ94" s="162">
        <v>1.9284322873868067</v>
      </c>
      <c r="BA94" s="162">
        <v>11.196842293397712</v>
      </c>
      <c r="BB94" s="162">
        <v>17.125477780897477</v>
      </c>
      <c r="BC94" s="162">
        <v>11.976962917406311</v>
      </c>
      <c r="BD94" s="162">
        <v>0</v>
      </c>
      <c r="BE94" s="162">
        <v>2.1239291120222461</v>
      </c>
      <c r="BF94" s="162">
        <v>3.2509119061565004</v>
      </c>
      <c r="BG94" s="162">
        <v>2.6655159299793345</v>
      </c>
      <c r="BH94" s="162">
        <v>12.707564627005279</v>
      </c>
      <c r="BI94" s="162">
        <v>73.998675416969974</v>
      </c>
      <c r="BJ94" s="162">
        <v>113.18036268282647</v>
      </c>
      <c r="BK94" s="162">
        <v>72.893544620720192</v>
      </c>
      <c r="BL94" s="162">
        <v>0</v>
      </c>
      <c r="BM94" s="162">
        <v>24.265184300101751</v>
      </c>
      <c r="BN94" s="162">
        <v>37.140588214441472</v>
      </c>
      <c r="BO94" s="162">
        <v>28.083733733619503</v>
      </c>
      <c r="BP94" s="162">
        <v>0</v>
      </c>
      <c r="BQ94" s="162">
        <v>0</v>
      </c>
      <c r="BR94" s="162">
        <v>0</v>
      </c>
      <c r="BS94" s="162">
        <v>0</v>
      </c>
      <c r="BT94" s="162">
        <v>0.20968624106693434</v>
      </c>
      <c r="BU94" s="162">
        <v>1.8024200704458826</v>
      </c>
      <c r="BV94" s="162">
        <v>2.7567866063868469</v>
      </c>
      <c r="BW94" s="162">
        <v>1.5497415805084789</v>
      </c>
      <c r="BX94" s="162">
        <v>0.10527252037000578</v>
      </c>
      <c r="BY94" s="162">
        <v>0.61799801310950231</v>
      </c>
      <c r="BZ94" s="162">
        <v>0.94522285523180039</v>
      </c>
      <c r="CA94" s="162">
        <v>0.63767968445927259</v>
      </c>
    </row>
    <row r="95" spans="1:79" hidden="1" x14ac:dyDescent="0.45">
      <c r="A95" s="19">
        <v>91</v>
      </c>
      <c r="B95" s="19" t="str">
        <f t="shared" si="6"/>
        <v>20441_Green</v>
      </c>
      <c r="C95" s="19" t="s">
        <v>1694</v>
      </c>
      <c r="D95" s="19" t="s">
        <v>1694</v>
      </c>
      <c r="E95" s="19" t="s">
        <v>1694</v>
      </c>
      <c r="F95" s="19" t="s">
        <v>1694</v>
      </c>
      <c r="G95" s="19">
        <f t="shared" si="7"/>
        <v>204</v>
      </c>
      <c r="H95" s="19">
        <f t="shared" si="4"/>
        <v>20441</v>
      </c>
      <c r="I95" s="19" t="str">
        <f t="shared" si="5"/>
        <v>020441</v>
      </c>
      <c r="J95" s="115" t="s">
        <v>1753</v>
      </c>
      <c r="K95" s="116" t="s">
        <v>1754</v>
      </c>
      <c r="L95" s="120" t="s">
        <v>1755</v>
      </c>
      <c r="M95" s="118" t="s">
        <v>1756</v>
      </c>
      <c r="N95" s="118" t="s">
        <v>1740</v>
      </c>
      <c r="O95" s="125" t="s">
        <v>1741</v>
      </c>
      <c r="P95" s="104">
        <v>1</v>
      </c>
      <c r="Q95" s="104">
        <v>1</v>
      </c>
      <c r="R95" s="107" t="s">
        <v>361</v>
      </c>
      <c r="S95" s="108">
        <v>12695.787081184113</v>
      </c>
      <c r="T95" s="108">
        <v>6227.4255711059841</v>
      </c>
      <c r="U95" s="108">
        <v>3685.2729411967812</v>
      </c>
      <c r="V95" s="108">
        <v>7850.5613675237946</v>
      </c>
      <c r="W95" s="108"/>
      <c r="X95" s="162">
        <v>10447.096736951637</v>
      </c>
      <c r="Y95" s="162">
        <v>5682.2936730201563</v>
      </c>
      <c r="Z95" s="162">
        <v>2238.8182609798669</v>
      </c>
      <c r="AA95" s="162">
        <v>5667.6323089255611</v>
      </c>
      <c r="AB95" s="162">
        <v>15552.078174856666</v>
      </c>
      <c r="AC95" s="162">
        <v>8519.2721725666979</v>
      </c>
      <c r="AD95" s="162">
        <v>3797.4019541385856</v>
      </c>
      <c r="AE95" s="162">
        <v>9417.4542062372711</v>
      </c>
      <c r="AF95" s="162">
        <v>6907.8555548492795</v>
      </c>
      <c r="AG95" s="162">
        <v>4451.2072352400155</v>
      </c>
      <c r="AH95" s="162">
        <v>2356.4584618273593</v>
      </c>
      <c r="AI95" s="162">
        <v>3306.0341296426609</v>
      </c>
      <c r="AJ95" s="162">
        <v>10838.34017739003</v>
      </c>
      <c r="AK95" s="162">
        <v>6192.7614308858747</v>
      </c>
      <c r="AL95" s="162">
        <v>2922.6014398824327</v>
      </c>
      <c r="AM95" s="162">
        <v>6368.8393376647891</v>
      </c>
      <c r="AN95" s="162">
        <v>17363.505157935288</v>
      </c>
      <c r="AO95" s="162">
        <v>11397.549672929284</v>
      </c>
      <c r="AP95" s="162">
        <v>6050.5597710523207</v>
      </c>
      <c r="AQ95" s="162">
        <v>11866.651803990921</v>
      </c>
      <c r="AR95" s="162">
        <v>16610.44168702</v>
      </c>
      <c r="AS95" s="162">
        <v>9048.7457835450896</v>
      </c>
      <c r="AT95" s="162">
        <v>3692.9059755185394</v>
      </c>
      <c r="AU95" s="162">
        <v>8380.4905655733673</v>
      </c>
      <c r="AV95" s="162">
        <v>7232.0559260138089</v>
      </c>
      <c r="AW95" s="162">
        <v>3667.5633912300673</v>
      </c>
      <c r="AX95" s="162">
        <v>1513.7979568120586</v>
      </c>
      <c r="AY95" s="162">
        <v>4925.732714809742</v>
      </c>
      <c r="AZ95" s="162">
        <v>23756.722160400732</v>
      </c>
      <c r="BA95" s="162">
        <v>12342.181035295096</v>
      </c>
      <c r="BB95" s="162">
        <v>4318.5049411467535</v>
      </c>
      <c r="BC95" s="162">
        <v>11095.171208892738</v>
      </c>
      <c r="BD95" s="162">
        <v>20695.712856785904</v>
      </c>
      <c r="BE95" s="162">
        <v>11482.953604976454</v>
      </c>
      <c r="BF95" s="162">
        <v>4871.8351233554695</v>
      </c>
      <c r="BG95" s="162">
        <v>8130.1596403174308</v>
      </c>
      <c r="BH95" s="162">
        <v>10542.486667534597</v>
      </c>
      <c r="BI95" s="162">
        <v>6208.6186385539295</v>
      </c>
      <c r="BJ95" s="162">
        <v>3099.3242839915606</v>
      </c>
      <c r="BK95" s="162">
        <v>6244.9118631936226</v>
      </c>
      <c r="BL95" s="162">
        <v>19393.440641065281</v>
      </c>
      <c r="BM95" s="162">
        <v>11004.853668999986</v>
      </c>
      <c r="BN95" s="162">
        <v>4876.0394825242392</v>
      </c>
      <c r="BO95" s="162">
        <v>9185.9692027106139</v>
      </c>
      <c r="BP95" s="162">
        <v>0</v>
      </c>
      <c r="BQ95" s="162">
        <v>11162.30773572155</v>
      </c>
      <c r="BR95" s="162">
        <v>7118.4299180434418</v>
      </c>
      <c r="BS95" s="162">
        <v>10942.989408746862</v>
      </c>
      <c r="BT95" s="162">
        <v>11680.266205297765</v>
      </c>
      <c r="BU95" s="162">
        <v>9581.9470387769397</v>
      </c>
      <c r="BV95" s="162">
        <v>4127.8001011599717</v>
      </c>
      <c r="BW95" s="162">
        <v>9443.951537636085</v>
      </c>
      <c r="BX95" s="162">
        <v>11529.97117277588</v>
      </c>
      <c r="BY95" s="162">
        <v>8544.825467249264</v>
      </c>
      <c r="BZ95" s="162">
        <v>6213.6062009877342</v>
      </c>
      <c r="CA95" s="162">
        <v>8360.0971470513268</v>
      </c>
    </row>
    <row r="96" spans="1:79" hidden="1" x14ac:dyDescent="0.45">
      <c r="A96" s="19">
        <v>92</v>
      </c>
      <c r="B96" s="19" t="str">
        <f t="shared" si="6"/>
        <v>20441_Blue</v>
      </c>
      <c r="C96" s="19" t="s">
        <v>1694</v>
      </c>
      <c r="D96" s="19" t="s">
        <v>1694</v>
      </c>
      <c r="E96" s="19" t="s">
        <v>1694</v>
      </c>
      <c r="F96" s="19" t="s">
        <v>1694</v>
      </c>
      <c r="G96" s="19">
        <f t="shared" si="7"/>
        <v>204</v>
      </c>
      <c r="H96" s="19">
        <f t="shared" si="4"/>
        <v>20441</v>
      </c>
      <c r="I96" s="19" t="str">
        <f t="shared" si="5"/>
        <v>020441</v>
      </c>
      <c r="J96" s="99"/>
      <c r="K96" s="100"/>
      <c r="L96" s="121"/>
      <c r="M96" s="102"/>
      <c r="N96" s="102"/>
      <c r="O96" s="126"/>
      <c r="P96" s="104"/>
      <c r="Q96" s="104"/>
      <c r="R96" s="107" t="s">
        <v>362</v>
      </c>
      <c r="S96" s="108">
        <v>316.73768786985937</v>
      </c>
      <c r="T96" s="108">
        <v>366.85673864336809</v>
      </c>
      <c r="U96" s="108">
        <v>619.62872908797112</v>
      </c>
      <c r="V96" s="108">
        <v>397.63212416417042</v>
      </c>
      <c r="W96" s="108"/>
      <c r="X96" s="162">
        <v>0</v>
      </c>
      <c r="Y96" s="162">
        <v>614.10026003616781</v>
      </c>
      <c r="Z96" s="162">
        <v>654.45179189945111</v>
      </c>
      <c r="AA96" s="162">
        <v>619.29016344770434</v>
      </c>
      <c r="AB96" s="162">
        <v>277.93783601221139</v>
      </c>
      <c r="AC96" s="162">
        <v>316.93965033960541</v>
      </c>
      <c r="AD96" s="162">
        <v>336.09093370518616</v>
      </c>
      <c r="AE96" s="162">
        <v>316.65783730304366</v>
      </c>
      <c r="AF96" s="162">
        <v>4670.4320607490135</v>
      </c>
      <c r="AG96" s="162">
        <v>5261.5296240966809</v>
      </c>
      <c r="AH96" s="162">
        <v>4409.4521667738982</v>
      </c>
      <c r="AI96" s="162">
        <v>4819.6362621526869</v>
      </c>
      <c r="AJ96" s="162">
        <v>518.46176061593439</v>
      </c>
      <c r="AK96" s="162">
        <v>454.1285811950118</v>
      </c>
      <c r="AL96" s="162">
        <v>576.08899879044679</v>
      </c>
      <c r="AM96" s="162">
        <v>280.36888422166822</v>
      </c>
      <c r="AN96" s="162">
        <v>322.64843078316403</v>
      </c>
      <c r="AO96" s="162">
        <v>337.09894455899627</v>
      </c>
      <c r="AP96" s="162">
        <v>363.05444011571331</v>
      </c>
      <c r="AQ96" s="162">
        <v>259.55326986462069</v>
      </c>
      <c r="AR96" s="162">
        <v>0</v>
      </c>
      <c r="AS96" s="162">
        <v>442.28985917718239</v>
      </c>
      <c r="AT96" s="162">
        <v>508.70095709174336</v>
      </c>
      <c r="AU96" s="162">
        <v>455.68396854557091</v>
      </c>
      <c r="AV96" s="162">
        <v>402.63111032015246</v>
      </c>
      <c r="AW96" s="162">
        <v>378.34369127465789</v>
      </c>
      <c r="AX96" s="162">
        <v>443.96876069115291</v>
      </c>
      <c r="AY96" s="162">
        <v>274.4585701208095</v>
      </c>
      <c r="AZ96" s="162">
        <v>295.16666598539024</v>
      </c>
      <c r="BA96" s="162">
        <v>353.33029000166522</v>
      </c>
      <c r="BB96" s="162">
        <v>349.60972129321141</v>
      </c>
      <c r="BC96" s="162">
        <v>282.55097169578715</v>
      </c>
      <c r="BD96" s="162">
        <v>0</v>
      </c>
      <c r="BE96" s="162">
        <v>667.73381384518643</v>
      </c>
      <c r="BF96" s="162">
        <v>802.42825041327501</v>
      </c>
      <c r="BG96" s="162">
        <v>754.1269283569236</v>
      </c>
      <c r="BH96" s="162">
        <v>398.42465624787536</v>
      </c>
      <c r="BI96" s="162">
        <v>463.01849026754638</v>
      </c>
      <c r="BJ96" s="162">
        <v>501.64385803328349</v>
      </c>
      <c r="BK96" s="162">
        <v>316.12361843712307</v>
      </c>
      <c r="BL96" s="162">
        <v>0</v>
      </c>
      <c r="BM96" s="162">
        <v>383.34128324159241</v>
      </c>
      <c r="BN96" s="162">
        <v>450.17182298751334</v>
      </c>
      <c r="BO96" s="162">
        <v>409.23959250183617</v>
      </c>
      <c r="BP96" s="162">
        <v>0</v>
      </c>
      <c r="BQ96" s="162">
        <v>361.7988593102196</v>
      </c>
      <c r="BR96" s="162">
        <v>473.08279644749439</v>
      </c>
      <c r="BS96" s="162">
        <v>252.2326185215897</v>
      </c>
      <c r="BT96" s="162">
        <v>357.02581761447095</v>
      </c>
      <c r="BU96" s="162">
        <v>397.74030838478507</v>
      </c>
      <c r="BV96" s="162">
        <v>406.92260437413489</v>
      </c>
      <c r="BW96" s="162">
        <v>270.75371563971851</v>
      </c>
      <c r="BX96" s="162">
        <v>336.38136805881607</v>
      </c>
      <c r="BY96" s="162">
        <v>366.37576201707441</v>
      </c>
      <c r="BZ96" s="162">
        <v>436.65419521549126</v>
      </c>
      <c r="CA96" s="162">
        <v>308.81324350853538</v>
      </c>
    </row>
    <row r="97" spans="1:79" hidden="1" x14ac:dyDescent="0.45">
      <c r="A97" s="19">
        <v>93</v>
      </c>
      <c r="B97" s="19" t="str">
        <f t="shared" si="6"/>
        <v>20441_Grey</v>
      </c>
      <c r="C97" s="19" t="s">
        <v>1694</v>
      </c>
      <c r="D97" s="19" t="s">
        <v>1694</v>
      </c>
      <c r="E97" s="19" t="s">
        <v>1694</v>
      </c>
      <c r="F97" s="19" t="s">
        <v>1694</v>
      </c>
      <c r="G97" s="19">
        <f t="shared" si="7"/>
        <v>204</v>
      </c>
      <c r="H97" s="19">
        <f t="shared" si="4"/>
        <v>20441</v>
      </c>
      <c r="I97" s="19" t="str">
        <f t="shared" si="5"/>
        <v>020441</v>
      </c>
      <c r="J97" s="109"/>
      <c r="K97" s="110"/>
      <c r="L97" s="111"/>
      <c r="M97" s="112"/>
      <c r="N97" s="112"/>
      <c r="O97" s="127"/>
      <c r="P97" s="114"/>
      <c r="Q97" s="114"/>
      <c r="R97" s="107" t="s">
        <v>364</v>
      </c>
      <c r="S97" s="108">
        <v>16.287023134915604</v>
      </c>
      <c r="T97" s="108">
        <v>53.651945480594854</v>
      </c>
      <c r="U97" s="108">
        <v>173.18499192166055</v>
      </c>
      <c r="V97" s="108">
        <v>61.093531402850282</v>
      </c>
      <c r="W97" s="108"/>
      <c r="X97" s="162">
        <v>0</v>
      </c>
      <c r="Y97" s="162">
        <v>6.857885271679752</v>
      </c>
      <c r="Z97" s="162">
        <v>10.496763170938404</v>
      </c>
      <c r="AA97" s="162">
        <v>6.8721185121167059</v>
      </c>
      <c r="AB97" s="162">
        <v>1.1074731613164783</v>
      </c>
      <c r="AC97" s="162">
        <v>7.1558909640805934</v>
      </c>
      <c r="AD97" s="162">
        <v>9.5889517874259553</v>
      </c>
      <c r="AE97" s="162">
        <v>5.9883728439212591</v>
      </c>
      <c r="AF97" s="162">
        <v>2267.4899809533713</v>
      </c>
      <c r="AG97" s="162">
        <v>2556.8400403793153</v>
      </c>
      <c r="AH97" s="162">
        <v>2129.1402239615463</v>
      </c>
      <c r="AI97" s="162">
        <v>2292.4732038250213</v>
      </c>
      <c r="AJ97" s="162">
        <v>0.27811623868776225</v>
      </c>
      <c r="AK97" s="162">
        <v>1.6086624192686165</v>
      </c>
      <c r="AL97" s="162">
        <v>2.4604358797117278</v>
      </c>
      <c r="AM97" s="162">
        <v>1.5534594785161893</v>
      </c>
      <c r="AN97" s="162">
        <v>4.3301285280563153</v>
      </c>
      <c r="AO97" s="162">
        <v>25.159672726379227</v>
      </c>
      <c r="AP97" s="162">
        <v>25.654341046036134</v>
      </c>
      <c r="AQ97" s="162">
        <v>22.395127436789458</v>
      </c>
      <c r="AR97" s="162">
        <v>0</v>
      </c>
      <c r="AS97" s="162">
        <v>3.2169971973291203</v>
      </c>
      <c r="AT97" s="162">
        <v>4.9239753020343722</v>
      </c>
      <c r="AU97" s="162">
        <v>3.4268001683126594</v>
      </c>
      <c r="AV97" s="162">
        <v>0</v>
      </c>
      <c r="AW97" s="162">
        <v>0</v>
      </c>
      <c r="AX97" s="162">
        <v>0</v>
      </c>
      <c r="AY97" s="162">
        <v>0</v>
      </c>
      <c r="AZ97" s="162">
        <v>2.5906852637493762</v>
      </c>
      <c r="BA97" s="162">
        <v>15.042008225935119</v>
      </c>
      <c r="BB97" s="162">
        <v>23.006627306452753</v>
      </c>
      <c r="BC97" s="162">
        <v>16.221160357219773</v>
      </c>
      <c r="BD97" s="162">
        <v>0</v>
      </c>
      <c r="BE97" s="162">
        <v>3.2158546985723908</v>
      </c>
      <c r="BF97" s="162">
        <v>4.9222265794475391</v>
      </c>
      <c r="BG97" s="162">
        <v>4.0381923358109741</v>
      </c>
      <c r="BH97" s="162">
        <v>19.155926411605986</v>
      </c>
      <c r="BI97" s="162">
        <v>111.54876819051451</v>
      </c>
      <c r="BJ97" s="162">
        <v>170.61291934598154</v>
      </c>
      <c r="BK97" s="162">
        <v>110.48722610580067</v>
      </c>
      <c r="BL97" s="162">
        <v>0</v>
      </c>
      <c r="BM97" s="162">
        <v>36.740308679761625</v>
      </c>
      <c r="BN97" s="162">
        <v>56.235166346573941</v>
      </c>
      <c r="BO97" s="162">
        <v>42.522311017836813</v>
      </c>
      <c r="BP97" s="162">
        <v>0</v>
      </c>
      <c r="BQ97" s="162">
        <v>0</v>
      </c>
      <c r="BR97" s="162">
        <v>0</v>
      </c>
      <c r="BS97" s="162">
        <v>0</v>
      </c>
      <c r="BT97" s="162">
        <v>0.31748728323566627</v>
      </c>
      <c r="BU97" s="162">
        <v>2.7290557954760306</v>
      </c>
      <c r="BV97" s="162">
        <v>4.1740682920766545</v>
      </c>
      <c r="BW97" s="162">
        <v>2.3559586203722764</v>
      </c>
      <c r="BX97" s="162">
        <v>0.17122892396014255</v>
      </c>
      <c r="BY97" s="162">
        <v>1.0051923752021819</v>
      </c>
      <c r="BZ97" s="162">
        <v>1.5374334331031074</v>
      </c>
      <c r="CA97" s="162">
        <v>1.0404201237479587</v>
      </c>
    </row>
    <row r="98" spans="1:79" hidden="1" x14ac:dyDescent="0.45">
      <c r="A98" s="19">
        <v>94</v>
      </c>
      <c r="B98" s="19" t="str">
        <f t="shared" si="6"/>
        <v>20442_Green</v>
      </c>
      <c r="C98" s="19" t="s">
        <v>1694</v>
      </c>
      <c r="D98" s="19" t="s">
        <v>1694</v>
      </c>
      <c r="E98" s="19" t="s">
        <v>1694</v>
      </c>
      <c r="F98" s="19" t="s">
        <v>1694</v>
      </c>
      <c r="G98" s="19">
        <f t="shared" si="7"/>
        <v>204</v>
      </c>
      <c r="H98" s="19">
        <f t="shared" si="4"/>
        <v>20442</v>
      </c>
      <c r="I98" s="19" t="str">
        <f t="shared" si="5"/>
        <v>020442</v>
      </c>
      <c r="J98" s="115" t="s">
        <v>1757</v>
      </c>
      <c r="K98" s="116" t="s">
        <v>1758</v>
      </c>
      <c r="L98" s="117" t="s">
        <v>1759</v>
      </c>
      <c r="M98" s="118"/>
      <c r="N98" s="118" t="s">
        <v>1744</v>
      </c>
      <c r="O98" s="118"/>
      <c r="P98" s="104">
        <v>1</v>
      </c>
      <c r="Q98" s="104">
        <v>1</v>
      </c>
      <c r="R98" s="107" t="s">
        <v>361</v>
      </c>
      <c r="S98" s="108">
        <v>12695.787081184113</v>
      </c>
      <c r="T98" s="108">
        <v>6227.4255711059841</v>
      </c>
      <c r="U98" s="108">
        <v>3685.2729411967812</v>
      </c>
      <c r="V98" s="108">
        <v>7850.5613675237946</v>
      </c>
      <c r="W98" s="108"/>
      <c r="X98" s="162">
        <v>10447.096736951637</v>
      </c>
      <c r="Y98" s="162">
        <v>5682.2936730201563</v>
      </c>
      <c r="Z98" s="162">
        <v>2238.8182609798669</v>
      </c>
      <c r="AA98" s="162">
        <v>5667.6323089255611</v>
      </c>
      <c r="AB98" s="162">
        <v>15552.078174856666</v>
      </c>
      <c r="AC98" s="162">
        <v>8519.2721725666979</v>
      </c>
      <c r="AD98" s="162">
        <v>3797.4019541385856</v>
      </c>
      <c r="AE98" s="162">
        <v>9417.4542062372711</v>
      </c>
      <c r="AF98" s="162">
        <v>6907.8555548492795</v>
      </c>
      <c r="AG98" s="162">
        <v>4451.2072352400155</v>
      </c>
      <c r="AH98" s="162">
        <v>2356.4584618273593</v>
      </c>
      <c r="AI98" s="162">
        <v>3306.0341296426609</v>
      </c>
      <c r="AJ98" s="162">
        <v>10838.34017739003</v>
      </c>
      <c r="AK98" s="162">
        <v>6192.7614308858747</v>
      </c>
      <c r="AL98" s="162">
        <v>2922.6014398824327</v>
      </c>
      <c r="AM98" s="162">
        <v>6368.8393376647891</v>
      </c>
      <c r="AN98" s="162">
        <v>17363.505157935288</v>
      </c>
      <c r="AO98" s="162">
        <v>11397.549672929284</v>
      </c>
      <c r="AP98" s="162">
        <v>6050.5597710523207</v>
      </c>
      <c r="AQ98" s="162">
        <v>11866.651803990921</v>
      </c>
      <c r="AR98" s="162">
        <v>16610.44168702</v>
      </c>
      <c r="AS98" s="162">
        <v>9048.7457835450896</v>
      </c>
      <c r="AT98" s="162">
        <v>3692.9059755185394</v>
      </c>
      <c r="AU98" s="162">
        <v>8380.4905655733673</v>
      </c>
      <c r="AV98" s="162">
        <v>7232.0559260138089</v>
      </c>
      <c r="AW98" s="162">
        <v>3667.5633912300673</v>
      </c>
      <c r="AX98" s="162">
        <v>1513.7979568120586</v>
      </c>
      <c r="AY98" s="162">
        <v>4925.732714809742</v>
      </c>
      <c r="AZ98" s="162">
        <v>23756.722160400732</v>
      </c>
      <c r="BA98" s="162">
        <v>12342.181035295096</v>
      </c>
      <c r="BB98" s="162">
        <v>4318.5049411467535</v>
      </c>
      <c r="BC98" s="162">
        <v>11095.171208892738</v>
      </c>
      <c r="BD98" s="162">
        <v>20695.712856785904</v>
      </c>
      <c r="BE98" s="162">
        <v>11482.953604976454</v>
      </c>
      <c r="BF98" s="162">
        <v>4871.8351233554695</v>
      </c>
      <c r="BG98" s="162">
        <v>8130.1596403174308</v>
      </c>
      <c r="BH98" s="162">
        <v>10542.486667534597</v>
      </c>
      <c r="BI98" s="162">
        <v>6208.6186385539295</v>
      </c>
      <c r="BJ98" s="162">
        <v>3099.3242839915606</v>
      </c>
      <c r="BK98" s="162">
        <v>6244.9118631936226</v>
      </c>
      <c r="BL98" s="162">
        <v>19393.440641065281</v>
      </c>
      <c r="BM98" s="162">
        <v>11004.853668999986</v>
      </c>
      <c r="BN98" s="162">
        <v>4876.0394825242392</v>
      </c>
      <c r="BO98" s="162">
        <v>9185.9692027106139</v>
      </c>
      <c r="BP98" s="162">
        <v>0</v>
      </c>
      <c r="BQ98" s="162">
        <v>11162.30773572155</v>
      </c>
      <c r="BR98" s="162">
        <v>7118.4299180434418</v>
      </c>
      <c r="BS98" s="162">
        <v>10942.989408746862</v>
      </c>
      <c r="BT98" s="162">
        <v>11680.266205297765</v>
      </c>
      <c r="BU98" s="162">
        <v>9581.9470387769397</v>
      </c>
      <c r="BV98" s="162">
        <v>4127.8001011599717</v>
      </c>
      <c r="BW98" s="162">
        <v>9443.951537636085</v>
      </c>
      <c r="BX98" s="162">
        <v>11529.97117277588</v>
      </c>
      <c r="BY98" s="162">
        <v>8544.825467249264</v>
      </c>
      <c r="BZ98" s="162">
        <v>6213.6062009877342</v>
      </c>
      <c r="CA98" s="162">
        <v>8360.0971470513268</v>
      </c>
    </row>
    <row r="99" spans="1:79" hidden="1" x14ac:dyDescent="0.45">
      <c r="A99" s="19">
        <v>95</v>
      </c>
      <c r="B99" s="19" t="str">
        <f t="shared" si="6"/>
        <v>20442_Blue</v>
      </c>
      <c r="C99" s="19" t="s">
        <v>1694</v>
      </c>
      <c r="D99" s="19" t="s">
        <v>1694</v>
      </c>
      <c r="E99" s="19" t="s">
        <v>1694</v>
      </c>
      <c r="F99" s="19" t="s">
        <v>1694</v>
      </c>
      <c r="G99" s="19">
        <f t="shared" si="7"/>
        <v>204</v>
      </c>
      <c r="H99" s="19">
        <f t="shared" si="4"/>
        <v>20442</v>
      </c>
      <c r="I99" s="19" t="str">
        <f t="shared" si="5"/>
        <v>020442</v>
      </c>
      <c r="J99" s="99"/>
      <c r="K99" s="100"/>
      <c r="L99" s="101"/>
      <c r="M99" s="102"/>
      <c r="N99" s="102"/>
      <c r="O99" s="102"/>
      <c r="P99" s="104"/>
      <c r="Q99" s="104"/>
      <c r="R99" s="107" t="s">
        <v>362</v>
      </c>
      <c r="S99" s="108">
        <v>326.73768786985937</v>
      </c>
      <c r="T99" s="108">
        <v>376.85673864336809</v>
      </c>
      <c r="U99" s="108">
        <v>629.62872908797112</v>
      </c>
      <c r="V99" s="108">
        <v>407.63212416417042</v>
      </c>
      <c r="W99" s="108"/>
      <c r="X99" s="162">
        <v>0</v>
      </c>
      <c r="Y99" s="162">
        <v>624.10026003616781</v>
      </c>
      <c r="Z99" s="162">
        <v>664.45179189945111</v>
      </c>
      <c r="AA99" s="162">
        <v>629.29016344770434</v>
      </c>
      <c r="AB99" s="162">
        <v>287.93783601221139</v>
      </c>
      <c r="AC99" s="162">
        <v>326.93965033960541</v>
      </c>
      <c r="AD99" s="162">
        <v>346.09093370518616</v>
      </c>
      <c r="AE99" s="162">
        <v>326.65783730304366</v>
      </c>
      <c r="AF99" s="162">
        <v>4680.4320607490135</v>
      </c>
      <c r="AG99" s="162">
        <v>5271.5296240966809</v>
      </c>
      <c r="AH99" s="162">
        <v>4419.4521667738982</v>
      </c>
      <c r="AI99" s="162">
        <v>4829.6362621526869</v>
      </c>
      <c r="AJ99" s="162">
        <v>528.46176061593439</v>
      </c>
      <c r="AK99" s="162">
        <v>464.1285811950118</v>
      </c>
      <c r="AL99" s="162">
        <v>586.08899879044679</v>
      </c>
      <c r="AM99" s="162">
        <v>290.36888422166822</v>
      </c>
      <c r="AN99" s="162">
        <v>332.64843078316403</v>
      </c>
      <c r="AO99" s="162">
        <v>347.09894455899627</v>
      </c>
      <c r="AP99" s="162">
        <v>373.05444011571331</v>
      </c>
      <c r="AQ99" s="162">
        <v>269.55326986462069</v>
      </c>
      <c r="AR99" s="162">
        <v>0</v>
      </c>
      <c r="AS99" s="162">
        <v>452.28985917718239</v>
      </c>
      <c r="AT99" s="162">
        <v>518.70095709174336</v>
      </c>
      <c r="AU99" s="162">
        <v>465.68396854557091</v>
      </c>
      <c r="AV99" s="162">
        <v>412.63111032015246</v>
      </c>
      <c r="AW99" s="162">
        <v>388.34369127465789</v>
      </c>
      <c r="AX99" s="162">
        <v>453.96876069115291</v>
      </c>
      <c r="AY99" s="162">
        <v>284.4585701208095</v>
      </c>
      <c r="AZ99" s="162">
        <v>305.16666598539024</v>
      </c>
      <c r="BA99" s="162">
        <v>363.33029000166522</v>
      </c>
      <c r="BB99" s="162">
        <v>359.60972129321141</v>
      </c>
      <c r="BC99" s="162">
        <v>292.55097169578715</v>
      </c>
      <c r="BD99" s="162">
        <v>0</v>
      </c>
      <c r="BE99" s="162">
        <v>677.73381384518643</v>
      </c>
      <c r="BF99" s="162">
        <v>812.42825041327501</v>
      </c>
      <c r="BG99" s="162">
        <v>764.1269283569236</v>
      </c>
      <c r="BH99" s="162">
        <v>408.42465624787536</v>
      </c>
      <c r="BI99" s="162">
        <v>473.01849026754638</v>
      </c>
      <c r="BJ99" s="162">
        <v>511.64385803328349</v>
      </c>
      <c r="BK99" s="162">
        <v>326.12361843712307</v>
      </c>
      <c r="BL99" s="162">
        <v>0</v>
      </c>
      <c r="BM99" s="162">
        <v>393.34128324159241</v>
      </c>
      <c r="BN99" s="162">
        <v>460.17182298751334</v>
      </c>
      <c r="BO99" s="162">
        <v>419.23959250183617</v>
      </c>
      <c r="BP99" s="162">
        <v>0</v>
      </c>
      <c r="BQ99" s="162">
        <v>371.7988593102196</v>
      </c>
      <c r="BR99" s="162">
        <v>483.08279644749439</v>
      </c>
      <c r="BS99" s="162">
        <v>262.2326185215897</v>
      </c>
      <c r="BT99" s="162">
        <v>367.02581761447095</v>
      </c>
      <c r="BU99" s="162">
        <v>407.74030838478507</v>
      </c>
      <c r="BV99" s="162">
        <v>416.92260437413489</v>
      </c>
      <c r="BW99" s="162">
        <v>280.75371563971851</v>
      </c>
      <c r="BX99" s="162">
        <v>346.38136805881607</v>
      </c>
      <c r="BY99" s="162">
        <v>376.37576201707441</v>
      </c>
      <c r="BZ99" s="162">
        <v>446.65419521549126</v>
      </c>
      <c r="CA99" s="162">
        <v>318.81324350853538</v>
      </c>
    </row>
    <row r="100" spans="1:79" hidden="1" x14ac:dyDescent="0.45">
      <c r="A100" s="19">
        <v>96</v>
      </c>
      <c r="B100" s="19" t="str">
        <f t="shared" si="6"/>
        <v>20442_Grey</v>
      </c>
      <c r="C100" s="19" t="s">
        <v>1694</v>
      </c>
      <c r="D100" s="19" t="s">
        <v>1694</v>
      </c>
      <c r="E100" s="19" t="s">
        <v>1694</v>
      </c>
      <c r="F100" s="19" t="s">
        <v>1694</v>
      </c>
      <c r="G100" s="19">
        <f t="shared" si="7"/>
        <v>204</v>
      </c>
      <c r="H100" s="19">
        <f t="shared" si="4"/>
        <v>20442</v>
      </c>
      <c r="I100" s="19" t="str">
        <f t="shared" si="5"/>
        <v>020442</v>
      </c>
      <c r="J100" s="109"/>
      <c r="K100" s="110"/>
      <c r="L100" s="111"/>
      <c r="M100" s="112"/>
      <c r="N100" s="112"/>
      <c r="O100" s="112"/>
      <c r="P100" s="114"/>
      <c r="Q100" s="114"/>
      <c r="R100" s="107" t="s">
        <v>364</v>
      </c>
      <c r="S100" s="108">
        <v>16.287023134915604</v>
      </c>
      <c r="T100" s="108">
        <v>53.651945480594854</v>
      </c>
      <c r="U100" s="108">
        <v>173.18499192166055</v>
      </c>
      <c r="V100" s="108">
        <v>61.093531402850282</v>
      </c>
      <c r="W100" s="108"/>
      <c r="X100" s="162">
        <v>0</v>
      </c>
      <c r="Y100" s="162">
        <v>6.857885271679752</v>
      </c>
      <c r="Z100" s="162">
        <v>10.496763170938404</v>
      </c>
      <c r="AA100" s="162">
        <v>6.8721185121167059</v>
      </c>
      <c r="AB100" s="162">
        <v>1.1074731613164783</v>
      </c>
      <c r="AC100" s="162">
        <v>7.1558909640805934</v>
      </c>
      <c r="AD100" s="162">
        <v>9.5889517874259553</v>
      </c>
      <c r="AE100" s="162">
        <v>5.9883728439212591</v>
      </c>
      <c r="AF100" s="162">
        <v>2267.4899809533713</v>
      </c>
      <c r="AG100" s="162">
        <v>2556.8400403793153</v>
      </c>
      <c r="AH100" s="162">
        <v>2129.1402239615463</v>
      </c>
      <c r="AI100" s="162">
        <v>2292.4732038250213</v>
      </c>
      <c r="AJ100" s="162">
        <v>0.27811623868776225</v>
      </c>
      <c r="AK100" s="162">
        <v>1.6086624192686165</v>
      </c>
      <c r="AL100" s="162">
        <v>2.4604358797117278</v>
      </c>
      <c r="AM100" s="162">
        <v>1.5534594785161893</v>
      </c>
      <c r="AN100" s="162">
        <v>4.3301285280563153</v>
      </c>
      <c r="AO100" s="162">
        <v>25.159672726379227</v>
      </c>
      <c r="AP100" s="162">
        <v>25.654341046036134</v>
      </c>
      <c r="AQ100" s="162">
        <v>22.395127436789458</v>
      </c>
      <c r="AR100" s="162">
        <v>0</v>
      </c>
      <c r="AS100" s="162">
        <v>3.2169971973291203</v>
      </c>
      <c r="AT100" s="162">
        <v>4.9239753020343722</v>
      </c>
      <c r="AU100" s="162">
        <v>3.4268001683126594</v>
      </c>
      <c r="AV100" s="162">
        <v>0</v>
      </c>
      <c r="AW100" s="162">
        <v>0</v>
      </c>
      <c r="AX100" s="162">
        <v>0</v>
      </c>
      <c r="AY100" s="162">
        <v>0</v>
      </c>
      <c r="AZ100" s="162">
        <v>2.5906852637493762</v>
      </c>
      <c r="BA100" s="162">
        <v>15.042008225935119</v>
      </c>
      <c r="BB100" s="162">
        <v>23.006627306452753</v>
      </c>
      <c r="BC100" s="162">
        <v>16.221160357219773</v>
      </c>
      <c r="BD100" s="162">
        <v>0</v>
      </c>
      <c r="BE100" s="162">
        <v>3.2158546985723908</v>
      </c>
      <c r="BF100" s="162">
        <v>4.9222265794475391</v>
      </c>
      <c r="BG100" s="162">
        <v>4.0381923358109741</v>
      </c>
      <c r="BH100" s="162">
        <v>19.155926411605986</v>
      </c>
      <c r="BI100" s="162">
        <v>111.54876819051451</v>
      </c>
      <c r="BJ100" s="162">
        <v>170.61291934598154</v>
      </c>
      <c r="BK100" s="162">
        <v>110.48722610580067</v>
      </c>
      <c r="BL100" s="162">
        <v>0</v>
      </c>
      <c r="BM100" s="162">
        <v>36.740308679761625</v>
      </c>
      <c r="BN100" s="162">
        <v>56.235166346573941</v>
      </c>
      <c r="BO100" s="162">
        <v>42.522311017836813</v>
      </c>
      <c r="BP100" s="162">
        <v>0</v>
      </c>
      <c r="BQ100" s="162">
        <v>0</v>
      </c>
      <c r="BR100" s="162">
        <v>0</v>
      </c>
      <c r="BS100" s="162">
        <v>0</v>
      </c>
      <c r="BT100" s="162">
        <v>0.31748728323566627</v>
      </c>
      <c r="BU100" s="162">
        <v>2.7290557954760306</v>
      </c>
      <c r="BV100" s="162">
        <v>4.1740682920766545</v>
      </c>
      <c r="BW100" s="162">
        <v>2.3559586203722764</v>
      </c>
      <c r="BX100" s="162">
        <v>0.17122892396014255</v>
      </c>
      <c r="BY100" s="162">
        <v>1.0051923752021819</v>
      </c>
      <c r="BZ100" s="162">
        <v>1.5374334331031074</v>
      </c>
      <c r="CA100" s="162">
        <v>1.0404201237479587</v>
      </c>
    </row>
    <row r="101" spans="1:79" hidden="1" x14ac:dyDescent="0.45">
      <c r="A101" s="19">
        <v>97</v>
      </c>
      <c r="B101" s="19" t="str">
        <f t="shared" si="6"/>
        <v>20443_Green</v>
      </c>
      <c r="C101" s="19" t="s">
        <v>1694</v>
      </c>
      <c r="D101" s="19" t="s">
        <v>1694</v>
      </c>
      <c r="E101" s="19" t="s">
        <v>1694</v>
      </c>
      <c r="F101" s="19" t="s">
        <v>1694</v>
      </c>
      <c r="G101" s="19">
        <f t="shared" si="7"/>
        <v>204</v>
      </c>
      <c r="H101" s="19">
        <f t="shared" si="4"/>
        <v>20443</v>
      </c>
      <c r="I101" s="19" t="str">
        <f t="shared" si="5"/>
        <v>020443</v>
      </c>
      <c r="J101" s="115" t="s">
        <v>1760</v>
      </c>
      <c r="K101" s="116" t="s">
        <v>1761</v>
      </c>
      <c r="L101" s="117" t="s">
        <v>1762</v>
      </c>
      <c r="M101" s="118"/>
      <c r="N101" s="118" t="s">
        <v>1747</v>
      </c>
      <c r="O101" s="118"/>
      <c r="P101" s="104">
        <v>1</v>
      </c>
      <c r="Q101" s="104">
        <v>1</v>
      </c>
      <c r="R101" s="107" t="s">
        <v>361</v>
      </c>
      <c r="S101" s="108">
        <v>15869.733851480141</v>
      </c>
      <c r="T101" s="108">
        <v>7784.2819638824794</v>
      </c>
      <c r="U101" s="108">
        <v>4606.5911764959765</v>
      </c>
      <c r="V101" s="108">
        <v>9813.2017094047424</v>
      </c>
      <c r="W101" s="108"/>
      <c r="X101" s="162">
        <v>13058.870921189546</v>
      </c>
      <c r="Y101" s="162">
        <v>7102.867091275195</v>
      </c>
      <c r="Z101" s="162">
        <v>2798.5228262248334</v>
      </c>
      <c r="AA101" s="162">
        <v>7084.5403861569512</v>
      </c>
      <c r="AB101" s="162">
        <v>19440.097718570833</v>
      </c>
      <c r="AC101" s="162">
        <v>10649.090215708371</v>
      </c>
      <c r="AD101" s="162">
        <v>4746.7524426732316</v>
      </c>
      <c r="AE101" s="162">
        <v>11771.817757796589</v>
      </c>
      <c r="AF101" s="162">
        <v>8634.8194435615987</v>
      </c>
      <c r="AG101" s="162">
        <v>5564.0090440500189</v>
      </c>
      <c r="AH101" s="162">
        <v>2945.5730772841989</v>
      </c>
      <c r="AI101" s="162">
        <v>4132.5426620533262</v>
      </c>
      <c r="AJ101" s="162">
        <v>13547.925221737536</v>
      </c>
      <c r="AK101" s="162">
        <v>7740.9517886073427</v>
      </c>
      <c r="AL101" s="162">
        <v>3653.2517998530407</v>
      </c>
      <c r="AM101" s="162">
        <v>7961.049172080986</v>
      </c>
      <c r="AN101" s="162">
        <v>21704.381447419109</v>
      </c>
      <c r="AO101" s="162">
        <v>14246.937091161604</v>
      </c>
      <c r="AP101" s="162">
        <v>7563.1997138154002</v>
      </c>
      <c r="AQ101" s="162">
        <v>14833.314754988651</v>
      </c>
      <c r="AR101" s="162">
        <v>20763.052108774998</v>
      </c>
      <c r="AS101" s="162">
        <v>11310.932229431361</v>
      </c>
      <c r="AT101" s="162">
        <v>4616.1324693981742</v>
      </c>
      <c r="AU101" s="162">
        <v>10475.613206966709</v>
      </c>
      <c r="AV101" s="162">
        <v>9040.0699075172597</v>
      </c>
      <c r="AW101" s="162">
        <v>4584.4542390375836</v>
      </c>
      <c r="AX101" s="162">
        <v>1892.2474460150731</v>
      </c>
      <c r="AY101" s="162">
        <v>6157.1658935121768</v>
      </c>
      <c r="AZ101" s="162">
        <v>29695.902700500912</v>
      </c>
      <c r="BA101" s="162">
        <v>15427.726294118869</v>
      </c>
      <c r="BB101" s="162">
        <v>5398.1311764334414</v>
      </c>
      <c r="BC101" s="162">
        <v>13868.964011115922</v>
      </c>
      <c r="BD101" s="162">
        <v>25869.641070982379</v>
      </c>
      <c r="BE101" s="162">
        <v>14353.692006220566</v>
      </c>
      <c r="BF101" s="162">
        <v>6089.7939041943364</v>
      </c>
      <c r="BG101" s="162">
        <v>10162.699550396788</v>
      </c>
      <c r="BH101" s="162">
        <v>13178.108334418244</v>
      </c>
      <c r="BI101" s="162">
        <v>7760.7732981924119</v>
      </c>
      <c r="BJ101" s="162">
        <v>3874.1553549894506</v>
      </c>
      <c r="BK101" s="162">
        <v>7806.139828992028</v>
      </c>
      <c r="BL101" s="162">
        <v>24241.800801331599</v>
      </c>
      <c r="BM101" s="162">
        <v>13756.067086249981</v>
      </c>
      <c r="BN101" s="162">
        <v>6095.0493531552984</v>
      </c>
      <c r="BO101" s="162">
        <v>11482.461503388267</v>
      </c>
      <c r="BP101" s="162">
        <v>0</v>
      </c>
      <c r="BQ101" s="162">
        <v>13952.884669651936</v>
      </c>
      <c r="BR101" s="162">
        <v>8898.0373975543025</v>
      </c>
      <c r="BS101" s="162">
        <v>13678.736760933576</v>
      </c>
      <c r="BT101" s="162">
        <v>14600.332756622205</v>
      </c>
      <c r="BU101" s="162">
        <v>11977.433798471175</v>
      </c>
      <c r="BV101" s="162">
        <v>5159.7501264499642</v>
      </c>
      <c r="BW101" s="162">
        <v>11804.939422045105</v>
      </c>
      <c r="BX101" s="162">
        <v>14412.46396596985</v>
      </c>
      <c r="BY101" s="162">
        <v>10681.03183406158</v>
      </c>
      <c r="BZ101" s="162">
        <v>7767.007751234667</v>
      </c>
      <c r="CA101" s="162">
        <v>10450.121433814158</v>
      </c>
    </row>
    <row r="102" spans="1:79" hidden="1" x14ac:dyDescent="0.45">
      <c r="A102" s="19">
        <v>98</v>
      </c>
      <c r="B102" s="19" t="str">
        <f t="shared" si="6"/>
        <v>20443_Blue</v>
      </c>
      <c r="C102" s="19" t="s">
        <v>1694</v>
      </c>
      <c r="D102" s="19" t="s">
        <v>1694</v>
      </c>
      <c r="E102" s="19" t="s">
        <v>1694</v>
      </c>
      <c r="F102" s="19" t="s">
        <v>1694</v>
      </c>
      <c r="G102" s="19">
        <f t="shared" si="7"/>
        <v>204</v>
      </c>
      <c r="H102" s="19">
        <f t="shared" si="4"/>
        <v>20443</v>
      </c>
      <c r="I102" s="19" t="str">
        <f t="shared" si="5"/>
        <v>020443</v>
      </c>
      <c r="J102" s="99"/>
      <c r="K102" s="100"/>
      <c r="L102" s="101"/>
      <c r="M102" s="102"/>
      <c r="N102" s="102"/>
      <c r="O102" s="102"/>
      <c r="P102" s="104"/>
      <c r="Q102" s="104"/>
      <c r="R102" s="107" t="s">
        <v>362</v>
      </c>
      <c r="S102" s="108">
        <v>420.92210983732417</v>
      </c>
      <c r="T102" s="108">
        <v>483.57092330421011</v>
      </c>
      <c r="U102" s="108">
        <v>799.53591135996385</v>
      </c>
      <c r="V102" s="108">
        <v>522.04015520521295</v>
      </c>
      <c r="W102" s="108"/>
      <c r="X102" s="162">
        <v>0</v>
      </c>
      <c r="Y102" s="162">
        <v>792.62532504520971</v>
      </c>
      <c r="Z102" s="162">
        <v>843.06473987431389</v>
      </c>
      <c r="AA102" s="162">
        <v>799.11270430963043</v>
      </c>
      <c r="AB102" s="162">
        <v>372.42229501526424</v>
      </c>
      <c r="AC102" s="162">
        <v>421.17456292450674</v>
      </c>
      <c r="AD102" s="162">
        <v>445.11366713148266</v>
      </c>
      <c r="AE102" s="162">
        <v>420.82229662880457</v>
      </c>
      <c r="AF102" s="162">
        <v>5863.0400759362665</v>
      </c>
      <c r="AG102" s="162">
        <v>6601.9120301208504</v>
      </c>
      <c r="AH102" s="162">
        <v>5536.815208467372</v>
      </c>
      <c r="AI102" s="162">
        <v>6049.5453276908584</v>
      </c>
      <c r="AJ102" s="162">
        <v>673.07720076991791</v>
      </c>
      <c r="AK102" s="162">
        <v>592.66072649376474</v>
      </c>
      <c r="AL102" s="162">
        <v>745.11124848805844</v>
      </c>
      <c r="AM102" s="162">
        <v>375.46110527708527</v>
      </c>
      <c r="AN102" s="162">
        <v>428.31053847895504</v>
      </c>
      <c r="AO102" s="162">
        <v>446.37368069874532</v>
      </c>
      <c r="AP102" s="162">
        <v>478.81805014464163</v>
      </c>
      <c r="AQ102" s="162">
        <v>349.44158733077586</v>
      </c>
      <c r="AR102" s="162">
        <v>0</v>
      </c>
      <c r="AS102" s="162">
        <v>577.86232397147796</v>
      </c>
      <c r="AT102" s="162">
        <v>660.87619636467912</v>
      </c>
      <c r="AU102" s="162">
        <v>594.60496068196358</v>
      </c>
      <c r="AV102" s="162">
        <v>528.2888879001905</v>
      </c>
      <c r="AW102" s="162">
        <v>497.92961409332236</v>
      </c>
      <c r="AX102" s="162">
        <v>579.96095086394109</v>
      </c>
      <c r="AY102" s="162">
        <v>368.07321265101183</v>
      </c>
      <c r="AZ102" s="162">
        <v>393.95833248173778</v>
      </c>
      <c r="BA102" s="162">
        <v>466.66286250208151</v>
      </c>
      <c r="BB102" s="162">
        <v>462.01215161651425</v>
      </c>
      <c r="BC102" s="162">
        <v>378.1887146197339</v>
      </c>
      <c r="BD102" s="162">
        <v>0</v>
      </c>
      <c r="BE102" s="162">
        <v>859.66726730648304</v>
      </c>
      <c r="BF102" s="162">
        <v>1028.0353130165936</v>
      </c>
      <c r="BG102" s="162">
        <v>967.6586604461545</v>
      </c>
      <c r="BH102" s="162">
        <v>523.03082030984422</v>
      </c>
      <c r="BI102" s="162">
        <v>603.77311283443294</v>
      </c>
      <c r="BJ102" s="162">
        <v>652.05482254160438</v>
      </c>
      <c r="BK102" s="162">
        <v>420.15452304640382</v>
      </c>
      <c r="BL102" s="162">
        <v>0</v>
      </c>
      <c r="BM102" s="162">
        <v>504.17660405199047</v>
      </c>
      <c r="BN102" s="162">
        <v>587.71477873439164</v>
      </c>
      <c r="BO102" s="162">
        <v>536.5494906272952</v>
      </c>
      <c r="BP102" s="162">
        <v>0</v>
      </c>
      <c r="BQ102" s="162">
        <v>477.24857413777448</v>
      </c>
      <c r="BR102" s="162">
        <v>616.35349555936796</v>
      </c>
      <c r="BS102" s="162">
        <v>340.29077315198708</v>
      </c>
      <c r="BT102" s="162">
        <v>471.28227201808869</v>
      </c>
      <c r="BU102" s="162">
        <v>522.17538548098128</v>
      </c>
      <c r="BV102" s="162">
        <v>533.6532554676686</v>
      </c>
      <c r="BW102" s="162">
        <v>363.44214454964811</v>
      </c>
      <c r="BX102" s="162">
        <v>445.47671007352005</v>
      </c>
      <c r="BY102" s="162">
        <v>482.96970252134298</v>
      </c>
      <c r="BZ102" s="162">
        <v>570.817744019364</v>
      </c>
      <c r="CA102" s="162">
        <v>411.01655438566922</v>
      </c>
    </row>
    <row r="103" spans="1:79" hidden="1" x14ac:dyDescent="0.45">
      <c r="A103" s="19">
        <v>99</v>
      </c>
      <c r="B103" s="19" t="str">
        <f t="shared" si="6"/>
        <v>20443_Grey</v>
      </c>
      <c r="C103" s="19" t="s">
        <v>1694</v>
      </c>
      <c r="D103" s="19" t="s">
        <v>1694</v>
      </c>
      <c r="E103" s="19" t="s">
        <v>1694</v>
      </c>
      <c r="F103" s="19" t="s">
        <v>1694</v>
      </c>
      <c r="G103" s="19">
        <f t="shared" si="7"/>
        <v>204</v>
      </c>
      <c r="H103" s="19">
        <f t="shared" si="4"/>
        <v>20443</v>
      </c>
      <c r="I103" s="19" t="str">
        <f t="shared" si="5"/>
        <v>020443</v>
      </c>
      <c r="J103" s="109"/>
      <c r="K103" s="110"/>
      <c r="L103" s="111"/>
      <c r="M103" s="112"/>
      <c r="N103" s="112"/>
      <c r="O103" s="112"/>
      <c r="P103" s="114"/>
      <c r="Q103" s="114"/>
      <c r="R103" s="107" t="s">
        <v>364</v>
      </c>
      <c r="S103" s="108">
        <v>20.358778918644504</v>
      </c>
      <c r="T103" s="108">
        <v>67.064931850743562</v>
      </c>
      <c r="U103" s="108">
        <v>216.48123990207569</v>
      </c>
      <c r="V103" s="108">
        <v>76.366914253562854</v>
      </c>
      <c r="W103" s="108"/>
      <c r="X103" s="162">
        <v>0</v>
      </c>
      <c r="Y103" s="162">
        <v>8.5723565895996892</v>
      </c>
      <c r="Z103" s="162">
        <v>13.120953963673005</v>
      </c>
      <c r="AA103" s="162">
        <v>8.5901481401458817</v>
      </c>
      <c r="AB103" s="162">
        <v>1.3843414516455979</v>
      </c>
      <c r="AC103" s="162">
        <v>8.944863705100742</v>
      </c>
      <c r="AD103" s="162">
        <v>11.986189734282444</v>
      </c>
      <c r="AE103" s="162">
        <v>7.4854660549015737</v>
      </c>
      <c r="AF103" s="162">
        <v>2834.362476191714</v>
      </c>
      <c r="AG103" s="162">
        <v>3196.050050474144</v>
      </c>
      <c r="AH103" s="162">
        <v>2661.4252799519327</v>
      </c>
      <c r="AI103" s="162">
        <v>2865.5915047812764</v>
      </c>
      <c r="AJ103" s="162">
        <v>0.34764529835970281</v>
      </c>
      <c r="AK103" s="162">
        <v>2.0108280240857703</v>
      </c>
      <c r="AL103" s="162">
        <v>3.0755448496396598</v>
      </c>
      <c r="AM103" s="162">
        <v>1.9418243481452364</v>
      </c>
      <c r="AN103" s="162">
        <v>5.4126606600703937</v>
      </c>
      <c r="AO103" s="162">
        <v>31.449590907974034</v>
      </c>
      <c r="AP103" s="162">
        <v>32.067926307545164</v>
      </c>
      <c r="AQ103" s="162">
        <v>27.993909295986821</v>
      </c>
      <c r="AR103" s="162">
        <v>0</v>
      </c>
      <c r="AS103" s="162">
        <v>4.0212464966613997</v>
      </c>
      <c r="AT103" s="162">
        <v>6.154969127542965</v>
      </c>
      <c r="AU103" s="162">
        <v>4.283500210390824</v>
      </c>
      <c r="AV103" s="162">
        <v>0</v>
      </c>
      <c r="AW103" s="162">
        <v>0</v>
      </c>
      <c r="AX103" s="162">
        <v>0</v>
      </c>
      <c r="AY103" s="162">
        <v>0</v>
      </c>
      <c r="AZ103" s="162">
        <v>3.23835657968672</v>
      </c>
      <c r="BA103" s="162">
        <v>18.802510282418897</v>
      </c>
      <c r="BB103" s="162">
        <v>28.758284133065938</v>
      </c>
      <c r="BC103" s="162">
        <v>20.276450446524716</v>
      </c>
      <c r="BD103" s="162">
        <v>0</v>
      </c>
      <c r="BE103" s="162">
        <v>4.0198183732154886</v>
      </c>
      <c r="BF103" s="162">
        <v>6.1527832243094238</v>
      </c>
      <c r="BG103" s="162">
        <v>5.0477404197637172</v>
      </c>
      <c r="BH103" s="162">
        <v>23.94490801450748</v>
      </c>
      <c r="BI103" s="162">
        <v>139.43596023814314</v>
      </c>
      <c r="BJ103" s="162">
        <v>213.26614918247691</v>
      </c>
      <c r="BK103" s="162">
        <v>138.10903263225083</v>
      </c>
      <c r="BL103" s="162">
        <v>0</v>
      </c>
      <c r="BM103" s="162">
        <v>45.925385849702032</v>
      </c>
      <c r="BN103" s="162">
        <v>70.293957933217428</v>
      </c>
      <c r="BO103" s="162">
        <v>53.152888772296016</v>
      </c>
      <c r="BP103" s="162">
        <v>0</v>
      </c>
      <c r="BQ103" s="162">
        <v>0</v>
      </c>
      <c r="BR103" s="162">
        <v>0</v>
      </c>
      <c r="BS103" s="162">
        <v>0</v>
      </c>
      <c r="BT103" s="162">
        <v>0.3968591040445828</v>
      </c>
      <c r="BU103" s="162">
        <v>3.4113197443450383</v>
      </c>
      <c r="BV103" s="162">
        <v>5.2175853650958182</v>
      </c>
      <c r="BW103" s="162">
        <v>2.9449482754653453</v>
      </c>
      <c r="BX103" s="162">
        <v>0.21403615495017819</v>
      </c>
      <c r="BY103" s="162">
        <v>1.2564904690027272</v>
      </c>
      <c r="BZ103" s="162">
        <v>1.9217917913788842</v>
      </c>
      <c r="CA103" s="162">
        <v>1.3005251546849483</v>
      </c>
    </row>
    <row r="104" spans="1:79" hidden="1" x14ac:dyDescent="0.45">
      <c r="A104" s="19">
        <v>100</v>
      </c>
      <c r="B104" s="19" t="str">
        <f t="shared" si="6"/>
        <v>20450_Green</v>
      </c>
      <c r="C104" s="19" t="s">
        <v>1694</v>
      </c>
      <c r="D104" s="19" t="s">
        <v>1694</v>
      </c>
      <c r="E104" s="19" t="s">
        <v>1694</v>
      </c>
      <c r="F104" s="19" t="s">
        <v>1694</v>
      </c>
      <c r="G104" s="19">
        <f t="shared" si="7"/>
        <v>205</v>
      </c>
      <c r="H104" s="19">
        <f t="shared" si="4"/>
        <v>20450</v>
      </c>
      <c r="I104" s="19" t="str">
        <f t="shared" si="5"/>
        <v>020450</v>
      </c>
      <c r="J104" s="115" t="s">
        <v>1763</v>
      </c>
      <c r="K104" s="116" t="s">
        <v>1764</v>
      </c>
      <c r="L104" s="117" t="s">
        <v>1765</v>
      </c>
      <c r="M104" s="118" t="s">
        <v>1766</v>
      </c>
      <c r="N104" s="118" t="s">
        <v>1679</v>
      </c>
      <c r="O104" s="128" t="s">
        <v>1680</v>
      </c>
      <c r="P104" s="104">
        <v>0.5</v>
      </c>
      <c r="Q104" s="104">
        <v>0.87282689048811979</v>
      </c>
      <c r="R104" s="107" t="s">
        <v>361</v>
      </c>
      <c r="S104" s="108">
        <v>9276.925197948025</v>
      </c>
      <c r="T104" s="108">
        <v>4690.500853974444</v>
      </c>
      <c r="U104" s="108">
        <v>2431.4851092475401</v>
      </c>
      <c r="V104" s="108">
        <v>5184.5641750670984</v>
      </c>
      <c r="W104" s="108"/>
      <c r="X104" s="162">
        <v>8262.7081866061708</v>
      </c>
      <c r="Y104" s="162">
        <v>4606.6524612190824</v>
      </c>
      <c r="Z104" s="162">
        <v>1923.1400489819944</v>
      </c>
      <c r="AA104" s="162">
        <v>4583.1479088936067</v>
      </c>
      <c r="AB104" s="162">
        <v>15859.912853064752</v>
      </c>
      <c r="AC104" s="162">
        <v>8745.4380549281359</v>
      </c>
      <c r="AD104" s="162">
        <v>3753.5300735826372</v>
      </c>
      <c r="AE104" s="162">
        <v>8144.4021495689349</v>
      </c>
      <c r="AF104" s="162">
        <v>9887.927689306478</v>
      </c>
      <c r="AG104" s="162">
        <v>5624.7192751600414</v>
      </c>
      <c r="AH104" s="162">
        <v>2528.4732035346105</v>
      </c>
      <c r="AI104" s="162">
        <v>4209.4529310512562</v>
      </c>
      <c r="AJ104" s="162">
        <v>9375.9563842618954</v>
      </c>
      <c r="AK104" s="162">
        <v>5171.0907931813254</v>
      </c>
      <c r="AL104" s="162">
        <v>2285.8195418216415</v>
      </c>
      <c r="AM104" s="162">
        <v>5654.8541295370887</v>
      </c>
      <c r="AN104" s="162">
        <v>7525.082541389922</v>
      </c>
      <c r="AO104" s="162">
        <v>4253.5361820830867</v>
      </c>
      <c r="AP104" s="162">
        <v>2233.7624972252461</v>
      </c>
      <c r="AQ104" s="162">
        <v>4565.6788837847535</v>
      </c>
      <c r="AR104" s="162">
        <v>10040.732548132391</v>
      </c>
      <c r="AS104" s="162">
        <v>5577.9600768971131</v>
      </c>
      <c r="AT104" s="162">
        <v>2280.7103445143962</v>
      </c>
      <c r="AU104" s="162">
        <v>4648.4029838272072</v>
      </c>
      <c r="AV104" s="162">
        <v>11218.509624538574</v>
      </c>
      <c r="AW104" s="162">
        <v>5710.6270837922066</v>
      </c>
      <c r="AX104" s="162">
        <v>2403.3114897728606</v>
      </c>
      <c r="AY104" s="162">
        <v>7795.3954622399879</v>
      </c>
      <c r="AZ104" s="162">
        <v>18037.136362091162</v>
      </c>
      <c r="BA104" s="162">
        <v>9843.3794893945105</v>
      </c>
      <c r="BB104" s="162">
        <v>4122.9675237838346</v>
      </c>
      <c r="BC104" s="162">
        <v>9083.1168485931667</v>
      </c>
      <c r="BD104" s="162">
        <v>11837.067912219982</v>
      </c>
      <c r="BE104" s="162">
        <v>6622.8798817162387</v>
      </c>
      <c r="BF104" s="162">
        <v>2833.4646353764019</v>
      </c>
      <c r="BG104" s="162">
        <v>4867.5115305725058</v>
      </c>
      <c r="BH104" s="162">
        <v>6857.3420875339243</v>
      </c>
      <c r="BI104" s="162">
        <v>3821.2699643450069</v>
      </c>
      <c r="BJ104" s="162">
        <v>1651.7727533012585</v>
      </c>
      <c r="BK104" s="162">
        <v>3841.4108890660809</v>
      </c>
      <c r="BL104" s="162">
        <v>11566.70400672432</v>
      </c>
      <c r="BM104" s="162">
        <v>6477.1970004085706</v>
      </c>
      <c r="BN104" s="162">
        <v>2790.3386870781387</v>
      </c>
      <c r="BO104" s="162">
        <v>5842.870027190178</v>
      </c>
      <c r="BP104" s="162">
        <v>0</v>
      </c>
      <c r="BQ104" s="162">
        <v>7617.8950149913708</v>
      </c>
      <c r="BR104" s="162">
        <v>3251.9335336277877</v>
      </c>
      <c r="BS104" s="162">
        <v>7323.2481111515817</v>
      </c>
      <c r="BT104" s="162">
        <v>7073.8391547164083</v>
      </c>
      <c r="BU104" s="162">
        <v>3870.2132942945764</v>
      </c>
      <c r="BV104" s="162">
        <v>1665.5567633957571</v>
      </c>
      <c r="BW104" s="162">
        <v>4161.8561105995323</v>
      </c>
      <c r="BX104" s="162">
        <v>15930.991452111137</v>
      </c>
      <c r="BY104" s="162">
        <v>8955.9431145545823</v>
      </c>
      <c r="BZ104" s="162">
        <v>4039.1223569075569</v>
      </c>
      <c r="CA104" s="162">
        <v>8316.1008053146743</v>
      </c>
    </row>
    <row r="105" spans="1:79" hidden="1" x14ac:dyDescent="0.45">
      <c r="A105" s="19">
        <v>101</v>
      </c>
      <c r="B105" s="19" t="str">
        <f t="shared" si="6"/>
        <v>20450_Blue</v>
      </c>
      <c r="C105" s="19" t="s">
        <v>1694</v>
      </c>
      <c r="D105" s="19" t="s">
        <v>1694</v>
      </c>
      <c r="E105" s="19" t="s">
        <v>1694</v>
      </c>
      <c r="F105" s="19" t="s">
        <v>1694</v>
      </c>
      <c r="G105" s="19">
        <f t="shared" si="7"/>
        <v>205</v>
      </c>
      <c r="H105" s="19">
        <f t="shared" si="4"/>
        <v>20450</v>
      </c>
      <c r="I105" s="19" t="str">
        <f t="shared" si="5"/>
        <v>020450</v>
      </c>
      <c r="J105" s="99"/>
      <c r="K105" s="100"/>
      <c r="L105" s="101"/>
      <c r="M105" s="102"/>
      <c r="N105" s="102"/>
      <c r="O105" s="129"/>
      <c r="P105" s="104"/>
      <c r="Q105" s="104"/>
      <c r="R105" s="107" t="s">
        <v>362</v>
      </c>
      <c r="S105" s="108">
        <v>284.84635169560772</v>
      </c>
      <c r="T105" s="108">
        <v>312.63274490522571</v>
      </c>
      <c r="U105" s="108">
        <v>412.67227316607199</v>
      </c>
      <c r="V105" s="108">
        <v>330.18075773406753</v>
      </c>
      <c r="W105" s="108"/>
      <c r="X105" s="162">
        <v>0</v>
      </c>
      <c r="Y105" s="162">
        <v>472.68154380858772</v>
      </c>
      <c r="Z105" s="162">
        <v>589.86649888104887</v>
      </c>
      <c r="AA105" s="162">
        <v>476.889545642521</v>
      </c>
      <c r="AB105" s="162">
        <v>327.67964958614868</v>
      </c>
      <c r="AC105" s="162">
        <v>348.98932603145153</v>
      </c>
      <c r="AD105" s="162">
        <v>405.98213976720712</v>
      </c>
      <c r="AE105" s="162">
        <v>372.30638898126813</v>
      </c>
      <c r="AF105" s="162">
        <v>261.58802499882324</v>
      </c>
      <c r="AG105" s="162">
        <v>302.93681416967434</v>
      </c>
      <c r="AH105" s="162">
        <v>832.58968817410926</v>
      </c>
      <c r="AI105" s="162">
        <v>589.75833857443934</v>
      </c>
      <c r="AJ105" s="162">
        <v>453.57830777668499</v>
      </c>
      <c r="AK105" s="162">
        <v>398.82149463038581</v>
      </c>
      <c r="AL105" s="162">
        <v>540.77417268549073</v>
      </c>
      <c r="AM105" s="162">
        <v>415.17074798690919</v>
      </c>
      <c r="AN105" s="162">
        <v>296.57842794322414</v>
      </c>
      <c r="AO105" s="162">
        <v>293.38684013890395</v>
      </c>
      <c r="AP105" s="162">
        <v>367.56617394102022</v>
      </c>
      <c r="AQ105" s="162">
        <v>305.65545098533551</v>
      </c>
      <c r="AR105" s="162">
        <v>0</v>
      </c>
      <c r="AS105" s="162">
        <v>357.27543754375967</v>
      </c>
      <c r="AT105" s="162">
        <v>483.32871123134117</v>
      </c>
      <c r="AU105" s="162">
        <v>397.01194439732598</v>
      </c>
      <c r="AV105" s="162">
        <v>356.15599216876933</v>
      </c>
      <c r="AW105" s="162">
        <v>328.98453712375749</v>
      </c>
      <c r="AX105" s="162">
        <v>429.23917495398246</v>
      </c>
      <c r="AY105" s="162">
        <v>358.16090622021454</v>
      </c>
      <c r="AZ105" s="162">
        <v>269.30061719638945</v>
      </c>
      <c r="BA105" s="162">
        <v>306.73277333685542</v>
      </c>
      <c r="BB105" s="162">
        <v>350.05847761741001</v>
      </c>
      <c r="BC105" s="162">
        <v>316.46555038867348</v>
      </c>
      <c r="BD105" s="162">
        <v>0</v>
      </c>
      <c r="BE105" s="162">
        <v>353.08934507028289</v>
      </c>
      <c r="BF105" s="162">
        <v>426.45018223153522</v>
      </c>
      <c r="BG105" s="162">
        <v>391.50544253663531</v>
      </c>
      <c r="BH105" s="162">
        <v>284.33862258662691</v>
      </c>
      <c r="BI105" s="162">
        <v>272.27033622324927</v>
      </c>
      <c r="BJ105" s="162">
        <v>335.08656014910605</v>
      </c>
      <c r="BK105" s="162">
        <v>276.67530252367874</v>
      </c>
      <c r="BL105" s="162">
        <v>0</v>
      </c>
      <c r="BM105" s="162">
        <v>325.8840541428288</v>
      </c>
      <c r="BN105" s="162">
        <v>438.29916666278183</v>
      </c>
      <c r="BO105" s="162">
        <v>344.95854065074144</v>
      </c>
      <c r="BP105" s="162">
        <v>0</v>
      </c>
      <c r="BQ105" s="162">
        <v>308.70467605599578</v>
      </c>
      <c r="BR105" s="162">
        <v>452.1512563887668</v>
      </c>
      <c r="BS105" s="162">
        <v>318.90586496726456</v>
      </c>
      <c r="BT105" s="162">
        <v>304.59192362605563</v>
      </c>
      <c r="BU105" s="162">
        <v>305.53241811008053</v>
      </c>
      <c r="BV105" s="162">
        <v>371.8543154506977</v>
      </c>
      <c r="BW105" s="162">
        <v>317.84082887494407</v>
      </c>
      <c r="BX105" s="162">
        <v>303.31520123384848</v>
      </c>
      <c r="BY105" s="162">
        <v>292.60102608903355</v>
      </c>
      <c r="BZ105" s="162">
        <v>404.58771890187512</v>
      </c>
      <c r="CA105" s="162">
        <v>311.72719128057446</v>
      </c>
    </row>
    <row r="106" spans="1:79" hidden="1" x14ac:dyDescent="0.45">
      <c r="A106" s="19">
        <v>102</v>
      </c>
      <c r="B106" s="19" t="str">
        <f t="shared" si="6"/>
        <v>20450_Grey</v>
      </c>
      <c r="C106" s="19" t="s">
        <v>1694</v>
      </c>
      <c r="D106" s="19" t="s">
        <v>1694</v>
      </c>
      <c r="E106" s="19" t="s">
        <v>1694</v>
      </c>
      <c r="F106" s="19" t="s">
        <v>1694</v>
      </c>
      <c r="G106" s="19">
        <f t="shared" si="7"/>
        <v>205</v>
      </c>
      <c r="H106" s="19">
        <f t="shared" si="4"/>
        <v>20450</v>
      </c>
      <c r="I106" s="19" t="str">
        <f t="shared" si="5"/>
        <v>020450</v>
      </c>
      <c r="J106" s="109"/>
      <c r="K106" s="110"/>
      <c r="L106" s="111"/>
      <c r="M106" s="112"/>
      <c r="N106" s="112"/>
      <c r="O106" s="130"/>
      <c r="P106" s="114"/>
      <c r="Q106" s="114"/>
      <c r="R106" s="107" t="s">
        <v>364</v>
      </c>
      <c r="S106" s="108">
        <v>0.35708885999439122</v>
      </c>
      <c r="T106" s="108">
        <v>3.6218333057015806</v>
      </c>
      <c r="U106" s="108">
        <v>18.459909714117437</v>
      </c>
      <c r="V106" s="108">
        <v>5.7778303020060955</v>
      </c>
      <c r="W106" s="108"/>
      <c r="X106" s="162">
        <v>0</v>
      </c>
      <c r="Y106" s="162">
        <v>0.58869474344611517</v>
      </c>
      <c r="Z106" s="162">
        <v>1.9523039961223208</v>
      </c>
      <c r="AA106" s="162">
        <v>0.60218406805024816</v>
      </c>
      <c r="AB106" s="162">
        <v>1.2743355795339792E-2</v>
      </c>
      <c r="AC106" s="162">
        <v>6.3233220388319911E-2</v>
      </c>
      <c r="AD106" s="162">
        <v>0.18358822498462959</v>
      </c>
      <c r="AE106" s="162">
        <v>0.10023779541774372</v>
      </c>
      <c r="AF106" s="162">
        <v>20.979199580613404</v>
      </c>
      <c r="AG106" s="162">
        <v>35.735858776515784</v>
      </c>
      <c r="AH106" s="162">
        <v>290.14129483403775</v>
      </c>
      <c r="AI106" s="162">
        <v>172.59220270132761</v>
      </c>
      <c r="AJ106" s="162">
        <v>3.7391509782598295E-2</v>
      </c>
      <c r="AK106" s="162">
        <v>0.16172447035498935</v>
      </c>
      <c r="AL106" s="162">
        <v>0.53593852273308185</v>
      </c>
      <c r="AM106" s="162">
        <v>0.15829270550622249</v>
      </c>
      <c r="AN106" s="162">
        <v>0.29349414966215748</v>
      </c>
      <c r="AO106" s="162">
        <v>1.2681401352760024</v>
      </c>
      <c r="AP106" s="162">
        <v>4.2024880293409712</v>
      </c>
      <c r="AQ106" s="162">
        <v>1.2836163570163002</v>
      </c>
      <c r="AR106" s="162">
        <v>0</v>
      </c>
      <c r="AS106" s="162">
        <v>0.72843749237616418</v>
      </c>
      <c r="AT106" s="162">
        <v>2.4157365818597287</v>
      </c>
      <c r="AU106" s="162">
        <v>1.2169876885011028</v>
      </c>
      <c r="AV106" s="162">
        <v>0</v>
      </c>
      <c r="AW106" s="162">
        <v>0</v>
      </c>
      <c r="AX106" s="162">
        <v>0</v>
      </c>
      <c r="AY106" s="162">
        <v>0</v>
      </c>
      <c r="AZ106" s="162">
        <v>0.12749920456440356</v>
      </c>
      <c r="BA106" s="162">
        <v>0.5495005075184588</v>
      </c>
      <c r="BB106" s="162">
        <v>1.8209890537535212</v>
      </c>
      <c r="BC106" s="162">
        <v>0.78937277636094672</v>
      </c>
      <c r="BD106" s="162">
        <v>0</v>
      </c>
      <c r="BE106" s="162">
        <v>0.12196512233990121</v>
      </c>
      <c r="BF106" s="162">
        <v>0.40447617102518307</v>
      </c>
      <c r="BG106" s="162">
        <v>0.25522763770435547</v>
      </c>
      <c r="BH106" s="162">
        <v>0.33705036540626387</v>
      </c>
      <c r="BI106" s="162">
        <v>1.4773092223746342</v>
      </c>
      <c r="BJ106" s="162">
        <v>4.8956532089517077</v>
      </c>
      <c r="BK106" s="162">
        <v>1.5772461631417543</v>
      </c>
      <c r="BL106" s="162">
        <v>0</v>
      </c>
      <c r="BM106" s="162">
        <v>1.2642193270608391</v>
      </c>
      <c r="BN106" s="162">
        <v>4.1925640948446228</v>
      </c>
      <c r="BO106" s="162">
        <v>1.7687107188828564</v>
      </c>
      <c r="BP106" s="162">
        <v>0</v>
      </c>
      <c r="BQ106" s="162">
        <v>0</v>
      </c>
      <c r="BR106" s="162">
        <v>0</v>
      </c>
      <c r="BS106" s="162">
        <v>0</v>
      </c>
      <c r="BT106" s="162">
        <v>8.0848015957536074E-2</v>
      </c>
      <c r="BU106" s="162">
        <v>0.34811624949387332</v>
      </c>
      <c r="BV106" s="162">
        <v>1.1536220096043843</v>
      </c>
      <c r="BW106" s="162">
        <v>0.41897390425907782</v>
      </c>
      <c r="BX106" s="162">
        <v>7.7712425367071009E-3</v>
      </c>
      <c r="BY106" s="162">
        <v>3.4167343454647982E-2</v>
      </c>
      <c r="BZ106" s="162">
        <v>0.1132271173100981</v>
      </c>
      <c r="CA106" s="162">
        <v>4.6023493797723324E-2</v>
      </c>
    </row>
    <row r="107" spans="1:79" hidden="1" x14ac:dyDescent="0.45">
      <c r="A107" s="19">
        <v>103</v>
      </c>
      <c r="B107" s="19" t="str">
        <f t="shared" si="6"/>
        <v>20500_Green</v>
      </c>
      <c r="C107" s="19" t="s">
        <v>1694</v>
      </c>
      <c r="D107" s="19" t="s">
        <v>1694</v>
      </c>
      <c r="E107" s="19" t="s">
        <v>1694</v>
      </c>
      <c r="F107" s="19" t="s">
        <v>1694</v>
      </c>
      <c r="G107" s="19">
        <f t="shared" si="7"/>
        <v>205</v>
      </c>
      <c r="H107" s="19">
        <f t="shared" si="4"/>
        <v>20500</v>
      </c>
      <c r="I107" s="19" t="str">
        <f t="shared" si="5"/>
        <v>020500</v>
      </c>
      <c r="J107" s="115" t="s">
        <v>1767</v>
      </c>
      <c r="K107" s="116" t="s">
        <v>1768</v>
      </c>
      <c r="L107" s="120" t="s">
        <v>1769</v>
      </c>
      <c r="M107" s="120" t="s">
        <v>1770</v>
      </c>
      <c r="N107" s="118" t="s">
        <v>1647</v>
      </c>
      <c r="O107" s="125" t="s">
        <v>1648</v>
      </c>
      <c r="P107" s="104">
        <v>0.68</v>
      </c>
      <c r="Q107" s="104">
        <v>0.86633055870876952</v>
      </c>
      <c r="R107" s="107" t="s">
        <v>361</v>
      </c>
      <c r="S107" s="108">
        <v>51364.400368096591</v>
      </c>
      <c r="T107" s="108">
        <v>44230.3722983072</v>
      </c>
      <c r="U107" s="108">
        <v>42471.501740324369</v>
      </c>
      <c r="V107" s="108">
        <v>47366.816401576274</v>
      </c>
      <c r="W107" s="108"/>
      <c r="X107" s="162">
        <v>0</v>
      </c>
      <c r="Y107" s="162">
        <v>0</v>
      </c>
      <c r="Z107" s="162">
        <v>0</v>
      </c>
      <c r="AA107" s="162">
        <v>0</v>
      </c>
      <c r="AB107" s="162">
        <v>0</v>
      </c>
      <c r="AC107" s="162">
        <v>62864.28178476468</v>
      </c>
      <c r="AD107" s="162">
        <v>0</v>
      </c>
      <c r="AE107" s="162">
        <v>62864.28178476468</v>
      </c>
      <c r="AF107" s="162">
        <v>0</v>
      </c>
      <c r="AG107" s="162">
        <v>42625.814699898758</v>
      </c>
      <c r="AH107" s="162">
        <v>0</v>
      </c>
      <c r="AI107" s="162">
        <v>42625.814699898758</v>
      </c>
      <c r="AJ107" s="162">
        <v>82769.58553444533</v>
      </c>
      <c r="AK107" s="162">
        <v>0</v>
      </c>
      <c r="AL107" s="162">
        <v>0</v>
      </c>
      <c r="AM107" s="162">
        <v>82769.58553444533</v>
      </c>
      <c r="AN107" s="162">
        <v>53410.850168802797</v>
      </c>
      <c r="AO107" s="162">
        <v>0</v>
      </c>
      <c r="AP107" s="162">
        <v>0</v>
      </c>
      <c r="AQ107" s="162">
        <v>53410.850168802797</v>
      </c>
      <c r="AR107" s="162">
        <v>54552.132770004624</v>
      </c>
      <c r="AS107" s="162">
        <v>0</v>
      </c>
      <c r="AT107" s="162">
        <v>0</v>
      </c>
      <c r="AU107" s="162">
        <v>54552.132770004624</v>
      </c>
      <c r="AV107" s="162">
        <v>71195.672284616667</v>
      </c>
      <c r="AW107" s="162">
        <v>0</v>
      </c>
      <c r="AX107" s="162">
        <v>0</v>
      </c>
      <c r="AY107" s="162">
        <v>71195.672284616667</v>
      </c>
      <c r="AZ107" s="162">
        <v>51637.038842627007</v>
      </c>
      <c r="BA107" s="162">
        <v>0</v>
      </c>
      <c r="BB107" s="162">
        <v>0</v>
      </c>
      <c r="BC107" s="162">
        <v>51637.038842627007</v>
      </c>
      <c r="BD107" s="162">
        <v>0</v>
      </c>
      <c r="BE107" s="162">
        <v>0</v>
      </c>
      <c r="BF107" s="162">
        <v>0</v>
      </c>
      <c r="BG107" s="162">
        <v>0</v>
      </c>
      <c r="BH107" s="162">
        <v>66409.36679985252</v>
      </c>
      <c r="BI107" s="162">
        <v>0</v>
      </c>
      <c r="BJ107" s="162">
        <v>0</v>
      </c>
      <c r="BK107" s="162">
        <v>66409.36679985252</v>
      </c>
      <c r="BL107" s="162">
        <v>56559.728813689449</v>
      </c>
      <c r="BM107" s="162">
        <v>0</v>
      </c>
      <c r="BN107" s="162">
        <v>0</v>
      </c>
      <c r="BO107" s="162">
        <v>56559.728813689449</v>
      </c>
      <c r="BP107" s="162">
        <v>0</v>
      </c>
      <c r="BQ107" s="162">
        <v>0</v>
      </c>
      <c r="BR107" s="162">
        <v>0</v>
      </c>
      <c r="BS107" s="162">
        <v>0</v>
      </c>
      <c r="BT107" s="162">
        <v>58323.02190474423</v>
      </c>
      <c r="BU107" s="162">
        <v>0</v>
      </c>
      <c r="BV107" s="162">
        <v>0</v>
      </c>
      <c r="BW107" s="162">
        <v>58323.02190474423</v>
      </c>
      <c r="BX107" s="162">
        <v>39438.529657824736</v>
      </c>
      <c r="BY107" s="162">
        <v>0</v>
      </c>
      <c r="BZ107" s="162">
        <v>0</v>
      </c>
      <c r="CA107" s="162">
        <v>39438.529657824736</v>
      </c>
    </row>
    <row r="108" spans="1:79" hidden="1" x14ac:dyDescent="0.45">
      <c r="A108" s="19">
        <v>104</v>
      </c>
      <c r="B108" s="19" t="str">
        <f t="shared" si="6"/>
        <v>20500_Blue</v>
      </c>
      <c r="C108" s="19" t="s">
        <v>1694</v>
      </c>
      <c r="D108" s="19" t="s">
        <v>1694</v>
      </c>
      <c r="E108" s="19" t="s">
        <v>1694</v>
      </c>
      <c r="F108" s="19" t="s">
        <v>1694</v>
      </c>
      <c r="G108" s="19">
        <f t="shared" si="7"/>
        <v>205</v>
      </c>
      <c r="H108" s="19">
        <f t="shared" si="4"/>
        <v>20500</v>
      </c>
      <c r="I108" s="19" t="str">
        <f t="shared" si="5"/>
        <v>020500</v>
      </c>
      <c r="J108" s="99"/>
      <c r="K108" s="100"/>
      <c r="L108" s="121"/>
      <c r="M108" s="121"/>
      <c r="N108" s="102"/>
      <c r="O108" s="126"/>
      <c r="P108" s="104"/>
      <c r="Q108" s="104"/>
      <c r="R108" s="107" t="s">
        <v>362</v>
      </c>
      <c r="S108" s="108">
        <v>1910.9582670488369</v>
      </c>
      <c r="T108" s="108">
        <v>4540.7556014044649</v>
      </c>
      <c r="U108" s="108">
        <v>2818.8726310758861</v>
      </c>
      <c r="V108" s="108">
        <v>3174.7285278331215</v>
      </c>
      <c r="W108" s="108"/>
      <c r="X108" s="162">
        <v>0</v>
      </c>
      <c r="Y108" s="162">
        <v>0</v>
      </c>
      <c r="Z108" s="162">
        <v>0</v>
      </c>
      <c r="AA108" s="162">
        <v>0</v>
      </c>
      <c r="AB108" s="162">
        <v>0</v>
      </c>
      <c r="AC108" s="162">
        <v>1629.4846663870076</v>
      </c>
      <c r="AD108" s="162">
        <v>0</v>
      </c>
      <c r="AE108" s="162">
        <v>1629.4846663870076</v>
      </c>
      <c r="AF108" s="162">
        <v>0</v>
      </c>
      <c r="AG108" s="162">
        <v>5232.2251102594973</v>
      </c>
      <c r="AH108" s="162">
        <v>0</v>
      </c>
      <c r="AI108" s="162">
        <v>5232.2251102594973</v>
      </c>
      <c r="AJ108" s="162">
        <v>962.51428731086378</v>
      </c>
      <c r="AK108" s="162">
        <v>0</v>
      </c>
      <c r="AL108" s="162">
        <v>0</v>
      </c>
      <c r="AM108" s="162">
        <v>962.51428731086378</v>
      </c>
      <c r="AN108" s="162">
        <v>791.99379647579212</v>
      </c>
      <c r="AO108" s="162">
        <v>0</v>
      </c>
      <c r="AP108" s="162">
        <v>0</v>
      </c>
      <c r="AQ108" s="162">
        <v>791.99379647579212</v>
      </c>
      <c r="AR108" s="162">
        <v>936.39133934834388</v>
      </c>
      <c r="AS108" s="162">
        <v>0</v>
      </c>
      <c r="AT108" s="162">
        <v>0</v>
      </c>
      <c r="AU108" s="162">
        <v>936.39133934834388</v>
      </c>
      <c r="AV108" s="162">
        <v>1215.2718445601972</v>
      </c>
      <c r="AW108" s="162">
        <v>0</v>
      </c>
      <c r="AX108" s="162">
        <v>0</v>
      </c>
      <c r="AY108" s="162">
        <v>1215.2718445601972</v>
      </c>
      <c r="AZ108" s="162">
        <v>5723.7571002592713</v>
      </c>
      <c r="BA108" s="162">
        <v>0</v>
      </c>
      <c r="BB108" s="162">
        <v>0</v>
      </c>
      <c r="BC108" s="162">
        <v>5723.7571002592713</v>
      </c>
      <c r="BD108" s="162">
        <v>0</v>
      </c>
      <c r="BE108" s="162">
        <v>0</v>
      </c>
      <c r="BF108" s="162">
        <v>0</v>
      </c>
      <c r="BG108" s="162">
        <v>0</v>
      </c>
      <c r="BH108" s="162">
        <v>999.52105415489132</v>
      </c>
      <c r="BI108" s="162">
        <v>0</v>
      </c>
      <c r="BJ108" s="162">
        <v>0</v>
      </c>
      <c r="BK108" s="162">
        <v>999.52105415489132</v>
      </c>
      <c r="BL108" s="162">
        <v>1263.7506124772483</v>
      </c>
      <c r="BM108" s="162">
        <v>0</v>
      </c>
      <c r="BN108" s="162">
        <v>0</v>
      </c>
      <c r="BO108" s="162">
        <v>1263.7506124772483</v>
      </c>
      <c r="BP108" s="162">
        <v>0</v>
      </c>
      <c r="BQ108" s="162">
        <v>0</v>
      </c>
      <c r="BR108" s="162">
        <v>0</v>
      </c>
      <c r="BS108" s="162">
        <v>0</v>
      </c>
      <c r="BT108" s="162">
        <v>910.72760465902832</v>
      </c>
      <c r="BU108" s="162">
        <v>0</v>
      </c>
      <c r="BV108" s="162">
        <v>0</v>
      </c>
      <c r="BW108" s="162">
        <v>910.72760465902832</v>
      </c>
      <c r="BX108" s="162">
        <v>1033.5068763623215</v>
      </c>
      <c r="BY108" s="162">
        <v>0</v>
      </c>
      <c r="BZ108" s="162">
        <v>0</v>
      </c>
      <c r="CA108" s="162">
        <v>1033.5068763623215</v>
      </c>
    </row>
    <row r="109" spans="1:79" hidden="1" x14ac:dyDescent="0.45">
      <c r="A109" s="19">
        <v>105</v>
      </c>
      <c r="B109" s="19" t="str">
        <f t="shared" si="6"/>
        <v>20500_Grey</v>
      </c>
      <c r="C109" s="19" t="s">
        <v>1694</v>
      </c>
      <c r="D109" s="19" t="s">
        <v>1694</v>
      </c>
      <c r="E109" s="19" t="s">
        <v>1694</v>
      </c>
      <c r="F109" s="19" t="s">
        <v>1694</v>
      </c>
      <c r="G109" s="19">
        <f t="shared" si="7"/>
        <v>205</v>
      </c>
      <c r="H109" s="19">
        <f t="shared" si="4"/>
        <v>20500</v>
      </c>
      <c r="I109" s="19" t="str">
        <f t="shared" si="5"/>
        <v>020500</v>
      </c>
      <c r="J109" s="109"/>
      <c r="K109" s="110"/>
      <c r="L109" s="111"/>
      <c r="M109" s="112"/>
      <c r="N109" s="112"/>
      <c r="O109" s="127"/>
      <c r="P109" s="114"/>
      <c r="Q109" s="114"/>
      <c r="R109" s="107" t="s">
        <v>364</v>
      </c>
      <c r="S109" s="108">
        <v>860.13694573409407</v>
      </c>
      <c r="T109" s="108">
        <v>1502.6083598770106</v>
      </c>
      <c r="U109" s="108">
        <v>1871.0194694892623</v>
      </c>
      <c r="V109" s="108">
        <v>1236.9820422023695</v>
      </c>
      <c r="W109" s="108"/>
      <c r="X109" s="162">
        <v>0</v>
      </c>
      <c r="Y109" s="162">
        <v>0</v>
      </c>
      <c r="Z109" s="162">
        <v>0</v>
      </c>
      <c r="AA109" s="162">
        <v>0</v>
      </c>
      <c r="AB109" s="162">
        <v>0</v>
      </c>
      <c r="AC109" s="162">
        <v>2958.0484691806505</v>
      </c>
      <c r="AD109" s="162">
        <v>0</v>
      </c>
      <c r="AE109" s="162">
        <v>2958.0484691806505</v>
      </c>
      <c r="AF109" s="162">
        <v>0</v>
      </c>
      <c r="AG109" s="162">
        <v>4883.9500325135396</v>
      </c>
      <c r="AH109" s="162">
        <v>0</v>
      </c>
      <c r="AI109" s="162">
        <v>4883.9500325135396</v>
      </c>
      <c r="AJ109" s="162">
        <v>234.02979667279916</v>
      </c>
      <c r="AK109" s="162">
        <v>0</v>
      </c>
      <c r="AL109" s="162">
        <v>0</v>
      </c>
      <c r="AM109" s="162">
        <v>234.02979667279916</v>
      </c>
      <c r="AN109" s="162">
        <v>472.06417144441036</v>
      </c>
      <c r="AO109" s="162">
        <v>0</v>
      </c>
      <c r="AP109" s="162">
        <v>0</v>
      </c>
      <c r="AQ109" s="162">
        <v>472.06417144441036</v>
      </c>
      <c r="AR109" s="162">
        <v>451.23423901727398</v>
      </c>
      <c r="AS109" s="162">
        <v>0</v>
      </c>
      <c r="AT109" s="162">
        <v>0</v>
      </c>
      <c r="AU109" s="162">
        <v>451.23423901727398</v>
      </c>
      <c r="AV109" s="162">
        <v>154.8277112950762</v>
      </c>
      <c r="AW109" s="162">
        <v>0</v>
      </c>
      <c r="AX109" s="162">
        <v>0</v>
      </c>
      <c r="AY109" s="162">
        <v>154.8277112950762</v>
      </c>
      <c r="AZ109" s="162">
        <v>324.70594414745869</v>
      </c>
      <c r="BA109" s="162">
        <v>0</v>
      </c>
      <c r="BB109" s="162">
        <v>0</v>
      </c>
      <c r="BC109" s="162">
        <v>324.70594414745869</v>
      </c>
      <c r="BD109" s="162">
        <v>0</v>
      </c>
      <c r="BE109" s="162">
        <v>0</v>
      </c>
      <c r="BF109" s="162">
        <v>0</v>
      </c>
      <c r="BG109" s="162">
        <v>0</v>
      </c>
      <c r="BH109" s="162">
        <v>280.7173361071292</v>
      </c>
      <c r="BI109" s="162">
        <v>0</v>
      </c>
      <c r="BJ109" s="162">
        <v>0</v>
      </c>
      <c r="BK109" s="162">
        <v>280.7173361071292</v>
      </c>
      <c r="BL109" s="162">
        <v>897.36810692598385</v>
      </c>
      <c r="BM109" s="162">
        <v>0</v>
      </c>
      <c r="BN109" s="162">
        <v>0</v>
      </c>
      <c r="BO109" s="162">
        <v>897.36810692598385</v>
      </c>
      <c r="BP109" s="162">
        <v>0</v>
      </c>
      <c r="BQ109" s="162">
        <v>0</v>
      </c>
      <c r="BR109" s="162">
        <v>0</v>
      </c>
      <c r="BS109" s="162">
        <v>0</v>
      </c>
      <c r="BT109" s="162">
        <v>132.31504882602928</v>
      </c>
      <c r="BU109" s="162">
        <v>0</v>
      </c>
      <c r="BV109" s="162">
        <v>0</v>
      </c>
      <c r="BW109" s="162">
        <v>132.31504882602928</v>
      </c>
      <c r="BX109" s="162">
        <v>152.85309404326051</v>
      </c>
      <c r="BY109" s="162">
        <v>0</v>
      </c>
      <c r="BZ109" s="162">
        <v>0</v>
      </c>
      <c r="CA109" s="162">
        <v>152.85309404326051</v>
      </c>
    </row>
    <row r="110" spans="1:79" hidden="1" x14ac:dyDescent="0.45">
      <c r="A110" s="19">
        <v>106</v>
      </c>
      <c r="B110" s="19" t="str">
        <f t="shared" si="6"/>
        <v>20610_Green</v>
      </c>
      <c r="C110" s="19" t="s">
        <v>1693</v>
      </c>
      <c r="D110" s="19" t="s">
        <v>1694</v>
      </c>
      <c r="E110" s="19" t="s">
        <v>1694</v>
      </c>
      <c r="F110" s="19" t="s">
        <v>1694</v>
      </c>
      <c r="G110" s="19">
        <f t="shared" si="7"/>
        <v>206</v>
      </c>
      <c r="H110" s="19">
        <f t="shared" si="4"/>
        <v>20610</v>
      </c>
      <c r="I110" s="19" t="str">
        <f t="shared" si="5"/>
        <v>020610</v>
      </c>
      <c r="J110" s="115" t="s">
        <v>1771</v>
      </c>
      <c r="K110" s="116" t="s">
        <v>1772</v>
      </c>
      <c r="L110" s="117" t="s">
        <v>1773</v>
      </c>
      <c r="M110" s="118" t="s">
        <v>1774</v>
      </c>
      <c r="N110" s="118" t="s">
        <v>1657</v>
      </c>
      <c r="O110" s="125" t="s">
        <v>1662</v>
      </c>
      <c r="P110" s="104">
        <v>7.0000000000000007E-2</v>
      </c>
      <c r="Q110" s="104">
        <v>0.10429468415290415</v>
      </c>
      <c r="R110" s="107" t="s">
        <v>361</v>
      </c>
      <c r="S110" s="108">
        <v>13702.905365651093</v>
      </c>
      <c r="T110" s="108">
        <v>10947.397797706253</v>
      </c>
      <c r="U110" s="108">
        <v>6218.8101842450933</v>
      </c>
      <c r="V110" s="108">
        <v>10432.531008655758</v>
      </c>
      <c r="W110" s="108"/>
      <c r="X110" s="162">
        <v>16123.248893435508</v>
      </c>
      <c r="Y110" s="162">
        <v>9203.6417866191641</v>
      </c>
      <c r="Z110" s="162">
        <v>2496.9008993409175</v>
      </c>
      <c r="AA110" s="162">
        <v>9114.4388461709168</v>
      </c>
      <c r="AB110" s="162">
        <v>14958.275754433273</v>
      </c>
      <c r="AC110" s="162">
        <v>12987.96875425964</v>
      </c>
      <c r="AD110" s="162">
        <v>5308.6522055384839</v>
      </c>
      <c r="AE110" s="162">
        <v>12090.461627226292</v>
      </c>
      <c r="AF110" s="162">
        <v>26034.736384361051</v>
      </c>
      <c r="AG110" s="162">
        <v>6732.3621846665528</v>
      </c>
      <c r="AH110" s="162">
        <v>5933.3832313918874</v>
      </c>
      <c r="AI110" s="162">
        <v>7142.2630681404426</v>
      </c>
      <c r="AJ110" s="162">
        <v>56713.200241189857</v>
      </c>
      <c r="AK110" s="162">
        <v>15877.078620591778</v>
      </c>
      <c r="AL110" s="162">
        <v>4563.5848270205233</v>
      </c>
      <c r="AM110" s="162">
        <v>19087.190018667858</v>
      </c>
      <c r="AN110" s="162">
        <v>35282.407722167467</v>
      </c>
      <c r="AO110" s="162">
        <v>16930.049893783198</v>
      </c>
      <c r="AP110" s="162">
        <v>4404.623159749658</v>
      </c>
      <c r="AQ110" s="162">
        <v>22367.89093633548</v>
      </c>
      <c r="AR110" s="162">
        <v>39415.641813384231</v>
      </c>
      <c r="AS110" s="162">
        <v>16236.849638967362</v>
      </c>
      <c r="AT110" s="162">
        <v>6589.5909884925022</v>
      </c>
      <c r="AU110" s="162">
        <v>11347.039081999401</v>
      </c>
      <c r="AV110" s="162">
        <v>34474.938852843363</v>
      </c>
      <c r="AW110" s="162">
        <v>9665.8026698381436</v>
      </c>
      <c r="AX110" s="162">
        <v>2869.0525494313838</v>
      </c>
      <c r="AY110" s="162">
        <v>15153.802432559845</v>
      </c>
      <c r="AZ110" s="162">
        <v>31864.817052238643</v>
      </c>
      <c r="BA110" s="162">
        <v>10540.733217950909</v>
      </c>
      <c r="BB110" s="162">
        <v>5136.1921326911161</v>
      </c>
      <c r="BC110" s="162">
        <v>11398.128139300774</v>
      </c>
      <c r="BD110" s="162">
        <v>34502.663443892561</v>
      </c>
      <c r="BE110" s="162">
        <v>21380.267759070775</v>
      </c>
      <c r="BF110" s="162">
        <v>15453.775713883118</v>
      </c>
      <c r="BG110" s="162">
        <v>18556.308634889196</v>
      </c>
      <c r="BH110" s="162">
        <v>14684.173810761242</v>
      </c>
      <c r="BI110" s="162">
        <v>10446.536481133902</v>
      </c>
      <c r="BJ110" s="162">
        <v>4447.0835130804535</v>
      </c>
      <c r="BK110" s="162">
        <v>10777.448083550649</v>
      </c>
      <c r="BL110" s="162">
        <v>34002.030940090357</v>
      </c>
      <c r="BM110" s="162">
        <v>13914.603123053348</v>
      </c>
      <c r="BN110" s="162">
        <v>6778.7484987439921</v>
      </c>
      <c r="BO110" s="162">
        <v>12349.821896479194</v>
      </c>
      <c r="BP110" s="162">
        <v>0</v>
      </c>
      <c r="BQ110" s="162">
        <v>13580.107236542341</v>
      </c>
      <c r="BR110" s="162">
        <v>8111.7450562518725</v>
      </c>
      <c r="BS110" s="162">
        <v>13392.569555713584</v>
      </c>
      <c r="BT110" s="162">
        <v>44384.946504890228</v>
      </c>
      <c r="BU110" s="162">
        <v>12476.085667113794</v>
      </c>
      <c r="BV110" s="162">
        <v>3903.2301262791029</v>
      </c>
      <c r="BW110" s="162">
        <v>16824.412414199302</v>
      </c>
      <c r="BX110" s="162">
        <v>25985.761538718642</v>
      </c>
      <c r="BY110" s="162">
        <v>9476.1241932784305</v>
      </c>
      <c r="BZ110" s="162">
        <v>6065.5554840925552</v>
      </c>
      <c r="CA110" s="162">
        <v>10486.193237985221</v>
      </c>
    </row>
    <row r="111" spans="1:79" hidden="1" x14ac:dyDescent="0.45">
      <c r="A111" s="19">
        <v>107</v>
      </c>
      <c r="B111" s="19" t="str">
        <f t="shared" si="6"/>
        <v>20610_Blue</v>
      </c>
      <c r="C111" s="19" t="s">
        <v>1693</v>
      </c>
      <c r="D111" s="19" t="s">
        <v>1694</v>
      </c>
      <c r="E111" s="19" t="s">
        <v>1694</v>
      </c>
      <c r="F111" s="19" t="s">
        <v>1694</v>
      </c>
      <c r="G111" s="19">
        <f t="shared" si="7"/>
        <v>206</v>
      </c>
      <c r="H111" s="19">
        <f t="shared" si="4"/>
        <v>20610</v>
      </c>
      <c r="I111" s="19" t="str">
        <f t="shared" si="5"/>
        <v>020610</v>
      </c>
      <c r="J111" s="99"/>
      <c r="K111" s="100"/>
      <c r="L111" s="101"/>
      <c r="M111" s="102"/>
      <c r="N111" s="102"/>
      <c r="O111" s="126"/>
      <c r="P111" s="104"/>
      <c r="Q111" s="104"/>
      <c r="R111" s="107" t="s">
        <v>362</v>
      </c>
      <c r="S111" s="108">
        <v>301.44114302406444</v>
      </c>
      <c r="T111" s="108">
        <v>373.28234362467094</v>
      </c>
      <c r="U111" s="108">
        <v>478.65918424878015</v>
      </c>
      <c r="V111" s="108">
        <v>396.15136538436667</v>
      </c>
      <c r="W111" s="108"/>
      <c r="X111" s="162">
        <v>0</v>
      </c>
      <c r="Y111" s="162">
        <v>293.35285503824178</v>
      </c>
      <c r="Z111" s="162">
        <v>188.72627628186959</v>
      </c>
      <c r="AA111" s="162">
        <v>291.80026333216188</v>
      </c>
      <c r="AB111" s="162">
        <v>94.498208812082282</v>
      </c>
      <c r="AC111" s="162">
        <v>118.27374727361119</v>
      </c>
      <c r="AD111" s="162">
        <v>92.834103188459963</v>
      </c>
      <c r="AE111" s="162">
        <v>112.21845978231069</v>
      </c>
      <c r="AF111" s="162">
        <v>12392.652472658086</v>
      </c>
      <c r="AG111" s="162">
        <v>4298.6563936947596</v>
      </c>
      <c r="AH111" s="162">
        <v>7471.5477171278044</v>
      </c>
      <c r="AI111" s="162">
        <v>4850.5869584945031</v>
      </c>
      <c r="AJ111" s="162">
        <v>190.67149006450751</v>
      </c>
      <c r="AK111" s="162">
        <v>187.88179872312833</v>
      </c>
      <c r="AL111" s="162">
        <v>165.95429270536872</v>
      </c>
      <c r="AM111" s="162">
        <v>189.40399342729631</v>
      </c>
      <c r="AN111" s="162">
        <v>151.15181555168451</v>
      </c>
      <c r="AO111" s="162">
        <v>198.4726344525875</v>
      </c>
      <c r="AP111" s="162">
        <v>121.97478560078041</v>
      </c>
      <c r="AQ111" s="162">
        <v>185.26295446555943</v>
      </c>
      <c r="AR111" s="162">
        <v>0</v>
      </c>
      <c r="AS111" s="162">
        <v>230.73899113226656</v>
      </c>
      <c r="AT111" s="162">
        <v>395.46408776245772</v>
      </c>
      <c r="AU111" s="162">
        <v>319.71355082459542</v>
      </c>
      <c r="AV111" s="162">
        <v>159.52840558406646</v>
      </c>
      <c r="AW111" s="162">
        <v>168.90851960812634</v>
      </c>
      <c r="AX111" s="162">
        <v>124.54297378231469</v>
      </c>
      <c r="AY111" s="162">
        <v>165.30599438199329</v>
      </c>
      <c r="AZ111" s="162">
        <v>185.63684707249337</v>
      </c>
      <c r="BA111" s="162">
        <v>206.30517422353586</v>
      </c>
      <c r="BB111" s="162">
        <v>165.67492943800534</v>
      </c>
      <c r="BC111" s="162">
        <v>200.28974933065075</v>
      </c>
      <c r="BD111" s="162">
        <v>0</v>
      </c>
      <c r="BE111" s="162">
        <v>223.30725640810627</v>
      </c>
      <c r="BF111" s="162">
        <v>372.47956133629725</v>
      </c>
      <c r="BG111" s="162">
        <v>298.41680674809572</v>
      </c>
      <c r="BH111" s="162">
        <v>157.91798189458405</v>
      </c>
      <c r="BI111" s="162">
        <v>207.65770644543335</v>
      </c>
      <c r="BJ111" s="162">
        <v>120.68595768060777</v>
      </c>
      <c r="BK111" s="162">
        <v>203.27059726676694</v>
      </c>
      <c r="BL111" s="162">
        <v>0</v>
      </c>
      <c r="BM111" s="162">
        <v>135.88830260829332</v>
      </c>
      <c r="BN111" s="162">
        <v>195.77265492539243</v>
      </c>
      <c r="BO111" s="162">
        <v>150.49778040004961</v>
      </c>
      <c r="BP111" s="162">
        <v>0</v>
      </c>
      <c r="BQ111" s="162">
        <v>194.46191264083154</v>
      </c>
      <c r="BR111" s="162">
        <v>143.02390021127022</v>
      </c>
      <c r="BS111" s="162">
        <v>193.17267815646269</v>
      </c>
      <c r="BT111" s="162">
        <v>179.17782770669726</v>
      </c>
      <c r="BU111" s="162">
        <v>226.44118327822082</v>
      </c>
      <c r="BV111" s="162">
        <v>140.70108282526661</v>
      </c>
      <c r="BW111" s="162">
        <v>214.37821092150458</v>
      </c>
      <c r="BX111" s="162">
        <v>216.38980758755304</v>
      </c>
      <c r="BY111" s="162">
        <v>227.56106297847921</v>
      </c>
      <c r="BZ111" s="162">
        <v>200.68870807353736</v>
      </c>
      <c r="CA111" s="162">
        <v>225.84264501915254</v>
      </c>
    </row>
    <row r="112" spans="1:79" hidden="1" x14ac:dyDescent="0.45">
      <c r="A112" s="19">
        <v>108</v>
      </c>
      <c r="B112" s="19" t="str">
        <f t="shared" si="6"/>
        <v>20610_Grey</v>
      </c>
      <c r="C112" s="19" t="s">
        <v>1693</v>
      </c>
      <c r="D112" s="19" t="s">
        <v>1694</v>
      </c>
      <c r="E112" s="19" t="s">
        <v>1694</v>
      </c>
      <c r="F112" s="19" t="s">
        <v>1694</v>
      </c>
      <c r="G112" s="19">
        <f t="shared" si="7"/>
        <v>206</v>
      </c>
      <c r="H112" s="19">
        <f t="shared" si="4"/>
        <v>20610</v>
      </c>
      <c r="I112" s="19" t="str">
        <f t="shared" si="5"/>
        <v>020610</v>
      </c>
      <c r="J112" s="109"/>
      <c r="K112" s="110"/>
      <c r="L112" s="111"/>
      <c r="M112" s="112"/>
      <c r="N112" s="112"/>
      <c r="O112" s="127"/>
      <c r="P112" s="114"/>
      <c r="Q112" s="114"/>
      <c r="R112" s="107" t="s">
        <v>364</v>
      </c>
      <c r="S112" s="108">
        <v>157.51122624957085</v>
      </c>
      <c r="T112" s="108">
        <v>296.84161822594018</v>
      </c>
      <c r="U112" s="108">
        <v>500.33657252545504</v>
      </c>
      <c r="V112" s="108">
        <v>326.34373321382947</v>
      </c>
      <c r="W112" s="108"/>
      <c r="X112" s="162">
        <v>0</v>
      </c>
      <c r="Y112" s="162">
        <v>2.8751035683681989</v>
      </c>
      <c r="Z112" s="162">
        <v>17.250621410209192</v>
      </c>
      <c r="AA112" s="162">
        <v>3.0890922568856438</v>
      </c>
      <c r="AB112" s="162">
        <v>10.084922428195931</v>
      </c>
      <c r="AC112" s="162">
        <v>38.501345171820113</v>
      </c>
      <c r="AD112" s="162">
        <v>153.89738252410561</v>
      </c>
      <c r="AE112" s="162">
        <v>51.625667681626062</v>
      </c>
      <c r="AF112" s="162">
        <v>6236.3950848141958</v>
      </c>
      <c r="AG112" s="162">
        <v>2102.6069347501643</v>
      </c>
      <c r="AH112" s="162">
        <v>3747.5171127914064</v>
      </c>
      <c r="AI112" s="162">
        <v>2386.5283285280498</v>
      </c>
      <c r="AJ112" s="162">
        <v>0.73560670110548199</v>
      </c>
      <c r="AK112" s="162">
        <v>0.61898654008001519</v>
      </c>
      <c r="AL112" s="162">
        <v>2.7801439181350496</v>
      </c>
      <c r="AM112" s="162">
        <v>0.7146292339777629</v>
      </c>
      <c r="AN112" s="162">
        <v>0.72431126596951489</v>
      </c>
      <c r="AO112" s="162">
        <v>1.0491797713292959</v>
      </c>
      <c r="AP112" s="162">
        <v>4.7123330984134268</v>
      </c>
      <c r="AQ112" s="162">
        <v>0.98643056175055421</v>
      </c>
      <c r="AR112" s="162">
        <v>0</v>
      </c>
      <c r="AS112" s="162">
        <v>146.1525170585802</v>
      </c>
      <c r="AT112" s="162">
        <v>438.45755117574049</v>
      </c>
      <c r="AU112" s="162">
        <v>300.40729397653382</v>
      </c>
      <c r="AV112" s="162">
        <v>0.16385022084359135</v>
      </c>
      <c r="AW112" s="162">
        <v>0.13787405843218084</v>
      </c>
      <c r="AX112" s="162">
        <v>0.61925373202666756</v>
      </c>
      <c r="AY112" s="162">
        <v>0.21638919484959573</v>
      </c>
      <c r="AZ112" s="162">
        <v>246.60395903475549</v>
      </c>
      <c r="BA112" s="162">
        <v>207.50834806637872</v>
      </c>
      <c r="BB112" s="162">
        <v>233.00307619145437</v>
      </c>
      <c r="BC112" s="162">
        <v>215.24521628905845</v>
      </c>
      <c r="BD112" s="162">
        <v>0</v>
      </c>
      <c r="BE112" s="162">
        <v>28.872838776072953</v>
      </c>
      <c r="BF112" s="162">
        <v>173.23703265643772</v>
      </c>
      <c r="BG112" s="162">
        <v>98.7000513364097</v>
      </c>
      <c r="BH112" s="162">
        <v>63.301899694970977</v>
      </c>
      <c r="BI112" s="162">
        <v>91.694104133229033</v>
      </c>
      <c r="BJ112" s="162">
        <v>51.479876667004184</v>
      </c>
      <c r="BK112" s="162">
        <v>88.485281776629748</v>
      </c>
      <c r="BL112" s="162">
        <v>0</v>
      </c>
      <c r="BM112" s="162">
        <v>60.016205515275246</v>
      </c>
      <c r="BN112" s="162">
        <v>360.09723309165139</v>
      </c>
      <c r="BO112" s="162">
        <v>126.52791604331895</v>
      </c>
      <c r="BP112" s="162">
        <v>0</v>
      </c>
      <c r="BQ112" s="162">
        <v>9.6933946329246195E-4</v>
      </c>
      <c r="BR112" s="162">
        <v>8.7074695134161245E-3</v>
      </c>
      <c r="BS112" s="162">
        <v>1.2347189161717898E-3</v>
      </c>
      <c r="BT112" s="162">
        <v>1.1623954695780356</v>
      </c>
      <c r="BU112" s="162">
        <v>0.97811391445660489</v>
      </c>
      <c r="BV112" s="162">
        <v>4.393144720349297</v>
      </c>
      <c r="BW112" s="162">
        <v>1.3147751574345981</v>
      </c>
      <c r="BX112" s="162">
        <v>3.7042125270373969</v>
      </c>
      <c r="BY112" s="162">
        <v>3.1169614039488525</v>
      </c>
      <c r="BZ112" s="162">
        <v>3.9999029423298031</v>
      </c>
      <c r="CA112" s="162">
        <v>3.2421658006172089</v>
      </c>
    </row>
    <row r="113" spans="1:79" hidden="1" x14ac:dyDescent="0.45">
      <c r="A113" s="19">
        <v>109</v>
      </c>
      <c r="B113" s="19" t="str">
        <f t="shared" si="6"/>
        <v>20621_Green</v>
      </c>
      <c r="C113" s="19" t="s">
        <v>1693</v>
      </c>
      <c r="D113" s="19" t="s">
        <v>1694</v>
      </c>
      <c r="E113" s="19" t="s">
        <v>1694</v>
      </c>
      <c r="F113" s="19" t="s">
        <v>1694</v>
      </c>
      <c r="G113" s="19">
        <f t="shared" si="7"/>
        <v>206</v>
      </c>
      <c r="H113" s="19">
        <f t="shared" si="4"/>
        <v>20621</v>
      </c>
      <c r="I113" s="19" t="str">
        <f t="shared" si="5"/>
        <v>020621</v>
      </c>
      <c r="J113" s="115" t="s">
        <v>1775</v>
      </c>
      <c r="K113" s="116" t="s">
        <v>1776</v>
      </c>
      <c r="L113" s="117" t="s">
        <v>1777</v>
      </c>
      <c r="M113" s="118"/>
      <c r="N113" s="118" t="s">
        <v>1771</v>
      </c>
      <c r="O113" s="118"/>
      <c r="P113" s="104">
        <v>0.1</v>
      </c>
      <c r="Q113" s="104">
        <v>0.23724950890839966</v>
      </c>
      <c r="R113" s="107" t="s">
        <v>361</v>
      </c>
      <c r="S113" s="108">
        <v>32510.075686189964</v>
      </c>
      <c r="T113" s="108">
        <v>25972.647513307045</v>
      </c>
      <c r="U113" s="108">
        <v>14754.096622067027</v>
      </c>
      <c r="V113" s="108">
        <v>24751.1285847523</v>
      </c>
      <c r="W113" s="108"/>
      <c r="X113" s="162">
        <v>38252.328819754723</v>
      </c>
      <c r="Y113" s="162">
        <v>21835.594940442228</v>
      </c>
      <c r="Z113" s="162">
        <v>5923.8851216157409</v>
      </c>
      <c r="AA113" s="162">
        <v>21623.961402296907</v>
      </c>
      <c r="AB113" s="162">
        <v>35488.435768557152</v>
      </c>
      <c r="AC113" s="162">
        <v>30813.892086657386</v>
      </c>
      <c r="AD113" s="162">
        <v>12594.751287294979</v>
      </c>
      <c r="AE113" s="162">
        <v>28684.560835352884</v>
      </c>
      <c r="AF113" s="162">
        <v>61767.284217493041</v>
      </c>
      <c r="AG113" s="162">
        <v>15972.496221056203</v>
      </c>
      <c r="AH113" s="162">
        <v>14076.922578130589</v>
      </c>
      <c r="AI113" s="162">
        <v>16944.984054109198</v>
      </c>
      <c r="AJ113" s="162">
        <v>134551.78905846027</v>
      </c>
      <c r="AK113" s="162">
        <v>37668.291056354501</v>
      </c>
      <c r="AL113" s="162">
        <v>10827.082590724431</v>
      </c>
      <c r="AM113" s="162">
        <v>45284.26458370257</v>
      </c>
      <c r="AN113" s="162">
        <v>83707.339051901596</v>
      </c>
      <c r="AO113" s="162">
        <v>40166.460230947676</v>
      </c>
      <c r="AP113" s="162">
        <v>10449.9468157717</v>
      </c>
      <c r="AQ113" s="162">
        <v>53067.711399622363</v>
      </c>
      <c r="AR113" s="162">
        <v>93513.416635347923</v>
      </c>
      <c r="AS113" s="162">
        <v>38521.846030645327</v>
      </c>
      <c r="AT113" s="162">
        <v>15633.77225927062</v>
      </c>
      <c r="AU113" s="162">
        <v>26920.794497687759</v>
      </c>
      <c r="AV113" s="162">
        <v>81791.62312484195</v>
      </c>
      <c r="AW113" s="162">
        <v>22932.069366245978</v>
      </c>
      <c r="AX113" s="162">
        <v>6806.8130838498773</v>
      </c>
      <c r="AY113" s="162">
        <v>35952.321852197354</v>
      </c>
      <c r="AZ113" s="162">
        <v>75599.121970996173</v>
      </c>
      <c r="BA113" s="162">
        <v>25007.837794933082</v>
      </c>
      <c r="BB113" s="162">
        <v>12185.590611401532</v>
      </c>
      <c r="BC113" s="162">
        <v>27042.003035241196</v>
      </c>
      <c r="BD113" s="162">
        <v>81857.399580953032</v>
      </c>
      <c r="BE113" s="162">
        <v>50724.580261696319</v>
      </c>
      <c r="BF113" s="162">
        <v>36664.006988993227</v>
      </c>
      <c r="BG113" s="162">
        <v>44024.751107801574</v>
      </c>
      <c r="BH113" s="162">
        <v>34838.130253286879</v>
      </c>
      <c r="BI113" s="162">
        <v>24784.356499426998</v>
      </c>
      <c r="BJ113" s="162">
        <v>10550.683795529781</v>
      </c>
      <c r="BK113" s="162">
        <v>25569.442651081645</v>
      </c>
      <c r="BL113" s="162">
        <v>80669.651424246476</v>
      </c>
      <c r="BM113" s="162">
        <v>33012.327575996911</v>
      </c>
      <c r="BN113" s="162">
        <v>16082.547523405634</v>
      </c>
      <c r="BO113" s="162">
        <v>29299.891800458892</v>
      </c>
      <c r="BP113" s="162">
        <v>0</v>
      </c>
      <c r="BQ113" s="162">
        <v>32218.737727930747</v>
      </c>
      <c r="BR113" s="162">
        <v>19245.075309858956</v>
      </c>
      <c r="BS113" s="162">
        <v>31773.805501146318</v>
      </c>
      <c r="BT113" s="162">
        <v>105303.06761210796</v>
      </c>
      <c r="BU113" s="162">
        <v>29599.451976218708</v>
      </c>
      <c r="BV113" s="162">
        <v>9260.3943061618793</v>
      </c>
      <c r="BW113" s="162">
        <v>39915.83582941167</v>
      </c>
      <c r="BX113" s="162">
        <v>61651.091636717771</v>
      </c>
      <c r="BY113" s="162">
        <v>22482.058112103125</v>
      </c>
      <c r="BZ113" s="162">
        <v>14390.500598576091</v>
      </c>
      <c r="CA113" s="162">
        <v>24878.441960305747</v>
      </c>
    </row>
    <row r="114" spans="1:79" hidden="1" x14ac:dyDescent="0.45">
      <c r="A114" s="19">
        <v>110</v>
      </c>
      <c r="B114" s="19" t="str">
        <f t="shared" si="6"/>
        <v>20621_Blue</v>
      </c>
      <c r="C114" s="19" t="s">
        <v>1693</v>
      </c>
      <c r="D114" s="19" t="s">
        <v>1694</v>
      </c>
      <c r="E114" s="19" t="s">
        <v>1694</v>
      </c>
      <c r="F114" s="19" t="s">
        <v>1694</v>
      </c>
      <c r="G114" s="19">
        <f t="shared" si="7"/>
        <v>206</v>
      </c>
      <c r="H114" s="19">
        <f t="shared" si="4"/>
        <v>20621</v>
      </c>
      <c r="I114" s="19" t="str">
        <f t="shared" si="5"/>
        <v>020621</v>
      </c>
      <c r="J114" s="99"/>
      <c r="K114" s="100"/>
      <c r="L114" s="101"/>
      <c r="M114" s="102"/>
      <c r="N114" s="102"/>
      <c r="O114" s="102"/>
      <c r="P114" s="104"/>
      <c r="Q114" s="104"/>
      <c r="R114" s="107" t="s">
        <v>362</v>
      </c>
      <c r="S114" s="108">
        <v>715.16763147245945</v>
      </c>
      <c r="T114" s="108">
        <v>885.6105270912966</v>
      </c>
      <c r="U114" s="108">
        <v>1135.6165639751828</v>
      </c>
      <c r="V114" s="108">
        <v>939.86716890832986</v>
      </c>
      <c r="W114" s="108"/>
      <c r="X114" s="162">
        <v>0</v>
      </c>
      <c r="Y114" s="162">
        <v>695.97820794699805</v>
      </c>
      <c r="Z114" s="162">
        <v>447.75216365984511</v>
      </c>
      <c r="AA114" s="162">
        <v>692.29469174897099</v>
      </c>
      <c r="AB114" s="162">
        <v>224.19653633389927</v>
      </c>
      <c r="AC114" s="162">
        <v>280.6038845742043</v>
      </c>
      <c r="AD114" s="162">
        <v>220.24845391413825</v>
      </c>
      <c r="AE114" s="162">
        <v>266.23774473810204</v>
      </c>
      <c r="AF114" s="162">
        <v>29401.507132105955</v>
      </c>
      <c r="AG114" s="162">
        <v>10198.541183700339</v>
      </c>
      <c r="AH114" s="162">
        <v>17726.210266742462</v>
      </c>
      <c r="AI114" s="162">
        <v>11507.993738203088</v>
      </c>
      <c r="AJ114" s="162">
        <v>452.36717380637208</v>
      </c>
      <c r="AK114" s="162">
        <v>445.74864479888987</v>
      </c>
      <c r="AL114" s="162">
        <v>393.72574445589538</v>
      </c>
      <c r="AM114" s="162">
        <v>449.36004425915803</v>
      </c>
      <c r="AN114" s="162">
        <v>358.60694010250154</v>
      </c>
      <c r="AO114" s="162">
        <v>470.87535055632702</v>
      </c>
      <c r="AP114" s="162">
        <v>289.38457982992486</v>
      </c>
      <c r="AQ114" s="162">
        <v>439.53544965873181</v>
      </c>
      <c r="AR114" s="162">
        <v>0</v>
      </c>
      <c r="AS114" s="162">
        <v>547.42712332149824</v>
      </c>
      <c r="AT114" s="162">
        <v>938.23660612551362</v>
      </c>
      <c r="AU114" s="162">
        <v>758.51882924495931</v>
      </c>
      <c r="AV114" s="162">
        <v>378.48035881759768</v>
      </c>
      <c r="AW114" s="162">
        <v>400.73463327472763</v>
      </c>
      <c r="AX114" s="162">
        <v>295.4775936784585</v>
      </c>
      <c r="AY114" s="162">
        <v>392.18765986742579</v>
      </c>
      <c r="AZ114" s="162">
        <v>440.42250803252739</v>
      </c>
      <c r="BA114" s="162">
        <v>489.45801269795714</v>
      </c>
      <c r="BB114" s="162">
        <v>393.06295647600524</v>
      </c>
      <c r="BC114" s="162">
        <v>475.18644668083357</v>
      </c>
      <c r="BD114" s="162">
        <v>0</v>
      </c>
      <c r="BE114" s="162">
        <v>529.79536918505289</v>
      </c>
      <c r="BF114" s="162">
        <v>883.70593005452645</v>
      </c>
      <c r="BG114" s="162">
        <v>707.99240850998513</v>
      </c>
      <c r="BH114" s="162">
        <v>374.65963652295613</v>
      </c>
      <c r="BI114" s="162">
        <v>492.66688875223679</v>
      </c>
      <c r="BJ114" s="162">
        <v>286.32684191864098</v>
      </c>
      <c r="BK114" s="162">
        <v>482.2584937705754</v>
      </c>
      <c r="BL114" s="162">
        <v>0</v>
      </c>
      <c r="BM114" s="162">
        <v>322.39433060213588</v>
      </c>
      <c r="BN114" s="162">
        <v>464.46966238742942</v>
      </c>
      <c r="BO114" s="162">
        <v>357.05524491715937</v>
      </c>
      <c r="BP114" s="162">
        <v>0</v>
      </c>
      <c r="BQ114" s="162">
        <v>461.35993275425398</v>
      </c>
      <c r="BR114" s="162">
        <v>339.32350087287813</v>
      </c>
      <c r="BS114" s="162">
        <v>458.3012302714111</v>
      </c>
      <c r="BT114" s="162">
        <v>425.09851630687768</v>
      </c>
      <c r="BU114" s="162">
        <v>537.23059529394811</v>
      </c>
      <c r="BV114" s="162">
        <v>333.8126280317457</v>
      </c>
      <c r="BW114" s="162">
        <v>508.61125261788277</v>
      </c>
      <c r="BX114" s="162">
        <v>513.38375582930053</v>
      </c>
      <c r="BY114" s="162">
        <v>539.88750438317595</v>
      </c>
      <c r="BZ114" s="162">
        <v>476.13297433907917</v>
      </c>
      <c r="CA114" s="162">
        <v>535.81056621367964</v>
      </c>
    </row>
    <row r="115" spans="1:79" hidden="1" x14ac:dyDescent="0.45">
      <c r="A115" s="19">
        <v>111</v>
      </c>
      <c r="B115" s="19" t="str">
        <f t="shared" si="6"/>
        <v>20621_Grey</v>
      </c>
      <c r="C115" s="19" t="s">
        <v>1693</v>
      </c>
      <c r="D115" s="19" t="s">
        <v>1694</v>
      </c>
      <c r="E115" s="19" t="s">
        <v>1694</v>
      </c>
      <c r="F115" s="19" t="s">
        <v>1694</v>
      </c>
      <c r="G115" s="19">
        <f t="shared" si="7"/>
        <v>206</v>
      </c>
      <c r="H115" s="19">
        <f t="shared" si="4"/>
        <v>20621</v>
      </c>
      <c r="I115" s="19" t="str">
        <f t="shared" si="5"/>
        <v>020621</v>
      </c>
      <c r="J115" s="109"/>
      <c r="K115" s="110"/>
      <c r="L115" s="111"/>
      <c r="M115" s="112"/>
      <c r="N115" s="112"/>
      <c r="O115" s="112"/>
      <c r="P115" s="114"/>
      <c r="Q115" s="114"/>
      <c r="R115" s="107" t="s">
        <v>364</v>
      </c>
      <c r="S115" s="108">
        <v>373.6946107527051</v>
      </c>
      <c r="T115" s="108">
        <v>704.25528147678961</v>
      </c>
      <c r="U115" s="108">
        <v>1187.0460612057609</v>
      </c>
      <c r="V115" s="108">
        <v>774.24890440314834</v>
      </c>
      <c r="W115" s="108"/>
      <c r="X115" s="162">
        <v>0</v>
      </c>
      <c r="Y115" s="162">
        <v>6.8211690965614267</v>
      </c>
      <c r="Z115" s="162">
        <v>40.927014579368553</v>
      </c>
      <c r="AA115" s="162">
        <v>7.32885620918859</v>
      </c>
      <c r="AB115" s="162">
        <v>23.926428934687898</v>
      </c>
      <c r="AC115" s="162">
        <v>91.344252343271052</v>
      </c>
      <c r="AD115" s="162">
        <v>365.12078426132183</v>
      </c>
      <c r="AE115" s="162">
        <v>122.48164304534022</v>
      </c>
      <c r="AF115" s="162">
        <v>14795.816712309253</v>
      </c>
      <c r="AG115" s="162">
        <v>4988.4246269687201</v>
      </c>
      <c r="AH115" s="162">
        <v>8890.9659463558492</v>
      </c>
      <c r="AI115" s="162">
        <v>5662.026739392637</v>
      </c>
      <c r="AJ115" s="162">
        <v>1.7452232858700352</v>
      </c>
      <c r="AK115" s="162">
        <v>1.4685425265489305</v>
      </c>
      <c r="AL115" s="162">
        <v>6.5958777927221455</v>
      </c>
      <c r="AM115" s="162">
        <v>1.6954543481281008</v>
      </c>
      <c r="AN115" s="162">
        <v>1.7184249214808867</v>
      </c>
      <c r="AO115" s="162">
        <v>2.4891738550450246</v>
      </c>
      <c r="AP115" s="162">
        <v>11.179987134113828</v>
      </c>
      <c r="AQ115" s="162">
        <v>2.3403016634755578</v>
      </c>
      <c r="AR115" s="162">
        <v>0</v>
      </c>
      <c r="AS115" s="162">
        <v>346.74612897874658</v>
      </c>
      <c r="AT115" s="162">
        <v>1040.2383869362393</v>
      </c>
      <c r="AU115" s="162">
        <v>712.71482968433895</v>
      </c>
      <c r="AV115" s="162">
        <v>0.38873384429674873</v>
      </c>
      <c r="AW115" s="162">
        <v>0.32710552654242903</v>
      </c>
      <c r="AX115" s="162">
        <v>1.4691764381302059</v>
      </c>
      <c r="AY115" s="162">
        <v>0.51338230211150593</v>
      </c>
      <c r="AZ115" s="162">
        <v>585.06668175862842</v>
      </c>
      <c r="BA115" s="162">
        <v>492.31253673141612</v>
      </c>
      <c r="BB115" s="162">
        <v>552.79865400568974</v>
      </c>
      <c r="BC115" s="162">
        <v>510.66821859461385</v>
      </c>
      <c r="BD115" s="162">
        <v>0</v>
      </c>
      <c r="BE115" s="162">
        <v>68.500668204147061</v>
      </c>
      <c r="BF115" s="162">
        <v>411.0040092248824</v>
      </c>
      <c r="BG115" s="162">
        <v>234.16538708797037</v>
      </c>
      <c r="BH115" s="162">
        <v>150.18344615600637</v>
      </c>
      <c r="BI115" s="162">
        <v>217.54381175404248</v>
      </c>
      <c r="BJ115" s="162">
        <v>122.13575457911725</v>
      </c>
      <c r="BK115" s="162">
        <v>209.93089647126772</v>
      </c>
      <c r="BL115" s="162">
        <v>0</v>
      </c>
      <c r="BM115" s="162">
        <v>142.38815285044637</v>
      </c>
      <c r="BN115" s="162">
        <v>854.32891710267802</v>
      </c>
      <c r="BO115" s="162">
        <v>300.18685944480643</v>
      </c>
      <c r="BP115" s="162">
        <v>0</v>
      </c>
      <c r="BQ115" s="162">
        <v>2.2997531163166827E-3</v>
      </c>
      <c r="BR115" s="162">
        <v>2.0658428658928373E-2</v>
      </c>
      <c r="BS115" s="162">
        <v>2.9293645650166856E-3</v>
      </c>
      <c r="BT115" s="162">
        <v>2.7577775431473754</v>
      </c>
      <c r="BU115" s="162">
        <v>2.3205704586130191</v>
      </c>
      <c r="BV115" s="162">
        <v>10.422714274663996</v>
      </c>
      <c r="BW115" s="162">
        <v>3.1192976042632226</v>
      </c>
      <c r="BX115" s="162">
        <v>8.7882260293196435</v>
      </c>
      <c r="BY115" s="162">
        <v>7.3949756237330115</v>
      </c>
      <c r="BZ115" s="162">
        <v>9.4897500874900853</v>
      </c>
      <c r="CA115" s="162">
        <v>7.6920224399604118</v>
      </c>
    </row>
    <row r="116" spans="1:79" hidden="1" x14ac:dyDescent="0.45">
      <c r="A116" s="19">
        <v>112</v>
      </c>
      <c r="B116" s="19" t="str">
        <f t="shared" si="6"/>
        <v>20622_Green</v>
      </c>
      <c r="C116" s="19" t="s">
        <v>1693</v>
      </c>
      <c r="D116" s="19" t="s">
        <v>1694</v>
      </c>
      <c r="E116" s="19" t="s">
        <v>1694</v>
      </c>
      <c r="F116" s="19" t="s">
        <v>1694</v>
      </c>
      <c r="G116" s="19">
        <f t="shared" si="7"/>
        <v>206</v>
      </c>
      <c r="H116" s="19">
        <f t="shared" si="4"/>
        <v>20622</v>
      </c>
      <c r="I116" s="19" t="str">
        <f t="shared" si="5"/>
        <v>020622</v>
      </c>
      <c r="J116" s="115" t="s">
        <v>1778</v>
      </c>
      <c r="K116" s="116" t="s">
        <v>1776</v>
      </c>
      <c r="L116" s="117" t="s">
        <v>1779</v>
      </c>
      <c r="M116" s="118"/>
      <c r="N116" s="118" t="s">
        <v>1771</v>
      </c>
      <c r="O116" s="118"/>
      <c r="P116" s="104">
        <v>0.6</v>
      </c>
      <c r="Q116" s="104">
        <v>0.41930346100579063</v>
      </c>
      <c r="R116" s="107" t="s">
        <v>361</v>
      </c>
      <c r="S116" s="108">
        <v>9576.1260760872046</v>
      </c>
      <c r="T116" s="108">
        <v>7650.469642642337</v>
      </c>
      <c r="U116" s="108">
        <v>4345.9477226533772</v>
      </c>
      <c r="V116" s="108">
        <v>7290.6605982993187</v>
      </c>
      <c r="W116" s="108"/>
      <c r="X116" s="162">
        <v>11267.556772792155</v>
      </c>
      <c r="Y116" s="162">
        <v>6431.8647583115571</v>
      </c>
      <c r="Z116" s="162">
        <v>1744.9319814701969</v>
      </c>
      <c r="AA116" s="162">
        <v>6369.5262555418176</v>
      </c>
      <c r="AB116" s="162">
        <v>10453.427990854792</v>
      </c>
      <c r="AC116" s="162">
        <v>9076.5004168268915</v>
      </c>
      <c r="AD116" s="162">
        <v>3709.8937384305168</v>
      </c>
      <c r="AE116" s="162">
        <v>8449.2873424228128</v>
      </c>
      <c r="AF116" s="162">
        <v>18194.091787226622</v>
      </c>
      <c r="AG116" s="162">
        <v>4704.8379412919858</v>
      </c>
      <c r="AH116" s="162">
        <v>4146.480207327234</v>
      </c>
      <c r="AI116" s="162">
        <v>4991.2927064752084</v>
      </c>
      <c r="AJ116" s="162">
        <v>39633.40190974225</v>
      </c>
      <c r="AK116" s="162">
        <v>11095.523360458628</v>
      </c>
      <c r="AL116" s="162">
        <v>3189.2115209386966</v>
      </c>
      <c r="AM116" s="162">
        <v>13338.874726171023</v>
      </c>
      <c r="AN116" s="162">
        <v>24656.726117537088</v>
      </c>
      <c r="AO116" s="162">
        <v>11831.38085910669</v>
      </c>
      <c r="AP116" s="162">
        <v>3078.1228921821553</v>
      </c>
      <c r="AQ116" s="162">
        <v>15631.556808342537</v>
      </c>
      <c r="AR116" s="162">
        <v>27545.191716860943</v>
      </c>
      <c r="AS116" s="162">
        <v>11346.945415749395</v>
      </c>
      <c r="AT116" s="162">
        <v>4605.0638468124589</v>
      </c>
      <c r="AU116" s="162">
        <v>7929.75459875053</v>
      </c>
      <c r="AV116" s="162">
        <v>24092.435298267043</v>
      </c>
      <c r="AW116" s="162">
        <v>6754.840854770242</v>
      </c>
      <c r="AX116" s="162">
        <v>2005.0061063067776</v>
      </c>
      <c r="AY116" s="162">
        <v>10590.06967895052</v>
      </c>
      <c r="AZ116" s="162">
        <v>22268.380123866664</v>
      </c>
      <c r="BA116" s="162">
        <v>7366.2765330425345</v>
      </c>
      <c r="BB116" s="162">
        <v>3589.37189604683</v>
      </c>
      <c r="BC116" s="162">
        <v>7965.4576296605128</v>
      </c>
      <c r="BD116" s="162">
        <v>24111.810326570205</v>
      </c>
      <c r="BE116" s="162">
        <v>14941.367114348159</v>
      </c>
      <c r="BF116" s="162">
        <v>10799.702737397374</v>
      </c>
      <c r="BG116" s="162">
        <v>12967.874056834464</v>
      </c>
      <c r="BH116" s="162">
        <v>10261.874834771297</v>
      </c>
      <c r="BI116" s="162">
        <v>7300.4481701044979</v>
      </c>
      <c r="BJ116" s="162">
        <v>3107.7958473607073</v>
      </c>
      <c r="BK116" s="162">
        <v>7531.7021370716884</v>
      </c>
      <c r="BL116" s="162">
        <v>23761.948757343107</v>
      </c>
      <c r="BM116" s="162">
        <v>9724.0687466970867</v>
      </c>
      <c r="BN116" s="162">
        <v>4737.2545113519391</v>
      </c>
      <c r="BO116" s="162">
        <v>8630.5384399980394</v>
      </c>
      <c r="BP116" s="162">
        <v>0</v>
      </c>
      <c r="BQ116" s="162">
        <v>9490.3099418533111</v>
      </c>
      <c r="BR116" s="162">
        <v>5668.8046281383704</v>
      </c>
      <c r="BS116" s="162">
        <v>9359.2512774524839</v>
      </c>
      <c r="BT116" s="162">
        <v>31017.936143428906</v>
      </c>
      <c r="BU116" s="162">
        <v>8718.7765000425861</v>
      </c>
      <c r="BV116" s="162">
        <v>2727.7298350848287</v>
      </c>
      <c r="BW116" s="162">
        <v>11757.557257770928</v>
      </c>
      <c r="BX116" s="162">
        <v>18159.866250093142</v>
      </c>
      <c r="BY116" s="162">
        <v>6622.286118603919</v>
      </c>
      <c r="BZ116" s="162">
        <v>4238.8473456711044</v>
      </c>
      <c r="CA116" s="162">
        <v>7328.1618624378689</v>
      </c>
    </row>
    <row r="117" spans="1:79" hidden="1" x14ac:dyDescent="0.45">
      <c r="A117" s="19">
        <v>113</v>
      </c>
      <c r="B117" s="19" t="str">
        <f t="shared" si="6"/>
        <v>20622_Blue</v>
      </c>
      <c r="C117" s="19" t="s">
        <v>1693</v>
      </c>
      <c r="D117" s="19" t="s">
        <v>1694</v>
      </c>
      <c r="E117" s="19" t="s">
        <v>1694</v>
      </c>
      <c r="F117" s="19" t="s">
        <v>1694</v>
      </c>
      <c r="G117" s="19">
        <f t="shared" si="7"/>
        <v>206</v>
      </c>
      <c r="H117" s="19">
        <f t="shared" si="4"/>
        <v>20622</v>
      </c>
      <c r="I117" s="19" t="str">
        <f t="shared" si="5"/>
        <v>020622</v>
      </c>
      <c r="J117" s="99"/>
      <c r="K117" s="100"/>
      <c r="L117" s="101"/>
      <c r="M117" s="102"/>
      <c r="N117" s="102"/>
      <c r="O117" s="102"/>
      <c r="P117" s="104"/>
      <c r="Q117" s="104"/>
      <c r="R117" s="107" t="s">
        <v>362</v>
      </c>
      <c r="S117" s="108">
        <v>210.65885759921963</v>
      </c>
      <c r="T117" s="108">
        <v>260.86429769029559</v>
      </c>
      <c r="U117" s="108">
        <v>334.50575432953656</v>
      </c>
      <c r="V117" s="108">
        <v>276.84606431305752</v>
      </c>
      <c r="W117" s="108"/>
      <c r="X117" s="162">
        <v>0</v>
      </c>
      <c r="Y117" s="162">
        <v>205.00644568910795</v>
      </c>
      <c r="Z117" s="162">
        <v>131.8893013795383</v>
      </c>
      <c r="AA117" s="162">
        <v>203.92143389596097</v>
      </c>
      <c r="AB117" s="162">
        <v>66.039043356256684</v>
      </c>
      <c r="AC117" s="162">
        <v>82.654319296582273</v>
      </c>
      <c r="AD117" s="162">
        <v>64.876101277149942</v>
      </c>
      <c r="AE117" s="162">
        <v>78.422647625769997</v>
      </c>
      <c r="AF117" s="162">
        <v>8660.4701213791741</v>
      </c>
      <c r="AG117" s="162">
        <v>3004.0691725848055</v>
      </c>
      <c r="AH117" s="162">
        <v>5221.4096947693379</v>
      </c>
      <c r="AI117" s="162">
        <v>3389.7798326771608</v>
      </c>
      <c r="AJ117" s="162">
        <v>133.24869283196537</v>
      </c>
      <c r="AK117" s="162">
        <v>131.29914744100174</v>
      </c>
      <c r="AL117" s="162">
        <v>115.97534883354857</v>
      </c>
      <c r="AM117" s="162">
        <v>132.36291662063894</v>
      </c>
      <c r="AN117" s="162">
        <v>105.63079899688367</v>
      </c>
      <c r="AO117" s="162">
        <v>138.70043756817844</v>
      </c>
      <c r="AP117" s="162">
        <v>85.240749596410836</v>
      </c>
      <c r="AQ117" s="162">
        <v>129.46899667261212</v>
      </c>
      <c r="AR117" s="162">
        <v>0</v>
      </c>
      <c r="AS117" s="162">
        <v>161.24942928457301</v>
      </c>
      <c r="AT117" s="162">
        <v>276.36576783716043</v>
      </c>
      <c r="AU117" s="162">
        <v>223.428330652006</v>
      </c>
      <c r="AV117" s="162">
        <v>111.48468765022427</v>
      </c>
      <c r="AW117" s="162">
        <v>118.03987810841973</v>
      </c>
      <c r="AX117" s="162">
        <v>87.035499918129986</v>
      </c>
      <c r="AY117" s="162">
        <v>115.5222926156226</v>
      </c>
      <c r="AZ117" s="162">
        <v>129.73028744616525</v>
      </c>
      <c r="BA117" s="162">
        <v>144.174122625552</v>
      </c>
      <c r="BB117" s="162">
        <v>115.78011885874297</v>
      </c>
      <c r="BC117" s="162">
        <v>139.97030849720684</v>
      </c>
      <c r="BD117" s="162">
        <v>0</v>
      </c>
      <c r="BE117" s="162">
        <v>156.05584246604414</v>
      </c>
      <c r="BF117" s="162">
        <v>260.30328203704687</v>
      </c>
      <c r="BG117" s="162">
        <v>208.54533315295453</v>
      </c>
      <c r="BH117" s="162">
        <v>110.35926060574812</v>
      </c>
      <c r="BI117" s="162">
        <v>145.11932502849115</v>
      </c>
      <c r="BJ117" s="162">
        <v>84.34006625046203</v>
      </c>
      <c r="BK117" s="162">
        <v>142.05344159111598</v>
      </c>
      <c r="BL117" s="162">
        <v>0</v>
      </c>
      <c r="BM117" s="162">
        <v>94.96405932309932</v>
      </c>
      <c r="BN117" s="162">
        <v>136.81358630084898</v>
      </c>
      <c r="BO117" s="162">
        <v>105.17373365905041</v>
      </c>
      <c r="BP117" s="162">
        <v>0</v>
      </c>
      <c r="BQ117" s="162">
        <v>135.89758834017729</v>
      </c>
      <c r="BR117" s="162">
        <v>99.95069394188738</v>
      </c>
      <c r="BS117" s="162">
        <v>134.99662087127084</v>
      </c>
      <c r="BT117" s="162">
        <v>125.21647215486236</v>
      </c>
      <c r="BU117" s="162">
        <v>158.24595310467427</v>
      </c>
      <c r="BV117" s="162">
        <v>98.327418326494495</v>
      </c>
      <c r="BW117" s="162">
        <v>149.81587633936041</v>
      </c>
      <c r="BX117" s="162">
        <v>151.2216587463968</v>
      </c>
      <c r="BY117" s="162">
        <v>159.02856882838839</v>
      </c>
      <c r="BZ117" s="162">
        <v>140.24911646669165</v>
      </c>
      <c r="CA117" s="162">
        <v>157.82767116538807</v>
      </c>
    </row>
    <row r="118" spans="1:79" hidden="1" x14ac:dyDescent="0.45">
      <c r="A118" s="19">
        <v>114</v>
      </c>
      <c r="B118" s="19" t="str">
        <f t="shared" si="6"/>
        <v>20622_Grey</v>
      </c>
      <c r="C118" s="19" t="s">
        <v>1693</v>
      </c>
      <c r="D118" s="19" t="s">
        <v>1694</v>
      </c>
      <c r="E118" s="19" t="s">
        <v>1694</v>
      </c>
      <c r="F118" s="19" t="s">
        <v>1694</v>
      </c>
      <c r="G118" s="19">
        <f t="shared" si="7"/>
        <v>206</v>
      </c>
      <c r="H118" s="19">
        <f t="shared" si="4"/>
        <v>20622</v>
      </c>
      <c r="I118" s="19" t="str">
        <f t="shared" si="5"/>
        <v>020622</v>
      </c>
      <c r="J118" s="109"/>
      <c r="K118" s="110"/>
      <c r="L118" s="111"/>
      <c r="M118" s="112"/>
      <c r="N118" s="112"/>
      <c r="O118" s="112"/>
      <c r="P118" s="114"/>
      <c r="Q118" s="114"/>
      <c r="R118" s="107" t="s">
        <v>364</v>
      </c>
      <c r="S118" s="108">
        <v>110.07500385618533</v>
      </c>
      <c r="T118" s="108">
        <v>207.4445298211605</v>
      </c>
      <c r="U118" s="108">
        <v>349.65476087949679</v>
      </c>
      <c r="V118" s="108">
        <v>228.06176135684848</v>
      </c>
      <c r="W118" s="108"/>
      <c r="X118" s="162">
        <v>0</v>
      </c>
      <c r="Y118" s="162">
        <v>2.0092347949448075</v>
      </c>
      <c r="Z118" s="162">
        <v>12.055408769668846</v>
      </c>
      <c r="AA118" s="162">
        <v>2.158778457797232</v>
      </c>
      <c r="AB118" s="162">
        <v>7.0477381301957944</v>
      </c>
      <c r="AC118" s="162">
        <v>26.906245473204603</v>
      </c>
      <c r="AD118" s="162">
        <v>107.54950855348261</v>
      </c>
      <c r="AE118" s="162">
        <v>36.078035226067669</v>
      </c>
      <c r="AF118" s="162">
        <v>4358.2367387701561</v>
      </c>
      <c r="AG118" s="162">
        <v>1469.383941459201</v>
      </c>
      <c r="AH118" s="162">
        <v>2618.9114926197744</v>
      </c>
      <c r="AI118" s="162">
        <v>1667.7993132336264</v>
      </c>
      <c r="AJ118" s="162">
        <v>0.51407072618763461</v>
      </c>
      <c r="AK118" s="162">
        <v>0.43257199761924986</v>
      </c>
      <c r="AL118" s="162">
        <v>1.9428732782803764</v>
      </c>
      <c r="AM118" s="162">
        <v>0.49941085190465495</v>
      </c>
      <c r="AN118" s="162">
        <v>0.50617703444417228</v>
      </c>
      <c r="AO118" s="162">
        <v>0.73320784889272961</v>
      </c>
      <c r="AP118" s="162">
        <v>3.2931626292948182</v>
      </c>
      <c r="AQ118" s="162">
        <v>0.68935624763982284</v>
      </c>
      <c r="AR118" s="162">
        <v>0</v>
      </c>
      <c r="AS118" s="162">
        <v>102.13709372895089</v>
      </c>
      <c r="AT118" s="162">
        <v>306.41128118685259</v>
      </c>
      <c r="AU118" s="162">
        <v>209.93636345957438</v>
      </c>
      <c r="AV118" s="162">
        <v>0.11450494114380166</v>
      </c>
      <c r="AW118" s="162">
        <v>9.6351783139213401E-2</v>
      </c>
      <c r="AX118" s="162">
        <v>0.43275872179922359</v>
      </c>
      <c r="AY118" s="162">
        <v>0.15122123054115316</v>
      </c>
      <c r="AZ118" s="162">
        <v>172.33648920167198</v>
      </c>
      <c r="BA118" s="162">
        <v>145.01494755304475</v>
      </c>
      <c r="BB118" s="162">
        <v>162.83166045345459</v>
      </c>
      <c r="BC118" s="162">
        <v>150.42177359157034</v>
      </c>
      <c r="BD118" s="162">
        <v>0</v>
      </c>
      <c r="BE118" s="162">
        <v>20.177468713115974</v>
      </c>
      <c r="BF118" s="162">
        <v>121.06481227869585</v>
      </c>
      <c r="BG118" s="162">
        <v>68.975455211343004</v>
      </c>
      <c r="BH118" s="162">
        <v>44.237842717237889</v>
      </c>
      <c r="BI118" s="162">
        <v>64.079425361480517</v>
      </c>
      <c r="BJ118" s="162">
        <v>35.976150764376833</v>
      </c>
      <c r="BK118" s="162">
        <v>61.836974828355778</v>
      </c>
      <c r="BL118" s="162">
        <v>0</v>
      </c>
      <c r="BM118" s="162">
        <v>41.941671148316217</v>
      </c>
      <c r="BN118" s="162">
        <v>251.65002688989728</v>
      </c>
      <c r="BO118" s="162">
        <v>88.422655184689575</v>
      </c>
      <c r="BP118" s="162">
        <v>0</v>
      </c>
      <c r="BQ118" s="162">
        <v>6.7741231974670813E-4</v>
      </c>
      <c r="BR118" s="162">
        <v>6.0851201726296478E-3</v>
      </c>
      <c r="BS118" s="162">
        <v>8.6286985820025028E-4</v>
      </c>
      <c r="BT118" s="162">
        <v>0.81232740575253592</v>
      </c>
      <c r="BU118" s="162">
        <v>0.68354424931596047</v>
      </c>
      <c r="BV118" s="162">
        <v>3.0701013099029613</v>
      </c>
      <c r="BW118" s="162">
        <v>0.91881628992793385</v>
      </c>
      <c r="BX118" s="162">
        <v>2.5886485548129774</v>
      </c>
      <c r="BY118" s="162">
        <v>2.1782545074953701</v>
      </c>
      <c r="BZ118" s="162">
        <v>2.7952885790102195</v>
      </c>
      <c r="CA118" s="162">
        <v>2.2657522355890096</v>
      </c>
    </row>
    <row r="119" spans="1:79" hidden="1" x14ac:dyDescent="0.45">
      <c r="A119" s="19">
        <v>115</v>
      </c>
      <c r="B119" s="19" t="str">
        <f t="shared" si="6"/>
        <v>20629_Green</v>
      </c>
      <c r="C119" s="19" t="s">
        <v>1693</v>
      </c>
      <c r="D119" s="19" t="s">
        <v>1694</v>
      </c>
      <c r="E119" s="19" t="s">
        <v>1694</v>
      </c>
      <c r="F119" s="19" t="s">
        <v>1694</v>
      </c>
      <c r="G119" s="19">
        <f t="shared" si="7"/>
        <v>206</v>
      </c>
      <c r="H119" s="19">
        <f t="shared" si="4"/>
        <v>20629</v>
      </c>
      <c r="I119" s="19" t="str">
        <f t="shared" si="5"/>
        <v>020629</v>
      </c>
      <c r="J119" s="115" t="s">
        <v>1780</v>
      </c>
      <c r="K119" s="116" t="s">
        <v>1781</v>
      </c>
      <c r="L119" s="117" t="s">
        <v>1782</v>
      </c>
      <c r="M119" s="118" t="s">
        <v>1783</v>
      </c>
      <c r="N119" s="118" t="s">
        <v>1771</v>
      </c>
      <c r="O119" s="125" t="s">
        <v>1772</v>
      </c>
      <c r="P119" s="104">
        <v>0.3</v>
      </c>
      <c r="Q119" s="104">
        <v>0.34</v>
      </c>
      <c r="R119" s="107" t="s">
        <v>361</v>
      </c>
      <c r="S119" s="108">
        <v>15529.959414404573</v>
      </c>
      <c r="T119" s="108">
        <v>12407.050837400422</v>
      </c>
      <c r="U119" s="108">
        <v>7047.9848754777731</v>
      </c>
      <c r="V119" s="108">
        <v>11823.535143143194</v>
      </c>
      <c r="W119" s="108"/>
      <c r="X119" s="162">
        <v>18273.015412560246</v>
      </c>
      <c r="Y119" s="162">
        <v>10430.794024835053</v>
      </c>
      <c r="Z119" s="162">
        <v>2829.82101925304</v>
      </c>
      <c r="AA119" s="162">
        <v>10329.697358993706</v>
      </c>
      <c r="AB119" s="162">
        <v>16952.712521691043</v>
      </c>
      <c r="AC119" s="162">
        <v>14719.69792149426</v>
      </c>
      <c r="AD119" s="162">
        <v>6016.4724996102823</v>
      </c>
      <c r="AE119" s="162">
        <v>13702.523177523133</v>
      </c>
      <c r="AF119" s="162">
        <v>29506.03456894253</v>
      </c>
      <c r="AG119" s="162">
        <v>7630.010475955427</v>
      </c>
      <c r="AH119" s="162">
        <v>6724.5009955774731</v>
      </c>
      <c r="AI119" s="162">
        <v>8094.5648105591681</v>
      </c>
      <c r="AJ119" s="162">
        <v>64274.960273348515</v>
      </c>
      <c r="AK119" s="162">
        <v>17994.022436670683</v>
      </c>
      <c r="AL119" s="162">
        <v>5172.0628039565936</v>
      </c>
      <c r="AM119" s="162">
        <v>21632.148687823574</v>
      </c>
      <c r="AN119" s="162">
        <v>39986.7287517898</v>
      </c>
      <c r="AO119" s="162">
        <v>19187.389879620961</v>
      </c>
      <c r="AP119" s="162">
        <v>4991.9062477162797</v>
      </c>
      <c r="AQ119" s="162">
        <v>25350.276394513545</v>
      </c>
      <c r="AR119" s="162">
        <v>44671.060721835463</v>
      </c>
      <c r="AS119" s="162">
        <v>18401.762924163013</v>
      </c>
      <c r="AT119" s="162">
        <v>7468.2031202915041</v>
      </c>
      <c r="AU119" s="162">
        <v>12859.977626265989</v>
      </c>
      <c r="AV119" s="162">
        <v>39071.597366555819</v>
      </c>
      <c r="AW119" s="162">
        <v>10954.576359149896</v>
      </c>
      <c r="AX119" s="162">
        <v>3251.5928893555688</v>
      </c>
      <c r="AY119" s="162">
        <v>17174.309423567825</v>
      </c>
      <c r="AZ119" s="162">
        <v>36113.459325870463</v>
      </c>
      <c r="BA119" s="162">
        <v>11946.164313677698</v>
      </c>
      <c r="BB119" s="162">
        <v>5821.0177503832656</v>
      </c>
      <c r="BC119" s="162">
        <v>12917.878557874212</v>
      </c>
      <c r="BD119" s="162">
        <v>39103.018569744905</v>
      </c>
      <c r="BE119" s="162">
        <v>24230.970126946882</v>
      </c>
      <c r="BF119" s="162">
        <v>17514.279142400868</v>
      </c>
      <c r="BG119" s="162">
        <v>21030.483119541092</v>
      </c>
      <c r="BH119" s="162">
        <v>16642.063652196077</v>
      </c>
      <c r="BI119" s="162">
        <v>11839.408011951757</v>
      </c>
      <c r="BJ119" s="162">
        <v>5040.027981491181</v>
      </c>
      <c r="BK119" s="162">
        <v>12214.441161357405</v>
      </c>
      <c r="BL119" s="162">
        <v>38535.635065435737</v>
      </c>
      <c r="BM119" s="162">
        <v>15769.883539460461</v>
      </c>
      <c r="BN119" s="162">
        <v>7682.5816319098585</v>
      </c>
      <c r="BO119" s="162">
        <v>13996.464816009755</v>
      </c>
      <c r="BP119" s="162">
        <v>0</v>
      </c>
      <c r="BQ119" s="162">
        <v>15390.788201414653</v>
      </c>
      <c r="BR119" s="162">
        <v>9193.311063752124</v>
      </c>
      <c r="BS119" s="162">
        <v>15178.245496475396</v>
      </c>
      <c r="BT119" s="162">
        <v>50302.93937220893</v>
      </c>
      <c r="BU119" s="162">
        <v>14139.563756062302</v>
      </c>
      <c r="BV119" s="162">
        <v>4423.660809782984</v>
      </c>
      <c r="BW119" s="162">
        <v>19067.667402759213</v>
      </c>
      <c r="BX119" s="162">
        <v>29450.529743881132</v>
      </c>
      <c r="BY119" s="162">
        <v>10739.607419048889</v>
      </c>
      <c r="BZ119" s="162">
        <v>6874.2962153048975</v>
      </c>
      <c r="CA119" s="162">
        <v>11884.352336383252</v>
      </c>
    </row>
    <row r="120" spans="1:79" hidden="1" x14ac:dyDescent="0.45">
      <c r="A120" s="19">
        <v>116</v>
      </c>
      <c r="B120" s="19" t="str">
        <f t="shared" si="6"/>
        <v>20629_Blue</v>
      </c>
      <c r="C120" s="19" t="s">
        <v>1693</v>
      </c>
      <c r="D120" s="19" t="s">
        <v>1694</v>
      </c>
      <c r="E120" s="19" t="s">
        <v>1694</v>
      </c>
      <c r="F120" s="19" t="s">
        <v>1694</v>
      </c>
      <c r="G120" s="19">
        <f t="shared" si="7"/>
        <v>206</v>
      </c>
      <c r="H120" s="19">
        <f t="shared" si="4"/>
        <v>20629</v>
      </c>
      <c r="I120" s="19" t="str">
        <f t="shared" si="5"/>
        <v>020629</v>
      </c>
      <c r="J120" s="99"/>
      <c r="K120" s="100"/>
      <c r="L120" s="101"/>
      <c r="M120" s="102"/>
      <c r="N120" s="102"/>
      <c r="O120" s="126"/>
      <c r="P120" s="104"/>
      <c r="Q120" s="104"/>
      <c r="R120" s="107" t="s">
        <v>362</v>
      </c>
      <c r="S120" s="108">
        <v>341.63329542727308</v>
      </c>
      <c r="T120" s="108">
        <v>423.05332277462713</v>
      </c>
      <c r="U120" s="108">
        <v>542.48040881528425</v>
      </c>
      <c r="V120" s="108">
        <v>448.97154743561566</v>
      </c>
      <c r="W120" s="108"/>
      <c r="X120" s="162">
        <v>0</v>
      </c>
      <c r="Y120" s="162">
        <v>332.46656904334071</v>
      </c>
      <c r="Z120" s="162">
        <v>213.88977978611888</v>
      </c>
      <c r="AA120" s="162">
        <v>330.70696510978348</v>
      </c>
      <c r="AB120" s="162">
        <v>107.0979699870266</v>
      </c>
      <c r="AC120" s="162">
        <v>134.04358024342602</v>
      </c>
      <c r="AD120" s="162">
        <v>105.21198361358798</v>
      </c>
      <c r="AE120" s="162">
        <v>127.18092108661878</v>
      </c>
      <c r="AF120" s="162">
        <v>14045.006135679167</v>
      </c>
      <c r="AG120" s="162">
        <v>4871.8105795207284</v>
      </c>
      <c r="AH120" s="162">
        <v>8467.7540794115139</v>
      </c>
      <c r="AI120" s="162">
        <v>5497.3318862937713</v>
      </c>
      <c r="AJ120" s="162">
        <v>216.09435540644185</v>
      </c>
      <c r="AK120" s="162">
        <v>212.93270521954545</v>
      </c>
      <c r="AL120" s="162">
        <v>188.08153173275124</v>
      </c>
      <c r="AM120" s="162">
        <v>214.65785921760249</v>
      </c>
      <c r="AN120" s="162">
        <v>171.3053909585758</v>
      </c>
      <c r="AO120" s="162">
        <v>224.93565237959919</v>
      </c>
      <c r="AP120" s="162">
        <v>138.23809034755112</v>
      </c>
      <c r="AQ120" s="162">
        <v>209.96468172763406</v>
      </c>
      <c r="AR120" s="162">
        <v>0</v>
      </c>
      <c r="AS120" s="162">
        <v>261.50418994990213</v>
      </c>
      <c r="AT120" s="162">
        <v>448.19263279745212</v>
      </c>
      <c r="AU120" s="162">
        <v>362.34202426787482</v>
      </c>
      <c r="AV120" s="162">
        <v>180.798859661942</v>
      </c>
      <c r="AW120" s="162">
        <v>191.42965555587654</v>
      </c>
      <c r="AX120" s="162">
        <v>141.14870361995668</v>
      </c>
      <c r="AY120" s="162">
        <v>187.34679363292574</v>
      </c>
      <c r="AZ120" s="162">
        <v>210.38842668215918</v>
      </c>
      <c r="BA120" s="162">
        <v>233.81253078667399</v>
      </c>
      <c r="BB120" s="162">
        <v>187.76492002973939</v>
      </c>
      <c r="BC120" s="162">
        <v>226.99504924140419</v>
      </c>
      <c r="BD120" s="162">
        <v>0</v>
      </c>
      <c r="BE120" s="162">
        <v>253.08155726252045</v>
      </c>
      <c r="BF120" s="162">
        <v>422.14350284780357</v>
      </c>
      <c r="BG120" s="162">
        <v>338.2057143145085</v>
      </c>
      <c r="BH120" s="162">
        <v>178.97371281386194</v>
      </c>
      <c r="BI120" s="162">
        <v>235.34540063815783</v>
      </c>
      <c r="BJ120" s="162">
        <v>136.77741870468881</v>
      </c>
      <c r="BK120" s="162">
        <v>230.37334356900257</v>
      </c>
      <c r="BL120" s="162">
        <v>0</v>
      </c>
      <c r="BM120" s="162">
        <v>154.00674295606578</v>
      </c>
      <c r="BN120" s="162">
        <v>221.87567558211143</v>
      </c>
      <c r="BO120" s="162">
        <v>170.56415112005624</v>
      </c>
      <c r="BP120" s="162">
        <v>0</v>
      </c>
      <c r="BQ120" s="162">
        <v>220.39016765960909</v>
      </c>
      <c r="BR120" s="162">
        <v>162.09375357277293</v>
      </c>
      <c r="BS120" s="162">
        <v>218.92903524399108</v>
      </c>
      <c r="BT120" s="162">
        <v>203.06820473425691</v>
      </c>
      <c r="BU120" s="162">
        <v>256.63334104865032</v>
      </c>
      <c r="BV120" s="162">
        <v>159.46122720196882</v>
      </c>
      <c r="BW120" s="162">
        <v>242.96197237770519</v>
      </c>
      <c r="BX120" s="162">
        <v>245.24178193256012</v>
      </c>
      <c r="BY120" s="162">
        <v>257.90253804227649</v>
      </c>
      <c r="BZ120" s="162">
        <v>227.44720248334238</v>
      </c>
      <c r="CA120" s="162">
        <v>255.95499768837291</v>
      </c>
    </row>
    <row r="121" spans="1:79" hidden="1" x14ac:dyDescent="0.45">
      <c r="A121" s="19">
        <v>117</v>
      </c>
      <c r="B121" s="19" t="str">
        <f t="shared" si="6"/>
        <v>20629_Grey</v>
      </c>
      <c r="C121" s="19" t="s">
        <v>1693</v>
      </c>
      <c r="D121" s="19" t="s">
        <v>1694</v>
      </c>
      <c r="E121" s="19" t="s">
        <v>1694</v>
      </c>
      <c r="F121" s="19" t="s">
        <v>1694</v>
      </c>
      <c r="G121" s="19">
        <f t="shared" si="7"/>
        <v>206</v>
      </c>
      <c r="H121" s="19">
        <f t="shared" si="4"/>
        <v>20629</v>
      </c>
      <c r="I121" s="19" t="str">
        <f t="shared" si="5"/>
        <v>020629</v>
      </c>
      <c r="J121" s="109"/>
      <c r="K121" s="110"/>
      <c r="L121" s="111"/>
      <c r="M121" s="112"/>
      <c r="N121" s="112"/>
      <c r="O121" s="127"/>
      <c r="P121" s="114"/>
      <c r="Q121" s="114"/>
      <c r="R121" s="107" t="s">
        <v>364</v>
      </c>
      <c r="S121" s="108">
        <v>178.512723082847</v>
      </c>
      <c r="T121" s="108">
        <v>336.42050065606554</v>
      </c>
      <c r="U121" s="108">
        <v>567.04811552884905</v>
      </c>
      <c r="V121" s="108">
        <v>369.85623097567344</v>
      </c>
      <c r="W121" s="108"/>
      <c r="X121" s="162">
        <v>0</v>
      </c>
      <c r="Y121" s="162">
        <v>3.2584507108172924</v>
      </c>
      <c r="Z121" s="162">
        <v>19.550704264903754</v>
      </c>
      <c r="AA121" s="162">
        <v>3.5009712244703968</v>
      </c>
      <c r="AB121" s="162">
        <v>11.42957875195539</v>
      </c>
      <c r="AC121" s="162">
        <v>43.634857861396128</v>
      </c>
      <c r="AD121" s="162">
        <v>174.41703352731972</v>
      </c>
      <c r="AE121" s="162">
        <v>58.509090039176208</v>
      </c>
      <c r="AF121" s="162">
        <v>7067.9144294560901</v>
      </c>
      <c r="AG121" s="162">
        <v>2382.9545260501864</v>
      </c>
      <c r="AH121" s="162">
        <v>4247.1860611635948</v>
      </c>
      <c r="AI121" s="162">
        <v>2704.7321056651235</v>
      </c>
      <c r="AJ121" s="162">
        <v>0.83368759458621311</v>
      </c>
      <c r="AK121" s="162">
        <v>0.70151807875735062</v>
      </c>
      <c r="AL121" s="162">
        <v>3.1508297738863895</v>
      </c>
      <c r="AM121" s="162">
        <v>0.80991313184146474</v>
      </c>
      <c r="AN121" s="162">
        <v>0.82088610143211693</v>
      </c>
      <c r="AO121" s="162">
        <v>1.1890704075065355</v>
      </c>
      <c r="AP121" s="162">
        <v>5.3406441782018845</v>
      </c>
      <c r="AQ121" s="162">
        <v>1.1179546366506283</v>
      </c>
      <c r="AR121" s="162">
        <v>0</v>
      </c>
      <c r="AS121" s="162">
        <v>165.63951933305756</v>
      </c>
      <c r="AT121" s="162">
        <v>496.91855799917261</v>
      </c>
      <c r="AU121" s="162">
        <v>340.4615998400717</v>
      </c>
      <c r="AV121" s="162">
        <v>0.18569691695607021</v>
      </c>
      <c r="AW121" s="162">
        <v>0.15625726622313829</v>
      </c>
      <c r="AX121" s="162">
        <v>0.70182089629689004</v>
      </c>
      <c r="AY121" s="162">
        <v>0.24524108749620852</v>
      </c>
      <c r="AZ121" s="162">
        <v>279.48448690605625</v>
      </c>
      <c r="BA121" s="162">
        <v>235.17612780856254</v>
      </c>
      <c r="BB121" s="162">
        <v>264.07015301698164</v>
      </c>
      <c r="BC121" s="162">
        <v>243.94457846093295</v>
      </c>
      <c r="BD121" s="162">
        <v>0</v>
      </c>
      <c r="BE121" s="162">
        <v>32.722550612882685</v>
      </c>
      <c r="BF121" s="162">
        <v>196.33530367729611</v>
      </c>
      <c r="BG121" s="162">
        <v>111.86005818126435</v>
      </c>
      <c r="BH121" s="162">
        <v>71.742152987633773</v>
      </c>
      <c r="BI121" s="162">
        <v>103.91998468432624</v>
      </c>
      <c r="BJ121" s="162">
        <v>58.343860222604746</v>
      </c>
      <c r="BK121" s="162">
        <v>100.28331934684707</v>
      </c>
      <c r="BL121" s="162">
        <v>0</v>
      </c>
      <c r="BM121" s="162">
        <v>68.018366250645286</v>
      </c>
      <c r="BN121" s="162">
        <v>408.11019750387163</v>
      </c>
      <c r="BO121" s="162">
        <v>143.39830484909481</v>
      </c>
      <c r="BP121" s="162">
        <v>0</v>
      </c>
      <c r="BQ121" s="162">
        <v>1.0985847250647902E-3</v>
      </c>
      <c r="BR121" s="162">
        <v>9.8684654485382758E-3</v>
      </c>
      <c r="BS121" s="162">
        <v>1.3993481049946954E-3</v>
      </c>
      <c r="BT121" s="162">
        <v>1.3173815321884406</v>
      </c>
      <c r="BU121" s="162">
        <v>1.1085291030508191</v>
      </c>
      <c r="BV121" s="162">
        <v>4.9788973497292046</v>
      </c>
      <c r="BW121" s="162">
        <v>1.4900785117592112</v>
      </c>
      <c r="BX121" s="162">
        <v>4.1981075306423836</v>
      </c>
      <c r="BY121" s="162">
        <v>3.5325562578086998</v>
      </c>
      <c r="BZ121" s="162">
        <v>4.5332233346404438</v>
      </c>
      <c r="CA121" s="162">
        <v>3.6744545740328372</v>
      </c>
    </row>
    <row r="122" spans="1:79" hidden="1" x14ac:dyDescent="0.45">
      <c r="A122" s="19">
        <v>118</v>
      </c>
      <c r="B122" s="19" t="str">
        <f t="shared" si="6"/>
        <v>20630_Green</v>
      </c>
      <c r="C122" s="19" t="s">
        <v>1694</v>
      </c>
      <c r="D122" s="19" t="s">
        <v>1694</v>
      </c>
      <c r="E122" s="19" t="s">
        <v>1694</v>
      </c>
      <c r="F122" s="19" t="s">
        <v>1694</v>
      </c>
      <c r="G122" s="19">
        <f t="shared" si="7"/>
        <v>206</v>
      </c>
      <c r="H122" s="19">
        <f t="shared" si="4"/>
        <v>20630</v>
      </c>
      <c r="I122" s="19" t="str">
        <f t="shared" si="5"/>
        <v>020630</v>
      </c>
      <c r="J122" s="115" t="s">
        <v>1784</v>
      </c>
      <c r="K122" s="116" t="s">
        <v>1785</v>
      </c>
      <c r="L122" s="117" t="s">
        <v>1786</v>
      </c>
      <c r="M122" s="118" t="s">
        <v>1787</v>
      </c>
      <c r="N122" s="118" t="s">
        <v>1665</v>
      </c>
      <c r="O122" s="125" t="s">
        <v>1718</v>
      </c>
      <c r="P122" s="104">
        <v>0.04</v>
      </c>
      <c r="Q122" s="104">
        <v>1.3061265981321782E-2</v>
      </c>
      <c r="R122" s="107" t="s">
        <v>361</v>
      </c>
      <c r="S122" s="108">
        <v>1644.7739456127094</v>
      </c>
      <c r="T122" s="108">
        <v>1094.9885020298805</v>
      </c>
      <c r="U122" s="108">
        <v>845.2870050684312</v>
      </c>
      <c r="V122" s="108">
        <v>1030.2575865104154</v>
      </c>
      <c r="W122" s="108"/>
      <c r="X122" s="162">
        <v>0</v>
      </c>
      <c r="Y122" s="162">
        <v>0</v>
      </c>
      <c r="Z122" s="162">
        <v>0</v>
      </c>
      <c r="AA122" s="162">
        <v>0</v>
      </c>
      <c r="AB122" s="162">
        <v>1060.1445051611086</v>
      </c>
      <c r="AC122" s="162">
        <v>988.04141618246661</v>
      </c>
      <c r="AD122" s="162">
        <v>1582.5420743617312</v>
      </c>
      <c r="AE122" s="162">
        <v>1173.6357712506347</v>
      </c>
      <c r="AF122" s="162">
        <v>977.18409702343627</v>
      </c>
      <c r="AG122" s="162">
        <v>705.06942943474201</v>
      </c>
      <c r="AH122" s="162">
        <v>872.82103234917668</v>
      </c>
      <c r="AI122" s="162">
        <v>871.23407513447353</v>
      </c>
      <c r="AJ122" s="162">
        <v>1549.3841132284524</v>
      </c>
      <c r="AK122" s="162">
        <v>1108.2078341424983</v>
      </c>
      <c r="AL122" s="162">
        <v>1153.2484878727566</v>
      </c>
      <c r="AM122" s="162">
        <v>1142.0239516685265</v>
      </c>
      <c r="AN122" s="162">
        <v>1297.6287472668107</v>
      </c>
      <c r="AO122" s="162">
        <v>1009.9310180169489</v>
      </c>
      <c r="AP122" s="162">
        <v>1362.4969302760289</v>
      </c>
      <c r="AQ122" s="162">
        <v>1083.2774011533638</v>
      </c>
      <c r="AR122" s="162">
        <v>1029.9548043230034</v>
      </c>
      <c r="AS122" s="162">
        <v>531.90548582726012</v>
      </c>
      <c r="AT122" s="162">
        <v>1678.4457630744021</v>
      </c>
      <c r="AU122" s="162">
        <v>1112.2684059768276</v>
      </c>
      <c r="AV122" s="162">
        <v>1184.4321479485393</v>
      </c>
      <c r="AW122" s="162">
        <v>846.01440090137294</v>
      </c>
      <c r="AX122" s="162">
        <v>1116.2131120773631</v>
      </c>
      <c r="AY122" s="162">
        <v>1013.8257430789184</v>
      </c>
      <c r="AZ122" s="162">
        <v>1090.6017308287692</v>
      </c>
      <c r="BA122" s="162">
        <v>759.62143606284189</v>
      </c>
      <c r="BB122" s="162">
        <v>1622.6559793761826</v>
      </c>
      <c r="BC122" s="162">
        <v>1022.0672269865598</v>
      </c>
      <c r="BD122" s="162">
        <v>707.33087013950694</v>
      </c>
      <c r="BE122" s="162">
        <v>538.37342094742485</v>
      </c>
      <c r="BF122" s="162">
        <v>1549.8702423267059</v>
      </c>
      <c r="BG122" s="162">
        <v>974.35157840647707</v>
      </c>
      <c r="BH122" s="162">
        <v>2643.0100099830634</v>
      </c>
      <c r="BI122" s="162">
        <v>2108.1987183550682</v>
      </c>
      <c r="BJ122" s="162">
        <v>1867.2442911134019</v>
      </c>
      <c r="BK122" s="162">
        <v>2096.725080962352</v>
      </c>
      <c r="BL122" s="162">
        <v>1277.5665107003506</v>
      </c>
      <c r="BM122" s="162">
        <v>902.52523060462067</v>
      </c>
      <c r="BN122" s="162">
        <v>1446.0543178261059</v>
      </c>
      <c r="BO122" s="162">
        <v>1041.262147380892</v>
      </c>
      <c r="BP122" s="162">
        <v>0</v>
      </c>
      <c r="BQ122" s="162">
        <v>1084.3284786970789</v>
      </c>
      <c r="BR122" s="162">
        <v>607.33169610700349</v>
      </c>
      <c r="BS122" s="162">
        <v>1066.4553595112236</v>
      </c>
      <c r="BT122" s="162">
        <v>1497.3417413970601</v>
      </c>
      <c r="BU122" s="162">
        <v>1269.0753508521841</v>
      </c>
      <c r="BV122" s="162">
        <v>1516.5326262529052</v>
      </c>
      <c r="BW122" s="162">
        <v>1381.9688135757062</v>
      </c>
      <c r="BX122" s="162">
        <v>1255.3962228951461</v>
      </c>
      <c r="BY122" s="162">
        <v>1444.0166225994326</v>
      </c>
      <c r="BZ122" s="162">
        <v>2609.4139126471732</v>
      </c>
      <c r="CA122" s="162">
        <v>1586.0189285678666</v>
      </c>
    </row>
    <row r="123" spans="1:79" hidden="1" x14ac:dyDescent="0.45">
      <c r="A123" s="19">
        <v>119</v>
      </c>
      <c r="B123" s="19" t="str">
        <f t="shared" si="6"/>
        <v>20630_Blue</v>
      </c>
      <c r="C123" s="19" t="s">
        <v>1694</v>
      </c>
      <c r="D123" s="19" t="s">
        <v>1694</v>
      </c>
      <c r="E123" s="19" t="s">
        <v>1694</v>
      </c>
      <c r="F123" s="19" t="s">
        <v>1694</v>
      </c>
      <c r="G123" s="19">
        <f t="shared" si="7"/>
        <v>206</v>
      </c>
      <c r="H123" s="19">
        <f t="shared" si="4"/>
        <v>20630</v>
      </c>
      <c r="I123" s="19" t="str">
        <f t="shared" si="5"/>
        <v>020630</v>
      </c>
      <c r="J123" s="99"/>
      <c r="K123" s="100"/>
      <c r="L123" s="101"/>
      <c r="M123" s="102"/>
      <c r="N123" s="102"/>
      <c r="O123" s="126"/>
      <c r="P123" s="104"/>
      <c r="Q123" s="104"/>
      <c r="R123" s="107" t="s">
        <v>362</v>
      </c>
      <c r="S123" s="108">
        <v>89.623140457425535</v>
      </c>
      <c r="T123" s="108">
        <v>88.581593540985068</v>
      </c>
      <c r="U123" s="108">
        <v>98.904840768684949</v>
      </c>
      <c r="V123" s="108">
        <v>93.499646046288419</v>
      </c>
      <c r="W123" s="108"/>
      <c r="X123" s="162">
        <v>0</v>
      </c>
      <c r="Y123" s="162">
        <v>0</v>
      </c>
      <c r="Z123" s="162">
        <v>0</v>
      </c>
      <c r="AA123" s="162">
        <v>0</v>
      </c>
      <c r="AB123" s="162">
        <v>324.26674309910794</v>
      </c>
      <c r="AC123" s="162">
        <v>157.74401129352105</v>
      </c>
      <c r="AD123" s="162">
        <v>39.158453042444435</v>
      </c>
      <c r="AE123" s="162">
        <v>142.01122282337857</v>
      </c>
      <c r="AF123" s="162">
        <v>348.755770745907</v>
      </c>
      <c r="AG123" s="162">
        <v>547.52323097706824</v>
      </c>
      <c r="AH123" s="162">
        <v>915.71141713566135</v>
      </c>
      <c r="AI123" s="162">
        <v>910.04761029787267</v>
      </c>
      <c r="AJ123" s="162">
        <v>132.12089168485238</v>
      </c>
      <c r="AK123" s="162">
        <v>181.40688625847966</v>
      </c>
      <c r="AL123" s="162">
        <v>202.128105656131</v>
      </c>
      <c r="AM123" s="162">
        <v>178.41898631980678</v>
      </c>
      <c r="AN123" s="162">
        <v>36.305674304799254</v>
      </c>
      <c r="AO123" s="162">
        <v>85.864315100664328</v>
      </c>
      <c r="AP123" s="162">
        <v>69.647208576518963</v>
      </c>
      <c r="AQ123" s="162">
        <v>75.351705254138906</v>
      </c>
      <c r="AR123" s="162">
        <v>32.399974834519625</v>
      </c>
      <c r="AS123" s="162">
        <v>73.745772169468353</v>
      </c>
      <c r="AT123" s="162">
        <v>164.9038699528852</v>
      </c>
      <c r="AU123" s="162">
        <v>119.93388206192914</v>
      </c>
      <c r="AV123" s="162">
        <v>42.424408108411484</v>
      </c>
      <c r="AW123" s="162">
        <v>81.297877874957891</v>
      </c>
      <c r="AX123" s="162">
        <v>81.936151100605883</v>
      </c>
      <c r="AY123" s="162">
        <v>77.092340419674414</v>
      </c>
      <c r="AZ123" s="162">
        <v>27.529456543591941</v>
      </c>
      <c r="BA123" s="162">
        <v>69.306570895411696</v>
      </c>
      <c r="BB123" s="162">
        <v>66.839367509639843</v>
      </c>
      <c r="BC123" s="162">
        <v>67.736934504706028</v>
      </c>
      <c r="BD123" s="162">
        <v>30.085931949663134</v>
      </c>
      <c r="BE123" s="162">
        <v>85.356660688901201</v>
      </c>
      <c r="BF123" s="162">
        <v>99.314178884245749</v>
      </c>
      <c r="BG123" s="162">
        <v>91.97418325544308</v>
      </c>
      <c r="BH123" s="162">
        <v>36.662891831795015</v>
      </c>
      <c r="BI123" s="162">
        <v>85.415734575406375</v>
      </c>
      <c r="BJ123" s="162">
        <v>70.954935829729905</v>
      </c>
      <c r="BK123" s="162">
        <v>83.681822510669051</v>
      </c>
      <c r="BL123" s="162">
        <v>29.718011143151696</v>
      </c>
      <c r="BM123" s="162">
        <v>59.559599925977288</v>
      </c>
      <c r="BN123" s="162">
        <v>72.358445285799647</v>
      </c>
      <c r="BO123" s="162">
        <v>63.923584673784418</v>
      </c>
      <c r="BP123" s="162">
        <v>0</v>
      </c>
      <c r="BQ123" s="162">
        <v>68.795950851461811</v>
      </c>
      <c r="BR123" s="162">
        <v>63.638646773309105</v>
      </c>
      <c r="BS123" s="162">
        <v>68.934333435607059</v>
      </c>
      <c r="BT123" s="162">
        <v>49.703548243945463</v>
      </c>
      <c r="BU123" s="162">
        <v>103.63375780770913</v>
      </c>
      <c r="BV123" s="162">
        <v>89.300025930063896</v>
      </c>
      <c r="BW123" s="162">
        <v>90.447508456845384</v>
      </c>
      <c r="BX123" s="162">
        <v>25.646127752145851</v>
      </c>
      <c r="BY123" s="162">
        <v>61.659246531520253</v>
      </c>
      <c r="BZ123" s="162">
        <v>61.754235339842722</v>
      </c>
      <c r="CA123" s="162">
        <v>62.093515496997831</v>
      </c>
    </row>
    <row r="124" spans="1:79" hidden="1" x14ac:dyDescent="0.45">
      <c r="A124" s="19">
        <v>120</v>
      </c>
      <c r="B124" s="19" t="str">
        <f t="shared" si="6"/>
        <v>20630_Grey</v>
      </c>
      <c r="C124" s="19" t="s">
        <v>1694</v>
      </c>
      <c r="D124" s="19" t="s">
        <v>1694</v>
      </c>
      <c r="E124" s="19" t="s">
        <v>1694</v>
      </c>
      <c r="F124" s="19" t="s">
        <v>1694</v>
      </c>
      <c r="G124" s="19">
        <f t="shared" si="7"/>
        <v>206</v>
      </c>
      <c r="H124" s="19">
        <f t="shared" si="4"/>
        <v>20630</v>
      </c>
      <c r="I124" s="19" t="str">
        <f t="shared" si="5"/>
        <v>020630</v>
      </c>
      <c r="J124" s="109"/>
      <c r="K124" s="110"/>
      <c r="L124" s="111"/>
      <c r="M124" s="112"/>
      <c r="N124" s="112"/>
      <c r="O124" s="127"/>
      <c r="P124" s="114"/>
      <c r="Q124" s="114"/>
      <c r="R124" s="107" t="s">
        <v>364</v>
      </c>
      <c r="S124" s="108">
        <v>135.74583200717151</v>
      </c>
      <c r="T124" s="108">
        <v>122.22784894724427</v>
      </c>
      <c r="U124" s="108">
        <v>143.47849555706415</v>
      </c>
      <c r="V124" s="108">
        <v>130.56585696055345</v>
      </c>
      <c r="W124" s="108"/>
      <c r="X124" s="162">
        <v>0</v>
      </c>
      <c r="Y124" s="162">
        <v>0</v>
      </c>
      <c r="Z124" s="162">
        <v>0</v>
      </c>
      <c r="AA124" s="162">
        <v>0</v>
      </c>
      <c r="AB124" s="162">
        <v>61.569440288604916</v>
      </c>
      <c r="AC124" s="162">
        <v>61.016033667396798</v>
      </c>
      <c r="AD124" s="162">
        <v>101.5546129488542</v>
      </c>
      <c r="AE124" s="162">
        <v>73.180345342481729</v>
      </c>
      <c r="AF124" s="162">
        <v>950.65721623166098</v>
      </c>
      <c r="AG124" s="162">
        <v>534.65833158036196</v>
      </c>
      <c r="AH124" s="162">
        <v>386.21505057988958</v>
      </c>
      <c r="AI124" s="162">
        <v>389.85706783787469</v>
      </c>
      <c r="AJ124" s="162">
        <v>10.155818983172527</v>
      </c>
      <c r="AK124" s="162">
        <v>11.999490737040771</v>
      </c>
      <c r="AL124" s="162">
        <v>14.638449253950453</v>
      </c>
      <c r="AM124" s="162">
        <v>11.941489884840529</v>
      </c>
      <c r="AN124" s="162">
        <v>1.1829091040667954</v>
      </c>
      <c r="AO124" s="162">
        <v>1.4165009487030789</v>
      </c>
      <c r="AP124" s="162">
        <v>2.4501103608669119</v>
      </c>
      <c r="AQ124" s="162">
        <v>1.4376533122760677</v>
      </c>
      <c r="AR124" s="162">
        <v>5.8099089296409892</v>
      </c>
      <c r="AS124" s="162">
        <v>6.8646308584065823</v>
      </c>
      <c r="AT124" s="162">
        <v>142.0932628996739</v>
      </c>
      <c r="AU124" s="162">
        <v>73.634699697969637</v>
      </c>
      <c r="AV124" s="162">
        <v>7.0901648627388569</v>
      </c>
      <c r="AW124" s="162">
        <v>8.3773024839745229</v>
      </c>
      <c r="AX124" s="162">
        <v>14.528067514241449</v>
      </c>
      <c r="AY124" s="162">
        <v>10.723552114609978</v>
      </c>
      <c r="AZ124" s="162">
        <v>13.50945338495128</v>
      </c>
      <c r="BA124" s="162">
        <v>17.39283846115384</v>
      </c>
      <c r="BB124" s="162">
        <v>72.511703391966165</v>
      </c>
      <c r="BC124" s="162">
        <v>33.523825424497787</v>
      </c>
      <c r="BD124" s="162">
        <v>9.7036928901472326</v>
      </c>
      <c r="BE124" s="162">
        <v>8.7033889254713426</v>
      </c>
      <c r="BF124" s="162">
        <v>30.164303019071042</v>
      </c>
      <c r="BG124" s="162">
        <v>17.88122233651676</v>
      </c>
      <c r="BH124" s="162">
        <v>17.993446605465397</v>
      </c>
      <c r="BI124" s="162">
        <v>22.655543717706202</v>
      </c>
      <c r="BJ124" s="162">
        <v>24.050244752341008</v>
      </c>
      <c r="BK124" s="162">
        <v>22.600762760659578</v>
      </c>
      <c r="BL124" s="162">
        <v>52.915273044058615</v>
      </c>
      <c r="BM124" s="162">
        <v>46.613064355971403</v>
      </c>
      <c r="BN124" s="162">
        <v>94.092455616961701</v>
      </c>
      <c r="BO124" s="162">
        <v>58.726833783893937</v>
      </c>
      <c r="BP124" s="162">
        <v>0</v>
      </c>
      <c r="BQ124" s="162">
        <v>0</v>
      </c>
      <c r="BR124" s="162">
        <v>0</v>
      </c>
      <c r="BS124" s="162">
        <v>0</v>
      </c>
      <c r="BT124" s="162">
        <v>10.921851281903024</v>
      </c>
      <c r="BU124" s="162">
        <v>12.904587360771568</v>
      </c>
      <c r="BV124" s="162">
        <v>17.125154247125732</v>
      </c>
      <c r="BW124" s="162">
        <v>13.644834612701704</v>
      </c>
      <c r="BX124" s="162">
        <v>1.1649901627292094</v>
      </c>
      <c r="BY124" s="162">
        <v>2.2566134521967696</v>
      </c>
      <c r="BZ124" s="162">
        <v>6.1678704651514495</v>
      </c>
      <c r="CA124" s="162">
        <v>2.7328127020104716</v>
      </c>
    </row>
    <row r="125" spans="1:79" hidden="1" x14ac:dyDescent="0.45">
      <c r="A125" s="19">
        <v>121</v>
      </c>
      <c r="B125" s="19" t="str">
        <f t="shared" si="6"/>
        <v>20641_Green</v>
      </c>
      <c r="C125" s="19" t="s">
        <v>1694</v>
      </c>
      <c r="D125" s="19" t="s">
        <v>1694</v>
      </c>
      <c r="E125" s="19" t="s">
        <v>1694</v>
      </c>
      <c r="F125" s="19" t="s">
        <v>1694</v>
      </c>
      <c r="G125" s="19">
        <f t="shared" si="7"/>
        <v>206</v>
      </c>
      <c r="H125" s="19">
        <f t="shared" si="4"/>
        <v>20641</v>
      </c>
      <c r="I125" s="19" t="str">
        <f t="shared" si="5"/>
        <v>020641</v>
      </c>
      <c r="J125" s="115" t="s">
        <v>1788</v>
      </c>
      <c r="K125" s="116" t="s">
        <v>1789</v>
      </c>
      <c r="L125" s="117" t="s">
        <v>1790</v>
      </c>
      <c r="M125" s="118"/>
      <c r="N125" s="118" t="s">
        <v>1784</v>
      </c>
      <c r="O125" s="118"/>
      <c r="P125" s="104">
        <v>0.6</v>
      </c>
      <c r="Q125" s="104">
        <v>0.32749425563008561</v>
      </c>
      <c r="R125" s="107" t="s">
        <v>361</v>
      </c>
      <c r="S125" s="108">
        <v>897.75669833032214</v>
      </c>
      <c r="T125" s="108">
        <v>597.67074065963038</v>
      </c>
      <c r="U125" s="108">
        <v>461.37773086445048</v>
      </c>
      <c r="V125" s="108">
        <v>562.33906900246177</v>
      </c>
      <c r="W125" s="108"/>
      <c r="X125" s="162">
        <v>0</v>
      </c>
      <c r="Y125" s="162">
        <v>0</v>
      </c>
      <c r="Z125" s="162">
        <v>0</v>
      </c>
      <c r="AA125" s="162">
        <v>0</v>
      </c>
      <c r="AB125" s="162">
        <v>578.6520592967712</v>
      </c>
      <c r="AC125" s="162">
        <v>539.29648020728757</v>
      </c>
      <c r="AD125" s="162">
        <v>863.78906441064476</v>
      </c>
      <c r="AE125" s="162">
        <v>640.59828881094677</v>
      </c>
      <c r="AF125" s="162">
        <v>533.37029744707934</v>
      </c>
      <c r="AG125" s="162">
        <v>384.84364660043337</v>
      </c>
      <c r="AH125" s="162">
        <v>476.40645714579415</v>
      </c>
      <c r="AI125" s="162">
        <v>475.54025819288421</v>
      </c>
      <c r="AJ125" s="162">
        <v>845.69066141138717</v>
      </c>
      <c r="AK125" s="162">
        <v>604.88616620987818</v>
      </c>
      <c r="AL125" s="162">
        <v>629.47042515401711</v>
      </c>
      <c r="AM125" s="162">
        <v>623.34380660568831</v>
      </c>
      <c r="AN125" s="162">
        <v>708.27660111724117</v>
      </c>
      <c r="AO125" s="162">
        <v>551.24434497199206</v>
      </c>
      <c r="AP125" s="162">
        <v>743.68319663170792</v>
      </c>
      <c r="AQ125" s="162">
        <v>591.27854355269096</v>
      </c>
      <c r="AR125" s="162">
        <v>562.17380329065406</v>
      </c>
      <c r="AS125" s="162">
        <v>290.3266519109294</v>
      </c>
      <c r="AT125" s="162">
        <v>916.1355763225373</v>
      </c>
      <c r="AU125" s="162">
        <v>607.10252279373833</v>
      </c>
      <c r="AV125" s="162">
        <v>646.49120772791719</v>
      </c>
      <c r="AW125" s="162">
        <v>461.7747607925466</v>
      </c>
      <c r="AX125" s="162">
        <v>609.25563710719564</v>
      </c>
      <c r="AY125" s="162">
        <v>553.37017844708146</v>
      </c>
      <c r="AZ125" s="162">
        <v>595.27633671108458</v>
      </c>
      <c r="BA125" s="162">
        <v>414.61942794009514</v>
      </c>
      <c r="BB125" s="162">
        <v>885.68418684918413</v>
      </c>
      <c r="BC125" s="162">
        <v>557.86857617644864</v>
      </c>
      <c r="BD125" s="162">
        <v>386.07799466753102</v>
      </c>
      <c r="BE125" s="162">
        <v>293.85700457366607</v>
      </c>
      <c r="BF125" s="162">
        <v>845.95600222334156</v>
      </c>
      <c r="BG125" s="162">
        <v>531.82424148704706</v>
      </c>
      <c r="BH125" s="162">
        <v>1442.6176597371143</v>
      </c>
      <c r="BI125" s="162">
        <v>1150.7049499799891</v>
      </c>
      <c r="BJ125" s="162">
        <v>1019.1862986628507</v>
      </c>
      <c r="BK125" s="162">
        <v>1144.4423660844941</v>
      </c>
      <c r="BL125" s="162">
        <v>697.32615573289524</v>
      </c>
      <c r="BM125" s="162">
        <v>492.61971430705267</v>
      </c>
      <c r="BN125" s="162">
        <v>789.290804028553</v>
      </c>
      <c r="BO125" s="162">
        <v>568.34561978714953</v>
      </c>
      <c r="BP125" s="162">
        <v>0</v>
      </c>
      <c r="BQ125" s="162">
        <v>591.852246649005</v>
      </c>
      <c r="BR125" s="162">
        <v>331.49606956186744</v>
      </c>
      <c r="BS125" s="162">
        <v>582.0966735430726</v>
      </c>
      <c r="BT125" s="162">
        <v>817.28469837114392</v>
      </c>
      <c r="BU125" s="162">
        <v>692.69147894304297</v>
      </c>
      <c r="BV125" s="162">
        <v>827.75953928905665</v>
      </c>
      <c r="BW125" s="162">
        <v>754.31141317661411</v>
      </c>
      <c r="BX125" s="162">
        <v>685.22508589644485</v>
      </c>
      <c r="BY125" s="162">
        <v>788.17858155945248</v>
      </c>
      <c r="BZ125" s="162">
        <v>1424.2801115886255</v>
      </c>
      <c r="CA125" s="162">
        <v>865.6868140442657</v>
      </c>
    </row>
    <row r="126" spans="1:79" hidden="1" x14ac:dyDescent="0.45">
      <c r="A126" s="19">
        <v>122</v>
      </c>
      <c r="B126" s="19" t="str">
        <f t="shared" si="6"/>
        <v>20641_Blue</v>
      </c>
      <c r="C126" s="19" t="s">
        <v>1694</v>
      </c>
      <c r="D126" s="19" t="s">
        <v>1694</v>
      </c>
      <c r="E126" s="19" t="s">
        <v>1694</v>
      </c>
      <c r="F126" s="19" t="s">
        <v>1694</v>
      </c>
      <c r="G126" s="19">
        <f t="shared" si="7"/>
        <v>206</v>
      </c>
      <c r="H126" s="19">
        <f t="shared" si="4"/>
        <v>20641</v>
      </c>
      <c r="I126" s="19" t="str">
        <f t="shared" si="5"/>
        <v>020641</v>
      </c>
      <c r="J126" s="99"/>
      <c r="K126" s="100"/>
      <c r="L126" s="101"/>
      <c r="M126" s="102"/>
      <c r="N126" s="102"/>
      <c r="O126" s="102"/>
      <c r="P126" s="104"/>
      <c r="Q126" s="104"/>
      <c r="R126" s="107" t="s">
        <v>362</v>
      </c>
      <c r="S126" s="108">
        <v>48.918439452225314</v>
      </c>
      <c r="T126" s="108">
        <v>48.349938398719509</v>
      </c>
      <c r="U126" s="108">
        <v>53.984612009587707</v>
      </c>
      <c r="V126" s="108">
        <v>51.034328306009506</v>
      </c>
      <c r="W126" s="108"/>
      <c r="X126" s="162">
        <v>0</v>
      </c>
      <c r="Y126" s="162">
        <v>0</v>
      </c>
      <c r="Z126" s="162">
        <v>0</v>
      </c>
      <c r="AA126" s="162">
        <v>0</v>
      </c>
      <c r="AB126" s="162">
        <v>176.99249276139093</v>
      </c>
      <c r="AC126" s="162">
        <v>86.100429264459166</v>
      </c>
      <c r="AD126" s="162">
        <v>21.373614051268337</v>
      </c>
      <c r="AE126" s="162">
        <v>77.513099516100993</v>
      </c>
      <c r="AF126" s="162">
        <v>190.35918589521268</v>
      </c>
      <c r="AG126" s="162">
        <v>298.85118828169067</v>
      </c>
      <c r="AH126" s="162">
        <v>499.81704821135708</v>
      </c>
      <c r="AI126" s="162">
        <v>496.72560787073337</v>
      </c>
      <c r="AJ126" s="162">
        <v>72.11472179252317</v>
      </c>
      <c r="AK126" s="162">
        <v>99.016188635654004</v>
      </c>
      <c r="AL126" s="162">
        <v>110.32632250628986</v>
      </c>
      <c r="AM126" s="162">
        <v>97.385321858465915</v>
      </c>
      <c r="AN126" s="162">
        <v>19.816499635997598</v>
      </c>
      <c r="AO126" s="162">
        <v>46.866783265131971</v>
      </c>
      <c r="AP126" s="162">
        <v>38.015101215800655</v>
      </c>
      <c r="AQ126" s="162">
        <v>41.128751037769717</v>
      </c>
      <c r="AR126" s="162">
        <v>17.684676068107517</v>
      </c>
      <c r="AS126" s="162">
        <v>40.252194604176537</v>
      </c>
      <c r="AT126" s="162">
        <v>90.008450234567633</v>
      </c>
      <c r="AU126" s="162">
        <v>65.4627623844966</v>
      </c>
      <c r="AV126" s="162">
        <v>23.156249923351982</v>
      </c>
      <c r="AW126" s="162">
        <v>44.374313331608235</v>
      </c>
      <c r="AX126" s="162">
        <v>44.722698023145242</v>
      </c>
      <c r="AY126" s="162">
        <v>42.078831067537394</v>
      </c>
      <c r="AZ126" s="162">
        <v>15.026231464407388</v>
      </c>
      <c r="BA126" s="162">
        <v>37.829173076111019</v>
      </c>
      <c r="BB126" s="162">
        <v>36.482514848925383</v>
      </c>
      <c r="BC126" s="162">
        <v>36.97242824047094</v>
      </c>
      <c r="BD126" s="162">
        <v>16.421616481320566</v>
      </c>
      <c r="BE126" s="162">
        <v>46.589693425635815</v>
      </c>
      <c r="BF126" s="162">
        <v>54.208038478682049</v>
      </c>
      <c r="BG126" s="162">
        <v>50.201694470710692</v>
      </c>
      <c r="BH126" s="162">
        <v>20.011477449500092</v>
      </c>
      <c r="BI126" s="162">
        <v>46.621937356449465</v>
      </c>
      <c r="BJ126" s="162">
        <v>38.728889821396479</v>
      </c>
      <c r="BK126" s="162">
        <v>45.675526954834169</v>
      </c>
      <c r="BL126" s="162">
        <v>16.220796563555091</v>
      </c>
      <c r="BM126" s="162">
        <v>32.509044738972726</v>
      </c>
      <c r="BN126" s="162">
        <v>39.494958629038727</v>
      </c>
      <c r="BO126" s="162">
        <v>34.891011299912968</v>
      </c>
      <c r="BP126" s="162">
        <v>0</v>
      </c>
      <c r="BQ126" s="162">
        <v>37.550464524105735</v>
      </c>
      <c r="BR126" s="162">
        <v>34.735485423884697</v>
      </c>
      <c r="BS126" s="162">
        <v>37.625997026417096</v>
      </c>
      <c r="BT126" s="162">
        <v>27.129377557208279</v>
      </c>
      <c r="BU126" s="162">
        <v>56.565767285640455</v>
      </c>
      <c r="BV126" s="162">
        <v>48.742075866189367</v>
      </c>
      <c r="BW126" s="162">
        <v>49.368399092784088</v>
      </c>
      <c r="BX126" s="162">
        <v>13.998265863305143</v>
      </c>
      <c r="BY126" s="162">
        <v>33.655081742586937</v>
      </c>
      <c r="BZ126" s="162">
        <v>33.706928891044868</v>
      </c>
      <c r="CA126" s="162">
        <v>33.89211606190748</v>
      </c>
    </row>
    <row r="127" spans="1:79" hidden="1" x14ac:dyDescent="0.45">
      <c r="A127" s="19">
        <v>123</v>
      </c>
      <c r="B127" s="19" t="str">
        <f t="shared" si="6"/>
        <v>20641_Grey</v>
      </c>
      <c r="C127" s="19" t="s">
        <v>1694</v>
      </c>
      <c r="D127" s="19" t="s">
        <v>1694</v>
      </c>
      <c r="E127" s="19" t="s">
        <v>1694</v>
      </c>
      <c r="F127" s="19" t="s">
        <v>1694</v>
      </c>
      <c r="G127" s="19">
        <f t="shared" si="7"/>
        <v>206</v>
      </c>
      <c r="H127" s="19">
        <f t="shared" si="4"/>
        <v>20641</v>
      </c>
      <c r="I127" s="19" t="str">
        <f t="shared" si="5"/>
        <v>020641</v>
      </c>
      <c r="J127" s="109"/>
      <c r="K127" s="110"/>
      <c r="L127" s="111"/>
      <c r="M127" s="112"/>
      <c r="N127" s="112"/>
      <c r="O127" s="112"/>
      <c r="P127" s="114"/>
      <c r="Q127" s="114"/>
      <c r="R127" s="107" t="s">
        <v>364</v>
      </c>
      <c r="S127" s="108">
        <v>74.093300346792134</v>
      </c>
      <c r="T127" s="108">
        <v>66.71486401374051</v>
      </c>
      <c r="U127" s="108">
        <v>78.313971835642121</v>
      </c>
      <c r="V127" s="108">
        <v>71.265946893334473</v>
      </c>
      <c r="W127" s="108"/>
      <c r="X127" s="162">
        <v>0</v>
      </c>
      <c r="Y127" s="162">
        <v>0</v>
      </c>
      <c r="Z127" s="162">
        <v>0</v>
      </c>
      <c r="AA127" s="162">
        <v>0</v>
      </c>
      <c r="AB127" s="162">
        <v>33.606063361462787</v>
      </c>
      <c r="AC127" s="162">
        <v>33.304000879007262</v>
      </c>
      <c r="AD127" s="162">
        <v>55.430920622477437</v>
      </c>
      <c r="AE127" s="162">
        <v>39.943571207814429</v>
      </c>
      <c r="AF127" s="162">
        <v>518.89129564859525</v>
      </c>
      <c r="AG127" s="162">
        <v>291.82922052889023</v>
      </c>
      <c r="AH127" s="162">
        <v>210.80535083799467</v>
      </c>
      <c r="AI127" s="162">
        <v>212.79325038948761</v>
      </c>
      <c r="AJ127" s="162">
        <v>5.5432872970132987</v>
      </c>
      <c r="AK127" s="162">
        <v>6.5496071447787916</v>
      </c>
      <c r="AL127" s="162">
        <v>7.9900134033354764</v>
      </c>
      <c r="AM127" s="162">
        <v>6.5179489015834093</v>
      </c>
      <c r="AN127" s="162">
        <v>0.64565989419067771</v>
      </c>
      <c r="AO127" s="162">
        <v>0.77315987299137479</v>
      </c>
      <c r="AP127" s="162">
        <v>1.3373284480727829</v>
      </c>
      <c r="AQ127" s="162">
        <v>0.7847053355966298</v>
      </c>
      <c r="AR127" s="162">
        <v>3.1711863336522721</v>
      </c>
      <c r="AS127" s="162">
        <v>3.746878621915299</v>
      </c>
      <c r="AT127" s="162">
        <v>77.557878938964606</v>
      </c>
      <c r="AU127" s="162">
        <v>40.191568610219093</v>
      </c>
      <c r="AV127" s="162">
        <v>3.8699804400287503</v>
      </c>
      <c r="AW127" s="162">
        <v>4.5725307352955058</v>
      </c>
      <c r="AX127" s="162">
        <v>7.9297644272002188</v>
      </c>
      <c r="AY127" s="162">
        <v>5.8531695291410424</v>
      </c>
      <c r="AZ127" s="162">
        <v>7.3737806337899325</v>
      </c>
      <c r="BA127" s="162">
        <v>9.4934244752165018</v>
      </c>
      <c r="BB127" s="162">
        <v>39.578610544702528</v>
      </c>
      <c r="BC127" s="162">
        <v>18.298100422114736</v>
      </c>
      <c r="BD127" s="162">
        <v>5.2965061332028709</v>
      </c>
      <c r="BE127" s="162">
        <v>4.7505164626772798</v>
      </c>
      <c r="BF127" s="162">
        <v>16.464393273051691</v>
      </c>
      <c r="BG127" s="162">
        <v>9.7599959980893622</v>
      </c>
      <c r="BH127" s="162">
        <v>9.8212506704609694</v>
      </c>
      <c r="BI127" s="162">
        <v>12.365934042875091</v>
      </c>
      <c r="BJ127" s="162">
        <v>13.127195004815485</v>
      </c>
      <c r="BK127" s="162">
        <v>12.336033294957279</v>
      </c>
      <c r="BL127" s="162">
        <v>28.882413261711182</v>
      </c>
      <c r="BM127" s="162">
        <v>25.442518023160218</v>
      </c>
      <c r="BN127" s="162">
        <v>51.357897854472895</v>
      </c>
      <c r="BO127" s="162">
        <v>32.054501192613515</v>
      </c>
      <c r="BP127" s="162">
        <v>0</v>
      </c>
      <c r="BQ127" s="162">
        <v>0</v>
      </c>
      <c r="BR127" s="162">
        <v>0</v>
      </c>
      <c r="BS127" s="162">
        <v>0</v>
      </c>
      <c r="BT127" s="162">
        <v>5.9614059261155452</v>
      </c>
      <c r="BU127" s="162">
        <v>7.043630386548827</v>
      </c>
      <c r="BV127" s="162">
        <v>9.3473160711880681</v>
      </c>
      <c r="BW127" s="162">
        <v>7.4476749244706211</v>
      </c>
      <c r="BX127" s="162">
        <v>0.6358793102656245</v>
      </c>
      <c r="BY127" s="162">
        <v>1.2317132379533646</v>
      </c>
      <c r="BZ127" s="162">
        <v>3.3665702446792731</v>
      </c>
      <c r="CA127" s="162">
        <v>1.4916341027022706</v>
      </c>
    </row>
    <row r="128" spans="1:79" hidden="1" x14ac:dyDescent="0.45">
      <c r="A128" s="19">
        <v>124</v>
      </c>
      <c r="B128" s="19" t="str">
        <f t="shared" si="6"/>
        <v>20649_Green</v>
      </c>
      <c r="C128" s="19" t="s">
        <v>1694</v>
      </c>
      <c r="D128" s="19" t="s">
        <v>1694</v>
      </c>
      <c r="E128" s="19" t="s">
        <v>1694</v>
      </c>
      <c r="F128" s="19" t="s">
        <v>1694</v>
      </c>
      <c r="G128" s="19">
        <f t="shared" si="7"/>
        <v>206</v>
      </c>
      <c r="H128" s="19">
        <f t="shared" si="4"/>
        <v>20649</v>
      </c>
      <c r="I128" s="19" t="str">
        <f t="shared" si="5"/>
        <v>020649</v>
      </c>
      <c r="J128" s="115" t="s">
        <v>1791</v>
      </c>
      <c r="K128" s="116" t="s">
        <v>1792</v>
      </c>
      <c r="L128" s="117" t="s">
        <v>1793</v>
      </c>
      <c r="M128" s="118" t="s">
        <v>1794</v>
      </c>
      <c r="N128" s="118" t="s">
        <v>1784</v>
      </c>
      <c r="O128" s="125" t="s">
        <v>1785</v>
      </c>
      <c r="P128" s="104">
        <v>1</v>
      </c>
      <c r="Q128" s="104">
        <v>1</v>
      </c>
      <c r="R128" s="107" t="s">
        <v>361</v>
      </c>
      <c r="S128" s="108">
        <v>1644.7739456127094</v>
      </c>
      <c r="T128" s="108">
        <v>1094.9885020298805</v>
      </c>
      <c r="U128" s="108">
        <v>845.2870050684312</v>
      </c>
      <c r="V128" s="108">
        <v>1030.2575865104154</v>
      </c>
      <c r="W128" s="108"/>
      <c r="X128" s="162">
        <v>0</v>
      </c>
      <c r="Y128" s="162">
        <v>0</v>
      </c>
      <c r="Z128" s="162">
        <v>0</v>
      </c>
      <c r="AA128" s="162">
        <v>0</v>
      </c>
      <c r="AB128" s="162">
        <v>1060.1445051611086</v>
      </c>
      <c r="AC128" s="162">
        <v>988.04141618246661</v>
      </c>
      <c r="AD128" s="162">
        <v>1582.5420743617312</v>
      </c>
      <c r="AE128" s="162">
        <v>1173.6357712506347</v>
      </c>
      <c r="AF128" s="162">
        <v>977.18409702343627</v>
      </c>
      <c r="AG128" s="162">
        <v>705.06942943474201</v>
      </c>
      <c r="AH128" s="162">
        <v>872.82103234917668</v>
      </c>
      <c r="AI128" s="162">
        <v>871.23407513447353</v>
      </c>
      <c r="AJ128" s="162">
        <v>1549.3841132284524</v>
      </c>
      <c r="AK128" s="162">
        <v>1108.2078341424983</v>
      </c>
      <c r="AL128" s="162">
        <v>1153.2484878727566</v>
      </c>
      <c r="AM128" s="162">
        <v>1142.0239516685265</v>
      </c>
      <c r="AN128" s="162">
        <v>1297.6287472668107</v>
      </c>
      <c r="AO128" s="162">
        <v>1009.9310180169489</v>
      </c>
      <c r="AP128" s="162">
        <v>1362.4969302760289</v>
      </c>
      <c r="AQ128" s="162">
        <v>1083.2774011533638</v>
      </c>
      <c r="AR128" s="162">
        <v>1029.9548043230034</v>
      </c>
      <c r="AS128" s="162">
        <v>531.90548582726012</v>
      </c>
      <c r="AT128" s="162">
        <v>1678.4457630744021</v>
      </c>
      <c r="AU128" s="162">
        <v>1112.2684059768276</v>
      </c>
      <c r="AV128" s="162">
        <v>1184.4321479485393</v>
      </c>
      <c r="AW128" s="162">
        <v>846.01440090137294</v>
      </c>
      <c r="AX128" s="162">
        <v>1116.2131120773631</v>
      </c>
      <c r="AY128" s="162">
        <v>1013.8257430789184</v>
      </c>
      <c r="AZ128" s="162">
        <v>1090.6017308287692</v>
      </c>
      <c r="BA128" s="162">
        <v>759.62143606284189</v>
      </c>
      <c r="BB128" s="162">
        <v>1622.6559793761826</v>
      </c>
      <c r="BC128" s="162">
        <v>1022.0672269865598</v>
      </c>
      <c r="BD128" s="162">
        <v>707.33087013950694</v>
      </c>
      <c r="BE128" s="162">
        <v>538.37342094742485</v>
      </c>
      <c r="BF128" s="162">
        <v>1549.8702423267059</v>
      </c>
      <c r="BG128" s="162">
        <v>974.35157840647707</v>
      </c>
      <c r="BH128" s="162">
        <v>2643.0100099830634</v>
      </c>
      <c r="BI128" s="162">
        <v>2108.1987183550682</v>
      </c>
      <c r="BJ128" s="162">
        <v>1867.2442911134019</v>
      </c>
      <c r="BK128" s="162">
        <v>2096.725080962352</v>
      </c>
      <c r="BL128" s="162">
        <v>1277.5665107003506</v>
      </c>
      <c r="BM128" s="162">
        <v>902.52523060462067</v>
      </c>
      <c r="BN128" s="162">
        <v>1446.0543178261059</v>
      </c>
      <c r="BO128" s="162">
        <v>1041.262147380892</v>
      </c>
      <c r="BP128" s="162">
        <v>0</v>
      </c>
      <c r="BQ128" s="162">
        <v>1084.3284786970789</v>
      </c>
      <c r="BR128" s="162">
        <v>607.33169610700349</v>
      </c>
      <c r="BS128" s="162">
        <v>1066.4553595112236</v>
      </c>
      <c r="BT128" s="162">
        <v>1497.3417413970601</v>
      </c>
      <c r="BU128" s="162">
        <v>1269.0753508521841</v>
      </c>
      <c r="BV128" s="162">
        <v>1516.5326262529052</v>
      </c>
      <c r="BW128" s="162">
        <v>1381.9688135757062</v>
      </c>
      <c r="BX128" s="162">
        <v>1255.3962228951461</v>
      </c>
      <c r="BY128" s="162">
        <v>1444.0166225994326</v>
      </c>
      <c r="BZ128" s="162">
        <v>2609.4139126471732</v>
      </c>
      <c r="CA128" s="162">
        <v>1586.0189285678666</v>
      </c>
    </row>
    <row r="129" spans="1:79" hidden="1" x14ac:dyDescent="0.45">
      <c r="A129" s="19">
        <v>125</v>
      </c>
      <c r="B129" s="19" t="str">
        <f t="shared" si="6"/>
        <v>20649_Blue</v>
      </c>
      <c r="C129" s="19" t="s">
        <v>1694</v>
      </c>
      <c r="D129" s="19" t="s">
        <v>1694</v>
      </c>
      <c r="E129" s="19" t="s">
        <v>1694</v>
      </c>
      <c r="F129" s="19" t="s">
        <v>1694</v>
      </c>
      <c r="G129" s="19">
        <f t="shared" si="7"/>
        <v>206</v>
      </c>
      <c r="H129" s="19">
        <f t="shared" si="4"/>
        <v>20649</v>
      </c>
      <c r="I129" s="19" t="str">
        <f t="shared" si="5"/>
        <v>020649</v>
      </c>
      <c r="J129" s="99"/>
      <c r="K129" s="100"/>
      <c r="L129" s="101"/>
      <c r="M129" s="102"/>
      <c r="N129" s="102"/>
      <c r="O129" s="126"/>
      <c r="P129" s="104"/>
      <c r="Q129" s="104"/>
      <c r="R129" s="107" t="s">
        <v>362</v>
      </c>
      <c r="S129" s="108">
        <v>89.623140457425535</v>
      </c>
      <c r="T129" s="108">
        <v>88.581593540985068</v>
      </c>
      <c r="U129" s="108">
        <v>98.904840768684949</v>
      </c>
      <c r="V129" s="108">
        <v>93.499646046288419</v>
      </c>
      <c r="W129" s="108"/>
      <c r="X129" s="162">
        <v>0</v>
      </c>
      <c r="Y129" s="162">
        <v>0</v>
      </c>
      <c r="Z129" s="162">
        <v>0</v>
      </c>
      <c r="AA129" s="162">
        <v>0</v>
      </c>
      <c r="AB129" s="162">
        <v>324.26674309910794</v>
      </c>
      <c r="AC129" s="162">
        <v>157.74401129352105</v>
      </c>
      <c r="AD129" s="162">
        <v>39.158453042444435</v>
      </c>
      <c r="AE129" s="162">
        <v>142.01122282337857</v>
      </c>
      <c r="AF129" s="162">
        <v>348.755770745907</v>
      </c>
      <c r="AG129" s="162">
        <v>547.52323097706824</v>
      </c>
      <c r="AH129" s="162">
        <v>915.71141713566135</v>
      </c>
      <c r="AI129" s="162">
        <v>910.04761029787267</v>
      </c>
      <c r="AJ129" s="162">
        <v>132.12089168485238</v>
      </c>
      <c r="AK129" s="162">
        <v>181.40688625847966</v>
      </c>
      <c r="AL129" s="162">
        <v>202.128105656131</v>
      </c>
      <c r="AM129" s="162">
        <v>178.41898631980678</v>
      </c>
      <c r="AN129" s="162">
        <v>36.305674304799254</v>
      </c>
      <c r="AO129" s="162">
        <v>85.864315100664328</v>
      </c>
      <c r="AP129" s="162">
        <v>69.647208576518963</v>
      </c>
      <c r="AQ129" s="162">
        <v>75.351705254138906</v>
      </c>
      <c r="AR129" s="162">
        <v>32.399974834519625</v>
      </c>
      <c r="AS129" s="162">
        <v>73.745772169468353</v>
      </c>
      <c r="AT129" s="162">
        <v>164.9038699528852</v>
      </c>
      <c r="AU129" s="162">
        <v>119.93388206192914</v>
      </c>
      <c r="AV129" s="162">
        <v>42.424408108411484</v>
      </c>
      <c r="AW129" s="162">
        <v>81.297877874957891</v>
      </c>
      <c r="AX129" s="162">
        <v>81.936151100605883</v>
      </c>
      <c r="AY129" s="162">
        <v>77.092340419674414</v>
      </c>
      <c r="AZ129" s="162">
        <v>27.529456543591941</v>
      </c>
      <c r="BA129" s="162">
        <v>69.306570895411696</v>
      </c>
      <c r="BB129" s="162">
        <v>66.839367509639843</v>
      </c>
      <c r="BC129" s="162">
        <v>67.736934504706028</v>
      </c>
      <c r="BD129" s="162">
        <v>30.085931949663134</v>
      </c>
      <c r="BE129" s="162">
        <v>85.356660688901201</v>
      </c>
      <c r="BF129" s="162">
        <v>99.314178884245749</v>
      </c>
      <c r="BG129" s="162">
        <v>91.97418325544308</v>
      </c>
      <c r="BH129" s="162">
        <v>36.662891831795015</v>
      </c>
      <c r="BI129" s="162">
        <v>85.415734575406375</v>
      </c>
      <c r="BJ129" s="162">
        <v>70.954935829729905</v>
      </c>
      <c r="BK129" s="162">
        <v>83.681822510669051</v>
      </c>
      <c r="BL129" s="162">
        <v>29.718011143151696</v>
      </c>
      <c r="BM129" s="162">
        <v>59.559599925977288</v>
      </c>
      <c r="BN129" s="162">
        <v>72.358445285799647</v>
      </c>
      <c r="BO129" s="162">
        <v>63.923584673784418</v>
      </c>
      <c r="BP129" s="162">
        <v>0</v>
      </c>
      <c r="BQ129" s="162">
        <v>68.795950851461811</v>
      </c>
      <c r="BR129" s="162">
        <v>63.638646773309105</v>
      </c>
      <c r="BS129" s="162">
        <v>68.934333435607059</v>
      </c>
      <c r="BT129" s="162">
        <v>49.703548243945463</v>
      </c>
      <c r="BU129" s="162">
        <v>103.63375780770913</v>
      </c>
      <c r="BV129" s="162">
        <v>89.300025930063896</v>
      </c>
      <c r="BW129" s="162">
        <v>90.447508456845384</v>
      </c>
      <c r="BX129" s="162">
        <v>25.646127752145851</v>
      </c>
      <c r="BY129" s="162">
        <v>61.659246531520253</v>
      </c>
      <c r="BZ129" s="162">
        <v>61.754235339842722</v>
      </c>
      <c r="CA129" s="162">
        <v>62.093515496997831</v>
      </c>
    </row>
    <row r="130" spans="1:79" hidden="1" x14ac:dyDescent="0.45">
      <c r="A130" s="19">
        <v>126</v>
      </c>
      <c r="B130" s="19" t="str">
        <f t="shared" si="6"/>
        <v>20649_Grey</v>
      </c>
      <c r="C130" s="19" t="s">
        <v>1694</v>
      </c>
      <c r="D130" s="19" t="s">
        <v>1694</v>
      </c>
      <c r="E130" s="19" t="s">
        <v>1694</v>
      </c>
      <c r="F130" s="19" t="s">
        <v>1694</v>
      </c>
      <c r="G130" s="19">
        <f t="shared" si="7"/>
        <v>206</v>
      </c>
      <c r="H130" s="19">
        <f t="shared" si="4"/>
        <v>20649</v>
      </c>
      <c r="I130" s="19" t="str">
        <f t="shared" si="5"/>
        <v>020649</v>
      </c>
      <c r="J130" s="109"/>
      <c r="K130" s="110"/>
      <c r="L130" s="111"/>
      <c r="M130" s="112"/>
      <c r="N130" s="112"/>
      <c r="O130" s="127"/>
      <c r="P130" s="114"/>
      <c r="Q130" s="114"/>
      <c r="R130" s="107" t="s">
        <v>364</v>
      </c>
      <c r="S130" s="108">
        <v>135.74583200717151</v>
      </c>
      <c r="T130" s="108">
        <v>122.22784894724427</v>
      </c>
      <c r="U130" s="108">
        <v>143.47849555706415</v>
      </c>
      <c r="V130" s="108">
        <v>130.56585696055345</v>
      </c>
      <c r="W130" s="108"/>
      <c r="X130" s="162">
        <v>0</v>
      </c>
      <c r="Y130" s="162">
        <v>0</v>
      </c>
      <c r="Z130" s="162">
        <v>0</v>
      </c>
      <c r="AA130" s="162">
        <v>0</v>
      </c>
      <c r="AB130" s="162">
        <v>61.569440288604916</v>
      </c>
      <c r="AC130" s="162">
        <v>61.016033667396798</v>
      </c>
      <c r="AD130" s="162">
        <v>101.5546129488542</v>
      </c>
      <c r="AE130" s="162">
        <v>73.180345342481729</v>
      </c>
      <c r="AF130" s="162">
        <v>950.65721623166098</v>
      </c>
      <c r="AG130" s="162">
        <v>534.65833158036196</v>
      </c>
      <c r="AH130" s="162">
        <v>386.21505057988958</v>
      </c>
      <c r="AI130" s="162">
        <v>389.85706783787469</v>
      </c>
      <c r="AJ130" s="162">
        <v>10.155818983172527</v>
      </c>
      <c r="AK130" s="162">
        <v>11.999490737040771</v>
      </c>
      <c r="AL130" s="162">
        <v>14.638449253950453</v>
      </c>
      <c r="AM130" s="162">
        <v>11.941489884840529</v>
      </c>
      <c r="AN130" s="162">
        <v>1.1829091040667954</v>
      </c>
      <c r="AO130" s="162">
        <v>1.4165009487030789</v>
      </c>
      <c r="AP130" s="162">
        <v>2.4501103608669119</v>
      </c>
      <c r="AQ130" s="162">
        <v>1.4376533122760677</v>
      </c>
      <c r="AR130" s="162">
        <v>5.8099089296409892</v>
      </c>
      <c r="AS130" s="162">
        <v>6.8646308584065823</v>
      </c>
      <c r="AT130" s="162">
        <v>142.0932628996739</v>
      </c>
      <c r="AU130" s="162">
        <v>73.634699697969637</v>
      </c>
      <c r="AV130" s="162">
        <v>7.0901648627388569</v>
      </c>
      <c r="AW130" s="162">
        <v>8.3773024839745229</v>
      </c>
      <c r="AX130" s="162">
        <v>14.528067514241449</v>
      </c>
      <c r="AY130" s="162">
        <v>10.723552114609978</v>
      </c>
      <c r="AZ130" s="162">
        <v>13.50945338495128</v>
      </c>
      <c r="BA130" s="162">
        <v>17.39283846115384</v>
      </c>
      <c r="BB130" s="162">
        <v>72.511703391966165</v>
      </c>
      <c r="BC130" s="162">
        <v>33.523825424497787</v>
      </c>
      <c r="BD130" s="162">
        <v>9.7036928901472326</v>
      </c>
      <c r="BE130" s="162">
        <v>8.7033889254713426</v>
      </c>
      <c r="BF130" s="162">
        <v>30.164303019071042</v>
      </c>
      <c r="BG130" s="162">
        <v>17.88122233651676</v>
      </c>
      <c r="BH130" s="162">
        <v>17.993446605465397</v>
      </c>
      <c r="BI130" s="162">
        <v>22.655543717706202</v>
      </c>
      <c r="BJ130" s="162">
        <v>24.050244752341008</v>
      </c>
      <c r="BK130" s="162">
        <v>22.600762760659578</v>
      </c>
      <c r="BL130" s="162">
        <v>52.915273044058615</v>
      </c>
      <c r="BM130" s="162">
        <v>46.613064355971403</v>
      </c>
      <c r="BN130" s="162">
        <v>94.092455616961701</v>
      </c>
      <c r="BO130" s="162">
        <v>58.726833783893937</v>
      </c>
      <c r="BP130" s="162">
        <v>0</v>
      </c>
      <c r="BQ130" s="162">
        <v>0</v>
      </c>
      <c r="BR130" s="162">
        <v>0</v>
      </c>
      <c r="BS130" s="162">
        <v>0</v>
      </c>
      <c r="BT130" s="162">
        <v>10.921851281903024</v>
      </c>
      <c r="BU130" s="162">
        <v>12.904587360771568</v>
      </c>
      <c r="BV130" s="162">
        <v>17.125154247125732</v>
      </c>
      <c r="BW130" s="162">
        <v>13.644834612701704</v>
      </c>
      <c r="BX130" s="162">
        <v>1.1649901627292094</v>
      </c>
      <c r="BY130" s="162">
        <v>2.2566134521967696</v>
      </c>
      <c r="BZ130" s="162">
        <v>6.1678704651514495</v>
      </c>
      <c r="CA130" s="162">
        <v>2.7328127020104716</v>
      </c>
    </row>
    <row r="131" spans="1:79" hidden="1" x14ac:dyDescent="0.45">
      <c r="A131" s="19">
        <v>127</v>
      </c>
      <c r="B131" s="19" t="str">
        <f t="shared" si="6"/>
        <v>20680_Green</v>
      </c>
      <c r="C131" s="19" t="s">
        <v>1694</v>
      </c>
      <c r="D131" s="19" t="s">
        <v>1694</v>
      </c>
      <c r="E131" s="19" t="s">
        <v>1694</v>
      </c>
      <c r="F131" s="19" t="s">
        <v>1694</v>
      </c>
      <c r="G131" s="19">
        <f t="shared" si="7"/>
        <v>207</v>
      </c>
      <c r="H131" s="19">
        <f t="shared" si="4"/>
        <v>20680</v>
      </c>
      <c r="I131" s="19" t="str">
        <f t="shared" si="5"/>
        <v>020680</v>
      </c>
      <c r="J131" s="115" t="s">
        <v>1795</v>
      </c>
      <c r="K131" s="116" t="s">
        <v>1796</v>
      </c>
      <c r="L131" s="120" t="s">
        <v>1797</v>
      </c>
      <c r="M131" s="118" t="s">
        <v>1798</v>
      </c>
      <c r="N131" s="118" t="s">
        <v>1676</v>
      </c>
      <c r="O131" s="125" t="s">
        <v>1677</v>
      </c>
      <c r="P131" s="104">
        <v>0.08</v>
      </c>
      <c r="Q131" s="104">
        <v>5.5686811832546611E-2</v>
      </c>
      <c r="R131" s="107" t="s">
        <v>361</v>
      </c>
      <c r="S131" s="108">
        <v>4960.2029898420833</v>
      </c>
      <c r="T131" s="108">
        <v>2429.6231507344055</v>
      </c>
      <c r="U131" s="108">
        <v>1410.3968179521048</v>
      </c>
      <c r="V131" s="108">
        <v>2978.0557683112165</v>
      </c>
      <c r="W131" s="108"/>
      <c r="X131" s="162">
        <v>3884.0320567500753</v>
      </c>
      <c r="Y131" s="162">
        <v>2112.5688157759223</v>
      </c>
      <c r="Z131" s="162">
        <v>832.35008862572886</v>
      </c>
      <c r="AA131" s="162">
        <v>2107.0741913172924</v>
      </c>
      <c r="AB131" s="162">
        <v>6514.8925670796625</v>
      </c>
      <c r="AC131" s="162">
        <v>3568.7926931665456</v>
      </c>
      <c r="AD131" s="162">
        <v>1590.7626933889985</v>
      </c>
      <c r="AE131" s="162">
        <v>3925.5512562879871</v>
      </c>
      <c r="AF131" s="162">
        <v>2411.2125593011069</v>
      </c>
      <c r="AG131" s="162">
        <v>1553.7103670513645</v>
      </c>
      <c r="AH131" s="162">
        <v>822.53055141560048</v>
      </c>
      <c r="AI131" s="162">
        <v>1154.1320225843333</v>
      </c>
      <c r="AJ131" s="162">
        <v>4256.502394764153</v>
      </c>
      <c r="AK131" s="162">
        <v>2432.0609456194807</v>
      </c>
      <c r="AL131" s="162">
        <v>1147.7827623229673</v>
      </c>
      <c r="AM131" s="162">
        <v>2502.7453791355751</v>
      </c>
      <c r="AN131" s="162">
        <v>6819.1069920864038</v>
      </c>
      <c r="AO131" s="162">
        <v>4476.1187306587626</v>
      </c>
      <c r="AP131" s="162">
        <v>2376.2145986960272</v>
      </c>
      <c r="AQ131" s="162">
        <v>4650.9173862469752</v>
      </c>
      <c r="AR131" s="162">
        <v>6212.7229342634409</v>
      </c>
      <c r="AS131" s="162">
        <v>3384.458493941223</v>
      </c>
      <c r="AT131" s="162">
        <v>1381.239709363721</v>
      </c>
      <c r="AU131" s="162">
        <v>3134.2622424286615</v>
      </c>
      <c r="AV131" s="162">
        <v>2726.6105648786352</v>
      </c>
      <c r="AW131" s="162">
        <v>1382.7350330519164</v>
      </c>
      <c r="AX131" s="162">
        <v>570.72809507579143</v>
      </c>
      <c r="AY131" s="162">
        <v>1854.8913574820112</v>
      </c>
      <c r="AZ131" s="162">
        <v>10515.326507090856</v>
      </c>
      <c r="BA131" s="162">
        <v>5462.9617048803912</v>
      </c>
      <c r="BB131" s="162">
        <v>1911.4795876316839</v>
      </c>
      <c r="BC131" s="162">
        <v>4871.3047485419738</v>
      </c>
      <c r="BD131" s="162">
        <v>8127.7529487429047</v>
      </c>
      <c r="BE131" s="162">
        <v>4509.6591100278638</v>
      </c>
      <c r="BF131" s="162">
        <v>1913.29830306658</v>
      </c>
      <c r="BG131" s="162">
        <v>3191.0959283450916</v>
      </c>
      <c r="BH131" s="162">
        <v>4158.6151548839189</v>
      </c>
      <c r="BI131" s="162">
        <v>2449.0669398421041</v>
      </c>
      <c r="BJ131" s="162">
        <v>1222.5670606725246</v>
      </c>
      <c r="BK131" s="162">
        <v>2449.9082309084615</v>
      </c>
      <c r="BL131" s="162">
        <v>7616.2670447922465</v>
      </c>
      <c r="BM131" s="162">
        <v>4321.8687123772606</v>
      </c>
      <c r="BN131" s="162">
        <v>1914.9370917307865</v>
      </c>
      <c r="BO131" s="162">
        <v>3607.5260556185531</v>
      </c>
      <c r="BP131" s="162">
        <v>0</v>
      </c>
      <c r="BQ131" s="162">
        <v>4574.3300972911111</v>
      </c>
      <c r="BR131" s="162">
        <v>2917.1430308589979</v>
      </c>
      <c r="BS131" s="162">
        <v>4484.4531249194115</v>
      </c>
      <c r="BT131" s="162">
        <v>4587.148978590657</v>
      </c>
      <c r="BU131" s="162">
        <v>3763.0836317668418</v>
      </c>
      <c r="BV131" s="162">
        <v>1621.096102182516</v>
      </c>
      <c r="BW131" s="162">
        <v>3693.9573892372996</v>
      </c>
      <c r="BX131" s="162">
        <v>4215.1459723353182</v>
      </c>
      <c r="BY131" s="162">
        <v>3123.8314574131409</v>
      </c>
      <c r="BZ131" s="162">
        <v>2271.5804540442377</v>
      </c>
      <c r="CA131" s="162">
        <v>3046.8541537896631</v>
      </c>
    </row>
    <row r="132" spans="1:79" hidden="1" x14ac:dyDescent="0.45">
      <c r="A132" s="19">
        <v>128</v>
      </c>
      <c r="B132" s="19" t="str">
        <f t="shared" si="6"/>
        <v>20680_Blue</v>
      </c>
      <c r="C132" s="19" t="s">
        <v>1694</v>
      </c>
      <c r="D132" s="19" t="s">
        <v>1694</v>
      </c>
      <c r="E132" s="19" t="s">
        <v>1694</v>
      </c>
      <c r="F132" s="19" t="s">
        <v>1694</v>
      </c>
      <c r="G132" s="19">
        <f t="shared" si="7"/>
        <v>207</v>
      </c>
      <c r="H132" s="19">
        <f t="shared" si="4"/>
        <v>20680</v>
      </c>
      <c r="I132" s="19" t="str">
        <f t="shared" si="5"/>
        <v>020680</v>
      </c>
      <c r="J132" s="99"/>
      <c r="K132" s="100"/>
      <c r="L132" s="121"/>
      <c r="M132" s="102"/>
      <c r="N132" s="102"/>
      <c r="O132" s="126"/>
      <c r="P132" s="104"/>
      <c r="Q132" s="104"/>
      <c r="R132" s="107" t="s">
        <v>362</v>
      </c>
      <c r="S132" s="108">
        <v>123.78436538188858</v>
      </c>
      <c r="T132" s="108">
        <v>143.17443307597682</v>
      </c>
      <c r="U132" s="108">
        <v>237.3166277037601</v>
      </c>
      <c r="V132" s="108">
        <v>151.07618907152963</v>
      </c>
      <c r="W132" s="108"/>
      <c r="X132" s="162">
        <v>0</v>
      </c>
      <c r="Y132" s="162">
        <v>228.68205329461895</v>
      </c>
      <c r="Z132" s="162">
        <v>243.68398610353211</v>
      </c>
      <c r="AA132" s="162">
        <v>228.8150033007644</v>
      </c>
      <c r="AB132" s="162">
        <v>115.96637276237938</v>
      </c>
      <c r="AC132" s="162">
        <v>132.30455132651215</v>
      </c>
      <c r="AD132" s="162">
        <v>140.32718034403948</v>
      </c>
      <c r="AE132" s="162">
        <v>131.27060773083846</v>
      </c>
      <c r="AF132" s="162">
        <v>1631.0056778870492</v>
      </c>
      <c r="AG132" s="162">
        <v>1837.3304710445514</v>
      </c>
      <c r="AH132" s="162">
        <v>1539.9096795585781</v>
      </c>
      <c r="AI132" s="162">
        <v>1654.9805419060153</v>
      </c>
      <c r="AJ132" s="162">
        <v>203.61362436833841</v>
      </c>
      <c r="AK132" s="162">
        <v>178.34828596908818</v>
      </c>
      <c r="AL132" s="162">
        <v>226.24536255691808</v>
      </c>
      <c r="AM132" s="162">
        <v>184.11550430260291</v>
      </c>
      <c r="AN132" s="162">
        <v>126.71255891749936</v>
      </c>
      <c r="AO132" s="162">
        <v>132.38765727072473</v>
      </c>
      <c r="AP132" s="162">
        <v>142.58106578035333</v>
      </c>
      <c r="AQ132" s="162">
        <v>132.79903747473347</v>
      </c>
      <c r="AR132" s="162">
        <v>0</v>
      </c>
      <c r="AS132" s="162">
        <v>165.75899979289619</v>
      </c>
      <c r="AT132" s="162">
        <v>190.5984206149098</v>
      </c>
      <c r="AU132" s="162">
        <v>170.42654157273563</v>
      </c>
      <c r="AV132" s="162">
        <v>152.07734855578255</v>
      </c>
      <c r="AW132" s="162">
        <v>142.92057017345866</v>
      </c>
      <c r="AX132" s="162">
        <v>167.66235998018308</v>
      </c>
      <c r="AY132" s="162">
        <v>151.76251393964699</v>
      </c>
      <c r="AZ132" s="162">
        <v>129.7638074040685</v>
      </c>
      <c r="BA132" s="162">
        <v>155.50849950583805</v>
      </c>
      <c r="BB132" s="162">
        <v>153.8616816284682</v>
      </c>
      <c r="BC132" s="162">
        <v>154.81867879082293</v>
      </c>
      <c r="BD132" s="162">
        <v>0</v>
      </c>
      <c r="BE132" s="162">
        <v>262.23670148554686</v>
      </c>
      <c r="BF132" s="162">
        <v>315.13476359006557</v>
      </c>
      <c r="BG132" s="162">
        <v>294.05618894455739</v>
      </c>
      <c r="BH132" s="162">
        <v>157.13279693163051</v>
      </c>
      <c r="BI132" s="162">
        <v>182.61263916785299</v>
      </c>
      <c r="BJ132" s="162">
        <v>197.84889649680085</v>
      </c>
      <c r="BK132" s="162">
        <v>182.3909675002773</v>
      </c>
      <c r="BL132" s="162">
        <v>0</v>
      </c>
      <c r="BM132" s="162">
        <v>150.54731694188777</v>
      </c>
      <c r="BN132" s="162">
        <v>176.79326508864096</v>
      </c>
      <c r="BO132" s="162">
        <v>160.71811866497362</v>
      </c>
      <c r="BP132" s="162">
        <v>0</v>
      </c>
      <c r="BQ132" s="162">
        <v>147.96305797954295</v>
      </c>
      <c r="BR132" s="162">
        <v>193.56737879243636</v>
      </c>
      <c r="BS132" s="162">
        <v>151.1063708098049</v>
      </c>
      <c r="BT132" s="162">
        <v>140.21346652680714</v>
      </c>
      <c r="BU132" s="162">
        <v>156.2031221963137</v>
      </c>
      <c r="BV132" s="162">
        <v>159.80925230742008</v>
      </c>
      <c r="BW132" s="162">
        <v>153.99437237099596</v>
      </c>
      <c r="BX132" s="162">
        <v>123.45598328382441</v>
      </c>
      <c r="BY132" s="162">
        <v>134.42138354296077</v>
      </c>
      <c r="BZ132" s="162">
        <v>160.11388963853531</v>
      </c>
      <c r="CA132" s="162">
        <v>138.55526920131956</v>
      </c>
    </row>
    <row r="133" spans="1:79" hidden="1" x14ac:dyDescent="0.45">
      <c r="A133" s="19">
        <v>129</v>
      </c>
      <c r="B133" s="19" t="str">
        <f t="shared" si="6"/>
        <v>20680_Grey</v>
      </c>
      <c r="C133" s="19" t="s">
        <v>1694</v>
      </c>
      <c r="D133" s="19" t="s">
        <v>1694</v>
      </c>
      <c r="E133" s="19" t="s">
        <v>1694</v>
      </c>
      <c r="F133" s="19" t="s">
        <v>1694</v>
      </c>
      <c r="G133" s="19">
        <f t="shared" si="7"/>
        <v>207</v>
      </c>
      <c r="H133" s="19">
        <f t="shared" ref="H133:H196" si="8">VALUE(I133)</f>
        <v>20680</v>
      </c>
      <c r="I133" s="19" t="str">
        <f t="shared" ref="I133:I196" si="9">IF(J133="",I132,LEFT(J133,6))</f>
        <v>020680</v>
      </c>
      <c r="J133" s="109"/>
      <c r="K133" s="110"/>
      <c r="L133" s="111"/>
      <c r="M133" s="112"/>
      <c r="N133" s="112"/>
      <c r="O133" s="127"/>
      <c r="P133" s="114"/>
      <c r="Q133" s="114"/>
      <c r="R133" s="107" t="s">
        <v>364</v>
      </c>
      <c r="S133" s="108">
        <v>6.3632873119907991</v>
      </c>
      <c r="T133" s="108">
        <v>20.932246774077893</v>
      </c>
      <c r="U133" s="108">
        <v>66.279910720547207</v>
      </c>
      <c r="V133" s="108">
        <v>23.175405564423709</v>
      </c>
      <c r="W133" s="108"/>
      <c r="X133" s="162">
        <v>0</v>
      </c>
      <c r="Y133" s="162">
        <v>2.549631434205573</v>
      </c>
      <c r="Z133" s="162">
        <v>3.9024970931717977</v>
      </c>
      <c r="AA133" s="162">
        <v>2.5548699646148973</v>
      </c>
      <c r="AB133" s="162">
        <v>0.46392955242249712</v>
      </c>
      <c r="AC133" s="162">
        <v>2.9976611696880724</v>
      </c>
      <c r="AD133" s="162">
        <v>4.0168902203041004</v>
      </c>
      <c r="AE133" s="162">
        <v>2.4961803928928705</v>
      </c>
      <c r="AF133" s="162">
        <v>791.47577374082584</v>
      </c>
      <c r="AG133" s="162">
        <v>892.47448336679497</v>
      </c>
      <c r="AH133" s="162">
        <v>743.18427879189562</v>
      </c>
      <c r="AI133" s="162">
        <v>800.2992805573175</v>
      </c>
      <c r="AJ133" s="162">
        <v>0.10922359112392513</v>
      </c>
      <c r="AK133" s="162">
        <v>0.63176421185488651</v>
      </c>
      <c r="AL133" s="162">
        <v>0.96627814247832244</v>
      </c>
      <c r="AM133" s="162">
        <v>0.61045872338747109</v>
      </c>
      <c r="AN133" s="162">
        <v>1.700555818293821</v>
      </c>
      <c r="AO133" s="162">
        <v>9.8808678689308671</v>
      </c>
      <c r="AP133" s="162">
        <v>10.07513718072328</v>
      </c>
      <c r="AQ133" s="162">
        <v>8.7773610689369868</v>
      </c>
      <c r="AR133" s="162">
        <v>0</v>
      </c>
      <c r="AS133" s="162">
        <v>1.2032378574812899</v>
      </c>
      <c r="AT133" s="162">
        <v>1.8416905981856488</v>
      </c>
      <c r="AU133" s="162">
        <v>1.2816064042852031</v>
      </c>
      <c r="AV133" s="162">
        <v>0</v>
      </c>
      <c r="AW133" s="162">
        <v>0</v>
      </c>
      <c r="AX133" s="162">
        <v>0</v>
      </c>
      <c r="AY133" s="162">
        <v>0</v>
      </c>
      <c r="AZ133" s="162">
        <v>1.1467028675716076</v>
      </c>
      <c r="BA133" s="162">
        <v>6.6579735516587855</v>
      </c>
      <c r="BB133" s="162">
        <v>10.183315539950826</v>
      </c>
      <c r="BC133" s="162">
        <v>7.1218563451866954</v>
      </c>
      <c r="BD133" s="162">
        <v>0</v>
      </c>
      <c r="BE133" s="162">
        <v>1.2629510609237222</v>
      </c>
      <c r="BF133" s="162">
        <v>1.9330883585567185</v>
      </c>
      <c r="BG133" s="162">
        <v>1.584994599217689</v>
      </c>
      <c r="BH133" s="162">
        <v>7.5562937277847251</v>
      </c>
      <c r="BI133" s="162">
        <v>44.001800764353156</v>
      </c>
      <c r="BJ133" s="162">
        <v>67.300390731924836</v>
      </c>
      <c r="BK133" s="162">
        <v>43.344657310890987</v>
      </c>
      <c r="BL133" s="162">
        <v>0</v>
      </c>
      <c r="BM133" s="162">
        <v>14.42879617867499</v>
      </c>
      <c r="BN133" s="162">
        <v>22.084892110216831</v>
      </c>
      <c r="BO133" s="162">
        <v>16.699418597734528</v>
      </c>
      <c r="BP133" s="162">
        <v>0</v>
      </c>
      <c r="BQ133" s="162">
        <v>0</v>
      </c>
      <c r="BR133" s="162">
        <v>0</v>
      </c>
      <c r="BS133" s="162">
        <v>0</v>
      </c>
      <c r="BT133" s="162">
        <v>0.1246856399856241</v>
      </c>
      <c r="BU133" s="162">
        <v>1.0717722768216356</v>
      </c>
      <c r="BV133" s="162">
        <v>1.6392668425555759</v>
      </c>
      <c r="BW133" s="162">
        <v>0.921522174248671</v>
      </c>
      <c r="BX133" s="162">
        <v>6.259815383425113E-2</v>
      </c>
      <c r="BY133" s="162">
        <v>0.36747989463841546</v>
      </c>
      <c r="BZ133" s="162">
        <v>0.56205746277837565</v>
      </c>
      <c r="CA133" s="162">
        <v>0.37918319846868187</v>
      </c>
    </row>
    <row r="134" spans="1:79" hidden="1" x14ac:dyDescent="0.45">
      <c r="A134" s="19">
        <v>130</v>
      </c>
      <c r="B134" s="19" t="str">
        <f t="shared" ref="B134:B197" si="10">H134&amp;"_"&amp;R134</f>
        <v>20690_Green</v>
      </c>
      <c r="C134" s="19" t="s">
        <v>1694</v>
      </c>
      <c r="D134" s="19" t="s">
        <v>1694</v>
      </c>
      <c r="E134" s="19" t="s">
        <v>1694</v>
      </c>
      <c r="F134" s="19" t="s">
        <v>1694</v>
      </c>
      <c r="G134" s="19">
        <f t="shared" ref="G134:G197" si="11">ROUND(H134/100,0)</f>
        <v>207</v>
      </c>
      <c r="H134" s="19">
        <f t="shared" si="8"/>
        <v>20690</v>
      </c>
      <c r="I134" s="19" t="str">
        <f t="shared" si="9"/>
        <v>020690</v>
      </c>
      <c r="J134" s="115" t="s">
        <v>1799</v>
      </c>
      <c r="K134" s="116" t="s">
        <v>1800</v>
      </c>
      <c r="L134" s="120" t="s">
        <v>1801</v>
      </c>
      <c r="M134" s="118" t="s">
        <v>1802</v>
      </c>
      <c r="N134" s="118" t="s">
        <v>1795</v>
      </c>
      <c r="O134" s="125" t="s">
        <v>1677</v>
      </c>
      <c r="P134" s="104">
        <v>1</v>
      </c>
      <c r="Q134" s="104">
        <v>1</v>
      </c>
      <c r="R134" s="107" t="s">
        <v>361</v>
      </c>
      <c r="S134" s="108">
        <v>4960.2029898420833</v>
      </c>
      <c r="T134" s="108">
        <v>2429.6231507344055</v>
      </c>
      <c r="U134" s="108">
        <v>1410.3968179521048</v>
      </c>
      <c r="V134" s="108">
        <v>2978.0557683112165</v>
      </c>
      <c r="W134" s="108"/>
      <c r="X134" s="162">
        <v>3884.0320567500753</v>
      </c>
      <c r="Y134" s="162">
        <v>2112.5688157759223</v>
      </c>
      <c r="Z134" s="162">
        <v>832.35008862572886</v>
      </c>
      <c r="AA134" s="162">
        <v>2107.0741913172924</v>
      </c>
      <c r="AB134" s="162">
        <v>6514.8925670796625</v>
      </c>
      <c r="AC134" s="162">
        <v>3568.7926931665456</v>
      </c>
      <c r="AD134" s="162">
        <v>1590.7626933889985</v>
      </c>
      <c r="AE134" s="162">
        <v>3925.5512562879871</v>
      </c>
      <c r="AF134" s="162">
        <v>2411.2125593011069</v>
      </c>
      <c r="AG134" s="162">
        <v>1553.7103670513645</v>
      </c>
      <c r="AH134" s="162">
        <v>822.53055141560048</v>
      </c>
      <c r="AI134" s="162">
        <v>1154.1320225843333</v>
      </c>
      <c r="AJ134" s="162">
        <v>4256.502394764153</v>
      </c>
      <c r="AK134" s="162">
        <v>2432.0609456194807</v>
      </c>
      <c r="AL134" s="162">
        <v>1147.7827623229673</v>
      </c>
      <c r="AM134" s="162">
        <v>2502.7453791355751</v>
      </c>
      <c r="AN134" s="162">
        <v>6819.1069920864038</v>
      </c>
      <c r="AO134" s="162">
        <v>4476.1187306587626</v>
      </c>
      <c r="AP134" s="162">
        <v>2376.2145986960272</v>
      </c>
      <c r="AQ134" s="162">
        <v>4650.9173862469752</v>
      </c>
      <c r="AR134" s="162">
        <v>6212.7229342634409</v>
      </c>
      <c r="AS134" s="162">
        <v>3384.458493941223</v>
      </c>
      <c r="AT134" s="162">
        <v>1381.239709363721</v>
      </c>
      <c r="AU134" s="162">
        <v>3134.2622424286615</v>
      </c>
      <c r="AV134" s="162">
        <v>2726.6105648786352</v>
      </c>
      <c r="AW134" s="162">
        <v>1382.7350330519164</v>
      </c>
      <c r="AX134" s="162">
        <v>570.72809507579143</v>
      </c>
      <c r="AY134" s="162">
        <v>1854.8913574820112</v>
      </c>
      <c r="AZ134" s="162">
        <v>10515.326507090856</v>
      </c>
      <c r="BA134" s="162">
        <v>5462.9617048803912</v>
      </c>
      <c r="BB134" s="162">
        <v>1911.4795876316839</v>
      </c>
      <c r="BC134" s="162">
        <v>4871.3047485419738</v>
      </c>
      <c r="BD134" s="162">
        <v>8127.7529487429047</v>
      </c>
      <c r="BE134" s="162">
        <v>4509.6591100278638</v>
      </c>
      <c r="BF134" s="162">
        <v>1913.29830306658</v>
      </c>
      <c r="BG134" s="162">
        <v>3191.0959283450916</v>
      </c>
      <c r="BH134" s="162">
        <v>4158.6151548839189</v>
      </c>
      <c r="BI134" s="162">
        <v>2449.0669398421041</v>
      </c>
      <c r="BJ134" s="162">
        <v>1222.5670606725246</v>
      </c>
      <c r="BK134" s="162">
        <v>2449.9082309084615</v>
      </c>
      <c r="BL134" s="162">
        <v>7616.2670447922465</v>
      </c>
      <c r="BM134" s="162">
        <v>4321.8687123772606</v>
      </c>
      <c r="BN134" s="162">
        <v>1914.9370917307865</v>
      </c>
      <c r="BO134" s="162">
        <v>3607.5260556185531</v>
      </c>
      <c r="BP134" s="162">
        <v>0</v>
      </c>
      <c r="BQ134" s="162">
        <v>4574.3300972911111</v>
      </c>
      <c r="BR134" s="162">
        <v>2917.1430308589979</v>
      </c>
      <c r="BS134" s="162">
        <v>4484.4531249194115</v>
      </c>
      <c r="BT134" s="162">
        <v>4587.148978590657</v>
      </c>
      <c r="BU134" s="162">
        <v>3763.0836317668418</v>
      </c>
      <c r="BV134" s="162">
        <v>1621.096102182516</v>
      </c>
      <c r="BW134" s="162">
        <v>3693.9573892372996</v>
      </c>
      <c r="BX134" s="162">
        <v>4215.1459723353182</v>
      </c>
      <c r="BY134" s="162">
        <v>3123.8314574131409</v>
      </c>
      <c r="BZ134" s="162">
        <v>2271.5804540442377</v>
      </c>
      <c r="CA134" s="162">
        <v>3046.8541537896631</v>
      </c>
    </row>
    <row r="135" spans="1:79" hidden="1" x14ac:dyDescent="0.45">
      <c r="A135" s="19">
        <v>131</v>
      </c>
      <c r="B135" s="19" t="str">
        <f t="shared" si="10"/>
        <v>20690_Blue</v>
      </c>
      <c r="C135" s="19" t="s">
        <v>1694</v>
      </c>
      <c r="D135" s="19" t="s">
        <v>1694</v>
      </c>
      <c r="E135" s="19" t="s">
        <v>1694</v>
      </c>
      <c r="F135" s="19" t="s">
        <v>1694</v>
      </c>
      <c r="G135" s="19">
        <f t="shared" si="11"/>
        <v>207</v>
      </c>
      <c r="H135" s="19">
        <f t="shared" si="8"/>
        <v>20690</v>
      </c>
      <c r="I135" s="19" t="str">
        <f t="shared" si="9"/>
        <v>020690</v>
      </c>
      <c r="J135" s="99"/>
      <c r="K135" s="100"/>
      <c r="L135" s="121"/>
      <c r="M135" s="102"/>
      <c r="N135" s="102"/>
      <c r="O135" s="126"/>
      <c r="P135" s="104"/>
      <c r="Q135" s="104"/>
      <c r="R135" s="107" t="s">
        <v>362</v>
      </c>
      <c r="S135" s="108">
        <v>123.78436538188858</v>
      </c>
      <c r="T135" s="108">
        <v>143.17443307597682</v>
      </c>
      <c r="U135" s="108">
        <v>237.3166277037601</v>
      </c>
      <c r="V135" s="108">
        <v>151.07618907152963</v>
      </c>
      <c r="W135" s="108"/>
      <c r="X135" s="162">
        <v>0</v>
      </c>
      <c r="Y135" s="162">
        <v>228.68205329461895</v>
      </c>
      <c r="Z135" s="162">
        <v>243.68398610353211</v>
      </c>
      <c r="AA135" s="162">
        <v>228.8150033007644</v>
      </c>
      <c r="AB135" s="162">
        <v>115.96637276237938</v>
      </c>
      <c r="AC135" s="162">
        <v>132.30455132651215</v>
      </c>
      <c r="AD135" s="162">
        <v>140.32718034403948</v>
      </c>
      <c r="AE135" s="162">
        <v>131.27060773083846</v>
      </c>
      <c r="AF135" s="162">
        <v>1631.0056778870492</v>
      </c>
      <c r="AG135" s="162">
        <v>1837.3304710445514</v>
      </c>
      <c r="AH135" s="162">
        <v>1539.9096795585781</v>
      </c>
      <c r="AI135" s="162">
        <v>1654.9805419060153</v>
      </c>
      <c r="AJ135" s="162">
        <v>203.61362436833841</v>
      </c>
      <c r="AK135" s="162">
        <v>178.34828596908818</v>
      </c>
      <c r="AL135" s="162">
        <v>226.24536255691808</v>
      </c>
      <c r="AM135" s="162">
        <v>184.11550430260291</v>
      </c>
      <c r="AN135" s="162">
        <v>126.71255891749936</v>
      </c>
      <c r="AO135" s="162">
        <v>132.38765727072473</v>
      </c>
      <c r="AP135" s="162">
        <v>142.58106578035333</v>
      </c>
      <c r="AQ135" s="162">
        <v>132.79903747473347</v>
      </c>
      <c r="AR135" s="162">
        <v>0</v>
      </c>
      <c r="AS135" s="162">
        <v>165.75899979289619</v>
      </c>
      <c r="AT135" s="162">
        <v>190.5984206149098</v>
      </c>
      <c r="AU135" s="162">
        <v>170.42654157273563</v>
      </c>
      <c r="AV135" s="162">
        <v>152.07734855578255</v>
      </c>
      <c r="AW135" s="162">
        <v>142.92057017345866</v>
      </c>
      <c r="AX135" s="162">
        <v>167.66235998018308</v>
      </c>
      <c r="AY135" s="162">
        <v>151.76251393964699</v>
      </c>
      <c r="AZ135" s="162">
        <v>129.7638074040685</v>
      </c>
      <c r="BA135" s="162">
        <v>155.50849950583805</v>
      </c>
      <c r="BB135" s="162">
        <v>153.8616816284682</v>
      </c>
      <c r="BC135" s="162">
        <v>154.81867879082293</v>
      </c>
      <c r="BD135" s="162">
        <v>0</v>
      </c>
      <c r="BE135" s="162">
        <v>262.23670148554686</v>
      </c>
      <c r="BF135" s="162">
        <v>315.13476359006557</v>
      </c>
      <c r="BG135" s="162">
        <v>294.05618894455739</v>
      </c>
      <c r="BH135" s="162">
        <v>157.13279693163051</v>
      </c>
      <c r="BI135" s="162">
        <v>182.61263916785299</v>
      </c>
      <c r="BJ135" s="162">
        <v>197.84889649680085</v>
      </c>
      <c r="BK135" s="162">
        <v>182.3909675002773</v>
      </c>
      <c r="BL135" s="162">
        <v>0</v>
      </c>
      <c r="BM135" s="162">
        <v>150.54731694188777</v>
      </c>
      <c r="BN135" s="162">
        <v>176.79326508864096</v>
      </c>
      <c r="BO135" s="162">
        <v>160.71811866497362</v>
      </c>
      <c r="BP135" s="162">
        <v>0</v>
      </c>
      <c r="BQ135" s="162">
        <v>147.96305797954295</v>
      </c>
      <c r="BR135" s="162">
        <v>193.56737879243636</v>
      </c>
      <c r="BS135" s="162">
        <v>151.1063708098049</v>
      </c>
      <c r="BT135" s="162">
        <v>140.21346652680714</v>
      </c>
      <c r="BU135" s="162">
        <v>156.2031221963137</v>
      </c>
      <c r="BV135" s="162">
        <v>159.80925230742008</v>
      </c>
      <c r="BW135" s="162">
        <v>153.99437237099596</v>
      </c>
      <c r="BX135" s="162">
        <v>123.45598328382441</v>
      </c>
      <c r="BY135" s="162">
        <v>134.42138354296077</v>
      </c>
      <c r="BZ135" s="162">
        <v>160.11388963853531</v>
      </c>
      <c r="CA135" s="162">
        <v>138.55526920131956</v>
      </c>
    </row>
    <row r="136" spans="1:79" hidden="1" x14ac:dyDescent="0.45">
      <c r="A136" s="19">
        <v>132</v>
      </c>
      <c r="B136" s="19" t="str">
        <f t="shared" si="10"/>
        <v>20690_Grey</v>
      </c>
      <c r="C136" s="19" t="s">
        <v>1694</v>
      </c>
      <c r="D136" s="19" t="s">
        <v>1694</v>
      </c>
      <c r="E136" s="19" t="s">
        <v>1694</v>
      </c>
      <c r="F136" s="19" t="s">
        <v>1694</v>
      </c>
      <c r="G136" s="19">
        <f t="shared" si="11"/>
        <v>207</v>
      </c>
      <c r="H136" s="19">
        <f t="shared" si="8"/>
        <v>20690</v>
      </c>
      <c r="I136" s="19" t="str">
        <f t="shared" si="9"/>
        <v>020690</v>
      </c>
      <c r="J136" s="109"/>
      <c r="K136" s="110"/>
      <c r="L136" s="111"/>
      <c r="M136" s="112"/>
      <c r="N136" s="112"/>
      <c r="O136" s="127"/>
      <c r="P136" s="114"/>
      <c r="Q136" s="114"/>
      <c r="R136" s="107" t="s">
        <v>364</v>
      </c>
      <c r="S136" s="108">
        <v>6.3632873119907991</v>
      </c>
      <c r="T136" s="108">
        <v>20.932246774077893</v>
      </c>
      <c r="U136" s="108">
        <v>66.279910720547207</v>
      </c>
      <c r="V136" s="108">
        <v>23.175405564423709</v>
      </c>
      <c r="W136" s="108"/>
      <c r="X136" s="162">
        <v>0</v>
      </c>
      <c r="Y136" s="162">
        <v>2.549631434205573</v>
      </c>
      <c r="Z136" s="162">
        <v>3.9024970931717977</v>
      </c>
      <c r="AA136" s="162">
        <v>2.5548699646148973</v>
      </c>
      <c r="AB136" s="162">
        <v>0.46392955242249712</v>
      </c>
      <c r="AC136" s="162">
        <v>2.9976611696880724</v>
      </c>
      <c r="AD136" s="162">
        <v>4.0168902203041004</v>
      </c>
      <c r="AE136" s="162">
        <v>2.4961803928928705</v>
      </c>
      <c r="AF136" s="162">
        <v>791.47577374082584</v>
      </c>
      <c r="AG136" s="162">
        <v>892.47448336679497</v>
      </c>
      <c r="AH136" s="162">
        <v>743.18427879189562</v>
      </c>
      <c r="AI136" s="162">
        <v>800.2992805573175</v>
      </c>
      <c r="AJ136" s="162">
        <v>0.10922359112392513</v>
      </c>
      <c r="AK136" s="162">
        <v>0.63176421185488651</v>
      </c>
      <c r="AL136" s="162">
        <v>0.96627814247832244</v>
      </c>
      <c r="AM136" s="162">
        <v>0.61045872338747109</v>
      </c>
      <c r="AN136" s="162">
        <v>1.700555818293821</v>
      </c>
      <c r="AO136" s="162">
        <v>9.8808678689308671</v>
      </c>
      <c r="AP136" s="162">
        <v>10.07513718072328</v>
      </c>
      <c r="AQ136" s="162">
        <v>8.7773610689369868</v>
      </c>
      <c r="AR136" s="162">
        <v>0</v>
      </c>
      <c r="AS136" s="162">
        <v>1.2032378574812899</v>
      </c>
      <c r="AT136" s="162">
        <v>1.8416905981856488</v>
      </c>
      <c r="AU136" s="162">
        <v>1.2816064042852031</v>
      </c>
      <c r="AV136" s="162">
        <v>0</v>
      </c>
      <c r="AW136" s="162">
        <v>0</v>
      </c>
      <c r="AX136" s="162">
        <v>0</v>
      </c>
      <c r="AY136" s="162">
        <v>0</v>
      </c>
      <c r="AZ136" s="162">
        <v>1.1467028675716076</v>
      </c>
      <c r="BA136" s="162">
        <v>6.6579735516587855</v>
      </c>
      <c r="BB136" s="162">
        <v>10.183315539950826</v>
      </c>
      <c r="BC136" s="162">
        <v>7.1218563451866954</v>
      </c>
      <c r="BD136" s="162">
        <v>0</v>
      </c>
      <c r="BE136" s="162">
        <v>1.2629510609237222</v>
      </c>
      <c r="BF136" s="162">
        <v>1.9330883585567185</v>
      </c>
      <c r="BG136" s="162">
        <v>1.584994599217689</v>
      </c>
      <c r="BH136" s="162">
        <v>7.5562937277847251</v>
      </c>
      <c r="BI136" s="162">
        <v>44.001800764353156</v>
      </c>
      <c r="BJ136" s="162">
        <v>67.300390731924836</v>
      </c>
      <c r="BK136" s="162">
        <v>43.344657310890987</v>
      </c>
      <c r="BL136" s="162">
        <v>0</v>
      </c>
      <c r="BM136" s="162">
        <v>14.42879617867499</v>
      </c>
      <c r="BN136" s="162">
        <v>22.084892110216831</v>
      </c>
      <c r="BO136" s="162">
        <v>16.699418597734528</v>
      </c>
      <c r="BP136" s="162">
        <v>0</v>
      </c>
      <c r="BQ136" s="162">
        <v>0</v>
      </c>
      <c r="BR136" s="162">
        <v>0</v>
      </c>
      <c r="BS136" s="162">
        <v>0</v>
      </c>
      <c r="BT136" s="162">
        <v>0.1246856399856241</v>
      </c>
      <c r="BU136" s="162">
        <v>1.0717722768216356</v>
      </c>
      <c r="BV136" s="162">
        <v>1.6392668425555759</v>
      </c>
      <c r="BW136" s="162">
        <v>0.921522174248671</v>
      </c>
      <c r="BX136" s="162">
        <v>6.259815383425113E-2</v>
      </c>
      <c r="BY136" s="162">
        <v>0.36747989463841546</v>
      </c>
      <c r="BZ136" s="162">
        <v>0.56205746277837565</v>
      </c>
      <c r="CA136" s="162">
        <v>0.37918319846868187</v>
      </c>
    </row>
    <row r="137" spans="1:79" hidden="1" x14ac:dyDescent="0.45">
      <c r="A137" s="19">
        <v>133</v>
      </c>
      <c r="B137" s="19" t="str">
        <f t="shared" si="10"/>
        <v>20900_Green</v>
      </c>
      <c r="C137" s="19" t="s">
        <v>1694</v>
      </c>
      <c r="D137" s="19" t="s">
        <v>1694</v>
      </c>
      <c r="E137" s="19" t="s">
        <v>1694</v>
      </c>
      <c r="F137" s="19" t="s">
        <v>1694</v>
      </c>
      <c r="G137" s="19">
        <f t="shared" si="11"/>
        <v>209</v>
      </c>
      <c r="H137" s="19">
        <f t="shared" si="8"/>
        <v>20900</v>
      </c>
      <c r="I137" s="19" t="str">
        <f t="shared" si="9"/>
        <v>020900</v>
      </c>
      <c r="J137" s="115" t="s">
        <v>1803</v>
      </c>
      <c r="K137" s="116" t="s">
        <v>1804</v>
      </c>
      <c r="L137" s="120" t="s">
        <v>1805</v>
      </c>
      <c r="M137" s="118" t="s">
        <v>1806</v>
      </c>
      <c r="N137" s="118" t="s">
        <v>1665</v>
      </c>
      <c r="O137" s="125" t="s">
        <v>1666</v>
      </c>
      <c r="P137" s="104">
        <v>0.78</v>
      </c>
      <c r="Q137" s="104">
        <v>1</v>
      </c>
      <c r="R137" s="107" t="s">
        <v>361</v>
      </c>
      <c r="S137" s="108">
        <v>7918.8295694678136</v>
      </c>
      <c r="T137" s="108">
        <v>4065.2996731851131</v>
      </c>
      <c r="U137" s="108">
        <v>2337.2108131215259</v>
      </c>
      <c r="V137" s="108">
        <v>3545.3949498138381</v>
      </c>
      <c r="W137" s="108"/>
      <c r="X137" s="162">
        <v>8527.1879972832521</v>
      </c>
      <c r="Y137" s="162">
        <v>5457.4003182612814</v>
      </c>
      <c r="Z137" s="162">
        <v>2698.5205456602862</v>
      </c>
      <c r="AA137" s="162">
        <v>5431.4603372125366</v>
      </c>
      <c r="AB137" s="162">
        <v>6363.496780346657</v>
      </c>
      <c r="AC137" s="162">
        <v>4072.6379394218611</v>
      </c>
      <c r="AD137" s="162">
        <v>3722.5601039149624</v>
      </c>
      <c r="AE137" s="162">
        <v>4203.9658959208291</v>
      </c>
      <c r="AF137" s="162">
        <v>4288.3458436749434</v>
      </c>
      <c r="AG137" s="162">
        <v>2546.9343634754223</v>
      </c>
      <c r="AH137" s="162">
        <v>1328.3079956608431</v>
      </c>
      <c r="AI137" s="162">
        <v>2196.6174837800909</v>
      </c>
      <c r="AJ137" s="162">
        <v>6449.0695677687381</v>
      </c>
      <c r="AK137" s="162">
        <v>3830.4689461509847</v>
      </c>
      <c r="AL137" s="162">
        <v>2029.3907381551837</v>
      </c>
      <c r="AM137" s="162">
        <v>3926.3450834438495</v>
      </c>
      <c r="AN137" s="162">
        <v>10964.917170268303</v>
      </c>
      <c r="AO137" s="162">
        <v>6512.6874933622421</v>
      </c>
      <c r="AP137" s="162">
        <v>3408.5333332626778</v>
      </c>
      <c r="AQ137" s="162">
        <v>6818.125247986979</v>
      </c>
      <c r="AR137" s="162">
        <v>8826.9356886206497</v>
      </c>
      <c r="AS137" s="162">
        <v>5649.2388407172148</v>
      </c>
      <c r="AT137" s="162">
        <v>3404.1039098558613</v>
      </c>
      <c r="AU137" s="162">
        <v>5032.8270372885354</v>
      </c>
      <c r="AV137" s="162">
        <v>8764.395653806092</v>
      </c>
      <c r="AW137" s="162">
        <v>4807.3261577187095</v>
      </c>
      <c r="AX137" s="162">
        <v>2515.4613615969997</v>
      </c>
      <c r="AY137" s="162">
        <v>4734.0787625236972</v>
      </c>
      <c r="AZ137" s="162">
        <v>18127.874193907643</v>
      </c>
      <c r="BA137" s="162">
        <v>10767.174773014491</v>
      </c>
      <c r="BB137" s="162">
        <v>5677.5934191834376</v>
      </c>
      <c r="BC137" s="162">
        <v>10132.785976941665</v>
      </c>
      <c r="BD137" s="162">
        <v>15484.595178496656</v>
      </c>
      <c r="BE137" s="162">
        <v>9910.1409142378616</v>
      </c>
      <c r="BF137" s="162">
        <v>4910.4781762898228</v>
      </c>
      <c r="BG137" s="162">
        <v>7891.5071324160299</v>
      </c>
      <c r="BH137" s="162">
        <v>18598.726784363487</v>
      </c>
      <c r="BI137" s="162">
        <v>11046.840887173024</v>
      </c>
      <c r="BJ137" s="162">
        <v>6010.618284981887</v>
      </c>
      <c r="BK137" s="162">
        <v>10708.404398182105</v>
      </c>
      <c r="BL137" s="162">
        <v>9597.9563357678817</v>
      </c>
      <c r="BM137" s="162">
        <v>6142.6920548914431</v>
      </c>
      <c r="BN137" s="162">
        <v>3662.4828609027795</v>
      </c>
      <c r="BO137" s="162">
        <v>5660.175071587315</v>
      </c>
      <c r="BP137" s="162">
        <v>0</v>
      </c>
      <c r="BQ137" s="162">
        <v>16707.935098566304</v>
      </c>
      <c r="BR137" s="162">
        <v>9682.8053814267569</v>
      </c>
      <c r="BS137" s="162">
        <v>11330.450274758212</v>
      </c>
      <c r="BT137" s="162">
        <v>12128.710271022459</v>
      </c>
      <c r="BU137" s="162">
        <v>6118.3073698698745</v>
      </c>
      <c r="BV137" s="162">
        <v>3201.439902838888</v>
      </c>
      <c r="BW137" s="162">
        <v>6433.1508109975121</v>
      </c>
      <c r="BX137" s="162">
        <v>15097.099047766318</v>
      </c>
      <c r="BY137" s="162">
        <v>8967.0251610329979</v>
      </c>
      <c r="BZ137" s="162">
        <v>4692.4796999791261</v>
      </c>
      <c r="CA137" s="162">
        <v>9196.3957159647416</v>
      </c>
    </row>
    <row r="138" spans="1:79" hidden="1" x14ac:dyDescent="0.45">
      <c r="A138" s="19">
        <v>134</v>
      </c>
      <c r="B138" s="19" t="str">
        <f t="shared" si="10"/>
        <v>20900_Blue</v>
      </c>
      <c r="C138" s="19" t="s">
        <v>1694</v>
      </c>
      <c r="D138" s="19" t="s">
        <v>1694</v>
      </c>
      <c r="E138" s="19" t="s">
        <v>1694</v>
      </c>
      <c r="F138" s="19" t="s">
        <v>1694</v>
      </c>
      <c r="G138" s="19">
        <f t="shared" si="11"/>
        <v>209</v>
      </c>
      <c r="H138" s="19">
        <f t="shared" si="8"/>
        <v>20900</v>
      </c>
      <c r="I138" s="19" t="str">
        <f t="shared" si="9"/>
        <v>020900</v>
      </c>
      <c r="J138" s="99"/>
      <c r="K138" s="100"/>
      <c r="L138" s="121"/>
      <c r="M138" s="102"/>
      <c r="N138" s="102"/>
      <c r="O138" s="126"/>
      <c r="P138" s="104"/>
      <c r="Q138" s="104"/>
      <c r="R138" s="107" t="s">
        <v>362</v>
      </c>
      <c r="S138" s="108">
        <v>734.01942389682301</v>
      </c>
      <c r="T138" s="108">
        <v>347.74594294339306</v>
      </c>
      <c r="U138" s="108">
        <v>210.31127217564801</v>
      </c>
      <c r="V138" s="108">
        <v>313.34054789625458</v>
      </c>
      <c r="W138" s="108"/>
      <c r="X138" s="162">
        <v>477.3465459199391</v>
      </c>
      <c r="Y138" s="162">
        <v>319.85802061300461</v>
      </c>
      <c r="Z138" s="162">
        <v>163.97400956155164</v>
      </c>
      <c r="AA138" s="162">
        <v>318.38137583449139</v>
      </c>
      <c r="AB138" s="162">
        <v>34.819401321714651</v>
      </c>
      <c r="AC138" s="162">
        <v>31.635814314142671</v>
      </c>
      <c r="AD138" s="162">
        <v>23.512676626222508</v>
      </c>
      <c r="AE138" s="162">
        <v>30.016077571690467</v>
      </c>
      <c r="AF138" s="162">
        <v>4730.5252504526798</v>
      </c>
      <c r="AG138" s="162">
        <v>2820.741771670012</v>
      </c>
      <c r="AH138" s="162">
        <v>1475.4210410930725</v>
      </c>
      <c r="AI138" s="162">
        <v>2433.6994384696554</v>
      </c>
      <c r="AJ138" s="162">
        <v>626.40113585295899</v>
      </c>
      <c r="AK138" s="162">
        <v>381.01149020034575</v>
      </c>
      <c r="AL138" s="162">
        <v>207.91175820653666</v>
      </c>
      <c r="AM138" s="162">
        <v>389.85891619924735</v>
      </c>
      <c r="AN138" s="162">
        <v>47.053419896212404</v>
      </c>
      <c r="AO138" s="162">
        <v>39.987173621584851</v>
      </c>
      <c r="AP138" s="162">
        <v>25.638440952981679</v>
      </c>
      <c r="AQ138" s="162">
        <v>40.206015707548737</v>
      </c>
      <c r="AR138" s="162">
        <v>605.85510707516858</v>
      </c>
      <c r="AS138" s="162">
        <v>400.26697191893356</v>
      </c>
      <c r="AT138" s="162">
        <v>243.60291296269426</v>
      </c>
      <c r="AU138" s="162">
        <v>357.14743551697302</v>
      </c>
      <c r="AV138" s="162">
        <v>214.16090441607662</v>
      </c>
      <c r="AW138" s="162">
        <v>128.56373712648843</v>
      </c>
      <c r="AX138" s="162">
        <v>73.165310916085431</v>
      </c>
      <c r="AY138" s="162">
        <v>125.70198418987987</v>
      </c>
      <c r="AZ138" s="162">
        <v>328.07035540231999</v>
      </c>
      <c r="BA138" s="162">
        <v>210.6776974833644</v>
      </c>
      <c r="BB138" s="162">
        <v>114.20893931159489</v>
      </c>
      <c r="BC138" s="162">
        <v>197.13613091519764</v>
      </c>
      <c r="BD138" s="162">
        <v>413.8059911883156</v>
      </c>
      <c r="BE138" s="162">
        <v>279.68589127410905</v>
      </c>
      <c r="BF138" s="162">
        <v>143.39161512078806</v>
      </c>
      <c r="BG138" s="162">
        <v>224.54029272289989</v>
      </c>
      <c r="BH138" s="162">
        <v>439.22424034475898</v>
      </c>
      <c r="BI138" s="162">
        <v>272.3680902354742</v>
      </c>
      <c r="BJ138" s="162">
        <v>152.39504959415009</v>
      </c>
      <c r="BK138" s="162">
        <v>264.17440726348383</v>
      </c>
      <c r="BL138" s="162">
        <v>244.77054573447481</v>
      </c>
      <c r="BM138" s="162">
        <v>167.36570130552428</v>
      </c>
      <c r="BN138" s="162">
        <v>103.03425533337018</v>
      </c>
      <c r="BO138" s="162">
        <v>154.84658868749108</v>
      </c>
      <c r="BP138" s="162">
        <v>0</v>
      </c>
      <c r="BQ138" s="162">
        <v>494.52924988629627</v>
      </c>
      <c r="BR138" s="162">
        <v>300.49904491658526</v>
      </c>
      <c r="BS138" s="162">
        <v>346.003535237682</v>
      </c>
      <c r="BT138" s="162">
        <v>165.68434943708615</v>
      </c>
      <c r="BU138" s="162">
        <v>101.82662471024994</v>
      </c>
      <c r="BV138" s="162">
        <v>57.642138616367042</v>
      </c>
      <c r="BW138" s="162">
        <v>102.52865695996556</v>
      </c>
      <c r="BX138" s="162">
        <v>144.92072203734881</v>
      </c>
      <c r="BY138" s="162">
        <v>96.028114892465339</v>
      </c>
      <c r="BZ138" s="162">
        <v>55.943770823906874</v>
      </c>
      <c r="CA138" s="162">
        <v>97.409671003141739</v>
      </c>
    </row>
    <row r="139" spans="1:79" hidden="1" x14ac:dyDescent="0.45">
      <c r="A139" s="19">
        <v>135</v>
      </c>
      <c r="B139" s="19" t="str">
        <f t="shared" si="10"/>
        <v>20900_Grey</v>
      </c>
      <c r="C139" s="19" t="s">
        <v>1694</v>
      </c>
      <c r="D139" s="19" t="s">
        <v>1694</v>
      </c>
      <c r="E139" s="19" t="s">
        <v>1694</v>
      </c>
      <c r="F139" s="19" t="s">
        <v>1694</v>
      </c>
      <c r="G139" s="19">
        <f t="shared" si="11"/>
        <v>209</v>
      </c>
      <c r="H139" s="19">
        <f t="shared" si="8"/>
        <v>20900</v>
      </c>
      <c r="I139" s="19" t="str">
        <f t="shared" si="9"/>
        <v>020900</v>
      </c>
      <c r="J139" s="109"/>
      <c r="K139" s="110"/>
      <c r="L139" s="111"/>
      <c r="M139" s="112"/>
      <c r="N139" s="112"/>
      <c r="O139" s="127"/>
      <c r="P139" s="114"/>
      <c r="Q139" s="114"/>
      <c r="R139" s="107" t="s">
        <v>364</v>
      </c>
      <c r="S139" s="108">
        <v>717.55041749956695</v>
      </c>
      <c r="T139" s="108">
        <v>573.88299739744241</v>
      </c>
      <c r="U139" s="108">
        <v>325.23167121648873</v>
      </c>
      <c r="V139" s="108">
        <v>466.54959679194593</v>
      </c>
      <c r="W139" s="108"/>
      <c r="X139" s="162">
        <v>483.42534200884955</v>
      </c>
      <c r="Y139" s="162">
        <v>309.39221888566362</v>
      </c>
      <c r="Z139" s="162">
        <v>152.98515971728941</v>
      </c>
      <c r="AA139" s="162">
        <v>307.92162339578027</v>
      </c>
      <c r="AB139" s="162">
        <v>364.00764975322232</v>
      </c>
      <c r="AC139" s="162">
        <v>232.96489584206236</v>
      </c>
      <c r="AD139" s="162">
        <v>212.93958357552265</v>
      </c>
      <c r="AE139" s="162">
        <v>240.47717760194709</v>
      </c>
      <c r="AF139" s="162">
        <v>2360.8338590861172</v>
      </c>
      <c r="AG139" s="162">
        <v>1402.146445588427</v>
      </c>
      <c r="AH139" s="162">
        <v>731.26436294223379</v>
      </c>
      <c r="AI139" s="162">
        <v>1209.2888773925285</v>
      </c>
      <c r="AJ139" s="162">
        <v>74.442166029821436</v>
      </c>
      <c r="AK139" s="162">
        <v>44.215433290806175</v>
      </c>
      <c r="AL139" s="162">
        <v>23.425432255245209</v>
      </c>
      <c r="AM139" s="162">
        <v>45.322139809576562</v>
      </c>
      <c r="AN139" s="162">
        <v>32.620322590300276</v>
      </c>
      <c r="AO139" s="162">
        <v>19.375063547159652</v>
      </c>
      <c r="AP139" s="162">
        <v>10.140291546598096</v>
      </c>
      <c r="AQ139" s="162">
        <v>20.283732343503338</v>
      </c>
      <c r="AR139" s="162">
        <v>898.10014227787076</v>
      </c>
      <c r="AS139" s="162">
        <v>574.78409105783726</v>
      </c>
      <c r="AT139" s="162">
        <v>346.35192932372507</v>
      </c>
      <c r="AU139" s="162">
        <v>512.06702276937847</v>
      </c>
      <c r="AV139" s="162">
        <v>123.73310414710407</v>
      </c>
      <c r="AW139" s="162">
        <v>67.868386097311046</v>
      </c>
      <c r="AX139" s="162">
        <v>35.512527609058125</v>
      </c>
      <c r="AY139" s="162">
        <v>66.83430138272692</v>
      </c>
      <c r="AZ139" s="162">
        <v>807.83495775681592</v>
      </c>
      <c r="BA139" s="162">
        <v>479.8190943338326</v>
      </c>
      <c r="BB139" s="162">
        <v>253.01137854806313</v>
      </c>
      <c r="BC139" s="162">
        <v>451.54873892453003</v>
      </c>
      <c r="BD139" s="162">
        <v>273.50453157786382</v>
      </c>
      <c r="BE139" s="162">
        <v>175.04290020983288</v>
      </c>
      <c r="BF139" s="162">
        <v>86.733816283071974</v>
      </c>
      <c r="BG139" s="162">
        <v>139.38775517309747</v>
      </c>
      <c r="BH139" s="162">
        <v>755.07370499693047</v>
      </c>
      <c r="BI139" s="162">
        <v>448.48118765860869</v>
      </c>
      <c r="BJ139" s="162">
        <v>244.01991977102389</v>
      </c>
      <c r="BK139" s="162">
        <v>434.74129585787693</v>
      </c>
      <c r="BL139" s="162">
        <v>647.79463931850387</v>
      </c>
      <c r="BM139" s="162">
        <v>414.58856916384235</v>
      </c>
      <c r="BN139" s="162">
        <v>247.19186886141466</v>
      </c>
      <c r="BO139" s="162">
        <v>382.02206185439411</v>
      </c>
      <c r="BP139" s="162">
        <v>0</v>
      </c>
      <c r="BQ139" s="162">
        <v>92.872090649296453</v>
      </c>
      <c r="BR139" s="162">
        <v>55.789433325692734</v>
      </c>
      <c r="BS139" s="162">
        <v>64.486646534628875</v>
      </c>
      <c r="BT139" s="162">
        <v>133.0366455703176</v>
      </c>
      <c r="BU139" s="162">
        <v>69.689341408731323</v>
      </c>
      <c r="BV139" s="162">
        <v>36.465353062708253</v>
      </c>
      <c r="BW139" s="162">
        <v>72.483748406828269</v>
      </c>
      <c r="BX139" s="162">
        <v>51.002763197661963</v>
      </c>
      <c r="BY139" s="162">
        <v>30.293439781287567</v>
      </c>
      <c r="BZ139" s="162">
        <v>15.852676742110997</v>
      </c>
      <c r="CA139" s="162">
        <v>31.068325874349974</v>
      </c>
    </row>
    <row r="140" spans="1:79" hidden="1" x14ac:dyDescent="0.45">
      <c r="A140" s="19">
        <v>136</v>
      </c>
      <c r="B140" s="19" t="str">
        <f t="shared" si="10"/>
        <v>21011_Green</v>
      </c>
      <c r="C140" s="19" t="s">
        <v>1694</v>
      </c>
      <c r="D140" s="19" t="s">
        <v>1694</v>
      </c>
      <c r="E140" s="19" t="s">
        <v>1694</v>
      </c>
      <c r="F140" s="19" t="s">
        <v>1694</v>
      </c>
      <c r="G140" s="19">
        <f t="shared" si="11"/>
        <v>210</v>
      </c>
      <c r="H140" s="19">
        <f t="shared" si="8"/>
        <v>21011</v>
      </c>
      <c r="I140" s="19" t="str">
        <f t="shared" si="9"/>
        <v>021011</v>
      </c>
      <c r="J140" s="115" t="s">
        <v>1807</v>
      </c>
      <c r="K140" s="116" t="s">
        <v>1808</v>
      </c>
      <c r="L140" s="120" t="s">
        <v>1809</v>
      </c>
      <c r="M140" s="120" t="s">
        <v>1810</v>
      </c>
      <c r="N140" s="118" t="s">
        <v>1721</v>
      </c>
      <c r="O140" s="125" t="s">
        <v>1718</v>
      </c>
      <c r="P140" s="104">
        <v>0.98</v>
      </c>
      <c r="Q140" s="104">
        <v>1</v>
      </c>
      <c r="R140" s="107" t="s">
        <v>361</v>
      </c>
      <c r="S140" s="108">
        <v>7410.7396502535712</v>
      </c>
      <c r="T140" s="108">
        <v>5039.9431467369704</v>
      </c>
      <c r="U140" s="108">
        <v>3917.8313585629294</v>
      </c>
      <c r="V140" s="108">
        <v>4747.2005497677528</v>
      </c>
      <c r="W140" s="108"/>
      <c r="X140" s="162">
        <v>0</v>
      </c>
      <c r="Y140" s="162">
        <v>0</v>
      </c>
      <c r="Z140" s="162">
        <v>0</v>
      </c>
      <c r="AA140" s="162">
        <v>0</v>
      </c>
      <c r="AB140" s="162">
        <v>5303.4953229386547</v>
      </c>
      <c r="AC140" s="162">
        <v>4942.7912931521232</v>
      </c>
      <c r="AD140" s="162">
        <v>7916.8494944522736</v>
      </c>
      <c r="AE140" s="162">
        <v>5881.3524293690061</v>
      </c>
      <c r="AF140" s="162">
        <v>4378.3042012145779</v>
      </c>
      <c r="AG140" s="162">
        <v>3159.0858410869723</v>
      </c>
      <c r="AH140" s="162">
        <v>3910.7021946870591</v>
      </c>
      <c r="AI140" s="162">
        <v>3901.9587554878162</v>
      </c>
      <c r="AJ140" s="162">
        <v>7053.3853976740293</v>
      </c>
      <c r="AK140" s="162">
        <v>5044.9832860627275</v>
      </c>
      <c r="AL140" s="162">
        <v>5250.0254616022239</v>
      </c>
      <c r="AM140" s="162">
        <v>5195.9382067021443</v>
      </c>
      <c r="AN140" s="162">
        <v>5680.0954621937453</v>
      </c>
      <c r="AO140" s="162">
        <v>4420.7594850603873</v>
      </c>
      <c r="AP140" s="162">
        <v>5964.0422171708487</v>
      </c>
      <c r="AQ140" s="162">
        <v>4753.3287895201029</v>
      </c>
      <c r="AR140" s="162">
        <v>4459.2267279225571</v>
      </c>
      <c r="AS140" s="162">
        <v>2302.9041169322068</v>
      </c>
      <c r="AT140" s="162">
        <v>7266.891883658338</v>
      </c>
      <c r="AU140" s="162">
        <v>4816.308521163468</v>
      </c>
      <c r="AV140" s="162">
        <v>5104.8381870226485</v>
      </c>
      <c r="AW140" s="162">
        <v>3646.2760893248374</v>
      </c>
      <c r="AX140" s="162">
        <v>4810.8178499351943</v>
      </c>
      <c r="AY140" s="162">
        <v>4368.4600432456291</v>
      </c>
      <c r="AZ140" s="162">
        <v>5476.8253957704965</v>
      </c>
      <c r="BA140" s="162">
        <v>3814.6959193243965</v>
      </c>
      <c r="BB140" s="162">
        <v>8148.7157275029458</v>
      </c>
      <c r="BC140" s="162">
        <v>5159.037766434054</v>
      </c>
      <c r="BD140" s="162">
        <v>4776.9808959483717</v>
      </c>
      <c r="BE140" s="162">
        <v>3635.9215401485067</v>
      </c>
      <c r="BF140" s="162">
        <v>10467.096589935789</v>
      </c>
      <c r="BG140" s="162">
        <v>6587.0987328518604</v>
      </c>
      <c r="BH140" s="162">
        <v>11286.973965194158</v>
      </c>
      <c r="BI140" s="162">
        <v>9003.0624014480472</v>
      </c>
      <c r="BJ140" s="162">
        <v>7974.0665456614915</v>
      </c>
      <c r="BK140" s="162">
        <v>8979.2602338303568</v>
      </c>
      <c r="BL140" s="162">
        <v>6391.0144992333599</v>
      </c>
      <c r="BM140" s="162">
        <v>4514.8740096169777</v>
      </c>
      <c r="BN140" s="162">
        <v>7233.8731756825746</v>
      </c>
      <c r="BO140" s="162">
        <v>5209.0730157062853</v>
      </c>
      <c r="BP140" s="162">
        <v>0</v>
      </c>
      <c r="BQ140" s="162">
        <v>5424.4784435544616</v>
      </c>
      <c r="BR140" s="162">
        <v>3038.2469503875845</v>
      </c>
      <c r="BS140" s="162">
        <v>5335.0661006643722</v>
      </c>
      <c r="BT140" s="162">
        <v>6685.3828027071568</v>
      </c>
      <c r="BU140" s="162">
        <v>5666.2111870405133</v>
      </c>
      <c r="BV140" s="162">
        <v>6771.0669241317664</v>
      </c>
      <c r="BW140" s="162">
        <v>6174.3514744386739</v>
      </c>
      <c r="BX140" s="162">
        <v>5491.9173431751451</v>
      </c>
      <c r="BY140" s="162">
        <v>6317.0653128127096</v>
      </c>
      <c r="BZ140" s="162">
        <v>11415.268949384479</v>
      </c>
      <c r="CA140" s="162">
        <v>6943.530015187931</v>
      </c>
    </row>
    <row r="141" spans="1:79" hidden="1" x14ac:dyDescent="0.45">
      <c r="A141" s="19">
        <v>137</v>
      </c>
      <c r="B141" s="19" t="str">
        <f t="shared" si="10"/>
        <v>21011_Blue</v>
      </c>
      <c r="C141" s="19" t="s">
        <v>1694</v>
      </c>
      <c r="D141" s="19" t="s">
        <v>1694</v>
      </c>
      <c r="E141" s="19" t="s">
        <v>1694</v>
      </c>
      <c r="F141" s="19" t="s">
        <v>1694</v>
      </c>
      <c r="G141" s="19">
        <f t="shared" si="11"/>
        <v>210</v>
      </c>
      <c r="H141" s="19">
        <f t="shared" si="8"/>
        <v>21011</v>
      </c>
      <c r="I141" s="19" t="str">
        <f t="shared" si="9"/>
        <v>021011</v>
      </c>
      <c r="J141" s="99"/>
      <c r="K141" s="100"/>
      <c r="L141" s="121"/>
      <c r="M141" s="121"/>
      <c r="N141" s="102"/>
      <c r="O141" s="126"/>
      <c r="P141" s="104"/>
      <c r="Q141" s="104"/>
      <c r="R141" s="107" t="s">
        <v>362</v>
      </c>
      <c r="S141" s="108">
        <v>422.49583809197986</v>
      </c>
      <c r="T141" s="108">
        <v>426.08791414153512</v>
      </c>
      <c r="U141" s="108">
        <v>476.68043530871603</v>
      </c>
      <c r="V141" s="108">
        <v>449.1795635206318</v>
      </c>
      <c r="W141" s="108"/>
      <c r="X141" s="162">
        <v>0</v>
      </c>
      <c r="Y141" s="162">
        <v>0</v>
      </c>
      <c r="Z141" s="162">
        <v>0</v>
      </c>
      <c r="AA141" s="162">
        <v>0</v>
      </c>
      <c r="AB141" s="162">
        <v>1639.246311773162</v>
      </c>
      <c r="AC141" s="162">
        <v>806.19711423976844</v>
      </c>
      <c r="AD141" s="162">
        <v>212.95916366709793</v>
      </c>
      <c r="AE141" s="162">
        <v>729.39486509590563</v>
      </c>
      <c r="AF141" s="162">
        <v>1581.3804918993401</v>
      </c>
      <c r="AG141" s="162">
        <v>2471.9643735299605</v>
      </c>
      <c r="AH141" s="162">
        <v>4121.6431671228138</v>
      </c>
      <c r="AI141" s="162">
        <v>4088.2299960836513</v>
      </c>
      <c r="AJ141" s="162">
        <v>619.99915851356138</v>
      </c>
      <c r="AK141" s="162">
        <v>844.36773920792587</v>
      </c>
      <c r="AL141" s="162">
        <v>938.69860595268085</v>
      </c>
      <c r="AM141" s="162">
        <v>830.30727164051962</v>
      </c>
      <c r="AN141" s="162">
        <v>178.02678284445321</v>
      </c>
      <c r="AO141" s="162">
        <v>394.95925393065608</v>
      </c>
      <c r="AP141" s="162">
        <v>323.97229917049725</v>
      </c>
      <c r="AQ141" s="162">
        <v>347.36789693495177</v>
      </c>
      <c r="AR141" s="162">
        <v>159.53916409813058</v>
      </c>
      <c r="AS141" s="162">
        <v>338.5472951242881</v>
      </c>
      <c r="AT141" s="162">
        <v>733.2195898659802</v>
      </c>
      <c r="AU141" s="162">
        <v>538.59398512777659</v>
      </c>
      <c r="AV141" s="162">
        <v>202.17315946248033</v>
      </c>
      <c r="AW141" s="162">
        <v>369.71570148993493</v>
      </c>
      <c r="AX141" s="162">
        <v>372.46662440408033</v>
      </c>
      <c r="AY141" s="162">
        <v>346.21443212293497</v>
      </c>
      <c r="AZ141" s="162">
        <v>155.25018735850691</v>
      </c>
      <c r="BA141" s="162">
        <v>365.04809467539769</v>
      </c>
      <c r="BB141" s="162">
        <v>352.65819854946915</v>
      </c>
      <c r="BC141" s="162">
        <v>358.82977352697878</v>
      </c>
      <c r="BD141" s="162">
        <v>214.53345832804601</v>
      </c>
      <c r="BE141" s="162">
        <v>587.80603335422973</v>
      </c>
      <c r="BF141" s="162">
        <v>682.06856393042563</v>
      </c>
      <c r="BG141" s="162">
        <v>632.45964775479194</v>
      </c>
      <c r="BH141" s="162">
        <v>176.02394470465001</v>
      </c>
      <c r="BI141" s="162">
        <v>384.22295443139433</v>
      </c>
      <c r="BJ141" s="162">
        <v>322.46811493329938</v>
      </c>
      <c r="BK141" s="162">
        <v>377.78454293416098</v>
      </c>
      <c r="BL141" s="162">
        <v>165.72895991844132</v>
      </c>
      <c r="BM141" s="162">
        <v>315.01122819475057</v>
      </c>
      <c r="BN141" s="162">
        <v>379.03733218461605</v>
      </c>
      <c r="BO141" s="162">
        <v>337.0526580701972</v>
      </c>
      <c r="BP141" s="162">
        <v>0</v>
      </c>
      <c r="BQ141" s="162">
        <v>361.22416928521557</v>
      </c>
      <c r="BR141" s="162">
        <v>335.42416001827257</v>
      </c>
      <c r="BS141" s="162">
        <v>362.61112312293091</v>
      </c>
      <c r="BT141" s="162">
        <v>240.73861388606923</v>
      </c>
      <c r="BU141" s="162">
        <v>481.52806468143791</v>
      </c>
      <c r="BV141" s="162">
        <v>417.53032659392801</v>
      </c>
      <c r="BW141" s="162">
        <v>422.91164546941684</v>
      </c>
      <c r="BX141" s="162">
        <v>131.3077876846113</v>
      </c>
      <c r="BY141" s="162">
        <v>288.85252774297919</v>
      </c>
      <c r="BZ141" s="162">
        <v>289.26807040140045</v>
      </c>
      <c r="CA141" s="162">
        <v>290.94720084483487</v>
      </c>
    </row>
    <row r="142" spans="1:79" hidden="1" x14ac:dyDescent="0.45">
      <c r="A142" s="19">
        <v>138</v>
      </c>
      <c r="B142" s="19" t="str">
        <f t="shared" si="10"/>
        <v>21011_Grey</v>
      </c>
      <c r="C142" s="19" t="s">
        <v>1694</v>
      </c>
      <c r="D142" s="19" t="s">
        <v>1694</v>
      </c>
      <c r="E142" s="19" t="s">
        <v>1694</v>
      </c>
      <c r="F142" s="19" t="s">
        <v>1694</v>
      </c>
      <c r="G142" s="19">
        <f t="shared" si="11"/>
        <v>210</v>
      </c>
      <c r="H142" s="19">
        <f t="shared" si="8"/>
        <v>21011</v>
      </c>
      <c r="I142" s="19" t="str">
        <f t="shared" si="9"/>
        <v>021011</v>
      </c>
      <c r="J142" s="109"/>
      <c r="K142" s="110"/>
      <c r="L142" s="111"/>
      <c r="M142" s="112"/>
      <c r="N142" s="112"/>
      <c r="O142" s="127"/>
      <c r="P142" s="114"/>
      <c r="Q142" s="114"/>
      <c r="R142" s="107" t="s">
        <v>364</v>
      </c>
      <c r="S142" s="108">
        <v>611.62023042471094</v>
      </c>
      <c r="T142" s="108">
        <v>562.58253716828085</v>
      </c>
      <c r="U142" s="108">
        <v>665.01028148112903</v>
      </c>
      <c r="V142" s="108">
        <v>601.61877578930194</v>
      </c>
      <c r="W142" s="108"/>
      <c r="X142" s="162">
        <v>0</v>
      </c>
      <c r="Y142" s="162">
        <v>0</v>
      </c>
      <c r="Z142" s="162">
        <v>0</v>
      </c>
      <c r="AA142" s="162">
        <v>0</v>
      </c>
      <c r="AB142" s="162">
        <v>308.00823568570416</v>
      </c>
      <c r="AC142" s="162">
        <v>305.23975515029389</v>
      </c>
      <c r="AD142" s="162">
        <v>508.03867979794325</v>
      </c>
      <c r="AE142" s="162">
        <v>366.72314563438289</v>
      </c>
      <c r="AF142" s="162">
        <v>4259.4496742431229</v>
      </c>
      <c r="AG142" s="162">
        <v>2395.5535364351431</v>
      </c>
      <c r="AH142" s="162">
        <v>1730.4487288291141</v>
      </c>
      <c r="AI142" s="162">
        <v>1746.0361602638266</v>
      </c>
      <c r="AJ142" s="162">
        <v>46.233148194651534</v>
      </c>
      <c r="AK142" s="162">
        <v>54.626242789988304</v>
      </c>
      <c r="AL142" s="162">
        <v>66.63978501577833</v>
      </c>
      <c r="AM142" s="162">
        <v>54.330947653888927</v>
      </c>
      <c r="AN142" s="162">
        <v>5.1779344811447405</v>
      </c>
      <c r="AO142" s="162">
        <v>6.2004333888783316</v>
      </c>
      <c r="AP142" s="162">
        <v>10.724840037604784</v>
      </c>
      <c r="AQ142" s="162">
        <v>6.3083000451361757</v>
      </c>
      <c r="AR142" s="162">
        <v>25.154211696580553</v>
      </c>
      <c r="AS142" s="162">
        <v>29.720668589190556</v>
      </c>
      <c r="AT142" s="162">
        <v>615.19794181302859</v>
      </c>
      <c r="AU142" s="162">
        <v>318.85058471761795</v>
      </c>
      <c r="AV142" s="162">
        <v>30.558225227409196</v>
      </c>
      <c r="AW142" s="162">
        <v>36.105718422538843</v>
      </c>
      <c r="AX142" s="162">
        <v>62.615181425795932</v>
      </c>
      <c r="AY142" s="162">
        <v>46.206568785745766</v>
      </c>
      <c r="AZ142" s="162">
        <v>67.842288610209039</v>
      </c>
      <c r="BA142" s="162">
        <v>87.344019999118487</v>
      </c>
      <c r="BB142" s="162">
        <v>364.14203957471102</v>
      </c>
      <c r="BC142" s="162">
        <v>169.21654160680811</v>
      </c>
      <c r="BD142" s="162">
        <v>65.534189886609795</v>
      </c>
      <c r="BE142" s="162">
        <v>58.778606140553741</v>
      </c>
      <c r="BF142" s="162">
        <v>203.71555285474869</v>
      </c>
      <c r="BG142" s="162">
        <v>120.8859097732939</v>
      </c>
      <c r="BH142" s="162">
        <v>76.841011805816265</v>
      </c>
      <c r="BI142" s="162">
        <v>96.750497025437511</v>
      </c>
      <c r="BJ142" s="162">
        <v>102.70656764480432</v>
      </c>
      <c r="BK142" s="162">
        <v>96.788144594464569</v>
      </c>
      <c r="BL142" s="162">
        <v>264.70815759727634</v>
      </c>
      <c r="BM142" s="162">
        <v>233.18141768556717</v>
      </c>
      <c r="BN142" s="162">
        <v>470.69662759617961</v>
      </c>
      <c r="BO142" s="162">
        <v>293.78996051188238</v>
      </c>
      <c r="BP142" s="162">
        <v>0</v>
      </c>
      <c r="BQ142" s="162">
        <v>0</v>
      </c>
      <c r="BR142" s="162">
        <v>0</v>
      </c>
      <c r="BS142" s="162">
        <v>0</v>
      </c>
      <c r="BT142" s="162">
        <v>48.764256492063708</v>
      </c>
      <c r="BU142" s="162">
        <v>57.616844593699916</v>
      </c>
      <c r="BV142" s="162">
        <v>76.460976497336659</v>
      </c>
      <c r="BW142" s="162">
        <v>60.962305286342399</v>
      </c>
      <c r="BX142" s="162">
        <v>5.0964225976131194</v>
      </c>
      <c r="BY142" s="162">
        <v>9.8718909049934904</v>
      </c>
      <c r="BZ142" s="162">
        <v>26.98226596532637</v>
      </c>
      <c r="CA142" s="162">
        <v>11.964149153901207</v>
      </c>
    </row>
    <row r="143" spans="1:79" hidden="1" x14ac:dyDescent="0.45">
      <c r="A143" s="19">
        <v>139</v>
      </c>
      <c r="B143" s="19" t="str">
        <f t="shared" si="10"/>
        <v>21012_Green</v>
      </c>
      <c r="C143" s="19" t="s">
        <v>1694</v>
      </c>
      <c r="D143" s="19" t="s">
        <v>1694</v>
      </c>
      <c r="E143" s="19" t="s">
        <v>1694</v>
      </c>
      <c r="F143" s="19" t="s">
        <v>1694</v>
      </c>
      <c r="G143" s="19">
        <f t="shared" si="11"/>
        <v>210</v>
      </c>
      <c r="H143" s="19">
        <f t="shared" si="8"/>
        <v>21012</v>
      </c>
      <c r="I143" s="19" t="str">
        <f t="shared" si="9"/>
        <v>021012</v>
      </c>
      <c r="J143" s="115" t="s">
        <v>1811</v>
      </c>
      <c r="K143" s="116" t="s">
        <v>1812</v>
      </c>
      <c r="L143" s="120" t="s">
        <v>1813</v>
      </c>
      <c r="M143" s="118" t="s">
        <v>1814</v>
      </c>
      <c r="N143" s="118" t="s">
        <v>1724</v>
      </c>
      <c r="O143" s="125" t="s">
        <v>1718</v>
      </c>
      <c r="P143" s="104">
        <v>0.98</v>
      </c>
      <c r="Q143" s="104">
        <v>1</v>
      </c>
      <c r="R143" s="107" t="s">
        <v>361</v>
      </c>
      <c r="S143" s="108">
        <v>7816.8075762948629</v>
      </c>
      <c r="T143" s="108">
        <v>5316.1044150513253</v>
      </c>
      <c r="U143" s="108">
        <v>4132.5070494430893</v>
      </c>
      <c r="V143" s="108">
        <v>5007.3211278372191</v>
      </c>
      <c r="W143" s="108"/>
      <c r="X143" s="162">
        <v>0</v>
      </c>
      <c r="Y143" s="162">
        <v>0</v>
      </c>
      <c r="Z143" s="162">
        <v>0</v>
      </c>
      <c r="AA143" s="162">
        <v>0</v>
      </c>
      <c r="AB143" s="162">
        <v>5594.0978063873481</v>
      </c>
      <c r="AC143" s="162">
        <v>5213.6291722289516</v>
      </c>
      <c r="AD143" s="162">
        <v>8350.6494667510287</v>
      </c>
      <c r="AE143" s="162">
        <v>6203.6183159097727</v>
      </c>
      <c r="AF143" s="162">
        <v>4618.211280733185</v>
      </c>
      <c r="AG143" s="162">
        <v>3332.1864351191352</v>
      </c>
      <c r="AH143" s="162">
        <v>4124.9872464507334</v>
      </c>
      <c r="AI143" s="162">
        <v>4115.7647146926283</v>
      </c>
      <c r="AJ143" s="162">
        <v>7439.8722687794561</v>
      </c>
      <c r="AK143" s="162">
        <v>5321.420726394932</v>
      </c>
      <c r="AL143" s="162">
        <v>5537.6980896352225</v>
      </c>
      <c r="AM143" s="162">
        <v>5480.6471495351389</v>
      </c>
      <c r="AN143" s="162">
        <v>5991.3335697112107</v>
      </c>
      <c r="AO143" s="162">
        <v>4662.992881502053</v>
      </c>
      <c r="AP143" s="162">
        <v>6290.8390509884293</v>
      </c>
      <c r="AQ143" s="162">
        <v>5013.7851615486006</v>
      </c>
      <c r="AR143" s="162">
        <v>4703.5679184936562</v>
      </c>
      <c r="AS143" s="162">
        <v>2429.0906438873963</v>
      </c>
      <c r="AT143" s="162">
        <v>7665.0777402971507</v>
      </c>
      <c r="AU143" s="162">
        <v>5080.2158373916036</v>
      </c>
      <c r="AV143" s="162">
        <v>5384.5553479553964</v>
      </c>
      <c r="AW143" s="162">
        <v>3846.0720394248283</v>
      </c>
      <c r="AX143" s="162">
        <v>5074.4243074658898</v>
      </c>
      <c r="AY143" s="162">
        <v>4607.8277168481291</v>
      </c>
      <c r="AZ143" s="162">
        <v>5776.9254174565513</v>
      </c>
      <c r="BA143" s="162">
        <v>4023.7203532599801</v>
      </c>
      <c r="BB143" s="162">
        <v>8595.2206988729704</v>
      </c>
      <c r="BC143" s="162">
        <v>5441.724767334551</v>
      </c>
      <c r="BD143" s="162">
        <v>5038.733273808557</v>
      </c>
      <c r="BE143" s="162">
        <v>3835.150117690891</v>
      </c>
      <c r="BF143" s="162">
        <v>11040.636129110355</v>
      </c>
      <c r="BG143" s="162">
        <v>6948.0356497204548</v>
      </c>
      <c r="BH143" s="162">
        <v>11905.43829205411</v>
      </c>
      <c r="BI143" s="162">
        <v>9496.3808891986246</v>
      </c>
      <c r="BJ143" s="162">
        <v>8411.001698848424</v>
      </c>
      <c r="BK143" s="162">
        <v>9471.2744932183232</v>
      </c>
      <c r="BL143" s="162">
        <v>6741.2070745338169</v>
      </c>
      <c r="BM143" s="162">
        <v>4762.264366308319</v>
      </c>
      <c r="BN143" s="162">
        <v>7630.2497880487435</v>
      </c>
      <c r="BO143" s="162">
        <v>5494.5016741011505</v>
      </c>
      <c r="BP143" s="162">
        <v>0</v>
      </c>
      <c r="BQ143" s="162">
        <v>5721.7101390916923</v>
      </c>
      <c r="BR143" s="162">
        <v>3204.7262353403294</v>
      </c>
      <c r="BS143" s="162">
        <v>5627.3984897418723</v>
      </c>
      <c r="BT143" s="162">
        <v>7051.7051480609744</v>
      </c>
      <c r="BU143" s="162">
        <v>5976.6885123578013</v>
      </c>
      <c r="BV143" s="162">
        <v>7142.0842898376168</v>
      </c>
      <c r="BW143" s="162">
        <v>6512.6721031750403</v>
      </c>
      <c r="BX143" s="162">
        <v>5792.8443208833723</v>
      </c>
      <c r="BY143" s="162">
        <v>6663.2058778983383</v>
      </c>
      <c r="BZ143" s="162">
        <v>12040.763138391849</v>
      </c>
      <c r="CA143" s="162">
        <v>7323.9974132804218</v>
      </c>
    </row>
    <row r="144" spans="1:79" hidden="1" x14ac:dyDescent="0.45">
      <c r="A144" s="19">
        <v>140</v>
      </c>
      <c r="B144" s="19" t="str">
        <f t="shared" si="10"/>
        <v>21012_Blue</v>
      </c>
      <c r="C144" s="19" t="s">
        <v>1694</v>
      </c>
      <c r="D144" s="19" t="s">
        <v>1694</v>
      </c>
      <c r="E144" s="19" t="s">
        <v>1694</v>
      </c>
      <c r="F144" s="19" t="s">
        <v>1694</v>
      </c>
      <c r="G144" s="19">
        <f t="shared" si="11"/>
        <v>210</v>
      </c>
      <c r="H144" s="19">
        <f t="shared" si="8"/>
        <v>21012</v>
      </c>
      <c r="I144" s="19" t="str">
        <f t="shared" si="9"/>
        <v>021012</v>
      </c>
      <c r="J144" s="99"/>
      <c r="K144" s="100"/>
      <c r="L144" s="121"/>
      <c r="M144" s="102"/>
      <c r="N144" s="102"/>
      <c r="O144" s="126"/>
      <c r="P144" s="104"/>
      <c r="Q144" s="104"/>
      <c r="R144" s="107" t="s">
        <v>362</v>
      </c>
      <c r="S144" s="108">
        <v>445.36673109338551</v>
      </c>
      <c r="T144" s="108">
        <v>449.15563322784794</v>
      </c>
      <c r="U144" s="108">
        <v>502.52034733569633</v>
      </c>
      <c r="V144" s="108">
        <v>473.51257846333351</v>
      </c>
      <c r="W144" s="108"/>
      <c r="X144" s="162">
        <v>0</v>
      </c>
      <c r="Y144" s="162">
        <v>0</v>
      </c>
      <c r="Z144" s="162">
        <v>0</v>
      </c>
      <c r="AA144" s="162">
        <v>0</v>
      </c>
      <c r="AB144" s="162">
        <v>1728.7884636064136</v>
      </c>
      <c r="AC144" s="162">
        <v>850.09273470132689</v>
      </c>
      <c r="AD144" s="162">
        <v>224.34859505618132</v>
      </c>
      <c r="AE144" s="162">
        <v>769.0821431386222</v>
      </c>
      <c r="AF144" s="162">
        <v>1667.7519138764915</v>
      </c>
      <c r="AG144" s="162">
        <v>2607.1349123087898</v>
      </c>
      <c r="AH144" s="162">
        <v>4347.2070644546757</v>
      </c>
      <c r="AI144" s="162">
        <v>4311.9630347284365</v>
      </c>
      <c r="AJ144" s="162">
        <v>653.69215126409495</v>
      </c>
      <c r="AK144" s="162">
        <v>890.35490076362987</v>
      </c>
      <c r="AL144" s="162">
        <v>989.85458212453591</v>
      </c>
      <c r="AM144" s="162">
        <v>875.52399661718766</v>
      </c>
      <c r="AN144" s="162">
        <v>187.50211117476152</v>
      </c>
      <c r="AO144" s="162">
        <v>416.32129300541385</v>
      </c>
      <c r="AP144" s="162">
        <v>341.44464209401355</v>
      </c>
      <c r="AQ144" s="162">
        <v>366.12219042090385</v>
      </c>
      <c r="AR144" s="162">
        <v>168.00147222316096</v>
      </c>
      <c r="AS144" s="162">
        <v>356.81826796308053</v>
      </c>
      <c r="AT144" s="162">
        <v>773.11644186870103</v>
      </c>
      <c r="AU144" s="162">
        <v>567.82642043251371</v>
      </c>
      <c r="AV144" s="162">
        <v>212.97157692254353</v>
      </c>
      <c r="AW144" s="162">
        <v>389.69453221177656</v>
      </c>
      <c r="AX144" s="162">
        <v>392.59619062806684</v>
      </c>
      <c r="AY144" s="162">
        <v>364.90552205754369</v>
      </c>
      <c r="AZ144" s="162">
        <v>163.4774830594483</v>
      </c>
      <c r="BA144" s="162">
        <v>384.77116611973037</v>
      </c>
      <c r="BB144" s="162">
        <v>371.70237157594278</v>
      </c>
      <c r="BC144" s="162">
        <v>378.21211504537069</v>
      </c>
      <c r="BD144" s="162">
        <v>226.00915243827723</v>
      </c>
      <c r="BE144" s="162">
        <v>619.73501924671757</v>
      </c>
      <c r="BF144" s="162">
        <v>719.16261999147207</v>
      </c>
      <c r="BG144" s="162">
        <v>666.83540703909148</v>
      </c>
      <c r="BH144" s="162">
        <v>185.38952847935266</v>
      </c>
      <c r="BI144" s="162">
        <v>404.99670312263095</v>
      </c>
      <c r="BJ144" s="162">
        <v>339.85803680272255</v>
      </c>
      <c r="BK144" s="162">
        <v>398.20550195431628</v>
      </c>
      <c r="BL144" s="162">
        <v>174.53043493773529</v>
      </c>
      <c r="BM144" s="162">
        <v>331.99255353055463</v>
      </c>
      <c r="BN144" s="162">
        <v>399.52693719109766</v>
      </c>
      <c r="BO144" s="162">
        <v>355.24173298821756</v>
      </c>
      <c r="BP144" s="162">
        <v>0</v>
      </c>
      <c r="BQ144" s="162">
        <v>380.73771057118211</v>
      </c>
      <c r="BR144" s="162">
        <v>353.52400216632446</v>
      </c>
      <c r="BS144" s="162">
        <v>382.20066187945719</v>
      </c>
      <c r="BT144" s="162">
        <v>253.65020693098666</v>
      </c>
      <c r="BU144" s="162">
        <v>507.63360023569066</v>
      </c>
      <c r="BV144" s="162">
        <v>440.12913677352265</v>
      </c>
      <c r="BW144" s="162">
        <v>445.80532243670945</v>
      </c>
      <c r="BX144" s="162">
        <v>138.22317107465429</v>
      </c>
      <c r="BY144" s="162">
        <v>304.4004996293711</v>
      </c>
      <c r="BZ144" s="162">
        <v>304.8388117485278</v>
      </c>
      <c r="CA144" s="162">
        <v>306.60994933954765</v>
      </c>
    </row>
    <row r="145" spans="1:79" hidden="1" x14ac:dyDescent="0.45">
      <c r="A145" s="19">
        <v>141</v>
      </c>
      <c r="B145" s="19" t="str">
        <f t="shared" si="10"/>
        <v>21012_Grey</v>
      </c>
      <c r="C145" s="19" t="s">
        <v>1694</v>
      </c>
      <c r="D145" s="19" t="s">
        <v>1694</v>
      </c>
      <c r="E145" s="19" t="s">
        <v>1694</v>
      </c>
      <c r="F145" s="19" t="s">
        <v>1694</v>
      </c>
      <c r="G145" s="19">
        <f t="shared" si="11"/>
        <v>210</v>
      </c>
      <c r="H145" s="19">
        <f t="shared" si="8"/>
        <v>21012</v>
      </c>
      <c r="I145" s="19" t="str">
        <f t="shared" si="9"/>
        <v>021012</v>
      </c>
      <c r="J145" s="109"/>
      <c r="K145" s="110"/>
      <c r="L145" s="111"/>
      <c r="M145" s="112"/>
      <c r="N145" s="112"/>
      <c r="O145" s="127"/>
      <c r="P145" s="114"/>
      <c r="Q145" s="114"/>
      <c r="R145" s="107" t="s">
        <v>364</v>
      </c>
      <c r="S145" s="108">
        <v>645.13366770825678</v>
      </c>
      <c r="T145" s="108">
        <v>593.40897756106335</v>
      </c>
      <c r="U145" s="108">
        <v>701.44920101434161</v>
      </c>
      <c r="V145" s="108">
        <v>634.58418816131859</v>
      </c>
      <c r="W145" s="108"/>
      <c r="X145" s="162">
        <v>0</v>
      </c>
      <c r="Y145" s="162">
        <v>0</v>
      </c>
      <c r="Z145" s="162">
        <v>0</v>
      </c>
      <c r="AA145" s="162">
        <v>0</v>
      </c>
      <c r="AB145" s="162">
        <v>324.88539928492082</v>
      </c>
      <c r="AC145" s="162">
        <v>321.9652211859264</v>
      </c>
      <c r="AD145" s="162">
        <v>535.87641567728269</v>
      </c>
      <c r="AE145" s="162">
        <v>386.81756457325321</v>
      </c>
      <c r="AF145" s="162">
        <v>4492.8441769413766</v>
      </c>
      <c r="AG145" s="162">
        <v>2526.8167439110416</v>
      </c>
      <c r="AH145" s="162">
        <v>1825.2678372581065</v>
      </c>
      <c r="AI145" s="162">
        <v>1841.7093745248583</v>
      </c>
      <c r="AJ145" s="162">
        <v>48.766471383399562</v>
      </c>
      <c r="AK145" s="162">
        <v>57.61946157300136</v>
      </c>
      <c r="AL145" s="162">
        <v>70.291280085136037</v>
      </c>
      <c r="AM145" s="162">
        <v>57.307985881499278</v>
      </c>
      <c r="AN145" s="162">
        <v>5.4616569184677397</v>
      </c>
      <c r="AO145" s="162">
        <v>6.540183163611391</v>
      </c>
      <c r="AP145" s="162">
        <v>11.312502505418744</v>
      </c>
      <c r="AQ145" s="162">
        <v>6.6539603215819945</v>
      </c>
      <c r="AR145" s="162">
        <v>26.532524666256201</v>
      </c>
      <c r="AS145" s="162">
        <v>31.349198374899625</v>
      </c>
      <c r="AT145" s="162">
        <v>648.90741807675624</v>
      </c>
      <c r="AU145" s="162">
        <v>336.32184963365182</v>
      </c>
      <c r="AV145" s="162">
        <v>32.232648527541208</v>
      </c>
      <c r="AW145" s="162">
        <v>38.084113952540967</v>
      </c>
      <c r="AX145" s="162">
        <v>66.046150271045036</v>
      </c>
      <c r="AY145" s="162">
        <v>48.738435568526356</v>
      </c>
      <c r="AZ145" s="162">
        <v>71.559674287480775</v>
      </c>
      <c r="BA145" s="162">
        <v>92.129993697700343</v>
      </c>
      <c r="BB145" s="162">
        <v>384.09502804455821</v>
      </c>
      <c r="BC145" s="162">
        <v>178.48868087293462</v>
      </c>
      <c r="BD145" s="162">
        <v>69.125104400944579</v>
      </c>
      <c r="BE145" s="162">
        <v>61.999351682501889</v>
      </c>
      <c r="BF145" s="162">
        <v>214.87804890158426</v>
      </c>
      <c r="BG145" s="162">
        <v>127.5097952403237</v>
      </c>
      <c r="BH145" s="162">
        <v>81.051478206134973</v>
      </c>
      <c r="BI145" s="162">
        <v>102.05189412272176</v>
      </c>
      <c r="BJ145" s="162">
        <v>108.33432477602649</v>
      </c>
      <c r="BK145" s="162">
        <v>102.09160457224345</v>
      </c>
      <c r="BL145" s="162">
        <v>279.21271417794901</v>
      </c>
      <c r="BM145" s="162">
        <v>245.95848166833798</v>
      </c>
      <c r="BN145" s="162">
        <v>496.48822362884704</v>
      </c>
      <c r="BO145" s="162">
        <v>309.88804053993078</v>
      </c>
      <c r="BP145" s="162">
        <v>0</v>
      </c>
      <c r="BQ145" s="162">
        <v>0</v>
      </c>
      <c r="BR145" s="162">
        <v>0</v>
      </c>
      <c r="BS145" s="162">
        <v>0</v>
      </c>
      <c r="BT145" s="162">
        <v>51.436270546423366</v>
      </c>
      <c r="BU145" s="162">
        <v>60.77393196869717</v>
      </c>
      <c r="BV145" s="162">
        <v>80.65061904513594</v>
      </c>
      <c r="BW145" s="162">
        <v>64.302705576004996</v>
      </c>
      <c r="BX145" s="162">
        <v>5.3756786303590447</v>
      </c>
      <c r="BY145" s="162">
        <v>10.412816434034232</v>
      </c>
      <c r="BZ145" s="162">
        <v>28.460746292193573</v>
      </c>
      <c r="CA145" s="162">
        <v>12.619718970553331</v>
      </c>
    </row>
    <row r="146" spans="1:79" hidden="1" x14ac:dyDescent="0.45">
      <c r="A146" s="19">
        <v>142</v>
      </c>
      <c r="B146" s="19" t="str">
        <f t="shared" si="10"/>
        <v>21019_Green</v>
      </c>
      <c r="C146" s="19" t="s">
        <v>1694</v>
      </c>
      <c r="D146" s="19" t="s">
        <v>1694</v>
      </c>
      <c r="E146" s="19" t="s">
        <v>1694</v>
      </c>
      <c r="F146" s="19" t="s">
        <v>1694</v>
      </c>
      <c r="G146" s="19">
        <f t="shared" si="11"/>
        <v>210</v>
      </c>
      <c r="H146" s="19">
        <f t="shared" si="8"/>
        <v>21019</v>
      </c>
      <c r="I146" s="19" t="str">
        <f t="shared" si="9"/>
        <v>021019</v>
      </c>
      <c r="J146" s="115" t="s">
        <v>1815</v>
      </c>
      <c r="K146" s="116" t="s">
        <v>1816</v>
      </c>
      <c r="L146" s="117" t="s">
        <v>1817</v>
      </c>
      <c r="M146" s="120" t="s">
        <v>1818</v>
      </c>
      <c r="N146" s="118" t="s">
        <v>1717</v>
      </c>
      <c r="O146" s="125" t="s">
        <v>1718</v>
      </c>
      <c r="P146" s="104">
        <v>0.7</v>
      </c>
      <c r="Q146" s="104">
        <v>1</v>
      </c>
      <c r="R146" s="107" t="s">
        <v>361</v>
      </c>
      <c r="S146" s="108">
        <v>7988.7773429733497</v>
      </c>
      <c r="T146" s="108">
        <v>5433.0587121824556</v>
      </c>
      <c r="U146" s="108">
        <v>4223.4222045308379</v>
      </c>
      <c r="V146" s="108">
        <v>5117.4821926496388</v>
      </c>
      <c r="W146" s="108"/>
      <c r="X146" s="162">
        <v>0</v>
      </c>
      <c r="Y146" s="162">
        <v>0</v>
      </c>
      <c r="Z146" s="162">
        <v>0</v>
      </c>
      <c r="AA146" s="162">
        <v>0</v>
      </c>
      <c r="AB146" s="162">
        <v>5717.1679581278704</v>
      </c>
      <c r="AC146" s="162">
        <v>5328.3290140179888</v>
      </c>
      <c r="AD146" s="162">
        <v>8534.3637550195508</v>
      </c>
      <c r="AE146" s="162">
        <v>6340.0979188597885</v>
      </c>
      <c r="AF146" s="162">
        <v>4719.8119289093147</v>
      </c>
      <c r="AG146" s="162">
        <v>3405.4945366917564</v>
      </c>
      <c r="AH146" s="162">
        <v>4215.7369658726493</v>
      </c>
      <c r="AI146" s="162">
        <v>4206.3115384158664</v>
      </c>
      <c r="AJ146" s="162">
        <v>7603.5494586926043</v>
      </c>
      <c r="AK146" s="162">
        <v>5438.49198237562</v>
      </c>
      <c r="AL146" s="162">
        <v>5659.5274476071972</v>
      </c>
      <c r="AM146" s="162">
        <v>5601.2213868249119</v>
      </c>
      <c r="AN146" s="162">
        <v>6123.1429082448585</v>
      </c>
      <c r="AO146" s="162">
        <v>4765.5787248950974</v>
      </c>
      <c r="AP146" s="162">
        <v>6429.2375101101752</v>
      </c>
      <c r="AQ146" s="162">
        <v>5124.0884351026707</v>
      </c>
      <c r="AR146" s="162">
        <v>4807.0464127005171</v>
      </c>
      <c r="AS146" s="162">
        <v>2482.5306380529196</v>
      </c>
      <c r="AT146" s="162">
        <v>7833.7094505836885</v>
      </c>
      <c r="AU146" s="162">
        <v>5191.9805858142199</v>
      </c>
      <c r="AV146" s="162">
        <v>5503.0155656104153</v>
      </c>
      <c r="AW146" s="162">
        <v>3930.6856242921745</v>
      </c>
      <c r="AX146" s="162">
        <v>5186.0616422301391</v>
      </c>
      <c r="AY146" s="162">
        <v>4709.1999266187886</v>
      </c>
      <c r="AZ146" s="162">
        <v>5904.0177766405959</v>
      </c>
      <c r="BA146" s="162">
        <v>4112.2422010316996</v>
      </c>
      <c r="BB146" s="162">
        <v>8784.3155542481763</v>
      </c>
      <c r="BC146" s="162">
        <v>5561.4427122159104</v>
      </c>
      <c r="BD146" s="162">
        <v>5149.5854058323448</v>
      </c>
      <c r="BE146" s="162">
        <v>3919.5234202800907</v>
      </c>
      <c r="BF146" s="162">
        <v>11283.530123950783</v>
      </c>
      <c r="BG146" s="162">
        <v>7100.8924340143058</v>
      </c>
      <c r="BH146" s="162">
        <v>12167.357934479302</v>
      </c>
      <c r="BI146" s="162">
        <v>9705.3012687609953</v>
      </c>
      <c r="BJ146" s="162">
        <v>8596.0437362230896</v>
      </c>
      <c r="BK146" s="162">
        <v>9679.6425320691269</v>
      </c>
      <c r="BL146" s="162">
        <v>6889.513630173562</v>
      </c>
      <c r="BM146" s="162">
        <v>4867.0341823671024</v>
      </c>
      <c r="BN146" s="162">
        <v>7798.1152833858159</v>
      </c>
      <c r="BO146" s="162">
        <v>5615.3807109313766</v>
      </c>
      <c r="BP146" s="162">
        <v>0</v>
      </c>
      <c r="BQ146" s="162">
        <v>5847.5877621517102</v>
      </c>
      <c r="BR146" s="162">
        <v>3275.2302125178167</v>
      </c>
      <c r="BS146" s="162">
        <v>5751.2012565161931</v>
      </c>
      <c r="BT146" s="162">
        <v>7206.8426613183155</v>
      </c>
      <c r="BU146" s="162">
        <v>6108.1756596296736</v>
      </c>
      <c r="BV146" s="162">
        <v>7299.2101442140447</v>
      </c>
      <c r="BW146" s="162">
        <v>6655.9508894448918</v>
      </c>
      <c r="BX146" s="162">
        <v>5920.286895942807</v>
      </c>
      <c r="BY146" s="162">
        <v>6809.7964072121022</v>
      </c>
      <c r="BZ146" s="162">
        <v>12305.659927436469</v>
      </c>
      <c r="CA146" s="162">
        <v>7485.1253563725904</v>
      </c>
    </row>
    <row r="147" spans="1:79" hidden="1" x14ac:dyDescent="0.45">
      <c r="A147" s="19">
        <v>143</v>
      </c>
      <c r="B147" s="19" t="str">
        <f t="shared" si="10"/>
        <v>21019_Blue</v>
      </c>
      <c r="C147" s="19" t="s">
        <v>1694</v>
      </c>
      <c r="D147" s="19" t="s">
        <v>1694</v>
      </c>
      <c r="E147" s="19" t="s">
        <v>1694</v>
      </c>
      <c r="F147" s="19" t="s">
        <v>1694</v>
      </c>
      <c r="G147" s="19">
        <f t="shared" si="11"/>
        <v>210</v>
      </c>
      <c r="H147" s="19">
        <f t="shared" si="8"/>
        <v>21019</v>
      </c>
      <c r="I147" s="19" t="str">
        <f t="shared" si="9"/>
        <v>021019</v>
      </c>
      <c r="J147" s="99"/>
      <c r="K147" s="100"/>
      <c r="L147" s="101"/>
      <c r="M147" s="121"/>
      <c r="N147" s="102"/>
      <c r="O147" s="126"/>
      <c r="P147" s="104"/>
      <c r="Q147" s="104"/>
      <c r="R147" s="107" t="s">
        <v>362</v>
      </c>
      <c r="S147" s="108">
        <v>442.80765632029716</v>
      </c>
      <c r="T147" s="108">
        <v>446.6799143017177</v>
      </c>
      <c r="U147" s="108">
        <v>501.21865211993878</v>
      </c>
      <c r="V147" s="108">
        <v>471.57271233238396</v>
      </c>
      <c r="W147" s="108"/>
      <c r="X147" s="162">
        <v>0</v>
      </c>
      <c r="Y147" s="162">
        <v>0</v>
      </c>
      <c r="Z147" s="162">
        <v>0</v>
      </c>
      <c r="AA147" s="162">
        <v>0</v>
      </c>
      <c r="AB147" s="162">
        <v>1754.4646669486117</v>
      </c>
      <c r="AC147" s="162">
        <v>856.43763200761327</v>
      </c>
      <c r="AD147" s="162">
        <v>216.92712129027444</v>
      </c>
      <c r="AE147" s="162">
        <v>773.64480743052911</v>
      </c>
      <c r="AF147" s="162">
        <v>1692.0853131246315</v>
      </c>
      <c r="AG147" s="162">
        <v>2652.1347375224404</v>
      </c>
      <c r="AH147" s="162">
        <v>4430.4884770155359</v>
      </c>
      <c r="AI147" s="162">
        <v>4394.4690786353194</v>
      </c>
      <c r="AJ147" s="162">
        <v>655.71623573476222</v>
      </c>
      <c r="AK147" s="162">
        <v>897.585565723287</v>
      </c>
      <c r="AL147" s="162">
        <v>999.27424007413288</v>
      </c>
      <c r="AM147" s="162">
        <v>882.42838168562298</v>
      </c>
      <c r="AN147" s="162">
        <v>179.27001476346345</v>
      </c>
      <c r="AO147" s="162">
        <v>413.1232185943901</v>
      </c>
      <c r="AP147" s="162">
        <v>336.59928136293894</v>
      </c>
      <c r="AQ147" s="162">
        <v>361.81973575302089</v>
      </c>
      <c r="AR147" s="162">
        <v>159.34036175492764</v>
      </c>
      <c r="AS147" s="162">
        <v>352.31112700112544</v>
      </c>
      <c r="AT147" s="162">
        <v>777.76786073266965</v>
      </c>
      <c r="AU147" s="162">
        <v>567.96145882488611</v>
      </c>
      <c r="AV147" s="162">
        <v>205.29980875769664</v>
      </c>
      <c r="AW147" s="162">
        <v>385.91066906329274</v>
      </c>
      <c r="AX147" s="162">
        <v>388.87616396474147</v>
      </c>
      <c r="AY147" s="162">
        <v>360.57630068566681</v>
      </c>
      <c r="AZ147" s="162">
        <v>154.71684482961331</v>
      </c>
      <c r="BA147" s="162">
        <v>380.87898891722159</v>
      </c>
      <c r="BB147" s="162">
        <v>367.52268089347064</v>
      </c>
      <c r="BC147" s="162">
        <v>374.17563871922596</v>
      </c>
      <c r="BD147" s="162">
        <v>218.62421093477647</v>
      </c>
      <c r="BE147" s="162">
        <v>621.0120468130026</v>
      </c>
      <c r="BF147" s="162">
        <v>722.6270547741417</v>
      </c>
      <c r="BG147" s="162">
        <v>669.14864313680857</v>
      </c>
      <c r="BH147" s="162">
        <v>177.1109552487556</v>
      </c>
      <c r="BI147" s="162">
        <v>401.54948773418596</v>
      </c>
      <c r="BJ147" s="162">
        <v>334.97777075523959</v>
      </c>
      <c r="BK147" s="162">
        <v>394.60888014016837</v>
      </c>
      <c r="BL147" s="162">
        <v>166.01296164922263</v>
      </c>
      <c r="BM147" s="162">
        <v>326.93924685108402</v>
      </c>
      <c r="BN147" s="162">
        <v>395.95938695215898</v>
      </c>
      <c r="BO147" s="162">
        <v>350.69990825681543</v>
      </c>
      <c r="BP147" s="162">
        <v>0</v>
      </c>
      <c r="BQ147" s="162">
        <v>376.75679734660525</v>
      </c>
      <c r="BR147" s="162">
        <v>348.94438735684076</v>
      </c>
      <c r="BS147" s="162">
        <v>378.25193358366238</v>
      </c>
      <c r="BT147" s="162">
        <v>246.87336862632552</v>
      </c>
      <c r="BU147" s="162">
        <v>506.44439658373295</v>
      </c>
      <c r="BV147" s="162">
        <v>437.45483492539728</v>
      </c>
      <c r="BW147" s="162">
        <v>443.25589667317422</v>
      </c>
      <c r="BX147" s="162">
        <v>128.90693798115385</v>
      </c>
      <c r="BY147" s="162">
        <v>298.74016776407444</v>
      </c>
      <c r="BZ147" s="162">
        <v>299.18812274985254</v>
      </c>
      <c r="CA147" s="162">
        <v>300.99822536787485</v>
      </c>
    </row>
    <row r="148" spans="1:79" hidden="1" x14ac:dyDescent="0.45">
      <c r="A148" s="19">
        <v>144</v>
      </c>
      <c r="B148" s="19" t="str">
        <f t="shared" si="10"/>
        <v>21019_Grey</v>
      </c>
      <c r="C148" s="19" t="s">
        <v>1694</v>
      </c>
      <c r="D148" s="19" t="s">
        <v>1694</v>
      </c>
      <c r="E148" s="19" t="s">
        <v>1694</v>
      </c>
      <c r="F148" s="19" t="s">
        <v>1694</v>
      </c>
      <c r="G148" s="19">
        <f t="shared" si="11"/>
        <v>210</v>
      </c>
      <c r="H148" s="19">
        <f t="shared" si="8"/>
        <v>21019</v>
      </c>
      <c r="I148" s="19" t="str">
        <f t="shared" si="9"/>
        <v>021019</v>
      </c>
      <c r="J148" s="109"/>
      <c r="K148" s="110"/>
      <c r="L148" s="111"/>
      <c r="M148" s="112"/>
      <c r="N148" s="112"/>
      <c r="O148" s="127"/>
      <c r="P148" s="114"/>
      <c r="Q148" s="114"/>
      <c r="R148" s="107" t="s">
        <v>364</v>
      </c>
      <c r="S148" s="108">
        <v>659.32660839783841</v>
      </c>
      <c r="T148" s="108">
        <v>606.46397506740675</v>
      </c>
      <c r="U148" s="108">
        <v>716.88108343665704</v>
      </c>
      <c r="V148" s="108">
        <v>648.54504030086764</v>
      </c>
      <c r="W148" s="108"/>
      <c r="X148" s="162">
        <v>0</v>
      </c>
      <c r="Y148" s="162">
        <v>0</v>
      </c>
      <c r="Z148" s="162">
        <v>0</v>
      </c>
      <c r="AA148" s="162">
        <v>0</v>
      </c>
      <c r="AB148" s="162">
        <v>332.03287806918911</v>
      </c>
      <c r="AC148" s="162">
        <v>329.04845605201683</v>
      </c>
      <c r="AD148" s="162">
        <v>547.66569682218289</v>
      </c>
      <c r="AE148" s="162">
        <v>395.32755099386475</v>
      </c>
      <c r="AF148" s="162">
        <v>4591.6867488340868</v>
      </c>
      <c r="AG148" s="162">
        <v>2582.4067122770848</v>
      </c>
      <c r="AH148" s="162">
        <v>1865.4237296777849</v>
      </c>
      <c r="AI148" s="162">
        <v>1882.2269807644052</v>
      </c>
      <c r="AJ148" s="162">
        <v>49.839333753834353</v>
      </c>
      <c r="AK148" s="162">
        <v>58.887089727607396</v>
      </c>
      <c r="AL148" s="162">
        <v>71.837688247009041</v>
      </c>
      <c r="AM148" s="162">
        <v>58.568761570892264</v>
      </c>
      <c r="AN148" s="162">
        <v>5.5818133706740305</v>
      </c>
      <c r="AO148" s="162">
        <v>6.6840671932108418</v>
      </c>
      <c r="AP148" s="162">
        <v>11.561377560537958</v>
      </c>
      <c r="AQ148" s="162">
        <v>6.8003474486567983</v>
      </c>
      <c r="AR148" s="162">
        <v>27.116240208913837</v>
      </c>
      <c r="AS148" s="162">
        <v>32.038880739147416</v>
      </c>
      <c r="AT148" s="162">
        <v>663.18338127444497</v>
      </c>
      <c r="AU148" s="162">
        <v>343.72093032559218</v>
      </c>
      <c r="AV148" s="162">
        <v>32.94176679514711</v>
      </c>
      <c r="AW148" s="162">
        <v>38.921964459496877</v>
      </c>
      <c r="AX148" s="162">
        <v>67.499165577008029</v>
      </c>
      <c r="AY148" s="162">
        <v>49.81068115103394</v>
      </c>
      <c r="AZ148" s="162">
        <v>73.133987121805362</v>
      </c>
      <c r="BA148" s="162">
        <v>94.156853559049736</v>
      </c>
      <c r="BB148" s="162">
        <v>392.54511866153848</v>
      </c>
      <c r="BC148" s="162">
        <v>182.41543185213916</v>
      </c>
      <c r="BD148" s="162">
        <v>70.645856697765367</v>
      </c>
      <c r="BE148" s="162">
        <v>63.363337419516931</v>
      </c>
      <c r="BF148" s="162">
        <v>219.60536597741913</v>
      </c>
      <c r="BG148" s="162">
        <v>130.31501073561083</v>
      </c>
      <c r="BH148" s="162">
        <v>82.834610726669936</v>
      </c>
      <c r="BI148" s="162">
        <v>104.29703579342164</v>
      </c>
      <c r="BJ148" s="162">
        <v>110.71767992109906</v>
      </c>
      <c r="BK148" s="162">
        <v>104.3376198728328</v>
      </c>
      <c r="BL148" s="162">
        <v>285.35539388986388</v>
      </c>
      <c r="BM148" s="162">
        <v>251.36956826504141</v>
      </c>
      <c r="BN148" s="162">
        <v>507.41096454868165</v>
      </c>
      <c r="BO148" s="162">
        <v>316.70557743180927</v>
      </c>
      <c r="BP148" s="162">
        <v>0</v>
      </c>
      <c r="BQ148" s="162">
        <v>0</v>
      </c>
      <c r="BR148" s="162">
        <v>0</v>
      </c>
      <c r="BS148" s="162">
        <v>0</v>
      </c>
      <c r="BT148" s="162">
        <v>52.567868498444682</v>
      </c>
      <c r="BU148" s="162">
        <v>62.110958472008512</v>
      </c>
      <c r="BV148" s="162">
        <v>82.424932664128931</v>
      </c>
      <c r="BW148" s="162">
        <v>65.717365098677121</v>
      </c>
      <c r="BX148" s="162">
        <v>5.4939435602269437</v>
      </c>
      <c r="BY148" s="162">
        <v>10.641898395582984</v>
      </c>
      <c r="BZ148" s="162">
        <v>29.086882710621829</v>
      </c>
      <c r="CA148" s="162">
        <v>12.897352787905504</v>
      </c>
    </row>
    <row r="149" spans="1:79" hidden="1" x14ac:dyDescent="0.45">
      <c r="A149" s="19">
        <v>145</v>
      </c>
      <c r="B149" s="19" t="str">
        <f t="shared" si="10"/>
        <v>21020_Green</v>
      </c>
      <c r="C149" s="19" t="s">
        <v>1693</v>
      </c>
      <c r="D149" s="19" t="s">
        <v>1694</v>
      </c>
      <c r="E149" s="19" t="s">
        <v>1694</v>
      </c>
      <c r="F149" s="19" t="s">
        <v>1694</v>
      </c>
      <c r="G149" s="19">
        <f t="shared" si="11"/>
        <v>210</v>
      </c>
      <c r="H149" s="19">
        <f t="shared" si="8"/>
        <v>21020</v>
      </c>
      <c r="I149" s="19" t="str">
        <f t="shared" si="9"/>
        <v>021020</v>
      </c>
      <c r="J149" s="115" t="s">
        <v>1819</v>
      </c>
      <c r="K149" s="116" t="s">
        <v>1820</v>
      </c>
      <c r="L149" s="117" t="s">
        <v>1821</v>
      </c>
      <c r="M149" s="118" t="s">
        <v>1822</v>
      </c>
      <c r="N149" s="118" t="s">
        <v>1695</v>
      </c>
      <c r="O149" s="125" t="s">
        <v>1696</v>
      </c>
      <c r="P149" s="104">
        <v>0.46</v>
      </c>
      <c r="Q149" s="104">
        <v>1</v>
      </c>
      <c r="R149" s="107" t="s">
        <v>361</v>
      </c>
      <c r="S149" s="108">
        <v>32599.634823726021</v>
      </c>
      <c r="T149" s="108">
        <v>22847.749692903886</v>
      </c>
      <c r="U149" s="108">
        <v>13658.472076875849</v>
      </c>
      <c r="V149" s="108">
        <v>22246.951972856656</v>
      </c>
      <c r="W149" s="108"/>
      <c r="X149" s="162">
        <v>42096.378666831341</v>
      </c>
      <c r="Y149" s="162">
        <v>24029.89573156913</v>
      </c>
      <c r="Z149" s="162">
        <v>6519.1876926865634</v>
      </c>
      <c r="AA149" s="162">
        <v>23798.885825998692</v>
      </c>
      <c r="AB149" s="162">
        <v>36625.800543267615</v>
      </c>
      <c r="AC149" s="162">
        <v>31801.442951385721</v>
      </c>
      <c r="AD149" s="162">
        <v>12998.399015073968</v>
      </c>
      <c r="AE149" s="162">
        <v>29678.578039544238</v>
      </c>
      <c r="AF149" s="162">
        <v>51660.54172542067</v>
      </c>
      <c r="AG149" s="162">
        <v>13358.97826722498</v>
      </c>
      <c r="AH149" s="162">
        <v>11773.570028631375</v>
      </c>
      <c r="AI149" s="162">
        <v>14180.006718923634</v>
      </c>
      <c r="AJ149" s="162">
        <v>155321.49257680294</v>
      </c>
      <c r="AK149" s="162">
        <v>43482.849471056834</v>
      </c>
      <c r="AL149" s="162">
        <v>12498.37434352492</v>
      </c>
      <c r="AM149" s="162">
        <v>52243.028541294996</v>
      </c>
      <c r="AN149" s="162">
        <v>85033.153853212119</v>
      </c>
      <c r="AO149" s="162">
        <v>40802.644442435056</v>
      </c>
      <c r="AP149" s="162">
        <v>10615.46030978765</v>
      </c>
      <c r="AQ149" s="162">
        <v>54195.549959618358</v>
      </c>
      <c r="AR149" s="162">
        <v>94994.546883908246</v>
      </c>
      <c r="AS149" s="162">
        <v>39131.98170357084</v>
      </c>
      <c r="AT149" s="162">
        <v>15881.390770340573</v>
      </c>
      <c r="AU149" s="162">
        <v>27350.524232590415</v>
      </c>
      <c r="AV149" s="162">
        <v>83409.138496488435</v>
      </c>
      <c r="AW149" s="162">
        <v>23385.575156771105</v>
      </c>
      <c r="AX149" s="162">
        <v>6941.4249716497607</v>
      </c>
      <c r="AY149" s="162">
        <v>36645.944740068066</v>
      </c>
      <c r="AZ149" s="162">
        <v>77094.742544184788</v>
      </c>
      <c r="BA149" s="162">
        <v>25502.582121612115</v>
      </c>
      <c r="BB149" s="162">
        <v>12426.665104592848</v>
      </c>
      <c r="BC149" s="162">
        <v>27527.847828837374</v>
      </c>
      <c r="BD149" s="162">
        <v>83153.913759882227</v>
      </c>
      <c r="BE149" s="162">
        <v>51527.991289485959</v>
      </c>
      <c r="BF149" s="162">
        <v>37244.716920666273</v>
      </c>
      <c r="BG149" s="162">
        <v>44724.082955100057</v>
      </c>
      <c r="BH149" s="162">
        <v>35727.963752684016</v>
      </c>
      <c r="BI149" s="162">
        <v>25417.397093564814</v>
      </c>
      <c r="BJ149" s="162">
        <v>10820.168748210996</v>
      </c>
      <c r="BK149" s="162">
        <v>26258.946535136747</v>
      </c>
      <c r="BL149" s="162">
        <v>81947.353225381506</v>
      </c>
      <c r="BM149" s="162">
        <v>33535.199680422942</v>
      </c>
      <c r="BN149" s="162">
        <v>16337.274047875519</v>
      </c>
      <c r="BO149" s="162">
        <v>29764.544061490411</v>
      </c>
      <c r="BP149" s="162">
        <v>0</v>
      </c>
      <c r="BQ149" s="162">
        <v>36190.765834442718</v>
      </c>
      <c r="BR149" s="162">
        <v>21617.669192592944</v>
      </c>
      <c r="BS149" s="162">
        <v>35690.980952498285</v>
      </c>
      <c r="BT149" s="162">
        <v>102972.01722654884</v>
      </c>
      <c r="BU149" s="162">
        <v>28944.22116949936</v>
      </c>
      <c r="BV149" s="162">
        <v>9055.4007935576319</v>
      </c>
      <c r="BW149" s="162">
        <v>39124.885581189657</v>
      </c>
      <c r="BX149" s="162">
        <v>64715.149795290206</v>
      </c>
      <c r="BY149" s="162">
        <v>23599.416000683683</v>
      </c>
      <c r="BZ149" s="162">
        <v>15105.708222551846</v>
      </c>
      <c r="CA149" s="162">
        <v>26141.258410414834</v>
      </c>
    </row>
    <row r="150" spans="1:79" hidden="1" x14ac:dyDescent="0.45">
      <c r="A150" s="19">
        <v>146</v>
      </c>
      <c r="B150" s="19" t="str">
        <f t="shared" si="10"/>
        <v>21020_Blue</v>
      </c>
      <c r="C150" s="19" t="s">
        <v>1693</v>
      </c>
      <c r="D150" s="19" t="s">
        <v>1694</v>
      </c>
      <c r="E150" s="19" t="s">
        <v>1694</v>
      </c>
      <c r="F150" s="19" t="s">
        <v>1694</v>
      </c>
      <c r="G150" s="19">
        <f t="shared" si="11"/>
        <v>210</v>
      </c>
      <c r="H150" s="19">
        <f t="shared" si="8"/>
        <v>21020</v>
      </c>
      <c r="I150" s="19" t="str">
        <f t="shared" si="9"/>
        <v>021020</v>
      </c>
      <c r="J150" s="99"/>
      <c r="K150" s="100"/>
      <c r="L150" s="101"/>
      <c r="M150" s="102"/>
      <c r="N150" s="102"/>
      <c r="O150" s="126"/>
      <c r="P150" s="104"/>
      <c r="Q150" s="104"/>
      <c r="R150" s="107" t="s">
        <v>362</v>
      </c>
      <c r="S150" s="108">
        <v>724.33362577203047</v>
      </c>
      <c r="T150" s="108">
        <v>790.60449794082217</v>
      </c>
      <c r="U150" s="108">
        <v>1061.2049625106195</v>
      </c>
      <c r="V150" s="108">
        <v>855.6463880588866</v>
      </c>
      <c r="W150" s="108"/>
      <c r="X150" s="162">
        <v>0</v>
      </c>
      <c r="Y150" s="162">
        <v>769.65938641863033</v>
      </c>
      <c r="Z150" s="162">
        <v>496.48863112894884</v>
      </c>
      <c r="AA150" s="162">
        <v>765.60648664680855</v>
      </c>
      <c r="AB150" s="162">
        <v>237.54212946145839</v>
      </c>
      <c r="AC150" s="162">
        <v>295.75727028359915</v>
      </c>
      <c r="AD150" s="162">
        <v>233.46751540471078</v>
      </c>
      <c r="AE150" s="162">
        <v>280.94778673059517</v>
      </c>
      <c r="AF150" s="162">
        <v>24603.72905452679</v>
      </c>
      <c r="AG150" s="162">
        <v>8542.8703621433615</v>
      </c>
      <c r="AH150" s="162">
        <v>14838.815985887029</v>
      </c>
      <c r="AI150" s="162">
        <v>9643.1008623422513</v>
      </c>
      <c r="AJ150" s="162">
        <v>524.03231262955546</v>
      </c>
      <c r="AK150" s="162">
        <v>516.39213325105334</v>
      </c>
      <c r="AL150" s="162">
        <v>456.3388661336802</v>
      </c>
      <c r="AM150" s="162">
        <v>520.54841545151351</v>
      </c>
      <c r="AN150" s="162">
        <v>371.02015334789036</v>
      </c>
      <c r="AO150" s="162">
        <v>485.06674862977519</v>
      </c>
      <c r="AP150" s="162">
        <v>300.70140139842482</v>
      </c>
      <c r="AQ150" s="162">
        <v>453.24116269969761</v>
      </c>
      <c r="AR150" s="162">
        <v>0</v>
      </c>
      <c r="AS150" s="162">
        <v>562.83100138234261</v>
      </c>
      <c r="AT150" s="162">
        <v>959.83039540158393</v>
      </c>
      <c r="AU150" s="162">
        <v>777.32756840106163</v>
      </c>
      <c r="AV150" s="162">
        <v>392.55937492833982</v>
      </c>
      <c r="AW150" s="162">
        <v>415.25375106879613</v>
      </c>
      <c r="AX150" s="162">
        <v>307.91514281040276</v>
      </c>
      <c r="AY150" s="162">
        <v>406.53740107528824</v>
      </c>
      <c r="AZ150" s="162">
        <v>455.72954101741084</v>
      </c>
      <c r="BA150" s="162">
        <v>505.73514305543239</v>
      </c>
      <c r="BB150" s="162">
        <v>407.4330484250907</v>
      </c>
      <c r="BC150" s="162">
        <v>485.43903637531383</v>
      </c>
      <c r="BD150" s="162">
        <v>0</v>
      </c>
      <c r="BE150" s="162">
        <v>544.91998331430034</v>
      </c>
      <c r="BF150" s="162">
        <v>904.43602472174609</v>
      </c>
      <c r="BG150" s="162">
        <v>725.95593531304985</v>
      </c>
      <c r="BH150" s="162">
        <v>390.61952529710601</v>
      </c>
      <c r="BI150" s="162">
        <v>511.64091190851298</v>
      </c>
      <c r="BJ150" s="162">
        <v>300.03053958371532</v>
      </c>
      <c r="BK150" s="162">
        <v>494.97300050539201</v>
      </c>
      <c r="BL150" s="162">
        <v>0</v>
      </c>
      <c r="BM150" s="162">
        <v>334.23398346185934</v>
      </c>
      <c r="BN150" s="162">
        <v>478.55960273586726</v>
      </c>
      <c r="BO150" s="162">
        <v>369.44575935036346</v>
      </c>
      <c r="BP150" s="162">
        <v>0</v>
      </c>
      <c r="BQ150" s="162">
        <v>521.17320809319006</v>
      </c>
      <c r="BR150" s="162">
        <v>384.09173808696426</v>
      </c>
      <c r="BS150" s="162">
        <v>517.73741907350313</v>
      </c>
      <c r="BT150" s="162">
        <v>423.76399913158912</v>
      </c>
      <c r="BU150" s="162">
        <v>533.41385673723505</v>
      </c>
      <c r="BV150" s="162">
        <v>334.49886874970002</v>
      </c>
      <c r="BW150" s="162">
        <v>505.43660127259659</v>
      </c>
      <c r="BX150" s="162">
        <v>544.43532599750711</v>
      </c>
      <c r="BY150" s="162">
        <v>572.25631038343863</v>
      </c>
      <c r="BZ150" s="162">
        <v>505.33318132930879</v>
      </c>
      <c r="CA150" s="162">
        <v>568.17408303040952</v>
      </c>
    </row>
    <row r="151" spans="1:79" hidden="1" x14ac:dyDescent="0.45">
      <c r="A151" s="19">
        <v>147</v>
      </c>
      <c r="B151" s="19" t="str">
        <f t="shared" si="10"/>
        <v>21020_Grey</v>
      </c>
      <c r="C151" s="19" t="s">
        <v>1693</v>
      </c>
      <c r="D151" s="19" t="s">
        <v>1694</v>
      </c>
      <c r="E151" s="19" t="s">
        <v>1694</v>
      </c>
      <c r="F151" s="19" t="s">
        <v>1694</v>
      </c>
      <c r="G151" s="19">
        <f t="shared" si="11"/>
        <v>210</v>
      </c>
      <c r="H151" s="19">
        <f t="shared" si="8"/>
        <v>21020</v>
      </c>
      <c r="I151" s="19" t="str">
        <f t="shared" si="9"/>
        <v>021020</v>
      </c>
      <c r="J151" s="109"/>
      <c r="K151" s="110"/>
      <c r="L151" s="111"/>
      <c r="M151" s="112"/>
      <c r="N151" s="112"/>
      <c r="O151" s="127"/>
      <c r="P151" s="114"/>
      <c r="Q151" s="114"/>
      <c r="R151" s="107" t="s">
        <v>364</v>
      </c>
      <c r="S151" s="108">
        <v>374.72406904631049</v>
      </c>
      <c r="T151" s="108">
        <v>619.5228415910716</v>
      </c>
      <c r="U151" s="108">
        <v>1098.897200977724</v>
      </c>
      <c r="V151" s="108">
        <v>695.91486029872692</v>
      </c>
      <c r="W151" s="108"/>
      <c r="X151" s="162">
        <v>0</v>
      </c>
      <c r="Y151" s="162">
        <v>7.5066414542334003</v>
      </c>
      <c r="Z151" s="162">
        <v>45.039848725400397</v>
      </c>
      <c r="AA151" s="162">
        <v>8.0659879525642353</v>
      </c>
      <c r="AB151" s="162">
        <v>24.693244289199466</v>
      </c>
      <c r="AC151" s="162">
        <v>94.271733725235777</v>
      </c>
      <c r="AD151" s="162">
        <v>376.82249806019888</v>
      </c>
      <c r="AE151" s="162">
        <v>126.72604689323327</v>
      </c>
      <c r="AF151" s="162">
        <v>12374.834288269636</v>
      </c>
      <c r="AG151" s="162">
        <v>4172.1879446441553</v>
      </c>
      <c r="AH151" s="162">
        <v>7436.171479284978</v>
      </c>
      <c r="AI151" s="162">
        <v>4738.1323553292432</v>
      </c>
      <c r="AJ151" s="162">
        <v>2.0146197054529766</v>
      </c>
      <c r="AK151" s="162">
        <v>1.695229909109462</v>
      </c>
      <c r="AL151" s="162">
        <v>7.6140316735192091</v>
      </c>
      <c r="AM151" s="162">
        <v>1.9559922351393717</v>
      </c>
      <c r="AN151" s="162">
        <v>1.7456425253570249</v>
      </c>
      <c r="AO151" s="162">
        <v>2.5285991142568558</v>
      </c>
      <c r="AP151" s="162">
        <v>11.357063512227805</v>
      </c>
      <c r="AQ151" s="162">
        <v>2.3900396753188433</v>
      </c>
      <c r="AR151" s="162">
        <v>0</v>
      </c>
      <c r="AS151" s="162">
        <v>352.23813428322916</v>
      </c>
      <c r="AT151" s="162">
        <v>1056.7144028496873</v>
      </c>
      <c r="AU151" s="162">
        <v>724.09171363357564</v>
      </c>
      <c r="AV151" s="162">
        <v>0.39642146491859992</v>
      </c>
      <c r="AW151" s="162">
        <v>0.33357438236309533</v>
      </c>
      <c r="AX151" s="162">
        <v>1.4982309474007847</v>
      </c>
      <c r="AY151" s="162">
        <v>0.52328691178974096</v>
      </c>
      <c r="AZ151" s="162">
        <v>596.64138981226313</v>
      </c>
      <c r="BA151" s="162">
        <v>502.05223660063797</v>
      </c>
      <c r="BB151" s="162">
        <v>563.73498525142941</v>
      </c>
      <c r="BC151" s="162">
        <v>519.84303803886485</v>
      </c>
      <c r="BD151" s="162">
        <v>0</v>
      </c>
      <c r="BE151" s="162">
        <v>69.585629222301179</v>
      </c>
      <c r="BF151" s="162">
        <v>417.51377533380708</v>
      </c>
      <c r="BG151" s="162">
        <v>237.88509721931453</v>
      </c>
      <c r="BH151" s="162">
        <v>154.01942301449211</v>
      </c>
      <c r="BI151" s="162">
        <v>223.10030315808473</v>
      </c>
      <c r="BJ151" s="162">
        <v>125.25533892846366</v>
      </c>
      <c r="BK151" s="162">
        <v>215.59187901497543</v>
      </c>
      <c r="BL151" s="162">
        <v>0</v>
      </c>
      <c r="BM151" s="162">
        <v>144.64339501581196</v>
      </c>
      <c r="BN151" s="162">
        <v>867.86037009487177</v>
      </c>
      <c r="BO151" s="162">
        <v>304.94737200652168</v>
      </c>
      <c r="BP151" s="162">
        <v>0</v>
      </c>
      <c r="BQ151" s="162">
        <v>2.5832739697152752E-3</v>
      </c>
      <c r="BR151" s="162">
        <v>2.3205265222252233E-2</v>
      </c>
      <c r="BS151" s="162">
        <v>3.2905059134059975E-3</v>
      </c>
      <c r="BT151" s="162">
        <v>2.696729764093873</v>
      </c>
      <c r="BU151" s="162">
        <v>2.2692009516752654</v>
      </c>
      <c r="BV151" s="162">
        <v>10.191990966412197</v>
      </c>
      <c r="BW151" s="162">
        <v>3.0574873186183358</v>
      </c>
      <c r="BX151" s="162">
        <v>9.2250007067769051</v>
      </c>
      <c r="BY151" s="162">
        <v>7.7625057807959337</v>
      </c>
      <c r="BZ151" s="162">
        <v>9.9613904981696901</v>
      </c>
      <c r="CA151" s="162">
        <v>8.0824653980559624</v>
      </c>
    </row>
    <row r="152" spans="1:79" x14ac:dyDescent="0.45">
      <c r="A152" s="19">
        <v>148</v>
      </c>
      <c r="B152" s="19" t="str">
        <f t="shared" si="10"/>
        <v>40110_Green</v>
      </c>
      <c r="C152" s="215" t="s">
        <v>272</v>
      </c>
      <c r="D152" s="215" t="s">
        <v>272</v>
      </c>
      <c r="E152" s="215" t="s">
        <v>272</v>
      </c>
      <c r="F152" s="217" t="s">
        <v>272</v>
      </c>
      <c r="G152" s="19">
        <f t="shared" si="11"/>
        <v>401</v>
      </c>
      <c r="H152" s="19">
        <f t="shared" si="8"/>
        <v>40110</v>
      </c>
      <c r="I152" s="19" t="str">
        <f t="shared" si="9"/>
        <v>040110</v>
      </c>
      <c r="J152" s="115" t="s">
        <v>1824</v>
      </c>
      <c r="K152" s="116" t="s">
        <v>1825</v>
      </c>
      <c r="L152" s="120" t="s">
        <v>1826</v>
      </c>
      <c r="M152" s="120" t="s">
        <v>1827</v>
      </c>
      <c r="N152" s="118" t="s">
        <v>1828</v>
      </c>
      <c r="O152" s="118" t="s">
        <v>1828</v>
      </c>
      <c r="P152" s="104">
        <v>0.93</v>
      </c>
      <c r="Q152" s="104">
        <v>1</v>
      </c>
      <c r="R152" s="107" t="s">
        <v>361</v>
      </c>
      <c r="S152" s="108">
        <v>1086.5200444086388</v>
      </c>
      <c r="T152" s="108">
        <v>789.55739557658808</v>
      </c>
      <c r="U152" s="108">
        <v>1027.247435904779</v>
      </c>
      <c r="V152" s="108">
        <v>862.63832473888692</v>
      </c>
      <c r="W152" s="108"/>
      <c r="X152" s="162">
        <v>2124.2886632168966</v>
      </c>
      <c r="Y152" s="162">
        <v>785.57854535168576</v>
      </c>
      <c r="Z152" s="162">
        <v>0</v>
      </c>
      <c r="AA152" s="162">
        <v>872.14846630696911</v>
      </c>
      <c r="AB152" s="162">
        <v>1045.6281674929221</v>
      </c>
      <c r="AC152" s="162">
        <v>1253.6130644920252</v>
      </c>
      <c r="AD152" s="162">
        <v>0</v>
      </c>
      <c r="AE152" s="162">
        <v>1149.2046461984748</v>
      </c>
      <c r="AF152" s="162">
        <v>941.5674075323908</v>
      </c>
      <c r="AG152" s="162">
        <v>518.36092819533428</v>
      </c>
      <c r="AH152" s="162">
        <v>0</v>
      </c>
      <c r="AI152" s="162">
        <v>541.2140780795354</v>
      </c>
      <c r="AJ152" s="162">
        <v>1710.2437814630368</v>
      </c>
      <c r="AK152" s="162">
        <v>1183.3047543153348</v>
      </c>
      <c r="AL152" s="162">
        <v>0</v>
      </c>
      <c r="AM152" s="162">
        <v>1495.7795974139226</v>
      </c>
      <c r="AN152" s="162">
        <v>1388.4143451253101</v>
      </c>
      <c r="AO152" s="162">
        <v>1888.1631557695969</v>
      </c>
      <c r="AP152" s="162">
        <v>0</v>
      </c>
      <c r="AQ152" s="162">
        <v>1591.8121110575348</v>
      </c>
      <c r="AR152" s="162">
        <v>2783.3956393476265</v>
      </c>
      <c r="AS152" s="162">
        <v>1904.4625862426826</v>
      </c>
      <c r="AT152" s="162">
        <v>0</v>
      </c>
      <c r="AU152" s="162">
        <v>1947.0908393182724</v>
      </c>
      <c r="AV152" s="162">
        <v>1302.5200148369377</v>
      </c>
      <c r="AW152" s="162">
        <v>884.19285518836966</v>
      </c>
      <c r="AX152" s="162">
        <v>0</v>
      </c>
      <c r="AY152" s="162">
        <v>1132.2608608599703</v>
      </c>
      <c r="AZ152" s="162">
        <v>1583.7573915861381</v>
      </c>
      <c r="BA152" s="162">
        <v>1878.6238064992779</v>
      </c>
      <c r="BB152" s="162">
        <v>0</v>
      </c>
      <c r="BC152" s="162">
        <v>1703.7680224557857</v>
      </c>
      <c r="BD152" s="162">
        <v>1515.3973548449783</v>
      </c>
      <c r="BE152" s="162">
        <v>1567.9740277160126</v>
      </c>
      <c r="BF152" s="162">
        <v>0</v>
      </c>
      <c r="BG152" s="162">
        <v>1564.3312153813774</v>
      </c>
      <c r="BH152" s="162">
        <v>1731.0797773429181</v>
      </c>
      <c r="BI152" s="162">
        <v>1215.6510825769565</v>
      </c>
      <c r="BJ152" s="162">
        <v>0</v>
      </c>
      <c r="BK152" s="162">
        <v>1493.5140062098794</v>
      </c>
      <c r="BL152" s="162">
        <v>327.69647072196028</v>
      </c>
      <c r="BM152" s="162">
        <v>1187.260342466272</v>
      </c>
      <c r="BN152" s="162">
        <v>0</v>
      </c>
      <c r="BO152" s="162">
        <v>1163.5027874404088</v>
      </c>
      <c r="BP152" s="162">
        <v>1913.3136002406</v>
      </c>
      <c r="BQ152" s="162">
        <v>1223.5615789350109</v>
      </c>
      <c r="BR152" s="162">
        <v>0</v>
      </c>
      <c r="BS152" s="162">
        <v>1632.5845275692247</v>
      </c>
      <c r="BT152" s="162">
        <v>1832.3885666525039</v>
      </c>
      <c r="BU152" s="162">
        <v>1507.659842656469</v>
      </c>
      <c r="BV152" s="162">
        <v>0</v>
      </c>
      <c r="BW152" s="162">
        <v>1700.2239759861177</v>
      </c>
      <c r="BX152" s="162">
        <v>1408.4019445001197</v>
      </c>
      <c r="BY152" s="162">
        <v>2201.594404084361</v>
      </c>
      <c r="BZ152" s="162">
        <v>0</v>
      </c>
      <c r="CA152" s="162">
        <v>1731.2312755509063</v>
      </c>
    </row>
    <row r="153" spans="1:79" x14ac:dyDescent="0.45">
      <c r="A153" s="19">
        <v>149</v>
      </c>
      <c r="B153" s="19" t="str">
        <f t="shared" si="10"/>
        <v>40110_Blue</v>
      </c>
      <c r="C153" s="215" t="s">
        <v>272</v>
      </c>
      <c r="D153" s="215" t="s">
        <v>272</v>
      </c>
      <c r="E153" s="215" t="s">
        <v>272</v>
      </c>
      <c r="F153" s="217" t="s">
        <v>272</v>
      </c>
      <c r="G153" s="19">
        <f t="shared" si="11"/>
        <v>401</v>
      </c>
      <c r="H153" s="19">
        <f t="shared" si="8"/>
        <v>40110</v>
      </c>
      <c r="I153" s="19" t="str">
        <f t="shared" si="9"/>
        <v>040110</v>
      </c>
      <c r="J153" s="99"/>
      <c r="K153" s="100"/>
      <c r="L153" s="121"/>
      <c r="M153" s="121"/>
      <c r="N153" s="102"/>
      <c r="O153" s="102"/>
      <c r="P153" s="104"/>
      <c r="Q153" s="104"/>
      <c r="R153" s="107" t="s">
        <v>362</v>
      </c>
      <c r="S153" s="108">
        <v>56.088774864185467</v>
      </c>
      <c r="T153" s="108">
        <v>90.460815982440479</v>
      </c>
      <c r="U153" s="108">
        <v>97.840266209250487</v>
      </c>
      <c r="V153" s="108">
        <v>85.524661896361522</v>
      </c>
      <c r="W153" s="108"/>
      <c r="X153" s="162">
        <v>233.98206040897816</v>
      </c>
      <c r="Y153" s="162">
        <v>161.74330828043739</v>
      </c>
      <c r="Z153" s="162">
        <v>0</v>
      </c>
      <c r="AA153" s="162">
        <v>166.14721463769729</v>
      </c>
      <c r="AB153" s="162">
        <v>22.373153902212717</v>
      </c>
      <c r="AC153" s="162">
        <v>42.262156923357878</v>
      </c>
      <c r="AD153" s="162">
        <v>0</v>
      </c>
      <c r="AE153" s="162">
        <v>32.847100254956516</v>
      </c>
      <c r="AF153" s="162">
        <v>779.67936708269815</v>
      </c>
      <c r="AG153" s="162">
        <v>647.09926287085693</v>
      </c>
      <c r="AH153" s="162">
        <v>0</v>
      </c>
      <c r="AI153" s="162">
        <v>654.14437436623359</v>
      </c>
      <c r="AJ153" s="162">
        <v>97.12122841100809</v>
      </c>
      <c r="AK153" s="162">
        <v>179.83306962063622</v>
      </c>
      <c r="AL153" s="162">
        <v>0</v>
      </c>
      <c r="AM153" s="162">
        <v>136.84487407811542</v>
      </c>
      <c r="AN153" s="162">
        <v>135.44532056354268</v>
      </c>
      <c r="AO153" s="162">
        <v>245.99850671591398</v>
      </c>
      <c r="AP153" s="162">
        <v>0</v>
      </c>
      <c r="AQ153" s="162">
        <v>189.92632609635854</v>
      </c>
      <c r="AR153" s="162">
        <v>61.397990609809334</v>
      </c>
      <c r="AS153" s="162">
        <v>85.92371141408681</v>
      </c>
      <c r="AT153" s="162">
        <v>0</v>
      </c>
      <c r="AU153" s="162">
        <v>84.606682635370575</v>
      </c>
      <c r="AV153" s="162">
        <v>43.192581505015582</v>
      </c>
      <c r="AW153" s="162">
        <v>72.644405526242053</v>
      </c>
      <c r="AX153" s="162">
        <v>0</v>
      </c>
      <c r="AY153" s="162">
        <v>57.589874832497948</v>
      </c>
      <c r="AZ153" s="162">
        <v>54.633786752690156</v>
      </c>
      <c r="BA153" s="162">
        <v>100.78228547506127</v>
      </c>
      <c r="BB153" s="162">
        <v>0</v>
      </c>
      <c r="BC153" s="162">
        <v>76.151948002089298</v>
      </c>
      <c r="BD153" s="162">
        <v>134.49434501727663</v>
      </c>
      <c r="BE153" s="162">
        <v>106.57764405459324</v>
      </c>
      <c r="BF153" s="162">
        <v>0</v>
      </c>
      <c r="BG153" s="162">
        <v>108.45728620500081</v>
      </c>
      <c r="BH153" s="162">
        <v>85.162582332007545</v>
      </c>
      <c r="BI153" s="162">
        <v>140.59371273018053</v>
      </c>
      <c r="BJ153" s="162">
        <v>0</v>
      </c>
      <c r="BK153" s="162">
        <v>115.04102226972846</v>
      </c>
      <c r="BL153" s="162">
        <v>34.099355679350502</v>
      </c>
      <c r="BM153" s="162">
        <v>49.346637910502317</v>
      </c>
      <c r="BN153" s="162">
        <v>0</v>
      </c>
      <c r="BO153" s="162">
        <v>48.784014975053722</v>
      </c>
      <c r="BP153" s="162">
        <v>43.08561218227522</v>
      </c>
      <c r="BQ153" s="162">
        <v>71.614259324939169</v>
      </c>
      <c r="BR153" s="162">
        <v>0</v>
      </c>
      <c r="BS153" s="162">
        <v>57.167934909901433</v>
      </c>
      <c r="BT153" s="162">
        <v>105.23797220565206</v>
      </c>
      <c r="BU153" s="162">
        <v>190.63366501735453</v>
      </c>
      <c r="BV153" s="162">
        <v>0</v>
      </c>
      <c r="BW153" s="162">
        <v>147.04676159858872</v>
      </c>
      <c r="BX153" s="162">
        <v>67.85859976456949</v>
      </c>
      <c r="BY153" s="162">
        <v>128.35881159598725</v>
      </c>
      <c r="BZ153" s="162">
        <v>0</v>
      </c>
      <c r="CA153" s="162">
        <v>96.005501425177698</v>
      </c>
    </row>
    <row r="154" spans="1:79" x14ac:dyDescent="0.45">
      <c r="A154" s="19">
        <v>150</v>
      </c>
      <c r="B154" s="19" t="str">
        <f t="shared" si="10"/>
        <v>40110_Grey</v>
      </c>
      <c r="C154" s="215" t="s">
        <v>272</v>
      </c>
      <c r="D154" s="215" t="s">
        <v>272</v>
      </c>
      <c r="E154" s="215" t="s">
        <v>272</v>
      </c>
      <c r="F154" s="217" t="s">
        <v>272</v>
      </c>
      <c r="G154" s="19">
        <f t="shared" si="11"/>
        <v>401</v>
      </c>
      <c r="H154" s="19">
        <f t="shared" si="8"/>
        <v>40110</v>
      </c>
      <c r="I154" s="19" t="str">
        <f t="shared" si="9"/>
        <v>040110</v>
      </c>
      <c r="J154" s="109"/>
      <c r="K154" s="110"/>
      <c r="L154" s="111"/>
      <c r="M154" s="112"/>
      <c r="N154" s="112"/>
      <c r="O154" s="112"/>
      <c r="P154" s="114"/>
      <c r="Q154" s="114"/>
      <c r="R154" s="107" t="s">
        <v>364</v>
      </c>
      <c r="S154" s="108">
        <v>48.755649039669294</v>
      </c>
      <c r="T154" s="108">
        <v>76.200141968962953</v>
      </c>
      <c r="U154" s="108">
        <v>82.226915815465674</v>
      </c>
      <c r="V154" s="108">
        <v>72.272441712393714</v>
      </c>
      <c r="W154" s="108"/>
      <c r="X154" s="162">
        <v>14.411915672639754</v>
      </c>
      <c r="Y154" s="162">
        <v>27.039664581431229</v>
      </c>
      <c r="Z154" s="162">
        <v>0</v>
      </c>
      <c r="AA154" s="162">
        <v>26.223070151996033</v>
      </c>
      <c r="AB154" s="162">
        <v>7.2313558121730726</v>
      </c>
      <c r="AC154" s="162">
        <v>36.008085704122465</v>
      </c>
      <c r="AD154" s="162">
        <v>0</v>
      </c>
      <c r="AE154" s="162">
        <v>21.562167298363882</v>
      </c>
      <c r="AF154" s="162">
        <v>489.60355716606068</v>
      </c>
      <c r="AG154" s="162">
        <v>322.25847484839238</v>
      </c>
      <c r="AH154" s="162">
        <v>0</v>
      </c>
      <c r="AI154" s="162">
        <v>331.29510929354649</v>
      </c>
      <c r="AJ154" s="162">
        <v>0.67111615299919702</v>
      </c>
      <c r="AK154" s="162">
        <v>1.8799242330635768</v>
      </c>
      <c r="AL154" s="162">
        <v>0</v>
      </c>
      <c r="AM154" s="162">
        <v>1.1631010415853995</v>
      </c>
      <c r="AN154" s="162">
        <v>0.92677441487812151</v>
      </c>
      <c r="AO154" s="162">
        <v>2.5960717430605218</v>
      </c>
      <c r="AP154" s="162">
        <v>0</v>
      </c>
      <c r="AQ154" s="162">
        <v>1.6061784274483588</v>
      </c>
      <c r="AR154" s="162">
        <v>26.767758385738393</v>
      </c>
      <c r="AS154" s="162">
        <v>80.354753640002187</v>
      </c>
      <c r="AT154" s="162">
        <v>0</v>
      </c>
      <c r="AU154" s="162">
        <v>77.755784370170403</v>
      </c>
      <c r="AV154" s="162">
        <v>0.6649278895195353</v>
      </c>
      <c r="AW154" s="162">
        <v>1.862589727815851</v>
      </c>
      <c r="AX154" s="162">
        <v>0</v>
      </c>
      <c r="AY154" s="162">
        <v>1.1523762577061356</v>
      </c>
      <c r="AZ154" s="162">
        <v>20.879690654540919</v>
      </c>
      <c r="BA154" s="162">
        <v>58.487992376469521</v>
      </c>
      <c r="BB154" s="162">
        <v>0</v>
      </c>
      <c r="BC154" s="162">
        <v>36.186269455365853</v>
      </c>
      <c r="BD154" s="162">
        <v>12.763729028641093</v>
      </c>
      <c r="BE154" s="162">
        <v>23.947333552467061</v>
      </c>
      <c r="BF154" s="162">
        <v>0</v>
      </c>
      <c r="BG154" s="162">
        <v>23.172469524744834</v>
      </c>
      <c r="BH154" s="162">
        <v>21.279394507879637</v>
      </c>
      <c r="BI154" s="162">
        <v>15.341512109576415</v>
      </c>
      <c r="BJ154" s="162">
        <v>0</v>
      </c>
      <c r="BK154" s="162">
        <v>18.542570529752602</v>
      </c>
      <c r="BL154" s="162">
        <v>14.687041485192447</v>
      </c>
      <c r="BM154" s="162">
        <v>88.178739753711795</v>
      </c>
      <c r="BN154" s="162">
        <v>0</v>
      </c>
      <c r="BO154" s="162">
        <v>86.147496790910864</v>
      </c>
      <c r="BP154" s="162">
        <v>4.2799767224147005E-3</v>
      </c>
      <c r="BQ154" s="162">
        <v>1.1989030395793557E-2</v>
      </c>
      <c r="BR154" s="162">
        <v>0</v>
      </c>
      <c r="BS154" s="162">
        <v>7.4175615674798969E-3</v>
      </c>
      <c r="BT154" s="162">
        <v>1.9655236470433064</v>
      </c>
      <c r="BU154" s="162">
        <v>5.5058062873665223</v>
      </c>
      <c r="BV154" s="162">
        <v>0</v>
      </c>
      <c r="BW154" s="162">
        <v>3.4064186816548543</v>
      </c>
      <c r="BX154" s="162">
        <v>0.4646800382907384</v>
      </c>
      <c r="BY154" s="162">
        <v>1.3016573371088482</v>
      </c>
      <c r="BZ154" s="162">
        <v>0</v>
      </c>
      <c r="CA154" s="162">
        <v>0.80532979890970924</v>
      </c>
    </row>
    <row r="155" spans="1:79" x14ac:dyDescent="0.45">
      <c r="A155" s="19">
        <v>151</v>
      </c>
      <c r="B155" s="19" t="str">
        <f t="shared" si="10"/>
        <v>40120_Green</v>
      </c>
      <c r="C155" s="215" t="s">
        <v>272</v>
      </c>
      <c r="D155" s="215" t="s">
        <v>272</v>
      </c>
      <c r="E155" s="215" t="s">
        <v>272</v>
      </c>
      <c r="F155" s="217" t="s">
        <v>272</v>
      </c>
      <c r="G155" s="19">
        <f t="shared" si="11"/>
        <v>401</v>
      </c>
      <c r="H155" s="19">
        <f t="shared" si="8"/>
        <v>40120</v>
      </c>
      <c r="I155" s="19" t="str">
        <f t="shared" si="9"/>
        <v>040120</v>
      </c>
      <c r="J155" s="115" t="s">
        <v>1829</v>
      </c>
      <c r="K155" s="116" t="s">
        <v>1830</v>
      </c>
      <c r="L155" s="120" t="s">
        <v>1831</v>
      </c>
      <c r="M155" s="120" t="s">
        <v>1832</v>
      </c>
      <c r="N155" s="118" t="s">
        <v>1828</v>
      </c>
      <c r="O155" s="118" t="s">
        <v>1828</v>
      </c>
      <c r="P155" s="104">
        <v>0.9</v>
      </c>
      <c r="Q155" s="104">
        <v>1</v>
      </c>
      <c r="R155" s="107" t="s">
        <v>361</v>
      </c>
      <c r="S155" s="108">
        <v>1122.7373792222602</v>
      </c>
      <c r="T155" s="108">
        <v>815.87597542914102</v>
      </c>
      <c r="U155" s="108">
        <v>1061.489017101605</v>
      </c>
      <c r="V155" s="108">
        <v>891.39293556351652</v>
      </c>
      <c r="W155" s="108"/>
      <c r="X155" s="162">
        <v>2195.0982853241262</v>
      </c>
      <c r="Y155" s="162">
        <v>811.76449686340857</v>
      </c>
      <c r="Z155" s="162">
        <v>0</v>
      </c>
      <c r="AA155" s="162">
        <v>901.22008185053483</v>
      </c>
      <c r="AB155" s="162">
        <v>1080.4824397426862</v>
      </c>
      <c r="AC155" s="162">
        <v>1295.4001666417594</v>
      </c>
      <c r="AD155" s="162">
        <v>0</v>
      </c>
      <c r="AE155" s="162">
        <v>1187.5114677384242</v>
      </c>
      <c r="AF155" s="162">
        <v>972.95298778347058</v>
      </c>
      <c r="AG155" s="162">
        <v>535.63962580184545</v>
      </c>
      <c r="AH155" s="162">
        <v>0</v>
      </c>
      <c r="AI155" s="162">
        <v>559.25454734885329</v>
      </c>
      <c r="AJ155" s="162">
        <v>1767.2519075118048</v>
      </c>
      <c r="AK155" s="162">
        <v>1222.748246125846</v>
      </c>
      <c r="AL155" s="162">
        <v>0</v>
      </c>
      <c r="AM155" s="162">
        <v>1545.63891732772</v>
      </c>
      <c r="AN155" s="162">
        <v>1434.6948232961538</v>
      </c>
      <c r="AO155" s="162">
        <v>1951.1019276285836</v>
      </c>
      <c r="AP155" s="162">
        <v>0</v>
      </c>
      <c r="AQ155" s="162">
        <v>1644.8725147594525</v>
      </c>
      <c r="AR155" s="162">
        <v>2876.1754939925472</v>
      </c>
      <c r="AS155" s="162">
        <v>1967.944672450772</v>
      </c>
      <c r="AT155" s="162">
        <v>0</v>
      </c>
      <c r="AU155" s="162">
        <v>2011.9938672955482</v>
      </c>
      <c r="AV155" s="162">
        <v>1345.9373486648358</v>
      </c>
      <c r="AW155" s="162">
        <v>913.66595036131525</v>
      </c>
      <c r="AX155" s="162">
        <v>0</v>
      </c>
      <c r="AY155" s="162">
        <v>1170.0028895553028</v>
      </c>
      <c r="AZ155" s="162">
        <v>1636.5493046390093</v>
      </c>
      <c r="BA155" s="162">
        <v>1941.2446000492539</v>
      </c>
      <c r="BB155" s="162">
        <v>0</v>
      </c>
      <c r="BC155" s="162">
        <v>1760.5602898709785</v>
      </c>
      <c r="BD155" s="162">
        <v>1565.9106000064776</v>
      </c>
      <c r="BE155" s="162">
        <v>1620.2398286398798</v>
      </c>
      <c r="BF155" s="162">
        <v>0</v>
      </c>
      <c r="BG155" s="162">
        <v>1616.4755892274234</v>
      </c>
      <c r="BH155" s="162">
        <v>1788.7824365876822</v>
      </c>
      <c r="BI155" s="162">
        <v>1256.1727853295217</v>
      </c>
      <c r="BJ155" s="162">
        <v>0</v>
      </c>
      <c r="BK155" s="162">
        <v>1543.2978064168753</v>
      </c>
      <c r="BL155" s="162">
        <v>338.61968641269232</v>
      </c>
      <c r="BM155" s="162">
        <v>1226.8356872151478</v>
      </c>
      <c r="BN155" s="162">
        <v>0</v>
      </c>
      <c r="BO155" s="162">
        <v>1202.2862136884223</v>
      </c>
      <c r="BP155" s="162">
        <v>1977.0907202486201</v>
      </c>
      <c r="BQ155" s="162">
        <v>1264.3469648995112</v>
      </c>
      <c r="BR155" s="162">
        <v>0</v>
      </c>
      <c r="BS155" s="162">
        <v>1687.0040118215322</v>
      </c>
      <c r="BT155" s="162">
        <v>1893.4681855409208</v>
      </c>
      <c r="BU155" s="162">
        <v>1557.915170745018</v>
      </c>
      <c r="BV155" s="162">
        <v>0</v>
      </c>
      <c r="BW155" s="162">
        <v>1756.8981085189882</v>
      </c>
      <c r="BX155" s="162">
        <v>1455.348675983457</v>
      </c>
      <c r="BY155" s="162">
        <v>2274.9808842205061</v>
      </c>
      <c r="BZ155" s="162">
        <v>0</v>
      </c>
      <c r="CA155" s="162">
        <v>1788.9389847359366</v>
      </c>
    </row>
    <row r="156" spans="1:79" x14ac:dyDescent="0.45">
      <c r="A156" s="19">
        <v>152</v>
      </c>
      <c r="B156" s="19" t="str">
        <f t="shared" si="10"/>
        <v>40120_Blue</v>
      </c>
      <c r="C156" s="215" t="s">
        <v>272</v>
      </c>
      <c r="D156" s="215" t="s">
        <v>272</v>
      </c>
      <c r="E156" s="215" t="s">
        <v>272</v>
      </c>
      <c r="F156" s="217" t="s">
        <v>272</v>
      </c>
      <c r="G156" s="19">
        <f t="shared" si="11"/>
        <v>401</v>
      </c>
      <c r="H156" s="19">
        <f t="shared" si="8"/>
        <v>40120</v>
      </c>
      <c r="I156" s="19" t="str">
        <f t="shared" si="9"/>
        <v>040120</v>
      </c>
      <c r="J156" s="99"/>
      <c r="K156" s="100"/>
      <c r="L156" s="121"/>
      <c r="M156" s="121"/>
      <c r="N156" s="102"/>
      <c r="O156" s="102"/>
      <c r="P156" s="104"/>
      <c r="Q156" s="104"/>
      <c r="R156" s="107" t="s">
        <v>362</v>
      </c>
      <c r="S156" s="108">
        <v>57.958400692991646</v>
      </c>
      <c r="T156" s="108">
        <v>93.476176515188499</v>
      </c>
      <c r="U156" s="108">
        <v>101.1016084162255</v>
      </c>
      <c r="V156" s="108">
        <v>88.375483959573572</v>
      </c>
      <c r="W156" s="108"/>
      <c r="X156" s="162">
        <v>241.78146242261079</v>
      </c>
      <c r="Y156" s="162">
        <v>167.13475188978529</v>
      </c>
      <c r="Z156" s="162">
        <v>0</v>
      </c>
      <c r="AA156" s="162">
        <v>171.68545512562054</v>
      </c>
      <c r="AB156" s="162">
        <v>23.118925698953142</v>
      </c>
      <c r="AC156" s="162">
        <v>43.670895487469814</v>
      </c>
      <c r="AD156" s="162">
        <v>0</v>
      </c>
      <c r="AE156" s="162">
        <v>33.942003596788403</v>
      </c>
      <c r="AF156" s="162">
        <v>805.66867931878801</v>
      </c>
      <c r="AG156" s="162">
        <v>668.66923829988548</v>
      </c>
      <c r="AH156" s="162">
        <v>0</v>
      </c>
      <c r="AI156" s="162">
        <v>675.9491868451081</v>
      </c>
      <c r="AJ156" s="162">
        <v>100.35860269137503</v>
      </c>
      <c r="AK156" s="162">
        <v>185.82750527465745</v>
      </c>
      <c r="AL156" s="162">
        <v>0</v>
      </c>
      <c r="AM156" s="162">
        <v>141.40636988071927</v>
      </c>
      <c r="AN156" s="162">
        <v>139.96016458232742</v>
      </c>
      <c r="AO156" s="162">
        <v>254.1984569397778</v>
      </c>
      <c r="AP156" s="162">
        <v>0</v>
      </c>
      <c r="AQ156" s="162">
        <v>196.25720363290384</v>
      </c>
      <c r="AR156" s="162">
        <v>63.444590296802978</v>
      </c>
      <c r="AS156" s="162">
        <v>88.787835127889707</v>
      </c>
      <c r="AT156" s="162">
        <v>0</v>
      </c>
      <c r="AU156" s="162">
        <v>87.426905389882918</v>
      </c>
      <c r="AV156" s="162">
        <v>44.632334221849433</v>
      </c>
      <c r="AW156" s="162">
        <v>75.065885710450132</v>
      </c>
      <c r="AX156" s="162">
        <v>0</v>
      </c>
      <c r="AY156" s="162">
        <v>59.509537326914547</v>
      </c>
      <c r="AZ156" s="162">
        <v>56.454912977779827</v>
      </c>
      <c r="BA156" s="162">
        <v>104.14169499089665</v>
      </c>
      <c r="BB156" s="162">
        <v>0</v>
      </c>
      <c r="BC156" s="162">
        <v>78.690346268825621</v>
      </c>
      <c r="BD156" s="162">
        <v>138.97748985118588</v>
      </c>
      <c r="BE156" s="162">
        <v>110.13023218974635</v>
      </c>
      <c r="BF156" s="162">
        <v>0</v>
      </c>
      <c r="BG156" s="162">
        <v>112.07252907850084</v>
      </c>
      <c r="BH156" s="162">
        <v>88.001335076407798</v>
      </c>
      <c r="BI156" s="162">
        <v>145.28016982118655</v>
      </c>
      <c r="BJ156" s="162">
        <v>0</v>
      </c>
      <c r="BK156" s="162">
        <v>118.87572301205275</v>
      </c>
      <c r="BL156" s="162">
        <v>35.236000868662188</v>
      </c>
      <c r="BM156" s="162">
        <v>50.991525840852397</v>
      </c>
      <c r="BN156" s="162">
        <v>0</v>
      </c>
      <c r="BO156" s="162">
        <v>50.410148807555508</v>
      </c>
      <c r="BP156" s="162">
        <v>44.521799255017733</v>
      </c>
      <c r="BQ156" s="162">
        <v>74.001401302437145</v>
      </c>
      <c r="BR156" s="162">
        <v>0</v>
      </c>
      <c r="BS156" s="162">
        <v>59.073532740231478</v>
      </c>
      <c r="BT156" s="162">
        <v>108.74590461250712</v>
      </c>
      <c r="BU156" s="162">
        <v>196.988120517933</v>
      </c>
      <c r="BV156" s="162">
        <v>0</v>
      </c>
      <c r="BW156" s="162">
        <v>151.94832031854168</v>
      </c>
      <c r="BX156" s="162">
        <v>70.120553090055154</v>
      </c>
      <c r="BY156" s="162">
        <v>132.63743864918681</v>
      </c>
      <c r="BZ156" s="162">
        <v>0</v>
      </c>
      <c r="CA156" s="162">
        <v>99.205684806016947</v>
      </c>
    </row>
    <row r="157" spans="1:79" x14ac:dyDescent="0.45">
      <c r="A157" s="19">
        <v>153</v>
      </c>
      <c r="B157" s="19" t="str">
        <f t="shared" si="10"/>
        <v>40120_Grey</v>
      </c>
      <c r="C157" s="215" t="s">
        <v>272</v>
      </c>
      <c r="D157" s="215" t="s">
        <v>272</v>
      </c>
      <c r="E157" s="215" t="s">
        <v>272</v>
      </c>
      <c r="F157" s="217" t="s">
        <v>272</v>
      </c>
      <c r="G157" s="19">
        <f t="shared" si="11"/>
        <v>401</v>
      </c>
      <c r="H157" s="19">
        <f t="shared" si="8"/>
        <v>40120</v>
      </c>
      <c r="I157" s="19" t="str">
        <f t="shared" si="9"/>
        <v>040120</v>
      </c>
      <c r="J157" s="109"/>
      <c r="K157" s="110"/>
      <c r="L157" s="111"/>
      <c r="M157" s="112"/>
      <c r="N157" s="112"/>
      <c r="O157" s="112"/>
      <c r="P157" s="114"/>
      <c r="Q157" s="114"/>
      <c r="R157" s="107" t="s">
        <v>364</v>
      </c>
      <c r="S157" s="108">
        <v>50.380837340991604</v>
      </c>
      <c r="T157" s="108">
        <v>78.740146701261722</v>
      </c>
      <c r="U157" s="108">
        <v>84.967813009314526</v>
      </c>
      <c r="V157" s="108">
        <v>74.68152310280685</v>
      </c>
      <c r="W157" s="108"/>
      <c r="X157" s="162">
        <v>14.892312861727747</v>
      </c>
      <c r="Y157" s="162">
        <v>27.940986734145604</v>
      </c>
      <c r="Z157" s="162">
        <v>0</v>
      </c>
      <c r="AA157" s="162">
        <v>27.097172490395902</v>
      </c>
      <c r="AB157" s="162">
        <v>7.4724010059121753</v>
      </c>
      <c r="AC157" s="162">
        <v>37.208355227593216</v>
      </c>
      <c r="AD157" s="162">
        <v>0</v>
      </c>
      <c r="AE157" s="162">
        <v>22.280906208309343</v>
      </c>
      <c r="AF157" s="162">
        <v>505.92367573826272</v>
      </c>
      <c r="AG157" s="162">
        <v>333.00042401000547</v>
      </c>
      <c r="AH157" s="162">
        <v>0</v>
      </c>
      <c r="AI157" s="162">
        <v>342.33827960333139</v>
      </c>
      <c r="AJ157" s="162">
        <v>0.69348669143250363</v>
      </c>
      <c r="AK157" s="162">
        <v>1.942588374165696</v>
      </c>
      <c r="AL157" s="162">
        <v>0</v>
      </c>
      <c r="AM157" s="162">
        <v>1.2018710763049127</v>
      </c>
      <c r="AN157" s="162">
        <v>0.95766689537405891</v>
      </c>
      <c r="AO157" s="162">
        <v>2.682607467829206</v>
      </c>
      <c r="AP157" s="162">
        <v>0</v>
      </c>
      <c r="AQ157" s="162">
        <v>1.6597177083633041</v>
      </c>
      <c r="AR157" s="162">
        <v>27.66001699859634</v>
      </c>
      <c r="AS157" s="162">
        <v>83.03324542800226</v>
      </c>
      <c r="AT157" s="162">
        <v>0</v>
      </c>
      <c r="AU157" s="162">
        <v>80.34764384917608</v>
      </c>
      <c r="AV157" s="162">
        <v>0.68709215250351985</v>
      </c>
      <c r="AW157" s="162">
        <v>1.9246760520763795</v>
      </c>
      <c r="AX157" s="162">
        <v>0</v>
      </c>
      <c r="AY157" s="162">
        <v>1.1907887996296735</v>
      </c>
      <c r="AZ157" s="162">
        <v>21.575680343025617</v>
      </c>
      <c r="BA157" s="162">
        <v>60.437592122351838</v>
      </c>
      <c r="BB157" s="162">
        <v>0</v>
      </c>
      <c r="BC157" s="162">
        <v>37.392478437211381</v>
      </c>
      <c r="BD157" s="162">
        <v>13.18918666292913</v>
      </c>
      <c r="BE157" s="162">
        <v>24.745578004215965</v>
      </c>
      <c r="BF157" s="162">
        <v>0</v>
      </c>
      <c r="BG157" s="162">
        <v>23.944885175569663</v>
      </c>
      <c r="BH157" s="162">
        <v>21.988707658142292</v>
      </c>
      <c r="BI157" s="162">
        <v>15.852895846562296</v>
      </c>
      <c r="BJ157" s="162">
        <v>0</v>
      </c>
      <c r="BK157" s="162">
        <v>19.16065621407769</v>
      </c>
      <c r="BL157" s="162">
        <v>15.176609534698862</v>
      </c>
      <c r="BM157" s="162">
        <v>91.118031078835514</v>
      </c>
      <c r="BN157" s="162">
        <v>0</v>
      </c>
      <c r="BO157" s="162">
        <v>89.019080017274561</v>
      </c>
      <c r="BP157" s="162">
        <v>4.4226426131618582E-3</v>
      </c>
      <c r="BQ157" s="162">
        <v>1.238866474232001E-2</v>
      </c>
      <c r="BR157" s="162">
        <v>0</v>
      </c>
      <c r="BS157" s="162">
        <v>7.6648136197292266E-3</v>
      </c>
      <c r="BT157" s="162">
        <v>2.0310411019447501</v>
      </c>
      <c r="BU157" s="162">
        <v>5.6893331636120728</v>
      </c>
      <c r="BV157" s="162">
        <v>0</v>
      </c>
      <c r="BW157" s="162">
        <v>3.5199659710433497</v>
      </c>
      <c r="BX157" s="162">
        <v>0.48016937290042971</v>
      </c>
      <c r="BY157" s="162">
        <v>1.3450459150124767</v>
      </c>
      <c r="BZ157" s="162">
        <v>0</v>
      </c>
      <c r="CA157" s="162">
        <v>0.83217412554003289</v>
      </c>
    </row>
    <row r="158" spans="1:79" x14ac:dyDescent="0.45">
      <c r="A158" s="19">
        <v>154</v>
      </c>
      <c r="B158" s="19" t="str">
        <f t="shared" si="10"/>
        <v>40130_Green</v>
      </c>
      <c r="C158" s="215" t="s">
        <v>272</v>
      </c>
      <c r="D158" s="215" t="s">
        <v>272</v>
      </c>
      <c r="E158" s="215" t="s">
        <v>272</v>
      </c>
      <c r="F158" s="217" t="s">
        <v>272</v>
      </c>
      <c r="G158" s="19">
        <f t="shared" si="11"/>
        <v>401</v>
      </c>
      <c r="H158" s="19">
        <f t="shared" si="8"/>
        <v>40130</v>
      </c>
      <c r="I158" s="19" t="str">
        <f t="shared" si="9"/>
        <v>040130</v>
      </c>
      <c r="J158" s="115" t="s">
        <v>1833</v>
      </c>
      <c r="K158" s="116" t="s">
        <v>1834</v>
      </c>
      <c r="L158" s="120" t="s">
        <v>1835</v>
      </c>
      <c r="M158" s="118" t="s">
        <v>1836</v>
      </c>
      <c r="N158" s="118" t="s">
        <v>1828</v>
      </c>
      <c r="O158" s="118" t="s">
        <v>1828</v>
      </c>
      <c r="P158" s="104">
        <v>0.5</v>
      </c>
      <c r="Q158" s="104">
        <v>1</v>
      </c>
      <c r="R158" s="107" t="s">
        <v>361</v>
      </c>
      <c r="S158" s="108">
        <v>2020.9272826000683</v>
      </c>
      <c r="T158" s="108">
        <v>1468.5767557724539</v>
      </c>
      <c r="U158" s="108">
        <v>1910.6802307828891</v>
      </c>
      <c r="V158" s="108">
        <v>1604.5072840143298</v>
      </c>
      <c r="W158" s="108"/>
      <c r="X158" s="162">
        <v>3951.1769135834274</v>
      </c>
      <c r="Y158" s="162">
        <v>1461.1760943541356</v>
      </c>
      <c r="Z158" s="162">
        <v>0</v>
      </c>
      <c r="AA158" s="162">
        <v>1622.1961473309627</v>
      </c>
      <c r="AB158" s="162">
        <v>1944.8683915368351</v>
      </c>
      <c r="AC158" s="162">
        <v>2331.7202999551669</v>
      </c>
      <c r="AD158" s="162">
        <v>0</v>
      </c>
      <c r="AE158" s="162">
        <v>2137.5206419291635</v>
      </c>
      <c r="AF158" s="162">
        <v>1751.3153780102471</v>
      </c>
      <c r="AG158" s="162">
        <v>964.15132644332175</v>
      </c>
      <c r="AH158" s="162">
        <v>0</v>
      </c>
      <c r="AI158" s="162">
        <v>1006.658185227936</v>
      </c>
      <c r="AJ158" s="162">
        <v>3181.0534335212487</v>
      </c>
      <c r="AK158" s="162">
        <v>2200.9468430265229</v>
      </c>
      <c r="AL158" s="162">
        <v>0</v>
      </c>
      <c r="AM158" s="162">
        <v>2782.1500511898962</v>
      </c>
      <c r="AN158" s="162">
        <v>2582.4506819330768</v>
      </c>
      <c r="AO158" s="162">
        <v>3511.9834697314504</v>
      </c>
      <c r="AP158" s="162">
        <v>0</v>
      </c>
      <c r="AQ158" s="162">
        <v>2960.7705265670147</v>
      </c>
      <c r="AR158" s="162">
        <v>5177.1158891865853</v>
      </c>
      <c r="AS158" s="162">
        <v>3542.3004104113897</v>
      </c>
      <c r="AT158" s="162">
        <v>0</v>
      </c>
      <c r="AU158" s="162">
        <v>3621.5889611319867</v>
      </c>
      <c r="AV158" s="162">
        <v>2422.6872275967044</v>
      </c>
      <c r="AW158" s="162">
        <v>1644.5987106503676</v>
      </c>
      <c r="AX158" s="162">
        <v>0</v>
      </c>
      <c r="AY158" s="162">
        <v>2106.0052011995449</v>
      </c>
      <c r="AZ158" s="162">
        <v>2945.7887483502168</v>
      </c>
      <c r="BA158" s="162">
        <v>3494.2402800886571</v>
      </c>
      <c r="BB158" s="162">
        <v>0</v>
      </c>
      <c r="BC158" s="162">
        <v>3169.0085217677615</v>
      </c>
      <c r="BD158" s="162">
        <v>2818.6390800116596</v>
      </c>
      <c r="BE158" s="162">
        <v>2916.4316915517838</v>
      </c>
      <c r="BF158" s="162">
        <v>0</v>
      </c>
      <c r="BG158" s="162">
        <v>2909.6560606093622</v>
      </c>
      <c r="BH158" s="162">
        <v>3219.8083858578279</v>
      </c>
      <c r="BI158" s="162">
        <v>2261.111013593139</v>
      </c>
      <c r="BJ158" s="162">
        <v>0</v>
      </c>
      <c r="BK158" s="162">
        <v>2777.9360515503759</v>
      </c>
      <c r="BL158" s="162">
        <v>609.51543554284615</v>
      </c>
      <c r="BM158" s="162">
        <v>2208.304236987266</v>
      </c>
      <c r="BN158" s="162">
        <v>0</v>
      </c>
      <c r="BO158" s="162">
        <v>2164.1151846391604</v>
      </c>
      <c r="BP158" s="162">
        <v>3558.763296447516</v>
      </c>
      <c r="BQ158" s="162">
        <v>2275.8245368191201</v>
      </c>
      <c r="BR158" s="162">
        <v>0</v>
      </c>
      <c r="BS158" s="162">
        <v>3036.6072212787581</v>
      </c>
      <c r="BT158" s="162">
        <v>3408.2427339736573</v>
      </c>
      <c r="BU158" s="162">
        <v>2804.2473073410324</v>
      </c>
      <c r="BV158" s="162">
        <v>0</v>
      </c>
      <c r="BW158" s="162">
        <v>3162.416595334179</v>
      </c>
      <c r="BX158" s="162">
        <v>2619.6276167702226</v>
      </c>
      <c r="BY158" s="162">
        <v>4094.9655915969115</v>
      </c>
      <c r="BZ158" s="162">
        <v>0</v>
      </c>
      <c r="CA158" s="162">
        <v>3220.0901725246858</v>
      </c>
    </row>
    <row r="159" spans="1:79" x14ac:dyDescent="0.45">
      <c r="A159" s="19">
        <v>155</v>
      </c>
      <c r="B159" s="19" t="str">
        <f t="shared" si="10"/>
        <v>40130_Blue</v>
      </c>
      <c r="C159" s="215" t="s">
        <v>272</v>
      </c>
      <c r="D159" s="215" t="s">
        <v>272</v>
      </c>
      <c r="E159" s="215" t="s">
        <v>272</v>
      </c>
      <c r="F159" s="217" t="s">
        <v>272</v>
      </c>
      <c r="G159" s="19">
        <f t="shared" si="11"/>
        <v>401</v>
      </c>
      <c r="H159" s="19">
        <f t="shared" si="8"/>
        <v>40130</v>
      </c>
      <c r="I159" s="19" t="str">
        <f t="shared" si="9"/>
        <v>040130</v>
      </c>
      <c r="J159" s="99"/>
      <c r="K159" s="100"/>
      <c r="L159" s="121"/>
      <c r="M159" s="102"/>
      <c r="N159" s="102"/>
      <c r="O159" s="102"/>
      <c r="P159" s="104"/>
      <c r="Q159" s="104"/>
      <c r="R159" s="107" t="s">
        <v>362</v>
      </c>
      <c r="S159" s="108">
        <v>104.32512124738497</v>
      </c>
      <c r="T159" s="108">
        <v>168.25711772733931</v>
      </c>
      <c r="U159" s="108">
        <v>181.98289514920592</v>
      </c>
      <c r="V159" s="108">
        <v>159.07587112723243</v>
      </c>
      <c r="W159" s="108"/>
      <c r="X159" s="162">
        <v>435.20663236069942</v>
      </c>
      <c r="Y159" s="162">
        <v>300.84255340161354</v>
      </c>
      <c r="Z159" s="162">
        <v>0</v>
      </c>
      <c r="AA159" s="162">
        <v>309.03381922611698</v>
      </c>
      <c r="AB159" s="162">
        <v>41.614066258115656</v>
      </c>
      <c r="AC159" s="162">
        <v>78.607611877445663</v>
      </c>
      <c r="AD159" s="162">
        <v>0</v>
      </c>
      <c r="AE159" s="162">
        <v>61.095606474219124</v>
      </c>
      <c r="AF159" s="162">
        <v>1450.2036227738186</v>
      </c>
      <c r="AG159" s="162">
        <v>1203.6046289397939</v>
      </c>
      <c r="AH159" s="162">
        <v>0</v>
      </c>
      <c r="AI159" s="162">
        <v>1216.7085363211945</v>
      </c>
      <c r="AJ159" s="162">
        <v>180.64548484447505</v>
      </c>
      <c r="AK159" s="162">
        <v>334.48950949438341</v>
      </c>
      <c r="AL159" s="162">
        <v>0</v>
      </c>
      <c r="AM159" s="162">
        <v>254.5314657852947</v>
      </c>
      <c r="AN159" s="162">
        <v>251.92829624818938</v>
      </c>
      <c r="AO159" s="162">
        <v>457.55722249160004</v>
      </c>
      <c r="AP159" s="162">
        <v>0</v>
      </c>
      <c r="AQ159" s="162">
        <v>353.26296653922691</v>
      </c>
      <c r="AR159" s="162">
        <v>114.20026253424537</v>
      </c>
      <c r="AS159" s="162">
        <v>159.81810323020147</v>
      </c>
      <c r="AT159" s="162">
        <v>0</v>
      </c>
      <c r="AU159" s="162">
        <v>157.36842970178927</v>
      </c>
      <c r="AV159" s="162">
        <v>80.338201599328983</v>
      </c>
      <c r="AW159" s="162">
        <v>135.11859427881024</v>
      </c>
      <c r="AX159" s="162">
        <v>0</v>
      </c>
      <c r="AY159" s="162">
        <v>107.11716718844619</v>
      </c>
      <c r="AZ159" s="162">
        <v>101.61884336000369</v>
      </c>
      <c r="BA159" s="162">
        <v>187.45505098361397</v>
      </c>
      <c r="BB159" s="162">
        <v>0</v>
      </c>
      <c r="BC159" s="162">
        <v>141.64262328388611</v>
      </c>
      <c r="BD159" s="162">
        <v>250.15948173213457</v>
      </c>
      <c r="BE159" s="162">
        <v>198.23441794154343</v>
      </c>
      <c r="BF159" s="162">
        <v>0</v>
      </c>
      <c r="BG159" s="162">
        <v>201.73055234130152</v>
      </c>
      <c r="BH159" s="162">
        <v>158.40240313753404</v>
      </c>
      <c r="BI159" s="162">
        <v>261.50430567813578</v>
      </c>
      <c r="BJ159" s="162">
        <v>0</v>
      </c>
      <c r="BK159" s="162">
        <v>213.97630142169496</v>
      </c>
      <c r="BL159" s="162">
        <v>63.424801563591934</v>
      </c>
      <c r="BM159" s="162">
        <v>91.784746513534316</v>
      </c>
      <c r="BN159" s="162">
        <v>0</v>
      </c>
      <c r="BO159" s="162">
        <v>90.738267853599922</v>
      </c>
      <c r="BP159" s="162">
        <v>80.139238659031918</v>
      </c>
      <c r="BQ159" s="162">
        <v>133.20252234438686</v>
      </c>
      <c r="BR159" s="162">
        <v>0</v>
      </c>
      <c r="BS159" s="162">
        <v>106.33235893241667</v>
      </c>
      <c r="BT159" s="162">
        <v>195.74262830251283</v>
      </c>
      <c r="BU159" s="162">
        <v>354.57861693227943</v>
      </c>
      <c r="BV159" s="162">
        <v>0</v>
      </c>
      <c r="BW159" s="162">
        <v>273.50697657337503</v>
      </c>
      <c r="BX159" s="162">
        <v>126.21699556209927</v>
      </c>
      <c r="BY159" s="162">
        <v>238.74738956853628</v>
      </c>
      <c r="BZ159" s="162">
        <v>0</v>
      </c>
      <c r="CA159" s="162">
        <v>178.57023265083052</v>
      </c>
    </row>
    <row r="160" spans="1:79" x14ac:dyDescent="0.45">
      <c r="A160" s="19">
        <v>156</v>
      </c>
      <c r="B160" s="19" t="str">
        <f t="shared" si="10"/>
        <v>40130_Grey</v>
      </c>
      <c r="C160" s="215" t="s">
        <v>272</v>
      </c>
      <c r="D160" s="215" t="s">
        <v>272</v>
      </c>
      <c r="E160" s="215" t="s">
        <v>272</v>
      </c>
      <c r="F160" s="217" t="s">
        <v>272</v>
      </c>
      <c r="G160" s="19">
        <f t="shared" si="11"/>
        <v>401</v>
      </c>
      <c r="H160" s="19">
        <f t="shared" si="8"/>
        <v>40130</v>
      </c>
      <c r="I160" s="19" t="str">
        <f t="shared" si="9"/>
        <v>040130</v>
      </c>
      <c r="J160" s="109"/>
      <c r="K160" s="110"/>
      <c r="L160" s="111"/>
      <c r="M160" s="112"/>
      <c r="N160" s="112"/>
      <c r="O160" s="112"/>
      <c r="P160" s="114"/>
      <c r="Q160" s="114"/>
      <c r="R160" s="107" t="s">
        <v>364</v>
      </c>
      <c r="S160" s="108">
        <v>90.685507213784888</v>
      </c>
      <c r="T160" s="108">
        <v>141.7322640622711</v>
      </c>
      <c r="U160" s="108">
        <v>152.94206341676616</v>
      </c>
      <c r="V160" s="108">
        <v>134.42674158505233</v>
      </c>
      <c r="W160" s="108"/>
      <c r="X160" s="162">
        <v>26.806163151109946</v>
      </c>
      <c r="Y160" s="162">
        <v>50.293776121462088</v>
      </c>
      <c r="Z160" s="162">
        <v>0</v>
      </c>
      <c r="AA160" s="162">
        <v>48.774910482712627</v>
      </c>
      <c r="AB160" s="162">
        <v>13.450321810641915</v>
      </c>
      <c r="AC160" s="162">
        <v>66.975039409667787</v>
      </c>
      <c r="AD160" s="162">
        <v>0</v>
      </c>
      <c r="AE160" s="162">
        <v>40.10563117495682</v>
      </c>
      <c r="AF160" s="162">
        <v>910.6626163288729</v>
      </c>
      <c r="AG160" s="162">
        <v>599.40076321800984</v>
      </c>
      <c r="AH160" s="162">
        <v>0</v>
      </c>
      <c r="AI160" s="162">
        <v>616.20890328599648</v>
      </c>
      <c r="AJ160" s="162">
        <v>1.2482760445785066</v>
      </c>
      <c r="AK160" s="162">
        <v>3.496659073498253</v>
      </c>
      <c r="AL160" s="162">
        <v>0</v>
      </c>
      <c r="AM160" s="162">
        <v>2.163367937348843</v>
      </c>
      <c r="AN160" s="162">
        <v>1.7238004116733061</v>
      </c>
      <c r="AO160" s="162">
        <v>4.8286934420925709</v>
      </c>
      <c r="AP160" s="162">
        <v>0</v>
      </c>
      <c r="AQ160" s="162">
        <v>2.9874918750539474</v>
      </c>
      <c r="AR160" s="162">
        <v>49.788030597473416</v>
      </c>
      <c r="AS160" s="162">
        <v>149.45984177040407</v>
      </c>
      <c r="AT160" s="162">
        <v>0</v>
      </c>
      <c r="AU160" s="162">
        <v>144.62575892851694</v>
      </c>
      <c r="AV160" s="162">
        <v>1.2367658745063357</v>
      </c>
      <c r="AW160" s="162">
        <v>3.4644168937374831</v>
      </c>
      <c r="AX160" s="162">
        <v>0</v>
      </c>
      <c r="AY160" s="162">
        <v>2.1434198393334123</v>
      </c>
      <c r="AZ160" s="162">
        <v>38.836224617446113</v>
      </c>
      <c r="BA160" s="162">
        <v>108.78766582023331</v>
      </c>
      <c r="BB160" s="162">
        <v>0</v>
      </c>
      <c r="BC160" s="162">
        <v>67.306461186980485</v>
      </c>
      <c r="BD160" s="162">
        <v>23.740535993272434</v>
      </c>
      <c r="BE160" s="162">
        <v>44.542040407588736</v>
      </c>
      <c r="BF160" s="162">
        <v>0</v>
      </c>
      <c r="BG160" s="162">
        <v>43.100793316025396</v>
      </c>
      <c r="BH160" s="162">
        <v>39.57967378465613</v>
      </c>
      <c r="BI160" s="162">
        <v>28.535212523812135</v>
      </c>
      <c r="BJ160" s="162">
        <v>0</v>
      </c>
      <c r="BK160" s="162">
        <v>34.489181185339845</v>
      </c>
      <c r="BL160" s="162">
        <v>27.317897162457953</v>
      </c>
      <c r="BM160" s="162">
        <v>164.01245594190394</v>
      </c>
      <c r="BN160" s="162">
        <v>0</v>
      </c>
      <c r="BO160" s="162">
        <v>160.23434403109422</v>
      </c>
      <c r="BP160" s="162">
        <v>7.9607567036913442E-3</v>
      </c>
      <c r="BQ160" s="162">
        <v>2.2299596536176018E-2</v>
      </c>
      <c r="BR160" s="162">
        <v>0</v>
      </c>
      <c r="BS160" s="162">
        <v>1.3796664515512608E-2</v>
      </c>
      <c r="BT160" s="162">
        <v>3.65587398350055</v>
      </c>
      <c r="BU160" s="162">
        <v>10.240799694501732</v>
      </c>
      <c r="BV160" s="162">
        <v>0</v>
      </c>
      <c r="BW160" s="162">
        <v>6.3359387478780294</v>
      </c>
      <c r="BX160" s="162">
        <v>0.86430487122077349</v>
      </c>
      <c r="BY160" s="162">
        <v>2.421082647022458</v>
      </c>
      <c r="BZ160" s="162">
        <v>0</v>
      </c>
      <c r="CA160" s="162">
        <v>1.4979134259720592</v>
      </c>
    </row>
    <row r="161" spans="1:79" hidden="1" x14ac:dyDescent="0.45">
      <c r="A161" s="19">
        <v>157</v>
      </c>
      <c r="B161" s="19" t="str">
        <f t="shared" si="10"/>
        <v>40210_Green</v>
      </c>
      <c r="C161" s="19" t="s">
        <v>1823</v>
      </c>
      <c r="D161" s="19" t="s">
        <v>1823</v>
      </c>
      <c r="E161" s="19" t="s">
        <v>1823</v>
      </c>
      <c r="F161" s="19" t="s">
        <v>1823</v>
      </c>
      <c r="G161" s="19">
        <f t="shared" si="11"/>
        <v>402</v>
      </c>
      <c r="H161" s="19">
        <f t="shared" si="8"/>
        <v>40210</v>
      </c>
      <c r="I161" s="19" t="str">
        <f t="shared" si="9"/>
        <v>040210</v>
      </c>
      <c r="J161" s="115" t="s">
        <v>1837</v>
      </c>
      <c r="K161" s="116" t="s">
        <v>1838</v>
      </c>
      <c r="L161" s="117" t="s">
        <v>1839</v>
      </c>
      <c r="M161" s="118" t="s">
        <v>1840</v>
      </c>
      <c r="N161" s="118" t="s">
        <v>1828</v>
      </c>
      <c r="O161" s="118" t="s">
        <v>1828</v>
      </c>
      <c r="P161" s="104">
        <v>0.2</v>
      </c>
      <c r="Q161" s="104">
        <v>1</v>
      </c>
      <c r="R161" s="107" t="s">
        <v>361</v>
      </c>
      <c r="S161" s="108">
        <v>5052.3182065001702</v>
      </c>
      <c r="T161" s="108">
        <v>3671.4418894311348</v>
      </c>
      <c r="U161" s="108">
        <v>4776.7005769572224</v>
      </c>
      <c r="V161" s="108">
        <v>4011.2682100358243</v>
      </c>
      <c r="W161" s="108"/>
      <c r="X161" s="162">
        <v>9877.9422839585677</v>
      </c>
      <c r="Y161" s="162">
        <v>3652.9402358853386</v>
      </c>
      <c r="Z161" s="162">
        <v>0</v>
      </c>
      <c r="AA161" s="162">
        <v>4055.4903683274065</v>
      </c>
      <c r="AB161" s="162">
        <v>4862.1709788420876</v>
      </c>
      <c r="AC161" s="162">
        <v>5829.3007498879169</v>
      </c>
      <c r="AD161" s="162">
        <v>0</v>
      </c>
      <c r="AE161" s="162">
        <v>5343.8016048229083</v>
      </c>
      <c r="AF161" s="162">
        <v>4378.288445025617</v>
      </c>
      <c r="AG161" s="162">
        <v>2410.3783161083043</v>
      </c>
      <c r="AH161" s="162">
        <v>0</v>
      </c>
      <c r="AI161" s="162">
        <v>2516.6454630698399</v>
      </c>
      <c r="AJ161" s="162">
        <v>7952.6335838031218</v>
      </c>
      <c r="AK161" s="162">
        <v>5502.3671075663069</v>
      </c>
      <c r="AL161" s="162">
        <v>0</v>
      </c>
      <c r="AM161" s="162">
        <v>6955.3751279747403</v>
      </c>
      <c r="AN161" s="162">
        <v>6456.1267048326918</v>
      </c>
      <c r="AO161" s="162">
        <v>8779.9586743286254</v>
      </c>
      <c r="AP161" s="162">
        <v>0</v>
      </c>
      <c r="AQ161" s="162">
        <v>7401.9263164175363</v>
      </c>
      <c r="AR161" s="162">
        <v>12942.789722966463</v>
      </c>
      <c r="AS161" s="162">
        <v>8855.7510260284744</v>
      </c>
      <c r="AT161" s="162">
        <v>0</v>
      </c>
      <c r="AU161" s="162">
        <v>9053.9724028299661</v>
      </c>
      <c r="AV161" s="162">
        <v>6056.7180689917604</v>
      </c>
      <c r="AW161" s="162">
        <v>4111.4967766259188</v>
      </c>
      <c r="AX161" s="162">
        <v>0</v>
      </c>
      <c r="AY161" s="162">
        <v>5265.0130029988622</v>
      </c>
      <c r="AZ161" s="162">
        <v>7364.4718708755418</v>
      </c>
      <c r="BA161" s="162">
        <v>8735.6007002216429</v>
      </c>
      <c r="BB161" s="162">
        <v>0</v>
      </c>
      <c r="BC161" s="162">
        <v>7922.5213044194034</v>
      </c>
      <c r="BD161" s="162">
        <v>7046.5977000291487</v>
      </c>
      <c r="BE161" s="162">
        <v>7291.0792288794592</v>
      </c>
      <c r="BF161" s="162">
        <v>0</v>
      </c>
      <c r="BG161" s="162">
        <v>7274.1401515234047</v>
      </c>
      <c r="BH161" s="162">
        <v>8049.5209646445692</v>
      </c>
      <c r="BI161" s="162">
        <v>5652.7775339828468</v>
      </c>
      <c r="BJ161" s="162">
        <v>0</v>
      </c>
      <c r="BK161" s="162">
        <v>6944.8401288759396</v>
      </c>
      <c r="BL161" s="162">
        <v>1523.7885888571152</v>
      </c>
      <c r="BM161" s="162">
        <v>5520.7605924681648</v>
      </c>
      <c r="BN161" s="162">
        <v>0</v>
      </c>
      <c r="BO161" s="162">
        <v>5410.2879615979009</v>
      </c>
      <c r="BP161" s="162">
        <v>8896.9082411187901</v>
      </c>
      <c r="BQ161" s="162">
        <v>5689.5613420478003</v>
      </c>
      <c r="BR161" s="162">
        <v>0</v>
      </c>
      <c r="BS161" s="162">
        <v>7591.5180531968945</v>
      </c>
      <c r="BT161" s="162">
        <v>8520.6068349341422</v>
      </c>
      <c r="BU161" s="162">
        <v>7010.6182683525803</v>
      </c>
      <c r="BV161" s="162">
        <v>0</v>
      </c>
      <c r="BW161" s="162">
        <v>7906.041488335447</v>
      </c>
      <c r="BX161" s="162">
        <v>6549.0690419255561</v>
      </c>
      <c r="BY161" s="162">
        <v>10237.413978992277</v>
      </c>
      <c r="BZ161" s="162">
        <v>0</v>
      </c>
      <c r="CA161" s="162">
        <v>8050.2254313117146</v>
      </c>
    </row>
    <row r="162" spans="1:79" hidden="1" x14ac:dyDescent="0.45">
      <c r="A162" s="19">
        <v>158</v>
      </c>
      <c r="B162" s="19" t="str">
        <f t="shared" si="10"/>
        <v>40210_Blue</v>
      </c>
      <c r="C162" s="19" t="s">
        <v>1823</v>
      </c>
      <c r="D162" s="19" t="s">
        <v>1823</v>
      </c>
      <c r="E162" s="19" t="s">
        <v>1823</v>
      </c>
      <c r="F162" s="19" t="s">
        <v>1823</v>
      </c>
      <c r="G162" s="19">
        <f t="shared" si="11"/>
        <v>402</v>
      </c>
      <c r="H162" s="19">
        <f t="shared" si="8"/>
        <v>40210</v>
      </c>
      <c r="I162" s="19" t="str">
        <f t="shared" si="9"/>
        <v>040210</v>
      </c>
      <c r="J162" s="99"/>
      <c r="K162" s="100"/>
      <c r="L162" s="101"/>
      <c r="M162" s="102"/>
      <c r="N162" s="102"/>
      <c r="O162" s="102"/>
      <c r="P162" s="104"/>
      <c r="Q162" s="104"/>
      <c r="R162" s="107" t="s">
        <v>362</v>
      </c>
      <c r="S162" s="108">
        <v>260.8128031184624</v>
      </c>
      <c r="T162" s="108">
        <v>420.64279431834825</v>
      </c>
      <c r="U162" s="108">
        <v>454.95723787301478</v>
      </c>
      <c r="V162" s="108">
        <v>397.68967781808107</v>
      </c>
      <c r="W162" s="108"/>
      <c r="X162" s="162">
        <v>1088.0165809017485</v>
      </c>
      <c r="Y162" s="162">
        <v>752.10638350403383</v>
      </c>
      <c r="Z162" s="162">
        <v>0</v>
      </c>
      <c r="AA162" s="162">
        <v>772.58454806529244</v>
      </c>
      <c r="AB162" s="162">
        <v>104.03516564528914</v>
      </c>
      <c r="AC162" s="162">
        <v>196.51902969361416</v>
      </c>
      <c r="AD162" s="162">
        <v>0</v>
      </c>
      <c r="AE162" s="162">
        <v>152.7390161855478</v>
      </c>
      <c r="AF162" s="162">
        <v>3625.5090569345462</v>
      </c>
      <c r="AG162" s="162">
        <v>3009.0115723494846</v>
      </c>
      <c r="AH162" s="162">
        <v>0</v>
      </c>
      <c r="AI162" s="162">
        <v>3041.7713408029863</v>
      </c>
      <c r="AJ162" s="162">
        <v>451.61371211118762</v>
      </c>
      <c r="AK162" s="162">
        <v>836.2237737359585</v>
      </c>
      <c r="AL162" s="162">
        <v>0</v>
      </c>
      <c r="AM162" s="162">
        <v>636.32866446323669</v>
      </c>
      <c r="AN162" s="162">
        <v>629.82074062047343</v>
      </c>
      <c r="AO162" s="162">
        <v>1143.893056229</v>
      </c>
      <c r="AP162" s="162">
        <v>0</v>
      </c>
      <c r="AQ162" s="162">
        <v>883.15741634806727</v>
      </c>
      <c r="AR162" s="162">
        <v>285.50065633561343</v>
      </c>
      <c r="AS162" s="162">
        <v>399.54525807550368</v>
      </c>
      <c r="AT162" s="162">
        <v>0</v>
      </c>
      <c r="AU162" s="162">
        <v>393.42107425447313</v>
      </c>
      <c r="AV162" s="162">
        <v>200.84550399832244</v>
      </c>
      <c r="AW162" s="162">
        <v>337.79648569702556</v>
      </c>
      <c r="AX162" s="162">
        <v>0</v>
      </c>
      <c r="AY162" s="162">
        <v>267.79291797111546</v>
      </c>
      <c r="AZ162" s="162">
        <v>254.04710840000922</v>
      </c>
      <c r="BA162" s="162">
        <v>468.63762745903489</v>
      </c>
      <c r="BB162" s="162">
        <v>0</v>
      </c>
      <c r="BC162" s="162">
        <v>354.10655820971527</v>
      </c>
      <c r="BD162" s="162">
        <v>625.39870433033639</v>
      </c>
      <c r="BE162" s="162">
        <v>495.58604485385854</v>
      </c>
      <c r="BF162" s="162">
        <v>0</v>
      </c>
      <c r="BG162" s="162">
        <v>504.3263808532538</v>
      </c>
      <c r="BH162" s="162">
        <v>396.00600784383505</v>
      </c>
      <c r="BI162" s="162">
        <v>653.76076419533945</v>
      </c>
      <c r="BJ162" s="162">
        <v>0</v>
      </c>
      <c r="BK162" s="162">
        <v>534.9407535542374</v>
      </c>
      <c r="BL162" s="162">
        <v>158.56200390897982</v>
      </c>
      <c r="BM162" s="162">
        <v>229.46186628383577</v>
      </c>
      <c r="BN162" s="162">
        <v>0</v>
      </c>
      <c r="BO162" s="162">
        <v>226.84566963399979</v>
      </c>
      <c r="BP162" s="162">
        <v>200.34809664757978</v>
      </c>
      <c r="BQ162" s="162">
        <v>333.00630586096713</v>
      </c>
      <c r="BR162" s="162">
        <v>0</v>
      </c>
      <c r="BS162" s="162">
        <v>265.83089733104163</v>
      </c>
      <c r="BT162" s="162">
        <v>489.35657075628205</v>
      </c>
      <c r="BU162" s="162">
        <v>886.44654233069855</v>
      </c>
      <c r="BV162" s="162">
        <v>0</v>
      </c>
      <c r="BW162" s="162">
        <v>683.76744143343751</v>
      </c>
      <c r="BX162" s="162">
        <v>315.54248890524815</v>
      </c>
      <c r="BY162" s="162">
        <v>596.86847392134064</v>
      </c>
      <c r="BZ162" s="162">
        <v>0</v>
      </c>
      <c r="CA162" s="162">
        <v>446.42558162707627</v>
      </c>
    </row>
    <row r="163" spans="1:79" hidden="1" x14ac:dyDescent="0.45">
      <c r="A163" s="19">
        <v>159</v>
      </c>
      <c r="B163" s="19" t="str">
        <f t="shared" si="10"/>
        <v>40210_Grey</v>
      </c>
      <c r="C163" s="19" t="s">
        <v>1823</v>
      </c>
      <c r="D163" s="19" t="s">
        <v>1823</v>
      </c>
      <c r="E163" s="19" t="s">
        <v>1823</v>
      </c>
      <c r="F163" s="19" t="s">
        <v>1823</v>
      </c>
      <c r="G163" s="19">
        <f t="shared" si="11"/>
        <v>402</v>
      </c>
      <c r="H163" s="19">
        <f t="shared" si="8"/>
        <v>40210</v>
      </c>
      <c r="I163" s="19" t="str">
        <f t="shared" si="9"/>
        <v>040210</v>
      </c>
      <c r="J163" s="109"/>
      <c r="K163" s="110"/>
      <c r="L163" s="111"/>
      <c r="M163" s="112"/>
      <c r="N163" s="112"/>
      <c r="O163" s="112"/>
      <c r="P163" s="114"/>
      <c r="Q163" s="114"/>
      <c r="R163" s="107" t="s">
        <v>364</v>
      </c>
      <c r="S163" s="108">
        <v>226.71376803446222</v>
      </c>
      <c r="T163" s="108">
        <v>354.33066015567772</v>
      </c>
      <c r="U163" s="108">
        <v>382.35515854191539</v>
      </c>
      <c r="V163" s="108">
        <v>336.06685396263077</v>
      </c>
      <c r="W163" s="108"/>
      <c r="X163" s="162">
        <v>67.015407877774862</v>
      </c>
      <c r="Y163" s="162">
        <v>125.73444030365522</v>
      </c>
      <c r="Z163" s="162">
        <v>0</v>
      </c>
      <c r="AA163" s="162">
        <v>121.93727620678156</v>
      </c>
      <c r="AB163" s="162">
        <v>33.625804526604789</v>
      </c>
      <c r="AC163" s="162">
        <v>167.43759852416946</v>
      </c>
      <c r="AD163" s="162">
        <v>0</v>
      </c>
      <c r="AE163" s="162">
        <v>100.26407793739205</v>
      </c>
      <c r="AF163" s="162">
        <v>2276.6565408221823</v>
      </c>
      <c r="AG163" s="162">
        <v>1498.5019080450245</v>
      </c>
      <c r="AH163" s="162">
        <v>0</v>
      </c>
      <c r="AI163" s="162">
        <v>1540.5222582149911</v>
      </c>
      <c r="AJ163" s="162">
        <v>3.1206901114462662</v>
      </c>
      <c r="AK163" s="162">
        <v>8.7416476837456312</v>
      </c>
      <c r="AL163" s="162">
        <v>0</v>
      </c>
      <c r="AM163" s="162">
        <v>5.4084198433721076</v>
      </c>
      <c r="AN163" s="162">
        <v>4.3095010291832647</v>
      </c>
      <c r="AO163" s="162">
        <v>12.071733605231426</v>
      </c>
      <c r="AP163" s="162">
        <v>0</v>
      </c>
      <c r="AQ163" s="162">
        <v>7.4687296876348679</v>
      </c>
      <c r="AR163" s="162">
        <v>124.47007649368354</v>
      </c>
      <c r="AS163" s="162">
        <v>373.64960442601017</v>
      </c>
      <c r="AT163" s="162">
        <v>0</v>
      </c>
      <c r="AU163" s="162">
        <v>361.56439732129235</v>
      </c>
      <c r="AV163" s="162">
        <v>3.0919146862658389</v>
      </c>
      <c r="AW163" s="162">
        <v>8.6610422343437072</v>
      </c>
      <c r="AX163" s="162">
        <v>0</v>
      </c>
      <c r="AY163" s="162">
        <v>5.3585495983335303</v>
      </c>
      <c r="AZ163" s="162">
        <v>97.09056154361528</v>
      </c>
      <c r="BA163" s="162">
        <v>271.96916455058329</v>
      </c>
      <c r="BB163" s="162">
        <v>0</v>
      </c>
      <c r="BC163" s="162">
        <v>168.26615296745121</v>
      </c>
      <c r="BD163" s="162">
        <v>59.351339983181084</v>
      </c>
      <c r="BE163" s="162">
        <v>111.35510101897184</v>
      </c>
      <c r="BF163" s="162">
        <v>0</v>
      </c>
      <c r="BG163" s="162">
        <v>107.75198329006348</v>
      </c>
      <c r="BH163" s="162">
        <v>98.949184461640314</v>
      </c>
      <c r="BI163" s="162">
        <v>71.338031309530336</v>
      </c>
      <c r="BJ163" s="162">
        <v>0</v>
      </c>
      <c r="BK163" s="162">
        <v>86.222952963349613</v>
      </c>
      <c r="BL163" s="162">
        <v>68.294742906144876</v>
      </c>
      <c r="BM163" s="162">
        <v>410.03113985475983</v>
      </c>
      <c r="BN163" s="162">
        <v>0</v>
      </c>
      <c r="BO163" s="162">
        <v>400.58586007773556</v>
      </c>
      <c r="BP163" s="162">
        <v>1.9901891759228359E-2</v>
      </c>
      <c r="BQ163" s="162">
        <v>5.5748991340440042E-2</v>
      </c>
      <c r="BR163" s="162">
        <v>0</v>
      </c>
      <c r="BS163" s="162">
        <v>3.4491661288781519E-2</v>
      </c>
      <c r="BT163" s="162">
        <v>9.1396849587513742</v>
      </c>
      <c r="BU163" s="162">
        <v>25.601999236254329</v>
      </c>
      <c r="BV163" s="162">
        <v>0</v>
      </c>
      <c r="BW163" s="162">
        <v>15.839846869695073</v>
      </c>
      <c r="BX163" s="162">
        <v>2.1607621780519337</v>
      </c>
      <c r="BY163" s="162">
        <v>6.0527066175561446</v>
      </c>
      <c r="BZ163" s="162">
        <v>0</v>
      </c>
      <c r="CA163" s="162">
        <v>3.744783564930148</v>
      </c>
    </row>
    <row r="164" spans="1:79" hidden="1" x14ac:dyDescent="0.45">
      <c r="A164" s="19">
        <v>160</v>
      </c>
      <c r="B164" s="19" t="str">
        <f t="shared" si="10"/>
        <v>40221_Green</v>
      </c>
      <c r="C164" s="19" t="s">
        <v>1823</v>
      </c>
      <c r="D164" s="19" t="s">
        <v>1823</v>
      </c>
      <c r="E164" s="19" t="s">
        <v>1823</v>
      </c>
      <c r="F164" s="19" t="s">
        <v>1823</v>
      </c>
      <c r="G164" s="19">
        <f t="shared" si="11"/>
        <v>402</v>
      </c>
      <c r="H164" s="19">
        <f t="shared" si="8"/>
        <v>40221</v>
      </c>
      <c r="I164" s="19" t="str">
        <f t="shared" si="9"/>
        <v>040221</v>
      </c>
      <c r="J164" s="115" t="s">
        <v>1841</v>
      </c>
      <c r="K164" s="116" t="s">
        <v>1842</v>
      </c>
      <c r="L164" s="120" t="s">
        <v>1843</v>
      </c>
      <c r="M164" s="118" t="s">
        <v>1844</v>
      </c>
      <c r="N164" s="118" t="s">
        <v>1828</v>
      </c>
      <c r="O164" s="118" t="s">
        <v>1828</v>
      </c>
      <c r="P164" s="104">
        <v>0.2</v>
      </c>
      <c r="Q164" s="104">
        <v>1</v>
      </c>
      <c r="R164" s="107" t="s">
        <v>361</v>
      </c>
      <c r="S164" s="108">
        <v>5052.3182065001702</v>
      </c>
      <c r="T164" s="108">
        <v>3671.4418894311348</v>
      </c>
      <c r="U164" s="108">
        <v>4776.7005769572224</v>
      </c>
      <c r="V164" s="108">
        <v>4011.2682100358243</v>
      </c>
      <c r="W164" s="108"/>
      <c r="X164" s="162">
        <v>9877.9422839585677</v>
      </c>
      <c r="Y164" s="162">
        <v>3652.9402358853386</v>
      </c>
      <c r="Z164" s="162">
        <v>0</v>
      </c>
      <c r="AA164" s="162">
        <v>4055.4903683274065</v>
      </c>
      <c r="AB164" s="162">
        <v>4862.1709788420876</v>
      </c>
      <c r="AC164" s="162">
        <v>5829.3007498879169</v>
      </c>
      <c r="AD164" s="162">
        <v>0</v>
      </c>
      <c r="AE164" s="162">
        <v>5343.8016048229083</v>
      </c>
      <c r="AF164" s="162">
        <v>4378.288445025617</v>
      </c>
      <c r="AG164" s="162">
        <v>2410.3783161083043</v>
      </c>
      <c r="AH164" s="162">
        <v>0</v>
      </c>
      <c r="AI164" s="162">
        <v>2516.6454630698399</v>
      </c>
      <c r="AJ164" s="162">
        <v>7952.6335838031218</v>
      </c>
      <c r="AK164" s="162">
        <v>5502.3671075663069</v>
      </c>
      <c r="AL164" s="162">
        <v>0</v>
      </c>
      <c r="AM164" s="162">
        <v>6955.3751279747403</v>
      </c>
      <c r="AN164" s="162">
        <v>6456.1267048326918</v>
      </c>
      <c r="AO164" s="162">
        <v>8779.9586743286254</v>
      </c>
      <c r="AP164" s="162">
        <v>0</v>
      </c>
      <c r="AQ164" s="162">
        <v>7401.9263164175363</v>
      </c>
      <c r="AR164" s="162">
        <v>12942.789722966463</v>
      </c>
      <c r="AS164" s="162">
        <v>8855.7510260284744</v>
      </c>
      <c r="AT164" s="162">
        <v>0</v>
      </c>
      <c r="AU164" s="162">
        <v>9053.9724028299661</v>
      </c>
      <c r="AV164" s="162">
        <v>6056.7180689917604</v>
      </c>
      <c r="AW164" s="162">
        <v>4111.4967766259188</v>
      </c>
      <c r="AX164" s="162">
        <v>0</v>
      </c>
      <c r="AY164" s="162">
        <v>5265.0130029988622</v>
      </c>
      <c r="AZ164" s="162">
        <v>7364.4718708755418</v>
      </c>
      <c r="BA164" s="162">
        <v>8735.6007002216429</v>
      </c>
      <c r="BB164" s="162">
        <v>0</v>
      </c>
      <c r="BC164" s="162">
        <v>7922.5213044194034</v>
      </c>
      <c r="BD164" s="162">
        <v>7046.5977000291487</v>
      </c>
      <c r="BE164" s="162">
        <v>7291.0792288794592</v>
      </c>
      <c r="BF164" s="162">
        <v>0</v>
      </c>
      <c r="BG164" s="162">
        <v>7274.1401515234047</v>
      </c>
      <c r="BH164" s="162">
        <v>8049.5209646445692</v>
      </c>
      <c r="BI164" s="162">
        <v>5652.7775339828468</v>
      </c>
      <c r="BJ164" s="162">
        <v>0</v>
      </c>
      <c r="BK164" s="162">
        <v>6944.8401288759396</v>
      </c>
      <c r="BL164" s="162">
        <v>1523.7885888571152</v>
      </c>
      <c r="BM164" s="162">
        <v>5520.7605924681648</v>
      </c>
      <c r="BN164" s="162">
        <v>0</v>
      </c>
      <c r="BO164" s="162">
        <v>5410.2879615979009</v>
      </c>
      <c r="BP164" s="162">
        <v>8896.9082411187901</v>
      </c>
      <c r="BQ164" s="162">
        <v>5689.5613420478003</v>
      </c>
      <c r="BR164" s="162">
        <v>0</v>
      </c>
      <c r="BS164" s="162">
        <v>7591.5180531968945</v>
      </c>
      <c r="BT164" s="162">
        <v>8520.6068349341422</v>
      </c>
      <c r="BU164" s="162">
        <v>7010.6182683525803</v>
      </c>
      <c r="BV164" s="162">
        <v>0</v>
      </c>
      <c r="BW164" s="162">
        <v>7906.041488335447</v>
      </c>
      <c r="BX164" s="162">
        <v>6549.0690419255561</v>
      </c>
      <c r="BY164" s="162">
        <v>10237.413978992277</v>
      </c>
      <c r="BZ164" s="162">
        <v>0</v>
      </c>
      <c r="CA164" s="162">
        <v>8050.2254313117146</v>
      </c>
    </row>
    <row r="165" spans="1:79" hidden="1" x14ac:dyDescent="0.45">
      <c r="A165" s="19">
        <v>161</v>
      </c>
      <c r="B165" s="19" t="str">
        <f t="shared" si="10"/>
        <v>40221_Blue</v>
      </c>
      <c r="C165" s="19" t="s">
        <v>1823</v>
      </c>
      <c r="D165" s="19" t="s">
        <v>1823</v>
      </c>
      <c r="E165" s="19" t="s">
        <v>1823</v>
      </c>
      <c r="F165" s="19" t="s">
        <v>1823</v>
      </c>
      <c r="G165" s="19">
        <f t="shared" si="11"/>
        <v>402</v>
      </c>
      <c r="H165" s="19">
        <f t="shared" si="8"/>
        <v>40221</v>
      </c>
      <c r="I165" s="19" t="str">
        <f t="shared" si="9"/>
        <v>040221</v>
      </c>
      <c r="J165" s="99"/>
      <c r="K165" s="100"/>
      <c r="L165" s="121"/>
      <c r="M165" s="102"/>
      <c r="N165" s="102"/>
      <c r="O165" s="102"/>
      <c r="P165" s="104"/>
      <c r="Q165" s="104"/>
      <c r="R165" s="107" t="s">
        <v>362</v>
      </c>
      <c r="S165" s="108">
        <v>260.8128031184624</v>
      </c>
      <c r="T165" s="108">
        <v>420.64279431834825</v>
      </c>
      <c r="U165" s="108">
        <v>454.95723787301478</v>
      </c>
      <c r="V165" s="108">
        <v>397.68967781808107</v>
      </c>
      <c r="W165" s="108"/>
      <c r="X165" s="162">
        <v>1088.0165809017485</v>
      </c>
      <c r="Y165" s="162">
        <v>752.10638350403383</v>
      </c>
      <c r="Z165" s="162">
        <v>0</v>
      </c>
      <c r="AA165" s="162">
        <v>772.58454806529244</v>
      </c>
      <c r="AB165" s="162">
        <v>104.03516564528914</v>
      </c>
      <c r="AC165" s="162">
        <v>196.51902969361416</v>
      </c>
      <c r="AD165" s="162">
        <v>0</v>
      </c>
      <c r="AE165" s="162">
        <v>152.7390161855478</v>
      </c>
      <c r="AF165" s="162">
        <v>3625.5090569345462</v>
      </c>
      <c r="AG165" s="162">
        <v>3009.0115723494846</v>
      </c>
      <c r="AH165" s="162">
        <v>0</v>
      </c>
      <c r="AI165" s="162">
        <v>3041.7713408029863</v>
      </c>
      <c r="AJ165" s="162">
        <v>451.61371211118762</v>
      </c>
      <c r="AK165" s="162">
        <v>836.2237737359585</v>
      </c>
      <c r="AL165" s="162">
        <v>0</v>
      </c>
      <c r="AM165" s="162">
        <v>636.32866446323669</v>
      </c>
      <c r="AN165" s="162">
        <v>629.82074062047343</v>
      </c>
      <c r="AO165" s="162">
        <v>1143.893056229</v>
      </c>
      <c r="AP165" s="162">
        <v>0</v>
      </c>
      <c r="AQ165" s="162">
        <v>883.15741634806727</v>
      </c>
      <c r="AR165" s="162">
        <v>285.50065633561343</v>
      </c>
      <c r="AS165" s="162">
        <v>399.54525807550368</v>
      </c>
      <c r="AT165" s="162">
        <v>0</v>
      </c>
      <c r="AU165" s="162">
        <v>393.42107425447313</v>
      </c>
      <c r="AV165" s="162">
        <v>200.84550399832244</v>
      </c>
      <c r="AW165" s="162">
        <v>337.79648569702556</v>
      </c>
      <c r="AX165" s="162">
        <v>0</v>
      </c>
      <c r="AY165" s="162">
        <v>267.79291797111546</v>
      </c>
      <c r="AZ165" s="162">
        <v>254.04710840000922</v>
      </c>
      <c r="BA165" s="162">
        <v>468.63762745903489</v>
      </c>
      <c r="BB165" s="162">
        <v>0</v>
      </c>
      <c r="BC165" s="162">
        <v>354.10655820971527</v>
      </c>
      <c r="BD165" s="162">
        <v>625.39870433033639</v>
      </c>
      <c r="BE165" s="162">
        <v>495.58604485385854</v>
      </c>
      <c r="BF165" s="162">
        <v>0</v>
      </c>
      <c r="BG165" s="162">
        <v>504.3263808532538</v>
      </c>
      <c r="BH165" s="162">
        <v>396.00600784383505</v>
      </c>
      <c r="BI165" s="162">
        <v>653.76076419533945</v>
      </c>
      <c r="BJ165" s="162">
        <v>0</v>
      </c>
      <c r="BK165" s="162">
        <v>534.9407535542374</v>
      </c>
      <c r="BL165" s="162">
        <v>158.56200390897982</v>
      </c>
      <c r="BM165" s="162">
        <v>229.46186628383577</v>
      </c>
      <c r="BN165" s="162">
        <v>0</v>
      </c>
      <c r="BO165" s="162">
        <v>226.84566963399979</v>
      </c>
      <c r="BP165" s="162">
        <v>200.34809664757978</v>
      </c>
      <c r="BQ165" s="162">
        <v>333.00630586096713</v>
      </c>
      <c r="BR165" s="162">
        <v>0</v>
      </c>
      <c r="BS165" s="162">
        <v>265.83089733104163</v>
      </c>
      <c r="BT165" s="162">
        <v>489.35657075628205</v>
      </c>
      <c r="BU165" s="162">
        <v>886.44654233069855</v>
      </c>
      <c r="BV165" s="162">
        <v>0</v>
      </c>
      <c r="BW165" s="162">
        <v>683.76744143343751</v>
      </c>
      <c r="BX165" s="162">
        <v>315.54248890524815</v>
      </c>
      <c r="BY165" s="162">
        <v>596.86847392134064</v>
      </c>
      <c r="BZ165" s="162">
        <v>0</v>
      </c>
      <c r="CA165" s="162">
        <v>446.42558162707627</v>
      </c>
    </row>
    <row r="166" spans="1:79" hidden="1" x14ac:dyDescent="0.45">
      <c r="A166" s="19">
        <v>162</v>
      </c>
      <c r="B166" s="19" t="str">
        <f t="shared" si="10"/>
        <v>40221_Grey</v>
      </c>
      <c r="C166" s="19" t="s">
        <v>1823</v>
      </c>
      <c r="D166" s="19" t="s">
        <v>272</v>
      </c>
      <c r="E166" s="19" t="s">
        <v>272</v>
      </c>
      <c r="F166" s="19" t="s">
        <v>1823</v>
      </c>
      <c r="G166" s="19">
        <f t="shared" si="11"/>
        <v>402</v>
      </c>
      <c r="H166" s="19">
        <f t="shared" si="8"/>
        <v>40221</v>
      </c>
      <c r="I166" s="19" t="str">
        <f t="shared" si="9"/>
        <v>040221</v>
      </c>
      <c r="J166" s="109"/>
      <c r="K166" s="110"/>
      <c r="L166" s="111"/>
      <c r="M166" s="112"/>
      <c r="N166" s="112"/>
      <c r="O166" s="112"/>
      <c r="P166" s="114"/>
      <c r="Q166" s="114"/>
      <c r="R166" s="107" t="s">
        <v>364</v>
      </c>
      <c r="S166" s="108">
        <v>226.71376803446222</v>
      </c>
      <c r="T166" s="108">
        <v>354.33066015567772</v>
      </c>
      <c r="U166" s="108">
        <v>382.35515854191539</v>
      </c>
      <c r="V166" s="108">
        <v>336.06685396263077</v>
      </c>
      <c r="W166" s="108"/>
      <c r="X166" s="162">
        <v>67.015407877774862</v>
      </c>
      <c r="Y166" s="162">
        <v>125.73444030365522</v>
      </c>
      <c r="Z166" s="162">
        <v>0</v>
      </c>
      <c r="AA166" s="162">
        <v>121.93727620678156</v>
      </c>
      <c r="AB166" s="162">
        <v>33.625804526604789</v>
      </c>
      <c r="AC166" s="162">
        <v>167.43759852416946</v>
      </c>
      <c r="AD166" s="162">
        <v>0</v>
      </c>
      <c r="AE166" s="162">
        <v>100.26407793739205</v>
      </c>
      <c r="AF166" s="162">
        <v>2276.6565408221823</v>
      </c>
      <c r="AG166" s="162">
        <v>1498.5019080450245</v>
      </c>
      <c r="AH166" s="162">
        <v>0</v>
      </c>
      <c r="AI166" s="162">
        <v>1540.5222582149911</v>
      </c>
      <c r="AJ166" s="162">
        <v>3.1206901114462662</v>
      </c>
      <c r="AK166" s="162">
        <v>8.7416476837456312</v>
      </c>
      <c r="AL166" s="162">
        <v>0</v>
      </c>
      <c r="AM166" s="162">
        <v>5.4084198433721076</v>
      </c>
      <c r="AN166" s="162">
        <v>4.3095010291832647</v>
      </c>
      <c r="AO166" s="162">
        <v>12.071733605231426</v>
      </c>
      <c r="AP166" s="162">
        <v>0</v>
      </c>
      <c r="AQ166" s="162">
        <v>7.4687296876348679</v>
      </c>
      <c r="AR166" s="162">
        <v>124.47007649368354</v>
      </c>
      <c r="AS166" s="162">
        <v>373.64960442601017</v>
      </c>
      <c r="AT166" s="162">
        <v>0</v>
      </c>
      <c r="AU166" s="162">
        <v>361.56439732129235</v>
      </c>
      <c r="AV166" s="162">
        <v>3.0919146862658389</v>
      </c>
      <c r="AW166" s="162">
        <v>8.6610422343437072</v>
      </c>
      <c r="AX166" s="162">
        <v>0</v>
      </c>
      <c r="AY166" s="162">
        <v>5.3585495983335303</v>
      </c>
      <c r="AZ166" s="162">
        <v>97.09056154361528</v>
      </c>
      <c r="BA166" s="162">
        <v>271.96916455058329</v>
      </c>
      <c r="BB166" s="162">
        <v>0</v>
      </c>
      <c r="BC166" s="162">
        <v>168.26615296745121</v>
      </c>
      <c r="BD166" s="162">
        <v>59.351339983181084</v>
      </c>
      <c r="BE166" s="162">
        <v>111.35510101897184</v>
      </c>
      <c r="BF166" s="162">
        <v>0</v>
      </c>
      <c r="BG166" s="162">
        <v>107.75198329006348</v>
      </c>
      <c r="BH166" s="162">
        <v>98.949184461640314</v>
      </c>
      <c r="BI166" s="162">
        <v>71.338031309530336</v>
      </c>
      <c r="BJ166" s="162">
        <v>0</v>
      </c>
      <c r="BK166" s="162">
        <v>86.222952963349613</v>
      </c>
      <c r="BL166" s="162">
        <v>68.294742906144876</v>
      </c>
      <c r="BM166" s="162">
        <v>410.03113985475983</v>
      </c>
      <c r="BN166" s="162">
        <v>0</v>
      </c>
      <c r="BO166" s="162">
        <v>400.58586007773556</v>
      </c>
      <c r="BP166" s="162">
        <v>1.9901891759228359E-2</v>
      </c>
      <c r="BQ166" s="162">
        <v>5.5748991340440042E-2</v>
      </c>
      <c r="BR166" s="162">
        <v>0</v>
      </c>
      <c r="BS166" s="162">
        <v>3.4491661288781519E-2</v>
      </c>
      <c r="BT166" s="162">
        <v>9.1396849587513742</v>
      </c>
      <c r="BU166" s="162">
        <v>25.601999236254329</v>
      </c>
      <c r="BV166" s="162">
        <v>0</v>
      </c>
      <c r="BW166" s="162">
        <v>15.839846869695073</v>
      </c>
      <c r="BX166" s="162">
        <v>2.1607621780519337</v>
      </c>
      <c r="BY166" s="162">
        <v>6.0527066175561446</v>
      </c>
      <c r="BZ166" s="162">
        <v>0</v>
      </c>
      <c r="CA166" s="162">
        <v>3.744783564930148</v>
      </c>
    </row>
    <row r="167" spans="1:79" hidden="1" x14ac:dyDescent="0.45">
      <c r="A167" s="19">
        <v>163</v>
      </c>
      <c r="B167" s="19" t="str">
        <f t="shared" si="10"/>
        <v>40229_Green</v>
      </c>
      <c r="C167" s="19" t="s">
        <v>1823</v>
      </c>
      <c r="D167" s="19" t="s">
        <v>1823</v>
      </c>
      <c r="E167" s="19" t="s">
        <v>1823</v>
      </c>
      <c r="F167" s="19" t="s">
        <v>1823</v>
      </c>
      <c r="G167" s="19">
        <f t="shared" si="11"/>
        <v>402</v>
      </c>
      <c r="H167" s="19">
        <f t="shared" si="8"/>
        <v>40229</v>
      </c>
      <c r="I167" s="19" t="str">
        <f t="shared" si="9"/>
        <v>040229</v>
      </c>
      <c r="J167" s="115" t="s">
        <v>1845</v>
      </c>
      <c r="K167" s="116" t="s">
        <v>1846</v>
      </c>
      <c r="L167" s="120" t="s">
        <v>1847</v>
      </c>
      <c r="M167" s="118"/>
      <c r="N167" s="118" t="s">
        <v>1841</v>
      </c>
      <c r="O167" s="118"/>
      <c r="P167" s="104">
        <v>1</v>
      </c>
      <c r="Q167" s="104">
        <v>1</v>
      </c>
      <c r="R167" s="107" t="s">
        <v>361</v>
      </c>
      <c r="S167" s="108">
        <v>5052.3182065001702</v>
      </c>
      <c r="T167" s="108">
        <v>3671.4418894311348</v>
      </c>
      <c r="U167" s="108">
        <v>4776.7005769572224</v>
      </c>
      <c r="V167" s="108">
        <v>4011.2682100358243</v>
      </c>
      <c r="W167" s="108"/>
      <c r="X167" s="162">
        <v>9877.9422839585677</v>
      </c>
      <c r="Y167" s="162">
        <v>3652.9402358853386</v>
      </c>
      <c r="Z167" s="162">
        <v>0</v>
      </c>
      <c r="AA167" s="162">
        <v>4055.4903683274065</v>
      </c>
      <c r="AB167" s="162">
        <v>4862.1709788420876</v>
      </c>
      <c r="AC167" s="162">
        <v>5829.3007498879169</v>
      </c>
      <c r="AD167" s="162">
        <v>0</v>
      </c>
      <c r="AE167" s="162">
        <v>5343.8016048229083</v>
      </c>
      <c r="AF167" s="162">
        <v>4378.288445025617</v>
      </c>
      <c r="AG167" s="162">
        <v>2410.3783161083043</v>
      </c>
      <c r="AH167" s="162">
        <v>0</v>
      </c>
      <c r="AI167" s="162">
        <v>2516.6454630698399</v>
      </c>
      <c r="AJ167" s="162">
        <v>7952.6335838031218</v>
      </c>
      <c r="AK167" s="162">
        <v>5502.3671075663069</v>
      </c>
      <c r="AL167" s="162">
        <v>0</v>
      </c>
      <c r="AM167" s="162">
        <v>6955.3751279747403</v>
      </c>
      <c r="AN167" s="162">
        <v>6456.1267048326918</v>
      </c>
      <c r="AO167" s="162">
        <v>8779.9586743286254</v>
      </c>
      <c r="AP167" s="162">
        <v>0</v>
      </c>
      <c r="AQ167" s="162">
        <v>7401.9263164175363</v>
      </c>
      <c r="AR167" s="162">
        <v>12942.789722966463</v>
      </c>
      <c r="AS167" s="162">
        <v>8855.7510260284744</v>
      </c>
      <c r="AT167" s="162">
        <v>0</v>
      </c>
      <c r="AU167" s="162">
        <v>9053.9724028299661</v>
      </c>
      <c r="AV167" s="162">
        <v>6056.7180689917604</v>
      </c>
      <c r="AW167" s="162">
        <v>4111.4967766259188</v>
      </c>
      <c r="AX167" s="162">
        <v>0</v>
      </c>
      <c r="AY167" s="162">
        <v>5265.0130029988622</v>
      </c>
      <c r="AZ167" s="162">
        <v>7364.4718708755418</v>
      </c>
      <c r="BA167" s="162">
        <v>8735.6007002216429</v>
      </c>
      <c r="BB167" s="162">
        <v>0</v>
      </c>
      <c r="BC167" s="162">
        <v>7922.5213044194034</v>
      </c>
      <c r="BD167" s="162">
        <v>7046.5977000291487</v>
      </c>
      <c r="BE167" s="162">
        <v>7291.0792288794592</v>
      </c>
      <c r="BF167" s="162">
        <v>0</v>
      </c>
      <c r="BG167" s="162">
        <v>7274.1401515234047</v>
      </c>
      <c r="BH167" s="162">
        <v>8049.5209646445692</v>
      </c>
      <c r="BI167" s="162">
        <v>5652.7775339828468</v>
      </c>
      <c r="BJ167" s="162">
        <v>0</v>
      </c>
      <c r="BK167" s="162">
        <v>6944.8401288759396</v>
      </c>
      <c r="BL167" s="162">
        <v>1523.7885888571152</v>
      </c>
      <c r="BM167" s="162">
        <v>5520.7605924681648</v>
      </c>
      <c r="BN167" s="162">
        <v>0</v>
      </c>
      <c r="BO167" s="162">
        <v>5410.2879615979009</v>
      </c>
      <c r="BP167" s="162">
        <v>8896.9082411187901</v>
      </c>
      <c r="BQ167" s="162">
        <v>5689.5613420478003</v>
      </c>
      <c r="BR167" s="162">
        <v>0</v>
      </c>
      <c r="BS167" s="162">
        <v>7591.5180531968945</v>
      </c>
      <c r="BT167" s="162">
        <v>8520.6068349341422</v>
      </c>
      <c r="BU167" s="162">
        <v>7010.6182683525803</v>
      </c>
      <c r="BV167" s="162">
        <v>0</v>
      </c>
      <c r="BW167" s="162">
        <v>7906.041488335447</v>
      </c>
      <c r="BX167" s="162">
        <v>6549.0690419255561</v>
      </c>
      <c r="BY167" s="162">
        <v>10237.413978992277</v>
      </c>
      <c r="BZ167" s="162">
        <v>0</v>
      </c>
      <c r="CA167" s="162">
        <v>8050.2254313117146</v>
      </c>
    </row>
    <row r="168" spans="1:79" hidden="1" x14ac:dyDescent="0.45">
      <c r="A168" s="19">
        <v>164</v>
      </c>
      <c r="B168" s="19" t="str">
        <f t="shared" si="10"/>
        <v>40229_Blue</v>
      </c>
      <c r="C168" s="19" t="s">
        <v>1823</v>
      </c>
      <c r="D168" s="19" t="s">
        <v>1823</v>
      </c>
      <c r="E168" s="19" t="s">
        <v>1823</v>
      </c>
      <c r="F168" s="19" t="s">
        <v>1823</v>
      </c>
      <c r="G168" s="19">
        <f t="shared" si="11"/>
        <v>402</v>
      </c>
      <c r="H168" s="19">
        <f t="shared" si="8"/>
        <v>40229</v>
      </c>
      <c r="I168" s="19" t="str">
        <f t="shared" si="9"/>
        <v>040229</v>
      </c>
      <c r="J168" s="99"/>
      <c r="K168" s="100"/>
      <c r="L168" s="121"/>
      <c r="M168" s="102"/>
      <c r="N168" s="102"/>
      <c r="O168" s="102"/>
      <c r="P168" s="104"/>
      <c r="Q168" s="104"/>
      <c r="R168" s="107" t="s">
        <v>362</v>
      </c>
      <c r="S168" s="108">
        <v>270.8128031184624</v>
      </c>
      <c r="T168" s="108">
        <v>430.64279431834825</v>
      </c>
      <c r="U168" s="108">
        <v>464.95723787301478</v>
      </c>
      <c r="V168" s="108">
        <v>407.68967781808107</v>
      </c>
      <c r="W168" s="108"/>
      <c r="X168" s="162">
        <v>1098.0165809017485</v>
      </c>
      <c r="Y168" s="162">
        <v>762.10638350403383</v>
      </c>
      <c r="Z168" s="162">
        <v>0</v>
      </c>
      <c r="AA168" s="162">
        <v>782.58454806529244</v>
      </c>
      <c r="AB168" s="162">
        <v>114.03516564528914</v>
      </c>
      <c r="AC168" s="162">
        <v>206.51902969361416</v>
      </c>
      <c r="AD168" s="162">
        <v>0</v>
      </c>
      <c r="AE168" s="162">
        <v>162.7390161855478</v>
      </c>
      <c r="AF168" s="162">
        <v>3635.5090569345462</v>
      </c>
      <c r="AG168" s="162">
        <v>3019.0115723494846</v>
      </c>
      <c r="AH168" s="162">
        <v>0</v>
      </c>
      <c r="AI168" s="162">
        <v>3051.7713408029863</v>
      </c>
      <c r="AJ168" s="162">
        <v>461.61371211118762</v>
      </c>
      <c r="AK168" s="162">
        <v>846.2237737359585</v>
      </c>
      <c r="AL168" s="162">
        <v>0</v>
      </c>
      <c r="AM168" s="162">
        <v>646.32866446323669</v>
      </c>
      <c r="AN168" s="162">
        <v>639.82074062047343</v>
      </c>
      <c r="AO168" s="162">
        <v>1153.893056229</v>
      </c>
      <c r="AP168" s="162">
        <v>0</v>
      </c>
      <c r="AQ168" s="162">
        <v>893.15741634806727</v>
      </c>
      <c r="AR168" s="162">
        <v>295.50065633561343</v>
      </c>
      <c r="AS168" s="162">
        <v>409.54525807550368</v>
      </c>
      <c r="AT168" s="162">
        <v>0</v>
      </c>
      <c r="AU168" s="162">
        <v>403.42107425447313</v>
      </c>
      <c r="AV168" s="162">
        <v>210.84550399832244</v>
      </c>
      <c r="AW168" s="162">
        <v>347.79648569702556</v>
      </c>
      <c r="AX168" s="162">
        <v>0</v>
      </c>
      <c r="AY168" s="162">
        <v>277.79291797111546</v>
      </c>
      <c r="AZ168" s="162">
        <v>264.04710840000922</v>
      </c>
      <c r="BA168" s="162">
        <v>478.63762745903489</v>
      </c>
      <c r="BB168" s="162">
        <v>0</v>
      </c>
      <c r="BC168" s="162">
        <v>364.10655820971527</v>
      </c>
      <c r="BD168" s="162">
        <v>635.39870433033639</v>
      </c>
      <c r="BE168" s="162">
        <v>505.58604485385854</v>
      </c>
      <c r="BF168" s="162">
        <v>0</v>
      </c>
      <c r="BG168" s="162">
        <v>514.3263808532538</v>
      </c>
      <c r="BH168" s="162">
        <v>406.00600784383505</v>
      </c>
      <c r="BI168" s="162">
        <v>663.76076419533945</v>
      </c>
      <c r="BJ168" s="162">
        <v>0</v>
      </c>
      <c r="BK168" s="162">
        <v>544.9407535542374</v>
      </c>
      <c r="BL168" s="162">
        <v>168.56200390897982</v>
      </c>
      <c r="BM168" s="162">
        <v>239.46186628383577</v>
      </c>
      <c r="BN168" s="162">
        <v>0</v>
      </c>
      <c r="BO168" s="162">
        <v>236.84566963399979</v>
      </c>
      <c r="BP168" s="162">
        <v>210.34809664757978</v>
      </c>
      <c r="BQ168" s="162">
        <v>343.00630586096713</v>
      </c>
      <c r="BR168" s="162">
        <v>0</v>
      </c>
      <c r="BS168" s="162">
        <v>275.83089733104163</v>
      </c>
      <c r="BT168" s="162">
        <v>499.35657075628205</v>
      </c>
      <c r="BU168" s="162">
        <v>896.44654233069855</v>
      </c>
      <c r="BV168" s="162">
        <v>0</v>
      </c>
      <c r="BW168" s="162">
        <v>693.76744143343751</v>
      </c>
      <c r="BX168" s="162">
        <v>325.54248890524815</v>
      </c>
      <c r="BY168" s="162">
        <v>606.86847392134064</v>
      </c>
      <c r="BZ168" s="162">
        <v>0</v>
      </c>
      <c r="CA168" s="162">
        <v>456.42558162707627</v>
      </c>
    </row>
    <row r="169" spans="1:79" hidden="1" x14ac:dyDescent="0.45">
      <c r="A169" s="19">
        <v>165</v>
      </c>
      <c r="B169" s="19" t="str">
        <f t="shared" si="10"/>
        <v>40229_Grey</v>
      </c>
      <c r="C169" s="19" t="s">
        <v>1823</v>
      </c>
      <c r="D169" s="19" t="s">
        <v>1823</v>
      </c>
      <c r="E169" s="19" t="s">
        <v>1823</v>
      </c>
      <c r="F169" s="19" t="s">
        <v>1823</v>
      </c>
      <c r="G169" s="19">
        <f t="shared" si="11"/>
        <v>402</v>
      </c>
      <c r="H169" s="19">
        <f t="shared" si="8"/>
        <v>40229</v>
      </c>
      <c r="I169" s="19" t="str">
        <f t="shared" si="9"/>
        <v>040229</v>
      </c>
      <c r="J169" s="109"/>
      <c r="K169" s="110"/>
      <c r="L169" s="111"/>
      <c r="M169" s="112"/>
      <c r="N169" s="112"/>
      <c r="O169" s="112"/>
      <c r="P169" s="114"/>
      <c r="Q169" s="114"/>
      <c r="R169" s="107" t="s">
        <v>364</v>
      </c>
      <c r="S169" s="108">
        <v>226.71376803446222</v>
      </c>
      <c r="T169" s="108">
        <v>354.33066015567772</v>
      </c>
      <c r="U169" s="108">
        <v>382.35515854191539</v>
      </c>
      <c r="V169" s="108">
        <v>336.06685396263077</v>
      </c>
      <c r="W169" s="108"/>
      <c r="X169" s="162">
        <v>67.015407877774862</v>
      </c>
      <c r="Y169" s="162">
        <v>125.73444030365522</v>
      </c>
      <c r="Z169" s="162">
        <v>0</v>
      </c>
      <c r="AA169" s="162">
        <v>121.93727620678156</v>
      </c>
      <c r="AB169" s="162">
        <v>33.625804526604789</v>
      </c>
      <c r="AC169" s="162">
        <v>167.43759852416946</v>
      </c>
      <c r="AD169" s="162">
        <v>0</v>
      </c>
      <c r="AE169" s="162">
        <v>100.26407793739205</v>
      </c>
      <c r="AF169" s="162">
        <v>2276.6565408221823</v>
      </c>
      <c r="AG169" s="162">
        <v>1498.5019080450245</v>
      </c>
      <c r="AH169" s="162">
        <v>0</v>
      </c>
      <c r="AI169" s="162">
        <v>1540.5222582149911</v>
      </c>
      <c r="AJ169" s="162">
        <v>3.1206901114462662</v>
      </c>
      <c r="AK169" s="162">
        <v>8.7416476837456312</v>
      </c>
      <c r="AL169" s="162">
        <v>0</v>
      </c>
      <c r="AM169" s="162">
        <v>5.4084198433721076</v>
      </c>
      <c r="AN169" s="162">
        <v>4.3095010291832647</v>
      </c>
      <c r="AO169" s="162">
        <v>12.071733605231426</v>
      </c>
      <c r="AP169" s="162">
        <v>0</v>
      </c>
      <c r="AQ169" s="162">
        <v>7.4687296876348679</v>
      </c>
      <c r="AR169" s="162">
        <v>124.47007649368354</v>
      </c>
      <c r="AS169" s="162">
        <v>373.64960442601017</v>
      </c>
      <c r="AT169" s="162">
        <v>0</v>
      </c>
      <c r="AU169" s="162">
        <v>361.56439732129235</v>
      </c>
      <c r="AV169" s="162">
        <v>3.0919146862658389</v>
      </c>
      <c r="AW169" s="162">
        <v>8.6610422343437072</v>
      </c>
      <c r="AX169" s="162">
        <v>0</v>
      </c>
      <c r="AY169" s="162">
        <v>5.3585495983335303</v>
      </c>
      <c r="AZ169" s="162">
        <v>97.09056154361528</v>
      </c>
      <c r="BA169" s="162">
        <v>271.96916455058329</v>
      </c>
      <c r="BB169" s="162">
        <v>0</v>
      </c>
      <c r="BC169" s="162">
        <v>168.26615296745121</v>
      </c>
      <c r="BD169" s="162">
        <v>59.351339983181084</v>
      </c>
      <c r="BE169" s="162">
        <v>111.35510101897184</v>
      </c>
      <c r="BF169" s="162">
        <v>0</v>
      </c>
      <c r="BG169" s="162">
        <v>107.75198329006348</v>
      </c>
      <c r="BH169" s="162">
        <v>98.949184461640314</v>
      </c>
      <c r="BI169" s="162">
        <v>71.338031309530336</v>
      </c>
      <c r="BJ169" s="162">
        <v>0</v>
      </c>
      <c r="BK169" s="162">
        <v>86.222952963349613</v>
      </c>
      <c r="BL169" s="162">
        <v>68.294742906144876</v>
      </c>
      <c r="BM169" s="162">
        <v>410.03113985475983</v>
      </c>
      <c r="BN169" s="162">
        <v>0</v>
      </c>
      <c r="BO169" s="162">
        <v>400.58586007773556</v>
      </c>
      <c r="BP169" s="162">
        <v>1.9901891759228359E-2</v>
      </c>
      <c r="BQ169" s="162">
        <v>5.5748991340440042E-2</v>
      </c>
      <c r="BR169" s="162">
        <v>0</v>
      </c>
      <c r="BS169" s="162">
        <v>3.4491661288781519E-2</v>
      </c>
      <c r="BT169" s="162">
        <v>9.1396849587513742</v>
      </c>
      <c r="BU169" s="162">
        <v>25.601999236254329</v>
      </c>
      <c r="BV169" s="162">
        <v>0</v>
      </c>
      <c r="BW169" s="162">
        <v>15.839846869695073</v>
      </c>
      <c r="BX169" s="162">
        <v>2.1607621780519337</v>
      </c>
      <c r="BY169" s="162">
        <v>6.0527066175561446</v>
      </c>
      <c r="BZ169" s="162">
        <v>0</v>
      </c>
      <c r="CA169" s="162">
        <v>3.744783564930148</v>
      </c>
    </row>
    <row r="170" spans="1:79" hidden="1" x14ac:dyDescent="0.45">
      <c r="A170" s="19">
        <v>166</v>
      </c>
      <c r="B170" s="19" t="str">
        <f t="shared" si="10"/>
        <v>40291_Green</v>
      </c>
      <c r="C170" s="19" t="s">
        <v>1823</v>
      </c>
      <c r="D170" s="19" t="s">
        <v>1823</v>
      </c>
      <c r="E170" s="19" t="s">
        <v>1823</v>
      </c>
      <c r="F170" s="19" t="s">
        <v>1823</v>
      </c>
      <c r="G170" s="19">
        <f t="shared" si="11"/>
        <v>403</v>
      </c>
      <c r="H170" s="19">
        <f t="shared" si="8"/>
        <v>40291</v>
      </c>
      <c r="I170" s="19" t="str">
        <f t="shared" si="9"/>
        <v>040291</v>
      </c>
      <c r="J170" s="115" t="s">
        <v>1848</v>
      </c>
      <c r="K170" s="116" t="s">
        <v>1849</v>
      </c>
      <c r="L170" s="117" t="s">
        <v>1850</v>
      </c>
      <c r="M170" s="118" t="s">
        <v>1851</v>
      </c>
      <c r="N170" s="118" t="s">
        <v>1828</v>
      </c>
      <c r="O170" s="118" t="s">
        <v>1828</v>
      </c>
      <c r="P170" s="104">
        <v>0.5</v>
      </c>
      <c r="Q170" s="104">
        <v>0.83148809143355251</v>
      </c>
      <c r="R170" s="107" t="s">
        <v>361</v>
      </c>
      <c r="S170" s="108">
        <v>1680.3769691351265</v>
      </c>
      <c r="T170" s="108">
        <v>1221.104083780916</v>
      </c>
      <c r="U170" s="108">
        <v>1588.707858433484</v>
      </c>
      <c r="V170" s="108">
        <v>1334.128699276308</v>
      </c>
      <c r="W170" s="108"/>
      <c r="X170" s="162">
        <v>3285.3565507917988</v>
      </c>
      <c r="Y170" s="162">
        <v>1214.9505219428527</v>
      </c>
      <c r="Z170" s="162">
        <v>0</v>
      </c>
      <c r="AA170" s="162">
        <v>1348.8367784750842</v>
      </c>
      <c r="AB170" s="162">
        <v>1617.1349069684061</v>
      </c>
      <c r="AC170" s="162">
        <v>1938.7976619665924</v>
      </c>
      <c r="AD170" s="162">
        <v>0</v>
      </c>
      <c r="AE170" s="162">
        <v>1777.3229589575021</v>
      </c>
      <c r="AF170" s="162">
        <v>1456.1978811599708</v>
      </c>
      <c r="AG170" s="162">
        <v>801.68034627748568</v>
      </c>
      <c r="AH170" s="162">
        <v>0</v>
      </c>
      <c r="AI170" s="162">
        <v>837.02429316114012</v>
      </c>
      <c r="AJ170" s="162">
        <v>2645.0080481867321</v>
      </c>
      <c r="AK170" s="162">
        <v>1830.0610898548262</v>
      </c>
      <c r="AL170" s="162">
        <v>0</v>
      </c>
      <c r="AM170" s="162">
        <v>2313.3246361456472</v>
      </c>
      <c r="AN170" s="162">
        <v>2147.2769887418103</v>
      </c>
      <c r="AO170" s="162">
        <v>2920.1724323931894</v>
      </c>
      <c r="AP170" s="162">
        <v>0</v>
      </c>
      <c r="AQ170" s="162">
        <v>2461.8454343079216</v>
      </c>
      <c r="AR170" s="162">
        <v>4304.7102098300729</v>
      </c>
      <c r="AS170" s="162">
        <v>2945.3806075372563</v>
      </c>
      <c r="AT170" s="162">
        <v>0</v>
      </c>
      <c r="AU170" s="162">
        <v>3011.3080932484577</v>
      </c>
      <c r="AV170" s="162">
        <v>2014.4355790148284</v>
      </c>
      <c r="AW170" s="162">
        <v>1367.4642430927554</v>
      </c>
      <c r="AX170" s="162">
        <v>0</v>
      </c>
      <c r="AY170" s="162">
        <v>1751.1182452945443</v>
      </c>
      <c r="AZ170" s="162">
        <v>2449.3882641321552</v>
      </c>
      <c r="BA170" s="162">
        <v>2905.4191815011595</v>
      </c>
      <c r="BB170" s="162">
        <v>0</v>
      </c>
      <c r="BC170" s="162">
        <v>2634.9928475013394</v>
      </c>
      <c r="BD170" s="162">
        <v>2343.6648290789194</v>
      </c>
      <c r="BE170" s="162">
        <v>2424.9782210047197</v>
      </c>
      <c r="BF170" s="162">
        <v>0</v>
      </c>
      <c r="BG170" s="162">
        <v>2419.3443645641473</v>
      </c>
      <c r="BH170" s="162">
        <v>2677.2323295386727</v>
      </c>
      <c r="BI170" s="162">
        <v>1880.0868812119445</v>
      </c>
      <c r="BJ170" s="162">
        <v>0</v>
      </c>
      <c r="BK170" s="162">
        <v>2309.8207456280807</v>
      </c>
      <c r="BL170" s="162">
        <v>506.80482619881167</v>
      </c>
      <c r="BM170" s="162">
        <v>1836.1786753171693</v>
      </c>
      <c r="BN170" s="162">
        <v>0</v>
      </c>
      <c r="BO170" s="162">
        <v>1799.4360045179856</v>
      </c>
      <c r="BP170" s="162">
        <v>2959.069301226923</v>
      </c>
      <c r="BQ170" s="162">
        <v>1892.3210005573787</v>
      </c>
      <c r="BR170" s="162">
        <v>0</v>
      </c>
      <c r="BS170" s="162">
        <v>2524.9027428544177</v>
      </c>
      <c r="BT170" s="162">
        <v>2833.9132460140295</v>
      </c>
      <c r="BU170" s="162">
        <v>2331.6982414886738</v>
      </c>
      <c r="BV170" s="162">
        <v>0</v>
      </c>
      <c r="BW170" s="162">
        <v>2629.5117391722097</v>
      </c>
      <c r="BX170" s="162">
        <v>2178.1891673348982</v>
      </c>
      <c r="BY170" s="162">
        <v>3404.9151242429843</v>
      </c>
      <c r="BZ170" s="162">
        <v>0</v>
      </c>
      <c r="CA170" s="162">
        <v>2677.4666317964898</v>
      </c>
    </row>
    <row r="171" spans="1:79" hidden="1" x14ac:dyDescent="0.45">
      <c r="A171" s="19">
        <v>167</v>
      </c>
      <c r="B171" s="19" t="str">
        <f t="shared" si="10"/>
        <v>40291_Blue</v>
      </c>
      <c r="C171" s="19" t="s">
        <v>1823</v>
      </c>
      <c r="D171" s="19" t="s">
        <v>1823</v>
      </c>
      <c r="E171" s="19" t="s">
        <v>1823</v>
      </c>
      <c r="F171" s="19" t="s">
        <v>1823</v>
      </c>
      <c r="G171" s="19">
        <f t="shared" si="11"/>
        <v>403</v>
      </c>
      <c r="H171" s="19">
        <f t="shared" si="8"/>
        <v>40291</v>
      </c>
      <c r="I171" s="19" t="str">
        <f t="shared" si="9"/>
        <v>040291</v>
      </c>
      <c r="J171" s="99"/>
      <c r="K171" s="100"/>
      <c r="L171" s="101"/>
      <c r="M171" s="102"/>
      <c r="N171" s="102"/>
      <c r="O171" s="102"/>
      <c r="P171" s="104"/>
      <c r="Q171" s="104"/>
      <c r="R171" s="107" t="s">
        <v>362</v>
      </c>
      <c r="S171" s="108">
        <v>86.745095954562089</v>
      </c>
      <c r="T171" s="108">
        <v>139.90378968921593</v>
      </c>
      <c r="U171" s="108">
        <v>151.31661016116553</v>
      </c>
      <c r="V171" s="108">
        <v>132.26969247671227</v>
      </c>
      <c r="W171" s="108"/>
      <c r="X171" s="162">
        <v>361.86913212082169</v>
      </c>
      <c r="Y171" s="162">
        <v>250.14700054990425</v>
      </c>
      <c r="Z171" s="162">
        <v>0</v>
      </c>
      <c r="AA171" s="162">
        <v>256.95794053674547</v>
      </c>
      <c r="AB171" s="162">
        <v>34.60160052974998</v>
      </c>
      <c r="AC171" s="162">
        <v>65.36129317212675</v>
      </c>
      <c r="AD171" s="162">
        <v>0</v>
      </c>
      <c r="AE171" s="162">
        <v>50.800269222223854</v>
      </c>
      <c r="AF171" s="162">
        <v>1205.8270424902259</v>
      </c>
      <c r="AG171" s="162">
        <v>1000.7829157577384</v>
      </c>
      <c r="AH171" s="162">
        <v>0</v>
      </c>
      <c r="AI171" s="162">
        <v>1011.6786586966213</v>
      </c>
      <c r="AJ171" s="162">
        <v>150.20456941942129</v>
      </c>
      <c r="AK171" s="162">
        <v>278.12404385402999</v>
      </c>
      <c r="AL171" s="162">
        <v>0</v>
      </c>
      <c r="AM171" s="162">
        <v>211.63988269559925</v>
      </c>
      <c r="AN171" s="162">
        <v>209.47537822551359</v>
      </c>
      <c r="AO171" s="162">
        <v>380.45338165117789</v>
      </c>
      <c r="AP171" s="162">
        <v>0</v>
      </c>
      <c r="AQ171" s="162">
        <v>293.7339498218567</v>
      </c>
      <c r="AR171" s="162">
        <v>94.956158335810315</v>
      </c>
      <c r="AS171" s="162">
        <v>132.88684963141068</v>
      </c>
      <c r="AT171" s="162">
        <v>0</v>
      </c>
      <c r="AU171" s="162">
        <v>130.84997526463593</v>
      </c>
      <c r="AV171" s="162">
        <v>66.800257917030038</v>
      </c>
      <c r="AW171" s="162">
        <v>112.34950207407245</v>
      </c>
      <c r="AX171" s="162">
        <v>0</v>
      </c>
      <c r="AY171" s="162">
        <v>89.066648905289881</v>
      </c>
      <c r="AZ171" s="162">
        <v>84.494858119094602</v>
      </c>
      <c r="BA171" s="162">
        <v>155.86664257194445</v>
      </c>
      <c r="BB171" s="162">
        <v>0</v>
      </c>
      <c r="BC171" s="162">
        <v>117.77415449996013</v>
      </c>
      <c r="BD171" s="162">
        <v>208.00463001945923</v>
      </c>
      <c r="BE171" s="162">
        <v>164.82955783065512</v>
      </c>
      <c r="BF171" s="162">
        <v>0</v>
      </c>
      <c r="BG171" s="162">
        <v>167.73655195010517</v>
      </c>
      <c r="BH171" s="162">
        <v>131.70971186331636</v>
      </c>
      <c r="BI171" s="162">
        <v>217.43771602996944</v>
      </c>
      <c r="BJ171" s="162">
        <v>0</v>
      </c>
      <c r="BK171" s="162">
        <v>177.91874648113568</v>
      </c>
      <c r="BL171" s="162">
        <v>52.736967201662857</v>
      </c>
      <c r="BM171" s="162">
        <v>76.317923701251061</v>
      </c>
      <c r="BN171" s="162">
        <v>0</v>
      </c>
      <c r="BO171" s="162">
        <v>75.447789157576267</v>
      </c>
      <c r="BP171" s="162">
        <v>66.634822601536413</v>
      </c>
      <c r="BQ171" s="162">
        <v>110.75631107826936</v>
      </c>
      <c r="BR171" s="162">
        <v>0</v>
      </c>
      <c r="BS171" s="162">
        <v>88.414090186342591</v>
      </c>
      <c r="BT171" s="162">
        <v>162.75766441944367</v>
      </c>
      <c r="BU171" s="162">
        <v>294.82789745616975</v>
      </c>
      <c r="BV171" s="162">
        <v>0</v>
      </c>
      <c r="BW171" s="162">
        <v>227.41779394475697</v>
      </c>
      <c r="BX171" s="162">
        <v>104.94792874640709</v>
      </c>
      <c r="BY171" s="162">
        <v>198.51561128708508</v>
      </c>
      <c r="BZ171" s="162">
        <v>0</v>
      </c>
      <c r="CA171" s="162">
        <v>148.47902193368452</v>
      </c>
    </row>
    <row r="172" spans="1:79" hidden="1" x14ac:dyDescent="0.45">
      <c r="A172" s="19">
        <v>168</v>
      </c>
      <c r="B172" s="19" t="str">
        <f t="shared" si="10"/>
        <v>40291_Grey</v>
      </c>
      <c r="C172" s="19" t="s">
        <v>1823</v>
      </c>
      <c r="D172" s="19" t="s">
        <v>1823</v>
      </c>
      <c r="E172" s="19" t="s">
        <v>1823</v>
      </c>
      <c r="F172" s="19" t="s">
        <v>1823</v>
      </c>
      <c r="G172" s="19">
        <f t="shared" si="11"/>
        <v>403</v>
      </c>
      <c r="H172" s="19">
        <f t="shared" si="8"/>
        <v>40291</v>
      </c>
      <c r="I172" s="19" t="str">
        <f t="shared" si="9"/>
        <v>040291</v>
      </c>
      <c r="J172" s="109"/>
      <c r="K172" s="110"/>
      <c r="L172" s="111"/>
      <c r="M172" s="112"/>
      <c r="N172" s="112"/>
      <c r="O172" s="112"/>
      <c r="P172" s="114"/>
      <c r="Q172" s="114"/>
      <c r="R172" s="107" t="s">
        <v>364</v>
      </c>
      <c r="S172" s="108">
        <v>75.403919313873658</v>
      </c>
      <c r="T172" s="108">
        <v>117.84868973969408</v>
      </c>
      <c r="U172" s="108">
        <v>127.16950441031625</v>
      </c>
      <c r="V172" s="108">
        <v>111.77423479818653</v>
      </c>
      <c r="W172" s="108"/>
      <c r="X172" s="162">
        <v>22.289005437172833</v>
      </c>
      <c r="Y172" s="162">
        <v>41.81867591822089</v>
      </c>
      <c r="Z172" s="162">
        <v>0</v>
      </c>
      <c r="AA172" s="162">
        <v>40.555757227113098</v>
      </c>
      <c r="AB172" s="162">
        <v>11.183782411497731</v>
      </c>
      <c r="AC172" s="162">
        <v>55.688947692431633</v>
      </c>
      <c r="AD172" s="162">
        <v>0</v>
      </c>
      <c r="AE172" s="162">
        <v>33.34735472140283</v>
      </c>
      <c r="AF172" s="162">
        <v>757.20512079117998</v>
      </c>
      <c r="AG172" s="162">
        <v>498.39459661195775</v>
      </c>
      <c r="AH172" s="162">
        <v>0</v>
      </c>
      <c r="AI172" s="162">
        <v>512.37036491763581</v>
      </c>
      <c r="AJ172" s="162">
        <v>1.0379266658888067</v>
      </c>
      <c r="AK172" s="162">
        <v>2.9074303794168763</v>
      </c>
      <c r="AL172" s="162">
        <v>0</v>
      </c>
      <c r="AM172" s="162">
        <v>1.7988146772947307</v>
      </c>
      <c r="AN172" s="162">
        <v>1.4333195143146094</v>
      </c>
      <c r="AO172" s="162">
        <v>4.0150010942832628</v>
      </c>
      <c r="AP172" s="162">
        <v>0</v>
      </c>
      <c r="AQ172" s="162">
        <v>2.4840639173618517</v>
      </c>
      <c r="AR172" s="162">
        <v>41.398154537728487</v>
      </c>
      <c r="AS172" s="162">
        <v>124.27407857963402</v>
      </c>
      <c r="AT172" s="162">
        <v>0</v>
      </c>
      <c r="AU172" s="162">
        <v>120.25459626360163</v>
      </c>
      <c r="AV172" s="162">
        <v>1.0283560965434215</v>
      </c>
      <c r="AW172" s="162">
        <v>2.8806213909039364</v>
      </c>
      <c r="AX172" s="162">
        <v>0</v>
      </c>
      <c r="AY172" s="162">
        <v>1.7822280713481506</v>
      </c>
      <c r="AZ172" s="162">
        <v>32.29185828564502</v>
      </c>
      <c r="BA172" s="162">
        <v>90.45564862437692</v>
      </c>
      <c r="BB172" s="162">
        <v>0</v>
      </c>
      <c r="BC172" s="162">
        <v>55.964520953508881</v>
      </c>
      <c r="BD172" s="162">
        <v>19.739972962655653</v>
      </c>
      <c r="BE172" s="162">
        <v>37.036176167062131</v>
      </c>
      <c r="BF172" s="162">
        <v>0</v>
      </c>
      <c r="BG172" s="162">
        <v>35.837796373613976</v>
      </c>
      <c r="BH172" s="162">
        <v>32.91002741476634</v>
      </c>
      <c r="BI172" s="162">
        <v>23.726689400075358</v>
      </c>
      <c r="BJ172" s="162">
        <v>0</v>
      </c>
      <c r="BK172" s="162">
        <v>28.677343438904217</v>
      </c>
      <c r="BL172" s="162">
        <v>22.714506173590223</v>
      </c>
      <c r="BM172" s="162">
        <v>136.37440396246333</v>
      </c>
      <c r="BN172" s="162">
        <v>0</v>
      </c>
      <c r="BO172" s="162">
        <v>133.23294890052179</v>
      </c>
      <c r="BP172" s="162">
        <v>6.6192743979191747E-3</v>
      </c>
      <c r="BQ172" s="162">
        <v>1.8541848963603256E-2</v>
      </c>
      <c r="BR172" s="162">
        <v>0</v>
      </c>
      <c r="BS172" s="162">
        <v>1.1471762246152597E-2</v>
      </c>
      <c r="BT172" s="162">
        <v>3.0398156810624513</v>
      </c>
      <c r="BU172" s="162">
        <v>8.515102992734553</v>
      </c>
      <c r="BV172" s="162">
        <v>0</v>
      </c>
      <c r="BW172" s="162">
        <v>5.2682576169129947</v>
      </c>
      <c r="BX172" s="162">
        <v>0.71865920778808334</v>
      </c>
      <c r="BY172" s="162">
        <v>2.0131013893755969</v>
      </c>
      <c r="BZ172" s="162">
        <v>0</v>
      </c>
      <c r="CA172" s="162">
        <v>1.2454971756942015</v>
      </c>
    </row>
    <row r="173" spans="1:79" hidden="1" x14ac:dyDescent="0.45">
      <c r="A173" s="19">
        <v>169</v>
      </c>
      <c r="B173" s="19" t="str">
        <f t="shared" si="10"/>
        <v>40299_Green</v>
      </c>
      <c r="C173" s="19" t="s">
        <v>1823</v>
      </c>
      <c r="D173" s="19" t="s">
        <v>1823</v>
      </c>
      <c r="E173" s="19" t="s">
        <v>1823</v>
      </c>
      <c r="F173" s="19" t="s">
        <v>1823</v>
      </c>
      <c r="G173" s="19">
        <f t="shared" si="11"/>
        <v>403</v>
      </c>
      <c r="H173" s="19">
        <f t="shared" si="8"/>
        <v>40299</v>
      </c>
      <c r="I173" s="19" t="str">
        <f t="shared" si="9"/>
        <v>040299</v>
      </c>
      <c r="J173" s="115" t="s">
        <v>1852</v>
      </c>
      <c r="K173" s="116" t="s">
        <v>1853</v>
      </c>
      <c r="L173" s="117" t="s">
        <v>1854</v>
      </c>
      <c r="M173" s="118" t="s">
        <v>1855</v>
      </c>
      <c r="N173" s="118" t="s">
        <v>1833</v>
      </c>
      <c r="O173" s="125" t="s">
        <v>1834</v>
      </c>
      <c r="P173" s="104">
        <v>1</v>
      </c>
      <c r="Q173" s="104">
        <v>1</v>
      </c>
      <c r="R173" s="107" t="s">
        <v>361</v>
      </c>
      <c r="S173" s="108">
        <v>2020.9272826000683</v>
      </c>
      <c r="T173" s="108">
        <v>1468.5767557724539</v>
      </c>
      <c r="U173" s="108">
        <v>1910.6802307828891</v>
      </c>
      <c r="V173" s="108">
        <v>1604.5072840143298</v>
      </c>
      <c r="W173" s="108"/>
      <c r="X173" s="162">
        <v>3951.1769135834274</v>
      </c>
      <c r="Y173" s="162">
        <v>1461.1760943541356</v>
      </c>
      <c r="Z173" s="162">
        <v>0</v>
      </c>
      <c r="AA173" s="162">
        <v>1622.1961473309627</v>
      </c>
      <c r="AB173" s="162">
        <v>1944.8683915368351</v>
      </c>
      <c r="AC173" s="162">
        <v>2331.7202999551669</v>
      </c>
      <c r="AD173" s="162">
        <v>0</v>
      </c>
      <c r="AE173" s="162">
        <v>2137.5206419291635</v>
      </c>
      <c r="AF173" s="162">
        <v>1751.3153780102471</v>
      </c>
      <c r="AG173" s="162">
        <v>964.15132644332175</v>
      </c>
      <c r="AH173" s="162">
        <v>0</v>
      </c>
      <c r="AI173" s="162">
        <v>1006.658185227936</v>
      </c>
      <c r="AJ173" s="162">
        <v>3181.0534335212487</v>
      </c>
      <c r="AK173" s="162">
        <v>2200.9468430265229</v>
      </c>
      <c r="AL173" s="162">
        <v>0</v>
      </c>
      <c r="AM173" s="162">
        <v>2782.1500511898962</v>
      </c>
      <c r="AN173" s="162">
        <v>2582.4506819330768</v>
      </c>
      <c r="AO173" s="162">
        <v>3511.9834697314504</v>
      </c>
      <c r="AP173" s="162">
        <v>0</v>
      </c>
      <c r="AQ173" s="162">
        <v>2960.7705265670147</v>
      </c>
      <c r="AR173" s="162">
        <v>5177.1158891865853</v>
      </c>
      <c r="AS173" s="162">
        <v>3542.3004104113897</v>
      </c>
      <c r="AT173" s="162">
        <v>0</v>
      </c>
      <c r="AU173" s="162">
        <v>3621.5889611319867</v>
      </c>
      <c r="AV173" s="162">
        <v>2422.6872275967044</v>
      </c>
      <c r="AW173" s="162">
        <v>1644.5987106503676</v>
      </c>
      <c r="AX173" s="162">
        <v>0</v>
      </c>
      <c r="AY173" s="162">
        <v>2106.0052011995449</v>
      </c>
      <c r="AZ173" s="162">
        <v>2945.7887483502168</v>
      </c>
      <c r="BA173" s="162">
        <v>3494.2402800886571</v>
      </c>
      <c r="BB173" s="162">
        <v>0</v>
      </c>
      <c r="BC173" s="162">
        <v>3169.0085217677615</v>
      </c>
      <c r="BD173" s="162">
        <v>2818.6390800116596</v>
      </c>
      <c r="BE173" s="162">
        <v>2916.4316915517838</v>
      </c>
      <c r="BF173" s="162">
        <v>0</v>
      </c>
      <c r="BG173" s="162">
        <v>2909.6560606093622</v>
      </c>
      <c r="BH173" s="162">
        <v>3219.8083858578279</v>
      </c>
      <c r="BI173" s="162">
        <v>2261.111013593139</v>
      </c>
      <c r="BJ173" s="162">
        <v>0</v>
      </c>
      <c r="BK173" s="162">
        <v>2777.9360515503759</v>
      </c>
      <c r="BL173" s="162">
        <v>609.51543554284615</v>
      </c>
      <c r="BM173" s="162">
        <v>2208.304236987266</v>
      </c>
      <c r="BN173" s="162">
        <v>0</v>
      </c>
      <c r="BO173" s="162">
        <v>2164.1151846391604</v>
      </c>
      <c r="BP173" s="162">
        <v>3558.763296447516</v>
      </c>
      <c r="BQ173" s="162">
        <v>2275.8245368191201</v>
      </c>
      <c r="BR173" s="162">
        <v>0</v>
      </c>
      <c r="BS173" s="162">
        <v>3036.6072212787581</v>
      </c>
      <c r="BT173" s="162">
        <v>3408.2427339736573</v>
      </c>
      <c r="BU173" s="162">
        <v>2804.2473073410324</v>
      </c>
      <c r="BV173" s="162">
        <v>0</v>
      </c>
      <c r="BW173" s="162">
        <v>3162.416595334179</v>
      </c>
      <c r="BX173" s="162">
        <v>2619.6276167702226</v>
      </c>
      <c r="BY173" s="162">
        <v>4094.9655915969115</v>
      </c>
      <c r="BZ173" s="162">
        <v>0</v>
      </c>
      <c r="CA173" s="162">
        <v>3220.0901725246858</v>
      </c>
    </row>
    <row r="174" spans="1:79" hidden="1" x14ac:dyDescent="0.45">
      <c r="A174" s="19">
        <v>170</v>
      </c>
      <c r="B174" s="19" t="str">
        <f t="shared" si="10"/>
        <v>40299_Blue</v>
      </c>
      <c r="C174" s="19" t="s">
        <v>1823</v>
      </c>
      <c r="D174" s="19" t="s">
        <v>1823</v>
      </c>
      <c r="E174" s="19" t="s">
        <v>1823</v>
      </c>
      <c r="F174" s="19" t="s">
        <v>1823</v>
      </c>
      <c r="G174" s="19">
        <f t="shared" si="11"/>
        <v>403</v>
      </c>
      <c r="H174" s="19">
        <f t="shared" si="8"/>
        <v>40299</v>
      </c>
      <c r="I174" s="19" t="str">
        <f t="shared" si="9"/>
        <v>040299</v>
      </c>
      <c r="J174" s="99"/>
      <c r="K174" s="100"/>
      <c r="L174" s="101"/>
      <c r="M174" s="102"/>
      <c r="N174" s="102"/>
      <c r="O174" s="126"/>
      <c r="P174" s="104"/>
      <c r="Q174" s="104"/>
      <c r="R174" s="107" t="s">
        <v>362</v>
      </c>
      <c r="S174" s="108">
        <v>109.32512124738497</v>
      </c>
      <c r="T174" s="108">
        <v>173.25711772733931</v>
      </c>
      <c r="U174" s="108">
        <v>186.98289514920592</v>
      </c>
      <c r="V174" s="108">
        <v>164.07587112723243</v>
      </c>
      <c r="W174" s="108"/>
      <c r="X174" s="162">
        <v>440.20663236069942</v>
      </c>
      <c r="Y174" s="162">
        <v>305.84255340161354</v>
      </c>
      <c r="Z174" s="162">
        <v>0</v>
      </c>
      <c r="AA174" s="162">
        <v>314.03381922611698</v>
      </c>
      <c r="AB174" s="162">
        <v>46.614066258115656</v>
      </c>
      <c r="AC174" s="162">
        <v>83.607611877445663</v>
      </c>
      <c r="AD174" s="162">
        <v>0</v>
      </c>
      <c r="AE174" s="162">
        <v>66.095606474219124</v>
      </c>
      <c r="AF174" s="162">
        <v>1455.2036227738186</v>
      </c>
      <c r="AG174" s="162">
        <v>1208.6046289397939</v>
      </c>
      <c r="AH174" s="162">
        <v>0</v>
      </c>
      <c r="AI174" s="162">
        <v>1221.7085363211945</v>
      </c>
      <c r="AJ174" s="162">
        <v>185.64548484447505</v>
      </c>
      <c r="AK174" s="162">
        <v>339.48950949438341</v>
      </c>
      <c r="AL174" s="162">
        <v>0</v>
      </c>
      <c r="AM174" s="162">
        <v>259.5314657852947</v>
      </c>
      <c r="AN174" s="162">
        <v>256.92829624818938</v>
      </c>
      <c r="AO174" s="162">
        <v>462.55722249160004</v>
      </c>
      <c r="AP174" s="162">
        <v>0</v>
      </c>
      <c r="AQ174" s="162">
        <v>358.26296653922691</v>
      </c>
      <c r="AR174" s="162">
        <v>119.20026253424537</v>
      </c>
      <c r="AS174" s="162">
        <v>164.81810323020147</v>
      </c>
      <c r="AT174" s="162">
        <v>0</v>
      </c>
      <c r="AU174" s="162">
        <v>162.36842970178927</v>
      </c>
      <c r="AV174" s="162">
        <v>85.338201599328983</v>
      </c>
      <c r="AW174" s="162">
        <v>140.11859427881024</v>
      </c>
      <c r="AX174" s="162">
        <v>0</v>
      </c>
      <c r="AY174" s="162">
        <v>112.11716718844619</v>
      </c>
      <c r="AZ174" s="162">
        <v>106.61884336000369</v>
      </c>
      <c r="BA174" s="162">
        <v>192.45505098361397</v>
      </c>
      <c r="BB174" s="162">
        <v>0</v>
      </c>
      <c r="BC174" s="162">
        <v>146.64262328388611</v>
      </c>
      <c r="BD174" s="162">
        <v>255.15948173213457</v>
      </c>
      <c r="BE174" s="162">
        <v>203.23441794154343</v>
      </c>
      <c r="BF174" s="162">
        <v>0</v>
      </c>
      <c r="BG174" s="162">
        <v>206.73055234130152</v>
      </c>
      <c r="BH174" s="162">
        <v>163.40240313753404</v>
      </c>
      <c r="BI174" s="162">
        <v>266.50430567813578</v>
      </c>
      <c r="BJ174" s="162">
        <v>0</v>
      </c>
      <c r="BK174" s="162">
        <v>218.97630142169496</v>
      </c>
      <c r="BL174" s="162">
        <v>68.424801563591927</v>
      </c>
      <c r="BM174" s="162">
        <v>96.784746513534316</v>
      </c>
      <c r="BN174" s="162">
        <v>0</v>
      </c>
      <c r="BO174" s="162">
        <v>95.738267853599922</v>
      </c>
      <c r="BP174" s="162">
        <v>85.139238659031918</v>
      </c>
      <c r="BQ174" s="162">
        <v>138.20252234438686</v>
      </c>
      <c r="BR174" s="162">
        <v>0</v>
      </c>
      <c r="BS174" s="162">
        <v>111.33235893241667</v>
      </c>
      <c r="BT174" s="162">
        <v>200.74262830251283</v>
      </c>
      <c r="BU174" s="162">
        <v>359.57861693227943</v>
      </c>
      <c r="BV174" s="162">
        <v>0</v>
      </c>
      <c r="BW174" s="162">
        <v>278.50697657337503</v>
      </c>
      <c r="BX174" s="162">
        <v>131.21699556209927</v>
      </c>
      <c r="BY174" s="162">
        <v>243.74738956853628</v>
      </c>
      <c r="BZ174" s="162">
        <v>0</v>
      </c>
      <c r="CA174" s="162">
        <v>183.57023265083052</v>
      </c>
    </row>
    <row r="175" spans="1:79" hidden="1" x14ac:dyDescent="0.45">
      <c r="A175" s="19">
        <v>171</v>
      </c>
      <c r="B175" s="19" t="str">
        <f t="shared" si="10"/>
        <v>40299_Grey</v>
      </c>
      <c r="C175" s="19" t="s">
        <v>1823</v>
      </c>
      <c r="D175" s="19" t="s">
        <v>1823</v>
      </c>
      <c r="E175" s="19" t="s">
        <v>1823</v>
      </c>
      <c r="F175" s="19" t="s">
        <v>1823</v>
      </c>
      <c r="G175" s="19">
        <f t="shared" si="11"/>
        <v>403</v>
      </c>
      <c r="H175" s="19">
        <f t="shared" si="8"/>
        <v>40299</v>
      </c>
      <c r="I175" s="19" t="str">
        <f t="shared" si="9"/>
        <v>040299</v>
      </c>
      <c r="J175" s="109"/>
      <c r="K175" s="110"/>
      <c r="L175" s="111"/>
      <c r="M175" s="112"/>
      <c r="N175" s="112"/>
      <c r="O175" s="127"/>
      <c r="P175" s="114"/>
      <c r="Q175" s="114"/>
      <c r="R175" s="107" t="s">
        <v>364</v>
      </c>
      <c r="S175" s="108">
        <v>90.685507213784888</v>
      </c>
      <c r="T175" s="108">
        <v>141.7322640622711</v>
      </c>
      <c r="U175" s="108">
        <v>152.94206341676616</v>
      </c>
      <c r="V175" s="108">
        <v>134.42674158505233</v>
      </c>
      <c r="W175" s="108"/>
      <c r="X175" s="162">
        <v>26.806163151109946</v>
      </c>
      <c r="Y175" s="162">
        <v>50.293776121462088</v>
      </c>
      <c r="Z175" s="162">
        <v>0</v>
      </c>
      <c r="AA175" s="162">
        <v>48.774910482712627</v>
      </c>
      <c r="AB175" s="162">
        <v>13.450321810641915</v>
      </c>
      <c r="AC175" s="162">
        <v>66.975039409667787</v>
      </c>
      <c r="AD175" s="162">
        <v>0</v>
      </c>
      <c r="AE175" s="162">
        <v>40.10563117495682</v>
      </c>
      <c r="AF175" s="162">
        <v>910.6626163288729</v>
      </c>
      <c r="AG175" s="162">
        <v>599.40076321800984</v>
      </c>
      <c r="AH175" s="162">
        <v>0</v>
      </c>
      <c r="AI175" s="162">
        <v>616.20890328599648</v>
      </c>
      <c r="AJ175" s="162">
        <v>1.2482760445785066</v>
      </c>
      <c r="AK175" s="162">
        <v>3.496659073498253</v>
      </c>
      <c r="AL175" s="162">
        <v>0</v>
      </c>
      <c r="AM175" s="162">
        <v>2.163367937348843</v>
      </c>
      <c r="AN175" s="162">
        <v>1.7238004116733061</v>
      </c>
      <c r="AO175" s="162">
        <v>4.8286934420925709</v>
      </c>
      <c r="AP175" s="162">
        <v>0</v>
      </c>
      <c r="AQ175" s="162">
        <v>2.9874918750539474</v>
      </c>
      <c r="AR175" s="162">
        <v>49.788030597473416</v>
      </c>
      <c r="AS175" s="162">
        <v>149.45984177040407</v>
      </c>
      <c r="AT175" s="162">
        <v>0</v>
      </c>
      <c r="AU175" s="162">
        <v>144.62575892851694</v>
      </c>
      <c r="AV175" s="162">
        <v>1.2367658745063357</v>
      </c>
      <c r="AW175" s="162">
        <v>3.4644168937374831</v>
      </c>
      <c r="AX175" s="162">
        <v>0</v>
      </c>
      <c r="AY175" s="162">
        <v>2.1434198393334123</v>
      </c>
      <c r="AZ175" s="162">
        <v>38.836224617446113</v>
      </c>
      <c r="BA175" s="162">
        <v>108.78766582023331</v>
      </c>
      <c r="BB175" s="162">
        <v>0</v>
      </c>
      <c r="BC175" s="162">
        <v>67.306461186980485</v>
      </c>
      <c r="BD175" s="162">
        <v>23.740535993272434</v>
      </c>
      <c r="BE175" s="162">
        <v>44.542040407588736</v>
      </c>
      <c r="BF175" s="162">
        <v>0</v>
      </c>
      <c r="BG175" s="162">
        <v>43.100793316025396</v>
      </c>
      <c r="BH175" s="162">
        <v>39.57967378465613</v>
      </c>
      <c r="BI175" s="162">
        <v>28.535212523812135</v>
      </c>
      <c r="BJ175" s="162">
        <v>0</v>
      </c>
      <c r="BK175" s="162">
        <v>34.489181185339845</v>
      </c>
      <c r="BL175" s="162">
        <v>27.317897162457953</v>
      </c>
      <c r="BM175" s="162">
        <v>164.01245594190394</v>
      </c>
      <c r="BN175" s="162">
        <v>0</v>
      </c>
      <c r="BO175" s="162">
        <v>160.23434403109422</v>
      </c>
      <c r="BP175" s="162">
        <v>7.9607567036913442E-3</v>
      </c>
      <c r="BQ175" s="162">
        <v>2.2299596536176018E-2</v>
      </c>
      <c r="BR175" s="162">
        <v>0</v>
      </c>
      <c r="BS175" s="162">
        <v>1.3796664515512608E-2</v>
      </c>
      <c r="BT175" s="162">
        <v>3.65587398350055</v>
      </c>
      <c r="BU175" s="162">
        <v>10.240799694501732</v>
      </c>
      <c r="BV175" s="162">
        <v>0</v>
      </c>
      <c r="BW175" s="162">
        <v>6.3359387478780294</v>
      </c>
      <c r="BX175" s="162">
        <v>0.86430487122077349</v>
      </c>
      <c r="BY175" s="162">
        <v>2.421082647022458</v>
      </c>
      <c r="BZ175" s="162">
        <v>0</v>
      </c>
      <c r="CA175" s="162">
        <v>1.4979134259720592</v>
      </c>
    </row>
    <row r="176" spans="1:79" hidden="1" x14ac:dyDescent="0.45">
      <c r="A176" s="19">
        <v>172</v>
      </c>
      <c r="B176" s="19" t="str">
        <f t="shared" si="10"/>
        <v>40310_Green</v>
      </c>
      <c r="C176" s="19" t="s">
        <v>1823</v>
      </c>
      <c r="D176" s="19" t="s">
        <v>1823</v>
      </c>
      <c r="E176" s="19" t="s">
        <v>1823</v>
      </c>
      <c r="F176" s="19" t="s">
        <v>1823</v>
      </c>
      <c r="G176" s="19">
        <f t="shared" si="11"/>
        <v>403</v>
      </c>
      <c r="H176" s="19">
        <f t="shared" si="8"/>
        <v>40310</v>
      </c>
      <c r="I176" s="19" t="str">
        <f t="shared" si="9"/>
        <v>040310</v>
      </c>
      <c r="J176" s="115" t="s">
        <v>1856</v>
      </c>
      <c r="K176" s="116" t="s">
        <v>1857</v>
      </c>
      <c r="L176" s="120" t="s">
        <v>1858</v>
      </c>
      <c r="M176" s="118" t="s">
        <v>1859</v>
      </c>
      <c r="N176" s="118" t="s">
        <v>1828</v>
      </c>
      <c r="O176" s="118" t="s">
        <v>1828</v>
      </c>
      <c r="P176" s="104">
        <v>0.8</v>
      </c>
      <c r="Q176" s="104">
        <v>1</v>
      </c>
      <c r="R176" s="107" t="s">
        <v>361</v>
      </c>
      <c r="S176" s="108">
        <v>1263.0795516250425</v>
      </c>
      <c r="T176" s="108">
        <v>917.86047235778369</v>
      </c>
      <c r="U176" s="108">
        <v>1194.1751442393056</v>
      </c>
      <c r="V176" s="108">
        <v>1002.8170525089561</v>
      </c>
      <c r="W176" s="108"/>
      <c r="X176" s="162">
        <v>2469.4855709896419</v>
      </c>
      <c r="Y176" s="162">
        <v>913.23505897133464</v>
      </c>
      <c r="Z176" s="162">
        <v>0</v>
      </c>
      <c r="AA176" s="162">
        <v>1013.8725920818516</v>
      </c>
      <c r="AB176" s="162">
        <v>1215.5427447105219</v>
      </c>
      <c r="AC176" s="162">
        <v>1457.3251874719792</v>
      </c>
      <c r="AD176" s="162">
        <v>0</v>
      </c>
      <c r="AE176" s="162">
        <v>1335.9504012057271</v>
      </c>
      <c r="AF176" s="162">
        <v>1094.5721112564042</v>
      </c>
      <c r="AG176" s="162">
        <v>602.59457902707607</v>
      </c>
      <c r="AH176" s="162">
        <v>0</v>
      </c>
      <c r="AI176" s="162">
        <v>629.16136576745998</v>
      </c>
      <c r="AJ176" s="162">
        <v>1988.1583959507805</v>
      </c>
      <c r="AK176" s="162">
        <v>1375.5917768915767</v>
      </c>
      <c r="AL176" s="162">
        <v>0</v>
      </c>
      <c r="AM176" s="162">
        <v>1738.8437819936851</v>
      </c>
      <c r="AN176" s="162">
        <v>1614.0316762081729</v>
      </c>
      <c r="AO176" s="162">
        <v>2194.9896685821564</v>
      </c>
      <c r="AP176" s="162">
        <v>0</v>
      </c>
      <c r="AQ176" s="162">
        <v>1850.4815791043841</v>
      </c>
      <c r="AR176" s="162">
        <v>3235.6974307416158</v>
      </c>
      <c r="AS176" s="162">
        <v>2213.9377565071186</v>
      </c>
      <c r="AT176" s="162">
        <v>0</v>
      </c>
      <c r="AU176" s="162">
        <v>2263.4931007074915</v>
      </c>
      <c r="AV176" s="162">
        <v>1514.1795172479401</v>
      </c>
      <c r="AW176" s="162">
        <v>1027.8741941564797</v>
      </c>
      <c r="AX176" s="162">
        <v>0</v>
      </c>
      <c r="AY176" s="162">
        <v>1316.2532507497156</v>
      </c>
      <c r="AZ176" s="162">
        <v>1841.1179677188854</v>
      </c>
      <c r="BA176" s="162">
        <v>2183.9001750554107</v>
      </c>
      <c r="BB176" s="162">
        <v>0</v>
      </c>
      <c r="BC176" s="162">
        <v>1980.6303261048508</v>
      </c>
      <c r="BD176" s="162">
        <v>1761.6494250072872</v>
      </c>
      <c r="BE176" s="162">
        <v>1822.7698072198648</v>
      </c>
      <c r="BF176" s="162">
        <v>0</v>
      </c>
      <c r="BG176" s="162">
        <v>1818.5350378808512</v>
      </c>
      <c r="BH176" s="162">
        <v>2012.3802411611423</v>
      </c>
      <c r="BI176" s="162">
        <v>1413.1943834957117</v>
      </c>
      <c r="BJ176" s="162">
        <v>0</v>
      </c>
      <c r="BK176" s="162">
        <v>1736.2100322189849</v>
      </c>
      <c r="BL176" s="162">
        <v>380.9471472142788</v>
      </c>
      <c r="BM176" s="162">
        <v>1380.1901481170412</v>
      </c>
      <c r="BN176" s="162">
        <v>0</v>
      </c>
      <c r="BO176" s="162">
        <v>1352.5719903994752</v>
      </c>
      <c r="BP176" s="162">
        <v>2224.2270602796975</v>
      </c>
      <c r="BQ176" s="162">
        <v>1422.3903355119501</v>
      </c>
      <c r="BR176" s="162">
        <v>0</v>
      </c>
      <c r="BS176" s="162">
        <v>1897.8795132992236</v>
      </c>
      <c r="BT176" s="162">
        <v>2130.1517087335355</v>
      </c>
      <c r="BU176" s="162">
        <v>1752.6545670881451</v>
      </c>
      <c r="BV176" s="162">
        <v>0</v>
      </c>
      <c r="BW176" s="162">
        <v>1976.5103720838617</v>
      </c>
      <c r="BX176" s="162">
        <v>1637.267260481389</v>
      </c>
      <c r="BY176" s="162">
        <v>2559.3534947480694</v>
      </c>
      <c r="BZ176" s="162">
        <v>0</v>
      </c>
      <c r="CA176" s="162">
        <v>2012.5563578279287</v>
      </c>
    </row>
    <row r="177" spans="1:79" hidden="1" x14ac:dyDescent="0.45">
      <c r="A177" s="19">
        <v>173</v>
      </c>
      <c r="B177" s="19" t="str">
        <f t="shared" si="10"/>
        <v>40310_Blue</v>
      </c>
      <c r="C177" s="19" t="s">
        <v>1823</v>
      </c>
      <c r="D177" s="19" t="s">
        <v>1823</v>
      </c>
      <c r="E177" s="19" t="s">
        <v>1823</v>
      </c>
      <c r="F177" s="19" t="s">
        <v>1823</v>
      </c>
      <c r="G177" s="19">
        <f t="shared" si="11"/>
        <v>403</v>
      </c>
      <c r="H177" s="19">
        <f t="shared" si="8"/>
        <v>40310</v>
      </c>
      <c r="I177" s="19" t="str">
        <f t="shared" si="9"/>
        <v>040310</v>
      </c>
      <c r="J177" s="99"/>
      <c r="K177" s="100"/>
      <c r="L177" s="121"/>
      <c r="M177" s="102"/>
      <c r="N177" s="102"/>
      <c r="O177" s="102"/>
      <c r="P177" s="104"/>
      <c r="Q177" s="104"/>
      <c r="R177" s="107" t="s">
        <v>362</v>
      </c>
      <c r="S177" s="108">
        <v>65.203200779615599</v>
      </c>
      <c r="T177" s="108">
        <v>105.16069857958706</v>
      </c>
      <c r="U177" s="108">
        <v>113.73930946825369</v>
      </c>
      <c r="V177" s="108">
        <v>99.422419454520266</v>
      </c>
      <c r="W177" s="108"/>
      <c r="X177" s="162">
        <v>272.00414522543713</v>
      </c>
      <c r="Y177" s="162">
        <v>188.02659587600846</v>
      </c>
      <c r="Z177" s="162">
        <v>0</v>
      </c>
      <c r="AA177" s="162">
        <v>193.14613701632311</v>
      </c>
      <c r="AB177" s="162">
        <v>26.008791411322285</v>
      </c>
      <c r="AC177" s="162">
        <v>49.129757423403539</v>
      </c>
      <c r="AD177" s="162">
        <v>0</v>
      </c>
      <c r="AE177" s="162">
        <v>38.184754046386949</v>
      </c>
      <c r="AF177" s="162">
        <v>906.37726423363654</v>
      </c>
      <c r="AG177" s="162">
        <v>752.25289308737115</v>
      </c>
      <c r="AH177" s="162">
        <v>0</v>
      </c>
      <c r="AI177" s="162">
        <v>760.44283520074657</v>
      </c>
      <c r="AJ177" s="162">
        <v>112.90342802779691</v>
      </c>
      <c r="AK177" s="162">
        <v>209.05594343398963</v>
      </c>
      <c r="AL177" s="162">
        <v>0</v>
      </c>
      <c r="AM177" s="162">
        <v>159.08216611580917</v>
      </c>
      <c r="AN177" s="162">
        <v>157.45518515511836</v>
      </c>
      <c r="AO177" s="162">
        <v>285.97326405724999</v>
      </c>
      <c r="AP177" s="162">
        <v>0</v>
      </c>
      <c r="AQ177" s="162">
        <v>220.78935408701682</v>
      </c>
      <c r="AR177" s="162">
        <v>71.375164083903357</v>
      </c>
      <c r="AS177" s="162">
        <v>99.88631451887592</v>
      </c>
      <c r="AT177" s="162">
        <v>0</v>
      </c>
      <c r="AU177" s="162">
        <v>98.355268563618282</v>
      </c>
      <c r="AV177" s="162">
        <v>50.211375999580611</v>
      </c>
      <c r="AW177" s="162">
        <v>84.44912142425639</v>
      </c>
      <c r="AX177" s="162">
        <v>0</v>
      </c>
      <c r="AY177" s="162">
        <v>66.948229492778864</v>
      </c>
      <c r="AZ177" s="162">
        <v>63.511777100002305</v>
      </c>
      <c r="BA177" s="162">
        <v>117.15940686475872</v>
      </c>
      <c r="BB177" s="162">
        <v>0</v>
      </c>
      <c r="BC177" s="162">
        <v>88.526639552428819</v>
      </c>
      <c r="BD177" s="162">
        <v>156.3496760825841</v>
      </c>
      <c r="BE177" s="162">
        <v>123.89651121346463</v>
      </c>
      <c r="BF177" s="162">
        <v>0</v>
      </c>
      <c r="BG177" s="162">
        <v>126.08159521331345</v>
      </c>
      <c r="BH177" s="162">
        <v>99.001501960958763</v>
      </c>
      <c r="BI177" s="162">
        <v>163.44019104883486</v>
      </c>
      <c r="BJ177" s="162">
        <v>0</v>
      </c>
      <c r="BK177" s="162">
        <v>133.73518838855935</v>
      </c>
      <c r="BL177" s="162">
        <v>39.640500977244955</v>
      </c>
      <c r="BM177" s="162">
        <v>57.365466570958944</v>
      </c>
      <c r="BN177" s="162">
        <v>0</v>
      </c>
      <c r="BO177" s="162">
        <v>56.711417408499948</v>
      </c>
      <c r="BP177" s="162">
        <v>50.087024161894945</v>
      </c>
      <c r="BQ177" s="162">
        <v>83.251576465241783</v>
      </c>
      <c r="BR177" s="162">
        <v>0</v>
      </c>
      <c r="BS177" s="162">
        <v>66.457724332760407</v>
      </c>
      <c r="BT177" s="162">
        <v>122.33914268907051</v>
      </c>
      <c r="BU177" s="162">
        <v>221.61163558267464</v>
      </c>
      <c r="BV177" s="162">
        <v>0</v>
      </c>
      <c r="BW177" s="162">
        <v>170.94186035835938</v>
      </c>
      <c r="BX177" s="162">
        <v>78.885622226312037</v>
      </c>
      <c r="BY177" s="162">
        <v>149.21711848033516</v>
      </c>
      <c r="BZ177" s="162">
        <v>0</v>
      </c>
      <c r="CA177" s="162">
        <v>111.60639540676907</v>
      </c>
    </row>
    <row r="178" spans="1:79" hidden="1" x14ac:dyDescent="0.45">
      <c r="A178" s="19">
        <v>174</v>
      </c>
      <c r="B178" s="19" t="str">
        <f t="shared" si="10"/>
        <v>40310_Grey</v>
      </c>
      <c r="C178" s="19" t="s">
        <v>1823</v>
      </c>
      <c r="D178" s="19" t="s">
        <v>1823</v>
      </c>
      <c r="E178" s="19" t="s">
        <v>1823</v>
      </c>
      <c r="F178" s="19" t="s">
        <v>1823</v>
      </c>
      <c r="G178" s="19">
        <f t="shared" si="11"/>
        <v>403</v>
      </c>
      <c r="H178" s="19">
        <f t="shared" si="8"/>
        <v>40310</v>
      </c>
      <c r="I178" s="19" t="str">
        <f t="shared" si="9"/>
        <v>040310</v>
      </c>
      <c r="J178" s="109"/>
      <c r="K178" s="110"/>
      <c r="L178" s="111"/>
      <c r="M178" s="112"/>
      <c r="N178" s="112"/>
      <c r="O178" s="112"/>
      <c r="P178" s="114"/>
      <c r="Q178" s="114"/>
      <c r="R178" s="107" t="s">
        <v>364</v>
      </c>
      <c r="S178" s="108">
        <v>56.678442008615555</v>
      </c>
      <c r="T178" s="108">
        <v>88.58266503891943</v>
      </c>
      <c r="U178" s="108">
        <v>95.588789635478847</v>
      </c>
      <c r="V178" s="108">
        <v>84.016713490657693</v>
      </c>
      <c r="W178" s="108"/>
      <c r="X178" s="162">
        <v>16.753851969443716</v>
      </c>
      <c r="Y178" s="162">
        <v>31.433610075913805</v>
      </c>
      <c r="Z178" s="162">
        <v>0</v>
      </c>
      <c r="AA178" s="162">
        <v>30.48431905169539</v>
      </c>
      <c r="AB178" s="162">
        <v>8.4064511316511972</v>
      </c>
      <c r="AC178" s="162">
        <v>41.859399631042365</v>
      </c>
      <c r="AD178" s="162">
        <v>0</v>
      </c>
      <c r="AE178" s="162">
        <v>25.066019484348011</v>
      </c>
      <c r="AF178" s="162">
        <v>569.16413520554556</v>
      </c>
      <c r="AG178" s="162">
        <v>374.62547701125612</v>
      </c>
      <c r="AH178" s="162">
        <v>0</v>
      </c>
      <c r="AI178" s="162">
        <v>385.13056455374777</v>
      </c>
      <c r="AJ178" s="162">
        <v>0.78017252786156654</v>
      </c>
      <c r="AK178" s="162">
        <v>2.1854119209364078</v>
      </c>
      <c r="AL178" s="162">
        <v>0</v>
      </c>
      <c r="AM178" s="162">
        <v>1.3521049608430269</v>
      </c>
      <c r="AN178" s="162">
        <v>1.0773752572958162</v>
      </c>
      <c r="AO178" s="162">
        <v>3.0179334013078565</v>
      </c>
      <c r="AP178" s="162">
        <v>0</v>
      </c>
      <c r="AQ178" s="162">
        <v>1.867182421908717</v>
      </c>
      <c r="AR178" s="162">
        <v>31.117519123420884</v>
      </c>
      <c r="AS178" s="162">
        <v>93.412401106502543</v>
      </c>
      <c r="AT178" s="162">
        <v>0</v>
      </c>
      <c r="AU178" s="162">
        <v>90.391099330323087</v>
      </c>
      <c r="AV178" s="162">
        <v>0.77297867156645972</v>
      </c>
      <c r="AW178" s="162">
        <v>2.1652605585859268</v>
      </c>
      <c r="AX178" s="162">
        <v>0</v>
      </c>
      <c r="AY178" s="162">
        <v>1.3396373995833826</v>
      </c>
      <c r="AZ178" s="162">
        <v>24.27264038590382</v>
      </c>
      <c r="BA178" s="162">
        <v>67.992291137645822</v>
      </c>
      <c r="BB178" s="162">
        <v>0</v>
      </c>
      <c r="BC178" s="162">
        <v>42.066538241862801</v>
      </c>
      <c r="BD178" s="162">
        <v>14.837834995795271</v>
      </c>
      <c r="BE178" s="162">
        <v>27.838775254742959</v>
      </c>
      <c r="BF178" s="162">
        <v>0</v>
      </c>
      <c r="BG178" s="162">
        <v>26.93799582251587</v>
      </c>
      <c r="BH178" s="162">
        <v>24.737296115410079</v>
      </c>
      <c r="BI178" s="162">
        <v>17.834507827382584</v>
      </c>
      <c r="BJ178" s="162">
        <v>0</v>
      </c>
      <c r="BK178" s="162">
        <v>21.555738240837403</v>
      </c>
      <c r="BL178" s="162">
        <v>17.073685726536219</v>
      </c>
      <c r="BM178" s="162">
        <v>102.50778496368996</v>
      </c>
      <c r="BN178" s="162">
        <v>0</v>
      </c>
      <c r="BO178" s="162">
        <v>100.14646501943389</v>
      </c>
      <c r="BP178" s="162">
        <v>4.9754729398070897E-3</v>
      </c>
      <c r="BQ178" s="162">
        <v>1.393724783511001E-2</v>
      </c>
      <c r="BR178" s="162">
        <v>0</v>
      </c>
      <c r="BS178" s="162">
        <v>8.6229153221953798E-3</v>
      </c>
      <c r="BT178" s="162">
        <v>2.2849212396878436</v>
      </c>
      <c r="BU178" s="162">
        <v>6.4004998090635823</v>
      </c>
      <c r="BV178" s="162">
        <v>0</v>
      </c>
      <c r="BW178" s="162">
        <v>3.9599617174237682</v>
      </c>
      <c r="BX178" s="162">
        <v>0.54019054451298343</v>
      </c>
      <c r="BY178" s="162">
        <v>1.5131766543890361</v>
      </c>
      <c r="BZ178" s="162">
        <v>0</v>
      </c>
      <c r="CA178" s="162">
        <v>0.93619589123253699</v>
      </c>
    </row>
    <row r="179" spans="1:79" hidden="1" x14ac:dyDescent="0.45">
      <c r="A179" s="19">
        <v>175</v>
      </c>
      <c r="B179" s="19" t="str">
        <f t="shared" si="10"/>
        <v>40390_Green</v>
      </c>
      <c r="C179" s="19" t="s">
        <v>1823</v>
      </c>
      <c r="D179" s="19" t="s">
        <v>1823</v>
      </c>
      <c r="E179" s="19" t="s">
        <v>1823</v>
      </c>
      <c r="F179" s="19" t="s">
        <v>1823</v>
      </c>
      <c r="G179" s="19">
        <f t="shared" si="11"/>
        <v>404</v>
      </c>
      <c r="H179" s="19">
        <f t="shared" si="8"/>
        <v>40390</v>
      </c>
      <c r="I179" s="19" t="str">
        <f t="shared" si="9"/>
        <v>040390</v>
      </c>
      <c r="J179" s="115" t="s">
        <v>1860</v>
      </c>
      <c r="K179" s="116" t="s">
        <v>1861</v>
      </c>
      <c r="L179" s="120" t="s">
        <v>1862</v>
      </c>
      <c r="M179" s="118" t="s">
        <v>1863</v>
      </c>
      <c r="N179" s="118" t="s">
        <v>1828</v>
      </c>
      <c r="O179" s="118" t="s">
        <v>1828</v>
      </c>
      <c r="P179" s="104">
        <v>0.1</v>
      </c>
      <c r="Q179" s="104">
        <v>0.1685119085664476</v>
      </c>
      <c r="R179" s="107" t="s">
        <v>361</v>
      </c>
      <c r="S179" s="108">
        <v>1702.7515673247105</v>
      </c>
      <c r="T179" s="108">
        <v>1237.3633599576899</v>
      </c>
      <c r="U179" s="108">
        <v>1609.8618617470258</v>
      </c>
      <c r="V179" s="108">
        <v>1351.8929236901095</v>
      </c>
      <c r="W179" s="108"/>
      <c r="X179" s="162">
        <v>3329.1018139581456</v>
      </c>
      <c r="Y179" s="162">
        <v>1231.1278620564156</v>
      </c>
      <c r="Z179" s="162">
        <v>0</v>
      </c>
      <c r="AA179" s="162">
        <v>1366.7968442793938</v>
      </c>
      <c r="AB179" s="162">
        <v>1638.6674228421457</v>
      </c>
      <c r="AC179" s="162">
        <v>1964.613189942874</v>
      </c>
      <c r="AD179" s="162">
        <v>0</v>
      </c>
      <c r="AE179" s="162">
        <v>1800.988414858308</v>
      </c>
      <c r="AF179" s="162">
        <v>1475.5874842513817</v>
      </c>
      <c r="AG179" s="162">
        <v>812.35490082918102</v>
      </c>
      <c r="AH179" s="162">
        <v>0</v>
      </c>
      <c r="AI179" s="162">
        <v>848.16946033398006</v>
      </c>
      <c r="AJ179" s="162">
        <v>2680.2269266725839</v>
      </c>
      <c r="AK179" s="162">
        <v>1854.4287658584847</v>
      </c>
      <c r="AL179" s="162">
        <v>0</v>
      </c>
      <c r="AM179" s="162">
        <v>2344.1270752212463</v>
      </c>
      <c r="AN179" s="162">
        <v>2175.8684659563341</v>
      </c>
      <c r="AO179" s="162">
        <v>2959.0551866913079</v>
      </c>
      <c r="AP179" s="162">
        <v>0</v>
      </c>
      <c r="AQ179" s="162">
        <v>2494.6254612954681</v>
      </c>
      <c r="AR179" s="162">
        <v>4362.0283967825644</v>
      </c>
      <c r="AS179" s="162">
        <v>2984.5990143706695</v>
      </c>
      <c r="AT179" s="162">
        <v>0</v>
      </c>
      <c r="AU179" s="162">
        <v>3051.404339417646</v>
      </c>
      <c r="AV179" s="162">
        <v>2041.2582429093814</v>
      </c>
      <c r="AW179" s="162">
        <v>1385.6723377880617</v>
      </c>
      <c r="AX179" s="162">
        <v>0</v>
      </c>
      <c r="AY179" s="162">
        <v>1774.4347795250037</v>
      </c>
      <c r="AZ179" s="162">
        <v>2482.0024210903089</v>
      </c>
      <c r="BA179" s="162">
        <v>2944.10549293749</v>
      </c>
      <c r="BB179" s="162">
        <v>0</v>
      </c>
      <c r="BC179" s="162">
        <v>2670.0783713321111</v>
      </c>
      <c r="BD179" s="162">
        <v>2374.8712546637034</v>
      </c>
      <c r="BE179" s="162">
        <v>2457.2673527353213</v>
      </c>
      <c r="BF179" s="162">
        <v>0</v>
      </c>
      <c r="BG179" s="162">
        <v>2451.5584802260746</v>
      </c>
      <c r="BH179" s="162">
        <v>2712.8802815957774</v>
      </c>
      <c r="BI179" s="162">
        <v>1905.1206619059735</v>
      </c>
      <c r="BJ179" s="162">
        <v>0</v>
      </c>
      <c r="BK179" s="162">
        <v>2340.5765296114769</v>
      </c>
      <c r="BL179" s="162">
        <v>513.55304672017292</v>
      </c>
      <c r="BM179" s="162">
        <v>1860.6278083504849</v>
      </c>
      <c r="BN179" s="162">
        <v>0</v>
      </c>
      <c r="BO179" s="162">
        <v>1823.3959006058753</v>
      </c>
      <c r="BP179" s="162">
        <v>2998.4699761029674</v>
      </c>
      <c r="BQ179" s="162">
        <v>1917.5176813087076</v>
      </c>
      <c r="BR179" s="162">
        <v>0</v>
      </c>
      <c r="BS179" s="162">
        <v>2558.522392121703</v>
      </c>
      <c r="BT179" s="162">
        <v>2871.6474397981415</v>
      </c>
      <c r="BU179" s="162">
        <v>2362.7453292617943</v>
      </c>
      <c r="BV179" s="162">
        <v>0</v>
      </c>
      <c r="BW179" s="162">
        <v>2664.5242808098478</v>
      </c>
      <c r="BX179" s="162">
        <v>2207.1922471766238</v>
      </c>
      <c r="BY179" s="162">
        <v>3450.2523367696385</v>
      </c>
      <c r="BZ179" s="162">
        <v>0</v>
      </c>
      <c r="CA179" s="162">
        <v>2713.1177036409813</v>
      </c>
    </row>
    <row r="180" spans="1:79" hidden="1" x14ac:dyDescent="0.45">
      <c r="A180" s="19">
        <v>176</v>
      </c>
      <c r="B180" s="19" t="str">
        <f t="shared" si="10"/>
        <v>40390_Blue</v>
      </c>
      <c r="C180" s="19" t="s">
        <v>1823</v>
      </c>
      <c r="D180" s="19" t="s">
        <v>1823</v>
      </c>
      <c r="E180" s="19" t="s">
        <v>1823</v>
      </c>
      <c r="F180" s="19" t="s">
        <v>1823</v>
      </c>
      <c r="G180" s="19">
        <f t="shared" si="11"/>
        <v>404</v>
      </c>
      <c r="H180" s="19">
        <f t="shared" si="8"/>
        <v>40390</v>
      </c>
      <c r="I180" s="19" t="str">
        <f t="shared" si="9"/>
        <v>040390</v>
      </c>
      <c r="J180" s="99"/>
      <c r="K180" s="100"/>
      <c r="L180" s="121"/>
      <c r="M180" s="102"/>
      <c r="N180" s="102"/>
      <c r="O180" s="102"/>
      <c r="P180" s="104"/>
      <c r="Q180" s="104"/>
      <c r="R180" s="107" t="s">
        <v>362</v>
      </c>
      <c r="S180" s="108">
        <v>87.900126464114479</v>
      </c>
      <c r="T180" s="108">
        <v>141.76664019061704</v>
      </c>
      <c r="U180" s="108">
        <v>153.33142494020203</v>
      </c>
      <c r="V180" s="108">
        <v>134.03089325260095</v>
      </c>
      <c r="W180" s="108"/>
      <c r="X180" s="162">
        <v>366.68750119938875</v>
      </c>
      <c r="Y180" s="162">
        <v>253.47776425854664</v>
      </c>
      <c r="Z180" s="162">
        <v>0</v>
      </c>
      <c r="AA180" s="162">
        <v>260.37939344685759</v>
      </c>
      <c r="AB180" s="162">
        <v>35.062328641828387</v>
      </c>
      <c r="AC180" s="162">
        <v>66.231593526594608</v>
      </c>
      <c r="AD180" s="162">
        <v>0</v>
      </c>
      <c r="AE180" s="162">
        <v>51.47668625997639</v>
      </c>
      <c r="AF180" s="162">
        <v>1221.8829014179637</v>
      </c>
      <c r="AG180" s="162">
        <v>1014.1085659102782</v>
      </c>
      <c r="AH180" s="162">
        <v>0</v>
      </c>
      <c r="AI180" s="162">
        <v>1025.1493881228671</v>
      </c>
      <c r="AJ180" s="162">
        <v>152.20457712526886</v>
      </c>
      <c r="AK180" s="162">
        <v>281.82732820176722</v>
      </c>
      <c r="AL180" s="162">
        <v>0</v>
      </c>
      <c r="AM180" s="162">
        <v>214.45791544847731</v>
      </c>
      <c r="AN180" s="162">
        <v>212.26459011337903</v>
      </c>
      <c r="AO180" s="162">
        <v>385.5192042021111</v>
      </c>
      <c r="AP180" s="162">
        <v>0</v>
      </c>
      <c r="AQ180" s="162">
        <v>297.64508358685117</v>
      </c>
      <c r="AR180" s="162">
        <v>96.220520992175338</v>
      </c>
      <c r="AS180" s="162">
        <v>134.65626799395395</v>
      </c>
      <c r="AT180" s="162">
        <v>0</v>
      </c>
      <c r="AU180" s="162">
        <v>132.59227218576675</v>
      </c>
      <c r="AV180" s="162">
        <v>67.689718411494795</v>
      </c>
      <c r="AW180" s="162">
        <v>113.84546102368898</v>
      </c>
      <c r="AX180" s="162">
        <v>0</v>
      </c>
      <c r="AY180" s="162">
        <v>90.252591415781623</v>
      </c>
      <c r="AZ180" s="162">
        <v>85.619926204545507</v>
      </c>
      <c r="BA180" s="162">
        <v>157.94204205834765</v>
      </c>
      <c r="BB180" s="162">
        <v>0</v>
      </c>
      <c r="BC180" s="162">
        <v>119.34234391962998</v>
      </c>
      <c r="BD180" s="162">
        <v>210.77425856337689</v>
      </c>
      <c r="BE180" s="162">
        <v>167.02430055444162</v>
      </c>
      <c r="BF180" s="162">
        <v>0</v>
      </c>
      <c r="BG180" s="162">
        <v>169.97000195598184</v>
      </c>
      <c r="BH180" s="162">
        <v>133.46345637108854</v>
      </c>
      <c r="BI180" s="162">
        <v>220.33294824083188</v>
      </c>
      <c r="BJ180" s="162">
        <v>0</v>
      </c>
      <c r="BK180" s="162">
        <v>180.28777470279644</v>
      </c>
      <c r="BL180" s="162">
        <v>53.43917180964543</v>
      </c>
      <c r="BM180" s="162">
        <v>77.334114061416315</v>
      </c>
      <c r="BN180" s="162">
        <v>0</v>
      </c>
      <c r="BO180" s="162">
        <v>76.452393480118303</v>
      </c>
      <c r="BP180" s="162">
        <v>67.52208028747755</v>
      </c>
      <c r="BQ180" s="162">
        <v>112.23105633058755</v>
      </c>
      <c r="BR180" s="162">
        <v>0</v>
      </c>
      <c r="BS180" s="162">
        <v>89.591343730370411</v>
      </c>
      <c r="BT180" s="162">
        <v>164.92481941534587</v>
      </c>
      <c r="BU180" s="162">
        <v>298.75359738054857</v>
      </c>
      <c r="BV180" s="162">
        <v>0</v>
      </c>
      <c r="BW180" s="162">
        <v>230.44591314309048</v>
      </c>
      <c r="BX180" s="162">
        <v>106.34533407846097</v>
      </c>
      <c r="BY180" s="162">
        <v>201.15889140725614</v>
      </c>
      <c r="BZ180" s="162">
        <v>0</v>
      </c>
      <c r="CA180" s="162">
        <v>150.45605358573013</v>
      </c>
    </row>
    <row r="181" spans="1:79" hidden="1" x14ac:dyDescent="0.45">
      <c r="A181" s="19">
        <v>177</v>
      </c>
      <c r="B181" s="19" t="str">
        <f t="shared" si="10"/>
        <v>40390_Grey</v>
      </c>
      <c r="C181" s="19" t="s">
        <v>1823</v>
      </c>
      <c r="D181" s="19" t="s">
        <v>1823</v>
      </c>
      <c r="E181" s="19" t="s">
        <v>1823</v>
      </c>
      <c r="F181" s="19" t="s">
        <v>1823</v>
      </c>
      <c r="G181" s="19">
        <f t="shared" si="11"/>
        <v>404</v>
      </c>
      <c r="H181" s="19">
        <f t="shared" si="8"/>
        <v>40390</v>
      </c>
      <c r="I181" s="19" t="str">
        <f t="shared" si="9"/>
        <v>040390</v>
      </c>
      <c r="J181" s="109"/>
      <c r="K181" s="110"/>
      <c r="L181" s="111"/>
      <c r="M181" s="112"/>
      <c r="N181" s="112"/>
      <c r="O181" s="112"/>
      <c r="P181" s="114"/>
      <c r="Q181" s="114"/>
      <c r="R181" s="107" t="s">
        <v>364</v>
      </c>
      <c r="S181" s="108">
        <v>76.407939499556207</v>
      </c>
      <c r="T181" s="108">
        <v>119.41787161288516</v>
      </c>
      <c r="U181" s="108">
        <v>128.86279503224964</v>
      </c>
      <c r="V181" s="108">
        <v>113.26253393432908</v>
      </c>
      <c r="W181" s="108"/>
      <c r="X181" s="162">
        <v>22.585788569685576</v>
      </c>
      <c r="Y181" s="162">
        <v>42.375501016206023</v>
      </c>
      <c r="Z181" s="162">
        <v>0</v>
      </c>
      <c r="AA181" s="162">
        <v>41.095766277997683</v>
      </c>
      <c r="AB181" s="162">
        <v>11.332696995720932</v>
      </c>
      <c r="AC181" s="162">
        <v>56.430458586180812</v>
      </c>
      <c r="AD181" s="162">
        <v>0</v>
      </c>
      <c r="AE181" s="162">
        <v>33.791382267769968</v>
      </c>
      <c r="AF181" s="162">
        <v>767.28747768846483</v>
      </c>
      <c r="AG181" s="162">
        <v>505.03083303026085</v>
      </c>
      <c r="AH181" s="162">
        <v>0</v>
      </c>
      <c r="AI181" s="162">
        <v>519.19269184180393</v>
      </c>
      <c r="AJ181" s="162">
        <v>1.0517468934485008</v>
      </c>
      <c r="AK181" s="162">
        <v>2.9461434704068847</v>
      </c>
      <c r="AL181" s="162">
        <v>0</v>
      </c>
      <c r="AM181" s="162">
        <v>1.822766300270563</v>
      </c>
      <c r="AN181" s="162">
        <v>1.4524044867934842</v>
      </c>
      <c r="AO181" s="162">
        <v>4.0684617390465423</v>
      </c>
      <c r="AP181" s="162">
        <v>0</v>
      </c>
      <c r="AQ181" s="162">
        <v>2.5171397884604794</v>
      </c>
      <c r="AR181" s="162">
        <v>41.949380298724677</v>
      </c>
      <c r="AS181" s="162">
        <v>125.92881595385028</v>
      </c>
      <c r="AT181" s="162">
        <v>0</v>
      </c>
      <c r="AU181" s="162">
        <v>121.85581332457669</v>
      </c>
      <c r="AV181" s="162">
        <v>1.0420488898145712</v>
      </c>
      <c r="AW181" s="162">
        <v>2.9189775141677359</v>
      </c>
      <c r="AX181" s="162">
        <v>0</v>
      </c>
      <c r="AY181" s="162">
        <v>1.8059588399263087</v>
      </c>
      <c r="AZ181" s="162">
        <v>32.721831659005503</v>
      </c>
      <c r="BA181" s="162">
        <v>91.660085979282059</v>
      </c>
      <c r="BB181" s="162">
        <v>0</v>
      </c>
      <c r="BC181" s="162">
        <v>56.709701167358041</v>
      </c>
      <c r="BD181" s="162">
        <v>20.002815153083912</v>
      </c>
      <c r="BE181" s="162">
        <v>37.529321202633035</v>
      </c>
      <c r="BF181" s="162">
        <v>0</v>
      </c>
      <c r="BG181" s="162">
        <v>36.314984712057132</v>
      </c>
      <c r="BH181" s="162">
        <v>33.348231849448986</v>
      </c>
      <c r="BI181" s="162">
        <v>24.042615618683904</v>
      </c>
      <c r="BJ181" s="162">
        <v>0</v>
      </c>
      <c r="BK181" s="162">
        <v>29.059188732178164</v>
      </c>
      <c r="BL181" s="162">
        <v>23.016954944338661</v>
      </c>
      <c r="BM181" s="162">
        <v>138.19025989720316</v>
      </c>
      <c r="BN181" s="162">
        <v>0</v>
      </c>
      <c r="BO181" s="162">
        <v>135.00697565286228</v>
      </c>
      <c r="BP181" s="162">
        <v>6.7074115288608526E-3</v>
      </c>
      <c r="BQ181" s="162">
        <v>1.8788737862863822E-2</v>
      </c>
      <c r="BR181" s="162">
        <v>0</v>
      </c>
      <c r="BS181" s="162">
        <v>1.1624511346800063E-2</v>
      </c>
      <c r="BT181" s="162">
        <v>3.0802915121904961</v>
      </c>
      <c r="BU181" s="162">
        <v>8.6284835088359007</v>
      </c>
      <c r="BV181" s="162">
        <v>0</v>
      </c>
      <c r="BW181" s="162">
        <v>5.3384056548251744</v>
      </c>
      <c r="BX181" s="162">
        <v>0.72822831716345127</v>
      </c>
      <c r="BY181" s="162">
        <v>2.0399062882343069</v>
      </c>
      <c r="BZ181" s="162">
        <v>0</v>
      </c>
      <c r="CA181" s="162">
        <v>1.2620812513892894</v>
      </c>
    </row>
    <row r="182" spans="1:79" hidden="1" x14ac:dyDescent="0.45">
      <c r="A182" s="19">
        <v>178</v>
      </c>
      <c r="B182" s="19" t="str">
        <f t="shared" si="10"/>
        <v>40410_Green</v>
      </c>
      <c r="C182" s="19" t="s">
        <v>1823</v>
      </c>
      <c r="D182" s="19" t="s">
        <v>1823</v>
      </c>
      <c r="E182" s="19" t="s">
        <v>1823</v>
      </c>
      <c r="F182" s="19" t="s">
        <v>1823</v>
      </c>
      <c r="G182" s="19">
        <f t="shared" si="11"/>
        <v>404</v>
      </c>
      <c r="H182" s="19">
        <f t="shared" si="8"/>
        <v>40410</v>
      </c>
      <c r="I182" s="19" t="str">
        <f t="shared" si="9"/>
        <v>040410</v>
      </c>
      <c r="J182" s="115" t="s">
        <v>1864</v>
      </c>
      <c r="K182" s="116" t="s">
        <v>1865</v>
      </c>
      <c r="L182" s="120" t="s">
        <v>1866</v>
      </c>
      <c r="M182" s="118" t="s">
        <v>1867</v>
      </c>
      <c r="N182" s="118" t="s">
        <v>1828</v>
      </c>
      <c r="O182" s="118" t="s">
        <v>1828</v>
      </c>
      <c r="P182" s="104">
        <v>0.73</v>
      </c>
      <c r="Q182" s="104">
        <v>0.49768157156436071</v>
      </c>
      <c r="R182" s="107" t="s">
        <v>361</v>
      </c>
      <c r="S182" s="108">
        <v>688.88922330253081</v>
      </c>
      <c r="T182" s="108">
        <v>500.60519710666114</v>
      </c>
      <c r="U182" s="108">
        <v>651.30845206368747</v>
      </c>
      <c r="V182" s="108">
        <v>546.94089499638062</v>
      </c>
      <c r="W182" s="108"/>
      <c r="X182" s="162">
        <v>1346.8684492335756</v>
      </c>
      <c r="Y182" s="162">
        <v>498.08247600715123</v>
      </c>
      <c r="Z182" s="162">
        <v>0</v>
      </c>
      <c r="AA182" s="162">
        <v>552.97063560912659</v>
      </c>
      <c r="AB182" s="162">
        <v>662.96243670267302</v>
      </c>
      <c r="AC182" s="162">
        <v>794.83165981521233</v>
      </c>
      <c r="AD182" s="162">
        <v>0</v>
      </c>
      <c r="AE182" s="162">
        <v>728.63330981271736</v>
      </c>
      <c r="AF182" s="162">
        <v>596.98451344724128</v>
      </c>
      <c r="AG182" s="162">
        <v>328.65777217135297</v>
      </c>
      <c r="AH182" s="162">
        <v>0</v>
      </c>
      <c r="AI182" s="162">
        <v>343.14741620025103</v>
      </c>
      <c r="AJ182" s="162">
        <v>1084.3504602911376</v>
      </c>
      <c r="AK182" s="162">
        <v>750.25389299113579</v>
      </c>
      <c r="AL182" s="162">
        <v>0</v>
      </c>
      <c r="AM182" s="162">
        <v>948.37315740003714</v>
      </c>
      <c r="AN182" s="162">
        <v>880.30007799445798</v>
      </c>
      <c r="AO182" s="162">
        <v>1197.1571592630169</v>
      </c>
      <c r="AP182" s="162">
        <v>0</v>
      </c>
      <c r="AQ182" s="162">
        <v>1009.2609100707615</v>
      </c>
      <c r="AR182" s="162">
        <v>1764.7638163706865</v>
      </c>
      <c r="AS182" s="162">
        <v>1207.4915309634387</v>
      </c>
      <c r="AT182" s="162">
        <v>0</v>
      </c>
      <c r="AU182" s="162">
        <v>1234.5192368056901</v>
      </c>
      <c r="AV182" s="162">
        <v>825.84026495837804</v>
      </c>
      <c r="AW182" s="162">
        <v>560.60717185561396</v>
      </c>
      <c r="AX182" s="162">
        <v>0</v>
      </c>
      <c r="AY182" s="162">
        <v>717.89039606555286</v>
      </c>
      <c r="AZ182" s="162">
        <v>1004.1539546407855</v>
      </c>
      <c r="BA182" s="162">
        <v>1191.1089000123391</v>
      </c>
      <c r="BB182" s="162">
        <v>0</v>
      </c>
      <c r="BC182" s="162">
        <v>1080.2446174070076</v>
      </c>
      <c r="BD182" s="162">
        <v>960.81145685816898</v>
      </c>
      <c r="BE182" s="162">
        <v>994.14678603534162</v>
      </c>
      <c r="BF182" s="162">
        <v>0</v>
      </c>
      <c r="BG182" s="162">
        <v>991.83712394235226</v>
      </c>
      <c r="BH182" s="162">
        <v>1097.5611627464598</v>
      </c>
      <c r="BI182" s="162">
        <v>770.7625224154234</v>
      </c>
      <c r="BJ182" s="162">
        <v>0</v>
      </c>
      <c r="BK182" s="162">
        <v>946.93669852115488</v>
      </c>
      <c r="BL182" s="162">
        <v>207.77027387239693</v>
      </c>
      <c r="BM182" s="162">
        <v>752.76186517538292</v>
      </c>
      <c r="BN182" s="162">
        <v>0</v>
      </c>
      <c r="BO182" s="162">
        <v>737.69879872432466</v>
      </c>
      <c r="BP182" s="162">
        <v>1213.1033631517566</v>
      </c>
      <c r="BQ182" s="162">
        <v>775.7780356773103</v>
      </c>
      <c r="BR182" s="162">
        <v>0</v>
      </c>
      <c r="BS182" s="162">
        <v>1035.1119548696568</v>
      </c>
      <c r="BT182" s="162">
        <v>1161.7942466553584</v>
      </c>
      <c r="BU182" s="162">
        <v>955.90562121411767</v>
      </c>
      <c r="BV182" s="162">
        <v>0</v>
      </c>
      <c r="BW182" s="162">
        <v>1077.9975761007734</v>
      </c>
      <c r="BX182" s="162">
        <v>892.97286933397618</v>
      </c>
      <c r="BY182" s="162">
        <v>1395.8828158410502</v>
      </c>
      <c r="BZ182" s="162">
        <v>0</v>
      </c>
      <c r="CA182" s="162">
        <v>1097.6572175623555</v>
      </c>
    </row>
    <row r="183" spans="1:79" hidden="1" x14ac:dyDescent="0.45">
      <c r="A183" s="19">
        <v>179</v>
      </c>
      <c r="B183" s="19" t="str">
        <f t="shared" si="10"/>
        <v>40410_Blue</v>
      </c>
      <c r="C183" s="19" t="s">
        <v>1823</v>
      </c>
      <c r="D183" s="19" t="s">
        <v>1823</v>
      </c>
      <c r="E183" s="19" t="s">
        <v>1823</v>
      </c>
      <c r="F183" s="19" t="s">
        <v>1823</v>
      </c>
      <c r="G183" s="19">
        <f t="shared" si="11"/>
        <v>404</v>
      </c>
      <c r="H183" s="19">
        <f t="shared" si="8"/>
        <v>40410</v>
      </c>
      <c r="I183" s="19" t="str">
        <f t="shared" si="9"/>
        <v>040410</v>
      </c>
      <c r="J183" s="99"/>
      <c r="K183" s="100"/>
      <c r="L183" s="121"/>
      <c r="M183" s="102"/>
      <c r="N183" s="102"/>
      <c r="O183" s="102"/>
      <c r="P183" s="104"/>
      <c r="Q183" s="104"/>
      <c r="R183" s="107" t="s">
        <v>362</v>
      </c>
      <c r="S183" s="108">
        <v>35.562116641123993</v>
      </c>
      <c r="T183" s="108">
        <v>57.355114231117732</v>
      </c>
      <c r="U183" s="108">
        <v>62.033926887458279</v>
      </c>
      <c r="V183" s="108">
        <v>54.225431192171747</v>
      </c>
      <c r="W183" s="108"/>
      <c r="X183" s="162">
        <v>148.35227448527797</v>
      </c>
      <c r="Y183" s="162">
        <v>102.55054436325352</v>
      </c>
      <c r="Z183" s="162">
        <v>0</v>
      </c>
      <c r="AA183" s="162">
        <v>105.342764944514</v>
      </c>
      <c r="AB183" s="162">
        <v>14.185310886659202</v>
      </c>
      <c r="AC183" s="162">
        <v>26.795588915129084</v>
      </c>
      <c r="AD183" s="162">
        <v>0</v>
      </c>
      <c r="AE183" s="162">
        <v>20.826135236826783</v>
      </c>
      <c r="AF183" s="162">
        <v>494.34220415781056</v>
      </c>
      <c r="AG183" s="162">
        <v>410.2820844334903</v>
      </c>
      <c r="AH183" s="162">
        <v>0</v>
      </c>
      <c r="AI183" s="162">
        <v>414.74891540555149</v>
      </c>
      <c r="AJ183" s="162">
        <v>61.578033420139896</v>
      </c>
      <c r="AK183" s="162">
        <v>114.02004435408007</v>
      </c>
      <c r="AL183" s="162">
        <v>0</v>
      </c>
      <c r="AM183" s="162">
        <v>86.764123222332714</v>
      </c>
      <c r="AN183" s="162">
        <v>85.876760546801876</v>
      </c>
      <c r="AO183" s="162">
        <v>155.97109422619408</v>
      </c>
      <c r="AP183" s="162">
        <v>0</v>
      </c>
      <c r="AQ183" s="162">
        <v>120.41949887858262</v>
      </c>
      <c r="AR183" s="162">
        <v>38.92833296651083</v>
      </c>
      <c r="AS183" s="162">
        <v>54.478441630165683</v>
      </c>
      <c r="AT183" s="162">
        <v>0</v>
      </c>
      <c r="AU183" s="162">
        <v>53.64340233465898</v>
      </c>
      <c r="AV183" s="162">
        <v>27.385508512745538</v>
      </c>
      <c r="AW183" s="162">
        <v>46.058927635784599</v>
      </c>
      <c r="AX183" s="162">
        <v>0</v>
      </c>
      <c r="AY183" s="162">
        <v>36.513863087581008</v>
      </c>
      <c r="AZ183" s="162">
        <v>34.639606619150165</v>
      </c>
      <c r="BA183" s="162">
        <v>63.899263267946822</v>
      </c>
      <c r="BB183" s="162">
        <v>0</v>
      </c>
      <c r="BC183" s="162">
        <v>48.282824216728187</v>
      </c>
      <c r="BD183" s="162">
        <v>85.273810965873096</v>
      </c>
      <c r="BE183" s="162">
        <v>67.573710040612085</v>
      </c>
      <c r="BF183" s="162">
        <v>0</v>
      </c>
      <c r="BG183" s="162">
        <v>68.765464603948956</v>
      </c>
      <c r="BH183" s="162">
        <v>53.995860913054365</v>
      </c>
      <c r="BI183" s="162">
        <v>89.141009466261366</v>
      </c>
      <c r="BJ183" s="162">
        <v>0</v>
      </c>
      <c r="BK183" s="162">
        <v>72.939768471971576</v>
      </c>
      <c r="BL183" s="162">
        <v>21.620106108442574</v>
      </c>
      <c r="BM183" s="162">
        <v>31.287381431843997</v>
      </c>
      <c r="BN183" s="162">
        <v>0</v>
      </c>
      <c r="BO183" s="162">
        <v>30.930660100279127</v>
      </c>
      <c r="BP183" s="162">
        <v>27.317686465615328</v>
      </c>
      <c r="BQ183" s="162">
        <v>45.405781271706388</v>
      </c>
      <c r="BR183" s="162">
        <v>0</v>
      </c>
      <c r="BS183" s="162">
        <v>36.246339384678642</v>
      </c>
      <c r="BT183" s="162">
        <v>66.724314298447325</v>
      </c>
      <c r="BU183" s="162">
        <v>120.86797487532485</v>
      </c>
      <c r="BV183" s="162">
        <v>0</v>
      </c>
      <c r="BW183" s="162">
        <v>93.232453380037029</v>
      </c>
      <c r="BX183" s="162">
        <v>43.024570348957198</v>
      </c>
      <c r="BY183" s="162">
        <v>81.383682224217665</v>
      </c>
      <c r="BZ183" s="162">
        <v>0</v>
      </c>
      <c r="CA183" s="162">
        <v>60.87062604128689</v>
      </c>
    </row>
    <row r="184" spans="1:79" hidden="1" x14ac:dyDescent="0.45">
      <c r="A184" s="19">
        <v>180</v>
      </c>
      <c r="B184" s="19" t="str">
        <f t="shared" si="10"/>
        <v>40410_Grey</v>
      </c>
      <c r="C184" s="19" t="s">
        <v>1823</v>
      </c>
      <c r="D184" s="19" t="s">
        <v>1823</v>
      </c>
      <c r="E184" s="19" t="s">
        <v>1823</v>
      </c>
      <c r="F184" s="19" t="s">
        <v>1823</v>
      </c>
      <c r="G184" s="19">
        <f t="shared" si="11"/>
        <v>404</v>
      </c>
      <c r="H184" s="19">
        <f t="shared" si="8"/>
        <v>40410</v>
      </c>
      <c r="I184" s="19" t="str">
        <f t="shared" si="9"/>
        <v>040410</v>
      </c>
      <c r="J184" s="109"/>
      <c r="K184" s="110"/>
      <c r="L184" s="111"/>
      <c r="M184" s="112"/>
      <c r="N184" s="112"/>
      <c r="O184" s="112"/>
      <c r="P184" s="114"/>
      <c r="Q184" s="114"/>
      <c r="R184" s="107" t="s">
        <v>364</v>
      </c>
      <c r="S184" s="108">
        <v>30.912675170046324</v>
      </c>
      <c r="T184" s="108">
        <v>48.313380767045231</v>
      </c>
      <c r="U184" s="108">
        <v>52.134552383255006</v>
      </c>
      <c r="V184" s="108">
        <v>45.823090419400721</v>
      </c>
      <c r="W184" s="108"/>
      <c r="X184" s="162">
        <v>9.1376256196267498</v>
      </c>
      <c r="Y184" s="162">
        <v>17.144031191805048</v>
      </c>
      <c r="Z184" s="162">
        <v>0</v>
      </c>
      <c r="AA184" s="162">
        <v>16.626283631470844</v>
      </c>
      <c r="AB184" s="162">
        <v>4.584915956689497</v>
      </c>
      <c r="AC184" s="162">
        <v>22.830303334923602</v>
      </c>
      <c r="AD184" s="162">
        <v>0</v>
      </c>
      <c r="AE184" s="162">
        <v>13.671118871050089</v>
      </c>
      <c r="AF184" s="162">
        <v>310.42465894483968</v>
      </c>
      <c r="AG184" s="162">
        <v>204.32240673644961</v>
      </c>
      <c r="AH184" s="162">
        <v>0</v>
      </c>
      <c r="AI184" s="162">
        <v>210.05192835570264</v>
      </c>
      <c r="AJ184" s="162">
        <v>0.4255095778164214</v>
      </c>
      <c r="AK184" s="162">
        <v>1.1919334129612276</v>
      </c>
      <c r="AL184" s="162">
        <v>0</v>
      </c>
      <c r="AM184" s="162">
        <v>0.73744407872035733</v>
      </c>
      <c r="AN184" s="162">
        <v>0.58760527256497463</v>
      </c>
      <c r="AO184" s="162">
        <v>1.6459943430569544</v>
      </c>
      <c r="AP184" s="162">
        <v>0</v>
      </c>
      <c r="AQ184" s="162">
        <v>1.0183696242552105</v>
      </c>
      <c r="AR184" s="162">
        <v>16.971633775921266</v>
      </c>
      <c r="AS184" s="162">
        <v>50.947540368531087</v>
      </c>
      <c r="AT184" s="162">
        <v>0</v>
      </c>
      <c r="AU184" s="162">
        <v>49.299708898789511</v>
      </c>
      <c r="AV184" s="162">
        <v>0.42158601649416722</v>
      </c>
      <c r="AW184" s="162">
        <v>1.1809427700201311</v>
      </c>
      <c r="AX184" s="162">
        <v>0</v>
      </c>
      <c r="AY184" s="162">
        <v>0.73064421517923439</v>
      </c>
      <c r="AZ184" s="162">
        <v>13.238406370710338</v>
      </c>
      <c r="BA184" s="162">
        <v>37.083298967282332</v>
      </c>
      <c r="BB184" s="162">
        <v>0</v>
      </c>
      <c r="BC184" s="162">
        <v>22.943277657515132</v>
      </c>
      <c r="BD184" s="162">
        <v>8.0926214129534912</v>
      </c>
      <c r="BE184" s="162">
        <v>15.183392240227413</v>
      </c>
      <c r="BF184" s="162">
        <v>0</v>
      </c>
      <c r="BG184" s="162">
        <v>14.692103118623432</v>
      </c>
      <c r="BH184" s="162">
        <v>13.491831678871501</v>
      </c>
      <c r="BI184" s="162">
        <v>9.7270201464204469</v>
      </c>
      <c r="BJ184" s="162">
        <v>0</v>
      </c>
      <c r="BK184" s="162">
        <v>11.756595818005422</v>
      </c>
      <c r="BL184" s="162">
        <v>9.312064377839496</v>
      </c>
      <c r="BM184" s="162">
        <v>55.908203307737828</v>
      </c>
      <c r="BN184" s="162">
        <v>0</v>
      </c>
      <c r="BO184" s="162">
        <v>54.620328873958506</v>
      </c>
      <c r="BP184" s="162">
        <v>2.7136451418730331E-3</v>
      </c>
      <c r="BQ184" s="162">
        <v>7.6014371571063392E-3</v>
      </c>
      <c r="BR184" s="162">
        <v>0</v>
      </c>
      <c r="BS184" s="162">
        <v>4.7029764920729893E-3</v>
      </c>
      <c r="BT184" s="162">
        <v>1.2462062394176805</v>
      </c>
      <c r="BU184" s="162">
        <v>3.4908611548187998</v>
      </c>
      <c r="BV184" s="162">
        <v>0</v>
      </c>
      <c r="BW184" s="162">
        <v>2.1597807899859354</v>
      </c>
      <c r="BX184" s="162">
        <v>0.29462233330129245</v>
      </c>
      <c r="BY184" s="162">
        <v>0.82529329908036952</v>
      </c>
      <c r="BZ184" s="162">
        <v>0</v>
      </c>
      <c r="CA184" s="162">
        <v>0.51060541637337675</v>
      </c>
    </row>
    <row r="185" spans="1:79" hidden="1" x14ac:dyDescent="0.45">
      <c r="A185" s="19">
        <v>181</v>
      </c>
      <c r="B185" s="19" t="str">
        <f t="shared" si="10"/>
        <v>40490_Green</v>
      </c>
      <c r="C185" s="19" t="s">
        <v>1823</v>
      </c>
      <c r="D185" s="19" t="s">
        <v>1823</v>
      </c>
      <c r="E185" s="19" t="s">
        <v>1823</v>
      </c>
      <c r="F185" s="19" t="s">
        <v>1823</v>
      </c>
      <c r="G185" s="19">
        <f t="shared" si="11"/>
        <v>405</v>
      </c>
      <c r="H185" s="19">
        <f t="shared" si="8"/>
        <v>40490</v>
      </c>
      <c r="I185" s="19" t="str">
        <f t="shared" si="9"/>
        <v>040490</v>
      </c>
      <c r="J185" s="115" t="s">
        <v>1868</v>
      </c>
      <c r="K185" s="116" t="s">
        <v>1869</v>
      </c>
      <c r="L185" s="120" t="s">
        <v>1870</v>
      </c>
      <c r="M185" s="118" t="s">
        <v>1871</v>
      </c>
      <c r="N185" s="118" t="s">
        <v>1828</v>
      </c>
      <c r="O185" s="118" t="s">
        <v>1828</v>
      </c>
      <c r="P185" s="104">
        <v>0.8</v>
      </c>
      <c r="Q185" s="104">
        <v>1</v>
      </c>
      <c r="R185" s="107" t="s">
        <v>361</v>
      </c>
      <c r="S185" s="108">
        <v>1263.0795516250425</v>
      </c>
      <c r="T185" s="108">
        <v>917.86047235778369</v>
      </c>
      <c r="U185" s="108">
        <v>1194.1751442393056</v>
      </c>
      <c r="V185" s="108">
        <v>1002.8170525089561</v>
      </c>
      <c r="W185" s="108"/>
      <c r="X185" s="162">
        <v>2469.4855709896419</v>
      </c>
      <c r="Y185" s="162">
        <v>913.23505897133464</v>
      </c>
      <c r="Z185" s="162">
        <v>0</v>
      </c>
      <c r="AA185" s="162">
        <v>1013.8725920818516</v>
      </c>
      <c r="AB185" s="162">
        <v>1215.5427447105219</v>
      </c>
      <c r="AC185" s="162">
        <v>1457.3251874719792</v>
      </c>
      <c r="AD185" s="162">
        <v>0</v>
      </c>
      <c r="AE185" s="162">
        <v>1335.9504012057271</v>
      </c>
      <c r="AF185" s="162">
        <v>1094.5721112564042</v>
      </c>
      <c r="AG185" s="162">
        <v>602.59457902707607</v>
      </c>
      <c r="AH185" s="162">
        <v>0</v>
      </c>
      <c r="AI185" s="162">
        <v>629.16136576745998</v>
      </c>
      <c r="AJ185" s="162">
        <v>1988.1583959507805</v>
      </c>
      <c r="AK185" s="162">
        <v>1375.5917768915767</v>
      </c>
      <c r="AL185" s="162">
        <v>0</v>
      </c>
      <c r="AM185" s="162">
        <v>1738.8437819936851</v>
      </c>
      <c r="AN185" s="162">
        <v>1614.0316762081729</v>
      </c>
      <c r="AO185" s="162">
        <v>2194.9896685821564</v>
      </c>
      <c r="AP185" s="162">
        <v>0</v>
      </c>
      <c r="AQ185" s="162">
        <v>1850.4815791043841</v>
      </c>
      <c r="AR185" s="162">
        <v>3235.6974307416158</v>
      </c>
      <c r="AS185" s="162">
        <v>2213.9377565071186</v>
      </c>
      <c r="AT185" s="162">
        <v>0</v>
      </c>
      <c r="AU185" s="162">
        <v>2263.4931007074915</v>
      </c>
      <c r="AV185" s="162">
        <v>1514.1795172479401</v>
      </c>
      <c r="AW185" s="162">
        <v>1027.8741941564797</v>
      </c>
      <c r="AX185" s="162">
        <v>0</v>
      </c>
      <c r="AY185" s="162">
        <v>1316.2532507497156</v>
      </c>
      <c r="AZ185" s="162">
        <v>1841.1179677188854</v>
      </c>
      <c r="BA185" s="162">
        <v>2183.9001750554107</v>
      </c>
      <c r="BB185" s="162">
        <v>0</v>
      </c>
      <c r="BC185" s="162">
        <v>1980.6303261048508</v>
      </c>
      <c r="BD185" s="162">
        <v>1761.6494250072872</v>
      </c>
      <c r="BE185" s="162">
        <v>1822.7698072198648</v>
      </c>
      <c r="BF185" s="162">
        <v>0</v>
      </c>
      <c r="BG185" s="162">
        <v>1818.5350378808512</v>
      </c>
      <c r="BH185" s="162">
        <v>2012.3802411611423</v>
      </c>
      <c r="BI185" s="162">
        <v>1413.1943834957117</v>
      </c>
      <c r="BJ185" s="162">
        <v>0</v>
      </c>
      <c r="BK185" s="162">
        <v>1736.2100322189849</v>
      </c>
      <c r="BL185" s="162">
        <v>380.9471472142788</v>
      </c>
      <c r="BM185" s="162">
        <v>1380.1901481170412</v>
      </c>
      <c r="BN185" s="162">
        <v>0</v>
      </c>
      <c r="BO185" s="162">
        <v>1352.5719903994752</v>
      </c>
      <c r="BP185" s="162">
        <v>2224.2270602796975</v>
      </c>
      <c r="BQ185" s="162">
        <v>1422.3903355119501</v>
      </c>
      <c r="BR185" s="162">
        <v>0</v>
      </c>
      <c r="BS185" s="162">
        <v>1897.8795132992236</v>
      </c>
      <c r="BT185" s="162">
        <v>2130.1517087335355</v>
      </c>
      <c r="BU185" s="162">
        <v>1752.6545670881451</v>
      </c>
      <c r="BV185" s="162">
        <v>0</v>
      </c>
      <c r="BW185" s="162">
        <v>1976.5103720838617</v>
      </c>
      <c r="BX185" s="162">
        <v>1637.267260481389</v>
      </c>
      <c r="BY185" s="162">
        <v>2559.3534947480694</v>
      </c>
      <c r="BZ185" s="162">
        <v>0</v>
      </c>
      <c r="CA185" s="162">
        <v>2012.5563578279287</v>
      </c>
    </row>
    <row r="186" spans="1:79" hidden="1" x14ac:dyDescent="0.45">
      <c r="A186" s="19">
        <v>182</v>
      </c>
      <c r="B186" s="19" t="str">
        <f t="shared" si="10"/>
        <v>40490_Blue</v>
      </c>
      <c r="C186" s="19" t="s">
        <v>1823</v>
      </c>
      <c r="D186" s="19" t="s">
        <v>1823</v>
      </c>
      <c r="E186" s="19" t="s">
        <v>1823</v>
      </c>
      <c r="F186" s="19" t="s">
        <v>1823</v>
      </c>
      <c r="G186" s="19">
        <f t="shared" si="11"/>
        <v>405</v>
      </c>
      <c r="H186" s="19">
        <f t="shared" si="8"/>
        <v>40490</v>
      </c>
      <c r="I186" s="19" t="str">
        <f t="shared" si="9"/>
        <v>040490</v>
      </c>
      <c r="J186" s="99"/>
      <c r="K186" s="100"/>
      <c r="L186" s="121"/>
      <c r="M186" s="102"/>
      <c r="N186" s="102"/>
      <c r="O186" s="102"/>
      <c r="P186" s="104"/>
      <c r="Q186" s="104"/>
      <c r="R186" s="107" t="s">
        <v>362</v>
      </c>
      <c r="S186" s="108">
        <v>65.203200779615599</v>
      </c>
      <c r="T186" s="108">
        <v>105.16069857958706</v>
      </c>
      <c r="U186" s="108">
        <v>113.73930946825369</v>
      </c>
      <c r="V186" s="108">
        <v>99.422419454520266</v>
      </c>
      <c r="W186" s="108"/>
      <c r="X186" s="162">
        <v>272.00414522543713</v>
      </c>
      <c r="Y186" s="162">
        <v>188.02659587600846</v>
      </c>
      <c r="Z186" s="162">
        <v>0</v>
      </c>
      <c r="AA186" s="162">
        <v>193.14613701632311</v>
      </c>
      <c r="AB186" s="162">
        <v>26.008791411322285</v>
      </c>
      <c r="AC186" s="162">
        <v>49.129757423403539</v>
      </c>
      <c r="AD186" s="162">
        <v>0</v>
      </c>
      <c r="AE186" s="162">
        <v>38.184754046386949</v>
      </c>
      <c r="AF186" s="162">
        <v>906.37726423363654</v>
      </c>
      <c r="AG186" s="162">
        <v>752.25289308737115</v>
      </c>
      <c r="AH186" s="162">
        <v>0</v>
      </c>
      <c r="AI186" s="162">
        <v>760.44283520074657</v>
      </c>
      <c r="AJ186" s="162">
        <v>112.90342802779691</v>
      </c>
      <c r="AK186" s="162">
        <v>209.05594343398963</v>
      </c>
      <c r="AL186" s="162">
        <v>0</v>
      </c>
      <c r="AM186" s="162">
        <v>159.08216611580917</v>
      </c>
      <c r="AN186" s="162">
        <v>157.45518515511836</v>
      </c>
      <c r="AO186" s="162">
        <v>285.97326405724999</v>
      </c>
      <c r="AP186" s="162">
        <v>0</v>
      </c>
      <c r="AQ186" s="162">
        <v>220.78935408701682</v>
      </c>
      <c r="AR186" s="162">
        <v>71.375164083903357</v>
      </c>
      <c r="AS186" s="162">
        <v>99.88631451887592</v>
      </c>
      <c r="AT186" s="162">
        <v>0</v>
      </c>
      <c r="AU186" s="162">
        <v>98.355268563618282</v>
      </c>
      <c r="AV186" s="162">
        <v>50.211375999580611</v>
      </c>
      <c r="AW186" s="162">
        <v>84.44912142425639</v>
      </c>
      <c r="AX186" s="162">
        <v>0</v>
      </c>
      <c r="AY186" s="162">
        <v>66.948229492778864</v>
      </c>
      <c r="AZ186" s="162">
        <v>63.511777100002305</v>
      </c>
      <c r="BA186" s="162">
        <v>117.15940686475872</v>
      </c>
      <c r="BB186" s="162">
        <v>0</v>
      </c>
      <c r="BC186" s="162">
        <v>88.526639552428819</v>
      </c>
      <c r="BD186" s="162">
        <v>156.3496760825841</v>
      </c>
      <c r="BE186" s="162">
        <v>123.89651121346463</v>
      </c>
      <c r="BF186" s="162">
        <v>0</v>
      </c>
      <c r="BG186" s="162">
        <v>126.08159521331345</v>
      </c>
      <c r="BH186" s="162">
        <v>99.001501960958763</v>
      </c>
      <c r="BI186" s="162">
        <v>163.44019104883486</v>
      </c>
      <c r="BJ186" s="162">
        <v>0</v>
      </c>
      <c r="BK186" s="162">
        <v>133.73518838855935</v>
      </c>
      <c r="BL186" s="162">
        <v>39.640500977244955</v>
      </c>
      <c r="BM186" s="162">
        <v>57.365466570958944</v>
      </c>
      <c r="BN186" s="162">
        <v>0</v>
      </c>
      <c r="BO186" s="162">
        <v>56.711417408499948</v>
      </c>
      <c r="BP186" s="162">
        <v>50.087024161894945</v>
      </c>
      <c r="BQ186" s="162">
        <v>83.251576465241783</v>
      </c>
      <c r="BR186" s="162">
        <v>0</v>
      </c>
      <c r="BS186" s="162">
        <v>66.457724332760407</v>
      </c>
      <c r="BT186" s="162">
        <v>122.33914268907051</v>
      </c>
      <c r="BU186" s="162">
        <v>221.61163558267464</v>
      </c>
      <c r="BV186" s="162">
        <v>0</v>
      </c>
      <c r="BW186" s="162">
        <v>170.94186035835938</v>
      </c>
      <c r="BX186" s="162">
        <v>78.885622226312037</v>
      </c>
      <c r="BY186" s="162">
        <v>149.21711848033516</v>
      </c>
      <c r="BZ186" s="162">
        <v>0</v>
      </c>
      <c r="CA186" s="162">
        <v>111.60639540676907</v>
      </c>
    </row>
    <row r="187" spans="1:79" hidden="1" x14ac:dyDescent="0.45">
      <c r="A187" s="19">
        <v>183</v>
      </c>
      <c r="B187" s="19" t="str">
        <f t="shared" si="10"/>
        <v>40490_Grey</v>
      </c>
      <c r="C187" s="19" t="s">
        <v>1823</v>
      </c>
      <c r="D187" s="19" t="s">
        <v>1823</v>
      </c>
      <c r="E187" s="19" t="s">
        <v>1823</v>
      </c>
      <c r="F187" s="19" t="s">
        <v>1823</v>
      </c>
      <c r="G187" s="19">
        <f t="shared" si="11"/>
        <v>405</v>
      </c>
      <c r="H187" s="19">
        <f t="shared" si="8"/>
        <v>40490</v>
      </c>
      <c r="I187" s="19" t="str">
        <f t="shared" si="9"/>
        <v>040490</v>
      </c>
      <c r="J187" s="109"/>
      <c r="K187" s="110"/>
      <c r="L187" s="111"/>
      <c r="M187" s="112"/>
      <c r="N187" s="112"/>
      <c r="O187" s="112"/>
      <c r="P187" s="114"/>
      <c r="Q187" s="114"/>
      <c r="R187" s="107" t="s">
        <v>364</v>
      </c>
      <c r="S187" s="108">
        <v>56.678442008615555</v>
      </c>
      <c r="T187" s="108">
        <v>88.58266503891943</v>
      </c>
      <c r="U187" s="108">
        <v>95.588789635478847</v>
      </c>
      <c r="V187" s="108">
        <v>84.016713490657693</v>
      </c>
      <c r="W187" s="108"/>
      <c r="X187" s="162">
        <v>16.753851969443716</v>
      </c>
      <c r="Y187" s="162">
        <v>31.433610075913805</v>
      </c>
      <c r="Z187" s="162">
        <v>0</v>
      </c>
      <c r="AA187" s="162">
        <v>30.48431905169539</v>
      </c>
      <c r="AB187" s="162">
        <v>8.4064511316511972</v>
      </c>
      <c r="AC187" s="162">
        <v>41.859399631042365</v>
      </c>
      <c r="AD187" s="162">
        <v>0</v>
      </c>
      <c r="AE187" s="162">
        <v>25.066019484348011</v>
      </c>
      <c r="AF187" s="162">
        <v>569.16413520554556</v>
      </c>
      <c r="AG187" s="162">
        <v>374.62547701125612</v>
      </c>
      <c r="AH187" s="162">
        <v>0</v>
      </c>
      <c r="AI187" s="162">
        <v>385.13056455374777</v>
      </c>
      <c r="AJ187" s="162">
        <v>0.78017252786156654</v>
      </c>
      <c r="AK187" s="162">
        <v>2.1854119209364078</v>
      </c>
      <c r="AL187" s="162">
        <v>0</v>
      </c>
      <c r="AM187" s="162">
        <v>1.3521049608430269</v>
      </c>
      <c r="AN187" s="162">
        <v>1.0773752572958162</v>
      </c>
      <c r="AO187" s="162">
        <v>3.0179334013078565</v>
      </c>
      <c r="AP187" s="162">
        <v>0</v>
      </c>
      <c r="AQ187" s="162">
        <v>1.867182421908717</v>
      </c>
      <c r="AR187" s="162">
        <v>31.117519123420884</v>
      </c>
      <c r="AS187" s="162">
        <v>93.412401106502543</v>
      </c>
      <c r="AT187" s="162">
        <v>0</v>
      </c>
      <c r="AU187" s="162">
        <v>90.391099330323087</v>
      </c>
      <c r="AV187" s="162">
        <v>0.77297867156645972</v>
      </c>
      <c r="AW187" s="162">
        <v>2.1652605585859268</v>
      </c>
      <c r="AX187" s="162">
        <v>0</v>
      </c>
      <c r="AY187" s="162">
        <v>1.3396373995833826</v>
      </c>
      <c r="AZ187" s="162">
        <v>24.27264038590382</v>
      </c>
      <c r="BA187" s="162">
        <v>67.992291137645822</v>
      </c>
      <c r="BB187" s="162">
        <v>0</v>
      </c>
      <c r="BC187" s="162">
        <v>42.066538241862801</v>
      </c>
      <c r="BD187" s="162">
        <v>14.837834995795271</v>
      </c>
      <c r="BE187" s="162">
        <v>27.838775254742959</v>
      </c>
      <c r="BF187" s="162">
        <v>0</v>
      </c>
      <c r="BG187" s="162">
        <v>26.93799582251587</v>
      </c>
      <c r="BH187" s="162">
        <v>24.737296115410079</v>
      </c>
      <c r="BI187" s="162">
        <v>17.834507827382584</v>
      </c>
      <c r="BJ187" s="162">
        <v>0</v>
      </c>
      <c r="BK187" s="162">
        <v>21.555738240837403</v>
      </c>
      <c r="BL187" s="162">
        <v>17.073685726536219</v>
      </c>
      <c r="BM187" s="162">
        <v>102.50778496368996</v>
      </c>
      <c r="BN187" s="162">
        <v>0</v>
      </c>
      <c r="BO187" s="162">
        <v>100.14646501943389</v>
      </c>
      <c r="BP187" s="162">
        <v>4.9754729398070897E-3</v>
      </c>
      <c r="BQ187" s="162">
        <v>1.393724783511001E-2</v>
      </c>
      <c r="BR187" s="162">
        <v>0</v>
      </c>
      <c r="BS187" s="162">
        <v>8.6229153221953798E-3</v>
      </c>
      <c r="BT187" s="162">
        <v>2.2849212396878436</v>
      </c>
      <c r="BU187" s="162">
        <v>6.4004998090635823</v>
      </c>
      <c r="BV187" s="162">
        <v>0</v>
      </c>
      <c r="BW187" s="162">
        <v>3.9599617174237682</v>
      </c>
      <c r="BX187" s="162">
        <v>0.54019054451298343</v>
      </c>
      <c r="BY187" s="162">
        <v>1.5131766543890361</v>
      </c>
      <c r="BZ187" s="162">
        <v>0</v>
      </c>
      <c r="CA187" s="162">
        <v>0.93619589123253699</v>
      </c>
    </row>
    <row r="188" spans="1:79" hidden="1" x14ac:dyDescent="0.45">
      <c r="A188" s="19">
        <v>184</v>
      </c>
      <c r="B188" s="19" t="str">
        <f t="shared" si="10"/>
        <v>40510_Green</v>
      </c>
      <c r="C188" s="19" t="s">
        <v>1823</v>
      </c>
      <c r="D188" s="19" t="s">
        <v>1823</v>
      </c>
      <c r="E188" s="19" t="s">
        <v>1823</v>
      </c>
      <c r="F188" s="19" t="s">
        <v>1823</v>
      </c>
      <c r="G188" s="19">
        <f t="shared" si="11"/>
        <v>405</v>
      </c>
      <c r="H188" s="19">
        <f t="shared" si="8"/>
        <v>40510</v>
      </c>
      <c r="I188" s="19" t="str">
        <f t="shared" si="9"/>
        <v>040510</v>
      </c>
      <c r="J188" s="115" t="s">
        <v>1872</v>
      </c>
      <c r="K188" s="119" t="s">
        <v>1873</v>
      </c>
      <c r="L188" s="118" t="s">
        <v>1874</v>
      </c>
      <c r="M188" s="118" t="s">
        <v>1875</v>
      </c>
      <c r="N188" s="118" t="s">
        <v>1828</v>
      </c>
      <c r="O188" s="118" t="s">
        <v>1828</v>
      </c>
      <c r="P188" s="104">
        <v>4.7E-2</v>
      </c>
      <c r="Q188" s="104">
        <v>0.27503882958715858</v>
      </c>
      <c r="R188" s="107" t="s">
        <v>361</v>
      </c>
      <c r="S188" s="108">
        <v>5913.122069011486</v>
      </c>
      <c r="T188" s="108">
        <v>4296.9748092187465</v>
      </c>
      <c r="U188" s="108">
        <v>5590.5452594664666</v>
      </c>
      <c r="V188" s="108">
        <v>4694.7000580784243</v>
      </c>
      <c r="W188" s="108"/>
      <c r="X188" s="162">
        <v>11560.92631706157</v>
      </c>
      <c r="Y188" s="162">
        <v>4275.3208809776279</v>
      </c>
      <c r="Z188" s="162">
        <v>0</v>
      </c>
      <c r="AA188" s="162">
        <v>4746.4566991777219</v>
      </c>
      <c r="AB188" s="162">
        <v>5690.577937333519</v>
      </c>
      <c r="AC188" s="162">
        <v>6822.4853428115684</v>
      </c>
      <c r="AD188" s="162">
        <v>0</v>
      </c>
      <c r="AE188" s="162">
        <v>6254.267825261586</v>
      </c>
      <c r="AF188" s="162">
        <v>5124.2524660205381</v>
      </c>
      <c r="AG188" s="162">
        <v>2821.05374861572</v>
      </c>
      <c r="AH188" s="162">
        <v>0</v>
      </c>
      <c r="AI188" s="162">
        <v>2945.4264793555813</v>
      </c>
      <c r="AJ188" s="162">
        <v>9307.5873745733661</v>
      </c>
      <c r="AK188" s="162">
        <v>6439.8494009528358</v>
      </c>
      <c r="AL188" s="162">
        <v>0</v>
      </c>
      <c r="AM188" s="162">
        <v>8140.4180193098127</v>
      </c>
      <c r="AN188" s="162">
        <v>7556.1086492067343</v>
      </c>
      <c r="AO188" s="162">
        <v>10275.870457919003</v>
      </c>
      <c r="AP188" s="162">
        <v>0</v>
      </c>
      <c r="AQ188" s="162">
        <v>8663.0517053526273</v>
      </c>
      <c r="AR188" s="162">
        <v>15147.956327648511</v>
      </c>
      <c r="AS188" s="162">
        <v>10364.576158783619</v>
      </c>
      <c r="AT188" s="162">
        <v>0</v>
      </c>
      <c r="AU188" s="162">
        <v>10596.570096973564</v>
      </c>
      <c r="AV188" s="162">
        <v>7088.6495695101667</v>
      </c>
      <c r="AW188" s="162">
        <v>4812.005367210927</v>
      </c>
      <c r="AX188" s="162">
        <v>0</v>
      </c>
      <c r="AY188" s="162">
        <v>6162.055379174375</v>
      </c>
      <c r="AZ188" s="162">
        <v>8619.2158463538763</v>
      </c>
      <c r="BA188" s="162">
        <v>10223.954860977548</v>
      </c>
      <c r="BB188" s="162">
        <v>0</v>
      </c>
      <c r="BC188" s="162">
        <v>9272.34462530571</v>
      </c>
      <c r="BD188" s="162">
        <v>8247.1829105854504</v>
      </c>
      <c r="BE188" s="162">
        <v>8533.3187129287198</v>
      </c>
      <c r="BF188" s="162">
        <v>0</v>
      </c>
      <c r="BG188" s="162">
        <v>8513.4935894806549</v>
      </c>
      <c r="BH188" s="162">
        <v>9420.9822334176097</v>
      </c>
      <c r="BI188" s="162">
        <v>6615.8864547371359</v>
      </c>
      <c r="BJ188" s="162">
        <v>0</v>
      </c>
      <c r="BK188" s="162">
        <v>8128.0880881530638</v>
      </c>
      <c r="BL188" s="162">
        <v>1783.4086383724639</v>
      </c>
      <c r="BM188" s="162">
        <v>6461.3767309929881</v>
      </c>
      <c r="BN188" s="162">
        <v>0</v>
      </c>
      <c r="BO188" s="162">
        <v>6332.0819944143859</v>
      </c>
      <c r="BP188" s="162">
        <v>10412.745657794288</v>
      </c>
      <c r="BQ188" s="162">
        <v>6658.9374143879586</v>
      </c>
      <c r="BR188" s="162">
        <v>0</v>
      </c>
      <c r="BS188" s="162">
        <v>8884.9457027279095</v>
      </c>
      <c r="BT188" s="162">
        <v>9972.3307712877904</v>
      </c>
      <c r="BU188" s="162">
        <v>8205.0733753618988</v>
      </c>
      <c r="BV188" s="162">
        <v>0</v>
      </c>
      <c r="BW188" s="162">
        <v>9253.0570111459529</v>
      </c>
      <c r="BX188" s="162">
        <v>7664.8863156455282</v>
      </c>
      <c r="BY188" s="162">
        <v>11981.644079920223</v>
      </c>
      <c r="BZ188" s="162">
        <v>0</v>
      </c>
      <c r="CA188" s="162">
        <v>9421.8067257053317</v>
      </c>
    </row>
    <row r="189" spans="1:79" hidden="1" x14ac:dyDescent="0.45">
      <c r="A189" s="19">
        <v>185</v>
      </c>
      <c r="B189" s="19" t="str">
        <f t="shared" si="10"/>
        <v>40510_Blue</v>
      </c>
      <c r="C189" s="19" t="s">
        <v>1823</v>
      </c>
      <c r="D189" s="19" t="s">
        <v>1823</v>
      </c>
      <c r="E189" s="19" t="s">
        <v>1823</v>
      </c>
      <c r="F189" s="19" t="s">
        <v>1823</v>
      </c>
      <c r="G189" s="19">
        <f t="shared" si="11"/>
        <v>405</v>
      </c>
      <c r="H189" s="19">
        <f t="shared" si="8"/>
        <v>40510</v>
      </c>
      <c r="I189" s="19" t="str">
        <f t="shared" si="9"/>
        <v>040510</v>
      </c>
      <c r="J189" s="99"/>
      <c r="K189" s="103"/>
      <c r="L189" s="102"/>
      <c r="M189" s="102"/>
      <c r="N189" s="102"/>
      <c r="O189" s="102"/>
      <c r="P189" s="104"/>
      <c r="Q189" s="104"/>
      <c r="R189" s="107" t="s">
        <v>362</v>
      </c>
      <c r="S189" s="108">
        <v>305.24956642999121</v>
      </c>
      <c r="T189" s="108">
        <v>492.31107158974635</v>
      </c>
      <c r="U189" s="108">
        <v>532.47194134808717</v>
      </c>
      <c r="V189" s="108">
        <v>465.44724904672006</v>
      </c>
      <c r="W189" s="108"/>
      <c r="X189" s="162">
        <v>1273.3906680112295</v>
      </c>
      <c r="Y189" s="162">
        <v>880.24876359140467</v>
      </c>
      <c r="Z189" s="162">
        <v>0</v>
      </c>
      <c r="AA189" s="162">
        <v>904.21595683830594</v>
      </c>
      <c r="AB189" s="162">
        <v>121.76046891483615</v>
      </c>
      <c r="AC189" s="162">
        <v>230.00154858951362</v>
      </c>
      <c r="AD189" s="162">
        <v>0</v>
      </c>
      <c r="AE189" s="162">
        <v>178.76238401688147</v>
      </c>
      <c r="AF189" s="162">
        <v>4243.2160326677476</v>
      </c>
      <c r="AG189" s="162">
        <v>3521.6809407370984</v>
      </c>
      <c r="AH189" s="162">
        <v>0</v>
      </c>
      <c r="AI189" s="162">
        <v>3560.0222529626189</v>
      </c>
      <c r="AJ189" s="162">
        <v>528.55875235988526</v>
      </c>
      <c r="AK189" s="162">
        <v>978.69790638848917</v>
      </c>
      <c r="AL189" s="162">
        <v>0</v>
      </c>
      <c r="AM189" s="162">
        <v>744.74506853926971</v>
      </c>
      <c r="AN189" s="162">
        <v>737.12833765945709</v>
      </c>
      <c r="AO189" s="162">
        <v>1338.7872653536253</v>
      </c>
      <c r="AP189" s="162">
        <v>0</v>
      </c>
      <c r="AQ189" s="162">
        <v>1033.6280090791122</v>
      </c>
      <c r="AR189" s="162">
        <v>334.14368665920301</v>
      </c>
      <c r="AS189" s="162">
        <v>467.6189793539819</v>
      </c>
      <c r="AT189" s="162">
        <v>0</v>
      </c>
      <c r="AU189" s="162">
        <v>460.45136935265072</v>
      </c>
      <c r="AV189" s="162">
        <v>235.06515892570889</v>
      </c>
      <c r="AW189" s="162">
        <v>395.34957474368196</v>
      </c>
      <c r="AX189" s="162">
        <v>0</v>
      </c>
      <c r="AY189" s="162">
        <v>313.41893927874708</v>
      </c>
      <c r="AZ189" s="162">
        <v>297.33114618868314</v>
      </c>
      <c r="BA189" s="162">
        <v>548.48316832696094</v>
      </c>
      <c r="BB189" s="162">
        <v>0</v>
      </c>
      <c r="BC189" s="162">
        <v>414.43852476228562</v>
      </c>
      <c r="BD189" s="162">
        <v>731.95288367804744</v>
      </c>
      <c r="BE189" s="162">
        <v>580.02300313333762</v>
      </c>
      <c r="BF189" s="162">
        <v>0</v>
      </c>
      <c r="BG189" s="162">
        <v>590.25250008428304</v>
      </c>
      <c r="BH189" s="162">
        <v>463.47671875255975</v>
      </c>
      <c r="BI189" s="162">
        <v>765.14721452890444</v>
      </c>
      <c r="BJ189" s="162">
        <v>0</v>
      </c>
      <c r="BK189" s="162">
        <v>626.0828883235323</v>
      </c>
      <c r="BL189" s="162">
        <v>185.57748073242672</v>
      </c>
      <c r="BM189" s="162">
        <v>268.55711973443101</v>
      </c>
      <c r="BN189" s="162">
        <v>0</v>
      </c>
      <c r="BO189" s="162">
        <v>265.49518073638529</v>
      </c>
      <c r="BP189" s="162">
        <v>234.48300430623524</v>
      </c>
      <c r="BQ189" s="162">
        <v>389.74325365593091</v>
      </c>
      <c r="BR189" s="162">
        <v>0</v>
      </c>
      <c r="BS189" s="162">
        <v>311.12263348950563</v>
      </c>
      <c r="BT189" s="162">
        <v>572.73216370890793</v>
      </c>
      <c r="BU189" s="162">
        <v>1037.4775297626338</v>
      </c>
      <c r="BV189" s="162">
        <v>0</v>
      </c>
      <c r="BW189" s="162">
        <v>800.26636936876025</v>
      </c>
      <c r="BX189" s="162">
        <v>369.30398652561036</v>
      </c>
      <c r="BY189" s="162">
        <v>698.5617297225491</v>
      </c>
      <c r="BZ189" s="162">
        <v>0</v>
      </c>
      <c r="CA189" s="162">
        <v>522.48667858926638</v>
      </c>
    </row>
    <row r="190" spans="1:79" hidden="1" x14ac:dyDescent="0.45">
      <c r="A190" s="19">
        <v>186</v>
      </c>
      <c r="B190" s="19" t="str">
        <f t="shared" si="10"/>
        <v>40510_Grey</v>
      </c>
      <c r="C190" s="19" t="s">
        <v>1823</v>
      </c>
      <c r="D190" s="19" t="s">
        <v>1823</v>
      </c>
      <c r="E190" s="19" t="s">
        <v>1823</v>
      </c>
      <c r="F190" s="19" t="s">
        <v>1823</v>
      </c>
      <c r="G190" s="19">
        <f t="shared" si="11"/>
        <v>405</v>
      </c>
      <c r="H190" s="19">
        <f t="shared" si="8"/>
        <v>40510</v>
      </c>
      <c r="I190" s="19" t="str">
        <f t="shared" si="9"/>
        <v>040510</v>
      </c>
      <c r="J190" s="109"/>
      <c r="K190" s="113"/>
      <c r="L190" s="112"/>
      <c r="M190" s="112"/>
      <c r="N190" s="112"/>
      <c r="O190" s="112"/>
      <c r="P190" s="114"/>
      <c r="Q190" s="114"/>
      <c r="R190" s="107" t="s">
        <v>364</v>
      </c>
      <c r="S190" s="108">
        <v>265.34080600635343</v>
      </c>
      <c r="T190" s="108">
        <v>414.70080874920365</v>
      </c>
      <c r="U190" s="108">
        <v>447.50006507225902</v>
      </c>
      <c r="V190" s="108">
        <v>393.32525181668314</v>
      </c>
      <c r="W190" s="108"/>
      <c r="X190" s="162">
        <v>78.433358923443606</v>
      </c>
      <c r="Y190" s="162">
        <v>147.15682255282465</v>
      </c>
      <c r="Z190" s="162">
        <v>0</v>
      </c>
      <c r="AA190" s="162">
        <v>142.71270523812461</v>
      </c>
      <c r="AB190" s="162">
        <v>39.354901791165787</v>
      </c>
      <c r="AC190" s="162">
        <v>195.96528139137072</v>
      </c>
      <c r="AD190" s="162">
        <v>0</v>
      </c>
      <c r="AE190" s="162">
        <v>117.34687083206791</v>
      </c>
      <c r="AF190" s="162">
        <v>2664.5487249348175</v>
      </c>
      <c r="AG190" s="162">
        <v>1753.8136635013934</v>
      </c>
      <c r="AH190" s="162">
        <v>0</v>
      </c>
      <c r="AI190" s="162">
        <v>1802.9933568187985</v>
      </c>
      <c r="AJ190" s="162">
        <v>3.6523870457719174</v>
      </c>
      <c r="AK190" s="162">
        <v>10.231032117449764</v>
      </c>
      <c r="AL190" s="162">
        <v>0</v>
      </c>
      <c r="AM190" s="162">
        <v>6.3298955899448002</v>
      </c>
      <c r="AN190" s="162">
        <v>5.0437451879626405</v>
      </c>
      <c r="AO190" s="162">
        <v>14.128491412216263</v>
      </c>
      <c r="AP190" s="162">
        <v>0</v>
      </c>
      <c r="AQ190" s="162">
        <v>8.7412369012338669</v>
      </c>
      <c r="AR190" s="162">
        <v>145.67703896785881</v>
      </c>
      <c r="AS190" s="162">
        <v>437.31127607248777</v>
      </c>
      <c r="AT190" s="162">
        <v>0</v>
      </c>
      <c r="AU190" s="162">
        <v>423.16701557291327</v>
      </c>
      <c r="AV190" s="162">
        <v>3.6187089212506516</v>
      </c>
      <c r="AW190" s="162">
        <v>10.136693272931243</v>
      </c>
      <c r="AX190" s="162">
        <v>0</v>
      </c>
      <c r="AY190" s="162">
        <v>6.2715285523846509</v>
      </c>
      <c r="AZ190" s="162">
        <v>113.63265706772739</v>
      </c>
      <c r="BA190" s="162">
        <v>318.30672639059475</v>
      </c>
      <c r="BB190" s="162">
        <v>0</v>
      </c>
      <c r="BC190" s="162">
        <v>196.93500328213437</v>
      </c>
      <c r="BD190" s="162">
        <v>69.463502482568742</v>
      </c>
      <c r="BE190" s="162">
        <v>130.3275602247567</v>
      </c>
      <c r="BF190" s="162">
        <v>0</v>
      </c>
      <c r="BG190" s="162">
        <v>126.11055050976226</v>
      </c>
      <c r="BH190" s="162">
        <v>115.80794843801452</v>
      </c>
      <c r="BI190" s="162">
        <v>83.492462282660838</v>
      </c>
      <c r="BJ190" s="162">
        <v>0</v>
      </c>
      <c r="BK190" s="162">
        <v>100.91344709186511</v>
      </c>
      <c r="BL190" s="162">
        <v>79.930664493029738</v>
      </c>
      <c r="BM190" s="162">
        <v>479.89142468060294</v>
      </c>
      <c r="BN190" s="162">
        <v>0</v>
      </c>
      <c r="BO190" s="162">
        <v>468.83687704232199</v>
      </c>
      <c r="BP190" s="162">
        <v>2.3292736238419084E-2</v>
      </c>
      <c r="BQ190" s="162">
        <v>6.5247392889103265E-2</v>
      </c>
      <c r="BR190" s="162">
        <v>0</v>
      </c>
      <c r="BS190" s="162">
        <v>4.036828149524755E-2</v>
      </c>
      <c r="BT190" s="162">
        <v>10.696886186597174</v>
      </c>
      <c r="BU190" s="162">
        <v>29.964016617151991</v>
      </c>
      <c r="BV190" s="162">
        <v>0</v>
      </c>
      <c r="BW190" s="162">
        <v>18.538608271832981</v>
      </c>
      <c r="BX190" s="162">
        <v>2.5289085126280999</v>
      </c>
      <c r="BY190" s="162">
        <v>7.0839546550089008</v>
      </c>
      <c r="BZ190" s="162">
        <v>0</v>
      </c>
      <c r="CA190" s="162">
        <v>4.3828122925770865</v>
      </c>
    </row>
    <row r="191" spans="1:79" hidden="1" x14ac:dyDescent="0.45">
      <c r="A191" s="19">
        <v>187</v>
      </c>
      <c r="B191" s="19" t="str">
        <f t="shared" si="10"/>
        <v>40610_Green</v>
      </c>
      <c r="C191" s="19" t="s">
        <v>1823</v>
      </c>
      <c r="D191" s="19" t="s">
        <v>1823</v>
      </c>
      <c r="E191" s="19" t="s">
        <v>1823</v>
      </c>
      <c r="F191" s="19" t="s">
        <v>1823</v>
      </c>
      <c r="G191" s="19">
        <f t="shared" si="11"/>
        <v>406</v>
      </c>
      <c r="H191" s="19">
        <f t="shared" si="8"/>
        <v>40610</v>
      </c>
      <c r="I191" s="19" t="str">
        <f t="shared" si="9"/>
        <v>040610</v>
      </c>
      <c r="J191" s="115" t="s">
        <v>1876</v>
      </c>
      <c r="K191" s="116" t="s">
        <v>1877</v>
      </c>
      <c r="L191" s="120" t="s">
        <v>1878</v>
      </c>
      <c r="M191" s="120" t="s">
        <v>1879</v>
      </c>
      <c r="N191" s="118" t="s">
        <v>1828</v>
      </c>
      <c r="O191" s="118" t="s">
        <v>1828</v>
      </c>
      <c r="P191" s="104">
        <v>0.15</v>
      </c>
      <c r="Q191" s="104">
        <v>0.50231842843563923</v>
      </c>
      <c r="R191" s="107" t="s">
        <v>361</v>
      </c>
      <c r="S191" s="108">
        <v>3383.8300552612445</v>
      </c>
      <c r="T191" s="108">
        <v>2458.9772266557625</v>
      </c>
      <c r="U191" s="108">
        <v>3199.2329692330181</v>
      </c>
      <c r="V191" s="108">
        <v>2686.5785910653804</v>
      </c>
      <c r="W191" s="108"/>
      <c r="X191" s="162">
        <v>6615.8299256746895</v>
      </c>
      <c r="Y191" s="162">
        <v>2446.5855979456492</v>
      </c>
      <c r="Z191" s="162">
        <v>0</v>
      </c>
      <c r="AA191" s="162">
        <v>2716.196731138793</v>
      </c>
      <c r="AB191" s="162">
        <v>3256.4774465031082</v>
      </c>
      <c r="AC191" s="162">
        <v>3904.2202554165224</v>
      </c>
      <c r="AD191" s="162">
        <v>0</v>
      </c>
      <c r="AE191" s="162">
        <v>3579.0533653419875</v>
      </c>
      <c r="AF191" s="162">
        <v>2932.393294590916</v>
      </c>
      <c r="AG191" s="162">
        <v>1614.3699302438213</v>
      </c>
      <c r="AH191" s="162">
        <v>0</v>
      </c>
      <c r="AI191" s="162">
        <v>1685.5431919185648</v>
      </c>
      <c r="AJ191" s="162">
        <v>5326.3392049872928</v>
      </c>
      <c r="AK191" s="162">
        <v>3685.2538641982151</v>
      </c>
      <c r="AL191" s="162">
        <v>0</v>
      </c>
      <c r="AM191" s="162">
        <v>4658.4174712861395</v>
      </c>
      <c r="AN191" s="162">
        <v>4324.0418935372272</v>
      </c>
      <c r="AO191" s="162">
        <v>5880.4467240248186</v>
      </c>
      <c r="AP191" s="162">
        <v>0</v>
      </c>
      <c r="AQ191" s="162">
        <v>4957.4986595456758</v>
      </c>
      <c r="AR191" s="162">
        <v>8668.5357242846094</v>
      </c>
      <c r="AS191" s="162">
        <v>5931.2092506825638</v>
      </c>
      <c r="AT191" s="162">
        <v>0</v>
      </c>
      <c r="AU191" s="162">
        <v>6063.9695846522627</v>
      </c>
      <c r="AV191" s="162">
        <v>4056.5348025249077</v>
      </c>
      <c r="AW191" s="162">
        <v>2753.7074658039041</v>
      </c>
      <c r="AX191" s="162">
        <v>0</v>
      </c>
      <c r="AY191" s="162">
        <v>3526.2840764794587</v>
      </c>
      <c r="AZ191" s="162">
        <v>4932.4132485822329</v>
      </c>
      <c r="BA191" s="162">
        <v>5850.7376202354735</v>
      </c>
      <c r="BB191" s="162">
        <v>0</v>
      </c>
      <c r="BC191" s="162">
        <v>5306.1712678451013</v>
      </c>
      <c r="BD191" s="162">
        <v>4719.5145099957763</v>
      </c>
      <c r="BE191" s="162">
        <v>4883.2579464672835</v>
      </c>
      <c r="BF191" s="162">
        <v>0</v>
      </c>
      <c r="BG191" s="162">
        <v>4871.9128655117602</v>
      </c>
      <c r="BH191" s="162">
        <v>5391.2302941599883</v>
      </c>
      <c r="BI191" s="162">
        <v>3785.99243622207</v>
      </c>
      <c r="BJ191" s="162">
        <v>0</v>
      </c>
      <c r="BK191" s="162">
        <v>4651.3615723649664</v>
      </c>
      <c r="BL191" s="162">
        <v>1020.5694522971555</v>
      </c>
      <c r="BM191" s="162">
        <v>3697.573046104023</v>
      </c>
      <c r="BN191" s="162">
        <v>0</v>
      </c>
      <c r="BO191" s="162">
        <v>3623.5831283388211</v>
      </c>
      <c r="BP191" s="162">
        <v>5958.7746208198378</v>
      </c>
      <c r="BQ191" s="162">
        <v>3810.6286824341564</v>
      </c>
      <c r="BR191" s="162">
        <v>0</v>
      </c>
      <c r="BS191" s="162">
        <v>5084.4792238968639</v>
      </c>
      <c r="BT191" s="162">
        <v>5706.7437795227797</v>
      </c>
      <c r="BU191" s="162">
        <v>4695.4170012280683</v>
      </c>
      <c r="BV191" s="162">
        <v>0</v>
      </c>
      <c r="BW191" s="162">
        <v>5295.1337807568325</v>
      </c>
      <c r="BX191" s="162">
        <v>4386.2907584753912</v>
      </c>
      <c r="BY191" s="162">
        <v>6856.5889348965948</v>
      </c>
      <c r="BZ191" s="162">
        <v>0</v>
      </c>
      <c r="CA191" s="162">
        <v>5391.7021162788224</v>
      </c>
    </row>
    <row r="192" spans="1:79" hidden="1" x14ac:dyDescent="0.45">
      <c r="A192" s="19">
        <v>188</v>
      </c>
      <c r="B192" s="19" t="str">
        <f t="shared" si="10"/>
        <v>40610_Blue</v>
      </c>
      <c r="C192" s="19" t="s">
        <v>1823</v>
      </c>
      <c r="D192" s="19" t="s">
        <v>1823</v>
      </c>
      <c r="E192" s="19" t="s">
        <v>1823</v>
      </c>
      <c r="F192" s="19" t="s">
        <v>1823</v>
      </c>
      <c r="G192" s="19">
        <f t="shared" si="11"/>
        <v>406</v>
      </c>
      <c r="H192" s="19">
        <f t="shared" si="8"/>
        <v>40610</v>
      </c>
      <c r="I192" s="19" t="str">
        <f t="shared" si="9"/>
        <v>040610</v>
      </c>
      <c r="J192" s="99"/>
      <c r="K192" s="100"/>
      <c r="L192" s="121"/>
      <c r="M192" s="121"/>
      <c r="N192" s="102"/>
      <c r="O192" s="102"/>
      <c r="P192" s="104"/>
      <c r="Q192" s="104"/>
      <c r="R192" s="107" t="s">
        <v>362</v>
      </c>
      <c r="S192" s="108">
        <v>174.68143650447979</v>
      </c>
      <c r="T192" s="108">
        <v>281.7288364996914</v>
      </c>
      <c r="U192" s="108">
        <v>304.71120631172278</v>
      </c>
      <c r="V192" s="108">
        <v>266.35580528887226</v>
      </c>
      <c r="W192" s="108"/>
      <c r="X192" s="162">
        <v>728.70770537397846</v>
      </c>
      <c r="Y192" s="162">
        <v>503.7291954375446</v>
      </c>
      <c r="Z192" s="162">
        <v>0</v>
      </c>
      <c r="AA192" s="162">
        <v>517.44460802375499</v>
      </c>
      <c r="AB192" s="162">
        <v>69.678374545310731</v>
      </c>
      <c r="AC192" s="162">
        <v>131.62017353785731</v>
      </c>
      <c r="AD192" s="162">
        <v>0</v>
      </c>
      <c r="AE192" s="162">
        <v>102.2981634281734</v>
      </c>
      <c r="AF192" s="162">
        <v>2428.2133490113838</v>
      </c>
      <c r="AG192" s="162">
        <v>2015.3092855563266</v>
      </c>
      <c r="AH192" s="162">
        <v>0</v>
      </c>
      <c r="AI192" s="162">
        <v>2037.2503994302979</v>
      </c>
      <c r="AJ192" s="162">
        <v>302.47185350356932</v>
      </c>
      <c r="AK192" s="162">
        <v>560.06748245808842</v>
      </c>
      <c r="AL192" s="162">
        <v>0</v>
      </c>
      <c r="AM192" s="162">
        <v>426.18615293562976</v>
      </c>
      <c r="AN192" s="162">
        <v>421.82741949952879</v>
      </c>
      <c r="AO192" s="162">
        <v>766.13141640452216</v>
      </c>
      <c r="AP192" s="162">
        <v>0</v>
      </c>
      <c r="AQ192" s="162">
        <v>591.50166058832087</v>
      </c>
      <c r="AR192" s="162">
        <v>191.21632134379848</v>
      </c>
      <c r="AS192" s="162">
        <v>267.59859483386521</v>
      </c>
      <c r="AT192" s="162">
        <v>0</v>
      </c>
      <c r="AU192" s="162">
        <v>263.49687431062387</v>
      </c>
      <c r="AV192" s="162">
        <v>134.51786390240164</v>
      </c>
      <c r="AW192" s="162">
        <v>226.24186643521568</v>
      </c>
      <c r="AX192" s="162">
        <v>0</v>
      </c>
      <c r="AY192" s="162">
        <v>179.35642360192637</v>
      </c>
      <c r="AZ192" s="162">
        <v>170.15005898681483</v>
      </c>
      <c r="BA192" s="162">
        <v>313.87375537470535</v>
      </c>
      <c r="BB192" s="162">
        <v>0</v>
      </c>
      <c r="BC192" s="162">
        <v>237.16566642487649</v>
      </c>
      <c r="BD192" s="162">
        <v>418.86572573986615</v>
      </c>
      <c r="BE192" s="162">
        <v>331.92267094083257</v>
      </c>
      <c r="BF192" s="162">
        <v>0</v>
      </c>
      <c r="BG192" s="162">
        <v>337.77658006512013</v>
      </c>
      <c r="BH192" s="162">
        <v>265.22815401491556</v>
      </c>
      <c r="BI192" s="162">
        <v>437.86143952464727</v>
      </c>
      <c r="BJ192" s="162">
        <v>0</v>
      </c>
      <c r="BK192" s="162">
        <v>358.28079817538816</v>
      </c>
      <c r="BL192" s="162">
        <v>106.19815548421924</v>
      </c>
      <c r="BM192" s="162">
        <v>153.68389874347358</v>
      </c>
      <c r="BN192" s="162">
        <v>0</v>
      </c>
      <c r="BO192" s="162">
        <v>151.93168035730801</v>
      </c>
      <c r="BP192" s="162">
        <v>134.18472139744514</v>
      </c>
      <c r="BQ192" s="162">
        <v>223.03360562565175</v>
      </c>
      <c r="BR192" s="162">
        <v>0</v>
      </c>
      <c r="BS192" s="162">
        <v>178.04234476928616</v>
      </c>
      <c r="BT192" s="162">
        <v>327.75043142259909</v>
      </c>
      <c r="BU192" s="162">
        <v>593.70457871435053</v>
      </c>
      <c r="BV192" s="162">
        <v>0</v>
      </c>
      <c r="BW192" s="162">
        <v>457.95864879506979</v>
      </c>
      <c r="BX192" s="162">
        <v>211.33707617540585</v>
      </c>
      <c r="BY192" s="162">
        <v>399.75737840392827</v>
      </c>
      <c r="BZ192" s="162">
        <v>0</v>
      </c>
      <c r="CA192" s="162">
        <v>298.99706210183888</v>
      </c>
    </row>
    <row r="193" spans="1:79" hidden="1" x14ac:dyDescent="0.45">
      <c r="A193" s="19">
        <v>189</v>
      </c>
      <c r="B193" s="19" t="str">
        <f t="shared" si="10"/>
        <v>40610_Grey</v>
      </c>
      <c r="C193" s="19" t="s">
        <v>1823</v>
      </c>
      <c r="D193" s="19" t="s">
        <v>1823</v>
      </c>
      <c r="E193" s="19" t="s">
        <v>1823</v>
      </c>
      <c r="F193" s="19" t="s">
        <v>1823</v>
      </c>
      <c r="G193" s="19">
        <f t="shared" si="11"/>
        <v>406</v>
      </c>
      <c r="H193" s="19">
        <f t="shared" si="8"/>
        <v>40610</v>
      </c>
      <c r="I193" s="19" t="str">
        <f t="shared" si="9"/>
        <v>040610</v>
      </c>
      <c r="J193" s="109"/>
      <c r="K193" s="110"/>
      <c r="L193" s="111"/>
      <c r="M193" s="112"/>
      <c r="N193" s="112"/>
      <c r="O193" s="112"/>
      <c r="P193" s="114"/>
      <c r="Q193" s="114"/>
      <c r="R193" s="107" t="s">
        <v>364</v>
      </c>
      <c r="S193" s="108">
        <v>151.84333821839084</v>
      </c>
      <c r="T193" s="108">
        <v>237.31576047461684</v>
      </c>
      <c r="U193" s="108">
        <v>256.08538979071284</v>
      </c>
      <c r="V193" s="108">
        <v>225.08343190909093</v>
      </c>
      <c r="W193" s="108"/>
      <c r="X193" s="162">
        <v>44.884099154849636</v>
      </c>
      <c r="Y193" s="162">
        <v>84.211635271422395</v>
      </c>
      <c r="Z193" s="162">
        <v>0</v>
      </c>
      <c r="AA193" s="162">
        <v>81.668454602550653</v>
      </c>
      <c r="AB193" s="162">
        <v>22.521148379584162</v>
      </c>
      <c r="AC193" s="162">
        <v>112.14265513559776</v>
      </c>
      <c r="AD193" s="162">
        <v>0</v>
      </c>
      <c r="AE193" s="162">
        <v>67.152658744078963</v>
      </c>
      <c r="AF193" s="162">
        <v>1524.8087142313566</v>
      </c>
      <c r="AG193" s="162">
        <v>1003.6334979426448</v>
      </c>
      <c r="AH193" s="162">
        <v>0</v>
      </c>
      <c r="AI193" s="162">
        <v>1031.7769596222352</v>
      </c>
      <c r="AJ193" s="162">
        <v>2.0901068698884382</v>
      </c>
      <c r="AK193" s="162">
        <v>5.8547876352495356</v>
      </c>
      <c r="AL193" s="162">
        <v>0</v>
      </c>
      <c r="AM193" s="162">
        <v>3.6223319413904043</v>
      </c>
      <c r="AN193" s="162">
        <v>2.88632237909481</v>
      </c>
      <c r="AO193" s="162">
        <v>8.0851390040980586</v>
      </c>
      <c r="AP193" s="162">
        <v>0</v>
      </c>
      <c r="AQ193" s="162">
        <v>5.0022407454711333</v>
      </c>
      <c r="AR193" s="162">
        <v>83.364817615427896</v>
      </c>
      <c r="AS193" s="162">
        <v>250.25477610782892</v>
      </c>
      <c r="AT193" s="162">
        <v>0</v>
      </c>
      <c r="AU193" s="162">
        <v>242.16061312094752</v>
      </c>
      <c r="AV193" s="162">
        <v>2.0708343014161721</v>
      </c>
      <c r="AW193" s="162">
        <v>5.8008014983603049</v>
      </c>
      <c r="AX193" s="162">
        <v>0</v>
      </c>
      <c r="AY193" s="162">
        <v>3.5889309505724332</v>
      </c>
      <c r="AZ193" s="162">
        <v>65.027171054030063</v>
      </c>
      <c r="BA193" s="162">
        <v>182.15349776000369</v>
      </c>
      <c r="BB193" s="162">
        <v>0</v>
      </c>
      <c r="BC193" s="162">
        <v>112.69758602336128</v>
      </c>
      <c r="BD193" s="162">
        <v>39.751029101201127</v>
      </c>
      <c r="BE193" s="162">
        <v>74.580959122855717</v>
      </c>
      <c r="BF193" s="162">
        <v>0</v>
      </c>
      <c r="BG193" s="162">
        <v>72.167742542783941</v>
      </c>
      <c r="BH193" s="162">
        <v>66.271998445012457</v>
      </c>
      <c r="BI193" s="162">
        <v>47.779210366794274</v>
      </c>
      <c r="BJ193" s="162">
        <v>0</v>
      </c>
      <c r="BK193" s="162">
        <v>57.748504303506429</v>
      </c>
      <c r="BL193" s="162">
        <v>45.740943902707627</v>
      </c>
      <c r="BM193" s="162">
        <v>274.62159704202236</v>
      </c>
      <c r="BN193" s="162">
        <v>0</v>
      </c>
      <c r="BO193" s="162">
        <v>268.29554625038264</v>
      </c>
      <c r="BP193" s="162">
        <v>1.3329449321855721E-2</v>
      </c>
      <c r="BQ193" s="162">
        <v>3.7338327622669205E-2</v>
      </c>
      <c r="BR193" s="162">
        <v>0</v>
      </c>
      <c r="BS193" s="162">
        <v>2.310106279028681E-2</v>
      </c>
      <c r="BT193" s="162">
        <v>6.1213762465024546</v>
      </c>
      <c r="BU193" s="162">
        <v>17.147141361554283</v>
      </c>
      <c r="BV193" s="162">
        <v>0</v>
      </c>
      <c r="BW193" s="162">
        <v>10.608862648328545</v>
      </c>
      <c r="BX193" s="162">
        <v>1.4471875486696215</v>
      </c>
      <c r="BY193" s="162">
        <v>4.0538481012170626</v>
      </c>
      <c r="BZ193" s="162">
        <v>0</v>
      </c>
      <c r="CA193" s="162">
        <v>2.5080983935564301</v>
      </c>
    </row>
    <row r="194" spans="1:79" hidden="1" x14ac:dyDescent="0.45">
      <c r="A194" s="19">
        <v>190</v>
      </c>
      <c r="B194" s="19" t="str">
        <f t="shared" si="10"/>
        <v>40620_Green</v>
      </c>
      <c r="C194" s="19" t="s">
        <v>1823</v>
      </c>
      <c r="D194" s="19" t="s">
        <v>1823</v>
      </c>
      <c r="E194" s="19" t="s">
        <v>1823</v>
      </c>
      <c r="F194" s="19" t="s">
        <v>1823</v>
      </c>
      <c r="G194" s="19">
        <f t="shared" si="11"/>
        <v>406</v>
      </c>
      <c r="H194" s="19">
        <f t="shared" si="8"/>
        <v>40620</v>
      </c>
      <c r="I194" s="19" t="str">
        <f t="shared" si="9"/>
        <v>040620</v>
      </c>
      <c r="J194" s="115" t="s">
        <v>1880</v>
      </c>
      <c r="K194" s="116" t="s">
        <v>1881</v>
      </c>
      <c r="L194" s="117" t="s">
        <v>1882</v>
      </c>
      <c r="M194" s="118" t="s">
        <v>1883</v>
      </c>
      <c r="N194" s="118" t="s">
        <v>1876</v>
      </c>
      <c r="O194" s="119" t="s">
        <v>1877</v>
      </c>
      <c r="P194" s="104">
        <v>0.63</v>
      </c>
      <c r="Q194" s="104">
        <v>1</v>
      </c>
      <c r="R194" s="107" t="s">
        <v>361</v>
      </c>
      <c r="S194" s="108">
        <v>5371.1588178749917</v>
      </c>
      <c r="T194" s="108">
        <v>3903.1384550091466</v>
      </c>
      <c r="U194" s="108">
        <v>5078.1475702111402</v>
      </c>
      <c r="V194" s="108">
        <v>4264.41046200854</v>
      </c>
      <c r="W194" s="108"/>
      <c r="X194" s="162">
        <v>10501.317342340777</v>
      </c>
      <c r="Y194" s="162">
        <v>3883.4692030883321</v>
      </c>
      <c r="Z194" s="162">
        <v>0</v>
      </c>
      <c r="AA194" s="162">
        <v>4311.4233827599892</v>
      </c>
      <c r="AB194" s="162">
        <v>5169.0118198462033</v>
      </c>
      <c r="AC194" s="162">
        <v>6197.1750085976546</v>
      </c>
      <c r="AD194" s="162">
        <v>0</v>
      </c>
      <c r="AE194" s="162">
        <v>5681.0370878444246</v>
      </c>
      <c r="AF194" s="162">
        <v>4654.5925310966923</v>
      </c>
      <c r="AG194" s="162">
        <v>2562.4919527679704</v>
      </c>
      <c r="AH194" s="162">
        <v>0</v>
      </c>
      <c r="AI194" s="162">
        <v>2675.4653839977218</v>
      </c>
      <c r="AJ194" s="162">
        <v>8454.5066745830045</v>
      </c>
      <c r="AK194" s="162">
        <v>5849.6093082511352</v>
      </c>
      <c r="AL194" s="162">
        <v>0</v>
      </c>
      <c r="AM194" s="162">
        <v>7394.3134464859359</v>
      </c>
      <c r="AN194" s="162">
        <v>6863.5585611702018</v>
      </c>
      <c r="AO194" s="162">
        <v>9334.0424190870144</v>
      </c>
      <c r="AP194" s="162">
        <v>0</v>
      </c>
      <c r="AQ194" s="162">
        <v>7869.0454913423428</v>
      </c>
      <c r="AR194" s="162">
        <v>13759.580514737476</v>
      </c>
      <c r="AS194" s="162">
        <v>9414.617858226291</v>
      </c>
      <c r="AT194" s="162">
        <v>0</v>
      </c>
      <c r="AU194" s="162">
        <v>9625.3485470670839</v>
      </c>
      <c r="AV194" s="162">
        <v>6438.9441309919166</v>
      </c>
      <c r="AW194" s="162">
        <v>4370.9642314347684</v>
      </c>
      <c r="AX194" s="162">
        <v>0</v>
      </c>
      <c r="AY194" s="162">
        <v>5597.2763118721568</v>
      </c>
      <c r="AZ194" s="162">
        <v>7829.2273787019567</v>
      </c>
      <c r="BA194" s="162">
        <v>9286.8851114848785</v>
      </c>
      <c r="BB194" s="162">
        <v>0</v>
      </c>
      <c r="BC194" s="162">
        <v>8422.4940759446054</v>
      </c>
      <c r="BD194" s="162">
        <v>7491.2928730091689</v>
      </c>
      <c r="BE194" s="162">
        <v>7751.2030896306087</v>
      </c>
      <c r="BF194" s="162">
        <v>0</v>
      </c>
      <c r="BG194" s="162">
        <v>7733.1950246218412</v>
      </c>
      <c r="BH194" s="162">
        <v>8557.5084034285519</v>
      </c>
      <c r="BI194" s="162">
        <v>6009.5118035270953</v>
      </c>
      <c r="BJ194" s="162">
        <v>0</v>
      </c>
      <c r="BK194" s="162">
        <v>7383.1136069285176</v>
      </c>
      <c r="BL194" s="162">
        <v>1619.9515115827865</v>
      </c>
      <c r="BM194" s="162">
        <v>5869.1635652444811</v>
      </c>
      <c r="BN194" s="162">
        <v>0</v>
      </c>
      <c r="BO194" s="162">
        <v>5751.7192513314621</v>
      </c>
      <c r="BP194" s="162">
        <v>9458.372413999743</v>
      </c>
      <c r="BQ194" s="162">
        <v>6048.616956244693</v>
      </c>
      <c r="BR194" s="162">
        <v>0</v>
      </c>
      <c r="BS194" s="162">
        <v>8070.6019426934345</v>
      </c>
      <c r="BT194" s="162">
        <v>9058.3234595599679</v>
      </c>
      <c r="BU194" s="162">
        <v>7453.042859092172</v>
      </c>
      <c r="BV194" s="162">
        <v>0</v>
      </c>
      <c r="BW194" s="162">
        <v>8404.9742551695745</v>
      </c>
      <c r="BX194" s="162">
        <v>6962.3662832942719</v>
      </c>
      <c r="BY194" s="162">
        <v>10883.474499835864</v>
      </c>
      <c r="BZ194" s="162">
        <v>0</v>
      </c>
      <c r="CA194" s="162">
        <v>8558.2573274267015</v>
      </c>
    </row>
    <row r="195" spans="1:79" hidden="1" x14ac:dyDescent="0.45">
      <c r="A195" s="19">
        <v>191</v>
      </c>
      <c r="B195" s="19" t="str">
        <f t="shared" si="10"/>
        <v>40620_Blue</v>
      </c>
      <c r="C195" s="19" t="s">
        <v>1823</v>
      </c>
      <c r="D195" s="19" t="s">
        <v>1823</v>
      </c>
      <c r="E195" s="19" t="s">
        <v>1823</v>
      </c>
      <c r="F195" s="19" t="s">
        <v>1823</v>
      </c>
      <c r="G195" s="19">
        <f t="shared" si="11"/>
        <v>406</v>
      </c>
      <c r="H195" s="19">
        <f t="shared" si="8"/>
        <v>40620</v>
      </c>
      <c r="I195" s="19" t="str">
        <f t="shared" si="9"/>
        <v>040620</v>
      </c>
      <c r="J195" s="99"/>
      <c r="K195" s="100"/>
      <c r="L195" s="101"/>
      <c r="M195" s="102"/>
      <c r="N195" s="102"/>
      <c r="O195" s="103"/>
      <c r="P195" s="104"/>
      <c r="Q195" s="104"/>
      <c r="R195" s="107" t="s">
        <v>362</v>
      </c>
      <c r="S195" s="108">
        <v>293.14513730869805</v>
      </c>
      <c r="T195" s="108">
        <v>463.06164523760538</v>
      </c>
      <c r="U195" s="108">
        <v>499.54159732019485</v>
      </c>
      <c r="V195" s="108">
        <v>438.66000839503533</v>
      </c>
      <c r="W195" s="108"/>
      <c r="X195" s="162">
        <v>1172.5519132920292</v>
      </c>
      <c r="Y195" s="162">
        <v>815.44316736118185</v>
      </c>
      <c r="Z195" s="162">
        <v>0</v>
      </c>
      <c r="AA195" s="162">
        <v>837.21366352976986</v>
      </c>
      <c r="AB195" s="162">
        <v>126.47361038938212</v>
      </c>
      <c r="AC195" s="162">
        <v>224.79392625056715</v>
      </c>
      <c r="AD195" s="162">
        <v>0</v>
      </c>
      <c r="AE195" s="162">
        <v>178.25105306059268</v>
      </c>
      <c r="AF195" s="162">
        <v>3870.1799190656884</v>
      </c>
      <c r="AG195" s="162">
        <v>3214.7766437402011</v>
      </c>
      <c r="AH195" s="162">
        <v>0</v>
      </c>
      <c r="AI195" s="162">
        <v>3249.6038086195204</v>
      </c>
      <c r="AJ195" s="162">
        <v>495.98706905328464</v>
      </c>
      <c r="AK195" s="162">
        <v>904.86901977474349</v>
      </c>
      <c r="AL195" s="162">
        <v>0</v>
      </c>
      <c r="AM195" s="162">
        <v>692.35897291369804</v>
      </c>
      <c r="AN195" s="162">
        <v>685.44034841195048</v>
      </c>
      <c r="AO195" s="162">
        <v>1231.9546292135271</v>
      </c>
      <c r="AP195" s="162">
        <v>0</v>
      </c>
      <c r="AQ195" s="162">
        <v>954.76454061638231</v>
      </c>
      <c r="AR195" s="162">
        <v>319.39098625999759</v>
      </c>
      <c r="AS195" s="162">
        <v>440.63269021248448</v>
      </c>
      <c r="AT195" s="162">
        <v>0</v>
      </c>
      <c r="AU195" s="162">
        <v>434.12202271527599</v>
      </c>
      <c r="AV195" s="162">
        <v>229.3934347657169</v>
      </c>
      <c r="AW195" s="162">
        <v>374.98708957970746</v>
      </c>
      <c r="AX195" s="162">
        <v>0</v>
      </c>
      <c r="AY195" s="162">
        <v>300.56575174908949</v>
      </c>
      <c r="AZ195" s="162">
        <v>285.95247458224577</v>
      </c>
      <c r="BA195" s="162">
        <v>514.08532599159582</v>
      </c>
      <c r="BB195" s="162">
        <v>0</v>
      </c>
      <c r="BC195" s="162">
        <v>392.32645464266108</v>
      </c>
      <c r="BD195" s="162">
        <v>680.73924720613672</v>
      </c>
      <c r="BE195" s="162">
        <v>542.73439831878181</v>
      </c>
      <c r="BF195" s="162">
        <v>0</v>
      </c>
      <c r="BG195" s="162">
        <v>552.02631756368271</v>
      </c>
      <c r="BH195" s="162">
        <v>436.87008573796118</v>
      </c>
      <c r="BI195" s="162">
        <v>710.89117384864642</v>
      </c>
      <c r="BJ195" s="162">
        <v>0</v>
      </c>
      <c r="BK195" s="162">
        <v>584.57269551648915</v>
      </c>
      <c r="BL195" s="162">
        <v>184.44151664161785</v>
      </c>
      <c r="BM195" s="162">
        <v>259.8157122912279</v>
      </c>
      <c r="BN195" s="162">
        <v>0</v>
      </c>
      <c r="BO195" s="162">
        <v>257.03441326556828</v>
      </c>
      <c r="BP195" s="162">
        <v>228.86463713880181</v>
      </c>
      <c r="BQ195" s="162">
        <v>369.8946121042091</v>
      </c>
      <c r="BR195" s="162">
        <v>0</v>
      </c>
      <c r="BS195" s="162">
        <v>298.47991233220023</v>
      </c>
      <c r="BT195" s="162">
        <v>536.11179590888742</v>
      </c>
      <c r="BU195" s="162">
        <v>958.2612360545246</v>
      </c>
      <c r="BV195" s="162">
        <v>0</v>
      </c>
      <c r="BW195" s="162">
        <v>742.79150602392031</v>
      </c>
      <c r="BX195" s="162">
        <v>351.32869234191406</v>
      </c>
      <c r="BY195" s="162">
        <v>650.40853714909247</v>
      </c>
      <c r="BZ195" s="162">
        <v>0</v>
      </c>
      <c r="CA195" s="162">
        <v>490.47152714577601</v>
      </c>
    </row>
    <row r="196" spans="1:79" hidden="1" x14ac:dyDescent="0.45">
      <c r="A196" s="19">
        <v>192</v>
      </c>
      <c r="B196" s="19" t="str">
        <f t="shared" si="10"/>
        <v>40620_Grey</v>
      </c>
      <c r="C196" s="19" t="s">
        <v>1823</v>
      </c>
      <c r="D196" s="19" t="s">
        <v>1823</v>
      </c>
      <c r="E196" s="19" t="s">
        <v>1823</v>
      </c>
      <c r="F196" s="19" t="s">
        <v>1823</v>
      </c>
      <c r="G196" s="19">
        <f t="shared" si="11"/>
        <v>406</v>
      </c>
      <c r="H196" s="19">
        <f t="shared" si="8"/>
        <v>40620</v>
      </c>
      <c r="I196" s="19" t="str">
        <f t="shared" si="9"/>
        <v>040620</v>
      </c>
      <c r="J196" s="109"/>
      <c r="K196" s="110"/>
      <c r="L196" s="111"/>
      <c r="M196" s="112"/>
      <c r="N196" s="112"/>
      <c r="O196" s="113"/>
      <c r="P196" s="114"/>
      <c r="Q196" s="114"/>
      <c r="R196" s="107" t="s">
        <v>364</v>
      </c>
      <c r="S196" s="108">
        <v>241.02117177522356</v>
      </c>
      <c r="T196" s="108">
        <v>376.69168329304262</v>
      </c>
      <c r="U196" s="108">
        <v>406.48474569954419</v>
      </c>
      <c r="V196" s="108">
        <v>357.27528874458881</v>
      </c>
      <c r="W196" s="108"/>
      <c r="X196" s="162">
        <v>71.244601833094663</v>
      </c>
      <c r="Y196" s="162">
        <v>133.6692623355911</v>
      </c>
      <c r="Z196" s="162">
        <v>0</v>
      </c>
      <c r="AA196" s="162">
        <v>129.63246762309626</v>
      </c>
      <c r="AB196" s="162">
        <v>35.74785457076851</v>
      </c>
      <c r="AC196" s="162">
        <v>178.00421450094882</v>
      </c>
      <c r="AD196" s="162">
        <v>0</v>
      </c>
      <c r="AE196" s="162">
        <v>106.59152181599835</v>
      </c>
      <c r="AF196" s="162">
        <v>2420.3312924307247</v>
      </c>
      <c r="AG196" s="162">
        <v>1593.0690443534045</v>
      </c>
      <c r="AH196" s="162">
        <v>0</v>
      </c>
      <c r="AI196" s="162">
        <v>1637.7412057495796</v>
      </c>
      <c r="AJ196" s="162">
        <v>3.3176299522038701</v>
      </c>
      <c r="AK196" s="162">
        <v>9.2933137067452947</v>
      </c>
      <c r="AL196" s="162">
        <v>0</v>
      </c>
      <c r="AM196" s="162">
        <v>5.7497332403022288</v>
      </c>
      <c r="AN196" s="162">
        <v>4.5814640938012854</v>
      </c>
      <c r="AO196" s="162">
        <v>12.833553974758823</v>
      </c>
      <c r="AP196" s="162">
        <v>0</v>
      </c>
      <c r="AQ196" s="162">
        <v>7.9400646753510049</v>
      </c>
      <c r="AR196" s="162">
        <v>132.32510732607602</v>
      </c>
      <c r="AS196" s="162">
        <v>397.22980334576016</v>
      </c>
      <c r="AT196" s="162">
        <v>0</v>
      </c>
      <c r="AU196" s="162">
        <v>384.38192558880559</v>
      </c>
      <c r="AV196" s="162">
        <v>3.2870385736764636</v>
      </c>
      <c r="AW196" s="162">
        <v>9.2076214259687372</v>
      </c>
      <c r="AX196" s="162">
        <v>0</v>
      </c>
      <c r="AY196" s="162">
        <v>5.6967157945594176</v>
      </c>
      <c r="AZ196" s="162">
        <v>103.21773183179376</v>
      </c>
      <c r="BA196" s="162">
        <v>289.13253612698998</v>
      </c>
      <c r="BB196" s="162">
        <v>0</v>
      </c>
      <c r="BC196" s="162">
        <v>178.88505717993854</v>
      </c>
      <c r="BD196" s="162">
        <v>63.096871589208135</v>
      </c>
      <c r="BE196" s="162">
        <v>118.38247479818368</v>
      </c>
      <c r="BF196" s="162">
        <v>0</v>
      </c>
      <c r="BG196" s="162">
        <v>114.55197229013324</v>
      </c>
      <c r="BH196" s="162">
        <v>105.1936483254166</v>
      </c>
      <c r="BI196" s="162">
        <v>75.840016455229005</v>
      </c>
      <c r="BJ196" s="162">
        <v>0</v>
      </c>
      <c r="BK196" s="162">
        <v>91.664292545248301</v>
      </c>
      <c r="BL196" s="162">
        <v>72.604672861440676</v>
      </c>
      <c r="BM196" s="162">
        <v>435.907296892099</v>
      </c>
      <c r="BN196" s="162">
        <v>0</v>
      </c>
      <c r="BO196" s="162">
        <v>425.86594642917879</v>
      </c>
      <c r="BP196" s="162">
        <v>2.1157856066437653E-2</v>
      </c>
      <c r="BQ196" s="162">
        <v>5.9267186702649535E-2</v>
      </c>
      <c r="BR196" s="162">
        <v>0</v>
      </c>
      <c r="BS196" s="162">
        <v>3.6668353635375892E-2</v>
      </c>
      <c r="BT196" s="162">
        <v>9.7164702325435783</v>
      </c>
      <c r="BU196" s="162">
        <v>27.217684700879815</v>
      </c>
      <c r="BV196" s="162">
        <v>0</v>
      </c>
      <c r="BW196" s="162">
        <v>16.839464521156419</v>
      </c>
      <c r="BX196" s="162">
        <v>2.2971230931263835</v>
      </c>
      <c r="BY196" s="162">
        <v>6.4346795257413696</v>
      </c>
      <c r="BZ196" s="162">
        <v>0</v>
      </c>
      <c r="CA196" s="162">
        <v>3.9811085612006827</v>
      </c>
    </row>
    <row r="197" spans="1:79" hidden="1" x14ac:dyDescent="0.45">
      <c r="A197" s="19">
        <v>193</v>
      </c>
      <c r="B197" s="19" t="str">
        <f t="shared" si="10"/>
        <v>40630_Green</v>
      </c>
      <c r="C197" s="19" t="s">
        <v>1823</v>
      </c>
      <c r="D197" s="19" t="s">
        <v>1823</v>
      </c>
      <c r="E197" s="19" t="s">
        <v>1823</v>
      </c>
      <c r="F197" s="19" t="s">
        <v>1823</v>
      </c>
      <c r="G197" s="19">
        <f t="shared" si="11"/>
        <v>406</v>
      </c>
      <c r="H197" s="19">
        <f t="shared" ref="H197:H260" si="12">VALUE(I197)</f>
        <v>40630</v>
      </c>
      <c r="I197" s="19" t="str">
        <f t="shared" ref="I197:I260" si="13">IF(J197="",I196,LEFT(J197,6))</f>
        <v>040630</v>
      </c>
      <c r="J197" s="115" t="s">
        <v>1884</v>
      </c>
      <c r="K197" s="116" t="s">
        <v>1885</v>
      </c>
      <c r="L197" s="120" t="s">
        <v>1886</v>
      </c>
      <c r="M197" s="120" t="s">
        <v>1887</v>
      </c>
      <c r="N197" s="118" t="s">
        <v>1876</v>
      </c>
      <c r="O197" s="119" t="s">
        <v>1877</v>
      </c>
      <c r="P197" s="104">
        <v>0.63</v>
      </c>
      <c r="Q197" s="104">
        <v>1</v>
      </c>
      <c r="R197" s="107" t="s">
        <v>361</v>
      </c>
      <c r="S197" s="108">
        <v>5371.1588178749917</v>
      </c>
      <c r="T197" s="108">
        <v>3903.1384550091466</v>
      </c>
      <c r="U197" s="108">
        <v>5078.1475702111402</v>
      </c>
      <c r="V197" s="108">
        <v>4264.41046200854</v>
      </c>
      <c r="W197" s="108"/>
      <c r="X197" s="162">
        <v>10501.317342340777</v>
      </c>
      <c r="Y197" s="162">
        <v>3883.4692030883321</v>
      </c>
      <c r="Z197" s="162">
        <v>0</v>
      </c>
      <c r="AA197" s="162">
        <v>4311.4233827599892</v>
      </c>
      <c r="AB197" s="162">
        <v>5169.0118198462033</v>
      </c>
      <c r="AC197" s="162">
        <v>6197.1750085976546</v>
      </c>
      <c r="AD197" s="162">
        <v>0</v>
      </c>
      <c r="AE197" s="162">
        <v>5681.0370878444246</v>
      </c>
      <c r="AF197" s="162">
        <v>4654.5925310966923</v>
      </c>
      <c r="AG197" s="162">
        <v>2562.4919527679704</v>
      </c>
      <c r="AH197" s="162">
        <v>0</v>
      </c>
      <c r="AI197" s="162">
        <v>2675.4653839977218</v>
      </c>
      <c r="AJ197" s="162">
        <v>8454.5066745830045</v>
      </c>
      <c r="AK197" s="162">
        <v>5849.6093082511352</v>
      </c>
      <c r="AL197" s="162">
        <v>0</v>
      </c>
      <c r="AM197" s="162">
        <v>7394.3134464859359</v>
      </c>
      <c r="AN197" s="162">
        <v>6863.5585611702018</v>
      </c>
      <c r="AO197" s="162">
        <v>9334.0424190870144</v>
      </c>
      <c r="AP197" s="162">
        <v>0</v>
      </c>
      <c r="AQ197" s="162">
        <v>7869.0454913423428</v>
      </c>
      <c r="AR197" s="162">
        <v>13759.580514737476</v>
      </c>
      <c r="AS197" s="162">
        <v>9414.617858226291</v>
      </c>
      <c r="AT197" s="162">
        <v>0</v>
      </c>
      <c r="AU197" s="162">
        <v>9625.3485470670839</v>
      </c>
      <c r="AV197" s="162">
        <v>6438.9441309919166</v>
      </c>
      <c r="AW197" s="162">
        <v>4370.9642314347684</v>
      </c>
      <c r="AX197" s="162">
        <v>0</v>
      </c>
      <c r="AY197" s="162">
        <v>5597.2763118721568</v>
      </c>
      <c r="AZ197" s="162">
        <v>7829.2273787019567</v>
      </c>
      <c r="BA197" s="162">
        <v>9286.8851114848785</v>
      </c>
      <c r="BB197" s="162">
        <v>0</v>
      </c>
      <c r="BC197" s="162">
        <v>8422.4940759446054</v>
      </c>
      <c r="BD197" s="162">
        <v>7491.2928730091689</v>
      </c>
      <c r="BE197" s="162">
        <v>7751.2030896306087</v>
      </c>
      <c r="BF197" s="162">
        <v>0</v>
      </c>
      <c r="BG197" s="162">
        <v>7733.1950246218412</v>
      </c>
      <c r="BH197" s="162">
        <v>8557.5084034285519</v>
      </c>
      <c r="BI197" s="162">
        <v>6009.5118035270953</v>
      </c>
      <c r="BJ197" s="162">
        <v>0</v>
      </c>
      <c r="BK197" s="162">
        <v>7383.1136069285176</v>
      </c>
      <c r="BL197" s="162">
        <v>1619.9515115827865</v>
      </c>
      <c r="BM197" s="162">
        <v>5869.1635652444811</v>
      </c>
      <c r="BN197" s="162">
        <v>0</v>
      </c>
      <c r="BO197" s="162">
        <v>5751.7192513314621</v>
      </c>
      <c r="BP197" s="162">
        <v>9458.372413999743</v>
      </c>
      <c r="BQ197" s="162">
        <v>6048.616956244693</v>
      </c>
      <c r="BR197" s="162">
        <v>0</v>
      </c>
      <c r="BS197" s="162">
        <v>8070.6019426934345</v>
      </c>
      <c r="BT197" s="162">
        <v>9058.3234595599679</v>
      </c>
      <c r="BU197" s="162">
        <v>7453.042859092172</v>
      </c>
      <c r="BV197" s="162">
        <v>0</v>
      </c>
      <c r="BW197" s="162">
        <v>8404.9742551695745</v>
      </c>
      <c r="BX197" s="162">
        <v>6962.3662832942719</v>
      </c>
      <c r="BY197" s="162">
        <v>10883.474499835864</v>
      </c>
      <c r="BZ197" s="162">
        <v>0</v>
      </c>
      <c r="CA197" s="162">
        <v>8558.2573274267015</v>
      </c>
    </row>
    <row r="198" spans="1:79" hidden="1" x14ac:dyDescent="0.45">
      <c r="A198" s="19">
        <v>194</v>
      </c>
      <c r="B198" s="19" t="str">
        <f t="shared" ref="B198:B261" si="14">H198&amp;"_"&amp;R198</f>
        <v>40630_Blue</v>
      </c>
      <c r="C198" s="19" t="s">
        <v>1823</v>
      </c>
      <c r="D198" s="19" t="s">
        <v>1823</v>
      </c>
      <c r="E198" s="19" t="s">
        <v>1823</v>
      </c>
      <c r="F198" s="19" t="s">
        <v>1823</v>
      </c>
      <c r="G198" s="19">
        <f t="shared" ref="G198:G261" si="15">ROUND(H198/100,0)</f>
        <v>406</v>
      </c>
      <c r="H198" s="19">
        <f t="shared" si="12"/>
        <v>40630</v>
      </c>
      <c r="I198" s="19" t="str">
        <f t="shared" si="13"/>
        <v>040630</v>
      </c>
      <c r="J198" s="99"/>
      <c r="K198" s="100"/>
      <c r="L198" s="121"/>
      <c r="M198" s="121"/>
      <c r="N198" s="102"/>
      <c r="O198" s="103"/>
      <c r="P198" s="104"/>
      <c r="Q198" s="104"/>
      <c r="R198" s="107" t="s">
        <v>362</v>
      </c>
      <c r="S198" s="108">
        <v>293.14513730869805</v>
      </c>
      <c r="T198" s="108">
        <v>463.06164523760538</v>
      </c>
      <c r="U198" s="108">
        <v>499.54159732019485</v>
      </c>
      <c r="V198" s="108">
        <v>438.66000839503533</v>
      </c>
      <c r="W198" s="108"/>
      <c r="X198" s="162">
        <v>1172.5519132920292</v>
      </c>
      <c r="Y198" s="162">
        <v>815.44316736118185</v>
      </c>
      <c r="Z198" s="162">
        <v>0</v>
      </c>
      <c r="AA198" s="162">
        <v>837.21366352976986</v>
      </c>
      <c r="AB198" s="162">
        <v>126.47361038938212</v>
      </c>
      <c r="AC198" s="162">
        <v>224.79392625056715</v>
      </c>
      <c r="AD198" s="162">
        <v>0</v>
      </c>
      <c r="AE198" s="162">
        <v>178.25105306059268</v>
      </c>
      <c r="AF198" s="162">
        <v>3870.1799190656884</v>
      </c>
      <c r="AG198" s="162">
        <v>3214.7766437402011</v>
      </c>
      <c r="AH198" s="162">
        <v>0</v>
      </c>
      <c r="AI198" s="162">
        <v>3249.6038086195204</v>
      </c>
      <c r="AJ198" s="162">
        <v>495.98706905328464</v>
      </c>
      <c r="AK198" s="162">
        <v>904.86901977474349</v>
      </c>
      <c r="AL198" s="162">
        <v>0</v>
      </c>
      <c r="AM198" s="162">
        <v>692.35897291369804</v>
      </c>
      <c r="AN198" s="162">
        <v>685.44034841195048</v>
      </c>
      <c r="AO198" s="162">
        <v>1231.9546292135271</v>
      </c>
      <c r="AP198" s="162">
        <v>0</v>
      </c>
      <c r="AQ198" s="162">
        <v>954.76454061638231</v>
      </c>
      <c r="AR198" s="162">
        <v>319.39098625999759</v>
      </c>
      <c r="AS198" s="162">
        <v>440.63269021248448</v>
      </c>
      <c r="AT198" s="162">
        <v>0</v>
      </c>
      <c r="AU198" s="162">
        <v>434.12202271527599</v>
      </c>
      <c r="AV198" s="162">
        <v>229.3934347657169</v>
      </c>
      <c r="AW198" s="162">
        <v>374.98708957970746</v>
      </c>
      <c r="AX198" s="162">
        <v>0</v>
      </c>
      <c r="AY198" s="162">
        <v>300.56575174908949</v>
      </c>
      <c r="AZ198" s="162">
        <v>285.95247458224577</v>
      </c>
      <c r="BA198" s="162">
        <v>514.08532599159582</v>
      </c>
      <c r="BB198" s="162">
        <v>0</v>
      </c>
      <c r="BC198" s="162">
        <v>392.32645464266108</v>
      </c>
      <c r="BD198" s="162">
        <v>680.73924720613672</v>
      </c>
      <c r="BE198" s="162">
        <v>542.73439831878181</v>
      </c>
      <c r="BF198" s="162">
        <v>0</v>
      </c>
      <c r="BG198" s="162">
        <v>552.02631756368271</v>
      </c>
      <c r="BH198" s="162">
        <v>436.87008573796118</v>
      </c>
      <c r="BI198" s="162">
        <v>710.89117384864642</v>
      </c>
      <c r="BJ198" s="162">
        <v>0</v>
      </c>
      <c r="BK198" s="162">
        <v>584.57269551648915</v>
      </c>
      <c r="BL198" s="162">
        <v>184.44151664161785</v>
      </c>
      <c r="BM198" s="162">
        <v>259.8157122912279</v>
      </c>
      <c r="BN198" s="162">
        <v>0</v>
      </c>
      <c r="BO198" s="162">
        <v>257.03441326556828</v>
      </c>
      <c r="BP198" s="162">
        <v>228.86463713880181</v>
      </c>
      <c r="BQ198" s="162">
        <v>369.8946121042091</v>
      </c>
      <c r="BR198" s="162">
        <v>0</v>
      </c>
      <c r="BS198" s="162">
        <v>298.47991233220023</v>
      </c>
      <c r="BT198" s="162">
        <v>536.11179590888742</v>
      </c>
      <c r="BU198" s="162">
        <v>958.2612360545246</v>
      </c>
      <c r="BV198" s="162">
        <v>0</v>
      </c>
      <c r="BW198" s="162">
        <v>742.79150602392031</v>
      </c>
      <c r="BX198" s="162">
        <v>351.32869234191406</v>
      </c>
      <c r="BY198" s="162">
        <v>650.40853714909247</v>
      </c>
      <c r="BZ198" s="162">
        <v>0</v>
      </c>
      <c r="CA198" s="162">
        <v>490.47152714577601</v>
      </c>
    </row>
    <row r="199" spans="1:79" hidden="1" x14ac:dyDescent="0.45">
      <c r="A199" s="19">
        <v>195</v>
      </c>
      <c r="B199" s="19" t="str">
        <f t="shared" si="14"/>
        <v>40630_Grey</v>
      </c>
      <c r="C199" s="19" t="s">
        <v>1823</v>
      </c>
      <c r="D199" s="19" t="s">
        <v>1823</v>
      </c>
      <c r="E199" s="19" t="s">
        <v>1823</v>
      </c>
      <c r="F199" s="19" t="s">
        <v>1823</v>
      </c>
      <c r="G199" s="19">
        <f t="shared" si="15"/>
        <v>406</v>
      </c>
      <c r="H199" s="19">
        <f t="shared" si="12"/>
        <v>40630</v>
      </c>
      <c r="I199" s="19" t="str">
        <f t="shared" si="13"/>
        <v>040630</v>
      </c>
      <c r="J199" s="109"/>
      <c r="K199" s="110"/>
      <c r="L199" s="111"/>
      <c r="M199" s="112"/>
      <c r="N199" s="112"/>
      <c r="O199" s="113"/>
      <c r="P199" s="114"/>
      <c r="Q199" s="114"/>
      <c r="R199" s="107" t="s">
        <v>364</v>
      </c>
      <c r="S199" s="108">
        <v>241.02117177522356</v>
      </c>
      <c r="T199" s="108">
        <v>376.69168329304262</v>
      </c>
      <c r="U199" s="108">
        <v>406.48474569954419</v>
      </c>
      <c r="V199" s="108">
        <v>357.27528874458881</v>
      </c>
      <c r="W199" s="108"/>
      <c r="X199" s="162">
        <v>71.244601833094663</v>
      </c>
      <c r="Y199" s="162">
        <v>133.6692623355911</v>
      </c>
      <c r="Z199" s="162">
        <v>0</v>
      </c>
      <c r="AA199" s="162">
        <v>129.63246762309626</v>
      </c>
      <c r="AB199" s="162">
        <v>35.74785457076851</v>
      </c>
      <c r="AC199" s="162">
        <v>178.00421450094882</v>
      </c>
      <c r="AD199" s="162">
        <v>0</v>
      </c>
      <c r="AE199" s="162">
        <v>106.59152181599835</v>
      </c>
      <c r="AF199" s="162">
        <v>2420.3312924307247</v>
      </c>
      <c r="AG199" s="162">
        <v>1593.0690443534045</v>
      </c>
      <c r="AH199" s="162">
        <v>0</v>
      </c>
      <c r="AI199" s="162">
        <v>1637.7412057495796</v>
      </c>
      <c r="AJ199" s="162">
        <v>3.3176299522038701</v>
      </c>
      <c r="AK199" s="162">
        <v>9.2933137067452947</v>
      </c>
      <c r="AL199" s="162">
        <v>0</v>
      </c>
      <c r="AM199" s="162">
        <v>5.7497332403022288</v>
      </c>
      <c r="AN199" s="162">
        <v>4.5814640938012854</v>
      </c>
      <c r="AO199" s="162">
        <v>12.833553974758823</v>
      </c>
      <c r="AP199" s="162">
        <v>0</v>
      </c>
      <c r="AQ199" s="162">
        <v>7.9400646753510049</v>
      </c>
      <c r="AR199" s="162">
        <v>132.32510732607602</v>
      </c>
      <c r="AS199" s="162">
        <v>397.22980334576016</v>
      </c>
      <c r="AT199" s="162">
        <v>0</v>
      </c>
      <c r="AU199" s="162">
        <v>384.38192558880559</v>
      </c>
      <c r="AV199" s="162">
        <v>3.2870385736764636</v>
      </c>
      <c r="AW199" s="162">
        <v>9.2076214259687372</v>
      </c>
      <c r="AX199" s="162">
        <v>0</v>
      </c>
      <c r="AY199" s="162">
        <v>5.6967157945594176</v>
      </c>
      <c r="AZ199" s="162">
        <v>103.21773183179376</v>
      </c>
      <c r="BA199" s="162">
        <v>289.13253612698998</v>
      </c>
      <c r="BB199" s="162">
        <v>0</v>
      </c>
      <c r="BC199" s="162">
        <v>178.88505717993854</v>
      </c>
      <c r="BD199" s="162">
        <v>63.096871589208135</v>
      </c>
      <c r="BE199" s="162">
        <v>118.38247479818368</v>
      </c>
      <c r="BF199" s="162">
        <v>0</v>
      </c>
      <c r="BG199" s="162">
        <v>114.55197229013324</v>
      </c>
      <c r="BH199" s="162">
        <v>105.1936483254166</v>
      </c>
      <c r="BI199" s="162">
        <v>75.840016455229005</v>
      </c>
      <c r="BJ199" s="162">
        <v>0</v>
      </c>
      <c r="BK199" s="162">
        <v>91.664292545248301</v>
      </c>
      <c r="BL199" s="162">
        <v>72.604672861440676</v>
      </c>
      <c r="BM199" s="162">
        <v>435.907296892099</v>
      </c>
      <c r="BN199" s="162">
        <v>0</v>
      </c>
      <c r="BO199" s="162">
        <v>425.86594642917879</v>
      </c>
      <c r="BP199" s="162">
        <v>2.1157856066437653E-2</v>
      </c>
      <c r="BQ199" s="162">
        <v>5.9267186702649535E-2</v>
      </c>
      <c r="BR199" s="162">
        <v>0</v>
      </c>
      <c r="BS199" s="162">
        <v>3.6668353635375892E-2</v>
      </c>
      <c r="BT199" s="162">
        <v>9.7164702325435783</v>
      </c>
      <c r="BU199" s="162">
        <v>27.217684700879815</v>
      </c>
      <c r="BV199" s="162">
        <v>0</v>
      </c>
      <c r="BW199" s="162">
        <v>16.839464521156419</v>
      </c>
      <c r="BX199" s="162">
        <v>2.2971230931263835</v>
      </c>
      <c r="BY199" s="162">
        <v>6.4346795257413696</v>
      </c>
      <c r="BZ199" s="162">
        <v>0</v>
      </c>
      <c r="CA199" s="162">
        <v>3.9811085612006827</v>
      </c>
    </row>
    <row r="200" spans="1:79" hidden="1" x14ac:dyDescent="0.45">
      <c r="A200" s="19">
        <v>196</v>
      </c>
      <c r="B200" s="19" t="str">
        <f t="shared" si="14"/>
        <v>40640_Green</v>
      </c>
      <c r="C200" s="19" t="s">
        <v>1823</v>
      </c>
      <c r="D200" s="19" t="s">
        <v>1823</v>
      </c>
      <c r="E200" s="19" t="s">
        <v>1823</v>
      </c>
      <c r="F200" s="19" t="s">
        <v>1823</v>
      </c>
      <c r="G200" s="19">
        <f t="shared" si="15"/>
        <v>406</v>
      </c>
      <c r="H200" s="19">
        <f t="shared" si="12"/>
        <v>40640</v>
      </c>
      <c r="I200" s="19" t="str">
        <f t="shared" si="13"/>
        <v>040640</v>
      </c>
      <c r="J200" s="115" t="s">
        <v>1888</v>
      </c>
      <c r="K200" s="116" t="s">
        <v>1889</v>
      </c>
      <c r="L200" s="117" t="s">
        <v>1890</v>
      </c>
      <c r="M200" s="118" t="s">
        <v>1891</v>
      </c>
      <c r="N200" s="118" t="s">
        <v>1876</v>
      </c>
      <c r="O200" s="119" t="s">
        <v>1877</v>
      </c>
      <c r="P200" s="104">
        <v>0.63</v>
      </c>
      <c r="Q200" s="104">
        <v>1</v>
      </c>
      <c r="R200" s="107" t="s">
        <v>361</v>
      </c>
      <c r="S200" s="108">
        <v>5371.1588178749917</v>
      </c>
      <c r="T200" s="108">
        <v>3903.1384550091466</v>
      </c>
      <c r="U200" s="108">
        <v>5078.1475702111402</v>
      </c>
      <c r="V200" s="108">
        <v>4264.41046200854</v>
      </c>
      <c r="W200" s="108"/>
      <c r="X200" s="162">
        <v>10501.317342340777</v>
      </c>
      <c r="Y200" s="162">
        <v>3883.4692030883321</v>
      </c>
      <c r="Z200" s="162">
        <v>0</v>
      </c>
      <c r="AA200" s="162">
        <v>4311.4233827599892</v>
      </c>
      <c r="AB200" s="162">
        <v>5169.0118198462033</v>
      </c>
      <c r="AC200" s="162">
        <v>6197.1750085976546</v>
      </c>
      <c r="AD200" s="162">
        <v>0</v>
      </c>
      <c r="AE200" s="162">
        <v>5681.0370878444246</v>
      </c>
      <c r="AF200" s="162">
        <v>4654.5925310966923</v>
      </c>
      <c r="AG200" s="162">
        <v>2562.4919527679704</v>
      </c>
      <c r="AH200" s="162">
        <v>0</v>
      </c>
      <c r="AI200" s="162">
        <v>2675.4653839977218</v>
      </c>
      <c r="AJ200" s="162">
        <v>8454.5066745830045</v>
      </c>
      <c r="AK200" s="162">
        <v>5849.6093082511352</v>
      </c>
      <c r="AL200" s="162">
        <v>0</v>
      </c>
      <c r="AM200" s="162">
        <v>7394.3134464859359</v>
      </c>
      <c r="AN200" s="162">
        <v>6863.5585611702018</v>
      </c>
      <c r="AO200" s="162">
        <v>9334.0424190870144</v>
      </c>
      <c r="AP200" s="162">
        <v>0</v>
      </c>
      <c r="AQ200" s="162">
        <v>7869.0454913423428</v>
      </c>
      <c r="AR200" s="162">
        <v>13759.580514737476</v>
      </c>
      <c r="AS200" s="162">
        <v>9414.617858226291</v>
      </c>
      <c r="AT200" s="162">
        <v>0</v>
      </c>
      <c r="AU200" s="162">
        <v>9625.3485470670839</v>
      </c>
      <c r="AV200" s="162">
        <v>6438.9441309919166</v>
      </c>
      <c r="AW200" s="162">
        <v>4370.9642314347684</v>
      </c>
      <c r="AX200" s="162">
        <v>0</v>
      </c>
      <c r="AY200" s="162">
        <v>5597.2763118721568</v>
      </c>
      <c r="AZ200" s="162">
        <v>7829.2273787019567</v>
      </c>
      <c r="BA200" s="162">
        <v>9286.8851114848785</v>
      </c>
      <c r="BB200" s="162">
        <v>0</v>
      </c>
      <c r="BC200" s="162">
        <v>8422.4940759446054</v>
      </c>
      <c r="BD200" s="162">
        <v>7491.2928730091689</v>
      </c>
      <c r="BE200" s="162">
        <v>7751.2030896306087</v>
      </c>
      <c r="BF200" s="162">
        <v>0</v>
      </c>
      <c r="BG200" s="162">
        <v>7733.1950246218412</v>
      </c>
      <c r="BH200" s="162">
        <v>8557.5084034285519</v>
      </c>
      <c r="BI200" s="162">
        <v>6009.5118035270953</v>
      </c>
      <c r="BJ200" s="162">
        <v>0</v>
      </c>
      <c r="BK200" s="162">
        <v>7383.1136069285176</v>
      </c>
      <c r="BL200" s="162">
        <v>1619.9515115827865</v>
      </c>
      <c r="BM200" s="162">
        <v>5869.1635652444811</v>
      </c>
      <c r="BN200" s="162">
        <v>0</v>
      </c>
      <c r="BO200" s="162">
        <v>5751.7192513314621</v>
      </c>
      <c r="BP200" s="162">
        <v>9458.372413999743</v>
      </c>
      <c r="BQ200" s="162">
        <v>6048.616956244693</v>
      </c>
      <c r="BR200" s="162">
        <v>0</v>
      </c>
      <c r="BS200" s="162">
        <v>8070.6019426934345</v>
      </c>
      <c r="BT200" s="162">
        <v>9058.3234595599679</v>
      </c>
      <c r="BU200" s="162">
        <v>7453.042859092172</v>
      </c>
      <c r="BV200" s="162">
        <v>0</v>
      </c>
      <c r="BW200" s="162">
        <v>8404.9742551695745</v>
      </c>
      <c r="BX200" s="162">
        <v>6962.3662832942719</v>
      </c>
      <c r="BY200" s="162">
        <v>10883.474499835864</v>
      </c>
      <c r="BZ200" s="162">
        <v>0</v>
      </c>
      <c r="CA200" s="162">
        <v>8558.2573274267015</v>
      </c>
    </row>
    <row r="201" spans="1:79" hidden="1" x14ac:dyDescent="0.45">
      <c r="A201" s="19">
        <v>197</v>
      </c>
      <c r="B201" s="19" t="str">
        <f t="shared" si="14"/>
        <v>40640_Blue</v>
      </c>
      <c r="C201" s="19" t="s">
        <v>1823</v>
      </c>
      <c r="D201" s="19" t="s">
        <v>1823</v>
      </c>
      <c r="E201" s="19" t="s">
        <v>1823</v>
      </c>
      <c r="F201" s="19" t="s">
        <v>1823</v>
      </c>
      <c r="G201" s="19">
        <f t="shared" si="15"/>
        <v>406</v>
      </c>
      <c r="H201" s="19">
        <f t="shared" si="12"/>
        <v>40640</v>
      </c>
      <c r="I201" s="19" t="str">
        <f t="shared" si="13"/>
        <v>040640</v>
      </c>
      <c r="J201" s="99"/>
      <c r="K201" s="100"/>
      <c r="L201" s="101"/>
      <c r="M201" s="102"/>
      <c r="N201" s="102"/>
      <c r="O201" s="103"/>
      <c r="P201" s="104"/>
      <c r="Q201" s="104"/>
      <c r="R201" s="107" t="s">
        <v>362</v>
      </c>
      <c r="S201" s="108">
        <v>293.14513730869805</v>
      </c>
      <c r="T201" s="108">
        <v>463.06164523760538</v>
      </c>
      <c r="U201" s="108">
        <v>499.54159732019485</v>
      </c>
      <c r="V201" s="108">
        <v>438.66000839503533</v>
      </c>
      <c r="W201" s="108"/>
      <c r="X201" s="162">
        <v>1172.5519132920292</v>
      </c>
      <c r="Y201" s="162">
        <v>815.44316736118185</v>
      </c>
      <c r="Z201" s="162">
        <v>0</v>
      </c>
      <c r="AA201" s="162">
        <v>837.21366352976986</v>
      </c>
      <c r="AB201" s="162">
        <v>126.47361038938212</v>
      </c>
      <c r="AC201" s="162">
        <v>224.79392625056715</v>
      </c>
      <c r="AD201" s="162">
        <v>0</v>
      </c>
      <c r="AE201" s="162">
        <v>178.25105306059268</v>
      </c>
      <c r="AF201" s="162">
        <v>3870.1799190656884</v>
      </c>
      <c r="AG201" s="162">
        <v>3214.7766437402011</v>
      </c>
      <c r="AH201" s="162">
        <v>0</v>
      </c>
      <c r="AI201" s="162">
        <v>3249.6038086195204</v>
      </c>
      <c r="AJ201" s="162">
        <v>495.98706905328464</v>
      </c>
      <c r="AK201" s="162">
        <v>904.86901977474349</v>
      </c>
      <c r="AL201" s="162">
        <v>0</v>
      </c>
      <c r="AM201" s="162">
        <v>692.35897291369804</v>
      </c>
      <c r="AN201" s="162">
        <v>685.44034841195048</v>
      </c>
      <c r="AO201" s="162">
        <v>1231.9546292135271</v>
      </c>
      <c r="AP201" s="162">
        <v>0</v>
      </c>
      <c r="AQ201" s="162">
        <v>954.76454061638231</v>
      </c>
      <c r="AR201" s="162">
        <v>319.39098625999759</v>
      </c>
      <c r="AS201" s="162">
        <v>440.63269021248448</v>
      </c>
      <c r="AT201" s="162">
        <v>0</v>
      </c>
      <c r="AU201" s="162">
        <v>434.12202271527599</v>
      </c>
      <c r="AV201" s="162">
        <v>229.3934347657169</v>
      </c>
      <c r="AW201" s="162">
        <v>374.98708957970746</v>
      </c>
      <c r="AX201" s="162">
        <v>0</v>
      </c>
      <c r="AY201" s="162">
        <v>300.56575174908949</v>
      </c>
      <c r="AZ201" s="162">
        <v>285.95247458224577</v>
      </c>
      <c r="BA201" s="162">
        <v>514.08532599159582</v>
      </c>
      <c r="BB201" s="162">
        <v>0</v>
      </c>
      <c r="BC201" s="162">
        <v>392.32645464266108</v>
      </c>
      <c r="BD201" s="162">
        <v>680.73924720613672</v>
      </c>
      <c r="BE201" s="162">
        <v>542.73439831878181</v>
      </c>
      <c r="BF201" s="162">
        <v>0</v>
      </c>
      <c r="BG201" s="162">
        <v>552.02631756368271</v>
      </c>
      <c r="BH201" s="162">
        <v>436.87008573796118</v>
      </c>
      <c r="BI201" s="162">
        <v>710.89117384864642</v>
      </c>
      <c r="BJ201" s="162">
        <v>0</v>
      </c>
      <c r="BK201" s="162">
        <v>584.57269551648915</v>
      </c>
      <c r="BL201" s="162">
        <v>184.44151664161785</v>
      </c>
      <c r="BM201" s="162">
        <v>259.8157122912279</v>
      </c>
      <c r="BN201" s="162">
        <v>0</v>
      </c>
      <c r="BO201" s="162">
        <v>257.03441326556828</v>
      </c>
      <c r="BP201" s="162">
        <v>228.86463713880181</v>
      </c>
      <c r="BQ201" s="162">
        <v>369.8946121042091</v>
      </c>
      <c r="BR201" s="162">
        <v>0</v>
      </c>
      <c r="BS201" s="162">
        <v>298.47991233220023</v>
      </c>
      <c r="BT201" s="162">
        <v>536.11179590888742</v>
      </c>
      <c r="BU201" s="162">
        <v>958.2612360545246</v>
      </c>
      <c r="BV201" s="162">
        <v>0</v>
      </c>
      <c r="BW201" s="162">
        <v>742.79150602392031</v>
      </c>
      <c r="BX201" s="162">
        <v>351.32869234191406</v>
      </c>
      <c r="BY201" s="162">
        <v>650.40853714909247</v>
      </c>
      <c r="BZ201" s="162">
        <v>0</v>
      </c>
      <c r="CA201" s="162">
        <v>490.47152714577601</v>
      </c>
    </row>
    <row r="202" spans="1:79" hidden="1" x14ac:dyDescent="0.45">
      <c r="A202" s="19">
        <v>198</v>
      </c>
      <c r="B202" s="19" t="str">
        <f t="shared" si="14"/>
        <v>40640_Grey</v>
      </c>
      <c r="C202" s="19" t="s">
        <v>1823</v>
      </c>
      <c r="D202" s="19" t="s">
        <v>1823</v>
      </c>
      <c r="E202" s="19" t="s">
        <v>1823</v>
      </c>
      <c r="F202" s="19" t="s">
        <v>1823</v>
      </c>
      <c r="G202" s="19">
        <f t="shared" si="15"/>
        <v>406</v>
      </c>
      <c r="H202" s="19">
        <f t="shared" si="12"/>
        <v>40640</v>
      </c>
      <c r="I202" s="19" t="str">
        <f t="shared" si="13"/>
        <v>040640</v>
      </c>
      <c r="J202" s="109"/>
      <c r="K202" s="110"/>
      <c r="L202" s="111"/>
      <c r="M202" s="112"/>
      <c r="N202" s="112"/>
      <c r="O202" s="113"/>
      <c r="P202" s="114"/>
      <c r="Q202" s="114"/>
      <c r="R202" s="107" t="s">
        <v>364</v>
      </c>
      <c r="S202" s="108">
        <v>241.02117177522356</v>
      </c>
      <c r="T202" s="108">
        <v>376.69168329304262</v>
      </c>
      <c r="U202" s="108">
        <v>406.48474569954419</v>
      </c>
      <c r="V202" s="108">
        <v>357.27528874458881</v>
      </c>
      <c r="W202" s="108"/>
      <c r="X202" s="162">
        <v>71.244601833094663</v>
      </c>
      <c r="Y202" s="162">
        <v>133.6692623355911</v>
      </c>
      <c r="Z202" s="162">
        <v>0</v>
      </c>
      <c r="AA202" s="162">
        <v>129.63246762309626</v>
      </c>
      <c r="AB202" s="162">
        <v>35.74785457076851</v>
      </c>
      <c r="AC202" s="162">
        <v>178.00421450094882</v>
      </c>
      <c r="AD202" s="162">
        <v>0</v>
      </c>
      <c r="AE202" s="162">
        <v>106.59152181599835</v>
      </c>
      <c r="AF202" s="162">
        <v>2420.3312924307247</v>
      </c>
      <c r="AG202" s="162">
        <v>1593.0690443534045</v>
      </c>
      <c r="AH202" s="162">
        <v>0</v>
      </c>
      <c r="AI202" s="162">
        <v>1637.7412057495796</v>
      </c>
      <c r="AJ202" s="162">
        <v>3.3176299522038701</v>
      </c>
      <c r="AK202" s="162">
        <v>9.2933137067452947</v>
      </c>
      <c r="AL202" s="162">
        <v>0</v>
      </c>
      <c r="AM202" s="162">
        <v>5.7497332403022288</v>
      </c>
      <c r="AN202" s="162">
        <v>4.5814640938012854</v>
      </c>
      <c r="AO202" s="162">
        <v>12.833553974758823</v>
      </c>
      <c r="AP202" s="162">
        <v>0</v>
      </c>
      <c r="AQ202" s="162">
        <v>7.9400646753510049</v>
      </c>
      <c r="AR202" s="162">
        <v>132.32510732607602</v>
      </c>
      <c r="AS202" s="162">
        <v>397.22980334576016</v>
      </c>
      <c r="AT202" s="162">
        <v>0</v>
      </c>
      <c r="AU202" s="162">
        <v>384.38192558880559</v>
      </c>
      <c r="AV202" s="162">
        <v>3.2870385736764636</v>
      </c>
      <c r="AW202" s="162">
        <v>9.2076214259687372</v>
      </c>
      <c r="AX202" s="162">
        <v>0</v>
      </c>
      <c r="AY202" s="162">
        <v>5.6967157945594176</v>
      </c>
      <c r="AZ202" s="162">
        <v>103.21773183179376</v>
      </c>
      <c r="BA202" s="162">
        <v>289.13253612698998</v>
      </c>
      <c r="BB202" s="162">
        <v>0</v>
      </c>
      <c r="BC202" s="162">
        <v>178.88505717993854</v>
      </c>
      <c r="BD202" s="162">
        <v>63.096871589208135</v>
      </c>
      <c r="BE202" s="162">
        <v>118.38247479818368</v>
      </c>
      <c r="BF202" s="162">
        <v>0</v>
      </c>
      <c r="BG202" s="162">
        <v>114.55197229013324</v>
      </c>
      <c r="BH202" s="162">
        <v>105.1936483254166</v>
      </c>
      <c r="BI202" s="162">
        <v>75.840016455229005</v>
      </c>
      <c r="BJ202" s="162">
        <v>0</v>
      </c>
      <c r="BK202" s="162">
        <v>91.664292545248301</v>
      </c>
      <c r="BL202" s="162">
        <v>72.604672861440676</v>
      </c>
      <c r="BM202" s="162">
        <v>435.907296892099</v>
      </c>
      <c r="BN202" s="162">
        <v>0</v>
      </c>
      <c r="BO202" s="162">
        <v>425.86594642917879</v>
      </c>
      <c r="BP202" s="162">
        <v>2.1157856066437653E-2</v>
      </c>
      <c r="BQ202" s="162">
        <v>5.9267186702649535E-2</v>
      </c>
      <c r="BR202" s="162">
        <v>0</v>
      </c>
      <c r="BS202" s="162">
        <v>3.6668353635375892E-2</v>
      </c>
      <c r="BT202" s="162">
        <v>9.7164702325435783</v>
      </c>
      <c r="BU202" s="162">
        <v>27.217684700879815</v>
      </c>
      <c r="BV202" s="162">
        <v>0</v>
      </c>
      <c r="BW202" s="162">
        <v>16.839464521156419</v>
      </c>
      <c r="BX202" s="162">
        <v>2.2971230931263835</v>
      </c>
      <c r="BY202" s="162">
        <v>6.4346795257413696</v>
      </c>
      <c r="BZ202" s="162">
        <v>0</v>
      </c>
      <c r="CA202" s="162">
        <v>3.9811085612006827</v>
      </c>
    </row>
    <row r="203" spans="1:79" hidden="1" x14ac:dyDescent="0.45">
      <c r="A203" s="19">
        <v>199</v>
      </c>
      <c r="B203" s="19" t="str">
        <f t="shared" si="14"/>
        <v>40690_Green</v>
      </c>
      <c r="C203" s="19" t="s">
        <v>1823</v>
      </c>
      <c r="D203" s="19" t="s">
        <v>1823</v>
      </c>
      <c r="E203" s="19" t="s">
        <v>1823</v>
      </c>
      <c r="F203" s="19" t="s">
        <v>1823</v>
      </c>
      <c r="G203" s="19">
        <f t="shared" si="15"/>
        <v>407</v>
      </c>
      <c r="H203" s="19">
        <f t="shared" si="12"/>
        <v>40690</v>
      </c>
      <c r="I203" s="19" t="str">
        <f t="shared" si="13"/>
        <v>040690</v>
      </c>
      <c r="J203" s="115" t="s">
        <v>1892</v>
      </c>
      <c r="K203" s="116" t="s">
        <v>1893</v>
      </c>
      <c r="L203" s="117" t="s">
        <v>1894</v>
      </c>
      <c r="M203" s="118" t="s">
        <v>1895</v>
      </c>
      <c r="N203" s="118" t="s">
        <v>1876</v>
      </c>
      <c r="O203" s="119" t="s">
        <v>1877</v>
      </c>
      <c r="P203" s="104">
        <v>0.63</v>
      </c>
      <c r="Q203" s="104">
        <v>1</v>
      </c>
      <c r="R203" s="107" t="s">
        <v>361</v>
      </c>
      <c r="S203" s="108">
        <v>5371.1588178749917</v>
      </c>
      <c r="T203" s="108">
        <v>3903.1384550091466</v>
      </c>
      <c r="U203" s="108">
        <v>5078.1475702111402</v>
      </c>
      <c r="V203" s="108">
        <v>4264.41046200854</v>
      </c>
      <c r="W203" s="108"/>
      <c r="X203" s="162">
        <v>10501.317342340777</v>
      </c>
      <c r="Y203" s="162">
        <v>3883.4692030883321</v>
      </c>
      <c r="Z203" s="162">
        <v>0</v>
      </c>
      <c r="AA203" s="162">
        <v>4311.4233827599892</v>
      </c>
      <c r="AB203" s="162">
        <v>5169.0118198462033</v>
      </c>
      <c r="AC203" s="162">
        <v>6197.1750085976546</v>
      </c>
      <c r="AD203" s="162">
        <v>0</v>
      </c>
      <c r="AE203" s="162">
        <v>5681.0370878444246</v>
      </c>
      <c r="AF203" s="162">
        <v>4654.5925310966923</v>
      </c>
      <c r="AG203" s="162">
        <v>2562.4919527679704</v>
      </c>
      <c r="AH203" s="162">
        <v>0</v>
      </c>
      <c r="AI203" s="162">
        <v>2675.4653839977218</v>
      </c>
      <c r="AJ203" s="162">
        <v>8454.5066745830045</v>
      </c>
      <c r="AK203" s="162">
        <v>5849.6093082511352</v>
      </c>
      <c r="AL203" s="162">
        <v>0</v>
      </c>
      <c r="AM203" s="162">
        <v>7394.3134464859359</v>
      </c>
      <c r="AN203" s="162">
        <v>6863.5585611702018</v>
      </c>
      <c r="AO203" s="162">
        <v>9334.0424190870144</v>
      </c>
      <c r="AP203" s="162">
        <v>0</v>
      </c>
      <c r="AQ203" s="162">
        <v>7869.0454913423428</v>
      </c>
      <c r="AR203" s="162">
        <v>13759.580514737476</v>
      </c>
      <c r="AS203" s="162">
        <v>9414.617858226291</v>
      </c>
      <c r="AT203" s="162">
        <v>0</v>
      </c>
      <c r="AU203" s="162">
        <v>9625.3485470670839</v>
      </c>
      <c r="AV203" s="162">
        <v>6438.9441309919166</v>
      </c>
      <c r="AW203" s="162">
        <v>4370.9642314347684</v>
      </c>
      <c r="AX203" s="162">
        <v>0</v>
      </c>
      <c r="AY203" s="162">
        <v>5597.2763118721568</v>
      </c>
      <c r="AZ203" s="162">
        <v>7829.2273787019567</v>
      </c>
      <c r="BA203" s="162">
        <v>9286.8851114848785</v>
      </c>
      <c r="BB203" s="162">
        <v>0</v>
      </c>
      <c r="BC203" s="162">
        <v>8422.4940759446054</v>
      </c>
      <c r="BD203" s="162">
        <v>7491.2928730091689</v>
      </c>
      <c r="BE203" s="162">
        <v>7751.2030896306087</v>
      </c>
      <c r="BF203" s="162">
        <v>0</v>
      </c>
      <c r="BG203" s="162">
        <v>7733.1950246218412</v>
      </c>
      <c r="BH203" s="162">
        <v>8557.5084034285519</v>
      </c>
      <c r="BI203" s="162">
        <v>6009.5118035270953</v>
      </c>
      <c r="BJ203" s="162">
        <v>0</v>
      </c>
      <c r="BK203" s="162">
        <v>7383.1136069285176</v>
      </c>
      <c r="BL203" s="162">
        <v>1619.9515115827865</v>
      </c>
      <c r="BM203" s="162">
        <v>5869.1635652444811</v>
      </c>
      <c r="BN203" s="162">
        <v>0</v>
      </c>
      <c r="BO203" s="162">
        <v>5751.7192513314621</v>
      </c>
      <c r="BP203" s="162">
        <v>9458.372413999743</v>
      </c>
      <c r="BQ203" s="162">
        <v>6048.616956244693</v>
      </c>
      <c r="BR203" s="162">
        <v>0</v>
      </c>
      <c r="BS203" s="162">
        <v>8070.6019426934345</v>
      </c>
      <c r="BT203" s="162">
        <v>9058.3234595599679</v>
      </c>
      <c r="BU203" s="162">
        <v>7453.042859092172</v>
      </c>
      <c r="BV203" s="162">
        <v>0</v>
      </c>
      <c r="BW203" s="162">
        <v>8404.9742551695745</v>
      </c>
      <c r="BX203" s="162">
        <v>6962.3662832942719</v>
      </c>
      <c r="BY203" s="162">
        <v>10883.474499835864</v>
      </c>
      <c r="BZ203" s="162">
        <v>0</v>
      </c>
      <c r="CA203" s="162">
        <v>8558.2573274267015</v>
      </c>
    </row>
    <row r="204" spans="1:79" hidden="1" x14ac:dyDescent="0.45">
      <c r="A204" s="19">
        <v>200</v>
      </c>
      <c r="B204" s="19" t="str">
        <f t="shared" si="14"/>
        <v>40690_Blue</v>
      </c>
      <c r="C204" s="19" t="s">
        <v>1823</v>
      </c>
      <c r="D204" s="19" t="s">
        <v>1823</v>
      </c>
      <c r="E204" s="19" t="s">
        <v>1823</v>
      </c>
      <c r="F204" s="19" t="s">
        <v>1823</v>
      </c>
      <c r="G204" s="19">
        <f t="shared" si="15"/>
        <v>407</v>
      </c>
      <c r="H204" s="19">
        <f t="shared" si="12"/>
        <v>40690</v>
      </c>
      <c r="I204" s="19" t="str">
        <f t="shared" si="13"/>
        <v>040690</v>
      </c>
      <c r="J204" s="99"/>
      <c r="K204" s="100"/>
      <c r="L204" s="101"/>
      <c r="M204" s="102"/>
      <c r="N204" s="102"/>
      <c r="O204" s="103"/>
      <c r="P204" s="104"/>
      <c r="Q204" s="104"/>
      <c r="R204" s="107" t="s">
        <v>362</v>
      </c>
      <c r="S204" s="108">
        <v>293.14513730869805</v>
      </c>
      <c r="T204" s="108">
        <v>463.06164523760538</v>
      </c>
      <c r="U204" s="108">
        <v>499.54159732019485</v>
      </c>
      <c r="V204" s="108">
        <v>438.66000839503533</v>
      </c>
      <c r="W204" s="108"/>
      <c r="X204" s="162">
        <v>1172.5519132920292</v>
      </c>
      <c r="Y204" s="162">
        <v>815.44316736118185</v>
      </c>
      <c r="Z204" s="162">
        <v>0</v>
      </c>
      <c r="AA204" s="162">
        <v>837.21366352976986</v>
      </c>
      <c r="AB204" s="162">
        <v>126.47361038938212</v>
      </c>
      <c r="AC204" s="162">
        <v>224.79392625056715</v>
      </c>
      <c r="AD204" s="162">
        <v>0</v>
      </c>
      <c r="AE204" s="162">
        <v>178.25105306059268</v>
      </c>
      <c r="AF204" s="162">
        <v>3870.1799190656884</v>
      </c>
      <c r="AG204" s="162">
        <v>3214.7766437402011</v>
      </c>
      <c r="AH204" s="162">
        <v>0</v>
      </c>
      <c r="AI204" s="162">
        <v>3249.6038086195204</v>
      </c>
      <c r="AJ204" s="162">
        <v>495.98706905328464</v>
      </c>
      <c r="AK204" s="162">
        <v>904.86901977474349</v>
      </c>
      <c r="AL204" s="162">
        <v>0</v>
      </c>
      <c r="AM204" s="162">
        <v>692.35897291369804</v>
      </c>
      <c r="AN204" s="162">
        <v>685.44034841195048</v>
      </c>
      <c r="AO204" s="162">
        <v>1231.9546292135271</v>
      </c>
      <c r="AP204" s="162">
        <v>0</v>
      </c>
      <c r="AQ204" s="162">
        <v>954.76454061638231</v>
      </c>
      <c r="AR204" s="162">
        <v>319.39098625999759</v>
      </c>
      <c r="AS204" s="162">
        <v>440.63269021248448</v>
      </c>
      <c r="AT204" s="162">
        <v>0</v>
      </c>
      <c r="AU204" s="162">
        <v>434.12202271527599</v>
      </c>
      <c r="AV204" s="162">
        <v>229.3934347657169</v>
      </c>
      <c r="AW204" s="162">
        <v>374.98708957970746</v>
      </c>
      <c r="AX204" s="162">
        <v>0</v>
      </c>
      <c r="AY204" s="162">
        <v>300.56575174908949</v>
      </c>
      <c r="AZ204" s="162">
        <v>285.95247458224577</v>
      </c>
      <c r="BA204" s="162">
        <v>514.08532599159582</v>
      </c>
      <c r="BB204" s="162">
        <v>0</v>
      </c>
      <c r="BC204" s="162">
        <v>392.32645464266108</v>
      </c>
      <c r="BD204" s="162">
        <v>680.73924720613672</v>
      </c>
      <c r="BE204" s="162">
        <v>542.73439831878181</v>
      </c>
      <c r="BF204" s="162">
        <v>0</v>
      </c>
      <c r="BG204" s="162">
        <v>552.02631756368271</v>
      </c>
      <c r="BH204" s="162">
        <v>436.87008573796118</v>
      </c>
      <c r="BI204" s="162">
        <v>710.89117384864642</v>
      </c>
      <c r="BJ204" s="162">
        <v>0</v>
      </c>
      <c r="BK204" s="162">
        <v>584.57269551648915</v>
      </c>
      <c r="BL204" s="162">
        <v>184.44151664161785</v>
      </c>
      <c r="BM204" s="162">
        <v>259.8157122912279</v>
      </c>
      <c r="BN204" s="162">
        <v>0</v>
      </c>
      <c r="BO204" s="162">
        <v>257.03441326556828</v>
      </c>
      <c r="BP204" s="162">
        <v>228.86463713880181</v>
      </c>
      <c r="BQ204" s="162">
        <v>369.8946121042091</v>
      </c>
      <c r="BR204" s="162">
        <v>0</v>
      </c>
      <c r="BS204" s="162">
        <v>298.47991233220023</v>
      </c>
      <c r="BT204" s="162">
        <v>536.11179590888742</v>
      </c>
      <c r="BU204" s="162">
        <v>958.2612360545246</v>
      </c>
      <c r="BV204" s="162">
        <v>0</v>
      </c>
      <c r="BW204" s="162">
        <v>742.79150602392031</v>
      </c>
      <c r="BX204" s="162">
        <v>351.32869234191406</v>
      </c>
      <c r="BY204" s="162">
        <v>650.40853714909247</v>
      </c>
      <c r="BZ204" s="162">
        <v>0</v>
      </c>
      <c r="CA204" s="162">
        <v>490.47152714577601</v>
      </c>
    </row>
    <row r="205" spans="1:79" hidden="1" x14ac:dyDescent="0.45">
      <c r="A205" s="19">
        <v>201</v>
      </c>
      <c r="B205" s="19" t="str">
        <f t="shared" si="14"/>
        <v>40690_Grey</v>
      </c>
      <c r="C205" s="19" t="s">
        <v>1823</v>
      </c>
      <c r="D205" s="19" t="s">
        <v>1823</v>
      </c>
      <c r="E205" s="19" t="s">
        <v>1823</v>
      </c>
      <c r="F205" s="19" t="s">
        <v>1823</v>
      </c>
      <c r="G205" s="19">
        <f t="shared" si="15"/>
        <v>407</v>
      </c>
      <c r="H205" s="19">
        <f t="shared" si="12"/>
        <v>40690</v>
      </c>
      <c r="I205" s="19" t="str">
        <f t="shared" si="13"/>
        <v>040690</v>
      </c>
      <c r="J205" s="109"/>
      <c r="K205" s="110"/>
      <c r="L205" s="111"/>
      <c r="M205" s="112"/>
      <c r="N205" s="112"/>
      <c r="O205" s="113"/>
      <c r="P205" s="114"/>
      <c r="Q205" s="114"/>
      <c r="R205" s="107" t="s">
        <v>364</v>
      </c>
      <c r="S205" s="108">
        <v>241.02117177522356</v>
      </c>
      <c r="T205" s="108">
        <v>376.69168329304262</v>
      </c>
      <c r="U205" s="108">
        <v>406.48474569954419</v>
      </c>
      <c r="V205" s="108">
        <v>357.27528874458881</v>
      </c>
      <c r="W205" s="108"/>
      <c r="X205" s="162">
        <v>71.244601833094663</v>
      </c>
      <c r="Y205" s="162">
        <v>133.6692623355911</v>
      </c>
      <c r="Z205" s="162">
        <v>0</v>
      </c>
      <c r="AA205" s="162">
        <v>129.63246762309626</v>
      </c>
      <c r="AB205" s="162">
        <v>35.74785457076851</v>
      </c>
      <c r="AC205" s="162">
        <v>178.00421450094882</v>
      </c>
      <c r="AD205" s="162">
        <v>0</v>
      </c>
      <c r="AE205" s="162">
        <v>106.59152181599835</v>
      </c>
      <c r="AF205" s="162">
        <v>2420.3312924307247</v>
      </c>
      <c r="AG205" s="162">
        <v>1593.0690443534045</v>
      </c>
      <c r="AH205" s="162">
        <v>0</v>
      </c>
      <c r="AI205" s="162">
        <v>1637.7412057495796</v>
      </c>
      <c r="AJ205" s="162">
        <v>3.3176299522038701</v>
      </c>
      <c r="AK205" s="162">
        <v>9.2933137067452947</v>
      </c>
      <c r="AL205" s="162">
        <v>0</v>
      </c>
      <c r="AM205" s="162">
        <v>5.7497332403022288</v>
      </c>
      <c r="AN205" s="162">
        <v>4.5814640938012854</v>
      </c>
      <c r="AO205" s="162">
        <v>12.833553974758823</v>
      </c>
      <c r="AP205" s="162">
        <v>0</v>
      </c>
      <c r="AQ205" s="162">
        <v>7.9400646753510049</v>
      </c>
      <c r="AR205" s="162">
        <v>132.32510732607602</v>
      </c>
      <c r="AS205" s="162">
        <v>397.22980334576016</v>
      </c>
      <c r="AT205" s="162">
        <v>0</v>
      </c>
      <c r="AU205" s="162">
        <v>384.38192558880559</v>
      </c>
      <c r="AV205" s="162">
        <v>3.2870385736764636</v>
      </c>
      <c r="AW205" s="162">
        <v>9.2076214259687372</v>
      </c>
      <c r="AX205" s="162">
        <v>0</v>
      </c>
      <c r="AY205" s="162">
        <v>5.6967157945594176</v>
      </c>
      <c r="AZ205" s="162">
        <v>103.21773183179376</v>
      </c>
      <c r="BA205" s="162">
        <v>289.13253612698998</v>
      </c>
      <c r="BB205" s="162">
        <v>0</v>
      </c>
      <c r="BC205" s="162">
        <v>178.88505717993854</v>
      </c>
      <c r="BD205" s="162">
        <v>63.096871589208135</v>
      </c>
      <c r="BE205" s="162">
        <v>118.38247479818368</v>
      </c>
      <c r="BF205" s="162">
        <v>0</v>
      </c>
      <c r="BG205" s="162">
        <v>114.55197229013324</v>
      </c>
      <c r="BH205" s="162">
        <v>105.1936483254166</v>
      </c>
      <c r="BI205" s="162">
        <v>75.840016455229005</v>
      </c>
      <c r="BJ205" s="162">
        <v>0</v>
      </c>
      <c r="BK205" s="162">
        <v>91.664292545248301</v>
      </c>
      <c r="BL205" s="162">
        <v>72.604672861440676</v>
      </c>
      <c r="BM205" s="162">
        <v>435.907296892099</v>
      </c>
      <c r="BN205" s="162">
        <v>0</v>
      </c>
      <c r="BO205" s="162">
        <v>425.86594642917879</v>
      </c>
      <c r="BP205" s="162">
        <v>2.1157856066437653E-2</v>
      </c>
      <c r="BQ205" s="162">
        <v>5.9267186702649535E-2</v>
      </c>
      <c r="BR205" s="162">
        <v>0</v>
      </c>
      <c r="BS205" s="162">
        <v>3.6668353635375892E-2</v>
      </c>
      <c r="BT205" s="162">
        <v>9.7164702325435783</v>
      </c>
      <c r="BU205" s="162">
        <v>27.217684700879815</v>
      </c>
      <c r="BV205" s="162">
        <v>0</v>
      </c>
      <c r="BW205" s="162">
        <v>16.839464521156419</v>
      </c>
      <c r="BX205" s="162">
        <v>2.2971230931263835</v>
      </c>
      <c r="BY205" s="162">
        <v>6.4346795257413696</v>
      </c>
      <c r="BZ205" s="162">
        <v>0</v>
      </c>
      <c r="CA205" s="162">
        <v>3.9811085612006827</v>
      </c>
    </row>
    <row r="206" spans="1:79" x14ac:dyDescent="0.45">
      <c r="A206" s="19">
        <v>202</v>
      </c>
      <c r="B206" s="19" t="str">
        <f t="shared" si="14"/>
        <v>40700_Green</v>
      </c>
      <c r="C206" s="19" t="s">
        <v>297</v>
      </c>
      <c r="D206" s="19" t="s">
        <v>297</v>
      </c>
      <c r="E206" s="19" t="s">
        <v>297</v>
      </c>
      <c r="F206" s="19" t="s">
        <v>295</v>
      </c>
      <c r="G206" s="19">
        <f t="shared" si="15"/>
        <v>407</v>
      </c>
      <c r="H206" s="19">
        <f t="shared" si="12"/>
        <v>40700</v>
      </c>
      <c r="I206" s="19" t="str">
        <f t="shared" si="13"/>
        <v>040700</v>
      </c>
      <c r="J206" s="115" t="s">
        <v>1896</v>
      </c>
      <c r="K206" s="116" t="s">
        <v>1897</v>
      </c>
      <c r="L206" s="120" t="s">
        <v>1898</v>
      </c>
      <c r="M206" s="118" t="s">
        <v>1899</v>
      </c>
      <c r="N206" s="118" t="s">
        <v>1896</v>
      </c>
      <c r="O206" s="125" t="s">
        <v>1897</v>
      </c>
      <c r="P206" s="104">
        <v>1</v>
      </c>
      <c r="Q206" s="104">
        <v>1</v>
      </c>
      <c r="R206" s="107" t="s">
        <v>361</v>
      </c>
      <c r="S206" s="108">
        <v>6781.0685600589049</v>
      </c>
      <c r="T206" s="108">
        <v>3005.9846285199501</v>
      </c>
      <c r="U206" s="108">
        <v>2297.6609882609359</v>
      </c>
      <c r="V206" s="108">
        <v>2592.1392471990312</v>
      </c>
      <c r="W206" s="108"/>
      <c r="X206" s="162">
        <v>4008.2625779845198</v>
      </c>
      <c r="Y206" s="162">
        <v>2384.9162339007898</v>
      </c>
      <c r="Z206" s="162">
        <v>1364.9729795774672</v>
      </c>
      <c r="AA206" s="162">
        <v>1847.6998223999647</v>
      </c>
      <c r="AB206" s="162">
        <v>431.97596494174974</v>
      </c>
      <c r="AC206" s="162">
        <v>257.02569914034109</v>
      </c>
      <c r="AD206" s="162">
        <v>3624.7488710827452</v>
      </c>
      <c r="AE206" s="162">
        <v>2737.350201808013</v>
      </c>
      <c r="AF206" s="162">
        <v>3573.7713939292789</v>
      </c>
      <c r="AG206" s="162">
        <v>2126.3939793879208</v>
      </c>
      <c r="AH206" s="162">
        <v>1124.479850824627</v>
      </c>
      <c r="AI206" s="162">
        <v>1568.728788929656</v>
      </c>
      <c r="AJ206" s="162">
        <v>5724.2510296101609</v>
      </c>
      <c r="AK206" s="162">
        <v>2866.9694299444236</v>
      </c>
      <c r="AL206" s="162">
        <v>1495.4586782134911</v>
      </c>
      <c r="AM206" s="162">
        <v>3032.8850475422414</v>
      </c>
      <c r="AN206" s="162">
        <v>9436.0213350916638</v>
      </c>
      <c r="AO206" s="162">
        <v>4725.9955176797275</v>
      </c>
      <c r="AP206" s="162">
        <v>2465.1574363836921</v>
      </c>
      <c r="AQ206" s="162">
        <v>4999.4956313853518</v>
      </c>
      <c r="AR206" s="162">
        <v>6606.5619162189414</v>
      </c>
      <c r="AS206" s="162">
        <v>3930.904340150269</v>
      </c>
      <c r="AT206" s="162">
        <v>2984.4296474052603</v>
      </c>
      <c r="AU206" s="162">
        <v>3432.4649120596118</v>
      </c>
      <c r="AV206" s="162">
        <v>4417.8294896180678</v>
      </c>
      <c r="AW206" s="162">
        <v>2212.6531537357414</v>
      </c>
      <c r="AX206" s="162">
        <v>1154.1564852662932</v>
      </c>
      <c r="AY206" s="162">
        <v>2340.7025534598747</v>
      </c>
      <c r="AZ206" s="162">
        <v>15729.630745495582</v>
      </c>
      <c r="BA206" s="162">
        <v>7878.1259344457685</v>
      </c>
      <c r="BB206" s="162">
        <v>4109.3608022719945</v>
      </c>
      <c r="BC206" s="162">
        <v>8334.0443395305083</v>
      </c>
      <c r="BD206" s="162">
        <v>12262.998270697743</v>
      </c>
      <c r="BE206" s="162">
        <v>7296.4839710651586</v>
      </c>
      <c r="BF206" s="162">
        <v>4176.0391098240716</v>
      </c>
      <c r="BG206" s="162">
        <v>5652.9080333486054</v>
      </c>
      <c r="BH206" s="162">
        <v>16267.96511851602</v>
      </c>
      <c r="BI206" s="162">
        <v>8147.7486645731597</v>
      </c>
      <c r="BJ206" s="162">
        <v>4250.0004782312981</v>
      </c>
      <c r="BK206" s="162">
        <v>8619.2705223212706</v>
      </c>
      <c r="BL206" s="162">
        <v>8376.3181245616743</v>
      </c>
      <c r="BM206" s="162">
        <v>4983.9092841141974</v>
      </c>
      <c r="BN206" s="162">
        <v>3783.8943256808229</v>
      </c>
      <c r="BO206" s="162">
        <v>4351.9486261413713</v>
      </c>
      <c r="BP206" s="162">
        <v>8684.1344626254031</v>
      </c>
      <c r="BQ206" s="162">
        <v>4119.6307753131787</v>
      </c>
      <c r="BR206" s="162">
        <v>2148.8675566718175</v>
      </c>
      <c r="BS206" s="162">
        <v>4451.728988952711</v>
      </c>
      <c r="BT206" s="162">
        <v>9065.3089777648911</v>
      </c>
      <c r="BU206" s="162">
        <v>4540.3256387277397</v>
      </c>
      <c r="BV206" s="162">
        <v>2368.3089562912546</v>
      </c>
      <c r="BW206" s="162">
        <v>4803.080771229912</v>
      </c>
      <c r="BX206" s="162">
        <v>13802.206822492833</v>
      </c>
      <c r="BY206" s="162">
        <v>6912.7829686658852</v>
      </c>
      <c r="BZ206" s="162">
        <v>3605.8219432420738</v>
      </c>
      <c r="CA206" s="162">
        <v>7312.8355969173554</v>
      </c>
    </row>
    <row r="207" spans="1:79" x14ac:dyDescent="0.45">
      <c r="A207" s="19">
        <v>203</v>
      </c>
      <c r="B207" s="19" t="str">
        <f t="shared" si="14"/>
        <v>40700_Blue</v>
      </c>
      <c r="C207" s="19" t="s">
        <v>297</v>
      </c>
      <c r="D207" s="19" t="s">
        <v>297</v>
      </c>
      <c r="E207" s="19" t="s">
        <v>297</v>
      </c>
      <c r="F207" s="19" t="s">
        <v>295</v>
      </c>
      <c r="G207" s="19">
        <f t="shared" si="15"/>
        <v>407</v>
      </c>
      <c r="H207" s="19">
        <f t="shared" si="12"/>
        <v>40700</v>
      </c>
      <c r="I207" s="19" t="str">
        <f t="shared" si="13"/>
        <v>040700</v>
      </c>
      <c r="J207" s="99"/>
      <c r="K207" s="100"/>
      <c r="L207" s="121"/>
      <c r="M207" s="102"/>
      <c r="N207" s="102"/>
      <c r="O207" s="126"/>
      <c r="P207" s="104"/>
      <c r="Q207" s="104"/>
      <c r="R207" s="107" t="s">
        <v>362</v>
      </c>
      <c r="S207" s="108">
        <v>417.54361871323511</v>
      </c>
      <c r="T207" s="108">
        <v>311.85166967595831</v>
      </c>
      <c r="U207" s="108">
        <v>205.45060186852285</v>
      </c>
      <c r="V207" s="108">
        <v>243.77320540361981</v>
      </c>
      <c r="W207" s="108"/>
      <c r="X207" s="162">
        <v>308.41636864562247</v>
      </c>
      <c r="Y207" s="162">
        <v>222.64548372982023</v>
      </c>
      <c r="Z207" s="162">
        <v>168.75591431905355</v>
      </c>
      <c r="AA207" s="162">
        <v>194.26119766933377</v>
      </c>
      <c r="AB207" s="162">
        <v>24.020384615596456</v>
      </c>
      <c r="AC207" s="162">
        <v>23.800353334500603</v>
      </c>
      <c r="AD207" s="162">
        <v>28.035868156408938</v>
      </c>
      <c r="AE207" s="162">
        <v>26.919805456253265</v>
      </c>
      <c r="AF207" s="162">
        <v>4112.4271180459227</v>
      </c>
      <c r="AG207" s="162">
        <v>2452.5827995978943</v>
      </c>
      <c r="AH207" s="162">
        <v>1303.5932843818075</v>
      </c>
      <c r="AI207" s="162">
        <v>1813.0554802692998</v>
      </c>
      <c r="AJ207" s="162">
        <v>560.23228339018931</v>
      </c>
      <c r="AK207" s="162">
        <v>299.4368376399463</v>
      </c>
      <c r="AL207" s="162">
        <v>174.25360127613709</v>
      </c>
      <c r="AM207" s="162">
        <v>314.58061536679412</v>
      </c>
      <c r="AN207" s="162">
        <v>72.052587335522929</v>
      </c>
      <c r="AO207" s="162">
        <v>67.025382265803813</v>
      </c>
      <c r="AP207" s="162">
        <v>64.612296413473885</v>
      </c>
      <c r="AQ207" s="162">
        <v>67.317300232178184</v>
      </c>
      <c r="AR207" s="162">
        <v>457.6649445819998</v>
      </c>
      <c r="AS207" s="162">
        <v>286.22524204135055</v>
      </c>
      <c r="AT207" s="162">
        <v>225.58095734746627</v>
      </c>
      <c r="AU207" s="162">
        <v>254.28830509893794</v>
      </c>
      <c r="AV207" s="162">
        <v>125.84621098572896</v>
      </c>
      <c r="AW207" s="162">
        <v>80.589135826522607</v>
      </c>
      <c r="AX207" s="162">
        <v>58.865492913619718</v>
      </c>
      <c r="AY207" s="162">
        <v>83.217107664016339</v>
      </c>
      <c r="AZ207" s="162">
        <v>291.5311945013716</v>
      </c>
      <c r="BA207" s="162">
        <v>164.64183657893116</v>
      </c>
      <c r="BB207" s="162">
        <v>103.73425270927672</v>
      </c>
      <c r="BC207" s="162">
        <v>172.01000294683664</v>
      </c>
      <c r="BD207" s="162">
        <v>339.76385445141648</v>
      </c>
      <c r="BE207" s="162">
        <v>218.1282598273649</v>
      </c>
      <c r="BF207" s="162">
        <v>141.70500937649939</v>
      </c>
      <c r="BG207" s="162">
        <v>177.87521223043638</v>
      </c>
      <c r="BH207" s="162">
        <v>385.60354690785755</v>
      </c>
      <c r="BI207" s="162">
        <v>213.4501630111285</v>
      </c>
      <c r="BJ207" s="162">
        <v>130.81559979942085</v>
      </c>
      <c r="BK207" s="162">
        <v>223.44670483400006</v>
      </c>
      <c r="BL207" s="162">
        <v>214.64976080581059</v>
      </c>
      <c r="BM207" s="162">
        <v>139.85968778723151</v>
      </c>
      <c r="BN207" s="162">
        <v>113.40379447197276</v>
      </c>
      <c r="BO207" s="162">
        <v>125.92729167060585</v>
      </c>
      <c r="BP207" s="162">
        <v>232.66976785695635</v>
      </c>
      <c r="BQ207" s="162">
        <v>172.17031888286681</v>
      </c>
      <c r="BR207" s="162">
        <v>116.42344709686687</v>
      </c>
      <c r="BS207" s="162">
        <v>178.91417900197081</v>
      </c>
      <c r="BT207" s="162">
        <v>164.22192712038444</v>
      </c>
      <c r="BU207" s="162">
        <v>113.78301051057088</v>
      </c>
      <c r="BV207" s="162">
        <v>89.572055439109945</v>
      </c>
      <c r="BW207" s="162">
        <v>116.71187968512513</v>
      </c>
      <c r="BX207" s="162">
        <v>228.02419982284715</v>
      </c>
      <c r="BY207" s="162">
        <v>140.95058450132396</v>
      </c>
      <c r="BZ207" s="162">
        <v>99.154774239037295</v>
      </c>
      <c r="CA207" s="162">
        <v>146.00674440668138</v>
      </c>
    </row>
    <row r="208" spans="1:79" x14ac:dyDescent="0.45">
      <c r="A208" s="19">
        <v>204</v>
      </c>
      <c r="B208" s="19" t="str">
        <f t="shared" si="14"/>
        <v>40700_Grey</v>
      </c>
      <c r="C208" s="19" t="s">
        <v>297</v>
      </c>
      <c r="D208" s="19" t="s">
        <v>297</v>
      </c>
      <c r="E208" s="19" t="s">
        <v>297</v>
      </c>
      <c r="F208" s="19" t="s">
        <v>295</v>
      </c>
      <c r="G208" s="19">
        <f t="shared" si="15"/>
        <v>407</v>
      </c>
      <c r="H208" s="19">
        <f t="shared" si="12"/>
        <v>40700</v>
      </c>
      <c r="I208" s="19" t="str">
        <f t="shared" si="13"/>
        <v>040700</v>
      </c>
      <c r="J208" s="109"/>
      <c r="K208" s="110"/>
      <c r="L208" s="111"/>
      <c r="M208" s="112"/>
      <c r="N208" s="112"/>
      <c r="O208" s="127"/>
      <c r="P208" s="114"/>
      <c r="Q208" s="114"/>
      <c r="R208" s="107" t="s">
        <v>364</v>
      </c>
      <c r="S208" s="108">
        <v>445.84737710441158</v>
      </c>
      <c r="T208" s="108">
        <v>544.9769971886393</v>
      </c>
      <c r="U208" s="108">
        <v>368.6558210048064</v>
      </c>
      <c r="V208" s="108">
        <v>428.64684369579004</v>
      </c>
      <c r="W208" s="108"/>
      <c r="X208" s="162">
        <v>226.89608052622702</v>
      </c>
      <c r="Y208" s="162">
        <v>135.00316791310505</v>
      </c>
      <c r="Z208" s="162">
        <v>77.267148312938943</v>
      </c>
      <c r="AA208" s="162">
        <v>104.5929101536962</v>
      </c>
      <c r="AB208" s="162">
        <v>25.352229772502564</v>
      </c>
      <c r="AC208" s="162">
        <v>15.084576714639029</v>
      </c>
      <c r="AD208" s="162">
        <v>212.7328224377039</v>
      </c>
      <c r="AE208" s="162">
        <v>160.65229761892203</v>
      </c>
      <c r="AF208" s="162">
        <v>2067.1907485068828</v>
      </c>
      <c r="AG208" s="162">
        <v>1229.9784953615949</v>
      </c>
      <c r="AH208" s="162">
        <v>650.4373358787559</v>
      </c>
      <c r="AI208" s="162">
        <v>907.40600948913482</v>
      </c>
      <c r="AJ208" s="162">
        <v>62.621817405895307</v>
      </c>
      <c r="AK208" s="162">
        <v>31.363899874686361</v>
      </c>
      <c r="AL208" s="162">
        <v>16.359928975987714</v>
      </c>
      <c r="AM208" s="162">
        <v>33.17897357712399</v>
      </c>
      <c r="AN208" s="162">
        <v>26.391253130579919</v>
      </c>
      <c r="AO208" s="162">
        <v>13.217959092274578</v>
      </c>
      <c r="AP208" s="162">
        <v>6.8947061054627738</v>
      </c>
      <c r="AQ208" s="162">
        <v>13.982901272428885</v>
      </c>
      <c r="AR208" s="162">
        <v>668.07641857424107</v>
      </c>
      <c r="AS208" s="162">
        <v>397.50546905167329</v>
      </c>
      <c r="AT208" s="162">
        <v>301.79495713655484</v>
      </c>
      <c r="AU208" s="162">
        <v>347.10169894887548</v>
      </c>
      <c r="AV208" s="162">
        <v>62.983811828169813</v>
      </c>
      <c r="AW208" s="162">
        <v>31.545203408913491</v>
      </c>
      <c r="AX208" s="162">
        <v>16.454499898446411</v>
      </c>
      <c r="AY208" s="162">
        <v>33.370769405946156</v>
      </c>
      <c r="AZ208" s="162">
        <v>707.04277562120501</v>
      </c>
      <c r="BA208" s="162">
        <v>354.11969406713735</v>
      </c>
      <c r="BB208" s="162">
        <v>184.71469004441846</v>
      </c>
      <c r="BC208" s="162">
        <v>374.6131067736128</v>
      </c>
      <c r="BD208" s="162">
        <v>214.04904492694817</v>
      </c>
      <c r="BE208" s="162">
        <v>127.35918173153418</v>
      </c>
      <c r="BF208" s="162">
        <v>72.892221241793052</v>
      </c>
      <c r="BG208" s="162">
        <v>98.670776827019367</v>
      </c>
      <c r="BH208" s="162">
        <v>651.61435045523649</v>
      </c>
      <c r="BI208" s="162">
        <v>326.35857742868507</v>
      </c>
      <c r="BJ208" s="162">
        <v>170.23403239936101</v>
      </c>
      <c r="BK208" s="162">
        <v>345.24541464671387</v>
      </c>
      <c r="BL208" s="162">
        <v>565.38614261776092</v>
      </c>
      <c r="BM208" s="162">
        <v>336.4047548575677</v>
      </c>
      <c r="BN208" s="162">
        <v>255.40594149554997</v>
      </c>
      <c r="BO208" s="162">
        <v>293.74856709295409</v>
      </c>
      <c r="BP208" s="162">
        <v>47.391957772146277</v>
      </c>
      <c r="BQ208" s="162">
        <v>23.736082407136113</v>
      </c>
      <c r="BR208" s="162">
        <v>12.38113321048923</v>
      </c>
      <c r="BS208" s="162">
        <v>25.109723413140493</v>
      </c>
      <c r="BT208" s="162">
        <v>101.68249791640744</v>
      </c>
      <c r="BU208" s="162">
        <v>50.927293645712297</v>
      </c>
      <c r="BV208" s="162">
        <v>26.564518771964583</v>
      </c>
      <c r="BW208" s="162">
        <v>53.874528900319689</v>
      </c>
      <c r="BX208" s="162">
        <v>25.259465812402048</v>
      </c>
      <c r="BY208" s="162">
        <v>12.651107704096409</v>
      </c>
      <c r="BZ208" s="162">
        <v>6.5990270448999135</v>
      </c>
      <c r="CA208" s="162">
        <v>13.383245384428205</v>
      </c>
    </row>
    <row r="209" spans="1:79" hidden="1" x14ac:dyDescent="0.45">
      <c r="A209" s="19">
        <v>205</v>
      </c>
      <c r="B209" s="19" t="str">
        <f t="shared" si="14"/>
        <v>40811_Green</v>
      </c>
      <c r="C209" s="19" t="s">
        <v>1626</v>
      </c>
      <c r="D209" s="19" t="s">
        <v>1626</v>
      </c>
      <c r="E209" s="19" t="s">
        <v>1626</v>
      </c>
      <c r="F209" s="19" t="s">
        <v>1626</v>
      </c>
      <c r="G209" s="19">
        <f t="shared" si="15"/>
        <v>408</v>
      </c>
      <c r="H209" s="19">
        <f t="shared" si="12"/>
        <v>40811</v>
      </c>
      <c r="I209" s="19" t="str">
        <f t="shared" si="13"/>
        <v>040811</v>
      </c>
      <c r="J209" s="115" t="s">
        <v>1900</v>
      </c>
      <c r="K209" s="116" t="s">
        <v>1901</v>
      </c>
      <c r="L209" s="117" t="s">
        <v>1902</v>
      </c>
      <c r="M209" s="120" t="s">
        <v>1903</v>
      </c>
      <c r="N209" s="118" t="s">
        <v>1904</v>
      </c>
      <c r="O209" s="125" t="s">
        <v>1897</v>
      </c>
      <c r="P209" s="104">
        <v>0.5</v>
      </c>
      <c r="Q209" s="104">
        <v>1</v>
      </c>
      <c r="R209" s="107" t="s">
        <v>361</v>
      </c>
      <c r="S209" s="108">
        <v>13562.13712011781</v>
      </c>
      <c r="T209" s="108">
        <v>6011.9692570399002</v>
      </c>
      <c r="U209" s="108">
        <v>4595.3219765218719</v>
      </c>
      <c r="V209" s="108">
        <v>5184.2784943980623</v>
      </c>
      <c r="W209" s="108"/>
      <c r="X209" s="162">
        <v>8016.5251559690396</v>
      </c>
      <c r="Y209" s="162">
        <v>4769.8324678015797</v>
      </c>
      <c r="Z209" s="162">
        <v>2729.9459591549344</v>
      </c>
      <c r="AA209" s="162">
        <v>3695.3996447999293</v>
      </c>
      <c r="AB209" s="162">
        <v>863.95192988349947</v>
      </c>
      <c r="AC209" s="162">
        <v>514.05139828068218</v>
      </c>
      <c r="AD209" s="162">
        <v>7249.4977421654903</v>
      </c>
      <c r="AE209" s="162">
        <v>5474.7004036160261</v>
      </c>
      <c r="AF209" s="162">
        <v>7147.5427878585579</v>
      </c>
      <c r="AG209" s="162">
        <v>4252.7879587758416</v>
      </c>
      <c r="AH209" s="162">
        <v>2248.9597016492539</v>
      </c>
      <c r="AI209" s="162">
        <v>3137.4575778593121</v>
      </c>
      <c r="AJ209" s="162">
        <v>11448.502059220322</v>
      </c>
      <c r="AK209" s="162">
        <v>5733.9388598888472</v>
      </c>
      <c r="AL209" s="162">
        <v>2990.9173564269822</v>
      </c>
      <c r="AM209" s="162">
        <v>6065.7700950844828</v>
      </c>
      <c r="AN209" s="162">
        <v>18872.042670183328</v>
      </c>
      <c r="AO209" s="162">
        <v>9451.9910353594551</v>
      </c>
      <c r="AP209" s="162">
        <v>4930.3148727673843</v>
      </c>
      <c r="AQ209" s="162">
        <v>9998.9912627707035</v>
      </c>
      <c r="AR209" s="162">
        <v>13213.123832437883</v>
      </c>
      <c r="AS209" s="162">
        <v>7861.8086803005381</v>
      </c>
      <c r="AT209" s="162">
        <v>5968.8592948105206</v>
      </c>
      <c r="AU209" s="162">
        <v>6864.9298241192237</v>
      </c>
      <c r="AV209" s="162">
        <v>8835.6589792361356</v>
      </c>
      <c r="AW209" s="162">
        <v>4425.3063074714828</v>
      </c>
      <c r="AX209" s="162">
        <v>2308.3129705325864</v>
      </c>
      <c r="AY209" s="162">
        <v>4681.4051069197494</v>
      </c>
      <c r="AZ209" s="162">
        <v>31459.261490991164</v>
      </c>
      <c r="BA209" s="162">
        <v>15756.251868891537</v>
      </c>
      <c r="BB209" s="162">
        <v>8218.7216045439891</v>
      </c>
      <c r="BC209" s="162">
        <v>16668.088679061017</v>
      </c>
      <c r="BD209" s="162">
        <v>24525.996541395485</v>
      </c>
      <c r="BE209" s="162">
        <v>14592.967942130317</v>
      </c>
      <c r="BF209" s="162">
        <v>8352.0782196481432</v>
      </c>
      <c r="BG209" s="162">
        <v>11305.816066697211</v>
      </c>
      <c r="BH209" s="162">
        <v>32535.93023703204</v>
      </c>
      <c r="BI209" s="162">
        <v>16295.497329146319</v>
      </c>
      <c r="BJ209" s="162">
        <v>8500.0009564625962</v>
      </c>
      <c r="BK209" s="162">
        <v>17238.541044642541</v>
      </c>
      <c r="BL209" s="162">
        <v>16752.636249123349</v>
      </c>
      <c r="BM209" s="162">
        <v>9967.8185682283947</v>
      </c>
      <c r="BN209" s="162">
        <v>7567.7886513616459</v>
      </c>
      <c r="BO209" s="162">
        <v>8703.8972522827426</v>
      </c>
      <c r="BP209" s="162">
        <v>17368.268925250806</v>
      </c>
      <c r="BQ209" s="162">
        <v>8239.2615506263573</v>
      </c>
      <c r="BR209" s="162">
        <v>4297.735113343635</v>
      </c>
      <c r="BS209" s="162">
        <v>8903.457977905422</v>
      </c>
      <c r="BT209" s="162">
        <v>18130.617955529782</v>
      </c>
      <c r="BU209" s="162">
        <v>9080.6512774554794</v>
      </c>
      <c r="BV209" s="162">
        <v>4736.6179125825092</v>
      </c>
      <c r="BW209" s="162">
        <v>9606.161542459824</v>
      </c>
      <c r="BX209" s="162">
        <v>27604.413644985667</v>
      </c>
      <c r="BY209" s="162">
        <v>13825.56593733177</v>
      </c>
      <c r="BZ209" s="162">
        <v>7211.6438864841475</v>
      </c>
      <c r="CA209" s="162">
        <v>14625.671193834711</v>
      </c>
    </row>
    <row r="210" spans="1:79" hidden="1" x14ac:dyDescent="0.45">
      <c r="A210" s="19">
        <v>206</v>
      </c>
      <c r="B210" s="19" t="str">
        <f t="shared" si="14"/>
        <v>40811_Blue</v>
      </c>
      <c r="C210" s="19" t="s">
        <v>1626</v>
      </c>
      <c r="D210" s="19" t="s">
        <v>1626</v>
      </c>
      <c r="E210" s="19" t="s">
        <v>1626</v>
      </c>
      <c r="F210" s="19" t="s">
        <v>1626</v>
      </c>
      <c r="G210" s="19">
        <f t="shared" si="15"/>
        <v>408</v>
      </c>
      <c r="H210" s="19">
        <f t="shared" si="12"/>
        <v>40811</v>
      </c>
      <c r="I210" s="19" t="str">
        <f t="shared" si="13"/>
        <v>040811</v>
      </c>
      <c r="J210" s="99"/>
      <c r="K210" s="100"/>
      <c r="L210" s="101"/>
      <c r="M210" s="121"/>
      <c r="N210" s="102"/>
      <c r="O210" s="126"/>
      <c r="P210" s="104"/>
      <c r="Q210" s="104"/>
      <c r="R210" s="107" t="s">
        <v>362</v>
      </c>
      <c r="S210" s="108">
        <v>855.08723742647021</v>
      </c>
      <c r="T210" s="108">
        <v>643.70333935191661</v>
      </c>
      <c r="U210" s="108">
        <v>430.90120373704571</v>
      </c>
      <c r="V210" s="108">
        <v>507.54641080723962</v>
      </c>
      <c r="W210" s="108"/>
      <c r="X210" s="162">
        <v>636.83273729124494</v>
      </c>
      <c r="Y210" s="162">
        <v>465.29096745964046</v>
      </c>
      <c r="Z210" s="162">
        <v>357.51182863810709</v>
      </c>
      <c r="AA210" s="162">
        <v>408.52239533866754</v>
      </c>
      <c r="AB210" s="162">
        <v>68.040769231192911</v>
      </c>
      <c r="AC210" s="162">
        <v>67.600706669001198</v>
      </c>
      <c r="AD210" s="162">
        <v>76.071736312817876</v>
      </c>
      <c r="AE210" s="162">
        <v>73.839610912506529</v>
      </c>
      <c r="AF210" s="162">
        <v>8244.8542360918455</v>
      </c>
      <c r="AG210" s="162">
        <v>4925.1655991957887</v>
      </c>
      <c r="AH210" s="162">
        <v>2627.186568763615</v>
      </c>
      <c r="AI210" s="162">
        <v>3646.1109605385996</v>
      </c>
      <c r="AJ210" s="162">
        <v>1140.4645667803786</v>
      </c>
      <c r="AK210" s="162">
        <v>618.87367527989261</v>
      </c>
      <c r="AL210" s="162">
        <v>368.50720255227418</v>
      </c>
      <c r="AM210" s="162">
        <v>649.16123073358824</v>
      </c>
      <c r="AN210" s="162">
        <v>164.10517467104586</v>
      </c>
      <c r="AO210" s="162">
        <v>154.05076453160763</v>
      </c>
      <c r="AP210" s="162">
        <v>149.22459282694777</v>
      </c>
      <c r="AQ210" s="162">
        <v>154.63460046435637</v>
      </c>
      <c r="AR210" s="162">
        <v>935.32988916399961</v>
      </c>
      <c r="AS210" s="162">
        <v>592.45048408270111</v>
      </c>
      <c r="AT210" s="162">
        <v>471.16191469493253</v>
      </c>
      <c r="AU210" s="162">
        <v>528.57661019787588</v>
      </c>
      <c r="AV210" s="162">
        <v>271.69242197145792</v>
      </c>
      <c r="AW210" s="162">
        <v>181.17827165304521</v>
      </c>
      <c r="AX210" s="162">
        <v>137.73098582723944</v>
      </c>
      <c r="AY210" s="162">
        <v>186.43421532803268</v>
      </c>
      <c r="AZ210" s="162">
        <v>603.0623890027432</v>
      </c>
      <c r="BA210" s="162">
        <v>349.28367315786232</v>
      </c>
      <c r="BB210" s="162">
        <v>227.46850541855343</v>
      </c>
      <c r="BC210" s="162">
        <v>364.02000589367327</v>
      </c>
      <c r="BD210" s="162">
        <v>699.52770890283296</v>
      </c>
      <c r="BE210" s="162">
        <v>456.2565196547298</v>
      </c>
      <c r="BF210" s="162">
        <v>303.41001875299878</v>
      </c>
      <c r="BG210" s="162">
        <v>375.75042446087275</v>
      </c>
      <c r="BH210" s="162">
        <v>791.2070938157151</v>
      </c>
      <c r="BI210" s="162">
        <v>446.90032602225699</v>
      </c>
      <c r="BJ210" s="162">
        <v>281.6311995988417</v>
      </c>
      <c r="BK210" s="162">
        <v>466.89340966800012</v>
      </c>
      <c r="BL210" s="162">
        <v>449.29952161162117</v>
      </c>
      <c r="BM210" s="162">
        <v>299.71937557446302</v>
      </c>
      <c r="BN210" s="162">
        <v>246.80758894394552</v>
      </c>
      <c r="BO210" s="162">
        <v>271.85458334121171</v>
      </c>
      <c r="BP210" s="162">
        <v>485.33953571391271</v>
      </c>
      <c r="BQ210" s="162">
        <v>364.34063776573362</v>
      </c>
      <c r="BR210" s="162">
        <v>252.84689419373373</v>
      </c>
      <c r="BS210" s="162">
        <v>377.82835800394162</v>
      </c>
      <c r="BT210" s="162">
        <v>348.44385424076887</v>
      </c>
      <c r="BU210" s="162">
        <v>247.56602102114175</v>
      </c>
      <c r="BV210" s="162">
        <v>199.14411087821989</v>
      </c>
      <c r="BW210" s="162">
        <v>253.42375937025025</v>
      </c>
      <c r="BX210" s="162">
        <v>476.0483996456943</v>
      </c>
      <c r="BY210" s="162">
        <v>301.90116900264792</v>
      </c>
      <c r="BZ210" s="162">
        <v>218.30954847807459</v>
      </c>
      <c r="CA210" s="162">
        <v>312.01348881336276</v>
      </c>
    </row>
    <row r="211" spans="1:79" hidden="1" x14ac:dyDescent="0.45">
      <c r="A211" s="19">
        <v>207</v>
      </c>
      <c r="B211" s="19" t="str">
        <f t="shared" si="14"/>
        <v>40811_Grey</v>
      </c>
      <c r="C211" s="19" t="s">
        <v>1626</v>
      </c>
      <c r="D211" s="19" t="s">
        <v>1626</v>
      </c>
      <c r="E211" s="19" t="s">
        <v>1626</v>
      </c>
      <c r="F211" s="19" t="s">
        <v>1626</v>
      </c>
      <c r="G211" s="19">
        <f t="shared" si="15"/>
        <v>408</v>
      </c>
      <c r="H211" s="19">
        <f t="shared" si="12"/>
        <v>40811</v>
      </c>
      <c r="I211" s="19" t="str">
        <f t="shared" si="13"/>
        <v>040811</v>
      </c>
      <c r="J211" s="109"/>
      <c r="K211" s="110"/>
      <c r="L211" s="111"/>
      <c r="M211" s="112"/>
      <c r="N211" s="112"/>
      <c r="O211" s="127"/>
      <c r="P211" s="114"/>
      <c r="Q211" s="114"/>
      <c r="R211" s="107" t="s">
        <v>364</v>
      </c>
      <c r="S211" s="108">
        <v>891.69475420882316</v>
      </c>
      <c r="T211" s="108">
        <v>1089.9539943772786</v>
      </c>
      <c r="U211" s="108">
        <v>737.3116420096128</v>
      </c>
      <c r="V211" s="108">
        <v>857.29368739158008</v>
      </c>
      <c r="W211" s="108"/>
      <c r="X211" s="162">
        <v>453.79216105245405</v>
      </c>
      <c r="Y211" s="162">
        <v>270.00633582621009</v>
      </c>
      <c r="Z211" s="162">
        <v>154.53429662587789</v>
      </c>
      <c r="AA211" s="162">
        <v>209.18582030739239</v>
      </c>
      <c r="AB211" s="162">
        <v>50.704459545005129</v>
      </c>
      <c r="AC211" s="162">
        <v>30.169153429278058</v>
      </c>
      <c r="AD211" s="162">
        <v>425.4656448754078</v>
      </c>
      <c r="AE211" s="162">
        <v>321.30459523784407</v>
      </c>
      <c r="AF211" s="162">
        <v>4134.3814970137655</v>
      </c>
      <c r="AG211" s="162">
        <v>2459.9569907231898</v>
      </c>
      <c r="AH211" s="162">
        <v>1300.8746717575118</v>
      </c>
      <c r="AI211" s="162">
        <v>1814.8120189782696</v>
      </c>
      <c r="AJ211" s="162">
        <v>125.24363481179061</v>
      </c>
      <c r="AK211" s="162">
        <v>62.727799749372721</v>
      </c>
      <c r="AL211" s="162">
        <v>32.719857951975428</v>
      </c>
      <c r="AM211" s="162">
        <v>66.357947154247981</v>
      </c>
      <c r="AN211" s="162">
        <v>52.782506261159838</v>
      </c>
      <c r="AO211" s="162">
        <v>26.435918184549156</v>
      </c>
      <c r="AP211" s="162">
        <v>13.789412210925548</v>
      </c>
      <c r="AQ211" s="162">
        <v>27.96580254485777</v>
      </c>
      <c r="AR211" s="162">
        <v>1336.1528371484821</v>
      </c>
      <c r="AS211" s="162">
        <v>795.01093810334658</v>
      </c>
      <c r="AT211" s="162">
        <v>603.58991427310968</v>
      </c>
      <c r="AU211" s="162">
        <v>694.20339789775096</v>
      </c>
      <c r="AV211" s="162">
        <v>125.96762365633963</v>
      </c>
      <c r="AW211" s="162">
        <v>63.090406817826981</v>
      </c>
      <c r="AX211" s="162">
        <v>32.908999796892822</v>
      </c>
      <c r="AY211" s="162">
        <v>66.741538811892312</v>
      </c>
      <c r="AZ211" s="162">
        <v>1414.08555124241</v>
      </c>
      <c r="BA211" s="162">
        <v>708.23938813427469</v>
      </c>
      <c r="BB211" s="162">
        <v>369.42938008883692</v>
      </c>
      <c r="BC211" s="162">
        <v>749.2262135472256</v>
      </c>
      <c r="BD211" s="162">
        <v>428.09808985389634</v>
      </c>
      <c r="BE211" s="162">
        <v>254.71836346306836</v>
      </c>
      <c r="BF211" s="162">
        <v>145.7844424835861</v>
      </c>
      <c r="BG211" s="162">
        <v>197.34155365403873</v>
      </c>
      <c r="BH211" s="162">
        <v>1303.228700910473</v>
      </c>
      <c r="BI211" s="162">
        <v>652.71715485737013</v>
      </c>
      <c r="BJ211" s="162">
        <v>340.46806479872203</v>
      </c>
      <c r="BK211" s="162">
        <v>690.49082929342774</v>
      </c>
      <c r="BL211" s="162">
        <v>1130.7722852355218</v>
      </c>
      <c r="BM211" s="162">
        <v>672.80950971513539</v>
      </c>
      <c r="BN211" s="162">
        <v>510.81188299109994</v>
      </c>
      <c r="BO211" s="162">
        <v>587.49713418590818</v>
      </c>
      <c r="BP211" s="162">
        <v>94.783915544292555</v>
      </c>
      <c r="BQ211" s="162">
        <v>47.472164814272226</v>
      </c>
      <c r="BR211" s="162">
        <v>24.76226642097846</v>
      </c>
      <c r="BS211" s="162">
        <v>50.219446826280986</v>
      </c>
      <c r="BT211" s="162">
        <v>203.36499583281488</v>
      </c>
      <c r="BU211" s="162">
        <v>101.85458729142459</v>
      </c>
      <c r="BV211" s="162">
        <v>53.129037543929165</v>
      </c>
      <c r="BW211" s="162">
        <v>107.74905780063938</v>
      </c>
      <c r="BX211" s="162">
        <v>50.518931624804097</v>
      </c>
      <c r="BY211" s="162">
        <v>25.302215408192819</v>
      </c>
      <c r="BZ211" s="162">
        <v>13.198054089799827</v>
      </c>
      <c r="CA211" s="162">
        <v>26.766490768856411</v>
      </c>
    </row>
    <row r="212" spans="1:79" hidden="1" x14ac:dyDescent="0.45">
      <c r="A212" s="19">
        <v>208</v>
      </c>
      <c r="B212" s="19" t="str">
        <f t="shared" si="14"/>
        <v>40819_Green</v>
      </c>
      <c r="C212" s="19" t="s">
        <v>1626</v>
      </c>
      <c r="D212" s="19" t="s">
        <v>1626</v>
      </c>
      <c r="E212" s="19" t="s">
        <v>1626</v>
      </c>
      <c r="F212" s="19" t="s">
        <v>1626</v>
      </c>
      <c r="G212" s="19">
        <f t="shared" si="15"/>
        <v>408</v>
      </c>
      <c r="H212" s="19">
        <f t="shared" si="12"/>
        <v>40819</v>
      </c>
      <c r="I212" s="19" t="str">
        <f t="shared" si="13"/>
        <v>040819</v>
      </c>
      <c r="J212" s="115" t="s">
        <v>1904</v>
      </c>
      <c r="K212" s="116" t="s">
        <v>1905</v>
      </c>
      <c r="L212" s="117" t="s">
        <v>1906</v>
      </c>
      <c r="M212" s="118" t="s">
        <v>1907</v>
      </c>
      <c r="N212" s="118" t="s">
        <v>1896</v>
      </c>
      <c r="O212" s="125" t="s">
        <v>1897</v>
      </c>
      <c r="P212" s="104">
        <v>1</v>
      </c>
      <c r="Q212" s="104">
        <v>1</v>
      </c>
      <c r="R212" s="107" t="s">
        <v>361</v>
      </c>
      <c r="S212" s="108">
        <v>6781.0685600589049</v>
      </c>
      <c r="T212" s="108">
        <v>3005.9846285199501</v>
      </c>
      <c r="U212" s="108">
        <v>2297.6609882609359</v>
      </c>
      <c r="V212" s="108">
        <v>2592.1392471990312</v>
      </c>
      <c r="W212" s="108"/>
      <c r="X212" s="162">
        <v>4008.2625779845198</v>
      </c>
      <c r="Y212" s="162">
        <v>2384.9162339007898</v>
      </c>
      <c r="Z212" s="162">
        <v>1364.9729795774672</v>
      </c>
      <c r="AA212" s="162">
        <v>1847.6998223999647</v>
      </c>
      <c r="AB212" s="162">
        <v>431.97596494174974</v>
      </c>
      <c r="AC212" s="162">
        <v>257.02569914034109</v>
      </c>
      <c r="AD212" s="162">
        <v>3624.7488710827452</v>
      </c>
      <c r="AE212" s="162">
        <v>2737.350201808013</v>
      </c>
      <c r="AF212" s="162">
        <v>3573.7713939292789</v>
      </c>
      <c r="AG212" s="162">
        <v>2126.3939793879208</v>
      </c>
      <c r="AH212" s="162">
        <v>1124.479850824627</v>
      </c>
      <c r="AI212" s="162">
        <v>1568.728788929656</v>
      </c>
      <c r="AJ212" s="162">
        <v>5724.2510296101609</v>
      </c>
      <c r="AK212" s="162">
        <v>2866.9694299444236</v>
      </c>
      <c r="AL212" s="162">
        <v>1495.4586782134911</v>
      </c>
      <c r="AM212" s="162">
        <v>3032.8850475422414</v>
      </c>
      <c r="AN212" s="162">
        <v>9436.0213350916638</v>
      </c>
      <c r="AO212" s="162">
        <v>4725.9955176797275</v>
      </c>
      <c r="AP212" s="162">
        <v>2465.1574363836921</v>
      </c>
      <c r="AQ212" s="162">
        <v>4999.4956313853518</v>
      </c>
      <c r="AR212" s="162">
        <v>6606.5619162189414</v>
      </c>
      <c r="AS212" s="162">
        <v>3930.904340150269</v>
      </c>
      <c r="AT212" s="162">
        <v>2984.4296474052603</v>
      </c>
      <c r="AU212" s="162">
        <v>3432.4649120596118</v>
      </c>
      <c r="AV212" s="162">
        <v>4417.8294896180678</v>
      </c>
      <c r="AW212" s="162">
        <v>2212.6531537357414</v>
      </c>
      <c r="AX212" s="162">
        <v>1154.1564852662932</v>
      </c>
      <c r="AY212" s="162">
        <v>2340.7025534598747</v>
      </c>
      <c r="AZ212" s="162">
        <v>15729.630745495582</v>
      </c>
      <c r="BA212" s="162">
        <v>7878.1259344457685</v>
      </c>
      <c r="BB212" s="162">
        <v>4109.3608022719945</v>
      </c>
      <c r="BC212" s="162">
        <v>8334.0443395305083</v>
      </c>
      <c r="BD212" s="162">
        <v>12262.998270697743</v>
      </c>
      <c r="BE212" s="162">
        <v>7296.4839710651586</v>
      </c>
      <c r="BF212" s="162">
        <v>4176.0391098240716</v>
      </c>
      <c r="BG212" s="162">
        <v>5652.9080333486054</v>
      </c>
      <c r="BH212" s="162">
        <v>16267.96511851602</v>
      </c>
      <c r="BI212" s="162">
        <v>8147.7486645731597</v>
      </c>
      <c r="BJ212" s="162">
        <v>4250.0004782312981</v>
      </c>
      <c r="BK212" s="162">
        <v>8619.2705223212706</v>
      </c>
      <c r="BL212" s="162">
        <v>8376.3181245616743</v>
      </c>
      <c r="BM212" s="162">
        <v>4983.9092841141974</v>
      </c>
      <c r="BN212" s="162">
        <v>3783.8943256808229</v>
      </c>
      <c r="BO212" s="162">
        <v>4351.9486261413713</v>
      </c>
      <c r="BP212" s="162">
        <v>8684.1344626254031</v>
      </c>
      <c r="BQ212" s="162">
        <v>4119.6307753131787</v>
      </c>
      <c r="BR212" s="162">
        <v>2148.8675566718175</v>
      </c>
      <c r="BS212" s="162">
        <v>4451.728988952711</v>
      </c>
      <c r="BT212" s="162">
        <v>9065.3089777648911</v>
      </c>
      <c r="BU212" s="162">
        <v>4540.3256387277397</v>
      </c>
      <c r="BV212" s="162">
        <v>2368.3089562912546</v>
      </c>
      <c r="BW212" s="162">
        <v>4803.080771229912</v>
      </c>
      <c r="BX212" s="162">
        <v>13802.206822492833</v>
      </c>
      <c r="BY212" s="162">
        <v>6912.7829686658852</v>
      </c>
      <c r="BZ212" s="162">
        <v>3605.8219432420738</v>
      </c>
      <c r="CA212" s="162">
        <v>7312.8355969173554</v>
      </c>
    </row>
    <row r="213" spans="1:79" hidden="1" x14ac:dyDescent="0.45">
      <c r="A213" s="19">
        <v>209</v>
      </c>
      <c r="B213" s="19" t="str">
        <f t="shared" si="14"/>
        <v>40819_Blue</v>
      </c>
      <c r="C213" s="19" t="s">
        <v>1626</v>
      </c>
      <c r="D213" s="19" t="s">
        <v>1626</v>
      </c>
      <c r="E213" s="19" t="s">
        <v>1626</v>
      </c>
      <c r="F213" s="19" t="s">
        <v>1626</v>
      </c>
      <c r="G213" s="19">
        <f t="shared" si="15"/>
        <v>408</v>
      </c>
      <c r="H213" s="19">
        <f t="shared" si="12"/>
        <v>40819</v>
      </c>
      <c r="I213" s="19" t="str">
        <f t="shared" si="13"/>
        <v>040819</v>
      </c>
      <c r="J213" s="99"/>
      <c r="K213" s="100"/>
      <c r="L213" s="101"/>
      <c r="M213" s="102"/>
      <c r="N213" s="102"/>
      <c r="O213" s="126"/>
      <c r="P213" s="104"/>
      <c r="Q213" s="104"/>
      <c r="R213" s="107" t="s">
        <v>362</v>
      </c>
      <c r="S213" s="108">
        <v>422.54361871323511</v>
      </c>
      <c r="T213" s="108">
        <v>316.85166967595831</v>
      </c>
      <c r="U213" s="108">
        <v>210.45060186852285</v>
      </c>
      <c r="V213" s="108">
        <v>248.77320540361981</v>
      </c>
      <c r="W213" s="108"/>
      <c r="X213" s="162">
        <v>313.41636864562247</v>
      </c>
      <c r="Y213" s="162">
        <v>227.64548372982023</v>
      </c>
      <c r="Z213" s="162">
        <v>173.75591431905355</v>
      </c>
      <c r="AA213" s="162">
        <v>199.26119766933377</v>
      </c>
      <c r="AB213" s="162">
        <v>29.020384615596456</v>
      </c>
      <c r="AC213" s="162">
        <v>28.800353334500603</v>
      </c>
      <c r="AD213" s="162">
        <v>33.035868156408938</v>
      </c>
      <c r="AE213" s="162">
        <v>31.919805456253265</v>
      </c>
      <c r="AF213" s="162">
        <v>4117.4271180459227</v>
      </c>
      <c r="AG213" s="162">
        <v>2457.5827995978943</v>
      </c>
      <c r="AH213" s="162">
        <v>1308.5932843818075</v>
      </c>
      <c r="AI213" s="162">
        <v>1818.0554802692998</v>
      </c>
      <c r="AJ213" s="162">
        <v>565.23228339018931</v>
      </c>
      <c r="AK213" s="162">
        <v>304.4368376399463</v>
      </c>
      <c r="AL213" s="162">
        <v>179.25360127613709</v>
      </c>
      <c r="AM213" s="162">
        <v>319.58061536679412</v>
      </c>
      <c r="AN213" s="162">
        <v>77.052587335522929</v>
      </c>
      <c r="AO213" s="162">
        <v>72.025382265803813</v>
      </c>
      <c r="AP213" s="162">
        <v>69.612296413473885</v>
      </c>
      <c r="AQ213" s="162">
        <v>72.317300232178184</v>
      </c>
      <c r="AR213" s="162">
        <v>462.6649445819998</v>
      </c>
      <c r="AS213" s="162">
        <v>291.22524204135055</v>
      </c>
      <c r="AT213" s="162">
        <v>230.58095734746627</v>
      </c>
      <c r="AU213" s="162">
        <v>259.28830509893794</v>
      </c>
      <c r="AV213" s="162">
        <v>130.84621098572896</v>
      </c>
      <c r="AW213" s="162">
        <v>85.589135826522607</v>
      </c>
      <c r="AX213" s="162">
        <v>63.865492913619718</v>
      </c>
      <c r="AY213" s="162">
        <v>88.217107664016339</v>
      </c>
      <c r="AZ213" s="162">
        <v>296.5311945013716</v>
      </c>
      <c r="BA213" s="162">
        <v>169.64183657893116</v>
      </c>
      <c r="BB213" s="162">
        <v>108.73425270927672</v>
      </c>
      <c r="BC213" s="162">
        <v>177.01000294683664</v>
      </c>
      <c r="BD213" s="162">
        <v>344.76385445141648</v>
      </c>
      <c r="BE213" s="162">
        <v>223.1282598273649</v>
      </c>
      <c r="BF213" s="162">
        <v>146.70500937649939</v>
      </c>
      <c r="BG213" s="162">
        <v>182.87521223043638</v>
      </c>
      <c r="BH213" s="162">
        <v>390.60354690785755</v>
      </c>
      <c r="BI213" s="162">
        <v>218.4501630111285</v>
      </c>
      <c r="BJ213" s="162">
        <v>135.81559979942085</v>
      </c>
      <c r="BK213" s="162">
        <v>228.44670483400006</v>
      </c>
      <c r="BL213" s="162">
        <v>219.64976080581059</v>
      </c>
      <c r="BM213" s="162">
        <v>144.85968778723151</v>
      </c>
      <c r="BN213" s="162">
        <v>118.40379447197276</v>
      </c>
      <c r="BO213" s="162">
        <v>130.92729167060585</v>
      </c>
      <c r="BP213" s="162">
        <v>237.66976785695635</v>
      </c>
      <c r="BQ213" s="162">
        <v>177.17031888286681</v>
      </c>
      <c r="BR213" s="162">
        <v>121.42344709686687</v>
      </c>
      <c r="BS213" s="162">
        <v>183.91417900197081</v>
      </c>
      <c r="BT213" s="162">
        <v>169.22192712038444</v>
      </c>
      <c r="BU213" s="162">
        <v>118.78301051057088</v>
      </c>
      <c r="BV213" s="162">
        <v>94.572055439109945</v>
      </c>
      <c r="BW213" s="162">
        <v>121.71187968512513</v>
      </c>
      <c r="BX213" s="162">
        <v>233.02419982284715</v>
      </c>
      <c r="BY213" s="162">
        <v>145.95058450132396</v>
      </c>
      <c r="BZ213" s="162">
        <v>104.15477423903729</v>
      </c>
      <c r="CA213" s="162">
        <v>151.00674440668138</v>
      </c>
    </row>
    <row r="214" spans="1:79" hidden="1" x14ac:dyDescent="0.45">
      <c r="A214" s="19">
        <v>210</v>
      </c>
      <c r="B214" s="19" t="str">
        <f t="shared" si="14"/>
        <v>40819_Grey</v>
      </c>
      <c r="C214" s="19" t="s">
        <v>1626</v>
      </c>
      <c r="D214" s="19" t="s">
        <v>1626</v>
      </c>
      <c r="E214" s="19" t="s">
        <v>1626</v>
      </c>
      <c r="F214" s="19" t="s">
        <v>1626</v>
      </c>
      <c r="G214" s="19">
        <f t="shared" si="15"/>
        <v>408</v>
      </c>
      <c r="H214" s="19">
        <f t="shared" si="12"/>
        <v>40819</v>
      </c>
      <c r="I214" s="19" t="str">
        <f t="shared" si="13"/>
        <v>040819</v>
      </c>
      <c r="J214" s="109"/>
      <c r="K214" s="110"/>
      <c r="L214" s="111"/>
      <c r="M214" s="112"/>
      <c r="N214" s="112"/>
      <c r="O214" s="127"/>
      <c r="P214" s="114"/>
      <c r="Q214" s="114"/>
      <c r="R214" s="107" t="s">
        <v>364</v>
      </c>
      <c r="S214" s="108">
        <v>445.84737710441158</v>
      </c>
      <c r="T214" s="108">
        <v>544.9769971886393</v>
      </c>
      <c r="U214" s="108">
        <v>368.6558210048064</v>
      </c>
      <c r="V214" s="108">
        <v>428.64684369579004</v>
      </c>
      <c r="W214" s="108"/>
      <c r="X214" s="162">
        <v>226.89608052622702</v>
      </c>
      <c r="Y214" s="162">
        <v>135.00316791310505</v>
      </c>
      <c r="Z214" s="162">
        <v>77.267148312938943</v>
      </c>
      <c r="AA214" s="162">
        <v>104.5929101536962</v>
      </c>
      <c r="AB214" s="162">
        <v>25.352229772502564</v>
      </c>
      <c r="AC214" s="162">
        <v>15.084576714639029</v>
      </c>
      <c r="AD214" s="162">
        <v>212.7328224377039</v>
      </c>
      <c r="AE214" s="162">
        <v>160.65229761892203</v>
      </c>
      <c r="AF214" s="162">
        <v>2067.1907485068828</v>
      </c>
      <c r="AG214" s="162">
        <v>1229.9784953615949</v>
      </c>
      <c r="AH214" s="162">
        <v>650.4373358787559</v>
      </c>
      <c r="AI214" s="162">
        <v>907.40600948913482</v>
      </c>
      <c r="AJ214" s="162">
        <v>62.621817405895307</v>
      </c>
      <c r="AK214" s="162">
        <v>31.363899874686361</v>
      </c>
      <c r="AL214" s="162">
        <v>16.359928975987714</v>
      </c>
      <c r="AM214" s="162">
        <v>33.17897357712399</v>
      </c>
      <c r="AN214" s="162">
        <v>26.391253130579919</v>
      </c>
      <c r="AO214" s="162">
        <v>13.217959092274578</v>
      </c>
      <c r="AP214" s="162">
        <v>6.8947061054627738</v>
      </c>
      <c r="AQ214" s="162">
        <v>13.982901272428885</v>
      </c>
      <c r="AR214" s="162">
        <v>668.07641857424107</v>
      </c>
      <c r="AS214" s="162">
        <v>397.50546905167329</v>
      </c>
      <c r="AT214" s="162">
        <v>301.79495713655484</v>
      </c>
      <c r="AU214" s="162">
        <v>347.10169894887548</v>
      </c>
      <c r="AV214" s="162">
        <v>62.983811828169813</v>
      </c>
      <c r="AW214" s="162">
        <v>31.545203408913491</v>
      </c>
      <c r="AX214" s="162">
        <v>16.454499898446411</v>
      </c>
      <c r="AY214" s="162">
        <v>33.370769405946156</v>
      </c>
      <c r="AZ214" s="162">
        <v>707.04277562120501</v>
      </c>
      <c r="BA214" s="162">
        <v>354.11969406713735</v>
      </c>
      <c r="BB214" s="162">
        <v>184.71469004441846</v>
      </c>
      <c r="BC214" s="162">
        <v>374.6131067736128</v>
      </c>
      <c r="BD214" s="162">
        <v>214.04904492694817</v>
      </c>
      <c r="BE214" s="162">
        <v>127.35918173153418</v>
      </c>
      <c r="BF214" s="162">
        <v>72.892221241793052</v>
      </c>
      <c r="BG214" s="162">
        <v>98.670776827019367</v>
      </c>
      <c r="BH214" s="162">
        <v>651.61435045523649</v>
      </c>
      <c r="BI214" s="162">
        <v>326.35857742868507</v>
      </c>
      <c r="BJ214" s="162">
        <v>170.23403239936101</v>
      </c>
      <c r="BK214" s="162">
        <v>345.24541464671387</v>
      </c>
      <c r="BL214" s="162">
        <v>565.38614261776092</v>
      </c>
      <c r="BM214" s="162">
        <v>336.4047548575677</v>
      </c>
      <c r="BN214" s="162">
        <v>255.40594149554997</v>
      </c>
      <c r="BO214" s="162">
        <v>293.74856709295409</v>
      </c>
      <c r="BP214" s="162">
        <v>47.391957772146277</v>
      </c>
      <c r="BQ214" s="162">
        <v>23.736082407136113</v>
      </c>
      <c r="BR214" s="162">
        <v>12.38113321048923</v>
      </c>
      <c r="BS214" s="162">
        <v>25.109723413140493</v>
      </c>
      <c r="BT214" s="162">
        <v>101.68249791640744</v>
      </c>
      <c r="BU214" s="162">
        <v>50.927293645712297</v>
      </c>
      <c r="BV214" s="162">
        <v>26.564518771964583</v>
      </c>
      <c r="BW214" s="162">
        <v>53.874528900319689</v>
      </c>
      <c r="BX214" s="162">
        <v>25.259465812402048</v>
      </c>
      <c r="BY214" s="162">
        <v>12.651107704096409</v>
      </c>
      <c r="BZ214" s="162">
        <v>6.5990270448999135</v>
      </c>
      <c r="CA214" s="162">
        <v>13.383245384428205</v>
      </c>
    </row>
    <row r="215" spans="1:79" hidden="1" x14ac:dyDescent="0.45">
      <c r="A215" s="19">
        <v>211</v>
      </c>
      <c r="B215" s="19" t="str">
        <f t="shared" si="14"/>
        <v>40891_Green</v>
      </c>
      <c r="C215" s="19" t="s">
        <v>1626</v>
      </c>
      <c r="D215" s="19" t="s">
        <v>1626</v>
      </c>
      <c r="E215" s="19" t="s">
        <v>1626</v>
      </c>
      <c r="F215" s="19" t="s">
        <v>1626</v>
      </c>
      <c r="G215" s="19">
        <f t="shared" si="15"/>
        <v>409</v>
      </c>
      <c r="H215" s="19">
        <f t="shared" si="12"/>
        <v>40891</v>
      </c>
      <c r="I215" s="19" t="str">
        <f t="shared" si="13"/>
        <v>040891</v>
      </c>
      <c r="J215" s="115" t="s">
        <v>1908</v>
      </c>
      <c r="K215" s="116" t="s">
        <v>1909</v>
      </c>
      <c r="L215" s="117" t="s">
        <v>1910</v>
      </c>
      <c r="M215" s="118"/>
      <c r="N215" s="118" t="s">
        <v>1911</v>
      </c>
      <c r="O215" s="118"/>
      <c r="P215" s="104">
        <v>0.75</v>
      </c>
      <c r="Q215" s="104">
        <v>1</v>
      </c>
      <c r="R215" s="107" t="s">
        <v>361</v>
      </c>
      <c r="S215" s="108">
        <v>10046.027496383564</v>
      </c>
      <c r="T215" s="108">
        <v>4453.3105607702964</v>
      </c>
      <c r="U215" s="108">
        <v>3403.9422048310157</v>
      </c>
      <c r="V215" s="108">
        <v>3840.2062921467127</v>
      </c>
      <c r="W215" s="108"/>
      <c r="X215" s="162">
        <v>5938.1667821992887</v>
      </c>
      <c r="Y215" s="162">
        <v>3533.2092354085776</v>
      </c>
      <c r="Z215" s="162">
        <v>2022.1821919666181</v>
      </c>
      <c r="AA215" s="162">
        <v>2737.3330702221697</v>
      </c>
      <c r="AB215" s="162">
        <v>639.96439250629589</v>
      </c>
      <c r="AC215" s="162">
        <v>380.77881354124605</v>
      </c>
      <c r="AD215" s="162">
        <v>5369.9983275299928</v>
      </c>
      <c r="AE215" s="162">
        <v>4055.3336323081676</v>
      </c>
      <c r="AF215" s="162">
        <v>5294.4761391544871</v>
      </c>
      <c r="AG215" s="162">
        <v>3150.2133027969194</v>
      </c>
      <c r="AH215" s="162">
        <v>1665.8960752957437</v>
      </c>
      <c r="AI215" s="162">
        <v>2324.0426502661571</v>
      </c>
      <c r="AJ215" s="162">
        <v>8480.3718957187575</v>
      </c>
      <c r="AK215" s="162">
        <v>4247.3621184361828</v>
      </c>
      <c r="AL215" s="162">
        <v>2215.4943380940608</v>
      </c>
      <c r="AM215" s="162">
        <v>4493.1630333959129</v>
      </c>
      <c r="AN215" s="162">
        <v>13979.290866802463</v>
      </c>
      <c r="AO215" s="162">
        <v>7001.4748410070033</v>
      </c>
      <c r="AP215" s="162">
        <v>3652.0850909388032</v>
      </c>
      <c r="AQ215" s="162">
        <v>7406.6601946449655</v>
      </c>
      <c r="AR215" s="162">
        <v>9787.4991351391727</v>
      </c>
      <c r="AS215" s="162">
        <v>5823.5619854078059</v>
      </c>
      <c r="AT215" s="162">
        <v>4421.3772554152001</v>
      </c>
      <c r="AU215" s="162">
        <v>5085.1332030512767</v>
      </c>
      <c r="AV215" s="162">
        <v>6544.9325772119519</v>
      </c>
      <c r="AW215" s="162">
        <v>3278.0046722010979</v>
      </c>
      <c r="AX215" s="162">
        <v>1709.8614596537675</v>
      </c>
      <c r="AY215" s="162">
        <v>3467.7074866072217</v>
      </c>
      <c r="AZ215" s="162">
        <v>23303.156659993456</v>
      </c>
      <c r="BA215" s="162">
        <v>11671.297680660398</v>
      </c>
      <c r="BB215" s="162">
        <v>6087.9419292918437</v>
      </c>
      <c r="BC215" s="162">
        <v>12346.732354860012</v>
      </c>
      <c r="BD215" s="162">
        <v>18167.404845478137</v>
      </c>
      <c r="BE215" s="162">
        <v>10809.605883059494</v>
      </c>
      <c r="BF215" s="162">
        <v>6186.7246071467735</v>
      </c>
      <c r="BG215" s="162">
        <v>8374.6785679238601</v>
      </c>
      <c r="BH215" s="162">
        <v>24100.689064468181</v>
      </c>
      <c r="BI215" s="162">
        <v>12070.738762330606</v>
      </c>
      <c r="BJ215" s="162">
        <v>6296.2970047871086</v>
      </c>
      <c r="BK215" s="162">
        <v>12769.28966269818</v>
      </c>
      <c r="BL215" s="162">
        <v>12409.360184535813</v>
      </c>
      <c r="BM215" s="162">
        <v>7383.5693097988105</v>
      </c>
      <c r="BN215" s="162">
        <v>5605.7693713789968</v>
      </c>
      <c r="BO215" s="162">
        <v>6447.3312979872171</v>
      </c>
      <c r="BP215" s="162">
        <v>12865.384389074672</v>
      </c>
      <c r="BQ215" s="162">
        <v>6103.1567041676717</v>
      </c>
      <c r="BR215" s="162">
        <v>3183.5074913656554</v>
      </c>
      <c r="BS215" s="162">
        <v>6595.1540577077203</v>
      </c>
      <c r="BT215" s="162">
        <v>13430.087374466506</v>
      </c>
      <c r="BU215" s="162">
        <v>6726.4083536707258</v>
      </c>
      <c r="BV215" s="162">
        <v>3508.6058611722292</v>
      </c>
      <c r="BW215" s="162">
        <v>7115.675216636907</v>
      </c>
      <c r="BX215" s="162">
        <v>20447.713811100493</v>
      </c>
      <c r="BY215" s="162">
        <v>10241.159953579088</v>
      </c>
      <c r="BZ215" s="162">
        <v>5341.9584344327022</v>
      </c>
      <c r="CA215" s="162">
        <v>10833.830513951638</v>
      </c>
    </row>
    <row r="216" spans="1:79" hidden="1" x14ac:dyDescent="0.45">
      <c r="A216" s="19">
        <v>212</v>
      </c>
      <c r="B216" s="19" t="str">
        <f t="shared" si="14"/>
        <v>40891_Blue</v>
      </c>
      <c r="C216" s="19" t="s">
        <v>1626</v>
      </c>
      <c r="D216" s="19" t="s">
        <v>1626</v>
      </c>
      <c r="E216" s="19" t="s">
        <v>1626</v>
      </c>
      <c r="F216" s="19" t="s">
        <v>1626</v>
      </c>
      <c r="G216" s="19">
        <f t="shared" si="15"/>
        <v>409</v>
      </c>
      <c r="H216" s="19">
        <f t="shared" si="12"/>
        <v>40891</v>
      </c>
      <c r="I216" s="19" t="str">
        <f t="shared" si="13"/>
        <v>040891</v>
      </c>
      <c r="J216" s="99"/>
      <c r="K216" s="100"/>
      <c r="L216" s="101"/>
      <c r="M216" s="102"/>
      <c r="N216" s="102"/>
      <c r="O216" s="102"/>
      <c r="P216" s="104"/>
      <c r="Q216" s="104"/>
      <c r="R216" s="107" t="s">
        <v>362</v>
      </c>
      <c r="S216" s="108">
        <v>632.65721290849649</v>
      </c>
      <c r="T216" s="108">
        <v>476.07654766808633</v>
      </c>
      <c r="U216" s="108">
        <v>318.44533610151535</v>
      </c>
      <c r="V216" s="108">
        <v>375.21956356091823</v>
      </c>
      <c r="W216" s="108"/>
      <c r="X216" s="162">
        <v>470.98721280832956</v>
      </c>
      <c r="Y216" s="162">
        <v>343.91923515528924</v>
      </c>
      <c r="Z216" s="162">
        <v>264.08283602822746</v>
      </c>
      <c r="AA216" s="162">
        <v>301.86844099160561</v>
      </c>
      <c r="AB216" s="162">
        <v>49.659829060142897</v>
      </c>
      <c r="AC216" s="162">
        <v>49.333856791852746</v>
      </c>
      <c r="AD216" s="162">
        <v>55.608693565050281</v>
      </c>
      <c r="AE216" s="162">
        <v>53.955267342597431</v>
      </c>
      <c r="AF216" s="162">
        <v>6106.5586934013663</v>
      </c>
      <c r="AG216" s="162">
        <v>3647.5300734783618</v>
      </c>
      <c r="AH216" s="162">
        <v>1945.3233842693444</v>
      </c>
      <c r="AI216" s="162">
        <v>2700.0821929915551</v>
      </c>
      <c r="AJ216" s="162">
        <v>844.04782724472489</v>
      </c>
      <c r="AK216" s="162">
        <v>457.68420391103155</v>
      </c>
      <c r="AL216" s="162">
        <v>272.22755744612903</v>
      </c>
      <c r="AM216" s="162">
        <v>480.11943017302832</v>
      </c>
      <c r="AN216" s="162">
        <v>120.81864790447842</v>
      </c>
      <c r="AO216" s="162">
        <v>113.37093669007972</v>
      </c>
      <c r="AP216" s="162">
        <v>109.79599468662798</v>
      </c>
      <c r="AQ216" s="162">
        <v>113.80340775137508</v>
      </c>
      <c r="AR216" s="162">
        <v>692.09621419555526</v>
      </c>
      <c r="AS216" s="162">
        <v>438.11146969088969</v>
      </c>
      <c r="AT216" s="162">
        <v>348.26808495920926</v>
      </c>
      <c r="AU216" s="162">
        <v>390.79748903546357</v>
      </c>
      <c r="AV216" s="162">
        <v>200.51290516404291</v>
      </c>
      <c r="AW216" s="162">
        <v>133.46538640966313</v>
      </c>
      <c r="AX216" s="162">
        <v>101.28221172388106</v>
      </c>
      <c r="AY216" s="162">
        <v>137.35867802076493</v>
      </c>
      <c r="AZ216" s="162">
        <v>445.97214000203195</v>
      </c>
      <c r="BA216" s="162">
        <v>257.98790604286097</v>
      </c>
      <c r="BB216" s="162">
        <v>167.75444845818774</v>
      </c>
      <c r="BC216" s="162">
        <v>268.90370806938762</v>
      </c>
      <c r="BD216" s="162">
        <v>517.42793252061699</v>
      </c>
      <c r="BE216" s="162">
        <v>337.22705159609615</v>
      </c>
      <c r="BF216" s="162">
        <v>224.00742129851758</v>
      </c>
      <c r="BG216" s="162">
        <v>277.59290700805388</v>
      </c>
      <c r="BH216" s="162">
        <v>585.33858801164081</v>
      </c>
      <c r="BI216" s="162">
        <v>330.29653779426445</v>
      </c>
      <c r="BJ216" s="162">
        <v>207.87496266580865</v>
      </c>
      <c r="BK216" s="162">
        <v>345.10622938370381</v>
      </c>
      <c r="BL216" s="162">
        <v>332.07371971231197</v>
      </c>
      <c r="BM216" s="162">
        <v>221.27361153663927</v>
      </c>
      <c r="BN216" s="162">
        <v>182.07969551403372</v>
      </c>
      <c r="BO216" s="162">
        <v>200.63302469719386</v>
      </c>
      <c r="BP216" s="162">
        <v>358.77002645475017</v>
      </c>
      <c r="BQ216" s="162">
        <v>269.1412131598027</v>
      </c>
      <c r="BR216" s="162">
        <v>186.55325495832128</v>
      </c>
      <c r="BS216" s="162">
        <v>279.13211703995677</v>
      </c>
      <c r="BT216" s="162">
        <v>257.36581795612511</v>
      </c>
      <c r="BU216" s="162">
        <v>182.64149705269759</v>
      </c>
      <c r="BV216" s="162">
        <v>146.77341546534805</v>
      </c>
      <c r="BW216" s="162">
        <v>186.98056249648167</v>
      </c>
      <c r="BX216" s="162">
        <v>351.88770344125504</v>
      </c>
      <c r="BY216" s="162">
        <v>222.88975481677622</v>
      </c>
      <c r="BZ216" s="162">
        <v>160.97003590968487</v>
      </c>
      <c r="CA216" s="162">
        <v>230.38036208397241</v>
      </c>
    </row>
    <row r="217" spans="1:79" hidden="1" x14ac:dyDescent="0.45">
      <c r="A217" s="19">
        <v>213</v>
      </c>
      <c r="B217" s="19" t="str">
        <f t="shared" si="14"/>
        <v>40891_Grey</v>
      </c>
      <c r="C217" s="19" t="s">
        <v>1626</v>
      </c>
      <c r="D217" s="19" t="s">
        <v>1626</v>
      </c>
      <c r="E217" s="19" t="s">
        <v>1626</v>
      </c>
      <c r="F217" s="19" t="s">
        <v>1626</v>
      </c>
      <c r="G217" s="19">
        <f t="shared" si="15"/>
        <v>409</v>
      </c>
      <c r="H217" s="19">
        <f t="shared" si="12"/>
        <v>40891</v>
      </c>
      <c r="I217" s="19" t="str">
        <f t="shared" si="13"/>
        <v>040891</v>
      </c>
      <c r="J217" s="109"/>
      <c r="K217" s="110"/>
      <c r="L217" s="111"/>
      <c r="M217" s="112"/>
      <c r="N217" s="112"/>
      <c r="O217" s="112"/>
      <c r="P217" s="114"/>
      <c r="Q217" s="114"/>
      <c r="R217" s="107" t="s">
        <v>364</v>
      </c>
      <c r="S217" s="108">
        <v>660.51463274727632</v>
      </c>
      <c r="T217" s="108">
        <v>807.37332916835442</v>
      </c>
      <c r="U217" s="108">
        <v>546.15677185897243</v>
      </c>
      <c r="V217" s="108">
        <v>635.03236103080008</v>
      </c>
      <c r="W217" s="108"/>
      <c r="X217" s="162">
        <v>336.14234152033629</v>
      </c>
      <c r="Y217" s="162">
        <v>200.00469320460004</v>
      </c>
      <c r="Z217" s="162">
        <v>114.46984935250214</v>
      </c>
      <c r="AA217" s="162">
        <v>154.95245948695734</v>
      </c>
      <c r="AB217" s="162">
        <v>37.558858922226023</v>
      </c>
      <c r="AC217" s="162">
        <v>22.347521058724485</v>
      </c>
      <c r="AD217" s="162">
        <v>315.1597369447465</v>
      </c>
      <c r="AE217" s="162">
        <v>238.00340387988447</v>
      </c>
      <c r="AF217" s="162">
        <v>3062.5048126027891</v>
      </c>
      <c r="AG217" s="162">
        <v>1822.1903634986591</v>
      </c>
      <c r="AH217" s="162">
        <v>963.61086796852726</v>
      </c>
      <c r="AI217" s="162">
        <v>1344.3051992431626</v>
      </c>
      <c r="AJ217" s="162">
        <v>92.773062823548614</v>
      </c>
      <c r="AK217" s="162">
        <v>46.465036851387197</v>
      </c>
      <c r="AL217" s="162">
        <v>24.236931816278091</v>
      </c>
      <c r="AM217" s="162">
        <v>49.154034929072573</v>
      </c>
      <c r="AN217" s="162">
        <v>39.098152786044324</v>
      </c>
      <c r="AO217" s="162">
        <v>19.582161618184561</v>
      </c>
      <c r="AP217" s="162">
        <v>10.214379415500405</v>
      </c>
      <c r="AQ217" s="162">
        <v>20.715409292487237</v>
      </c>
      <c r="AR217" s="162">
        <v>989.74284233220897</v>
      </c>
      <c r="AS217" s="162">
        <v>588.89699118766418</v>
      </c>
      <c r="AT217" s="162">
        <v>447.1036402023035</v>
      </c>
      <c r="AU217" s="162">
        <v>514.2247391835192</v>
      </c>
      <c r="AV217" s="162">
        <v>93.30935085654788</v>
      </c>
      <c r="AW217" s="162">
        <v>46.733634679871841</v>
      </c>
      <c r="AX217" s="162">
        <v>24.377036886587277</v>
      </c>
      <c r="AY217" s="162">
        <v>49.438176897698007</v>
      </c>
      <c r="AZ217" s="162">
        <v>1047.4707786980814</v>
      </c>
      <c r="BA217" s="162">
        <v>524.62176898835162</v>
      </c>
      <c r="BB217" s="162">
        <v>273.6513926583977</v>
      </c>
      <c r="BC217" s="162">
        <v>554.98238040535227</v>
      </c>
      <c r="BD217" s="162">
        <v>317.10969618807138</v>
      </c>
      <c r="BE217" s="162">
        <v>188.68026923190249</v>
      </c>
      <c r="BF217" s="162">
        <v>107.98847591376749</v>
      </c>
      <c r="BG217" s="162">
        <v>146.17892863262128</v>
      </c>
      <c r="BH217" s="162">
        <v>965.35459326701709</v>
      </c>
      <c r="BI217" s="162">
        <v>483.49418878323712</v>
      </c>
      <c r="BJ217" s="162">
        <v>252.19856651757186</v>
      </c>
      <c r="BK217" s="162">
        <v>511.474688365502</v>
      </c>
      <c r="BL217" s="162">
        <v>837.60910017446065</v>
      </c>
      <c r="BM217" s="162">
        <v>498.37741460380397</v>
      </c>
      <c r="BN217" s="162">
        <v>378.37917258599992</v>
      </c>
      <c r="BO217" s="162">
        <v>435.18306235993197</v>
      </c>
      <c r="BP217" s="162">
        <v>70.210307810587082</v>
      </c>
      <c r="BQ217" s="162">
        <v>35.164566529090536</v>
      </c>
      <c r="BR217" s="162">
        <v>18.342419571095153</v>
      </c>
      <c r="BS217" s="162">
        <v>37.19959024168962</v>
      </c>
      <c r="BT217" s="162">
        <v>150.64073765393695</v>
      </c>
      <c r="BU217" s="162">
        <v>75.44784243809228</v>
      </c>
      <c r="BV217" s="162">
        <v>39.354842625132711</v>
      </c>
      <c r="BW217" s="162">
        <v>79.814116889362495</v>
      </c>
      <c r="BX217" s="162">
        <v>37.421430833188218</v>
      </c>
      <c r="BY217" s="162">
        <v>18.742381783846533</v>
      </c>
      <c r="BZ217" s="162">
        <v>9.7763363628146873</v>
      </c>
      <c r="CA217" s="162">
        <v>19.827030199152897</v>
      </c>
    </row>
    <row r="218" spans="1:79" hidden="1" x14ac:dyDescent="0.45">
      <c r="A218" s="19">
        <v>214</v>
      </c>
      <c r="B218" s="19" t="str">
        <f t="shared" si="14"/>
        <v>40899_Green</v>
      </c>
      <c r="C218" s="19" t="s">
        <v>1626</v>
      </c>
      <c r="D218" s="19" t="s">
        <v>1626</v>
      </c>
      <c r="E218" s="19" t="s">
        <v>1626</v>
      </c>
      <c r="F218" s="19" t="s">
        <v>1626</v>
      </c>
      <c r="G218" s="19">
        <f t="shared" si="15"/>
        <v>409</v>
      </c>
      <c r="H218" s="19">
        <f t="shared" si="12"/>
        <v>40899</v>
      </c>
      <c r="I218" s="19" t="str">
        <f t="shared" si="13"/>
        <v>040899</v>
      </c>
      <c r="J218" s="115" t="s">
        <v>1911</v>
      </c>
      <c r="K218" s="116" t="s">
        <v>1912</v>
      </c>
      <c r="L218" s="117" t="s">
        <v>1913</v>
      </c>
      <c r="M218" s="131"/>
      <c r="N218" s="118" t="s">
        <v>1896</v>
      </c>
      <c r="O218" s="118"/>
      <c r="P218" s="104">
        <v>0.9</v>
      </c>
      <c r="Q218" s="104">
        <v>1</v>
      </c>
      <c r="R218" s="107" t="s">
        <v>361</v>
      </c>
      <c r="S218" s="108">
        <v>7534.5206222876723</v>
      </c>
      <c r="T218" s="108">
        <v>3339.9829205777223</v>
      </c>
      <c r="U218" s="108">
        <v>2552.9566536232619</v>
      </c>
      <c r="V218" s="108">
        <v>2880.1547191100344</v>
      </c>
      <c r="W218" s="108"/>
      <c r="X218" s="162">
        <v>4453.6250866494665</v>
      </c>
      <c r="Y218" s="162">
        <v>2649.9069265564331</v>
      </c>
      <c r="Z218" s="162">
        <v>1516.6366439749636</v>
      </c>
      <c r="AA218" s="162">
        <v>2052.9998026666271</v>
      </c>
      <c r="AB218" s="162">
        <v>479.97329437972189</v>
      </c>
      <c r="AC218" s="162">
        <v>285.58411015593452</v>
      </c>
      <c r="AD218" s="162">
        <v>4027.4987456474946</v>
      </c>
      <c r="AE218" s="162">
        <v>3041.5002242311257</v>
      </c>
      <c r="AF218" s="162">
        <v>3970.8571043658653</v>
      </c>
      <c r="AG218" s="162">
        <v>2362.6599770976895</v>
      </c>
      <c r="AH218" s="162">
        <v>1249.4220564718078</v>
      </c>
      <c r="AI218" s="162">
        <v>1743.0319876996177</v>
      </c>
      <c r="AJ218" s="162">
        <v>6360.2789217890677</v>
      </c>
      <c r="AK218" s="162">
        <v>3185.5215888271373</v>
      </c>
      <c r="AL218" s="162">
        <v>1661.6207535705457</v>
      </c>
      <c r="AM218" s="162">
        <v>3369.8722750469346</v>
      </c>
      <c r="AN218" s="162">
        <v>10484.468150101848</v>
      </c>
      <c r="AO218" s="162">
        <v>5251.1061307552527</v>
      </c>
      <c r="AP218" s="162">
        <v>2739.0638182041025</v>
      </c>
      <c r="AQ218" s="162">
        <v>5554.9951459837239</v>
      </c>
      <c r="AR218" s="162">
        <v>7340.6243513543795</v>
      </c>
      <c r="AS218" s="162">
        <v>4367.6714890558542</v>
      </c>
      <c r="AT218" s="162">
        <v>3316.0329415614001</v>
      </c>
      <c r="AU218" s="162">
        <v>3813.8499022884575</v>
      </c>
      <c r="AV218" s="162">
        <v>4908.6994329089639</v>
      </c>
      <c r="AW218" s="162">
        <v>2458.5035041508236</v>
      </c>
      <c r="AX218" s="162">
        <v>1282.3960947403257</v>
      </c>
      <c r="AY218" s="162">
        <v>2600.7806149554162</v>
      </c>
      <c r="AZ218" s="162">
        <v>17477.367494995091</v>
      </c>
      <c r="BA218" s="162">
        <v>8753.4732604952987</v>
      </c>
      <c r="BB218" s="162">
        <v>4565.956446968883</v>
      </c>
      <c r="BC218" s="162">
        <v>9260.0492661450098</v>
      </c>
      <c r="BD218" s="162">
        <v>13625.553634108603</v>
      </c>
      <c r="BE218" s="162">
        <v>8107.2044122946209</v>
      </c>
      <c r="BF218" s="162">
        <v>4640.0434553600799</v>
      </c>
      <c r="BG218" s="162">
        <v>6281.0089259428951</v>
      </c>
      <c r="BH218" s="162">
        <v>18075.516798351135</v>
      </c>
      <c r="BI218" s="162">
        <v>9053.0540717479544</v>
      </c>
      <c r="BJ218" s="162">
        <v>4722.2227535903312</v>
      </c>
      <c r="BK218" s="162">
        <v>9576.9672470236346</v>
      </c>
      <c r="BL218" s="162">
        <v>9307.0201384018601</v>
      </c>
      <c r="BM218" s="162">
        <v>5537.6769823491077</v>
      </c>
      <c r="BN218" s="162">
        <v>4204.3270285342478</v>
      </c>
      <c r="BO218" s="162">
        <v>4835.4984734904128</v>
      </c>
      <c r="BP218" s="162">
        <v>9649.0382918060041</v>
      </c>
      <c r="BQ218" s="162">
        <v>4577.3675281257538</v>
      </c>
      <c r="BR218" s="162">
        <v>2387.6306185242415</v>
      </c>
      <c r="BS218" s="162">
        <v>4946.36554328079</v>
      </c>
      <c r="BT218" s="162">
        <v>10072.565530849879</v>
      </c>
      <c r="BU218" s="162">
        <v>5044.8062652530443</v>
      </c>
      <c r="BV218" s="162">
        <v>2631.4543958791719</v>
      </c>
      <c r="BW218" s="162">
        <v>5336.75641247768</v>
      </c>
      <c r="BX218" s="162">
        <v>15335.785358325371</v>
      </c>
      <c r="BY218" s="162">
        <v>7680.8699651843162</v>
      </c>
      <c r="BZ218" s="162">
        <v>4006.4688258245264</v>
      </c>
      <c r="CA218" s="162">
        <v>8125.3728854637284</v>
      </c>
    </row>
    <row r="219" spans="1:79" hidden="1" x14ac:dyDescent="0.45">
      <c r="A219" s="19">
        <v>215</v>
      </c>
      <c r="B219" s="19" t="str">
        <f t="shared" si="14"/>
        <v>40899_Blue</v>
      </c>
      <c r="C219" s="19" t="s">
        <v>1626</v>
      </c>
      <c r="D219" s="19" t="s">
        <v>1626</v>
      </c>
      <c r="E219" s="19" t="s">
        <v>1626</v>
      </c>
      <c r="F219" s="19" t="s">
        <v>1626</v>
      </c>
      <c r="G219" s="19">
        <f t="shared" si="15"/>
        <v>409</v>
      </c>
      <c r="H219" s="19">
        <f t="shared" si="12"/>
        <v>40899</v>
      </c>
      <c r="I219" s="19" t="str">
        <f t="shared" si="13"/>
        <v>040899</v>
      </c>
      <c r="J219" s="99"/>
      <c r="K219" s="100"/>
      <c r="L219" s="101"/>
      <c r="M219" s="132"/>
      <c r="N219" s="102"/>
      <c r="O219" s="102"/>
      <c r="P219" s="104"/>
      <c r="Q219" s="104"/>
      <c r="R219" s="107" t="s">
        <v>362</v>
      </c>
      <c r="S219" s="108">
        <v>469.49290968137234</v>
      </c>
      <c r="T219" s="108">
        <v>352.05741075106477</v>
      </c>
      <c r="U219" s="108">
        <v>233.8340020761365</v>
      </c>
      <c r="V219" s="108">
        <v>276.41467267068867</v>
      </c>
      <c r="W219" s="108"/>
      <c r="X219" s="162">
        <v>348.24040960624717</v>
      </c>
      <c r="Y219" s="162">
        <v>252.9394263664669</v>
      </c>
      <c r="Z219" s="162">
        <v>193.0621270211706</v>
      </c>
      <c r="AA219" s="162">
        <v>221.40133074370419</v>
      </c>
      <c r="AB219" s="162">
        <v>32.244871795107173</v>
      </c>
      <c r="AC219" s="162">
        <v>32.000392593889558</v>
      </c>
      <c r="AD219" s="162">
        <v>36.706520173787709</v>
      </c>
      <c r="AE219" s="162">
        <v>35.466450506948071</v>
      </c>
      <c r="AF219" s="162">
        <v>4574.9190200510247</v>
      </c>
      <c r="AG219" s="162">
        <v>2730.6475551087715</v>
      </c>
      <c r="AH219" s="162">
        <v>1453.9925382020083</v>
      </c>
      <c r="AI219" s="162">
        <v>2020.0616447436664</v>
      </c>
      <c r="AJ219" s="162">
        <v>628.03587043354366</v>
      </c>
      <c r="AK219" s="162">
        <v>338.26315293327366</v>
      </c>
      <c r="AL219" s="162">
        <v>199.17066808459677</v>
      </c>
      <c r="AM219" s="162">
        <v>355.08957262977123</v>
      </c>
      <c r="AN219" s="162">
        <v>85.613985928358815</v>
      </c>
      <c r="AO219" s="162">
        <v>80.028202517559791</v>
      </c>
      <c r="AP219" s="162">
        <v>77.346996014970983</v>
      </c>
      <c r="AQ219" s="162">
        <v>80.35255581353131</v>
      </c>
      <c r="AR219" s="162">
        <v>514.07216064666648</v>
      </c>
      <c r="AS219" s="162">
        <v>323.58360226816728</v>
      </c>
      <c r="AT219" s="162">
        <v>256.20106371940693</v>
      </c>
      <c r="AU219" s="162">
        <v>288.09811677659769</v>
      </c>
      <c r="AV219" s="162">
        <v>145.38467887303219</v>
      </c>
      <c r="AW219" s="162">
        <v>95.099039807247337</v>
      </c>
      <c r="AX219" s="162">
        <v>70.961658792910796</v>
      </c>
      <c r="AY219" s="162">
        <v>98.019008515573702</v>
      </c>
      <c r="AZ219" s="162">
        <v>329.47910500152398</v>
      </c>
      <c r="BA219" s="162">
        <v>188.49092953214574</v>
      </c>
      <c r="BB219" s="162">
        <v>120.8158363436408</v>
      </c>
      <c r="BC219" s="162">
        <v>196.6777810520407</v>
      </c>
      <c r="BD219" s="162">
        <v>383.07094939046277</v>
      </c>
      <c r="BE219" s="162">
        <v>247.9202886970721</v>
      </c>
      <c r="BF219" s="162">
        <v>163.0055659738882</v>
      </c>
      <c r="BG219" s="162">
        <v>203.19468025604041</v>
      </c>
      <c r="BH219" s="162">
        <v>434.00394100873058</v>
      </c>
      <c r="BI219" s="162">
        <v>242.72240334569832</v>
      </c>
      <c r="BJ219" s="162">
        <v>150.90622199935649</v>
      </c>
      <c r="BK219" s="162">
        <v>253.82967203777784</v>
      </c>
      <c r="BL219" s="162">
        <v>244.05528978423399</v>
      </c>
      <c r="BM219" s="162">
        <v>160.95520865247946</v>
      </c>
      <c r="BN219" s="162">
        <v>131.55977163552529</v>
      </c>
      <c r="BO219" s="162">
        <v>145.4747685228954</v>
      </c>
      <c r="BP219" s="162">
        <v>264.07751984106261</v>
      </c>
      <c r="BQ219" s="162">
        <v>196.85590986985201</v>
      </c>
      <c r="BR219" s="162">
        <v>134.91494121874095</v>
      </c>
      <c r="BS219" s="162">
        <v>204.34908777996756</v>
      </c>
      <c r="BT219" s="162">
        <v>188.02436346709382</v>
      </c>
      <c r="BU219" s="162">
        <v>131.9811227895232</v>
      </c>
      <c r="BV219" s="162">
        <v>105.08006159901105</v>
      </c>
      <c r="BW219" s="162">
        <v>135.23542187236126</v>
      </c>
      <c r="BX219" s="162">
        <v>258.91577758094127</v>
      </c>
      <c r="BY219" s="162">
        <v>162.16731611258217</v>
      </c>
      <c r="BZ219" s="162">
        <v>115.72752693226366</v>
      </c>
      <c r="CA219" s="162">
        <v>167.78527156297932</v>
      </c>
    </row>
    <row r="220" spans="1:79" hidden="1" x14ac:dyDescent="0.45">
      <c r="A220" s="19">
        <v>216</v>
      </c>
      <c r="B220" s="19" t="str">
        <f t="shared" si="14"/>
        <v>40899_Grey</v>
      </c>
      <c r="C220" s="19" t="s">
        <v>1626</v>
      </c>
      <c r="D220" s="19" t="s">
        <v>1626</v>
      </c>
      <c r="E220" s="19" t="s">
        <v>1626</v>
      </c>
      <c r="F220" s="19" t="s">
        <v>1626</v>
      </c>
      <c r="G220" s="19">
        <f t="shared" si="15"/>
        <v>409</v>
      </c>
      <c r="H220" s="19">
        <f t="shared" si="12"/>
        <v>40899</v>
      </c>
      <c r="I220" s="19" t="str">
        <f t="shared" si="13"/>
        <v>040899</v>
      </c>
      <c r="J220" s="109"/>
      <c r="K220" s="110"/>
      <c r="L220" s="111"/>
      <c r="M220" s="133"/>
      <c r="N220" s="112"/>
      <c r="O220" s="112"/>
      <c r="P220" s="114"/>
      <c r="Q220" s="114"/>
      <c r="R220" s="107" t="s">
        <v>364</v>
      </c>
      <c r="S220" s="108">
        <v>495.38597456045727</v>
      </c>
      <c r="T220" s="108">
        <v>605.52999687626584</v>
      </c>
      <c r="U220" s="108">
        <v>409.61757889422933</v>
      </c>
      <c r="V220" s="108">
        <v>476.27427077310006</v>
      </c>
      <c r="W220" s="108"/>
      <c r="X220" s="162">
        <v>252.10675614025223</v>
      </c>
      <c r="Y220" s="162">
        <v>150.00351990345004</v>
      </c>
      <c r="Z220" s="162">
        <v>85.852387014376603</v>
      </c>
      <c r="AA220" s="162">
        <v>116.214344615218</v>
      </c>
      <c r="AB220" s="162">
        <v>28.169144191669517</v>
      </c>
      <c r="AC220" s="162">
        <v>16.760640794043365</v>
      </c>
      <c r="AD220" s="162">
        <v>236.36980270855989</v>
      </c>
      <c r="AE220" s="162">
        <v>178.50255290991336</v>
      </c>
      <c r="AF220" s="162">
        <v>2296.878609452092</v>
      </c>
      <c r="AG220" s="162">
        <v>1366.6427726239942</v>
      </c>
      <c r="AH220" s="162">
        <v>722.70815097639547</v>
      </c>
      <c r="AI220" s="162">
        <v>1008.228899432372</v>
      </c>
      <c r="AJ220" s="162">
        <v>69.579797117661457</v>
      </c>
      <c r="AK220" s="162">
        <v>34.848777638540398</v>
      </c>
      <c r="AL220" s="162">
        <v>18.177698862208569</v>
      </c>
      <c r="AM220" s="162">
        <v>36.865526196804431</v>
      </c>
      <c r="AN220" s="162">
        <v>29.323614589533243</v>
      </c>
      <c r="AO220" s="162">
        <v>14.68662121363842</v>
      </c>
      <c r="AP220" s="162">
        <v>7.6607845616253041</v>
      </c>
      <c r="AQ220" s="162">
        <v>15.536556969365428</v>
      </c>
      <c r="AR220" s="162">
        <v>742.30713174915672</v>
      </c>
      <c r="AS220" s="162">
        <v>441.67274339074811</v>
      </c>
      <c r="AT220" s="162">
        <v>335.32773015172762</v>
      </c>
      <c r="AU220" s="162">
        <v>385.6685543876394</v>
      </c>
      <c r="AV220" s="162">
        <v>69.982013142410906</v>
      </c>
      <c r="AW220" s="162">
        <v>35.050226009903881</v>
      </c>
      <c r="AX220" s="162">
        <v>18.282777664940458</v>
      </c>
      <c r="AY220" s="162">
        <v>37.078632673273503</v>
      </c>
      <c r="AZ220" s="162">
        <v>785.60308402356111</v>
      </c>
      <c r="BA220" s="162">
        <v>393.46632674126369</v>
      </c>
      <c r="BB220" s="162">
        <v>205.23854449379829</v>
      </c>
      <c r="BC220" s="162">
        <v>416.23678530401423</v>
      </c>
      <c r="BD220" s="162">
        <v>237.83227214105352</v>
      </c>
      <c r="BE220" s="162">
        <v>141.51020192392687</v>
      </c>
      <c r="BF220" s="162">
        <v>80.991356935325612</v>
      </c>
      <c r="BG220" s="162">
        <v>109.63419647446597</v>
      </c>
      <c r="BH220" s="162">
        <v>724.01594495026279</v>
      </c>
      <c r="BI220" s="162">
        <v>362.62064158742783</v>
      </c>
      <c r="BJ220" s="162">
        <v>189.1489248881789</v>
      </c>
      <c r="BK220" s="162">
        <v>383.60601627412649</v>
      </c>
      <c r="BL220" s="162">
        <v>628.20682513084546</v>
      </c>
      <c r="BM220" s="162">
        <v>373.78306095285296</v>
      </c>
      <c r="BN220" s="162">
        <v>283.78437943949996</v>
      </c>
      <c r="BO220" s="162">
        <v>326.38729676994899</v>
      </c>
      <c r="BP220" s="162">
        <v>52.657730857940308</v>
      </c>
      <c r="BQ220" s="162">
        <v>26.373424896817902</v>
      </c>
      <c r="BR220" s="162">
        <v>13.756814678321366</v>
      </c>
      <c r="BS220" s="162">
        <v>27.899692681267215</v>
      </c>
      <c r="BT220" s="162">
        <v>112.98055324045271</v>
      </c>
      <c r="BU220" s="162">
        <v>56.585881828569214</v>
      </c>
      <c r="BV220" s="162">
        <v>29.516131968849535</v>
      </c>
      <c r="BW220" s="162">
        <v>59.860587667021875</v>
      </c>
      <c r="BX220" s="162">
        <v>28.066073124891165</v>
      </c>
      <c r="BY220" s="162">
        <v>14.056786337884899</v>
      </c>
      <c r="BZ220" s="162">
        <v>7.332252272111015</v>
      </c>
      <c r="CA220" s="162">
        <v>14.870272649364672</v>
      </c>
    </row>
    <row r="221" spans="1:79" x14ac:dyDescent="0.45">
      <c r="A221" s="19">
        <v>217</v>
      </c>
      <c r="B221" s="19" t="str">
        <f t="shared" si="14"/>
        <v>50210_Green</v>
      </c>
      <c r="C221" s="19" t="s">
        <v>282</v>
      </c>
      <c r="D221" s="19" t="s">
        <v>282</v>
      </c>
      <c r="E221" s="19" t="s">
        <v>282</v>
      </c>
      <c r="F221" s="19" t="s">
        <v>282</v>
      </c>
      <c r="G221" s="19">
        <f t="shared" si="15"/>
        <v>502</v>
      </c>
      <c r="H221" s="19">
        <f t="shared" si="12"/>
        <v>50210</v>
      </c>
      <c r="I221" s="19" t="str">
        <f t="shared" si="13"/>
        <v>050210</v>
      </c>
      <c r="J221" s="115" t="s">
        <v>1914</v>
      </c>
      <c r="K221" s="116" t="s">
        <v>1915</v>
      </c>
      <c r="L221" s="120" t="s">
        <v>1916</v>
      </c>
      <c r="M221" s="120" t="s">
        <v>1917</v>
      </c>
      <c r="N221" s="118" t="s">
        <v>1665</v>
      </c>
      <c r="O221" s="125" t="s">
        <v>1670</v>
      </c>
      <c r="P221" s="104">
        <v>7.4999999999999997E-3</v>
      </c>
      <c r="Q221" s="104">
        <v>2.7237807625063646E-2</v>
      </c>
      <c r="R221" s="107" t="s">
        <v>361</v>
      </c>
      <c r="S221" s="108">
        <v>18293.290050701878</v>
      </c>
      <c r="T221" s="108">
        <v>12178.538165227479</v>
      </c>
      <c r="U221" s="108">
        <v>9401.3407745498025</v>
      </c>
      <c r="V221" s="108">
        <v>11458.596427334776</v>
      </c>
      <c r="W221" s="108"/>
      <c r="X221" s="162">
        <v>0</v>
      </c>
      <c r="Y221" s="162">
        <v>0</v>
      </c>
      <c r="Z221" s="162">
        <v>0</v>
      </c>
      <c r="AA221" s="162">
        <v>0</v>
      </c>
      <c r="AB221" s="162">
        <v>11791.000812178792</v>
      </c>
      <c r="AC221" s="162">
        <v>10989.06524908443</v>
      </c>
      <c r="AD221" s="162">
        <v>17601.142856718947</v>
      </c>
      <c r="AE221" s="162">
        <v>13053.258555460159</v>
      </c>
      <c r="AF221" s="162">
        <v>10868.309391369776</v>
      </c>
      <c r="AG221" s="162">
        <v>7841.8311604077935</v>
      </c>
      <c r="AH221" s="162">
        <v>9707.5761381717512</v>
      </c>
      <c r="AI221" s="162">
        <v>9689.9258898175285</v>
      </c>
      <c r="AJ221" s="162">
        <v>17232.357710213593</v>
      </c>
      <c r="AK221" s="162">
        <v>12325.564495050934</v>
      </c>
      <c r="AL221" s="162">
        <v>12826.509773858781</v>
      </c>
      <c r="AM221" s="162">
        <v>12701.669702664623</v>
      </c>
      <c r="AN221" s="162">
        <v>14432.317045877009</v>
      </c>
      <c r="AO221" s="162">
        <v>11232.522920894398</v>
      </c>
      <c r="AP221" s="162">
        <v>15153.785482323814</v>
      </c>
      <c r="AQ221" s="162">
        <v>12048.286487956813</v>
      </c>
      <c r="AR221" s="162">
        <v>11455.228862818516</v>
      </c>
      <c r="AS221" s="162">
        <v>5915.8897535751303</v>
      </c>
      <c r="AT221" s="162">
        <v>18667.790342978566</v>
      </c>
      <c r="AU221" s="162">
        <v>12370.726456994233</v>
      </c>
      <c r="AV221" s="162">
        <v>13173.336606889796</v>
      </c>
      <c r="AW221" s="162">
        <v>9409.4309215205558</v>
      </c>
      <c r="AX221" s="162">
        <v>12414.599752199545</v>
      </c>
      <c r="AY221" s="162">
        <v>11275.840323517654</v>
      </c>
      <c r="AZ221" s="162">
        <v>12129.748191272669</v>
      </c>
      <c r="BA221" s="162">
        <v>8448.5623666975989</v>
      </c>
      <c r="BB221" s="162">
        <v>18047.292494152738</v>
      </c>
      <c r="BC221" s="162">
        <v>11367.502679899711</v>
      </c>
      <c r="BD221" s="162">
        <v>7866.9830609805595</v>
      </c>
      <c r="BE221" s="162">
        <v>5987.8265771720171</v>
      </c>
      <c r="BF221" s="162">
        <v>17237.764471805454</v>
      </c>
      <c r="BG221" s="162">
        <v>10836.805922596901</v>
      </c>
      <c r="BH221" s="162">
        <v>29395.740884938201</v>
      </c>
      <c r="BI221" s="162">
        <v>23447.532557442533</v>
      </c>
      <c r="BJ221" s="162">
        <v>20767.620683661891</v>
      </c>
      <c r="BK221" s="162">
        <v>23319.921965530255</v>
      </c>
      <c r="BL221" s="162">
        <v>14209.183457486337</v>
      </c>
      <c r="BM221" s="162">
        <v>10037.948294090094</v>
      </c>
      <c r="BN221" s="162">
        <v>16083.116549617111</v>
      </c>
      <c r="BO221" s="162">
        <v>11580.989917589903</v>
      </c>
      <c r="BP221" s="162">
        <v>0</v>
      </c>
      <c r="BQ221" s="162">
        <v>12059.976645394099</v>
      </c>
      <c r="BR221" s="162">
        <v>6754.7853025671702</v>
      </c>
      <c r="BS221" s="162">
        <v>11861.190572542113</v>
      </c>
      <c r="BT221" s="162">
        <v>16653.538836423926</v>
      </c>
      <c r="BU221" s="162">
        <v>14114.744187954058</v>
      </c>
      <c r="BV221" s="162">
        <v>16866.981190574799</v>
      </c>
      <c r="BW221" s="162">
        <v>15370.353120681997</v>
      </c>
      <c r="BX221" s="162">
        <v>13962.603976816692</v>
      </c>
      <c r="BY221" s="162">
        <v>16060.453161790536</v>
      </c>
      <c r="BZ221" s="162">
        <v>29022.082757159369</v>
      </c>
      <c r="CA221" s="162">
        <v>17639.812670662977</v>
      </c>
    </row>
    <row r="222" spans="1:79" x14ac:dyDescent="0.45">
      <c r="A222" s="19">
        <v>218</v>
      </c>
      <c r="B222" s="19" t="str">
        <f t="shared" si="14"/>
        <v>50210_Blue</v>
      </c>
      <c r="C222" s="19" t="s">
        <v>282</v>
      </c>
      <c r="D222" s="19" t="s">
        <v>282</v>
      </c>
      <c r="E222" s="19" t="s">
        <v>282</v>
      </c>
      <c r="F222" s="19" t="s">
        <v>282</v>
      </c>
      <c r="G222" s="19">
        <f t="shared" si="15"/>
        <v>502</v>
      </c>
      <c r="H222" s="19">
        <f t="shared" si="12"/>
        <v>50210</v>
      </c>
      <c r="I222" s="19" t="str">
        <f t="shared" si="13"/>
        <v>050210</v>
      </c>
      <c r="J222" s="99"/>
      <c r="K222" s="100"/>
      <c r="L222" s="121"/>
      <c r="M222" s="121"/>
      <c r="N222" s="102"/>
      <c r="O222" s="126"/>
      <c r="P222" s="104"/>
      <c r="Q222" s="104"/>
      <c r="R222" s="107" t="s">
        <v>362</v>
      </c>
      <c r="S222" s="108">
        <v>996.7947923881627</v>
      </c>
      <c r="T222" s="108">
        <v>985.21063524931526</v>
      </c>
      <c r="U222" s="108">
        <v>1100.0265078530545</v>
      </c>
      <c r="V222" s="108">
        <v>1039.9095567662052</v>
      </c>
      <c r="W222" s="108"/>
      <c r="X222" s="162">
        <v>0</v>
      </c>
      <c r="Y222" s="162">
        <v>0</v>
      </c>
      <c r="Z222" s="162">
        <v>0</v>
      </c>
      <c r="AA222" s="162">
        <v>0</v>
      </c>
      <c r="AB222" s="162">
        <v>3606.5172366885149</v>
      </c>
      <c r="AC222" s="162">
        <v>1754.4398487408018</v>
      </c>
      <c r="AD222" s="162">
        <v>435.5230342461295</v>
      </c>
      <c r="AE222" s="162">
        <v>1579.458682752401</v>
      </c>
      <c r="AF222" s="162">
        <v>3878.8859029101031</v>
      </c>
      <c r="AG222" s="162">
        <v>6089.5913997651523</v>
      </c>
      <c r="AH222" s="162">
        <v>10184.605976453326</v>
      </c>
      <c r="AI222" s="162">
        <v>10121.612723458778</v>
      </c>
      <c r="AJ222" s="162">
        <v>1469.4577329579599</v>
      </c>
      <c r="AK222" s="162">
        <v>2017.6199874596377</v>
      </c>
      <c r="AL222" s="162">
        <v>2248.0828286643959</v>
      </c>
      <c r="AM222" s="162">
        <v>1984.3883568356155</v>
      </c>
      <c r="AN222" s="162">
        <v>403.79423100394411</v>
      </c>
      <c r="AO222" s="162">
        <v>954.98887572430715</v>
      </c>
      <c r="AP222" s="162">
        <v>774.6210907039723</v>
      </c>
      <c r="AQ222" s="162">
        <v>838.06689892298141</v>
      </c>
      <c r="AR222" s="162">
        <v>360.35477024930401</v>
      </c>
      <c r="AS222" s="162">
        <v>820.20559962512993</v>
      </c>
      <c r="AT222" s="162">
        <v>1834.0722939939312</v>
      </c>
      <c r="AU222" s="162">
        <v>1333.9129655584618</v>
      </c>
      <c r="AV222" s="162">
        <v>471.84721330651598</v>
      </c>
      <c r="AW222" s="162">
        <v>904.20064376635753</v>
      </c>
      <c r="AX222" s="162">
        <v>911.29956290933205</v>
      </c>
      <c r="AY222" s="162">
        <v>857.42636411911246</v>
      </c>
      <c r="AZ222" s="162">
        <v>306.18452756589483</v>
      </c>
      <c r="BA222" s="162">
        <v>770.83249475781486</v>
      </c>
      <c r="BB222" s="162">
        <v>743.392087356915</v>
      </c>
      <c r="BC222" s="162">
        <v>753.37488981100307</v>
      </c>
      <c r="BD222" s="162">
        <v>334.61782457639976</v>
      </c>
      <c r="BE222" s="162">
        <v>949.34270810068165</v>
      </c>
      <c r="BF222" s="162">
        <v>1104.5791948023675</v>
      </c>
      <c r="BG222" s="162">
        <v>1022.9432536648443</v>
      </c>
      <c r="BH222" s="162">
        <v>407.76722914752406</v>
      </c>
      <c r="BI222" s="162">
        <v>949.99973196900328</v>
      </c>
      <c r="BJ222" s="162">
        <v>789.16572403428927</v>
      </c>
      <c r="BK222" s="162">
        <v>930.71504156686092</v>
      </c>
      <c r="BL222" s="162">
        <v>330.52578381471642</v>
      </c>
      <c r="BM222" s="162">
        <v>662.42600672020626</v>
      </c>
      <c r="BN222" s="162">
        <v>804.77565367676186</v>
      </c>
      <c r="BO222" s="162">
        <v>710.96254815887551</v>
      </c>
      <c r="BP222" s="162">
        <v>0</v>
      </c>
      <c r="BQ222" s="162">
        <v>765.15334316704855</v>
      </c>
      <c r="BR222" s="162">
        <v>707.79344904119034</v>
      </c>
      <c r="BS222" s="162">
        <v>766.69244387841809</v>
      </c>
      <c r="BT222" s="162">
        <v>552.80631542156311</v>
      </c>
      <c r="BU222" s="162">
        <v>1152.6218515787539</v>
      </c>
      <c r="BV222" s="162">
        <v>993.20109017492621</v>
      </c>
      <c r="BW222" s="162">
        <v>1005.9634705290888</v>
      </c>
      <c r="BX222" s="162">
        <v>285.23801395248336</v>
      </c>
      <c r="BY222" s="162">
        <v>685.77842208501852</v>
      </c>
      <c r="BZ222" s="162">
        <v>686.83489420804096</v>
      </c>
      <c r="CA222" s="162">
        <v>690.60839167852396</v>
      </c>
    </row>
    <row r="223" spans="1:79" x14ac:dyDescent="0.45">
      <c r="A223" s="19">
        <v>219</v>
      </c>
      <c r="B223" s="19" t="str">
        <f t="shared" si="14"/>
        <v>50210_Grey</v>
      </c>
      <c r="C223" s="19" t="s">
        <v>282</v>
      </c>
      <c r="D223" s="19" t="s">
        <v>282</v>
      </c>
      <c r="E223" s="19" t="s">
        <v>282</v>
      </c>
      <c r="F223" s="19" t="s">
        <v>282</v>
      </c>
      <c r="G223" s="19">
        <f t="shared" si="15"/>
        <v>502</v>
      </c>
      <c r="H223" s="19">
        <f t="shared" si="12"/>
        <v>50210</v>
      </c>
      <c r="I223" s="19" t="str">
        <f t="shared" si="13"/>
        <v>050210</v>
      </c>
      <c r="J223" s="109"/>
      <c r="K223" s="110"/>
      <c r="L223" s="111"/>
      <c r="M223" s="112"/>
      <c r="N223" s="112"/>
      <c r="O223" s="127"/>
      <c r="P223" s="114"/>
      <c r="Q223" s="114"/>
      <c r="R223" s="107" t="s">
        <v>364</v>
      </c>
      <c r="S223" s="108">
        <v>1509.7745709705941</v>
      </c>
      <c r="T223" s="108">
        <v>1359.4266245702127</v>
      </c>
      <c r="U223" s="108">
        <v>1595.7777919968007</v>
      </c>
      <c r="V223" s="108">
        <v>1452.162528758992</v>
      </c>
      <c r="W223" s="108"/>
      <c r="X223" s="162">
        <v>0</v>
      </c>
      <c r="Y223" s="162">
        <v>0</v>
      </c>
      <c r="Z223" s="162">
        <v>0</v>
      </c>
      <c r="AA223" s="162">
        <v>0</v>
      </c>
      <c r="AB223" s="162">
        <v>684.77959081437723</v>
      </c>
      <c r="AC223" s="162">
        <v>678.62456393986781</v>
      </c>
      <c r="AD223" s="162">
        <v>1129.4974580644277</v>
      </c>
      <c r="AE223" s="162">
        <v>813.91688318716297</v>
      </c>
      <c r="AF223" s="162">
        <v>10573.27558094328</v>
      </c>
      <c r="AG223" s="162">
        <v>5946.507095222998</v>
      </c>
      <c r="AH223" s="162">
        <v>4295.5106147261577</v>
      </c>
      <c r="AI223" s="162">
        <v>4336.0173836032409</v>
      </c>
      <c r="AJ223" s="162">
        <v>112.95372404041301</v>
      </c>
      <c r="AK223" s="162">
        <v>133.45916932774955</v>
      </c>
      <c r="AL223" s="162">
        <v>162.80984922535421</v>
      </c>
      <c r="AM223" s="162">
        <v>132.81407982148815</v>
      </c>
      <c r="AN223" s="162">
        <v>13.156397207063451</v>
      </c>
      <c r="AO223" s="162">
        <v>15.754421925784413</v>
      </c>
      <c r="AP223" s="162">
        <v>27.25029759081681</v>
      </c>
      <c r="AQ223" s="162">
        <v>15.989679982449726</v>
      </c>
      <c r="AR223" s="162">
        <v>64.618210606742878</v>
      </c>
      <c r="AS223" s="162">
        <v>76.348901147659262</v>
      </c>
      <c r="AT223" s="162">
        <v>1580.3711381785433</v>
      </c>
      <c r="AU223" s="162">
        <v>818.97024388326997</v>
      </c>
      <c r="AV223" s="162">
        <v>78.857306006911585</v>
      </c>
      <c r="AW223" s="162">
        <v>93.172940020473973</v>
      </c>
      <c r="AX223" s="162">
        <v>161.58217585042996</v>
      </c>
      <c r="AY223" s="162">
        <v>119.26809135665215</v>
      </c>
      <c r="AZ223" s="162">
        <v>150.25307876292305</v>
      </c>
      <c r="BA223" s="162">
        <v>193.44435727692988</v>
      </c>
      <c r="BB223" s="162">
        <v>806.48020097713936</v>
      </c>
      <c r="BC223" s="162">
        <v>372.85431456112997</v>
      </c>
      <c r="BD223" s="162">
        <v>107.92514623416545</v>
      </c>
      <c r="BE223" s="162">
        <v>96.799696069117715</v>
      </c>
      <c r="BF223" s="162">
        <v>335.4894730531322</v>
      </c>
      <c r="BG223" s="162">
        <v>198.87619665639642</v>
      </c>
      <c r="BH223" s="162">
        <v>200.12436276948537</v>
      </c>
      <c r="BI223" s="162">
        <v>251.97653062893573</v>
      </c>
      <c r="BJ223" s="162">
        <v>267.48849239647467</v>
      </c>
      <c r="BK223" s="162">
        <v>251.36725302019076</v>
      </c>
      <c r="BL223" s="162">
        <v>588.52734169889504</v>
      </c>
      <c r="BM223" s="162">
        <v>518.43373898907976</v>
      </c>
      <c r="BN223" s="162">
        <v>1046.5028259811543</v>
      </c>
      <c r="BO223" s="162">
        <v>653.16392385333563</v>
      </c>
      <c r="BP223" s="162">
        <v>0</v>
      </c>
      <c r="BQ223" s="162">
        <v>0</v>
      </c>
      <c r="BR223" s="162">
        <v>0</v>
      </c>
      <c r="BS223" s="162">
        <v>0</v>
      </c>
      <c r="BT223" s="162">
        <v>121.47358846692707</v>
      </c>
      <c r="BU223" s="162">
        <v>143.52571683476921</v>
      </c>
      <c r="BV223" s="162">
        <v>190.46715485815847</v>
      </c>
      <c r="BW223" s="162">
        <v>151.75879818002872</v>
      </c>
      <c r="BX223" s="162">
        <v>12.957101497057621</v>
      </c>
      <c r="BY223" s="162">
        <v>25.098211534456961</v>
      </c>
      <c r="BZ223" s="162">
        <v>68.599483664693778</v>
      </c>
      <c r="CA223" s="162">
        <v>30.394532662357364</v>
      </c>
    </row>
    <row r="224" spans="1:79" x14ac:dyDescent="0.45">
      <c r="A224" s="19">
        <v>220</v>
      </c>
      <c r="B224" s="19" t="str">
        <f t="shared" si="14"/>
        <v>50300_Green</v>
      </c>
      <c r="C224" s="19" t="s">
        <v>282</v>
      </c>
      <c r="D224" s="19" t="s">
        <v>282</v>
      </c>
      <c r="E224" s="19" t="s">
        <v>282</v>
      </c>
      <c r="F224" s="19" t="s">
        <v>282</v>
      </c>
      <c r="G224" s="19">
        <f t="shared" si="15"/>
        <v>503</v>
      </c>
      <c r="H224" s="19">
        <f t="shared" si="12"/>
        <v>50300</v>
      </c>
      <c r="I224" s="19" t="str">
        <f t="shared" si="13"/>
        <v>050300</v>
      </c>
      <c r="J224" s="115" t="s">
        <v>1918</v>
      </c>
      <c r="K224" s="116" t="s">
        <v>1919</v>
      </c>
      <c r="L224" s="120" t="s">
        <v>1920</v>
      </c>
      <c r="M224" s="118" t="s">
        <v>1921</v>
      </c>
      <c r="N224" s="118" t="s">
        <v>1647</v>
      </c>
      <c r="O224" s="125" t="s">
        <v>1648</v>
      </c>
      <c r="P224" s="104">
        <v>0.01</v>
      </c>
      <c r="Q224" s="104">
        <v>2.1144559195502049E-2</v>
      </c>
      <c r="R224" s="107" t="s">
        <v>361</v>
      </c>
      <c r="S224" s="108">
        <v>85248.380468713847</v>
      </c>
      <c r="T224" s="108">
        <v>73408.188919517212</v>
      </c>
      <c r="U224" s="108">
        <v>70489.029629277138</v>
      </c>
      <c r="V224" s="108">
        <v>78613.677123764006</v>
      </c>
      <c r="W224" s="108"/>
      <c r="X224" s="162">
        <v>0</v>
      </c>
      <c r="Y224" s="162">
        <v>0</v>
      </c>
      <c r="Z224" s="162">
        <v>0</v>
      </c>
      <c r="AA224" s="162">
        <v>0</v>
      </c>
      <c r="AB224" s="162">
        <v>0</v>
      </c>
      <c r="AC224" s="162">
        <v>104334.48406045606</v>
      </c>
      <c r="AD224" s="162">
        <v>0</v>
      </c>
      <c r="AE224" s="162">
        <v>104334.48406045606</v>
      </c>
      <c r="AF224" s="162">
        <v>0</v>
      </c>
      <c r="AG224" s="162">
        <v>70745.139499046432</v>
      </c>
      <c r="AH224" s="162">
        <v>0</v>
      </c>
      <c r="AI224" s="162">
        <v>70745.139499046432</v>
      </c>
      <c r="AJ224" s="162">
        <v>137370.88466549586</v>
      </c>
      <c r="AK224" s="162">
        <v>0</v>
      </c>
      <c r="AL224" s="162">
        <v>0</v>
      </c>
      <c r="AM224" s="162">
        <v>137370.88466549586</v>
      </c>
      <c r="AN224" s="162">
        <v>88644.828786430109</v>
      </c>
      <c r="AO224" s="162">
        <v>0</v>
      </c>
      <c r="AP224" s="162">
        <v>0</v>
      </c>
      <c r="AQ224" s="162">
        <v>88644.828786430109</v>
      </c>
      <c r="AR224" s="162">
        <v>90538.990749041215</v>
      </c>
      <c r="AS224" s="162">
        <v>0</v>
      </c>
      <c r="AT224" s="162">
        <v>0</v>
      </c>
      <c r="AU224" s="162">
        <v>90538.990749041215</v>
      </c>
      <c r="AV224" s="162">
        <v>118161.91204705731</v>
      </c>
      <c r="AW224" s="162">
        <v>0</v>
      </c>
      <c r="AX224" s="162">
        <v>0</v>
      </c>
      <c r="AY224" s="162">
        <v>118161.91204705731</v>
      </c>
      <c r="AZ224" s="162">
        <v>85700.872627497331</v>
      </c>
      <c r="BA224" s="162">
        <v>0</v>
      </c>
      <c r="BB224" s="162">
        <v>0</v>
      </c>
      <c r="BC224" s="162">
        <v>85700.872627497331</v>
      </c>
      <c r="BD224" s="162">
        <v>0</v>
      </c>
      <c r="BE224" s="162">
        <v>0</v>
      </c>
      <c r="BF224" s="162">
        <v>0</v>
      </c>
      <c r="BG224" s="162">
        <v>0</v>
      </c>
      <c r="BH224" s="162">
        <v>110218.18471683234</v>
      </c>
      <c r="BI224" s="162">
        <v>0</v>
      </c>
      <c r="BJ224" s="162">
        <v>0</v>
      </c>
      <c r="BK224" s="162">
        <v>110218.18471683234</v>
      </c>
      <c r="BL224" s="162">
        <v>93870.954329518063</v>
      </c>
      <c r="BM224" s="162">
        <v>0</v>
      </c>
      <c r="BN224" s="162">
        <v>0</v>
      </c>
      <c r="BO224" s="162">
        <v>93870.954329518063</v>
      </c>
      <c r="BP224" s="162">
        <v>0</v>
      </c>
      <c r="BQ224" s="162">
        <v>0</v>
      </c>
      <c r="BR224" s="162">
        <v>0</v>
      </c>
      <c r="BS224" s="162">
        <v>0</v>
      </c>
      <c r="BT224" s="162">
        <v>96797.453601910165</v>
      </c>
      <c r="BU224" s="162">
        <v>0</v>
      </c>
      <c r="BV224" s="162">
        <v>0</v>
      </c>
      <c r="BW224" s="162">
        <v>96797.453601910165</v>
      </c>
      <c r="BX224" s="162">
        <v>65455.271692125985</v>
      </c>
      <c r="BY224" s="162">
        <v>0</v>
      </c>
      <c r="BZ224" s="162">
        <v>0</v>
      </c>
      <c r="CA224" s="162">
        <v>65455.271692125985</v>
      </c>
    </row>
    <row r="225" spans="1:79" x14ac:dyDescent="0.45">
      <c r="A225" s="19">
        <v>221</v>
      </c>
      <c r="B225" s="19" t="str">
        <f t="shared" si="14"/>
        <v>50300_Blue</v>
      </c>
      <c r="C225" s="19" t="s">
        <v>282</v>
      </c>
      <c r="D225" s="19" t="s">
        <v>282</v>
      </c>
      <c r="E225" s="19" t="s">
        <v>282</v>
      </c>
      <c r="F225" s="19" t="s">
        <v>282</v>
      </c>
      <c r="G225" s="19">
        <f t="shared" si="15"/>
        <v>503</v>
      </c>
      <c r="H225" s="19">
        <f t="shared" si="12"/>
        <v>50300</v>
      </c>
      <c r="I225" s="19" t="str">
        <f t="shared" si="13"/>
        <v>050300</v>
      </c>
      <c r="J225" s="99"/>
      <c r="K225" s="100"/>
      <c r="L225" s="121"/>
      <c r="M225" s="102"/>
      <c r="N225" s="102"/>
      <c r="O225" s="126"/>
      <c r="P225" s="104"/>
      <c r="Q225" s="104"/>
      <c r="R225" s="107" t="s">
        <v>362</v>
      </c>
      <c r="S225" s="108">
        <v>3171.5759600378283</v>
      </c>
      <c r="T225" s="108">
        <v>7536.1935182718826</v>
      </c>
      <c r="U225" s="108">
        <v>4678.4217244763004</v>
      </c>
      <c r="V225" s="108">
        <v>5269.0280327636756</v>
      </c>
      <c r="W225" s="108"/>
      <c r="X225" s="162">
        <v>0</v>
      </c>
      <c r="Y225" s="162">
        <v>0</v>
      </c>
      <c r="Z225" s="162">
        <v>0</v>
      </c>
      <c r="AA225" s="162">
        <v>0</v>
      </c>
      <c r="AB225" s="162">
        <v>0</v>
      </c>
      <c r="AC225" s="162">
        <v>2704.4203341732205</v>
      </c>
      <c r="AD225" s="162">
        <v>0</v>
      </c>
      <c r="AE225" s="162">
        <v>2704.4203341732205</v>
      </c>
      <c r="AF225" s="162">
        <v>0</v>
      </c>
      <c r="AG225" s="162">
        <v>8683.8104543395602</v>
      </c>
      <c r="AH225" s="162">
        <v>0</v>
      </c>
      <c r="AI225" s="162">
        <v>8683.8104543395602</v>
      </c>
      <c r="AJ225" s="162">
        <v>1597.46407206603</v>
      </c>
      <c r="AK225" s="162">
        <v>0</v>
      </c>
      <c r="AL225" s="162">
        <v>0</v>
      </c>
      <c r="AM225" s="162">
        <v>1597.46407206603</v>
      </c>
      <c r="AN225" s="162">
        <v>1314.4549144345708</v>
      </c>
      <c r="AO225" s="162">
        <v>0</v>
      </c>
      <c r="AP225" s="162">
        <v>0</v>
      </c>
      <c r="AQ225" s="162">
        <v>1314.4549144345708</v>
      </c>
      <c r="AR225" s="162">
        <v>1554.1083823098131</v>
      </c>
      <c r="AS225" s="162">
        <v>0</v>
      </c>
      <c r="AT225" s="162">
        <v>0</v>
      </c>
      <c r="AU225" s="162">
        <v>1554.1083823098131</v>
      </c>
      <c r="AV225" s="162">
        <v>2016.9603039371075</v>
      </c>
      <c r="AW225" s="162">
        <v>0</v>
      </c>
      <c r="AX225" s="162">
        <v>0</v>
      </c>
      <c r="AY225" s="162">
        <v>2016.9603039371075</v>
      </c>
      <c r="AZ225" s="162">
        <v>9499.5954298431589</v>
      </c>
      <c r="BA225" s="162">
        <v>0</v>
      </c>
      <c r="BB225" s="162">
        <v>0</v>
      </c>
      <c r="BC225" s="162">
        <v>9499.5954298431589</v>
      </c>
      <c r="BD225" s="162">
        <v>0</v>
      </c>
      <c r="BE225" s="162">
        <v>0</v>
      </c>
      <c r="BF225" s="162">
        <v>0</v>
      </c>
      <c r="BG225" s="162">
        <v>0</v>
      </c>
      <c r="BH225" s="162">
        <v>1658.883399795516</v>
      </c>
      <c r="BI225" s="162">
        <v>0</v>
      </c>
      <c r="BJ225" s="162">
        <v>0</v>
      </c>
      <c r="BK225" s="162">
        <v>1658.883399795516</v>
      </c>
      <c r="BL225" s="162">
        <v>2097.4194628571086</v>
      </c>
      <c r="BM225" s="162">
        <v>0</v>
      </c>
      <c r="BN225" s="162">
        <v>0</v>
      </c>
      <c r="BO225" s="162">
        <v>2097.4194628571086</v>
      </c>
      <c r="BP225" s="162">
        <v>0</v>
      </c>
      <c r="BQ225" s="162">
        <v>0</v>
      </c>
      <c r="BR225" s="162">
        <v>0</v>
      </c>
      <c r="BS225" s="162">
        <v>0</v>
      </c>
      <c r="BT225" s="162">
        <v>1511.5148388562857</v>
      </c>
      <c r="BU225" s="162">
        <v>0</v>
      </c>
      <c r="BV225" s="162">
        <v>0</v>
      </c>
      <c r="BW225" s="162">
        <v>1511.5148388562857</v>
      </c>
      <c r="BX225" s="162">
        <v>1715.2889312787686</v>
      </c>
      <c r="BY225" s="162">
        <v>0</v>
      </c>
      <c r="BZ225" s="162">
        <v>0</v>
      </c>
      <c r="CA225" s="162">
        <v>1715.2889312787686</v>
      </c>
    </row>
    <row r="226" spans="1:79" x14ac:dyDescent="0.45">
      <c r="A226" s="19">
        <v>222</v>
      </c>
      <c r="B226" s="19" t="str">
        <f t="shared" si="14"/>
        <v>50300_Grey</v>
      </c>
      <c r="C226" s="19" t="s">
        <v>282</v>
      </c>
      <c r="D226" s="19" t="s">
        <v>282</v>
      </c>
      <c r="E226" s="19" t="s">
        <v>282</v>
      </c>
      <c r="F226" s="19" t="s">
        <v>282</v>
      </c>
      <c r="G226" s="19">
        <f t="shared" si="15"/>
        <v>503</v>
      </c>
      <c r="H226" s="19">
        <f t="shared" si="12"/>
        <v>50300</v>
      </c>
      <c r="I226" s="19" t="str">
        <f t="shared" si="13"/>
        <v>050300</v>
      </c>
      <c r="J226" s="109"/>
      <c r="K226" s="110"/>
      <c r="L226" s="111"/>
      <c r="M226" s="112"/>
      <c r="N226" s="112"/>
      <c r="O226" s="127"/>
      <c r="P226" s="114"/>
      <c r="Q226" s="114"/>
      <c r="R226" s="107" t="s">
        <v>364</v>
      </c>
      <c r="S226" s="108">
        <v>1427.5506202673644</v>
      </c>
      <c r="T226" s="108">
        <v>2493.8464820048343</v>
      </c>
      <c r="U226" s="108">
        <v>3105.2904045670734</v>
      </c>
      <c r="V226" s="108">
        <v>2052.9922477617729</v>
      </c>
      <c r="W226" s="108"/>
      <c r="X226" s="162">
        <v>0</v>
      </c>
      <c r="Y226" s="162">
        <v>0</v>
      </c>
      <c r="Z226" s="162">
        <v>0</v>
      </c>
      <c r="AA226" s="162">
        <v>0</v>
      </c>
      <c r="AB226" s="162">
        <v>0</v>
      </c>
      <c r="AC226" s="162">
        <v>4909.4088422812692</v>
      </c>
      <c r="AD226" s="162">
        <v>0</v>
      </c>
      <c r="AE226" s="162">
        <v>4909.4088422812692</v>
      </c>
      <c r="AF226" s="162">
        <v>0</v>
      </c>
      <c r="AG226" s="162">
        <v>8105.7858668297395</v>
      </c>
      <c r="AH226" s="162">
        <v>0</v>
      </c>
      <c r="AI226" s="162">
        <v>8105.7858668297395</v>
      </c>
      <c r="AJ226" s="162">
        <v>388.41417411289899</v>
      </c>
      <c r="AK226" s="162">
        <v>0</v>
      </c>
      <c r="AL226" s="162">
        <v>0</v>
      </c>
      <c r="AM226" s="162">
        <v>388.41417411289899</v>
      </c>
      <c r="AN226" s="162">
        <v>783.47465958031069</v>
      </c>
      <c r="AO226" s="162">
        <v>0</v>
      </c>
      <c r="AP226" s="162">
        <v>0</v>
      </c>
      <c r="AQ226" s="162">
        <v>783.47465958031069</v>
      </c>
      <c r="AR226" s="162">
        <v>748.90367282760531</v>
      </c>
      <c r="AS226" s="162">
        <v>0</v>
      </c>
      <c r="AT226" s="162">
        <v>0</v>
      </c>
      <c r="AU226" s="162">
        <v>748.90367282760531</v>
      </c>
      <c r="AV226" s="162">
        <v>256.96419202784801</v>
      </c>
      <c r="AW226" s="162">
        <v>0</v>
      </c>
      <c r="AX226" s="162">
        <v>0</v>
      </c>
      <c r="AY226" s="162">
        <v>256.96419202784801</v>
      </c>
      <c r="AZ226" s="162">
        <v>538.90740802512107</v>
      </c>
      <c r="BA226" s="162">
        <v>0</v>
      </c>
      <c r="BB226" s="162">
        <v>0</v>
      </c>
      <c r="BC226" s="162">
        <v>538.90740802512107</v>
      </c>
      <c r="BD226" s="162">
        <v>0</v>
      </c>
      <c r="BE226" s="162">
        <v>0</v>
      </c>
      <c r="BF226" s="162">
        <v>0</v>
      </c>
      <c r="BG226" s="162">
        <v>0</v>
      </c>
      <c r="BH226" s="162">
        <v>465.90046999727434</v>
      </c>
      <c r="BI226" s="162">
        <v>0</v>
      </c>
      <c r="BJ226" s="162">
        <v>0</v>
      </c>
      <c r="BK226" s="162">
        <v>465.90046999727434</v>
      </c>
      <c r="BL226" s="162">
        <v>1489.3423704257018</v>
      </c>
      <c r="BM226" s="162">
        <v>0</v>
      </c>
      <c r="BN226" s="162">
        <v>0</v>
      </c>
      <c r="BO226" s="162">
        <v>1489.3423704257018</v>
      </c>
      <c r="BP226" s="162">
        <v>0</v>
      </c>
      <c r="BQ226" s="162">
        <v>0</v>
      </c>
      <c r="BR226" s="162">
        <v>0</v>
      </c>
      <c r="BS226" s="162">
        <v>0</v>
      </c>
      <c r="BT226" s="162">
        <v>219.60041474686028</v>
      </c>
      <c r="BU226" s="162">
        <v>0</v>
      </c>
      <c r="BV226" s="162">
        <v>0</v>
      </c>
      <c r="BW226" s="162">
        <v>219.60041474686028</v>
      </c>
      <c r="BX226" s="162">
        <v>253.6869626324588</v>
      </c>
      <c r="BY226" s="162">
        <v>0</v>
      </c>
      <c r="BZ226" s="162">
        <v>0</v>
      </c>
      <c r="CA226" s="162">
        <v>253.6869626324588</v>
      </c>
    </row>
    <row r="227" spans="1:79" x14ac:dyDescent="0.45">
      <c r="A227" s="19">
        <v>223</v>
      </c>
      <c r="B227" s="19" t="str">
        <f t="shared" si="14"/>
        <v>51110_Green</v>
      </c>
      <c r="C227" s="19" t="s">
        <v>270</v>
      </c>
      <c r="D227" s="19" t="s">
        <v>270</v>
      </c>
      <c r="E227" s="19" t="s">
        <v>270</v>
      </c>
      <c r="F227" s="19" t="s">
        <v>270</v>
      </c>
      <c r="G227" s="19">
        <f t="shared" si="15"/>
        <v>511</v>
      </c>
      <c r="H227" s="19">
        <f t="shared" si="12"/>
        <v>51110</v>
      </c>
      <c r="I227" s="19" t="str">
        <f t="shared" si="13"/>
        <v>051110</v>
      </c>
      <c r="J227" s="115" t="s">
        <v>1922</v>
      </c>
      <c r="K227" s="116" t="s">
        <v>1923</v>
      </c>
      <c r="L227" s="117" t="s">
        <v>1924</v>
      </c>
      <c r="M227" s="118" t="s">
        <v>1925</v>
      </c>
      <c r="N227" s="118" t="s">
        <v>1657</v>
      </c>
      <c r="O227" s="125" t="s">
        <v>1658</v>
      </c>
      <c r="P227" s="134">
        <v>1E-4</v>
      </c>
      <c r="Q227" s="104">
        <v>1.5262557309801836E-2</v>
      </c>
      <c r="R227" s="107" t="s">
        <v>361</v>
      </c>
      <c r="S227" s="108">
        <v>1403704.9549255678</v>
      </c>
      <c r="T227" s="108">
        <v>1121434.9163281519</v>
      </c>
      <c r="U227" s="108">
        <v>637045.5342447476</v>
      </c>
      <c r="V227" s="108">
        <v>1068692.739130575</v>
      </c>
      <c r="W227" s="108"/>
      <c r="X227" s="162">
        <v>1651641.2948414334</v>
      </c>
      <c r="Y227" s="162">
        <v>942807.18099547853</v>
      </c>
      <c r="Z227" s="162">
        <v>255778.76157188334</v>
      </c>
      <c r="AA227" s="162">
        <v>933669.36633793823</v>
      </c>
      <c r="AB227" s="162">
        <v>1532303.2038354366</v>
      </c>
      <c r="AC227" s="162">
        <v>1330467.9269312352</v>
      </c>
      <c r="AD227" s="162">
        <v>543810.3238726441</v>
      </c>
      <c r="AE227" s="162">
        <v>1238528.6507208238</v>
      </c>
      <c r="AF227" s="162">
        <v>2666959.1220060312</v>
      </c>
      <c r="AG227" s="162">
        <v>689653.02647851512</v>
      </c>
      <c r="AH227" s="162">
        <v>607806.82775891956</v>
      </c>
      <c r="AI227" s="162">
        <v>731642.65464911936</v>
      </c>
      <c r="AJ227" s="162">
        <v>5809614.6812629988</v>
      </c>
      <c r="AK227" s="162">
        <v>1626423.983437364</v>
      </c>
      <c r="AL227" s="162">
        <v>467486.74554591224</v>
      </c>
      <c r="AM227" s="162">
        <v>1955262.9526268973</v>
      </c>
      <c r="AN227" s="162">
        <v>3614276.623806878</v>
      </c>
      <c r="AO227" s="162">
        <v>1734288.7722636892</v>
      </c>
      <c r="AP227" s="162">
        <v>451202.95214318798</v>
      </c>
      <c r="AQ227" s="162">
        <v>2291333.0057196189</v>
      </c>
      <c r="AR227" s="162">
        <v>4037678.8891579667</v>
      </c>
      <c r="AS227" s="162">
        <v>1663278.3838478294</v>
      </c>
      <c r="AT227" s="162">
        <v>675027.76051174232</v>
      </c>
      <c r="AU227" s="162">
        <v>1162373.5666352105</v>
      </c>
      <c r="AV227" s="162">
        <v>3531560.7308941539</v>
      </c>
      <c r="AW227" s="162">
        <v>990150.24470614549</v>
      </c>
      <c r="AX227" s="162">
        <v>293901.41521912999</v>
      </c>
      <c r="AY227" s="162">
        <v>1552332.6617921705</v>
      </c>
      <c r="AZ227" s="162">
        <v>3264183.7909897021</v>
      </c>
      <c r="BA227" s="162">
        <v>1079776.8102285347</v>
      </c>
      <c r="BB227" s="162">
        <v>526143.77416490822</v>
      </c>
      <c r="BC227" s="162">
        <v>1167607.0525976967</v>
      </c>
      <c r="BD227" s="162">
        <v>3534400.7961788923</v>
      </c>
      <c r="BE227" s="162">
        <v>2190162.3772629048</v>
      </c>
      <c r="BF227" s="162">
        <v>1583061.4722234432</v>
      </c>
      <c r="BG227" s="162">
        <v>1900880.264503265</v>
      </c>
      <c r="BH227" s="162">
        <v>1504224.6142064356</v>
      </c>
      <c r="BI227" s="162">
        <v>1070127.4386040841</v>
      </c>
      <c r="BJ227" s="162">
        <v>455552.52668726479</v>
      </c>
      <c r="BK227" s="162">
        <v>1104025.5239779425</v>
      </c>
      <c r="BL227" s="162">
        <v>3483116.757689836</v>
      </c>
      <c r="BM227" s="162">
        <v>1425390.9538493482</v>
      </c>
      <c r="BN227" s="162">
        <v>694404.77051919512</v>
      </c>
      <c r="BO227" s="162">
        <v>1265097.125460037</v>
      </c>
      <c r="BP227" s="162">
        <v>0</v>
      </c>
      <c r="BQ227" s="162">
        <v>1391125.6998197394</v>
      </c>
      <c r="BR227" s="162">
        <v>830954.92705482186</v>
      </c>
      <c r="BS227" s="162">
        <v>1371914.6226948507</v>
      </c>
      <c r="BT227" s="162">
        <v>4546726.9655963453</v>
      </c>
      <c r="BU227" s="162">
        <v>1278031.3956558781</v>
      </c>
      <c r="BV227" s="162">
        <v>399841.00614215923</v>
      </c>
      <c r="BW227" s="162">
        <v>1723467.4282084745</v>
      </c>
      <c r="BX227" s="162">
        <v>2661942.2126966161</v>
      </c>
      <c r="BY227" s="162">
        <v>970719.86769595218</v>
      </c>
      <c r="BZ227" s="162">
        <v>621346.35394470708</v>
      </c>
      <c r="CA227" s="162">
        <v>1074189.8169540076</v>
      </c>
    </row>
    <row r="228" spans="1:79" x14ac:dyDescent="0.45">
      <c r="A228" s="19">
        <v>224</v>
      </c>
      <c r="B228" s="19" t="str">
        <f t="shared" si="14"/>
        <v>51110_Blue</v>
      </c>
      <c r="C228" s="19" t="s">
        <v>270</v>
      </c>
      <c r="D228" s="19" t="s">
        <v>270</v>
      </c>
      <c r="E228" s="19" t="s">
        <v>270</v>
      </c>
      <c r="F228" s="19" t="s">
        <v>270</v>
      </c>
      <c r="G228" s="19">
        <f t="shared" si="15"/>
        <v>511</v>
      </c>
      <c r="H228" s="19">
        <f t="shared" si="12"/>
        <v>51110</v>
      </c>
      <c r="I228" s="19" t="str">
        <f t="shared" si="13"/>
        <v>051110</v>
      </c>
      <c r="J228" s="99"/>
      <c r="K228" s="100"/>
      <c r="L228" s="101"/>
      <c r="M228" s="102"/>
      <c r="N228" s="102"/>
      <c r="O228" s="126"/>
      <c r="P228" s="104"/>
      <c r="Q228" s="104"/>
      <c r="R228" s="107" t="s">
        <v>362</v>
      </c>
      <c r="S228" s="108">
        <v>30879.175969643045</v>
      </c>
      <c r="T228" s="108">
        <v>38238.48018724766</v>
      </c>
      <c r="U228" s="108">
        <v>49033.124780594131</v>
      </c>
      <c r="V228" s="108">
        <v>40581.148278560155</v>
      </c>
      <c r="W228" s="108"/>
      <c r="X228" s="162">
        <v>0</v>
      </c>
      <c r="Y228" s="162">
        <v>30050.623949498171</v>
      </c>
      <c r="Z228" s="162">
        <v>19332.835050118185</v>
      </c>
      <c r="AA228" s="162">
        <v>29891.578797200491</v>
      </c>
      <c r="AB228" s="162">
        <v>9680.2539608583302</v>
      </c>
      <c r="AC228" s="162">
        <v>12115.784255632849</v>
      </c>
      <c r="AD228" s="162">
        <v>9509.7854910655242</v>
      </c>
      <c r="AE228" s="162">
        <v>11495.489739380568</v>
      </c>
      <c r="AF228" s="162">
        <v>1269484.6250741945</v>
      </c>
      <c r="AG228" s="162">
        <v>440347.8764786098</v>
      </c>
      <c r="AH228" s="162">
        <v>765374.07736791915</v>
      </c>
      <c r="AI228" s="162">
        <v>496886.81095350708</v>
      </c>
      <c r="AJ228" s="162">
        <v>19532.099815670961</v>
      </c>
      <c r="AK228" s="162">
        <v>19246.328042888901</v>
      </c>
      <c r="AL228" s="162">
        <v>17000.107403910792</v>
      </c>
      <c r="AM228" s="162">
        <v>19402.259372164379</v>
      </c>
      <c r="AN228" s="162">
        <v>15483.763973715048</v>
      </c>
      <c r="AO228" s="162">
        <v>20331.237278817076</v>
      </c>
      <c r="AP228" s="162">
        <v>12494.913038879029</v>
      </c>
      <c r="AQ228" s="162">
        <v>18978.057587650801</v>
      </c>
      <c r="AR228" s="162">
        <v>0</v>
      </c>
      <c r="AS228" s="162">
        <v>23636.554183522207</v>
      </c>
      <c r="AT228" s="162">
        <v>40510.744595725024</v>
      </c>
      <c r="AU228" s="162">
        <v>32750.973860936967</v>
      </c>
      <c r="AV228" s="162">
        <v>16341.849220607939</v>
      </c>
      <c r="AW228" s="162">
        <v>17302.733951399776</v>
      </c>
      <c r="AX228" s="162">
        <v>12757.994362102459</v>
      </c>
      <c r="AY228" s="162">
        <v>16933.696701617457</v>
      </c>
      <c r="AZ228" s="162">
        <v>19016.358582290872</v>
      </c>
      <c r="BA228" s="162">
        <v>21133.590837624521</v>
      </c>
      <c r="BB228" s="162">
        <v>16971.489852219514</v>
      </c>
      <c r="BC228" s="162">
        <v>20517.379785821478</v>
      </c>
      <c r="BD228" s="162">
        <v>0</v>
      </c>
      <c r="BE228" s="162">
        <v>22875.258489096268</v>
      </c>
      <c r="BF228" s="162">
        <v>38156.244380617827</v>
      </c>
      <c r="BG228" s="162">
        <v>30569.36752372179</v>
      </c>
      <c r="BH228" s="162">
        <v>16176.879847169625</v>
      </c>
      <c r="BI228" s="162">
        <v>21272.14219815081</v>
      </c>
      <c r="BJ228" s="162">
        <v>12362.887450923961</v>
      </c>
      <c r="BK228" s="162">
        <v>20822.733351810079</v>
      </c>
      <c r="BL228" s="162">
        <v>0</v>
      </c>
      <c r="BM228" s="162">
        <v>13920.19273269081</v>
      </c>
      <c r="BN228" s="162">
        <v>20054.655448950423</v>
      </c>
      <c r="BO228" s="162">
        <v>15416.765599388773</v>
      </c>
      <c r="BP228" s="162">
        <v>0</v>
      </c>
      <c r="BQ228" s="162">
        <v>19920.384986565081</v>
      </c>
      <c r="BR228" s="162">
        <v>14651.152587143382</v>
      </c>
      <c r="BS228" s="162">
        <v>19788.31775078705</v>
      </c>
      <c r="BT228" s="162">
        <v>18354.706381841821</v>
      </c>
      <c r="BU228" s="162">
        <v>23196.293230165225</v>
      </c>
      <c r="BV228" s="162">
        <v>14413.206678074079</v>
      </c>
      <c r="BW228" s="162">
        <v>21960.580538848088</v>
      </c>
      <c r="BX228" s="162">
        <v>22166.645466839353</v>
      </c>
      <c r="BY228" s="162">
        <v>23311.01201732942</v>
      </c>
      <c r="BZ228" s="162">
        <v>20558.248517616456</v>
      </c>
      <c r="CA228" s="162">
        <v>23134.979873796823</v>
      </c>
    </row>
    <row r="229" spans="1:79" x14ac:dyDescent="0.45">
      <c r="A229" s="19">
        <v>225</v>
      </c>
      <c r="B229" s="19" t="str">
        <f t="shared" si="14"/>
        <v>51110_Grey</v>
      </c>
      <c r="C229" s="19" t="s">
        <v>270</v>
      </c>
      <c r="D229" s="19" t="s">
        <v>270</v>
      </c>
      <c r="E229" s="19" t="s">
        <v>270</v>
      </c>
      <c r="F229" s="19" t="s">
        <v>270</v>
      </c>
      <c r="G229" s="19">
        <f t="shared" si="15"/>
        <v>511</v>
      </c>
      <c r="H229" s="19">
        <f t="shared" si="12"/>
        <v>51110</v>
      </c>
      <c r="I229" s="19" t="str">
        <f t="shared" si="13"/>
        <v>051110</v>
      </c>
      <c r="J229" s="109"/>
      <c r="K229" s="110"/>
      <c r="L229" s="111"/>
      <c r="M229" s="112"/>
      <c r="N229" s="112"/>
      <c r="O229" s="127"/>
      <c r="P229" s="114"/>
      <c r="Q229" s="114"/>
      <c r="R229" s="107" t="s">
        <v>364</v>
      </c>
      <c r="S229" s="108">
        <v>16135.212412482368</v>
      </c>
      <c r="T229" s="108">
        <v>30408.007587672448</v>
      </c>
      <c r="U229" s="108">
        <v>51253.723735476298</v>
      </c>
      <c r="V229" s="108">
        <v>33430.159743308846</v>
      </c>
      <c r="W229" s="108"/>
      <c r="X229" s="162">
        <v>0</v>
      </c>
      <c r="Y229" s="162">
        <v>294.52127247109985</v>
      </c>
      <c r="Z229" s="162">
        <v>1767.127634826599</v>
      </c>
      <c r="AA229" s="162">
        <v>316.4419509224677</v>
      </c>
      <c r="AB229" s="162">
        <v>1033.0842405132512</v>
      </c>
      <c r="AC229" s="162">
        <v>3944.0197204058813</v>
      </c>
      <c r="AD229" s="162">
        <v>15765.015712702327</v>
      </c>
      <c r="AE229" s="162">
        <v>5288.455520366645</v>
      </c>
      <c r="AF229" s="162">
        <v>638846.90493235365</v>
      </c>
      <c r="AG229" s="162">
        <v>215387.88262874557</v>
      </c>
      <c r="AH229" s="162">
        <v>383889.9999324127</v>
      </c>
      <c r="AI229" s="162">
        <v>244472.36191402265</v>
      </c>
      <c r="AJ229" s="162">
        <v>75.354440803959633</v>
      </c>
      <c r="AK229" s="162">
        <v>63.408047429164036</v>
      </c>
      <c r="AL229" s="162">
        <v>284.79374914714839</v>
      </c>
      <c r="AM229" s="162">
        <v>73.205540715750615</v>
      </c>
      <c r="AN229" s="162">
        <v>74.197353467711807</v>
      </c>
      <c r="AO229" s="162">
        <v>107.47639309502227</v>
      </c>
      <c r="AP229" s="162">
        <v>482.72429408173042</v>
      </c>
      <c r="AQ229" s="162">
        <v>101.04845872249605</v>
      </c>
      <c r="AR229" s="162">
        <v>0</v>
      </c>
      <c r="AS229" s="162">
        <v>14971.643377486367</v>
      </c>
      <c r="AT229" s="162">
        <v>44914.930132459092</v>
      </c>
      <c r="AU229" s="162">
        <v>30773.270032767679</v>
      </c>
      <c r="AV229" s="162">
        <v>16.784569456367212</v>
      </c>
      <c r="AW229" s="162">
        <v>14.123610563791827</v>
      </c>
      <c r="AX229" s="162">
        <v>63.435418169122016</v>
      </c>
      <c r="AY229" s="162">
        <v>22.166582698887314</v>
      </c>
      <c r="AZ229" s="162">
        <v>25261.737563266041</v>
      </c>
      <c r="BA229" s="162">
        <v>21256.842151106466</v>
      </c>
      <c r="BB229" s="162">
        <v>23868.48364162978</v>
      </c>
      <c r="BC229" s="162">
        <v>22049.3952608291</v>
      </c>
      <c r="BD229" s="162">
        <v>0</v>
      </c>
      <c r="BE229" s="162">
        <v>2957.6900497564616</v>
      </c>
      <c r="BF229" s="162">
        <v>17746.140298538769</v>
      </c>
      <c r="BG229" s="162">
        <v>10110.684370601955</v>
      </c>
      <c r="BH229" s="162">
        <v>6484.5511143037811</v>
      </c>
      <c r="BI229" s="162">
        <v>9393.0057075278401</v>
      </c>
      <c r="BJ229" s="162">
        <v>5273.5209087534513</v>
      </c>
      <c r="BK229" s="162">
        <v>9064.298785802679</v>
      </c>
      <c r="BL229" s="162">
        <v>0</v>
      </c>
      <c r="BM229" s="162">
        <v>6147.969558981199</v>
      </c>
      <c r="BN229" s="162">
        <v>36887.817353887185</v>
      </c>
      <c r="BO229" s="162">
        <v>12961.32885304897</v>
      </c>
      <c r="BP229" s="162">
        <v>0</v>
      </c>
      <c r="BQ229" s="162">
        <v>9.9297672378245105E-2</v>
      </c>
      <c r="BR229" s="162">
        <v>0.89198004180077584</v>
      </c>
      <c r="BS229" s="162">
        <v>0.12648274320825509</v>
      </c>
      <c r="BT229" s="162">
        <v>119.07403843857693</v>
      </c>
      <c r="BU229" s="162">
        <v>100.19651391930502</v>
      </c>
      <c r="BV229" s="162">
        <v>450.02711812615627</v>
      </c>
      <c r="BW229" s="162">
        <v>134.68358379896736</v>
      </c>
      <c r="BX229" s="162">
        <v>379.45394349242031</v>
      </c>
      <c r="BY229" s="162">
        <v>319.29682430721994</v>
      </c>
      <c r="BZ229" s="162">
        <v>409.74402358816269</v>
      </c>
      <c r="CA229" s="162">
        <v>332.12257383201694</v>
      </c>
    </row>
    <row r="230" spans="1:79" hidden="1" x14ac:dyDescent="0.45">
      <c r="A230" s="19">
        <v>226</v>
      </c>
      <c r="B230" s="19" t="str">
        <f t="shared" si="14"/>
        <v>160231_Green</v>
      </c>
      <c r="C230" s="19" t="s">
        <v>1926</v>
      </c>
      <c r="D230" s="19" t="s">
        <v>1694</v>
      </c>
      <c r="E230" s="19" t="s">
        <v>1694</v>
      </c>
      <c r="F230" s="19" t="s">
        <v>1694</v>
      </c>
      <c r="G230" s="19">
        <f t="shared" si="15"/>
        <v>1602</v>
      </c>
      <c r="H230" s="19">
        <f t="shared" si="12"/>
        <v>160231</v>
      </c>
      <c r="I230" s="19" t="str">
        <f t="shared" si="13"/>
        <v>160231</v>
      </c>
      <c r="J230" s="115" t="s">
        <v>1927</v>
      </c>
      <c r="K230" s="116" t="s">
        <v>1928</v>
      </c>
      <c r="L230" s="120" t="s">
        <v>1929</v>
      </c>
      <c r="M230" s="120" t="s">
        <v>1930</v>
      </c>
      <c r="N230" s="122" t="s">
        <v>1686</v>
      </c>
      <c r="O230" s="125" t="s">
        <v>1687</v>
      </c>
      <c r="P230" s="104">
        <v>0.78</v>
      </c>
      <c r="Q230" s="104">
        <v>1</v>
      </c>
      <c r="R230" s="107" t="s">
        <v>361</v>
      </c>
      <c r="S230" s="108">
        <v>7918.8295694678136</v>
      </c>
      <c r="T230" s="108">
        <v>4065.2996731851131</v>
      </c>
      <c r="U230" s="108">
        <v>2337.2108131215259</v>
      </c>
      <c r="V230" s="108">
        <v>3545.3949498138381</v>
      </c>
      <c r="W230" s="108"/>
      <c r="X230" s="162">
        <v>8527.1879972832521</v>
      </c>
      <c r="Y230" s="162">
        <v>5457.4003182612814</v>
      </c>
      <c r="Z230" s="162">
        <v>2698.5205456602862</v>
      </c>
      <c r="AA230" s="162">
        <v>5431.4603372125366</v>
      </c>
      <c r="AB230" s="162">
        <v>6363.496780346657</v>
      </c>
      <c r="AC230" s="162">
        <v>4072.6379394218611</v>
      </c>
      <c r="AD230" s="162">
        <v>3722.5601039149624</v>
      </c>
      <c r="AE230" s="162">
        <v>4203.9658959208291</v>
      </c>
      <c r="AF230" s="162">
        <v>4288.3458436749434</v>
      </c>
      <c r="AG230" s="162">
        <v>2546.9343634754223</v>
      </c>
      <c r="AH230" s="162">
        <v>1328.3079956608431</v>
      </c>
      <c r="AI230" s="162">
        <v>2196.6174837800909</v>
      </c>
      <c r="AJ230" s="162">
        <v>6449.0695677687381</v>
      </c>
      <c r="AK230" s="162">
        <v>3830.4689461509847</v>
      </c>
      <c r="AL230" s="162">
        <v>2029.3907381551837</v>
      </c>
      <c r="AM230" s="162">
        <v>3926.3450834438495</v>
      </c>
      <c r="AN230" s="162">
        <v>10964.917170268303</v>
      </c>
      <c r="AO230" s="162">
        <v>6512.6874933622421</v>
      </c>
      <c r="AP230" s="162">
        <v>3408.5333332626778</v>
      </c>
      <c r="AQ230" s="162">
        <v>6818.125247986979</v>
      </c>
      <c r="AR230" s="162">
        <v>8826.9356886206497</v>
      </c>
      <c r="AS230" s="162">
        <v>5649.2388407172148</v>
      </c>
      <c r="AT230" s="162">
        <v>3404.1039098558613</v>
      </c>
      <c r="AU230" s="162">
        <v>5032.8270372885354</v>
      </c>
      <c r="AV230" s="162">
        <v>8764.395653806092</v>
      </c>
      <c r="AW230" s="162">
        <v>4807.3261577187095</v>
      </c>
      <c r="AX230" s="162">
        <v>2515.4613615969997</v>
      </c>
      <c r="AY230" s="162">
        <v>4734.0787625236972</v>
      </c>
      <c r="AZ230" s="162">
        <v>18127.874193907643</v>
      </c>
      <c r="BA230" s="162">
        <v>10767.174773014491</v>
      </c>
      <c r="BB230" s="162">
        <v>5677.5934191834376</v>
      </c>
      <c r="BC230" s="162">
        <v>10132.785976941665</v>
      </c>
      <c r="BD230" s="162">
        <v>15484.595178496656</v>
      </c>
      <c r="BE230" s="162">
        <v>9910.1409142378616</v>
      </c>
      <c r="BF230" s="162">
        <v>4910.4781762898228</v>
      </c>
      <c r="BG230" s="162">
        <v>7891.5071324160299</v>
      </c>
      <c r="BH230" s="162">
        <v>18598.726784363487</v>
      </c>
      <c r="BI230" s="162">
        <v>11046.840887173024</v>
      </c>
      <c r="BJ230" s="162">
        <v>6010.618284981887</v>
      </c>
      <c r="BK230" s="162">
        <v>10708.404398182105</v>
      </c>
      <c r="BL230" s="162">
        <v>9597.9563357678817</v>
      </c>
      <c r="BM230" s="162">
        <v>6142.6920548914431</v>
      </c>
      <c r="BN230" s="162">
        <v>3662.4828609027795</v>
      </c>
      <c r="BO230" s="162">
        <v>5660.175071587315</v>
      </c>
      <c r="BP230" s="162">
        <v>0</v>
      </c>
      <c r="BQ230" s="162">
        <v>16707.935098566304</v>
      </c>
      <c r="BR230" s="162">
        <v>9682.8053814267569</v>
      </c>
      <c r="BS230" s="162">
        <v>11330.450274758212</v>
      </c>
      <c r="BT230" s="162">
        <v>12128.710271022459</v>
      </c>
      <c r="BU230" s="162">
        <v>6118.3073698698745</v>
      </c>
      <c r="BV230" s="162">
        <v>3201.439902838888</v>
      </c>
      <c r="BW230" s="162">
        <v>6433.1508109975121</v>
      </c>
      <c r="BX230" s="162">
        <v>15097.099047766318</v>
      </c>
      <c r="BY230" s="162">
        <v>8967.0251610329979</v>
      </c>
      <c r="BZ230" s="162">
        <v>4692.4796999791261</v>
      </c>
      <c r="CA230" s="162">
        <v>9196.3957159647416</v>
      </c>
    </row>
    <row r="231" spans="1:79" hidden="1" x14ac:dyDescent="0.45">
      <c r="A231" s="19">
        <v>227</v>
      </c>
      <c r="B231" s="19" t="str">
        <f t="shared" si="14"/>
        <v>160231_Blue</v>
      </c>
      <c r="C231" s="19" t="s">
        <v>1926</v>
      </c>
      <c r="D231" s="19" t="s">
        <v>1694</v>
      </c>
      <c r="E231" s="19" t="s">
        <v>1694</v>
      </c>
      <c r="F231" s="19" t="s">
        <v>1694</v>
      </c>
      <c r="G231" s="19">
        <f t="shared" si="15"/>
        <v>1602</v>
      </c>
      <c r="H231" s="19">
        <f t="shared" si="12"/>
        <v>160231</v>
      </c>
      <c r="I231" s="19" t="str">
        <f t="shared" si="13"/>
        <v>160231</v>
      </c>
      <c r="J231" s="99"/>
      <c r="K231" s="100"/>
      <c r="L231" s="121"/>
      <c r="M231" s="121"/>
      <c r="N231" s="122"/>
      <c r="O231" s="126"/>
      <c r="P231" s="104"/>
      <c r="Q231" s="104"/>
      <c r="R231" s="107" t="s">
        <v>362</v>
      </c>
      <c r="S231" s="108">
        <v>734.01942389682301</v>
      </c>
      <c r="T231" s="108">
        <v>347.74594294339306</v>
      </c>
      <c r="U231" s="108">
        <v>210.31127217564801</v>
      </c>
      <c r="V231" s="108">
        <v>313.34054789625458</v>
      </c>
      <c r="W231" s="108"/>
      <c r="X231" s="162">
        <v>477.3465459199391</v>
      </c>
      <c r="Y231" s="162">
        <v>319.85802061300461</v>
      </c>
      <c r="Z231" s="162">
        <v>163.97400956155164</v>
      </c>
      <c r="AA231" s="162">
        <v>318.38137583449139</v>
      </c>
      <c r="AB231" s="162">
        <v>34.819401321714651</v>
      </c>
      <c r="AC231" s="162">
        <v>31.635814314142671</v>
      </c>
      <c r="AD231" s="162">
        <v>23.512676626222508</v>
      </c>
      <c r="AE231" s="162">
        <v>30.016077571690467</v>
      </c>
      <c r="AF231" s="162">
        <v>4730.5252504526798</v>
      </c>
      <c r="AG231" s="162">
        <v>2820.741771670012</v>
      </c>
      <c r="AH231" s="162">
        <v>1475.4210410930725</v>
      </c>
      <c r="AI231" s="162">
        <v>2433.6994384696554</v>
      </c>
      <c r="AJ231" s="162">
        <v>626.40113585295899</v>
      </c>
      <c r="AK231" s="162">
        <v>381.01149020034575</v>
      </c>
      <c r="AL231" s="162">
        <v>207.91175820653666</v>
      </c>
      <c r="AM231" s="162">
        <v>389.85891619924735</v>
      </c>
      <c r="AN231" s="162">
        <v>47.053419896212404</v>
      </c>
      <c r="AO231" s="162">
        <v>39.987173621584851</v>
      </c>
      <c r="AP231" s="162">
        <v>25.638440952981679</v>
      </c>
      <c r="AQ231" s="162">
        <v>40.206015707548737</v>
      </c>
      <c r="AR231" s="162">
        <v>605.85510707516858</v>
      </c>
      <c r="AS231" s="162">
        <v>400.26697191893356</v>
      </c>
      <c r="AT231" s="162">
        <v>243.60291296269426</v>
      </c>
      <c r="AU231" s="162">
        <v>357.14743551697302</v>
      </c>
      <c r="AV231" s="162">
        <v>214.16090441607662</v>
      </c>
      <c r="AW231" s="162">
        <v>128.56373712648843</v>
      </c>
      <c r="AX231" s="162">
        <v>73.165310916085431</v>
      </c>
      <c r="AY231" s="162">
        <v>125.70198418987987</v>
      </c>
      <c r="AZ231" s="162">
        <v>328.07035540231999</v>
      </c>
      <c r="BA231" s="162">
        <v>210.6776974833644</v>
      </c>
      <c r="BB231" s="162">
        <v>114.20893931159489</v>
      </c>
      <c r="BC231" s="162">
        <v>197.13613091519764</v>
      </c>
      <c r="BD231" s="162">
        <v>413.8059911883156</v>
      </c>
      <c r="BE231" s="162">
        <v>279.68589127410905</v>
      </c>
      <c r="BF231" s="162">
        <v>143.39161512078806</v>
      </c>
      <c r="BG231" s="162">
        <v>224.54029272289989</v>
      </c>
      <c r="BH231" s="162">
        <v>439.22424034475898</v>
      </c>
      <c r="BI231" s="162">
        <v>272.3680902354742</v>
      </c>
      <c r="BJ231" s="162">
        <v>152.39504959415009</v>
      </c>
      <c r="BK231" s="162">
        <v>264.17440726348383</v>
      </c>
      <c r="BL231" s="162">
        <v>244.77054573447481</v>
      </c>
      <c r="BM231" s="162">
        <v>167.36570130552428</v>
      </c>
      <c r="BN231" s="162">
        <v>103.03425533337018</v>
      </c>
      <c r="BO231" s="162">
        <v>154.84658868749108</v>
      </c>
      <c r="BP231" s="162">
        <v>0</v>
      </c>
      <c r="BQ231" s="162">
        <v>494.52924988629627</v>
      </c>
      <c r="BR231" s="162">
        <v>300.49904491658526</v>
      </c>
      <c r="BS231" s="162">
        <v>346.003535237682</v>
      </c>
      <c r="BT231" s="162">
        <v>165.68434943708615</v>
      </c>
      <c r="BU231" s="162">
        <v>101.82662471024994</v>
      </c>
      <c r="BV231" s="162">
        <v>57.642138616367042</v>
      </c>
      <c r="BW231" s="162">
        <v>102.52865695996556</v>
      </c>
      <c r="BX231" s="162">
        <v>144.92072203734881</v>
      </c>
      <c r="BY231" s="162">
        <v>96.028114892465339</v>
      </c>
      <c r="BZ231" s="162">
        <v>55.943770823906874</v>
      </c>
      <c r="CA231" s="162">
        <v>97.409671003141739</v>
      </c>
    </row>
    <row r="232" spans="1:79" hidden="1" x14ac:dyDescent="0.45">
      <c r="A232" s="19">
        <v>228</v>
      </c>
      <c r="B232" s="19" t="str">
        <f t="shared" si="14"/>
        <v>160231_Grey</v>
      </c>
      <c r="C232" s="19" t="s">
        <v>1926</v>
      </c>
      <c r="D232" s="19" t="s">
        <v>1694</v>
      </c>
      <c r="E232" s="19" t="s">
        <v>1694</v>
      </c>
      <c r="F232" s="19" t="s">
        <v>1694</v>
      </c>
      <c r="G232" s="19">
        <f t="shared" si="15"/>
        <v>1602</v>
      </c>
      <c r="H232" s="19">
        <f t="shared" si="12"/>
        <v>160231</v>
      </c>
      <c r="I232" s="19" t="str">
        <f t="shared" si="13"/>
        <v>160231</v>
      </c>
      <c r="J232" s="109"/>
      <c r="K232" s="110"/>
      <c r="L232" s="111"/>
      <c r="M232" s="112"/>
      <c r="N232" s="122"/>
      <c r="O232" s="127"/>
      <c r="P232" s="114"/>
      <c r="Q232" s="114"/>
      <c r="R232" s="107" t="s">
        <v>364</v>
      </c>
      <c r="S232" s="108">
        <v>717.55041749956695</v>
      </c>
      <c r="T232" s="108">
        <v>573.88299739744241</v>
      </c>
      <c r="U232" s="108">
        <v>325.23167121648873</v>
      </c>
      <c r="V232" s="108">
        <v>466.54959679194593</v>
      </c>
      <c r="W232" s="108"/>
      <c r="X232" s="162">
        <v>483.42534200884955</v>
      </c>
      <c r="Y232" s="162">
        <v>309.39221888566362</v>
      </c>
      <c r="Z232" s="162">
        <v>152.98515971728941</v>
      </c>
      <c r="AA232" s="162">
        <v>307.92162339578027</v>
      </c>
      <c r="AB232" s="162">
        <v>364.00764975322232</v>
      </c>
      <c r="AC232" s="162">
        <v>232.96489584206236</v>
      </c>
      <c r="AD232" s="162">
        <v>212.93958357552265</v>
      </c>
      <c r="AE232" s="162">
        <v>240.47717760194709</v>
      </c>
      <c r="AF232" s="162">
        <v>2360.8338590861172</v>
      </c>
      <c r="AG232" s="162">
        <v>1402.146445588427</v>
      </c>
      <c r="AH232" s="162">
        <v>731.26436294223379</v>
      </c>
      <c r="AI232" s="162">
        <v>1209.2888773925285</v>
      </c>
      <c r="AJ232" s="162">
        <v>74.442166029821436</v>
      </c>
      <c r="AK232" s="162">
        <v>44.215433290806175</v>
      </c>
      <c r="AL232" s="162">
        <v>23.425432255245209</v>
      </c>
      <c r="AM232" s="162">
        <v>45.322139809576562</v>
      </c>
      <c r="AN232" s="162">
        <v>32.620322590300276</v>
      </c>
      <c r="AO232" s="162">
        <v>19.375063547159652</v>
      </c>
      <c r="AP232" s="162">
        <v>10.140291546598096</v>
      </c>
      <c r="AQ232" s="162">
        <v>20.283732343503338</v>
      </c>
      <c r="AR232" s="162">
        <v>898.10014227787076</v>
      </c>
      <c r="AS232" s="162">
        <v>574.78409105783726</v>
      </c>
      <c r="AT232" s="162">
        <v>346.35192932372507</v>
      </c>
      <c r="AU232" s="162">
        <v>512.06702276937847</v>
      </c>
      <c r="AV232" s="162">
        <v>123.73310414710407</v>
      </c>
      <c r="AW232" s="162">
        <v>67.868386097311046</v>
      </c>
      <c r="AX232" s="162">
        <v>35.512527609058125</v>
      </c>
      <c r="AY232" s="162">
        <v>66.83430138272692</v>
      </c>
      <c r="AZ232" s="162">
        <v>807.83495775681592</v>
      </c>
      <c r="BA232" s="162">
        <v>479.8190943338326</v>
      </c>
      <c r="BB232" s="162">
        <v>253.01137854806313</v>
      </c>
      <c r="BC232" s="162">
        <v>451.54873892453003</v>
      </c>
      <c r="BD232" s="162">
        <v>273.50453157786382</v>
      </c>
      <c r="BE232" s="162">
        <v>175.04290020983288</v>
      </c>
      <c r="BF232" s="162">
        <v>86.733816283071974</v>
      </c>
      <c r="BG232" s="162">
        <v>139.38775517309747</v>
      </c>
      <c r="BH232" s="162">
        <v>755.07370499693047</v>
      </c>
      <c r="BI232" s="162">
        <v>448.48118765860869</v>
      </c>
      <c r="BJ232" s="162">
        <v>244.01991977102389</v>
      </c>
      <c r="BK232" s="162">
        <v>434.74129585787693</v>
      </c>
      <c r="BL232" s="162">
        <v>647.79463931850387</v>
      </c>
      <c r="BM232" s="162">
        <v>414.58856916384235</v>
      </c>
      <c r="BN232" s="162">
        <v>247.19186886141466</v>
      </c>
      <c r="BO232" s="162">
        <v>382.02206185439411</v>
      </c>
      <c r="BP232" s="162">
        <v>0</v>
      </c>
      <c r="BQ232" s="162">
        <v>92.872090649296453</v>
      </c>
      <c r="BR232" s="162">
        <v>55.789433325692734</v>
      </c>
      <c r="BS232" s="162">
        <v>64.486646534628875</v>
      </c>
      <c r="BT232" s="162">
        <v>133.0366455703176</v>
      </c>
      <c r="BU232" s="162">
        <v>69.689341408731323</v>
      </c>
      <c r="BV232" s="162">
        <v>36.465353062708253</v>
      </c>
      <c r="BW232" s="162">
        <v>72.483748406828269</v>
      </c>
      <c r="BX232" s="162">
        <v>51.002763197661963</v>
      </c>
      <c r="BY232" s="162">
        <v>30.293439781287567</v>
      </c>
      <c r="BZ232" s="162">
        <v>15.852676742110997</v>
      </c>
      <c r="CA232" s="162">
        <v>31.068325874349974</v>
      </c>
    </row>
    <row r="233" spans="1:79" hidden="1" x14ac:dyDescent="0.45">
      <c r="A233" s="19">
        <v>229</v>
      </c>
      <c r="B233" s="19" t="str">
        <f t="shared" si="14"/>
        <v>160239_Green</v>
      </c>
      <c r="C233" s="19" t="s">
        <v>1926</v>
      </c>
      <c r="D233" s="19" t="s">
        <v>1694</v>
      </c>
      <c r="E233" s="19" t="s">
        <v>1694</v>
      </c>
      <c r="F233" s="19" t="s">
        <v>1694</v>
      </c>
      <c r="G233" s="19">
        <f t="shared" si="15"/>
        <v>1602</v>
      </c>
      <c r="H233" s="19">
        <f t="shared" si="12"/>
        <v>160239</v>
      </c>
      <c r="I233" s="19" t="str">
        <f t="shared" si="13"/>
        <v>160239</v>
      </c>
      <c r="J233" s="115" t="s">
        <v>1931</v>
      </c>
      <c r="K233" s="116" t="s">
        <v>1932</v>
      </c>
      <c r="L233" s="120" t="s">
        <v>1933</v>
      </c>
      <c r="M233" s="118"/>
      <c r="N233" s="118" t="s">
        <v>1682</v>
      </c>
      <c r="O233" s="118"/>
      <c r="P233" s="104">
        <v>0.78</v>
      </c>
      <c r="Q233" s="104">
        <v>1</v>
      </c>
      <c r="R233" s="107" t="s">
        <v>361</v>
      </c>
      <c r="S233" s="108">
        <v>7918.8295694678136</v>
      </c>
      <c r="T233" s="108">
        <v>4065.2996731851131</v>
      </c>
      <c r="U233" s="108">
        <v>2337.2108131215259</v>
      </c>
      <c r="V233" s="108">
        <v>3545.3949498138381</v>
      </c>
      <c r="W233" s="108"/>
      <c r="X233" s="162">
        <v>8527.1879972832521</v>
      </c>
      <c r="Y233" s="162">
        <v>5457.4003182612814</v>
      </c>
      <c r="Z233" s="162">
        <v>2698.5205456602862</v>
      </c>
      <c r="AA233" s="162">
        <v>5431.4603372125366</v>
      </c>
      <c r="AB233" s="162">
        <v>6363.496780346657</v>
      </c>
      <c r="AC233" s="162">
        <v>4072.6379394218611</v>
      </c>
      <c r="AD233" s="162">
        <v>3722.5601039149624</v>
      </c>
      <c r="AE233" s="162">
        <v>4203.9658959208291</v>
      </c>
      <c r="AF233" s="162">
        <v>4288.3458436749434</v>
      </c>
      <c r="AG233" s="162">
        <v>2546.9343634754223</v>
      </c>
      <c r="AH233" s="162">
        <v>1328.3079956608431</v>
      </c>
      <c r="AI233" s="162">
        <v>2196.6174837800909</v>
      </c>
      <c r="AJ233" s="162">
        <v>6449.0695677687381</v>
      </c>
      <c r="AK233" s="162">
        <v>3830.4689461509847</v>
      </c>
      <c r="AL233" s="162">
        <v>2029.3907381551837</v>
      </c>
      <c r="AM233" s="162">
        <v>3926.3450834438495</v>
      </c>
      <c r="AN233" s="162">
        <v>10964.917170268303</v>
      </c>
      <c r="AO233" s="162">
        <v>6512.6874933622421</v>
      </c>
      <c r="AP233" s="162">
        <v>3408.5333332626778</v>
      </c>
      <c r="AQ233" s="162">
        <v>6818.125247986979</v>
      </c>
      <c r="AR233" s="162">
        <v>8826.9356886206497</v>
      </c>
      <c r="AS233" s="162">
        <v>5649.2388407172148</v>
      </c>
      <c r="AT233" s="162">
        <v>3404.1039098558613</v>
      </c>
      <c r="AU233" s="162">
        <v>5032.8270372885354</v>
      </c>
      <c r="AV233" s="162">
        <v>8764.395653806092</v>
      </c>
      <c r="AW233" s="162">
        <v>4807.3261577187095</v>
      </c>
      <c r="AX233" s="162">
        <v>2515.4613615969997</v>
      </c>
      <c r="AY233" s="162">
        <v>4734.0787625236972</v>
      </c>
      <c r="AZ233" s="162">
        <v>18127.874193907643</v>
      </c>
      <c r="BA233" s="162">
        <v>10767.174773014491</v>
      </c>
      <c r="BB233" s="162">
        <v>5677.5934191834376</v>
      </c>
      <c r="BC233" s="162">
        <v>10132.785976941665</v>
      </c>
      <c r="BD233" s="162">
        <v>15484.595178496656</v>
      </c>
      <c r="BE233" s="162">
        <v>9910.1409142378616</v>
      </c>
      <c r="BF233" s="162">
        <v>4910.4781762898228</v>
      </c>
      <c r="BG233" s="162">
        <v>7891.5071324160299</v>
      </c>
      <c r="BH233" s="162">
        <v>18598.726784363487</v>
      </c>
      <c r="BI233" s="162">
        <v>11046.840887173024</v>
      </c>
      <c r="BJ233" s="162">
        <v>6010.618284981887</v>
      </c>
      <c r="BK233" s="162">
        <v>10708.404398182105</v>
      </c>
      <c r="BL233" s="162">
        <v>9597.9563357678817</v>
      </c>
      <c r="BM233" s="162">
        <v>6142.6920548914431</v>
      </c>
      <c r="BN233" s="162">
        <v>3662.4828609027795</v>
      </c>
      <c r="BO233" s="162">
        <v>5660.175071587315</v>
      </c>
      <c r="BP233" s="162">
        <v>0</v>
      </c>
      <c r="BQ233" s="162">
        <v>16707.935098566304</v>
      </c>
      <c r="BR233" s="162">
        <v>9682.8053814267569</v>
      </c>
      <c r="BS233" s="162">
        <v>11330.450274758212</v>
      </c>
      <c r="BT233" s="162">
        <v>12128.710271022459</v>
      </c>
      <c r="BU233" s="162">
        <v>6118.3073698698745</v>
      </c>
      <c r="BV233" s="162">
        <v>3201.439902838888</v>
      </c>
      <c r="BW233" s="162">
        <v>6433.1508109975121</v>
      </c>
      <c r="BX233" s="162">
        <v>15097.099047766318</v>
      </c>
      <c r="BY233" s="162">
        <v>8967.0251610329979</v>
      </c>
      <c r="BZ233" s="162">
        <v>4692.4796999791261</v>
      </c>
      <c r="CA233" s="162">
        <v>9196.3957159647416</v>
      </c>
    </row>
    <row r="234" spans="1:79" hidden="1" x14ac:dyDescent="0.45">
      <c r="A234" s="19">
        <v>230</v>
      </c>
      <c r="B234" s="19" t="str">
        <f t="shared" si="14"/>
        <v>160239_Blue</v>
      </c>
      <c r="C234" s="19" t="s">
        <v>1926</v>
      </c>
      <c r="D234" s="19" t="s">
        <v>1694</v>
      </c>
      <c r="E234" s="19" t="s">
        <v>1694</v>
      </c>
      <c r="F234" s="19" t="s">
        <v>1694</v>
      </c>
      <c r="G234" s="19">
        <f t="shared" si="15"/>
        <v>1602</v>
      </c>
      <c r="H234" s="19">
        <f t="shared" si="12"/>
        <v>160239</v>
      </c>
      <c r="I234" s="19" t="str">
        <f t="shared" si="13"/>
        <v>160239</v>
      </c>
      <c r="J234" s="99"/>
      <c r="K234" s="100"/>
      <c r="L234" s="121"/>
      <c r="M234" s="102"/>
      <c r="N234" s="102"/>
      <c r="O234" s="102"/>
      <c r="P234" s="104"/>
      <c r="Q234" s="104"/>
      <c r="R234" s="107" t="s">
        <v>362</v>
      </c>
      <c r="S234" s="108">
        <v>734.01942389682301</v>
      </c>
      <c r="T234" s="108">
        <v>347.74594294339306</v>
      </c>
      <c r="U234" s="108">
        <v>210.31127217564801</v>
      </c>
      <c r="V234" s="108">
        <v>313.34054789625458</v>
      </c>
      <c r="W234" s="108"/>
      <c r="X234" s="162">
        <v>477.3465459199391</v>
      </c>
      <c r="Y234" s="162">
        <v>319.85802061300461</v>
      </c>
      <c r="Z234" s="162">
        <v>163.97400956155164</v>
      </c>
      <c r="AA234" s="162">
        <v>318.38137583449139</v>
      </c>
      <c r="AB234" s="162">
        <v>34.819401321714651</v>
      </c>
      <c r="AC234" s="162">
        <v>31.635814314142671</v>
      </c>
      <c r="AD234" s="162">
        <v>23.512676626222508</v>
      </c>
      <c r="AE234" s="162">
        <v>30.016077571690467</v>
      </c>
      <c r="AF234" s="162">
        <v>4730.5252504526798</v>
      </c>
      <c r="AG234" s="162">
        <v>2820.741771670012</v>
      </c>
      <c r="AH234" s="162">
        <v>1475.4210410930725</v>
      </c>
      <c r="AI234" s="162">
        <v>2433.6994384696554</v>
      </c>
      <c r="AJ234" s="162">
        <v>626.40113585295899</v>
      </c>
      <c r="AK234" s="162">
        <v>381.01149020034575</v>
      </c>
      <c r="AL234" s="162">
        <v>207.91175820653666</v>
      </c>
      <c r="AM234" s="162">
        <v>389.85891619924735</v>
      </c>
      <c r="AN234" s="162">
        <v>47.053419896212404</v>
      </c>
      <c r="AO234" s="162">
        <v>39.987173621584851</v>
      </c>
      <c r="AP234" s="162">
        <v>25.638440952981679</v>
      </c>
      <c r="AQ234" s="162">
        <v>40.206015707548737</v>
      </c>
      <c r="AR234" s="162">
        <v>605.85510707516858</v>
      </c>
      <c r="AS234" s="162">
        <v>400.26697191893356</v>
      </c>
      <c r="AT234" s="162">
        <v>243.60291296269426</v>
      </c>
      <c r="AU234" s="162">
        <v>357.14743551697302</v>
      </c>
      <c r="AV234" s="162">
        <v>214.16090441607662</v>
      </c>
      <c r="AW234" s="162">
        <v>128.56373712648843</v>
      </c>
      <c r="AX234" s="162">
        <v>73.165310916085431</v>
      </c>
      <c r="AY234" s="162">
        <v>125.70198418987987</v>
      </c>
      <c r="AZ234" s="162">
        <v>328.07035540231999</v>
      </c>
      <c r="BA234" s="162">
        <v>210.6776974833644</v>
      </c>
      <c r="BB234" s="162">
        <v>114.20893931159489</v>
      </c>
      <c r="BC234" s="162">
        <v>197.13613091519764</v>
      </c>
      <c r="BD234" s="162">
        <v>413.8059911883156</v>
      </c>
      <c r="BE234" s="162">
        <v>279.68589127410905</v>
      </c>
      <c r="BF234" s="162">
        <v>143.39161512078806</v>
      </c>
      <c r="BG234" s="162">
        <v>224.54029272289989</v>
      </c>
      <c r="BH234" s="162">
        <v>439.22424034475898</v>
      </c>
      <c r="BI234" s="162">
        <v>272.3680902354742</v>
      </c>
      <c r="BJ234" s="162">
        <v>152.39504959415009</v>
      </c>
      <c r="BK234" s="162">
        <v>264.17440726348383</v>
      </c>
      <c r="BL234" s="162">
        <v>244.77054573447481</v>
      </c>
      <c r="BM234" s="162">
        <v>167.36570130552428</v>
      </c>
      <c r="BN234" s="162">
        <v>103.03425533337018</v>
      </c>
      <c r="BO234" s="162">
        <v>154.84658868749108</v>
      </c>
      <c r="BP234" s="162">
        <v>0</v>
      </c>
      <c r="BQ234" s="162">
        <v>494.52924988629627</v>
      </c>
      <c r="BR234" s="162">
        <v>300.49904491658526</v>
      </c>
      <c r="BS234" s="162">
        <v>346.003535237682</v>
      </c>
      <c r="BT234" s="162">
        <v>165.68434943708615</v>
      </c>
      <c r="BU234" s="162">
        <v>101.82662471024994</v>
      </c>
      <c r="BV234" s="162">
        <v>57.642138616367042</v>
      </c>
      <c r="BW234" s="162">
        <v>102.52865695996556</v>
      </c>
      <c r="BX234" s="162">
        <v>144.92072203734881</v>
      </c>
      <c r="BY234" s="162">
        <v>96.028114892465339</v>
      </c>
      <c r="BZ234" s="162">
        <v>55.943770823906874</v>
      </c>
      <c r="CA234" s="162">
        <v>97.409671003141739</v>
      </c>
    </row>
    <row r="235" spans="1:79" hidden="1" x14ac:dyDescent="0.45">
      <c r="A235" s="19">
        <v>231</v>
      </c>
      <c r="B235" s="19" t="str">
        <f t="shared" si="14"/>
        <v>160239_Grey</v>
      </c>
      <c r="C235" s="19" t="s">
        <v>1926</v>
      </c>
      <c r="D235" s="19" t="s">
        <v>1694</v>
      </c>
      <c r="E235" s="19" t="s">
        <v>1694</v>
      </c>
      <c r="F235" s="19" t="s">
        <v>1694</v>
      </c>
      <c r="G235" s="19">
        <f t="shared" si="15"/>
        <v>1602</v>
      </c>
      <c r="H235" s="19">
        <f t="shared" si="12"/>
        <v>160239</v>
      </c>
      <c r="I235" s="19" t="str">
        <f t="shared" si="13"/>
        <v>160239</v>
      </c>
      <c r="J235" s="109"/>
      <c r="K235" s="110"/>
      <c r="L235" s="111"/>
      <c r="M235" s="112"/>
      <c r="N235" s="112"/>
      <c r="O235" s="112"/>
      <c r="P235" s="114"/>
      <c r="Q235" s="114"/>
      <c r="R235" s="107" t="s">
        <v>364</v>
      </c>
      <c r="S235" s="108">
        <v>717.55041749956695</v>
      </c>
      <c r="T235" s="108">
        <v>573.88299739744241</v>
      </c>
      <c r="U235" s="108">
        <v>325.23167121648873</v>
      </c>
      <c r="V235" s="108">
        <v>466.54959679194593</v>
      </c>
      <c r="W235" s="108"/>
      <c r="X235" s="162">
        <v>483.42534200884955</v>
      </c>
      <c r="Y235" s="162">
        <v>309.39221888566362</v>
      </c>
      <c r="Z235" s="162">
        <v>152.98515971728941</v>
      </c>
      <c r="AA235" s="162">
        <v>307.92162339578027</v>
      </c>
      <c r="AB235" s="162">
        <v>364.00764975322232</v>
      </c>
      <c r="AC235" s="162">
        <v>232.96489584206236</v>
      </c>
      <c r="AD235" s="162">
        <v>212.93958357552265</v>
      </c>
      <c r="AE235" s="162">
        <v>240.47717760194709</v>
      </c>
      <c r="AF235" s="162">
        <v>2360.8338590861172</v>
      </c>
      <c r="AG235" s="162">
        <v>1402.146445588427</v>
      </c>
      <c r="AH235" s="162">
        <v>731.26436294223379</v>
      </c>
      <c r="AI235" s="162">
        <v>1209.2888773925285</v>
      </c>
      <c r="AJ235" s="162">
        <v>74.442166029821436</v>
      </c>
      <c r="AK235" s="162">
        <v>44.215433290806175</v>
      </c>
      <c r="AL235" s="162">
        <v>23.425432255245209</v>
      </c>
      <c r="AM235" s="162">
        <v>45.322139809576562</v>
      </c>
      <c r="AN235" s="162">
        <v>32.620322590300276</v>
      </c>
      <c r="AO235" s="162">
        <v>19.375063547159652</v>
      </c>
      <c r="AP235" s="162">
        <v>10.140291546598096</v>
      </c>
      <c r="AQ235" s="162">
        <v>20.283732343503338</v>
      </c>
      <c r="AR235" s="162">
        <v>898.10014227787076</v>
      </c>
      <c r="AS235" s="162">
        <v>574.78409105783726</v>
      </c>
      <c r="AT235" s="162">
        <v>346.35192932372507</v>
      </c>
      <c r="AU235" s="162">
        <v>512.06702276937847</v>
      </c>
      <c r="AV235" s="162">
        <v>123.73310414710407</v>
      </c>
      <c r="AW235" s="162">
        <v>67.868386097311046</v>
      </c>
      <c r="AX235" s="162">
        <v>35.512527609058125</v>
      </c>
      <c r="AY235" s="162">
        <v>66.83430138272692</v>
      </c>
      <c r="AZ235" s="162">
        <v>807.83495775681592</v>
      </c>
      <c r="BA235" s="162">
        <v>479.8190943338326</v>
      </c>
      <c r="BB235" s="162">
        <v>253.01137854806313</v>
      </c>
      <c r="BC235" s="162">
        <v>451.54873892453003</v>
      </c>
      <c r="BD235" s="162">
        <v>273.50453157786382</v>
      </c>
      <c r="BE235" s="162">
        <v>175.04290020983288</v>
      </c>
      <c r="BF235" s="162">
        <v>86.733816283071974</v>
      </c>
      <c r="BG235" s="162">
        <v>139.38775517309747</v>
      </c>
      <c r="BH235" s="162">
        <v>755.07370499693047</v>
      </c>
      <c r="BI235" s="162">
        <v>448.48118765860869</v>
      </c>
      <c r="BJ235" s="162">
        <v>244.01991977102389</v>
      </c>
      <c r="BK235" s="162">
        <v>434.74129585787693</v>
      </c>
      <c r="BL235" s="162">
        <v>647.79463931850387</v>
      </c>
      <c r="BM235" s="162">
        <v>414.58856916384235</v>
      </c>
      <c r="BN235" s="162">
        <v>247.19186886141466</v>
      </c>
      <c r="BO235" s="162">
        <v>382.02206185439411</v>
      </c>
      <c r="BP235" s="162">
        <v>0</v>
      </c>
      <c r="BQ235" s="162">
        <v>92.872090649296453</v>
      </c>
      <c r="BR235" s="162">
        <v>55.789433325692734</v>
      </c>
      <c r="BS235" s="162">
        <v>64.486646534628875</v>
      </c>
      <c r="BT235" s="162">
        <v>133.0366455703176</v>
      </c>
      <c r="BU235" s="162">
        <v>69.689341408731323</v>
      </c>
      <c r="BV235" s="162">
        <v>36.465353062708253</v>
      </c>
      <c r="BW235" s="162">
        <v>72.483748406828269</v>
      </c>
      <c r="BX235" s="162">
        <v>51.002763197661963</v>
      </c>
      <c r="BY235" s="162">
        <v>30.293439781287567</v>
      </c>
      <c r="BZ235" s="162">
        <v>15.852676742110997</v>
      </c>
      <c r="CA235" s="162">
        <v>31.068325874349974</v>
      </c>
    </row>
    <row r="236" spans="1:79" hidden="1" x14ac:dyDescent="0.45">
      <c r="A236" s="19">
        <v>232</v>
      </c>
      <c r="B236" s="19" t="str">
        <f t="shared" si="14"/>
        <v>160241_Green</v>
      </c>
      <c r="C236" s="19" t="s">
        <v>1694</v>
      </c>
      <c r="D236" s="19" t="s">
        <v>1694</v>
      </c>
      <c r="E236" s="19" t="s">
        <v>1694</v>
      </c>
      <c r="F236" s="19" t="s">
        <v>1694</v>
      </c>
      <c r="G236" s="19">
        <f t="shared" si="15"/>
        <v>1602</v>
      </c>
      <c r="H236" s="19">
        <f t="shared" si="12"/>
        <v>160241</v>
      </c>
      <c r="I236" s="19" t="str">
        <f t="shared" si="13"/>
        <v>160241</v>
      </c>
      <c r="J236" s="115" t="s">
        <v>1934</v>
      </c>
      <c r="K236" s="116" t="s">
        <v>1935</v>
      </c>
      <c r="L236" s="120" t="s">
        <v>1936</v>
      </c>
      <c r="M236" s="120" t="s">
        <v>1937</v>
      </c>
      <c r="N236" s="118" t="s">
        <v>1721</v>
      </c>
      <c r="O236" s="125" t="s">
        <v>1718</v>
      </c>
      <c r="P236" s="104">
        <v>0.88</v>
      </c>
      <c r="Q236" s="104">
        <v>1</v>
      </c>
      <c r="R236" s="107" t="s">
        <v>361</v>
      </c>
      <c r="S236" s="108">
        <v>8252.8691559642048</v>
      </c>
      <c r="T236" s="108">
        <v>5612.6639588661719</v>
      </c>
      <c r="U236" s="108">
        <v>4363.0394674905347</v>
      </c>
      <c r="V236" s="108">
        <v>5286.6551576959064</v>
      </c>
      <c r="W236" s="108"/>
      <c r="X236" s="162">
        <v>0</v>
      </c>
      <c r="Y236" s="162">
        <v>0</v>
      </c>
      <c r="Z236" s="162">
        <v>0</v>
      </c>
      <c r="AA236" s="162">
        <v>0</v>
      </c>
      <c r="AB236" s="162">
        <v>5906.165245999865</v>
      </c>
      <c r="AC236" s="162">
        <v>5504.4721219194098</v>
      </c>
      <c r="AD236" s="162">
        <v>8816.4914824582138</v>
      </c>
      <c r="AE236" s="162">
        <v>6549.6879327063934</v>
      </c>
      <c r="AF236" s="162">
        <v>4875.8387695344163</v>
      </c>
      <c r="AG236" s="162">
        <v>3518.0728684832193</v>
      </c>
      <c r="AH236" s="162">
        <v>4355.1001713560427</v>
      </c>
      <c r="AI236" s="162">
        <v>4345.3631595205225</v>
      </c>
      <c r="AJ236" s="162">
        <v>7854.9064655915327</v>
      </c>
      <c r="AK236" s="162">
        <v>5618.2768412971282</v>
      </c>
      <c r="AL236" s="162">
        <v>5846.6192640570225</v>
      </c>
      <c r="AM236" s="162">
        <v>5786.3857301910239</v>
      </c>
      <c r="AN236" s="162">
        <v>6325.5608556248535</v>
      </c>
      <c r="AO236" s="162">
        <v>4923.1185174536131</v>
      </c>
      <c r="AP236" s="162">
        <v>6641.7742873038997</v>
      </c>
      <c r="AQ236" s="162">
        <v>5293.4797883292049</v>
      </c>
      <c r="AR236" s="162">
        <v>4965.9570379137558</v>
      </c>
      <c r="AS236" s="162">
        <v>2564.597766583594</v>
      </c>
      <c r="AT236" s="162">
        <v>8092.6750522558759</v>
      </c>
      <c r="AU236" s="162">
        <v>5363.6163076593166</v>
      </c>
      <c r="AV236" s="162">
        <v>5684.9334355479496</v>
      </c>
      <c r="AW236" s="162">
        <v>4060.6256449299322</v>
      </c>
      <c r="AX236" s="162">
        <v>5357.5016965187388</v>
      </c>
      <c r="AY236" s="162">
        <v>4864.8759572508143</v>
      </c>
      <c r="AZ236" s="162">
        <v>6099.1919180171435</v>
      </c>
      <c r="BA236" s="162">
        <v>4248.1840919748965</v>
      </c>
      <c r="BB236" s="162">
        <v>9074.7061510828262</v>
      </c>
      <c r="BC236" s="162">
        <v>5745.2920580742875</v>
      </c>
      <c r="BD236" s="162">
        <v>5319.8196341243229</v>
      </c>
      <c r="BE236" s="162">
        <v>4049.0944424381096</v>
      </c>
      <c r="BF236" s="162">
        <v>11656.539384246675</v>
      </c>
      <c r="BG236" s="162">
        <v>7335.6326797668444</v>
      </c>
      <c r="BH236" s="162">
        <v>12569.584643057129</v>
      </c>
      <c r="BI236" s="162">
        <v>10026.137674339871</v>
      </c>
      <c r="BJ236" s="162">
        <v>8880.2104713048429</v>
      </c>
      <c r="BK236" s="162">
        <v>9999.6307149474433</v>
      </c>
      <c r="BL236" s="162">
        <v>7117.2661468735141</v>
      </c>
      <c r="BM236" s="162">
        <v>5027.92787434618</v>
      </c>
      <c r="BN236" s="162">
        <v>8055.9042183737756</v>
      </c>
      <c r="BO236" s="162">
        <v>5801.0131311274545</v>
      </c>
      <c r="BP236" s="162">
        <v>0</v>
      </c>
      <c r="BQ236" s="162">
        <v>6040.8964485038323</v>
      </c>
      <c r="BR236" s="162">
        <v>3383.5022856589007</v>
      </c>
      <c r="BS236" s="162">
        <v>5941.3236121035052</v>
      </c>
      <c r="BT236" s="162">
        <v>7445.0853939238787</v>
      </c>
      <c r="BU236" s="162">
        <v>6310.0988219314804</v>
      </c>
      <c r="BV236" s="162">
        <v>7540.5063473285581</v>
      </c>
      <c r="BW236" s="162">
        <v>6875.9823238067056</v>
      </c>
      <c r="BX236" s="162">
        <v>6115.9988594450479</v>
      </c>
      <c r="BY236" s="162">
        <v>7034.9136438141541</v>
      </c>
      <c r="BZ236" s="162">
        <v>12712.458602723624</v>
      </c>
      <c r="CA236" s="162">
        <v>7732.5675169138322</v>
      </c>
    </row>
    <row r="237" spans="1:79" hidden="1" x14ac:dyDescent="0.45">
      <c r="A237" s="19">
        <v>233</v>
      </c>
      <c r="B237" s="19" t="str">
        <f t="shared" si="14"/>
        <v>160241_Blue</v>
      </c>
      <c r="C237" s="19" t="s">
        <v>1694</v>
      </c>
      <c r="D237" s="19" t="s">
        <v>1694</v>
      </c>
      <c r="E237" s="19" t="s">
        <v>1694</v>
      </c>
      <c r="F237" s="19" t="s">
        <v>1694</v>
      </c>
      <c r="G237" s="19">
        <f t="shared" si="15"/>
        <v>1602</v>
      </c>
      <c r="H237" s="19">
        <f t="shared" si="12"/>
        <v>160241</v>
      </c>
      <c r="I237" s="19" t="str">
        <f t="shared" si="13"/>
        <v>160241</v>
      </c>
      <c r="J237" s="99"/>
      <c r="K237" s="100"/>
      <c r="L237" s="121"/>
      <c r="M237" s="121"/>
      <c r="N237" s="102"/>
      <c r="O237" s="126"/>
      <c r="P237" s="104"/>
      <c r="Q237" s="104"/>
      <c r="R237" s="107" t="s">
        <v>362</v>
      </c>
      <c r="S237" s="108">
        <v>470.50672878425024</v>
      </c>
      <c r="T237" s="108">
        <v>474.5069952939823</v>
      </c>
      <c r="U237" s="108">
        <v>530.84866659379736</v>
      </c>
      <c r="V237" s="108">
        <v>500.22269573888536</v>
      </c>
      <c r="W237" s="108"/>
      <c r="X237" s="162">
        <v>0</v>
      </c>
      <c r="Y237" s="162">
        <v>0</v>
      </c>
      <c r="Z237" s="162">
        <v>0</v>
      </c>
      <c r="AA237" s="162">
        <v>0</v>
      </c>
      <c r="AB237" s="162">
        <v>1825.5243017473849</v>
      </c>
      <c r="AC237" s="162">
        <v>897.81042267610576</v>
      </c>
      <c r="AD237" s="162">
        <v>237.15906862926815</v>
      </c>
      <c r="AE237" s="162">
        <v>812.28064522044031</v>
      </c>
      <c r="AF237" s="162">
        <v>1761.0828205242649</v>
      </c>
      <c r="AG237" s="162">
        <v>2752.8694159765473</v>
      </c>
      <c r="AH237" s="162">
        <v>4590.0117088413153</v>
      </c>
      <c r="AI237" s="162">
        <v>4552.8015865477028</v>
      </c>
      <c r="AJ237" s="162">
        <v>690.45360834464793</v>
      </c>
      <c r="AK237" s="162">
        <v>940.31861866337192</v>
      </c>
      <c r="AL237" s="162">
        <v>1045.3689020836673</v>
      </c>
      <c r="AM237" s="162">
        <v>924.66037069057859</v>
      </c>
      <c r="AN237" s="162">
        <v>198.25709907677742</v>
      </c>
      <c r="AO237" s="162">
        <v>439.84098733186698</v>
      </c>
      <c r="AP237" s="162">
        <v>360.78733316714465</v>
      </c>
      <c r="AQ237" s="162">
        <v>386.84152158665086</v>
      </c>
      <c r="AR237" s="162">
        <v>177.66861456382725</v>
      </c>
      <c r="AS237" s="162">
        <v>377.01857866113897</v>
      </c>
      <c r="AT237" s="162">
        <v>816.53999780529614</v>
      </c>
      <c r="AU237" s="162">
        <v>599.79784707411477</v>
      </c>
      <c r="AV237" s="162">
        <v>225.14738212867127</v>
      </c>
      <c r="AW237" s="162">
        <v>411.72884938651845</v>
      </c>
      <c r="AX237" s="162">
        <v>414.79237717727131</v>
      </c>
      <c r="AY237" s="162">
        <v>385.55698122781394</v>
      </c>
      <c r="AZ237" s="162">
        <v>172.89225410379177</v>
      </c>
      <c r="BA237" s="162">
        <v>406.53083270669288</v>
      </c>
      <c r="BB237" s="162">
        <v>392.73299383918157</v>
      </c>
      <c r="BC237" s="162">
        <v>399.60588415504452</v>
      </c>
      <c r="BD237" s="162">
        <v>238.91226041077852</v>
      </c>
      <c r="BE237" s="162">
        <v>654.60217350811945</v>
      </c>
      <c r="BF237" s="162">
        <v>759.57635528615583</v>
      </c>
      <c r="BG237" s="162">
        <v>704.33006227238195</v>
      </c>
      <c r="BH237" s="162">
        <v>196.02666569381478</v>
      </c>
      <c r="BI237" s="162">
        <v>427.88465379859826</v>
      </c>
      <c r="BJ237" s="162">
        <v>359.11221890299242</v>
      </c>
      <c r="BK237" s="162">
        <v>420.71460463122469</v>
      </c>
      <c r="BL237" s="162">
        <v>184.56179627280966</v>
      </c>
      <c r="BM237" s="162">
        <v>350.80795867142677</v>
      </c>
      <c r="BN237" s="162">
        <v>422.1097562965042</v>
      </c>
      <c r="BO237" s="162">
        <v>375.35409648726505</v>
      </c>
      <c r="BP237" s="162">
        <v>0</v>
      </c>
      <c r="BQ237" s="162">
        <v>402.27237034035369</v>
      </c>
      <c r="BR237" s="162">
        <v>373.54054183853083</v>
      </c>
      <c r="BS237" s="162">
        <v>403.81693256871847</v>
      </c>
      <c r="BT237" s="162">
        <v>268.09527455494072</v>
      </c>
      <c r="BU237" s="162">
        <v>536.24716294069219</v>
      </c>
      <c r="BV237" s="162">
        <v>464.97695461596527</v>
      </c>
      <c r="BW237" s="162">
        <v>470.96978700003234</v>
      </c>
      <c r="BX237" s="162">
        <v>146.22912719422624</v>
      </c>
      <c r="BY237" s="162">
        <v>321.67667862286316</v>
      </c>
      <c r="BZ237" s="162">
        <v>322.13944203792323</v>
      </c>
      <c r="CA237" s="162">
        <v>324.00938275902064</v>
      </c>
    </row>
    <row r="238" spans="1:79" hidden="1" x14ac:dyDescent="0.45">
      <c r="A238" s="19">
        <v>234</v>
      </c>
      <c r="B238" s="19" t="str">
        <f t="shared" si="14"/>
        <v>160241_Grey</v>
      </c>
      <c r="C238" s="19" t="s">
        <v>1694</v>
      </c>
      <c r="D238" s="19" t="s">
        <v>1694</v>
      </c>
      <c r="E238" s="19" t="s">
        <v>1694</v>
      </c>
      <c r="F238" s="19" t="s">
        <v>1694</v>
      </c>
      <c r="G238" s="19">
        <f t="shared" si="15"/>
        <v>1602</v>
      </c>
      <c r="H238" s="19">
        <f t="shared" si="12"/>
        <v>160241</v>
      </c>
      <c r="I238" s="19" t="str">
        <f t="shared" si="13"/>
        <v>160241</v>
      </c>
      <c r="J238" s="109"/>
      <c r="K238" s="110"/>
      <c r="L238" s="111"/>
      <c r="M238" s="112"/>
      <c r="N238" s="112"/>
      <c r="O238" s="127"/>
      <c r="P238" s="114"/>
      <c r="Q238" s="114"/>
      <c r="R238" s="107" t="s">
        <v>364</v>
      </c>
      <c r="S238" s="108">
        <v>681.12252933660989</v>
      </c>
      <c r="T238" s="108">
        <v>626.5123709374036</v>
      </c>
      <c r="U238" s="108">
        <v>740.57963164943908</v>
      </c>
      <c r="V238" s="108">
        <v>669.98454576535892</v>
      </c>
      <c r="W238" s="108"/>
      <c r="X238" s="162">
        <v>0</v>
      </c>
      <c r="Y238" s="162">
        <v>0</v>
      </c>
      <c r="Z238" s="162">
        <v>0</v>
      </c>
      <c r="AA238" s="162">
        <v>0</v>
      </c>
      <c r="AB238" s="162">
        <v>343.00917155907962</v>
      </c>
      <c r="AC238" s="162">
        <v>339.92609096282729</v>
      </c>
      <c r="AD238" s="162">
        <v>565.77034795680049</v>
      </c>
      <c r="AE238" s="162">
        <v>408.39623036556276</v>
      </c>
      <c r="AF238" s="162">
        <v>4743.4780463162051</v>
      </c>
      <c r="AG238" s="162">
        <v>2667.7755292118641</v>
      </c>
      <c r="AH238" s="162">
        <v>1927.0906298324223</v>
      </c>
      <c r="AI238" s="162">
        <v>1944.4493602938069</v>
      </c>
      <c r="AJ238" s="162">
        <v>51.486915034952837</v>
      </c>
      <c r="AK238" s="162">
        <v>60.833770379759699</v>
      </c>
      <c r="AL238" s="162">
        <v>74.212487858480401</v>
      </c>
      <c r="AM238" s="162">
        <v>60.504918978194482</v>
      </c>
      <c r="AN238" s="162">
        <v>5.76633612672937</v>
      </c>
      <c r="AO238" s="162">
        <v>6.9050280921599603</v>
      </c>
      <c r="AP238" s="162">
        <v>11.943571860059873</v>
      </c>
      <c r="AQ238" s="162">
        <v>7.0251523229925592</v>
      </c>
      <c r="AR238" s="162">
        <v>28.012644843919251</v>
      </c>
      <c r="AS238" s="162">
        <v>33.098017292507663</v>
      </c>
      <c r="AT238" s="162">
        <v>685.1067988372364</v>
      </c>
      <c r="AU238" s="162">
        <v>355.08360570825636</v>
      </c>
      <c r="AV238" s="162">
        <v>34.030750821432967</v>
      </c>
      <c r="AW238" s="162">
        <v>40.208640970554619</v>
      </c>
      <c r="AX238" s="162">
        <v>69.730542951454566</v>
      </c>
      <c r="AY238" s="162">
        <v>51.45731523867142</v>
      </c>
      <c r="AZ238" s="162">
        <v>75.551639588641876</v>
      </c>
      <c r="BA238" s="162">
        <v>97.269476817200129</v>
      </c>
      <c r="BB238" s="162">
        <v>405.52181679911001</v>
      </c>
      <c r="BC238" s="162">
        <v>188.44569406212722</v>
      </c>
      <c r="BD238" s="162">
        <v>72.981256919179089</v>
      </c>
      <c r="BE238" s="162">
        <v>65.457993201980301</v>
      </c>
      <c r="BF238" s="162">
        <v>226.86504749733376</v>
      </c>
      <c r="BG238" s="162">
        <v>134.62294497480457</v>
      </c>
      <c r="BH238" s="162">
        <v>85.572944965568112</v>
      </c>
      <c r="BI238" s="162">
        <v>107.74487168741905</v>
      </c>
      <c r="BJ238" s="162">
        <v>114.37776851353208</v>
      </c>
      <c r="BK238" s="162">
        <v>107.78679738929009</v>
      </c>
      <c r="BL238" s="162">
        <v>294.78863005151226</v>
      </c>
      <c r="BM238" s="162">
        <v>259.67930605892707</v>
      </c>
      <c r="BN238" s="162">
        <v>524.18488073210904</v>
      </c>
      <c r="BO238" s="162">
        <v>327.1751832973236</v>
      </c>
      <c r="BP238" s="162">
        <v>0</v>
      </c>
      <c r="BQ238" s="162">
        <v>0</v>
      </c>
      <c r="BR238" s="162">
        <v>0</v>
      </c>
      <c r="BS238" s="162">
        <v>0</v>
      </c>
      <c r="BT238" s="162">
        <v>54.305649275252762</v>
      </c>
      <c r="BU238" s="162">
        <v>64.164213297529443</v>
      </c>
      <c r="BV238" s="162">
        <v>85.149723826579461</v>
      </c>
      <c r="BW238" s="162">
        <v>67.889839977972215</v>
      </c>
      <c r="BX238" s="162">
        <v>5.6755615291600652</v>
      </c>
      <c r="BY238" s="162">
        <v>10.993696689651841</v>
      </c>
      <c r="BZ238" s="162">
        <v>30.048432552295278</v>
      </c>
      <c r="CA238" s="162">
        <v>13.323711557753617</v>
      </c>
    </row>
    <row r="239" spans="1:79" hidden="1" x14ac:dyDescent="0.45">
      <c r="A239" s="19">
        <v>235</v>
      </c>
      <c r="B239" s="19" t="str">
        <f t="shared" si="14"/>
        <v>160242_Green</v>
      </c>
      <c r="C239" s="19" t="s">
        <v>1694</v>
      </c>
      <c r="D239" s="19" t="s">
        <v>1694</v>
      </c>
      <c r="E239" s="19" t="s">
        <v>1694</v>
      </c>
      <c r="F239" s="19" t="s">
        <v>1694</v>
      </c>
      <c r="G239" s="19">
        <f t="shared" si="15"/>
        <v>1602</v>
      </c>
      <c r="H239" s="19">
        <f t="shared" si="12"/>
        <v>160242</v>
      </c>
      <c r="I239" s="19" t="str">
        <f t="shared" si="13"/>
        <v>160242</v>
      </c>
      <c r="J239" s="115" t="s">
        <v>1938</v>
      </c>
      <c r="K239" s="116" t="s">
        <v>1939</v>
      </c>
      <c r="L239" s="120" t="s">
        <v>1940</v>
      </c>
      <c r="M239" s="118"/>
      <c r="N239" s="118" t="s">
        <v>1721</v>
      </c>
      <c r="O239" s="118"/>
      <c r="P239" s="104">
        <v>0.98</v>
      </c>
      <c r="Q239" s="104">
        <v>1</v>
      </c>
      <c r="R239" s="107" t="s">
        <v>361</v>
      </c>
      <c r="S239" s="108">
        <v>7410.7396502535712</v>
      </c>
      <c r="T239" s="108">
        <v>5039.9431467369704</v>
      </c>
      <c r="U239" s="108">
        <v>3917.8313585629294</v>
      </c>
      <c r="V239" s="108">
        <v>4747.2005497677528</v>
      </c>
      <c r="W239" s="108"/>
      <c r="X239" s="162">
        <v>0</v>
      </c>
      <c r="Y239" s="162">
        <v>0</v>
      </c>
      <c r="Z239" s="162">
        <v>0</v>
      </c>
      <c r="AA239" s="162">
        <v>0</v>
      </c>
      <c r="AB239" s="162">
        <v>5303.4953229386547</v>
      </c>
      <c r="AC239" s="162">
        <v>4942.7912931521232</v>
      </c>
      <c r="AD239" s="162">
        <v>7916.8494944522736</v>
      </c>
      <c r="AE239" s="162">
        <v>5881.3524293690061</v>
      </c>
      <c r="AF239" s="162">
        <v>4378.3042012145779</v>
      </c>
      <c r="AG239" s="162">
        <v>3159.0858410869723</v>
      </c>
      <c r="AH239" s="162">
        <v>3910.7021946870591</v>
      </c>
      <c r="AI239" s="162">
        <v>3901.9587554878162</v>
      </c>
      <c r="AJ239" s="162">
        <v>7053.3853976740293</v>
      </c>
      <c r="AK239" s="162">
        <v>5044.9832860627275</v>
      </c>
      <c r="AL239" s="162">
        <v>5250.0254616022239</v>
      </c>
      <c r="AM239" s="162">
        <v>5195.9382067021443</v>
      </c>
      <c r="AN239" s="162">
        <v>5680.0954621937453</v>
      </c>
      <c r="AO239" s="162">
        <v>4420.7594850603873</v>
      </c>
      <c r="AP239" s="162">
        <v>5964.0422171708487</v>
      </c>
      <c r="AQ239" s="162">
        <v>4753.3287895201029</v>
      </c>
      <c r="AR239" s="162">
        <v>4459.2267279225571</v>
      </c>
      <c r="AS239" s="162">
        <v>2302.9041169322068</v>
      </c>
      <c r="AT239" s="162">
        <v>7266.891883658338</v>
      </c>
      <c r="AU239" s="162">
        <v>4816.308521163468</v>
      </c>
      <c r="AV239" s="162">
        <v>5104.8381870226485</v>
      </c>
      <c r="AW239" s="162">
        <v>3646.2760893248374</v>
      </c>
      <c r="AX239" s="162">
        <v>4810.8178499351943</v>
      </c>
      <c r="AY239" s="162">
        <v>4368.4600432456291</v>
      </c>
      <c r="AZ239" s="162">
        <v>5476.8253957704965</v>
      </c>
      <c r="BA239" s="162">
        <v>3814.6959193243965</v>
      </c>
      <c r="BB239" s="162">
        <v>8148.7157275029458</v>
      </c>
      <c r="BC239" s="162">
        <v>5159.037766434054</v>
      </c>
      <c r="BD239" s="162">
        <v>4776.9808959483717</v>
      </c>
      <c r="BE239" s="162">
        <v>3635.9215401485067</v>
      </c>
      <c r="BF239" s="162">
        <v>10467.096589935789</v>
      </c>
      <c r="BG239" s="162">
        <v>6587.0987328518604</v>
      </c>
      <c r="BH239" s="162">
        <v>11286.973965194158</v>
      </c>
      <c r="BI239" s="162">
        <v>9003.0624014480472</v>
      </c>
      <c r="BJ239" s="162">
        <v>7974.0665456614915</v>
      </c>
      <c r="BK239" s="162">
        <v>8979.2602338303568</v>
      </c>
      <c r="BL239" s="162">
        <v>6391.0144992333599</v>
      </c>
      <c r="BM239" s="162">
        <v>4514.8740096169777</v>
      </c>
      <c r="BN239" s="162">
        <v>7233.8731756825746</v>
      </c>
      <c r="BO239" s="162">
        <v>5209.0730157062853</v>
      </c>
      <c r="BP239" s="162">
        <v>0</v>
      </c>
      <c r="BQ239" s="162">
        <v>5424.4784435544616</v>
      </c>
      <c r="BR239" s="162">
        <v>3038.2469503875845</v>
      </c>
      <c r="BS239" s="162">
        <v>5335.0661006643722</v>
      </c>
      <c r="BT239" s="162">
        <v>6685.3828027071568</v>
      </c>
      <c r="BU239" s="162">
        <v>5666.2111870405133</v>
      </c>
      <c r="BV239" s="162">
        <v>6771.0669241317664</v>
      </c>
      <c r="BW239" s="162">
        <v>6174.3514744386739</v>
      </c>
      <c r="BX239" s="162">
        <v>5491.9173431751451</v>
      </c>
      <c r="BY239" s="162">
        <v>6317.0653128127096</v>
      </c>
      <c r="BZ239" s="162">
        <v>11415.268949384479</v>
      </c>
      <c r="CA239" s="162">
        <v>6943.530015187931</v>
      </c>
    </row>
    <row r="240" spans="1:79" hidden="1" x14ac:dyDescent="0.45">
      <c r="A240" s="19">
        <v>236</v>
      </c>
      <c r="B240" s="19" t="str">
        <f t="shared" si="14"/>
        <v>160242_Blue</v>
      </c>
      <c r="C240" s="19" t="s">
        <v>1694</v>
      </c>
      <c r="D240" s="19" t="s">
        <v>1694</v>
      </c>
      <c r="E240" s="19" t="s">
        <v>1694</v>
      </c>
      <c r="F240" s="19" t="s">
        <v>1694</v>
      </c>
      <c r="G240" s="19">
        <f t="shared" si="15"/>
        <v>1602</v>
      </c>
      <c r="H240" s="19">
        <f t="shared" si="12"/>
        <v>160242</v>
      </c>
      <c r="I240" s="19" t="str">
        <f t="shared" si="13"/>
        <v>160242</v>
      </c>
      <c r="J240" s="99"/>
      <c r="K240" s="100"/>
      <c r="L240" s="121"/>
      <c r="M240" s="102"/>
      <c r="N240" s="102"/>
      <c r="O240" s="102"/>
      <c r="P240" s="104"/>
      <c r="Q240" s="104"/>
      <c r="R240" s="107" t="s">
        <v>362</v>
      </c>
      <c r="S240" s="108">
        <v>417.3937972756533</v>
      </c>
      <c r="T240" s="108">
        <v>420.98587332520856</v>
      </c>
      <c r="U240" s="108">
        <v>471.57839449238946</v>
      </c>
      <c r="V240" s="108">
        <v>444.07752270430524</v>
      </c>
      <c r="W240" s="108"/>
      <c r="X240" s="162">
        <v>0</v>
      </c>
      <c r="Y240" s="162">
        <v>0</v>
      </c>
      <c r="Z240" s="162">
        <v>0</v>
      </c>
      <c r="AA240" s="162">
        <v>0</v>
      </c>
      <c r="AB240" s="162">
        <v>1634.1442709568355</v>
      </c>
      <c r="AC240" s="162">
        <v>801.09507342344193</v>
      </c>
      <c r="AD240" s="162">
        <v>207.85712285077139</v>
      </c>
      <c r="AE240" s="162">
        <v>724.29282427957912</v>
      </c>
      <c r="AF240" s="162">
        <v>1576.2784510830134</v>
      </c>
      <c r="AG240" s="162">
        <v>2466.8623327136343</v>
      </c>
      <c r="AH240" s="162">
        <v>4116.5411263064871</v>
      </c>
      <c r="AI240" s="162">
        <v>4083.127955267325</v>
      </c>
      <c r="AJ240" s="162">
        <v>614.89711769723488</v>
      </c>
      <c r="AK240" s="162">
        <v>839.26569839159936</v>
      </c>
      <c r="AL240" s="162">
        <v>933.59656513635434</v>
      </c>
      <c r="AM240" s="162">
        <v>825.20523082419311</v>
      </c>
      <c r="AN240" s="162">
        <v>172.92474202812667</v>
      </c>
      <c r="AO240" s="162">
        <v>389.85721311432957</v>
      </c>
      <c r="AP240" s="162">
        <v>318.87025835417069</v>
      </c>
      <c r="AQ240" s="162">
        <v>342.26585611862527</v>
      </c>
      <c r="AR240" s="162">
        <v>154.43712328180405</v>
      </c>
      <c r="AS240" s="162">
        <v>333.44525430796153</v>
      </c>
      <c r="AT240" s="162">
        <v>728.11754904965369</v>
      </c>
      <c r="AU240" s="162">
        <v>533.49194431145008</v>
      </c>
      <c r="AV240" s="162">
        <v>197.07111864615379</v>
      </c>
      <c r="AW240" s="162">
        <v>364.61366067360842</v>
      </c>
      <c r="AX240" s="162">
        <v>367.36458358775383</v>
      </c>
      <c r="AY240" s="162">
        <v>341.11239130660846</v>
      </c>
      <c r="AZ240" s="162">
        <v>150.14814654218037</v>
      </c>
      <c r="BA240" s="162">
        <v>359.94605385907113</v>
      </c>
      <c r="BB240" s="162">
        <v>347.55615773314264</v>
      </c>
      <c r="BC240" s="162">
        <v>353.72773271065222</v>
      </c>
      <c r="BD240" s="162">
        <v>209.43141751171947</v>
      </c>
      <c r="BE240" s="162">
        <v>582.70399253790322</v>
      </c>
      <c r="BF240" s="162">
        <v>676.96652311409912</v>
      </c>
      <c r="BG240" s="162">
        <v>627.35760693846544</v>
      </c>
      <c r="BH240" s="162">
        <v>170.92190388832347</v>
      </c>
      <c r="BI240" s="162">
        <v>379.12091361506782</v>
      </c>
      <c r="BJ240" s="162">
        <v>317.36607411697281</v>
      </c>
      <c r="BK240" s="162">
        <v>372.68250211783442</v>
      </c>
      <c r="BL240" s="162">
        <v>160.62691910211481</v>
      </c>
      <c r="BM240" s="162">
        <v>309.90918737842401</v>
      </c>
      <c r="BN240" s="162">
        <v>373.93529136828948</v>
      </c>
      <c r="BO240" s="162">
        <v>331.95061725387069</v>
      </c>
      <c r="BP240" s="162">
        <v>0</v>
      </c>
      <c r="BQ240" s="162">
        <v>356.122128468889</v>
      </c>
      <c r="BR240" s="162">
        <v>330.32211920194607</v>
      </c>
      <c r="BS240" s="162">
        <v>357.50908230660434</v>
      </c>
      <c r="BT240" s="162">
        <v>235.6365730697427</v>
      </c>
      <c r="BU240" s="162">
        <v>476.42602386511135</v>
      </c>
      <c r="BV240" s="162">
        <v>412.4282857776015</v>
      </c>
      <c r="BW240" s="162">
        <v>417.80960465309028</v>
      </c>
      <c r="BX240" s="162">
        <v>126.20574686828476</v>
      </c>
      <c r="BY240" s="162">
        <v>283.75048692665263</v>
      </c>
      <c r="BZ240" s="162">
        <v>284.16602958507394</v>
      </c>
      <c r="CA240" s="162">
        <v>285.84516002850836</v>
      </c>
    </row>
    <row r="241" spans="1:79" hidden="1" x14ac:dyDescent="0.45">
      <c r="A241" s="19">
        <v>237</v>
      </c>
      <c r="B241" s="19" t="str">
        <f t="shared" si="14"/>
        <v>160242_Grey</v>
      </c>
      <c r="C241" s="19" t="s">
        <v>1694</v>
      </c>
      <c r="D241" s="19" t="s">
        <v>1694</v>
      </c>
      <c r="E241" s="19" t="s">
        <v>1694</v>
      </c>
      <c r="F241" s="19" t="s">
        <v>1694</v>
      </c>
      <c r="G241" s="19">
        <f t="shared" si="15"/>
        <v>1602</v>
      </c>
      <c r="H241" s="19">
        <f t="shared" si="12"/>
        <v>160242</v>
      </c>
      <c r="I241" s="19" t="str">
        <f t="shared" si="13"/>
        <v>160242</v>
      </c>
      <c r="J241" s="109"/>
      <c r="K241" s="110"/>
      <c r="L241" s="111"/>
      <c r="M241" s="112"/>
      <c r="N241" s="112"/>
      <c r="O241" s="112"/>
      <c r="P241" s="114"/>
      <c r="Q241" s="114"/>
      <c r="R241" s="107" t="s">
        <v>364</v>
      </c>
      <c r="S241" s="108">
        <v>611.62023042471094</v>
      </c>
      <c r="T241" s="108">
        <v>562.58253716828085</v>
      </c>
      <c r="U241" s="108">
        <v>665.01028148112903</v>
      </c>
      <c r="V241" s="108">
        <v>601.61877578930194</v>
      </c>
      <c r="W241" s="108"/>
      <c r="X241" s="162">
        <v>0</v>
      </c>
      <c r="Y241" s="162">
        <v>0</v>
      </c>
      <c r="Z241" s="162">
        <v>0</v>
      </c>
      <c r="AA241" s="162">
        <v>0</v>
      </c>
      <c r="AB241" s="162">
        <v>308.00823568570416</v>
      </c>
      <c r="AC241" s="162">
        <v>305.23975515029389</v>
      </c>
      <c r="AD241" s="162">
        <v>508.03867979794325</v>
      </c>
      <c r="AE241" s="162">
        <v>366.72314563438289</v>
      </c>
      <c r="AF241" s="162">
        <v>4259.4496742431229</v>
      </c>
      <c r="AG241" s="162">
        <v>2395.5535364351431</v>
      </c>
      <c r="AH241" s="162">
        <v>1730.4487288291141</v>
      </c>
      <c r="AI241" s="162">
        <v>1746.0361602638266</v>
      </c>
      <c r="AJ241" s="162">
        <v>46.233148194651534</v>
      </c>
      <c r="AK241" s="162">
        <v>54.626242789988304</v>
      </c>
      <c r="AL241" s="162">
        <v>66.63978501577833</v>
      </c>
      <c r="AM241" s="162">
        <v>54.330947653888927</v>
      </c>
      <c r="AN241" s="162">
        <v>5.1779344811447405</v>
      </c>
      <c r="AO241" s="162">
        <v>6.2004333888783316</v>
      </c>
      <c r="AP241" s="162">
        <v>10.724840037604784</v>
      </c>
      <c r="AQ241" s="162">
        <v>6.3083000451361757</v>
      </c>
      <c r="AR241" s="162">
        <v>25.154211696580553</v>
      </c>
      <c r="AS241" s="162">
        <v>29.720668589190556</v>
      </c>
      <c r="AT241" s="162">
        <v>615.19794181302859</v>
      </c>
      <c r="AU241" s="162">
        <v>318.85058471761795</v>
      </c>
      <c r="AV241" s="162">
        <v>30.558225227409196</v>
      </c>
      <c r="AW241" s="162">
        <v>36.105718422538843</v>
      </c>
      <c r="AX241" s="162">
        <v>62.615181425795932</v>
      </c>
      <c r="AY241" s="162">
        <v>46.206568785745766</v>
      </c>
      <c r="AZ241" s="162">
        <v>67.842288610209039</v>
      </c>
      <c r="BA241" s="162">
        <v>87.344019999118487</v>
      </c>
      <c r="BB241" s="162">
        <v>364.14203957471102</v>
      </c>
      <c r="BC241" s="162">
        <v>169.21654160680811</v>
      </c>
      <c r="BD241" s="162">
        <v>65.534189886609795</v>
      </c>
      <c r="BE241" s="162">
        <v>58.778606140553741</v>
      </c>
      <c r="BF241" s="162">
        <v>203.71555285474869</v>
      </c>
      <c r="BG241" s="162">
        <v>120.8859097732939</v>
      </c>
      <c r="BH241" s="162">
        <v>76.841011805816265</v>
      </c>
      <c r="BI241" s="162">
        <v>96.750497025437511</v>
      </c>
      <c r="BJ241" s="162">
        <v>102.70656764480432</v>
      </c>
      <c r="BK241" s="162">
        <v>96.788144594464569</v>
      </c>
      <c r="BL241" s="162">
        <v>264.70815759727634</v>
      </c>
      <c r="BM241" s="162">
        <v>233.18141768556717</v>
      </c>
      <c r="BN241" s="162">
        <v>470.69662759617961</v>
      </c>
      <c r="BO241" s="162">
        <v>293.78996051188238</v>
      </c>
      <c r="BP241" s="162">
        <v>0</v>
      </c>
      <c r="BQ241" s="162">
        <v>0</v>
      </c>
      <c r="BR241" s="162">
        <v>0</v>
      </c>
      <c r="BS241" s="162">
        <v>0</v>
      </c>
      <c r="BT241" s="162">
        <v>48.764256492063708</v>
      </c>
      <c r="BU241" s="162">
        <v>57.616844593699916</v>
      </c>
      <c r="BV241" s="162">
        <v>76.460976497336659</v>
      </c>
      <c r="BW241" s="162">
        <v>60.962305286342399</v>
      </c>
      <c r="BX241" s="162">
        <v>5.0964225976131194</v>
      </c>
      <c r="BY241" s="162">
        <v>9.8718909049934904</v>
      </c>
      <c r="BZ241" s="162">
        <v>26.98226596532637</v>
      </c>
      <c r="CA241" s="162">
        <v>11.964149153901207</v>
      </c>
    </row>
    <row r="242" spans="1:79" hidden="1" x14ac:dyDescent="0.45">
      <c r="A242" s="19">
        <v>238</v>
      </c>
      <c r="B242" s="19" t="str">
        <f t="shared" si="14"/>
        <v>160249_Green</v>
      </c>
      <c r="C242" s="19" t="s">
        <v>1694</v>
      </c>
      <c r="D242" s="19" t="s">
        <v>1694</v>
      </c>
      <c r="E242" s="19" t="s">
        <v>1694</v>
      </c>
      <c r="F242" s="19" t="s">
        <v>1694</v>
      </c>
      <c r="G242" s="19">
        <f t="shared" si="15"/>
        <v>1602</v>
      </c>
      <c r="H242" s="19">
        <f t="shared" si="12"/>
        <v>160249</v>
      </c>
      <c r="I242" s="19" t="str">
        <f t="shared" si="13"/>
        <v>160249</v>
      </c>
      <c r="J242" s="115" t="s">
        <v>1941</v>
      </c>
      <c r="K242" s="116" t="s">
        <v>1942</v>
      </c>
      <c r="L242" s="120" t="s">
        <v>1943</v>
      </c>
      <c r="M242" s="118"/>
      <c r="N242" s="118" t="s">
        <v>1784</v>
      </c>
      <c r="O242" s="118"/>
      <c r="P242" s="104">
        <v>0.3</v>
      </c>
      <c r="Q242" s="104">
        <v>0.32749425563008561</v>
      </c>
      <c r="R242" s="107" t="s">
        <v>361</v>
      </c>
      <c r="S242" s="108">
        <v>1795.5133966606443</v>
      </c>
      <c r="T242" s="108">
        <v>1195.3414813192608</v>
      </c>
      <c r="U242" s="108">
        <v>922.75546172890097</v>
      </c>
      <c r="V242" s="108">
        <v>1124.6781380049235</v>
      </c>
      <c r="W242" s="108"/>
      <c r="X242" s="162">
        <v>0</v>
      </c>
      <c r="Y242" s="162">
        <v>0</v>
      </c>
      <c r="Z242" s="162">
        <v>0</v>
      </c>
      <c r="AA242" s="162">
        <v>0</v>
      </c>
      <c r="AB242" s="162">
        <v>1157.3041185935424</v>
      </c>
      <c r="AC242" s="162">
        <v>1078.5929604145751</v>
      </c>
      <c r="AD242" s="162">
        <v>1727.5781288212895</v>
      </c>
      <c r="AE242" s="162">
        <v>1281.1965776218935</v>
      </c>
      <c r="AF242" s="162">
        <v>1066.7405948941587</v>
      </c>
      <c r="AG242" s="162">
        <v>769.68729320086675</v>
      </c>
      <c r="AH242" s="162">
        <v>952.8129142915883</v>
      </c>
      <c r="AI242" s="162">
        <v>951.08051638576842</v>
      </c>
      <c r="AJ242" s="162">
        <v>1691.3813228227743</v>
      </c>
      <c r="AK242" s="162">
        <v>1209.7723324197564</v>
      </c>
      <c r="AL242" s="162">
        <v>1258.9408503080342</v>
      </c>
      <c r="AM242" s="162">
        <v>1246.6876132113766</v>
      </c>
      <c r="AN242" s="162">
        <v>1416.5532022344823</v>
      </c>
      <c r="AO242" s="162">
        <v>1102.4886899439841</v>
      </c>
      <c r="AP242" s="162">
        <v>1487.3663932634158</v>
      </c>
      <c r="AQ242" s="162">
        <v>1182.5570871053819</v>
      </c>
      <c r="AR242" s="162">
        <v>1124.3476065813081</v>
      </c>
      <c r="AS242" s="162">
        <v>580.6533038218588</v>
      </c>
      <c r="AT242" s="162">
        <v>1832.2711526450746</v>
      </c>
      <c r="AU242" s="162">
        <v>1214.2050455874767</v>
      </c>
      <c r="AV242" s="162">
        <v>1292.9824154558344</v>
      </c>
      <c r="AW242" s="162">
        <v>923.5495215850932</v>
      </c>
      <c r="AX242" s="162">
        <v>1218.5112742143913</v>
      </c>
      <c r="AY242" s="162">
        <v>1106.7403568941629</v>
      </c>
      <c r="AZ242" s="162">
        <v>1190.5526734221692</v>
      </c>
      <c r="BA242" s="162">
        <v>829.23885588019027</v>
      </c>
      <c r="BB242" s="162">
        <v>1771.3683736983683</v>
      </c>
      <c r="BC242" s="162">
        <v>1115.7371523528973</v>
      </c>
      <c r="BD242" s="162">
        <v>772.15598933506203</v>
      </c>
      <c r="BE242" s="162">
        <v>587.71400914733215</v>
      </c>
      <c r="BF242" s="162">
        <v>1691.9120044466831</v>
      </c>
      <c r="BG242" s="162">
        <v>1063.6484829740941</v>
      </c>
      <c r="BH242" s="162">
        <v>2885.2353194742286</v>
      </c>
      <c r="BI242" s="162">
        <v>2301.4098999599782</v>
      </c>
      <c r="BJ242" s="162">
        <v>2038.3725973257015</v>
      </c>
      <c r="BK242" s="162">
        <v>2288.8847321689882</v>
      </c>
      <c r="BL242" s="162">
        <v>1394.6523114657905</v>
      </c>
      <c r="BM242" s="162">
        <v>985.23942861410535</v>
      </c>
      <c r="BN242" s="162">
        <v>1578.581608057106</v>
      </c>
      <c r="BO242" s="162">
        <v>1136.6912395742991</v>
      </c>
      <c r="BP242" s="162">
        <v>0</v>
      </c>
      <c r="BQ242" s="162">
        <v>1183.70449329801</v>
      </c>
      <c r="BR242" s="162">
        <v>662.99213912373489</v>
      </c>
      <c r="BS242" s="162">
        <v>1164.1933470861452</v>
      </c>
      <c r="BT242" s="162">
        <v>1634.5693967422878</v>
      </c>
      <c r="BU242" s="162">
        <v>1385.3829578860859</v>
      </c>
      <c r="BV242" s="162">
        <v>1655.5190785781133</v>
      </c>
      <c r="BW242" s="162">
        <v>1508.6228263532282</v>
      </c>
      <c r="BX242" s="162">
        <v>1370.4501717928897</v>
      </c>
      <c r="BY242" s="162">
        <v>1576.357163118905</v>
      </c>
      <c r="BZ242" s="162">
        <v>2848.5602231772509</v>
      </c>
      <c r="CA242" s="162">
        <v>1731.3736280885314</v>
      </c>
    </row>
    <row r="243" spans="1:79" hidden="1" x14ac:dyDescent="0.45">
      <c r="A243" s="19">
        <v>239</v>
      </c>
      <c r="B243" s="19" t="str">
        <f t="shared" si="14"/>
        <v>160249_Blue</v>
      </c>
      <c r="C243" s="19" t="s">
        <v>1694</v>
      </c>
      <c r="D243" s="19" t="s">
        <v>1694</v>
      </c>
      <c r="E243" s="19" t="s">
        <v>1694</v>
      </c>
      <c r="F243" s="19" t="s">
        <v>1694</v>
      </c>
      <c r="G243" s="19">
        <f t="shared" si="15"/>
        <v>1602</v>
      </c>
      <c r="H243" s="19">
        <f t="shared" si="12"/>
        <v>160249</v>
      </c>
      <c r="I243" s="19" t="str">
        <f t="shared" si="13"/>
        <v>160249</v>
      </c>
      <c r="J243" s="99"/>
      <c r="K243" s="100"/>
      <c r="L243" s="121"/>
      <c r="M243" s="102"/>
      <c r="N243" s="102"/>
      <c r="O243" s="102"/>
      <c r="P243" s="104"/>
      <c r="Q243" s="104"/>
      <c r="R243" s="107" t="s">
        <v>362</v>
      </c>
      <c r="S243" s="108">
        <v>97.836878904450629</v>
      </c>
      <c r="T243" s="108">
        <v>96.699876797439018</v>
      </c>
      <c r="U243" s="108">
        <v>107.96922401917541</v>
      </c>
      <c r="V243" s="108">
        <v>102.06865661201901</v>
      </c>
      <c r="W243" s="108"/>
      <c r="X243" s="162">
        <v>0</v>
      </c>
      <c r="Y243" s="162">
        <v>0</v>
      </c>
      <c r="Z243" s="162">
        <v>0</v>
      </c>
      <c r="AA243" s="162">
        <v>0</v>
      </c>
      <c r="AB243" s="162">
        <v>353.98498552278187</v>
      </c>
      <c r="AC243" s="162">
        <v>172.20085852891833</v>
      </c>
      <c r="AD243" s="162">
        <v>42.747228102536674</v>
      </c>
      <c r="AE243" s="162">
        <v>155.02619903220199</v>
      </c>
      <c r="AF243" s="162">
        <v>380.71837179042535</v>
      </c>
      <c r="AG243" s="162">
        <v>597.70237656338134</v>
      </c>
      <c r="AH243" s="162">
        <v>999.63409642271415</v>
      </c>
      <c r="AI243" s="162">
        <v>993.45121574146674</v>
      </c>
      <c r="AJ243" s="162">
        <v>144.22944358504634</v>
      </c>
      <c r="AK243" s="162">
        <v>198.03237727130801</v>
      </c>
      <c r="AL243" s="162">
        <v>220.65264501257971</v>
      </c>
      <c r="AM243" s="162">
        <v>194.77064371693183</v>
      </c>
      <c r="AN243" s="162">
        <v>39.632999271995196</v>
      </c>
      <c r="AO243" s="162">
        <v>93.733566530263943</v>
      </c>
      <c r="AP243" s="162">
        <v>76.03020243160131</v>
      </c>
      <c r="AQ243" s="162">
        <v>82.257502075539435</v>
      </c>
      <c r="AR243" s="162">
        <v>35.369352136215035</v>
      </c>
      <c r="AS243" s="162">
        <v>80.504389208353075</v>
      </c>
      <c r="AT243" s="162">
        <v>180.01690046913527</v>
      </c>
      <c r="AU243" s="162">
        <v>130.9255247689932</v>
      </c>
      <c r="AV243" s="162">
        <v>46.312499846703965</v>
      </c>
      <c r="AW243" s="162">
        <v>88.74862666321647</v>
      </c>
      <c r="AX243" s="162">
        <v>89.445396046290483</v>
      </c>
      <c r="AY243" s="162">
        <v>84.157662135074787</v>
      </c>
      <c r="AZ243" s="162">
        <v>30.052462928814776</v>
      </c>
      <c r="BA243" s="162">
        <v>75.658346152222038</v>
      </c>
      <c r="BB243" s="162">
        <v>72.965029697850767</v>
      </c>
      <c r="BC243" s="162">
        <v>73.94485648094188</v>
      </c>
      <c r="BD243" s="162">
        <v>32.843232962641132</v>
      </c>
      <c r="BE243" s="162">
        <v>93.17938685127163</v>
      </c>
      <c r="BF243" s="162">
        <v>108.4160769573641</v>
      </c>
      <c r="BG243" s="162">
        <v>100.40338894142138</v>
      </c>
      <c r="BH243" s="162">
        <v>40.022954899000183</v>
      </c>
      <c r="BI243" s="162">
        <v>93.243874712898929</v>
      </c>
      <c r="BJ243" s="162">
        <v>77.457779642792957</v>
      </c>
      <c r="BK243" s="162">
        <v>91.351053909668337</v>
      </c>
      <c r="BL243" s="162">
        <v>32.441593127110181</v>
      </c>
      <c r="BM243" s="162">
        <v>65.018089477945452</v>
      </c>
      <c r="BN243" s="162">
        <v>78.989917258077455</v>
      </c>
      <c r="BO243" s="162">
        <v>69.782022599825936</v>
      </c>
      <c r="BP243" s="162">
        <v>0</v>
      </c>
      <c r="BQ243" s="162">
        <v>75.100929048211469</v>
      </c>
      <c r="BR243" s="162">
        <v>69.470970847769394</v>
      </c>
      <c r="BS243" s="162">
        <v>75.251994052834192</v>
      </c>
      <c r="BT243" s="162">
        <v>54.258755114416559</v>
      </c>
      <c r="BU243" s="162">
        <v>113.13153457128091</v>
      </c>
      <c r="BV243" s="162">
        <v>97.484151732378734</v>
      </c>
      <c r="BW243" s="162">
        <v>98.736798185568176</v>
      </c>
      <c r="BX243" s="162">
        <v>27.996531726610286</v>
      </c>
      <c r="BY243" s="162">
        <v>67.310163485173874</v>
      </c>
      <c r="BZ243" s="162">
        <v>67.413857782089735</v>
      </c>
      <c r="CA243" s="162">
        <v>67.784232123814959</v>
      </c>
    </row>
    <row r="244" spans="1:79" hidden="1" x14ac:dyDescent="0.45">
      <c r="A244" s="19">
        <v>240</v>
      </c>
      <c r="B244" s="19" t="str">
        <f t="shared" si="14"/>
        <v>160249_Grey</v>
      </c>
      <c r="C244" s="19" t="s">
        <v>1694</v>
      </c>
      <c r="D244" s="19" t="s">
        <v>1694</v>
      </c>
      <c r="E244" s="19" t="s">
        <v>1694</v>
      </c>
      <c r="F244" s="19" t="s">
        <v>1694</v>
      </c>
      <c r="G244" s="19">
        <f t="shared" si="15"/>
        <v>1602</v>
      </c>
      <c r="H244" s="19">
        <f t="shared" si="12"/>
        <v>160249</v>
      </c>
      <c r="I244" s="19" t="str">
        <f t="shared" si="13"/>
        <v>160249</v>
      </c>
      <c r="J244" s="109"/>
      <c r="K244" s="110"/>
      <c r="L244" s="111"/>
      <c r="M244" s="112"/>
      <c r="N244" s="112"/>
      <c r="O244" s="112"/>
      <c r="P244" s="114"/>
      <c r="Q244" s="114"/>
      <c r="R244" s="107" t="s">
        <v>364</v>
      </c>
      <c r="S244" s="108">
        <v>148.18660069358427</v>
      </c>
      <c r="T244" s="108">
        <v>133.42972802748102</v>
      </c>
      <c r="U244" s="108">
        <v>156.62794367128424</v>
      </c>
      <c r="V244" s="108">
        <v>142.53189378666895</v>
      </c>
      <c r="W244" s="108"/>
      <c r="X244" s="162">
        <v>0</v>
      </c>
      <c r="Y244" s="162">
        <v>0</v>
      </c>
      <c r="Z244" s="162">
        <v>0</v>
      </c>
      <c r="AA244" s="162">
        <v>0</v>
      </c>
      <c r="AB244" s="162">
        <v>67.212126722925575</v>
      </c>
      <c r="AC244" s="162">
        <v>66.608001758014524</v>
      </c>
      <c r="AD244" s="162">
        <v>110.86184124495487</v>
      </c>
      <c r="AE244" s="162">
        <v>79.887142415628858</v>
      </c>
      <c r="AF244" s="162">
        <v>1037.7825912971905</v>
      </c>
      <c r="AG244" s="162">
        <v>583.65844105778046</v>
      </c>
      <c r="AH244" s="162">
        <v>421.61070167598933</v>
      </c>
      <c r="AI244" s="162">
        <v>425.58650077897522</v>
      </c>
      <c r="AJ244" s="162">
        <v>11.086574594026597</v>
      </c>
      <c r="AK244" s="162">
        <v>13.099214289557583</v>
      </c>
      <c r="AL244" s="162">
        <v>15.980026806670953</v>
      </c>
      <c r="AM244" s="162">
        <v>13.035897803166819</v>
      </c>
      <c r="AN244" s="162">
        <v>1.2913197883813554</v>
      </c>
      <c r="AO244" s="162">
        <v>1.5463197459827496</v>
      </c>
      <c r="AP244" s="162">
        <v>2.6746568961455659</v>
      </c>
      <c r="AQ244" s="162">
        <v>1.5694106711932596</v>
      </c>
      <c r="AR244" s="162">
        <v>6.3423726673045442</v>
      </c>
      <c r="AS244" s="162">
        <v>7.4937572438305979</v>
      </c>
      <c r="AT244" s="162">
        <v>155.11575787792921</v>
      </c>
      <c r="AU244" s="162">
        <v>80.383137220438186</v>
      </c>
      <c r="AV244" s="162">
        <v>7.7399608800575006</v>
      </c>
      <c r="AW244" s="162">
        <v>9.1450614705910116</v>
      </c>
      <c r="AX244" s="162">
        <v>15.859528854400438</v>
      </c>
      <c r="AY244" s="162">
        <v>11.706339058282085</v>
      </c>
      <c r="AZ244" s="162">
        <v>14.747561267579865</v>
      </c>
      <c r="BA244" s="162">
        <v>18.986848950433004</v>
      </c>
      <c r="BB244" s="162">
        <v>79.157221089405056</v>
      </c>
      <c r="BC244" s="162">
        <v>36.596200844229472</v>
      </c>
      <c r="BD244" s="162">
        <v>10.593012266405742</v>
      </c>
      <c r="BE244" s="162">
        <v>9.5010329253545596</v>
      </c>
      <c r="BF244" s="162">
        <v>32.928786546103382</v>
      </c>
      <c r="BG244" s="162">
        <v>19.519991996178724</v>
      </c>
      <c r="BH244" s="162">
        <v>19.642501340921939</v>
      </c>
      <c r="BI244" s="162">
        <v>24.731868085750182</v>
      </c>
      <c r="BJ244" s="162">
        <v>26.254390009630971</v>
      </c>
      <c r="BK244" s="162">
        <v>24.672066589914557</v>
      </c>
      <c r="BL244" s="162">
        <v>57.764826523422364</v>
      </c>
      <c r="BM244" s="162">
        <v>50.885036046320437</v>
      </c>
      <c r="BN244" s="162">
        <v>102.71579570894579</v>
      </c>
      <c r="BO244" s="162">
        <v>64.109002385227029</v>
      </c>
      <c r="BP244" s="162">
        <v>0</v>
      </c>
      <c r="BQ244" s="162">
        <v>0</v>
      </c>
      <c r="BR244" s="162">
        <v>0</v>
      </c>
      <c r="BS244" s="162">
        <v>0</v>
      </c>
      <c r="BT244" s="162">
        <v>11.92281185223109</v>
      </c>
      <c r="BU244" s="162">
        <v>14.087260773097654</v>
      </c>
      <c r="BV244" s="162">
        <v>18.694632142376136</v>
      </c>
      <c r="BW244" s="162">
        <v>14.895349848941242</v>
      </c>
      <c r="BX244" s="162">
        <v>1.271758620531249</v>
      </c>
      <c r="BY244" s="162">
        <v>2.4634264759067293</v>
      </c>
      <c r="BZ244" s="162">
        <v>6.7331404893585463</v>
      </c>
      <c r="CA244" s="162">
        <v>2.9832682054045412</v>
      </c>
    </row>
    <row r="245" spans="1:79" hidden="1" x14ac:dyDescent="0.45">
      <c r="A245" s="19">
        <v>241</v>
      </c>
      <c r="B245" s="19" t="str">
        <f t="shared" si="14"/>
        <v>160250_Green</v>
      </c>
      <c r="C245" s="19" t="s">
        <v>1693</v>
      </c>
      <c r="D245" s="19" t="s">
        <v>1694</v>
      </c>
      <c r="E245" s="19" t="s">
        <v>1694</v>
      </c>
      <c r="F245" s="19" t="s">
        <v>1694</v>
      </c>
      <c r="G245" s="19">
        <f t="shared" si="15"/>
        <v>1603</v>
      </c>
      <c r="H245" s="19">
        <f t="shared" si="12"/>
        <v>160250</v>
      </c>
      <c r="I245" s="19" t="str">
        <f t="shared" si="13"/>
        <v>160250</v>
      </c>
      <c r="J245" s="115" t="s">
        <v>1944</v>
      </c>
      <c r="K245" s="116" t="s">
        <v>1945</v>
      </c>
      <c r="L245" s="120" t="s">
        <v>1946</v>
      </c>
      <c r="M245" s="120" t="s">
        <v>1947</v>
      </c>
      <c r="N245" s="118" t="s">
        <v>1771</v>
      </c>
      <c r="O245" s="125" t="s">
        <v>1772</v>
      </c>
      <c r="P245" s="104">
        <v>0.6</v>
      </c>
      <c r="Q245" s="104">
        <v>1</v>
      </c>
      <c r="R245" s="107" t="s">
        <v>361</v>
      </c>
      <c r="S245" s="108">
        <v>22838.175609418489</v>
      </c>
      <c r="T245" s="108">
        <v>18245.662996177089</v>
      </c>
      <c r="U245" s="108">
        <v>10364.68364040849</v>
      </c>
      <c r="V245" s="108">
        <v>17387.551681092933</v>
      </c>
      <c r="W245" s="108"/>
      <c r="X245" s="162">
        <v>26872.081489059179</v>
      </c>
      <c r="Y245" s="162">
        <v>15339.402977698608</v>
      </c>
      <c r="Z245" s="162">
        <v>4161.501498901529</v>
      </c>
      <c r="AA245" s="162">
        <v>15190.731410284861</v>
      </c>
      <c r="AB245" s="162">
        <v>24930.459590722123</v>
      </c>
      <c r="AC245" s="162">
        <v>21646.614590432735</v>
      </c>
      <c r="AD245" s="162">
        <v>8847.7536758974729</v>
      </c>
      <c r="AE245" s="162">
        <v>20150.769378710487</v>
      </c>
      <c r="AF245" s="162">
        <v>43391.227307268418</v>
      </c>
      <c r="AG245" s="162">
        <v>11220.603641110922</v>
      </c>
      <c r="AH245" s="162">
        <v>9888.9720523198121</v>
      </c>
      <c r="AI245" s="162">
        <v>11903.771780234072</v>
      </c>
      <c r="AJ245" s="162">
        <v>94522.000401983096</v>
      </c>
      <c r="AK245" s="162">
        <v>26461.797700986295</v>
      </c>
      <c r="AL245" s="162">
        <v>7605.9747117008728</v>
      </c>
      <c r="AM245" s="162">
        <v>31811.983364446431</v>
      </c>
      <c r="AN245" s="162">
        <v>58804.012870279112</v>
      </c>
      <c r="AO245" s="162">
        <v>28216.749822971997</v>
      </c>
      <c r="AP245" s="162">
        <v>7341.0385995827637</v>
      </c>
      <c r="AQ245" s="162">
        <v>37279.818227225798</v>
      </c>
      <c r="AR245" s="162">
        <v>65692.736355640387</v>
      </c>
      <c r="AS245" s="162">
        <v>27061.416064945603</v>
      </c>
      <c r="AT245" s="162">
        <v>10982.651647487504</v>
      </c>
      <c r="AU245" s="162">
        <v>18911.731803332335</v>
      </c>
      <c r="AV245" s="162">
        <v>57458.23142140561</v>
      </c>
      <c r="AW245" s="162">
        <v>16109.671116396907</v>
      </c>
      <c r="AX245" s="162">
        <v>4781.7542490523065</v>
      </c>
      <c r="AY245" s="162">
        <v>25256.337387599742</v>
      </c>
      <c r="AZ245" s="162">
        <v>53108.028420397743</v>
      </c>
      <c r="BA245" s="162">
        <v>17567.888696584847</v>
      </c>
      <c r="BB245" s="162">
        <v>8560.3202211518601</v>
      </c>
      <c r="BC245" s="162">
        <v>18996.880232167958</v>
      </c>
      <c r="BD245" s="162">
        <v>57504.439073154274</v>
      </c>
      <c r="BE245" s="162">
        <v>35633.779598451292</v>
      </c>
      <c r="BF245" s="162">
        <v>25756.292856471864</v>
      </c>
      <c r="BG245" s="162">
        <v>30927.181058148661</v>
      </c>
      <c r="BH245" s="162">
        <v>24473.623017935402</v>
      </c>
      <c r="BI245" s="162">
        <v>17410.89413522317</v>
      </c>
      <c r="BJ245" s="162">
        <v>7411.8058551340891</v>
      </c>
      <c r="BK245" s="162">
        <v>17962.413472584416</v>
      </c>
      <c r="BL245" s="162">
        <v>56670.051566817267</v>
      </c>
      <c r="BM245" s="162">
        <v>23191.005205088913</v>
      </c>
      <c r="BN245" s="162">
        <v>11297.91416457332</v>
      </c>
      <c r="BO245" s="162">
        <v>20583.036494131989</v>
      </c>
      <c r="BP245" s="162">
        <v>0</v>
      </c>
      <c r="BQ245" s="162">
        <v>22633.5120609039</v>
      </c>
      <c r="BR245" s="162">
        <v>13519.575093753121</v>
      </c>
      <c r="BS245" s="162">
        <v>22320.94925952264</v>
      </c>
      <c r="BT245" s="162">
        <v>73974.91084148371</v>
      </c>
      <c r="BU245" s="162">
        <v>20793.476111856322</v>
      </c>
      <c r="BV245" s="162">
        <v>6505.3835437985053</v>
      </c>
      <c r="BW245" s="162">
        <v>28040.687356998838</v>
      </c>
      <c r="BX245" s="162">
        <v>43309.602564531073</v>
      </c>
      <c r="BY245" s="162">
        <v>15793.540322130719</v>
      </c>
      <c r="BZ245" s="162">
        <v>10109.25914015426</v>
      </c>
      <c r="CA245" s="162">
        <v>17476.988729975368</v>
      </c>
    </row>
    <row r="246" spans="1:79" hidden="1" x14ac:dyDescent="0.45">
      <c r="A246" s="19">
        <v>242</v>
      </c>
      <c r="B246" s="19" t="str">
        <f t="shared" si="14"/>
        <v>160250_Blue</v>
      </c>
      <c r="C246" s="19" t="s">
        <v>1693</v>
      </c>
      <c r="D246" s="19" t="s">
        <v>1694</v>
      </c>
      <c r="E246" s="19" t="s">
        <v>1694</v>
      </c>
      <c r="F246" s="19" t="s">
        <v>1694</v>
      </c>
      <c r="G246" s="19">
        <f t="shared" si="15"/>
        <v>1603</v>
      </c>
      <c r="H246" s="19">
        <f t="shared" si="12"/>
        <v>160250</v>
      </c>
      <c r="I246" s="19" t="str">
        <f t="shared" si="13"/>
        <v>160250</v>
      </c>
      <c r="J246" s="99"/>
      <c r="K246" s="100"/>
      <c r="L246" s="121"/>
      <c r="M246" s="121"/>
      <c r="N246" s="102"/>
      <c r="O246" s="126"/>
      <c r="P246" s="104"/>
      <c r="Q246" s="104"/>
      <c r="R246" s="107" t="s">
        <v>362</v>
      </c>
      <c r="S246" s="108">
        <v>502.40190504010741</v>
      </c>
      <c r="T246" s="108">
        <v>622.13723937445161</v>
      </c>
      <c r="U246" s="108">
        <v>797.76530708130031</v>
      </c>
      <c r="V246" s="108">
        <v>660.25227564061117</v>
      </c>
      <c r="W246" s="108"/>
      <c r="X246" s="162">
        <v>0</v>
      </c>
      <c r="Y246" s="162">
        <v>488.92142506373631</v>
      </c>
      <c r="Z246" s="162">
        <v>314.54379380311599</v>
      </c>
      <c r="AA246" s="162">
        <v>486.33377222026979</v>
      </c>
      <c r="AB246" s="162">
        <v>157.49701468680382</v>
      </c>
      <c r="AC246" s="162">
        <v>197.12291212268534</v>
      </c>
      <c r="AD246" s="162">
        <v>154.72350531409995</v>
      </c>
      <c r="AE246" s="162">
        <v>187.03076630385115</v>
      </c>
      <c r="AF246" s="162">
        <v>20654.42078776348</v>
      </c>
      <c r="AG246" s="162">
        <v>7164.4273228245993</v>
      </c>
      <c r="AH246" s="162">
        <v>12452.579528546341</v>
      </c>
      <c r="AI246" s="162">
        <v>8084.3115974908387</v>
      </c>
      <c r="AJ246" s="162">
        <v>317.78581677417918</v>
      </c>
      <c r="AK246" s="162">
        <v>313.13633120521388</v>
      </c>
      <c r="AL246" s="162">
        <v>276.59048784228122</v>
      </c>
      <c r="AM246" s="162">
        <v>315.67332237882721</v>
      </c>
      <c r="AN246" s="162">
        <v>251.91969258614085</v>
      </c>
      <c r="AO246" s="162">
        <v>330.78772408764587</v>
      </c>
      <c r="AP246" s="162">
        <v>203.29130933463401</v>
      </c>
      <c r="AQ246" s="162">
        <v>308.7715907759324</v>
      </c>
      <c r="AR246" s="162">
        <v>0</v>
      </c>
      <c r="AS246" s="162">
        <v>384.56498522044427</v>
      </c>
      <c r="AT246" s="162">
        <v>659.10681293742959</v>
      </c>
      <c r="AU246" s="162">
        <v>532.85591804099238</v>
      </c>
      <c r="AV246" s="162">
        <v>265.88067597344411</v>
      </c>
      <c r="AW246" s="162">
        <v>281.51419934687726</v>
      </c>
      <c r="AX246" s="162">
        <v>207.57162297052449</v>
      </c>
      <c r="AY246" s="162">
        <v>275.50999063665552</v>
      </c>
      <c r="AZ246" s="162">
        <v>309.39474512082228</v>
      </c>
      <c r="BA246" s="162">
        <v>343.84195703922643</v>
      </c>
      <c r="BB246" s="162">
        <v>276.12488239667556</v>
      </c>
      <c r="BC246" s="162">
        <v>333.81624888441792</v>
      </c>
      <c r="BD246" s="162">
        <v>0</v>
      </c>
      <c r="BE246" s="162">
        <v>372.17876068017711</v>
      </c>
      <c r="BF246" s="162">
        <v>620.79926889382875</v>
      </c>
      <c r="BG246" s="162">
        <v>497.36134458015954</v>
      </c>
      <c r="BH246" s="162">
        <v>263.19663649097345</v>
      </c>
      <c r="BI246" s="162">
        <v>346.0961774090556</v>
      </c>
      <c r="BJ246" s="162">
        <v>201.14326280101295</v>
      </c>
      <c r="BK246" s="162">
        <v>338.78432877794489</v>
      </c>
      <c r="BL246" s="162">
        <v>0</v>
      </c>
      <c r="BM246" s="162">
        <v>226.48050434715555</v>
      </c>
      <c r="BN246" s="162">
        <v>326.28775820898738</v>
      </c>
      <c r="BO246" s="162">
        <v>250.82963400008268</v>
      </c>
      <c r="BP246" s="162">
        <v>0</v>
      </c>
      <c r="BQ246" s="162">
        <v>324.10318773471926</v>
      </c>
      <c r="BR246" s="162">
        <v>238.3731670187837</v>
      </c>
      <c r="BS246" s="162">
        <v>321.95446359410448</v>
      </c>
      <c r="BT246" s="162">
        <v>298.62971284449543</v>
      </c>
      <c r="BU246" s="162">
        <v>377.40197213036805</v>
      </c>
      <c r="BV246" s="162">
        <v>234.50180470877768</v>
      </c>
      <c r="BW246" s="162">
        <v>357.29701820250762</v>
      </c>
      <c r="BX246" s="162">
        <v>360.64967931258843</v>
      </c>
      <c r="BY246" s="162">
        <v>379.26843829746537</v>
      </c>
      <c r="BZ246" s="162">
        <v>334.48118012256225</v>
      </c>
      <c r="CA246" s="162">
        <v>376.40440836525426</v>
      </c>
    </row>
    <row r="247" spans="1:79" hidden="1" x14ac:dyDescent="0.45">
      <c r="A247" s="19">
        <v>243</v>
      </c>
      <c r="B247" s="19" t="str">
        <f t="shared" si="14"/>
        <v>160250_Grey</v>
      </c>
      <c r="C247" s="19" t="s">
        <v>1693</v>
      </c>
      <c r="D247" s="19" t="s">
        <v>1694</v>
      </c>
      <c r="E247" s="19" t="s">
        <v>1694</v>
      </c>
      <c r="F247" s="19" t="s">
        <v>1694</v>
      </c>
      <c r="G247" s="19">
        <f t="shared" si="15"/>
        <v>1603</v>
      </c>
      <c r="H247" s="19">
        <f t="shared" si="12"/>
        <v>160250</v>
      </c>
      <c r="I247" s="19" t="str">
        <f t="shared" si="13"/>
        <v>160250</v>
      </c>
      <c r="J247" s="109"/>
      <c r="K247" s="110"/>
      <c r="L247" s="111"/>
      <c r="M247" s="112"/>
      <c r="N247" s="112"/>
      <c r="O247" s="127"/>
      <c r="P247" s="114"/>
      <c r="Q247" s="114"/>
      <c r="R247" s="107" t="s">
        <v>364</v>
      </c>
      <c r="S247" s="108">
        <v>262.51871041595143</v>
      </c>
      <c r="T247" s="108">
        <v>494.73603037656699</v>
      </c>
      <c r="U247" s="108">
        <v>833.8942875424251</v>
      </c>
      <c r="V247" s="108">
        <v>543.90622202304917</v>
      </c>
      <c r="W247" s="108"/>
      <c r="X247" s="162">
        <v>0</v>
      </c>
      <c r="Y247" s="162">
        <v>4.7918392806136652</v>
      </c>
      <c r="Z247" s="162">
        <v>28.751035683681987</v>
      </c>
      <c r="AA247" s="162">
        <v>5.1484870948094068</v>
      </c>
      <c r="AB247" s="162">
        <v>16.808204046993218</v>
      </c>
      <c r="AC247" s="162">
        <v>64.16890861970019</v>
      </c>
      <c r="AD247" s="162">
        <v>256.49563754017601</v>
      </c>
      <c r="AE247" s="162">
        <v>86.042779469376768</v>
      </c>
      <c r="AF247" s="162">
        <v>10393.99180802366</v>
      </c>
      <c r="AG247" s="162">
        <v>3504.344891250274</v>
      </c>
      <c r="AH247" s="162">
        <v>6245.8618546523439</v>
      </c>
      <c r="AI247" s="162">
        <v>3977.5472142134163</v>
      </c>
      <c r="AJ247" s="162">
        <v>1.2260111685091366</v>
      </c>
      <c r="AK247" s="162">
        <v>1.031644233466692</v>
      </c>
      <c r="AL247" s="162">
        <v>4.6335731968917493</v>
      </c>
      <c r="AM247" s="162">
        <v>1.1910487232962716</v>
      </c>
      <c r="AN247" s="162">
        <v>1.2071854432825249</v>
      </c>
      <c r="AO247" s="162">
        <v>1.7486329522154931</v>
      </c>
      <c r="AP247" s="162">
        <v>7.8538884973557117</v>
      </c>
      <c r="AQ247" s="162">
        <v>1.6440509362509237</v>
      </c>
      <c r="AR247" s="162">
        <v>0</v>
      </c>
      <c r="AS247" s="162">
        <v>243.58752843096701</v>
      </c>
      <c r="AT247" s="162">
        <v>730.76258529290089</v>
      </c>
      <c r="AU247" s="162">
        <v>500.67882329422304</v>
      </c>
      <c r="AV247" s="162">
        <v>0.27308370140598559</v>
      </c>
      <c r="AW247" s="162">
        <v>0.22979009738696807</v>
      </c>
      <c r="AX247" s="162">
        <v>1.0320895533777794</v>
      </c>
      <c r="AY247" s="162">
        <v>0.36064865808265956</v>
      </c>
      <c r="AZ247" s="162">
        <v>411.00659839125916</v>
      </c>
      <c r="BA247" s="162">
        <v>345.84724677729787</v>
      </c>
      <c r="BB247" s="162">
        <v>388.33846031909064</v>
      </c>
      <c r="BC247" s="162">
        <v>358.74202714843074</v>
      </c>
      <c r="BD247" s="162">
        <v>0</v>
      </c>
      <c r="BE247" s="162">
        <v>48.121397960121591</v>
      </c>
      <c r="BF247" s="162">
        <v>288.72838776072956</v>
      </c>
      <c r="BG247" s="162">
        <v>164.50008556068283</v>
      </c>
      <c r="BH247" s="162">
        <v>105.50316615828497</v>
      </c>
      <c r="BI247" s="162">
        <v>152.82350688871506</v>
      </c>
      <c r="BJ247" s="162">
        <v>85.799794445006981</v>
      </c>
      <c r="BK247" s="162">
        <v>147.47546962771625</v>
      </c>
      <c r="BL247" s="162">
        <v>0</v>
      </c>
      <c r="BM247" s="162">
        <v>100.02700919212542</v>
      </c>
      <c r="BN247" s="162">
        <v>600.16205515275237</v>
      </c>
      <c r="BO247" s="162">
        <v>210.87986007219826</v>
      </c>
      <c r="BP247" s="162">
        <v>0</v>
      </c>
      <c r="BQ247" s="162">
        <v>1.6155657721541033E-3</v>
      </c>
      <c r="BR247" s="162">
        <v>1.4512449189026874E-2</v>
      </c>
      <c r="BS247" s="162">
        <v>2.0578648602863165E-3</v>
      </c>
      <c r="BT247" s="162">
        <v>1.9373257826300594</v>
      </c>
      <c r="BU247" s="162">
        <v>1.630189857427675</v>
      </c>
      <c r="BV247" s="162">
        <v>7.3219078672488287</v>
      </c>
      <c r="BW247" s="162">
        <v>2.1912919290576633</v>
      </c>
      <c r="BX247" s="162">
        <v>6.1736875450623288</v>
      </c>
      <c r="BY247" s="162">
        <v>5.1949356732480876</v>
      </c>
      <c r="BZ247" s="162">
        <v>6.6665049038830055</v>
      </c>
      <c r="CA247" s="162">
        <v>5.4036096676953482</v>
      </c>
    </row>
    <row r="248" spans="1:79" hidden="1" x14ac:dyDescent="0.45">
      <c r="A248" s="19">
        <v>244</v>
      </c>
      <c r="B248" s="19" t="str">
        <f t="shared" si="14"/>
        <v>410110_Green</v>
      </c>
      <c r="C248" s="19" t="s">
        <v>1948</v>
      </c>
      <c r="D248" s="19" t="s">
        <v>1948</v>
      </c>
      <c r="E248" s="19" t="s">
        <v>270</v>
      </c>
      <c r="F248" s="19" t="s">
        <v>270</v>
      </c>
      <c r="G248" s="19">
        <f t="shared" si="15"/>
        <v>4101</v>
      </c>
      <c r="H248" s="19">
        <f t="shared" si="12"/>
        <v>410110</v>
      </c>
      <c r="I248" s="19" t="str">
        <f t="shared" si="13"/>
        <v>410110</v>
      </c>
      <c r="J248" s="115" t="s">
        <v>1949</v>
      </c>
      <c r="K248" s="116" t="s">
        <v>1950</v>
      </c>
      <c r="L248" s="117" t="s">
        <v>1951</v>
      </c>
      <c r="M248" s="120" t="s">
        <v>1952</v>
      </c>
      <c r="N248" s="118" t="s">
        <v>1657</v>
      </c>
      <c r="O248" s="125" t="s">
        <v>1662</v>
      </c>
      <c r="P248" s="104">
        <v>0.06</v>
      </c>
      <c r="Q248" s="104">
        <v>5.4553073351275079E-2</v>
      </c>
      <c r="R248" s="107" t="s">
        <v>361</v>
      </c>
      <c r="S248" s="108">
        <v>8362.1219580312718</v>
      </c>
      <c r="T248" s="108">
        <v>6680.5887557958022</v>
      </c>
      <c r="U248" s="108">
        <v>3794.994404971832</v>
      </c>
      <c r="V248" s="108">
        <v>6366.3941549214178</v>
      </c>
      <c r="W248" s="108"/>
      <c r="X248" s="162">
        <v>9839.123164680359</v>
      </c>
      <c r="Y248" s="162">
        <v>5616.4713266328117</v>
      </c>
      <c r="Z248" s="162">
        <v>1523.7199178026017</v>
      </c>
      <c r="AA248" s="162">
        <v>5562.0357272370047</v>
      </c>
      <c r="AB248" s="162">
        <v>9128.2047713747706</v>
      </c>
      <c r="AC248" s="162">
        <v>7925.8358583182226</v>
      </c>
      <c r="AD248" s="162">
        <v>3239.5755491941422</v>
      </c>
      <c r="AE248" s="162">
        <v>7378.137114570929</v>
      </c>
      <c r="AF248" s="162">
        <v>15887.553404327036</v>
      </c>
      <c r="AG248" s="162">
        <v>4108.3866633814869</v>
      </c>
      <c r="AH248" s="162">
        <v>3620.8141909092983</v>
      </c>
      <c r="AI248" s="162">
        <v>4358.526402863703</v>
      </c>
      <c r="AJ248" s="162">
        <v>34608.915729350112</v>
      </c>
      <c r="AK248" s="162">
        <v>9688.8991217470175</v>
      </c>
      <c r="AL248" s="162">
        <v>2784.9023160464208</v>
      </c>
      <c r="AM248" s="162">
        <v>11647.851788592861</v>
      </c>
      <c r="AN248" s="162">
        <v>21530.893520239246</v>
      </c>
      <c r="AO248" s="162">
        <v>10331.468997972075</v>
      </c>
      <c r="AP248" s="162">
        <v>2687.8968407183206</v>
      </c>
      <c r="AQ248" s="162">
        <v>13649.88131804793</v>
      </c>
      <c r="AR248" s="162">
        <v>24053.176687901254</v>
      </c>
      <c r="AS248" s="162">
        <v>9908.4473892380101</v>
      </c>
      <c r="AT248" s="162">
        <v>4021.2613331946432</v>
      </c>
      <c r="AU248" s="162">
        <v>6924.4676318114325</v>
      </c>
      <c r="AV248" s="162">
        <v>21038.140123610869</v>
      </c>
      <c r="AW248" s="162">
        <v>5898.5024409537227</v>
      </c>
      <c r="AX248" s="162">
        <v>1750.8233970939218</v>
      </c>
      <c r="AY248" s="162">
        <v>9247.5238416678203</v>
      </c>
      <c r="AZ248" s="162">
        <v>19445.327779107331</v>
      </c>
      <c r="BA248" s="162">
        <v>6432.4239526986476</v>
      </c>
      <c r="BB248" s="162">
        <v>3134.3327467695099</v>
      </c>
      <c r="BC248" s="162">
        <v>6955.6444455217434</v>
      </c>
      <c r="BD248" s="162">
        <v>21055.058901446922</v>
      </c>
      <c r="BE248" s="162">
        <v>13047.189754726796</v>
      </c>
      <c r="BF248" s="162">
        <v>9430.5808719574597</v>
      </c>
      <c r="BG248" s="162">
        <v>11323.884370155198</v>
      </c>
      <c r="BH248" s="162">
        <v>8960.9355813193215</v>
      </c>
      <c r="BI248" s="162">
        <v>6374.9409167808162</v>
      </c>
      <c r="BJ248" s="162">
        <v>2713.8080357137437</v>
      </c>
      <c r="BK248" s="162">
        <v>6576.8778858321166</v>
      </c>
      <c r="BL248" s="162">
        <v>20749.550694155172</v>
      </c>
      <c r="BM248" s="162">
        <v>8491.3093397143439</v>
      </c>
      <c r="BN248" s="162">
        <v>4136.6936541362656</v>
      </c>
      <c r="BO248" s="162">
        <v>7536.4102796178913</v>
      </c>
      <c r="BP248" s="162">
        <v>0</v>
      </c>
      <c r="BQ248" s="162">
        <v>8287.1850811847416</v>
      </c>
      <c r="BR248" s="162">
        <v>4950.1474061747194</v>
      </c>
      <c r="BS248" s="162">
        <v>8172.7412521594433</v>
      </c>
      <c r="BT248" s="162">
        <v>27085.667299793884</v>
      </c>
      <c r="BU248" s="162">
        <v>7613.4620449737304</v>
      </c>
      <c r="BV248" s="162">
        <v>2381.9245244168555</v>
      </c>
      <c r="BW248" s="162">
        <v>10267.004312268717</v>
      </c>
      <c r="BX248" s="162">
        <v>15857.666776549238</v>
      </c>
      <c r="BY248" s="162">
        <v>5782.7522032134993</v>
      </c>
      <c r="BZ248" s="162">
        <v>3701.471574658091</v>
      </c>
      <c r="CA248" s="162">
        <v>6399.1412325825995</v>
      </c>
    </row>
    <row r="249" spans="1:79" hidden="1" x14ac:dyDescent="0.45">
      <c r="A249" s="19">
        <v>245</v>
      </c>
      <c r="B249" s="19" t="str">
        <f t="shared" si="14"/>
        <v>410110_Blue</v>
      </c>
      <c r="C249" s="19" t="s">
        <v>1948</v>
      </c>
      <c r="D249" s="19" t="s">
        <v>1948</v>
      </c>
      <c r="E249" s="19" t="s">
        <v>270</v>
      </c>
      <c r="F249" s="19" t="s">
        <v>270</v>
      </c>
      <c r="G249" s="19">
        <f t="shared" si="15"/>
        <v>4101</v>
      </c>
      <c r="H249" s="19">
        <f t="shared" si="12"/>
        <v>410110</v>
      </c>
      <c r="I249" s="19" t="str">
        <f t="shared" si="13"/>
        <v>410110</v>
      </c>
      <c r="J249" s="99"/>
      <c r="K249" s="100"/>
      <c r="L249" s="101"/>
      <c r="M249" s="121"/>
      <c r="N249" s="102"/>
      <c r="O249" s="126"/>
      <c r="P249" s="104"/>
      <c r="Q249" s="104"/>
      <c r="R249" s="107" t="s">
        <v>362</v>
      </c>
      <c r="S249" s="108">
        <v>183.95278474695968</v>
      </c>
      <c r="T249" s="108">
        <v>227.7934787460251</v>
      </c>
      <c r="U249" s="108">
        <v>292.09911097053515</v>
      </c>
      <c r="V249" s="108">
        <v>241.74917236810978</v>
      </c>
      <c r="W249" s="108"/>
      <c r="X249" s="162">
        <v>0</v>
      </c>
      <c r="Y249" s="162">
        <v>179.01695188784436</v>
      </c>
      <c r="Z249" s="162">
        <v>115.1691628047022</v>
      </c>
      <c r="AA249" s="162">
        <v>178.06949141498637</v>
      </c>
      <c r="AB249" s="162">
        <v>57.667007529872912</v>
      </c>
      <c r="AC249" s="162">
        <v>72.175897938729747</v>
      </c>
      <c r="AD249" s="162">
        <v>56.651496307657425</v>
      </c>
      <c r="AE249" s="162">
        <v>68.480692349692958</v>
      </c>
      <c r="AF249" s="162">
        <v>7562.5474010518938</v>
      </c>
      <c r="AG249" s="162">
        <v>2623.231209773337</v>
      </c>
      <c r="AH249" s="162">
        <v>4559.4705326131543</v>
      </c>
      <c r="AI249" s="162">
        <v>2960.0437741211636</v>
      </c>
      <c r="AJ249" s="162">
        <v>116.35621872100705</v>
      </c>
      <c r="AK249" s="162">
        <v>114.65382506072885</v>
      </c>
      <c r="AL249" s="162">
        <v>101.27268619541945</v>
      </c>
      <c r="AM249" s="162">
        <v>115.58273593185179</v>
      </c>
      <c r="AN249" s="162">
        <v>92.239556655580614</v>
      </c>
      <c r="AO249" s="162">
        <v>121.1168237930422</v>
      </c>
      <c r="AP249" s="162">
        <v>74.434436039760158</v>
      </c>
      <c r="AQ249" s="162">
        <v>113.05568988526635</v>
      </c>
      <c r="AR249" s="162">
        <v>0</v>
      </c>
      <c r="AS249" s="162">
        <v>140.80718890153634</v>
      </c>
      <c r="AT249" s="162">
        <v>241.32976501324072</v>
      </c>
      <c r="AU249" s="162">
        <v>195.10342020839502</v>
      </c>
      <c r="AV249" s="162">
        <v>97.351324238737888</v>
      </c>
      <c r="AW249" s="162">
        <v>103.07548676897376</v>
      </c>
      <c r="AX249" s="162">
        <v>76.001658625927647</v>
      </c>
      <c r="AY249" s="162">
        <v>100.8770657411732</v>
      </c>
      <c r="AZ249" s="162">
        <v>113.28385577381032</v>
      </c>
      <c r="BA249" s="162">
        <v>125.89658772325076</v>
      </c>
      <c r="BB249" s="162">
        <v>101.10220631177796</v>
      </c>
      <c r="BC249" s="162">
        <v>122.22570806368796</v>
      </c>
      <c r="BD249" s="162">
        <v>0</v>
      </c>
      <c r="BE249" s="162">
        <v>136.27201402694786</v>
      </c>
      <c r="BF249" s="162">
        <v>227.30358530941453</v>
      </c>
      <c r="BG249" s="162">
        <v>182.10720031746038</v>
      </c>
      <c r="BH249" s="162">
        <v>96.368572118934793</v>
      </c>
      <c r="BI249" s="162">
        <v>126.72196300607396</v>
      </c>
      <c r="BJ249" s="162">
        <v>73.647935953551084</v>
      </c>
      <c r="BK249" s="162">
        <v>124.04475397512157</v>
      </c>
      <c r="BL249" s="162">
        <v>0</v>
      </c>
      <c r="BM249" s="162">
        <v>82.925082583493108</v>
      </c>
      <c r="BN249" s="162">
        <v>119.46917626953324</v>
      </c>
      <c r="BO249" s="162">
        <v>91.840435333724315</v>
      </c>
      <c r="BP249" s="162">
        <v>0</v>
      </c>
      <c r="BQ249" s="162">
        <v>118.66930306406533</v>
      </c>
      <c r="BR249" s="162">
        <v>87.279541423229333</v>
      </c>
      <c r="BS249" s="162">
        <v>117.88255487431164</v>
      </c>
      <c r="BT249" s="162">
        <v>109.34227504878672</v>
      </c>
      <c r="BU249" s="162">
        <v>138.18447550837502</v>
      </c>
      <c r="BV249" s="162">
        <v>85.862055003401423</v>
      </c>
      <c r="BW249" s="162">
        <v>130.82311356858699</v>
      </c>
      <c r="BX249" s="162">
        <v>132.05067927111543</v>
      </c>
      <c r="BY249" s="162">
        <v>138.86787588092361</v>
      </c>
      <c r="BZ249" s="162">
        <v>122.46917042259786</v>
      </c>
      <c r="CA249" s="162">
        <v>137.81922085723929</v>
      </c>
    </row>
    <row r="250" spans="1:79" hidden="1" x14ac:dyDescent="0.45">
      <c r="A250" s="19">
        <v>246</v>
      </c>
      <c r="B250" s="19" t="str">
        <f t="shared" si="14"/>
        <v>410110_Grey</v>
      </c>
      <c r="C250" s="19" t="s">
        <v>1948</v>
      </c>
      <c r="D250" s="19" t="s">
        <v>1948</v>
      </c>
      <c r="E250" s="19" t="s">
        <v>270</v>
      </c>
      <c r="F250" s="19" t="s">
        <v>270</v>
      </c>
      <c r="G250" s="19">
        <f t="shared" si="15"/>
        <v>4101</v>
      </c>
      <c r="H250" s="19">
        <f t="shared" si="12"/>
        <v>410110</v>
      </c>
      <c r="I250" s="19" t="str">
        <f t="shared" si="13"/>
        <v>410110</v>
      </c>
      <c r="J250" s="109"/>
      <c r="K250" s="110"/>
      <c r="L250" s="111"/>
      <c r="M250" s="112"/>
      <c r="N250" s="112"/>
      <c r="O250" s="127"/>
      <c r="P250" s="114"/>
      <c r="Q250" s="114"/>
      <c r="R250" s="107" t="s">
        <v>364</v>
      </c>
      <c r="S250" s="108">
        <v>96.120351743769405</v>
      </c>
      <c r="T250" s="108">
        <v>181.14595026298844</v>
      </c>
      <c r="U250" s="108">
        <v>305.32761687232278</v>
      </c>
      <c r="V250" s="108">
        <v>199.14945221863888</v>
      </c>
      <c r="W250" s="108"/>
      <c r="X250" s="162">
        <v>0</v>
      </c>
      <c r="Y250" s="162">
        <v>1.7545159978212714</v>
      </c>
      <c r="Z250" s="162">
        <v>10.527095986927629</v>
      </c>
      <c r="AA250" s="162">
        <v>1.8851014075043526</v>
      </c>
      <c r="AB250" s="162">
        <v>6.1542679476756526</v>
      </c>
      <c r="AC250" s="162">
        <v>23.495232236081392</v>
      </c>
      <c r="AD250" s="162">
        <v>93.915023664560948</v>
      </c>
      <c r="AE250" s="162">
        <v>31.504277217055598</v>
      </c>
      <c r="AF250" s="162">
        <v>3805.7254929604633</v>
      </c>
      <c r="AG250" s="162">
        <v>1283.1042139615445</v>
      </c>
      <c r="AH250" s="162">
        <v>2286.9015220322212</v>
      </c>
      <c r="AI250" s="162">
        <v>1456.3656689531435</v>
      </c>
      <c r="AJ250" s="162">
        <v>0.44889990725677187</v>
      </c>
      <c r="AK250" s="162">
        <v>0.37773310114974729</v>
      </c>
      <c r="AL250" s="162">
        <v>1.696567398224863</v>
      </c>
      <c r="AM250" s="162">
        <v>0.43609852435207108</v>
      </c>
      <c r="AN250" s="162">
        <v>0.44200693064666152</v>
      </c>
      <c r="AO250" s="162">
        <v>0.64025613325383035</v>
      </c>
      <c r="AP250" s="162">
        <v>2.8756751232170625</v>
      </c>
      <c r="AQ250" s="162">
        <v>0.60196377632178866</v>
      </c>
      <c r="AR250" s="162">
        <v>0</v>
      </c>
      <c r="AS250" s="162">
        <v>89.188762492706843</v>
      </c>
      <c r="AT250" s="162">
        <v>267.56628747812044</v>
      </c>
      <c r="AU250" s="162">
        <v>183.32188410282942</v>
      </c>
      <c r="AV250" s="162">
        <v>9.9988688017868851E-2</v>
      </c>
      <c r="AW250" s="162">
        <v>8.4136879055491096E-2</v>
      </c>
      <c r="AX250" s="162">
        <v>0.37789615355246703</v>
      </c>
      <c r="AY250" s="162">
        <v>0.13205030535117723</v>
      </c>
      <c r="AZ250" s="162">
        <v>150.48869752476691</v>
      </c>
      <c r="BA250" s="162">
        <v>126.6308178840884</v>
      </c>
      <c r="BB250" s="162">
        <v>142.18883424484744</v>
      </c>
      <c r="BC250" s="162">
        <v>131.35219878287495</v>
      </c>
      <c r="BD250" s="162">
        <v>0</v>
      </c>
      <c r="BE250" s="162">
        <v>17.619489639423957</v>
      </c>
      <c r="BF250" s="162">
        <v>105.71693783654374</v>
      </c>
      <c r="BG250" s="162">
        <v>60.23115861311279</v>
      </c>
      <c r="BH250" s="162">
        <v>38.629633008434517</v>
      </c>
      <c r="BI250" s="162">
        <v>55.955818210384912</v>
      </c>
      <c r="BJ250" s="162">
        <v>31.41530905941881</v>
      </c>
      <c r="BK250" s="162">
        <v>53.99765217394701</v>
      </c>
      <c r="BL250" s="162">
        <v>0</v>
      </c>
      <c r="BM250" s="162">
        <v>36.624556368535842</v>
      </c>
      <c r="BN250" s="162">
        <v>219.74733821121498</v>
      </c>
      <c r="BO250" s="162">
        <v>77.212958625690831</v>
      </c>
      <c r="BP250" s="162">
        <v>0</v>
      </c>
      <c r="BQ250" s="162">
        <v>5.9153402833115167E-4</v>
      </c>
      <c r="BR250" s="162">
        <v>5.3136849503131016E-3</v>
      </c>
      <c r="BS250" s="162">
        <v>7.5348036678396122E-4</v>
      </c>
      <c r="BT250" s="162">
        <v>0.70934538484369891</v>
      </c>
      <c r="BU250" s="162">
        <v>0.59688858846212045</v>
      </c>
      <c r="BV250" s="162">
        <v>2.6808921867714068</v>
      </c>
      <c r="BW250" s="162">
        <v>0.80233424375951534</v>
      </c>
      <c r="BX250" s="162">
        <v>2.2604751388854201</v>
      </c>
      <c r="BY250" s="162">
        <v>1.9021083998457746</v>
      </c>
      <c r="BZ250" s="162">
        <v>2.4409185739465755</v>
      </c>
      <c r="CA250" s="162">
        <v>1.9785136881174834</v>
      </c>
    </row>
    <row r="251" spans="1:79" hidden="1" x14ac:dyDescent="0.45">
      <c r="A251" s="19">
        <v>247</v>
      </c>
      <c r="B251" s="19" t="str">
        <f t="shared" si="14"/>
        <v>410121_Green</v>
      </c>
      <c r="C251" s="19" t="s">
        <v>1948</v>
      </c>
      <c r="D251" s="19" t="s">
        <v>1948</v>
      </c>
      <c r="E251" s="19" t="s">
        <v>270</v>
      </c>
      <c r="F251" s="19" t="s">
        <v>270</v>
      </c>
      <c r="G251" s="19">
        <f t="shared" si="15"/>
        <v>4101</v>
      </c>
      <c r="H251" s="19">
        <f t="shared" si="12"/>
        <v>410121</v>
      </c>
      <c r="I251" s="19" t="str">
        <f t="shared" si="13"/>
        <v>410121</v>
      </c>
      <c r="J251" s="115" t="s">
        <v>1953</v>
      </c>
      <c r="K251" s="116" t="s">
        <v>1954</v>
      </c>
      <c r="L251" s="117" t="s">
        <v>1955</v>
      </c>
      <c r="M251" s="120" t="s">
        <v>1956</v>
      </c>
      <c r="N251" s="118" t="s">
        <v>1957</v>
      </c>
      <c r="O251" s="125" t="s">
        <v>1958</v>
      </c>
      <c r="P251" s="104">
        <v>0.8</v>
      </c>
      <c r="Q251" s="104">
        <v>1</v>
      </c>
      <c r="R251" s="107" t="s">
        <v>361</v>
      </c>
      <c r="S251" s="108">
        <v>10452.652447539089</v>
      </c>
      <c r="T251" s="108">
        <v>8350.7359447447525</v>
      </c>
      <c r="U251" s="108">
        <v>4743.7430062147896</v>
      </c>
      <c r="V251" s="108">
        <v>7957.9926936517722</v>
      </c>
      <c r="W251" s="108"/>
      <c r="X251" s="162">
        <v>12298.903955850448</v>
      </c>
      <c r="Y251" s="162">
        <v>7020.5891582910144</v>
      </c>
      <c r="Z251" s="162">
        <v>1904.649897253252</v>
      </c>
      <c r="AA251" s="162">
        <v>6952.5446590462552</v>
      </c>
      <c r="AB251" s="162">
        <v>11410.255964218462</v>
      </c>
      <c r="AC251" s="162">
        <v>9907.2948228977784</v>
      </c>
      <c r="AD251" s="162">
        <v>4049.4694364926777</v>
      </c>
      <c r="AE251" s="162">
        <v>9222.6713932136608</v>
      </c>
      <c r="AF251" s="162">
        <v>19859.441755408796</v>
      </c>
      <c r="AG251" s="162">
        <v>5135.4833292268586</v>
      </c>
      <c r="AH251" s="162">
        <v>4526.0177386366222</v>
      </c>
      <c r="AI251" s="162">
        <v>5448.1580035796287</v>
      </c>
      <c r="AJ251" s="162">
        <v>43261.144661687635</v>
      </c>
      <c r="AK251" s="162">
        <v>12111.123902183772</v>
      </c>
      <c r="AL251" s="162">
        <v>3481.1278950580258</v>
      </c>
      <c r="AM251" s="162">
        <v>14559.814735741076</v>
      </c>
      <c r="AN251" s="162">
        <v>26913.616900299057</v>
      </c>
      <c r="AO251" s="162">
        <v>12914.336247465093</v>
      </c>
      <c r="AP251" s="162">
        <v>3359.8710508979007</v>
      </c>
      <c r="AQ251" s="162">
        <v>17062.35164755991</v>
      </c>
      <c r="AR251" s="162">
        <v>30066.470859876565</v>
      </c>
      <c r="AS251" s="162">
        <v>12385.559236547511</v>
      </c>
      <c r="AT251" s="162">
        <v>5026.5766664933035</v>
      </c>
      <c r="AU251" s="162">
        <v>8655.5845397642897</v>
      </c>
      <c r="AV251" s="162">
        <v>26297.675154513585</v>
      </c>
      <c r="AW251" s="162">
        <v>7373.1280511921532</v>
      </c>
      <c r="AX251" s="162">
        <v>2188.5292463674023</v>
      </c>
      <c r="AY251" s="162">
        <v>11559.404802084775</v>
      </c>
      <c r="AZ251" s="162">
        <v>24306.65972388416</v>
      </c>
      <c r="BA251" s="162">
        <v>8040.529940873309</v>
      </c>
      <c r="BB251" s="162">
        <v>3917.9159334618871</v>
      </c>
      <c r="BC251" s="162">
        <v>8694.5555569021781</v>
      </c>
      <c r="BD251" s="162">
        <v>26318.823626808651</v>
      </c>
      <c r="BE251" s="162">
        <v>16308.987193408495</v>
      </c>
      <c r="BF251" s="162">
        <v>11788.226089946824</v>
      </c>
      <c r="BG251" s="162">
        <v>14154.855462693997</v>
      </c>
      <c r="BH251" s="162">
        <v>11201.169476649151</v>
      </c>
      <c r="BI251" s="162">
        <v>7968.6761459760201</v>
      </c>
      <c r="BJ251" s="162">
        <v>3392.2600446421793</v>
      </c>
      <c r="BK251" s="162">
        <v>8221.0973572901457</v>
      </c>
      <c r="BL251" s="162">
        <v>25936.938367693965</v>
      </c>
      <c r="BM251" s="162">
        <v>10614.136674642928</v>
      </c>
      <c r="BN251" s="162">
        <v>5170.8670676703314</v>
      </c>
      <c r="BO251" s="162">
        <v>9420.5128495223635</v>
      </c>
      <c r="BP251" s="162">
        <v>0</v>
      </c>
      <c r="BQ251" s="162">
        <v>10358.981351480927</v>
      </c>
      <c r="BR251" s="162">
        <v>6187.6842577183988</v>
      </c>
      <c r="BS251" s="162">
        <v>10215.926565199303</v>
      </c>
      <c r="BT251" s="162">
        <v>33857.084124742352</v>
      </c>
      <c r="BU251" s="162">
        <v>9516.8275562171621</v>
      </c>
      <c r="BV251" s="162">
        <v>2977.4056555210691</v>
      </c>
      <c r="BW251" s="162">
        <v>12833.755390335895</v>
      </c>
      <c r="BX251" s="162">
        <v>19822.083470686546</v>
      </c>
      <c r="BY251" s="162">
        <v>7228.440254016874</v>
      </c>
      <c r="BZ251" s="162">
        <v>4626.8394683226134</v>
      </c>
      <c r="CA251" s="162">
        <v>7998.9265407282492</v>
      </c>
    </row>
    <row r="252" spans="1:79" hidden="1" x14ac:dyDescent="0.45">
      <c r="A252" s="19">
        <v>248</v>
      </c>
      <c r="B252" s="19" t="str">
        <f t="shared" si="14"/>
        <v>410121_Blue</v>
      </c>
      <c r="C252" s="19" t="s">
        <v>1948</v>
      </c>
      <c r="D252" s="19" t="s">
        <v>1948</v>
      </c>
      <c r="E252" s="19" t="s">
        <v>270</v>
      </c>
      <c r="F252" s="19" t="s">
        <v>270</v>
      </c>
      <c r="G252" s="19">
        <f t="shared" si="15"/>
        <v>4101</v>
      </c>
      <c r="H252" s="19">
        <f t="shared" si="12"/>
        <v>410121</v>
      </c>
      <c r="I252" s="19" t="str">
        <f t="shared" si="13"/>
        <v>410121</v>
      </c>
      <c r="J252" s="99"/>
      <c r="K252" s="100"/>
      <c r="L252" s="101"/>
      <c r="M252" s="121"/>
      <c r="N252" s="102"/>
      <c r="O252" s="126"/>
      <c r="P252" s="104"/>
      <c r="Q252" s="104"/>
      <c r="R252" s="107" t="s">
        <v>362</v>
      </c>
      <c r="S252" s="108">
        <v>242.44098093369959</v>
      </c>
      <c r="T252" s="108">
        <v>297.24184843253136</v>
      </c>
      <c r="U252" s="108">
        <v>377.62388871316892</v>
      </c>
      <c r="V252" s="108">
        <v>314.68646546013719</v>
      </c>
      <c r="W252" s="108"/>
      <c r="X252" s="162">
        <v>0</v>
      </c>
      <c r="Y252" s="162">
        <v>236.27118985980545</v>
      </c>
      <c r="Z252" s="162">
        <v>156.46145350587773</v>
      </c>
      <c r="AA252" s="162">
        <v>235.08686426873297</v>
      </c>
      <c r="AB252" s="162">
        <v>84.583759412341124</v>
      </c>
      <c r="AC252" s="162">
        <v>102.71987242341218</v>
      </c>
      <c r="AD252" s="162">
        <v>83.314370384571774</v>
      </c>
      <c r="AE252" s="162">
        <v>98.100865437116198</v>
      </c>
      <c r="AF252" s="162">
        <v>9465.6842513148658</v>
      </c>
      <c r="AG252" s="162">
        <v>3291.5390122166709</v>
      </c>
      <c r="AH252" s="162">
        <v>5711.8381657664422</v>
      </c>
      <c r="AI252" s="162">
        <v>3712.5547176514542</v>
      </c>
      <c r="AJ252" s="162">
        <v>157.94527340125882</v>
      </c>
      <c r="AK252" s="162">
        <v>155.81728132591104</v>
      </c>
      <c r="AL252" s="162">
        <v>139.0908577442743</v>
      </c>
      <c r="AM252" s="162">
        <v>156.97841991481474</v>
      </c>
      <c r="AN252" s="162">
        <v>127.79944581947576</v>
      </c>
      <c r="AO252" s="162">
        <v>163.89602974130275</v>
      </c>
      <c r="AP252" s="162">
        <v>105.5430450497002</v>
      </c>
      <c r="AQ252" s="162">
        <v>153.81961235658292</v>
      </c>
      <c r="AR252" s="162">
        <v>0</v>
      </c>
      <c r="AS252" s="162">
        <v>188.50898612692041</v>
      </c>
      <c r="AT252" s="162">
        <v>314.16220626655087</v>
      </c>
      <c r="AU252" s="162">
        <v>256.37927526049378</v>
      </c>
      <c r="AV252" s="162">
        <v>134.18915529842235</v>
      </c>
      <c r="AW252" s="162">
        <v>141.34435846121718</v>
      </c>
      <c r="AX252" s="162">
        <v>107.50207328240955</v>
      </c>
      <c r="AY252" s="162">
        <v>138.59633217646649</v>
      </c>
      <c r="AZ252" s="162">
        <v>154.1048197172629</v>
      </c>
      <c r="BA252" s="162">
        <v>169.87073465406345</v>
      </c>
      <c r="BB252" s="162">
        <v>138.87775788972243</v>
      </c>
      <c r="BC252" s="162">
        <v>165.28213507960993</v>
      </c>
      <c r="BD252" s="162">
        <v>0</v>
      </c>
      <c r="BE252" s="162">
        <v>182.8400175336848</v>
      </c>
      <c r="BF252" s="162">
        <v>296.62948163676816</v>
      </c>
      <c r="BG252" s="162">
        <v>240.13400039682546</v>
      </c>
      <c r="BH252" s="162">
        <v>132.96071514866847</v>
      </c>
      <c r="BI252" s="162">
        <v>170.90245375759244</v>
      </c>
      <c r="BJ252" s="162">
        <v>104.55991994193884</v>
      </c>
      <c r="BK252" s="162">
        <v>167.55594246890197</v>
      </c>
      <c r="BL252" s="162">
        <v>0</v>
      </c>
      <c r="BM252" s="162">
        <v>116.15635322936637</v>
      </c>
      <c r="BN252" s="162">
        <v>161.83647033691656</v>
      </c>
      <c r="BO252" s="162">
        <v>127.30054416715539</v>
      </c>
      <c r="BP252" s="162">
        <v>0</v>
      </c>
      <c r="BQ252" s="162">
        <v>160.83662883008165</v>
      </c>
      <c r="BR252" s="162">
        <v>121.59942677903666</v>
      </c>
      <c r="BS252" s="162">
        <v>159.85319359288954</v>
      </c>
      <c r="BT252" s="162">
        <v>149.17784381098338</v>
      </c>
      <c r="BU252" s="162">
        <v>185.23059438546875</v>
      </c>
      <c r="BV252" s="162">
        <v>119.82756875425177</v>
      </c>
      <c r="BW252" s="162">
        <v>176.02889196073372</v>
      </c>
      <c r="BX252" s="162">
        <v>177.56334908889428</v>
      </c>
      <c r="BY252" s="162">
        <v>186.08484485115449</v>
      </c>
      <c r="BZ252" s="162">
        <v>165.58646302824732</v>
      </c>
      <c r="CA252" s="162">
        <v>184.77402607154909</v>
      </c>
    </row>
    <row r="253" spans="1:79" hidden="1" x14ac:dyDescent="0.45">
      <c r="A253" s="19">
        <v>249</v>
      </c>
      <c r="B253" s="19" t="str">
        <f t="shared" si="14"/>
        <v>410121_Grey</v>
      </c>
      <c r="C253" s="19" t="s">
        <v>1948</v>
      </c>
      <c r="D253" s="19" t="s">
        <v>1948</v>
      </c>
      <c r="E253" s="19" t="s">
        <v>270</v>
      </c>
      <c r="F253" s="19" t="s">
        <v>270</v>
      </c>
      <c r="G253" s="19">
        <f t="shared" si="15"/>
        <v>4101</v>
      </c>
      <c r="H253" s="19">
        <f t="shared" si="12"/>
        <v>410121</v>
      </c>
      <c r="I253" s="19" t="str">
        <f t="shared" si="13"/>
        <v>410121</v>
      </c>
      <c r="J253" s="109"/>
      <c r="K253" s="110"/>
      <c r="L253" s="111"/>
      <c r="M253" s="112"/>
      <c r="N253" s="112"/>
      <c r="O253" s="127"/>
      <c r="P253" s="114"/>
      <c r="Q253" s="114"/>
      <c r="R253" s="107" t="s">
        <v>364</v>
      </c>
      <c r="S253" s="108">
        <v>120.15043967971175</v>
      </c>
      <c r="T253" s="108">
        <v>226.43243782873554</v>
      </c>
      <c r="U253" s="108">
        <v>381.65952109040347</v>
      </c>
      <c r="V253" s="108">
        <v>248.93681527329861</v>
      </c>
      <c r="W253" s="108"/>
      <c r="X253" s="162">
        <v>0</v>
      </c>
      <c r="Y253" s="162">
        <v>2.1931449972765891</v>
      </c>
      <c r="Z253" s="162">
        <v>13.158869983659535</v>
      </c>
      <c r="AA253" s="162">
        <v>2.3563767593804408</v>
      </c>
      <c r="AB253" s="162">
        <v>7.6928349345945657</v>
      </c>
      <c r="AC253" s="162">
        <v>29.36904029510174</v>
      </c>
      <c r="AD253" s="162">
        <v>117.39377958070118</v>
      </c>
      <c r="AE253" s="162">
        <v>39.380346521319495</v>
      </c>
      <c r="AF253" s="162">
        <v>4757.1568662005784</v>
      </c>
      <c r="AG253" s="162">
        <v>1603.8802674519304</v>
      </c>
      <c r="AH253" s="162">
        <v>2858.6269025402762</v>
      </c>
      <c r="AI253" s="162">
        <v>1820.4570861914294</v>
      </c>
      <c r="AJ253" s="162">
        <v>0.56112488407096484</v>
      </c>
      <c r="AK253" s="162">
        <v>0.47216637643718407</v>
      </c>
      <c r="AL253" s="162">
        <v>2.1207092477810785</v>
      </c>
      <c r="AM253" s="162">
        <v>0.54512315544008882</v>
      </c>
      <c r="AN253" s="162">
        <v>0.55250866330832682</v>
      </c>
      <c r="AO253" s="162">
        <v>0.80032016656728788</v>
      </c>
      <c r="AP253" s="162">
        <v>3.5945939040213282</v>
      </c>
      <c r="AQ253" s="162">
        <v>0.75245472040223582</v>
      </c>
      <c r="AR253" s="162">
        <v>0</v>
      </c>
      <c r="AS253" s="162">
        <v>111.48595311588355</v>
      </c>
      <c r="AT253" s="162">
        <v>334.45785934765053</v>
      </c>
      <c r="AU253" s="162">
        <v>229.15235512853675</v>
      </c>
      <c r="AV253" s="162">
        <v>0.12498586002233605</v>
      </c>
      <c r="AW253" s="162">
        <v>0.10517109881936386</v>
      </c>
      <c r="AX253" s="162">
        <v>0.47237019194058377</v>
      </c>
      <c r="AY253" s="162">
        <v>0.16506288168897154</v>
      </c>
      <c r="AZ253" s="162">
        <v>188.11087190595862</v>
      </c>
      <c r="BA253" s="162">
        <v>158.2885223551105</v>
      </c>
      <c r="BB253" s="162">
        <v>177.73604280605929</v>
      </c>
      <c r="BC253" s="162">
        <v>164.19024847859367</v>
      </c>
      <c r="BD253" s="162">
        <v>0</v>
      </c>
      <c r="BE253" s="162">
        <v>22.024362049279944</v>
      </c>
      <c r="BF253" s="162">
        <v>132.14617229567966</v>
      </c>
      <c r="BG253" s="162">
        <v>75.288948266390989</v>
      </c>
      <c r="BH253" s="162">
        <v>48.287041260543141</v>
      </c>
      <c r="BI253" s="162">
        <v>69.944772762981131</v>
      </c>
      <c r="BJ253" s="162">
        <v>39.269136324273511</v>
      </c>
      <c r="BK253" s="162">
        <v>67.497065217433757</v>
      </c>
      <c r="BL253" s="162">
        <v>0</v>
      </c>
      <c r="BM253" s="162">
        <v>45.780695460669797</v>
      </c>
      <c r="BN253" s="162">
        <v>274.68417276401868</v>
      </c>
      <c r="BO253" s="162">
        <v>96.516198282113535</v>
      </c>
      <c r="BP253" s="162">
        <v>0</v>
      </c>
      <c r="BQ253" s="162">
        <v>7.3941753541393956E-4</v>
      </c>
      <c r="BR253" s="162">
        <v>6.642106187891377E-3</v>
      </c>
      <c r="BS253" s="162">
        <v>9.4185045847995153E-4</v>
      </c>
      <c r="BT253" s="162">
        <v>0.88668173105462356</v>
      </c>
      <c r="BU253" s="162">
        <v>0.74611073557765051</v>
      </c>
      <c r="BV253" s="162">
        <v>3.3511152334642582</v>
      </c>
      <c r="BW253" s="162">
        <v>1.0029178046993941</v>
      </c>
      <c r="BX253" s="162">
        <v>2.8255939236067751</v>
      </c>
      <c r="BY253" s="162">
        <v>2.377635499807218</v>
      </c>
      <c r="BZ253" s="162">
        <v>3.0511482174332194</v>
      </c>
      <c r="CA253" s="162">
        <v>2.473142110146854</v>
      </c>
    </row>
    <row r="254" spans="1:79" hidden="1" x14ac:dyDescent="0.45">
      <c r="A254" s="19">
        <v>250</v>
      </c>
      <c r="B254" s="19" t="str">
        <f t="shared" si="14"/>
        <v>410122_Green</v>
      </c>
      <c r="C254" s="19" t="s">
        <v>1948</v>
      </c>
      <c r="D254" s="19" t="s">
        <v>1948</v>
      </c>
      <c r="E254" s="19" t="s">
        <v>270</v>
      </c>
      <c r="F254" s="19" t="s">
        <v>270</v>
      </c>
      <c r="G254" s="19">
        <f t="shared" si="15"/>
        <v>4101</v>
      </c>
      <c r="H254" s="19">
        <f t="shared" si="12"/>
        <v>410122</v>
      </c>
      <c r="I254" s="19" t="str">
        <f t="shared" si="13"/>
        <v>410122</v>
      </c>
      <c r="J254" s="115" t="s">
        <v>1959</v>
      </c>
      <c r="K254" s="116" t="s">
        <v>1960</v>
      </c>
      <c r="L254" s="117" t="s">
        <v>1961</v>
      </c>
      <c r="M254" s="118"/>
      <c r="N254" s="118" t="s">
        <v>1957</v>
      </c>
      <c r="O254" s="118"/>
      <c r="P254" s="104">
        <v>0.8</v>
      </c>
      <c r="Q254" s="104">
        <v>1</v>
      </c>
      <c r="R254" s="107" t="s">
        <v>361</v>
      </c>
      <c r="S254" s="108">
        <v>10452.652447539089</v>
      </c>
      <c r="T254" s="108">
        <v>8350.7359447447525</v>
      </c>
      <c r="U254" s="108">
        <v>4743.7430062147896</v>
      </c>
      <c r="V254" s="108">
        <v>7957.9926936517722</v>
      </c>
      <c r="W254" s="108"/>
      <c r="X254" s="162">
        <v>12298.903955850448</v>
      </c>
      <c r="Y254" s="162">
        <v>7020.5891582910144</v>
      </c>
      <c r="Z254" s="162">
        <v>1904.649897253252</v>
      </c>
      <c r="AA254" s="162">
        <v>6952.5446590462552</v>
      </c>
      <c r="AB254" s="162">
        <v>11410.255964218462</v>
      </c>
      <c r="AC254" s="162">
        <v>9907.2948228977784</v>
      </c>
      <c r="AD254" s="162">
        <v>4049.4694364926777</v>
      </c>
      <c r="AE254" s="162">
        <v>9222.6713932136608</v>
      </c>
      <c r="AF254" s="162">
        <v>19859.441755408796</v>
      </c>
      <c r="AG254" s="162">
        <v>5135.4833292268586</v>
      </c>
      <c r="AH254" s="162">
        <v>4526.0177386366222</v>
      </c>
      <c r="AI254" s="162">
        <v>5448.1580035796287</v>
      </c>
      <c r="AJ254" s="162">
        <v>43261.144661687635</v>
      </c>
      <c r="AK254" s="162">
        <v>12111.123902183772</v>
      </c>
      <c r="AL254" s="162">
        <v>3481.1278950580258</v>
      </c>
      <c r="AM254" s="162">
        <v>14559.814735741076</v>
      </c>
      <c r="AN254" s="162">
        <v>26913.616900299057</v>
      </c>
      <c r="AO254" s="162">
        <v>12914.336247465093</v>
      </c>
      <c r="AP254" s="162">
        <v>3359.8710508979007</v>
      </c>
      <c r="AQ254" s="162">
        <v>17062.35164755991</v>
      </c>
      <c r="AR254" s="162">
        <v>30066.470859876565</v>
      </c>
      <c r="AS254" s="162">
        <v>12385.559236547511</v>
      </c>
      <c r="AT254" s="162">
        <v>5026.5766664933035</v>
      </c>
      <c r="AU254" s="162">
        <v>8655.5845397642897</v>
      </c>
      <c r="AV254" s="162">
        <v>26297.675154513585</v>
      </c>
      <c r="AW254" s="162">
        <v>7373.1280511921532</v>
      </c>
      <c r="AX254" s="162">
        <v>2188.5292463674023</v>
      </c>
      <c r="AY254" s="162">
        <v>11559.404802084775</v>
      </c>
      <c r="AZ254" s="162">
        <v>24306.65972388416</v>
      </c>
      <c r="BA254" s="162">
        <v>8040.529940873309</v>
      </c>
      <c r="BB254" s="162">
        <v>3917.9159334618871</v>
      </c>
      <c r="BC254" s="162">
        <v>8694.5555569021781</v>
      </c>
      <c r="BD254" s="162">
        <v>26318.823626808651</v>
      </c>
      <c r="BE254" s="162">
        <v>16308.987193408495</v>
      </c>
      <c r="BF254" s="162">
        <v>11788.226089946824</v>
      </c>
      <c r="BG254" s="162">
        <v>14154.855462693997</v>
      </c>
      <c r="BH254" s="162">
        <v>11201.169476649151</v>
      </c>
      <c r="BI254" s="162">
        <v>7968.6761459760201</v>
      </c>
      <c r="BJ254" s="162">
        <v>3392.2600446421793</v>
      </c>
      <c r="BK254" s="162">
        <v>8221.0973572901457</v>
      </c>
      <c r="BL254" s="162">
        <v>25936.938367693965</v>
      </c>
      <c r="BM254" s="162">
        <v>10614.136674642928</v>
      </c>
      <c r="BN254" s="162">
        <v>5170.8670676703314</v>
      </c>
      <c r="BO254" s="162">
        <v>9420.5128495223635</v>
      </c>
      <c r="BP254" s="162">
        <v>0</v>
      </c>
      <c r="BQ254" s="162">
        <v>10358.981351480927</v>
      </c>
      <c r="BR254" s="162">
        <v>6187.6842577183988</v>
      </c>
      <c r="BS254" s="162">
        <v>10215.926565199303</v>
      </c>
      <c r="BT254" s="162">
        <v>33857.084124742352</v>
      </c>
      <c r="BU254" s="162">
        <v>9516.8275562171621</v>
      </c>
      <c r="BV254" s="162">
        <v>2977.4056555210691</v>
      </c>
      <c r="BW254" s="162">
        <v>12833.755390335895</v>
      </c>
      <c r="BX254" s="162">
        <v>19822.083470686546</v>
      </c>
      <c r="BY254" s="162">
        <v>7228.440254016874</v>
      </c>
      <c r="BZ254" s="162">
        <v>4626.8394683226134</v>
      </c>
      <c r="CA254" s="162">
        <v>7998.9265407282492</v>
      </c>
    </row>
    <row r="255" spans="1:79" hidden="1" x14ac:dyDescent="0.45">
      <c r="A255" s="19">
        <v>251</v>
      </c>
      <c r="B255" s="19" t="str">
        <f t="shared" si="14"/>
        <v>410122_Blue</v>
      </c>
      <c r="C255" s="19" t="s">
        <v>1948</v>
      </c>
      <c r="D255" s="19" t="s">
        <v>1948</v>
      </c>
      <c r="E255" s="19" t="s">
        <v>270</v>
      </c>
      <c r="F255" s="19" t="s">
        <v>270</v>
      </c>
      <c r="G255" s="19">
        <f t="shared" si="15"/>
        <v>4101</v>
      </c>
      <c r="H255" s="19">
        <f t="shared" si="12"/>
        <v>410122</v>
      </c>
      <c r="I255" s="19" t="str">
        <f t="shared" si="13"/>
        <v>410122</v>
      </c>
      <c r="J255" s="99"/>
      <c r="K255" s="100"/>
      <c r="L255" s="101"/>
      <c r="M255" s="102"/>
      <c r="N255" s="102"/>
      <c r="O255" s="102"/>
      <c r="P255" s="104"/>
      <c r="Q255" s="104"/>
      <c r="R255" s="107" t="s">
        <v>362</v>
      </c>
      <c r="S255" s="108">
        <v>242.44098093369959</v>
      </c>
      <c r="T255" s="108">
        <v>297.24184843253136</v>
      </c>
      <c r="U255" s="108">
        <v>377.62388871316892</v>
      </c>
      <c r="V255" s="108">
        <v>314.68646546013719</v>
      </c>
      <c r="W255" s="108"/>
      <c r="X255" s="162">
        <v>0</v>
      </c>
      <c r="Y255" s="162">
        <v>236.27118985980545</v>
      </c>
      <c r="Z255" s="162">
        <v>156.46145350587773</v>
      </c>
      <c r="AA255" s="162">
        <v>235.08686426873297</v>
      </c>
      <c r="AB255" s="162">
        <v>84.583759412341124</v>
      </c>
      <c r="AC255" s="162">
        <v>102.71987242341218</v>
      </c>
      <c r="AD255" s="162">
        <v>83.314370384571774</v>
      </c>
      <c r="AE255" s="162">
        <v>98.100865437116198</v>
      </c>
      <c r="AF255" s="162">
        <v>9465.6842513148658</v>
      </c>
      <c r="AG255" s="162">
        <v>3291.5390122166709</v>
      </c>
      <c r="AH255" s="162">
        <v>5711.8381657664422</v>
      </c>
      <c r="AI255" s="162">
        <v>3712.5547176514542</v>
      </c>
      <c r="AJ255" s="162">
        <v>157.94527340125882</v>
      </c>
      <c r="AK255" s="162">
        <v>155.81728132591104</v>
      </c>
      <c r="AL255" s="162">
        <v>139.0908577442743</v>
      </c>
      <c r="AM255" s="162">
        <v>156.97841991481474</v>
      </c>
      <c r="AN255" s="162">
        <v>127.79944581947576</v>
      </c>
      <c r="AO255" s="162">
        <v>163.89602974130275</v>
      </c>
      <c r="AP255" s="162">
        <v>105.5430450497002</v>
      </c>
      <c r="AQ255" s="162">
        <v>153.81961235658292</v>
      </c>
      <c r="AR255" s="162">
        <v>0</v>
      </c>
      <c r="AS255" s="162">
        <v>188.50898612692041</v>
      </c>
      <c r="AT255" s="162">
        <v>314.16220626655087</v>
      </c>
      <c r="AU255" s="162">
        <v>256.37927526049378</v>
      </c>
      <c r="AV255" s="162">
        <v>134.18915529842235</v>
      </c>
      <c r="AW255" s="162">
        <v>141.34435846121718</v>
      </c>
      <c r="AX255" s="162">
        <v>107.50207328240955</v>
      </c>
      <c r="AY255" s="162">
        <v>138.59633217646649</v>
      </c>
      <c r="AZ255" s="162">
        <v>154.1048197172629</v>
      </c>
      <c r="BA255" s="162">
        <v>169.87073465406345</v>
      </c>
      <c r="BB255" s="162">
        <v>138.87775788972243</v>
      </c>
      <c r="BC255" s="162">
        <v>165.28213507960993</v>
      </c>
      <c r="BD255" s="162">
        <v>0</v>
      </c>
      <c r="BE255" s="162">
        <v>182.8400175336848</v>
      </c>
      <c r="BF255" s="162">
        <v>296.62948163676816</v>
      </c>
      <c r="BG255" s="162">
        <v>240.13400039682546</v>
      </c>
      <c r="BH255" s="162">
        <v>132.96071514866847</v>
      </c>
      <c r="BI255" s="162">
        <v>170.90245375759244</v>
      </c>
      <c r="BJ255" s="162">
        <v>104.55991994193884</v>
      </c>
      <c r="BK255" s="162">
        <v>167.55594246890197</v>
      </c>
      <c r="BL255" s="162">
        <v>0</v>
      </c>
      <c r="BM255" s="162">
        <v>116.15635322936637</v>
      </c>
      <c r="BN255" s="162">
        <v>161.83647033691656</v>
      </c>
      <c r="BO255" s="162">
        <v>127.30054416715539</v>
      </c>
      <c r="BP255" s="162">
        <v>0</v>
      </c>
      <c r="BQ255" s="162">
        <v>160.83662883008165</v>
      </c>
      <c r="BR255" s="162">
        <v>121.59942677903666</v>
      </c>
      <c r="BS255" s="162">
        <v>159.85319359288954</v>
      </c>
      <c r="BT255" s="162">
        <v>149.17784381098338</v>
      </c>
      <c r="BU255" s="162">
        <v>185.23059438546875</v>
      </c>
      <c r="BV255" s="162">
        <v>119.82756875425177</v>
      </c>
      <c r="BW255" s="162">
        <v>176.02889196073372</v>
      </c>
      <c r="BX255" s="162">
        <v>177.56334908889428</v>
      </c>
      <c r="BY255" s="162">
        <v>186.08484485115449</v>
      </c>
      <c r="BZ255" s="162">
        <v>165.58646302824732</v>
      </c>
      <c r="CA255" s="162">
        <v>184.77402607154909</v>
      </c>
    </row>
    <row r="256" spans="1:79" hidden="1" x14ac:dyDescent="0.45">
      <c r="A256" s="19">
        <v>252</v>
      </c>
      <c r="B256" s="19" t="str">
        <f t="shared" si="14"/>
        <v>410122_Grey</v>
      </c>
      <c r="C256" s="19" t="s">
        <v>1948</v>
      </c>
      <c r="D256" s="19" t="s">
        <v>1948</v>
      </c>
      <c r="E256" s="19" t="s">
        <v>270</v>
      </c>
      <c r="F256" s="19" t="s">
        <v>270</v>
      </c>
      <c r="G256" s="19">
        <f t="shared" si="15"/>
        <v>4101</v>
      </c>
      <c r="H256" s="19">
        <f t="shared" si="12"/>
        <v>410122</v>
      </c>
      <c r="I256" s="19" t="str">
        <f t="shared" si="13"/>
        <v>410122</v>
      </c>
      <c r="J256" s="109"/>
      <c r="K256" s="110"/>
      <c r="L256" s="111"/>
      <c r="M256" s="112"/>
      <c r="N256" s="112"/>
      <c r="O256" s="112"/>
      <c r="P256" s="114"/>
      <c r="Q256" s="114"/>
      <c r="R256" s="107" t="s">
        <v>364</v>
      </c>
      <c r="S256" s="108">
        <v>120.15043967971175</v>
      </c>
      <c r="T256" s="108">
        <v>226.43243782873554</v>
      </c>
      <c r="U256" s="108">
        <v>381.65952109040347</v>
      </c>
      <c r="V256" s="108">
        <v>248.93681527329861</v>
      </c>
      <c r="W256" s="108"/>
      <c r="X256" s="162">
        <v>0</v>
      </c>
      <c r="Y256" s="162">
        <v>2.1931449972765891</v>
      </c>
      <c r="Z256" s="162">
        <v>13.158869983659535</v>
      </c>
      <c r="AA256" s="162">
        <v>2.3563767593804408</v>
      </c>
      <c r="AB256" s="162">
        <v>7.6928349345945657</v>
      </c>
      <c r="AC256" s="162">
        <v>29.36904029510174</v>
      </c>
      <c r="AD256" s="162">
        <v>117.39377958070118</v>
      </c>
      <c r="AE256" s="162">
        <v>39.380346521319495</v>
      </c>
      <c r="AF256" s="162">
        <v>4757.1568662005784</v>
      </c>
      <c r="AG256" s="162">
        <v>1603.8802674519304</v>
      </c>
      <c r="AH256" s="162">
        <v>2858.6269025402762</v>
      </c>
      <c r="AI256" s="162">
        <v>1820.4570861914294</v>
      </c>
      <c r="AJ256" s="162">
        <v>0.56112488407096484</v>
      </c>
      <c r="AK256" s="162">
        <v>0.47216637643718407</v>
      </c>
      <c r="AL256" s="162">
        <v>2.1207092477810785</v>
      </c>
      <c r="AM256" s="162">
        <v>0.54512315544008882</v>
      </c>
      <c r="AN256" s="162">
        <v>0.55250866330832682</v>
      </c>
      <c r="AO256" s="162">
        <v>0.80032016656728788</v>
      </c>
      <c r="AP256" s="162">
        <v>3.5945939040213282</v>
      </c>
      <c r="AQ256" s="162">
        <v>0.75245472040223582</v>
      </c>
      <c r="AR256" s="162">
        <v>0</v>
      </c>
      <c r="AS256" s="162">
        <v>111.48595311588355</v>
      </c>
      <c r="AT256" s="162">
        <v>334.45785934765053</v>
      </c>
      <c r="AU256" s="162">
        <v>229.15235512853675</v>
      </c>
      <c r="AV256" s="162">
        <v>0.12498586002233605</v>
      </c>
      <c r="AW256" s="162">
        <v>0.10517109881936386</v>
      </c>
      <c r="AX256" s="162">
        <v>0.47237019194058377</v>
      </c>
      <c r="AY256" s="162">
        <v>0.16506288168897154</v>
      </c>
      <c r="AZ256" s="162">
        <v>188.11087190595862</v>
      </c>
      <c r="BA256" s="162">
        <v>158.2885223551105</v>
      </c>
      <c r="BB256" s="162">
        <v>177.73604280605929</v>
      </c>
      <c r="BC256" s="162">
        <v>164.19024847859367</v>
      </c>
      <c r="BD256" s="162">
        <v>0</v>
      </c>
      <c r="BE256" s="162">
        <v>22.024362049279944</v>
      </c>
      <c r="BF256" s="162">
        <v>132.14617229567966</v>
      </c>
      <c r="BG256" s="162">
        <v>75.288948266390989</v>
      </c>
      <c r="BH256" s="162">
        <v>48.287041260543141</v>
      </c>
      <c r="BI256" s="162">
        <v>69.944772762981131</v>
      </c>
      <c r="BJ256" s="162">
        <v>39.269136324273511</v>
      </c>
      <c r="BK256" s="162">
        <v>67.497065217433757</v>
      </c>
      <c r="BL256" s="162">
        <v>0</v>
      </c>
      <c r="BM256" s="162">
        <v>45.780695460669797</v>
      </c>
      <c r="BN256" s="162">
        <v>274.68417276401868</v>
      </c>
      <c r="BO256" s="162">
        <v>96.516198282113535</v>
      </c>
      <c r="BP256" s="162">
        <v>0</v>
      </c>
      <c r="BQ256" s="162">
        <v>7.3941753541393956E-4</v>
      </c>
      <c r="BR256" s="162">
        <v>6.642106187891377E-3</v>
      </c>
      <c r="BS256" s="162">
        <v>9.4185045847995153E-4</v>
      </c>
      <c r="BT256" s="162">
        <v>0.88668173105462356</v>
      </c>
      <c r="BU256" s="162">
        <v>0.74611073557765051</v>
      </c>
      <c r="BV256" s="162">
        <v>3.3511152334642582</v>
      </c>
      <c r="BW256" s="162">
        <v>1.0029178046993941</v>
      </c>
      <c r="BX256" s="162">
        <v>2.8255939236067751</v>
      </c>
      <c r="BY256" s="162">
        <v>2.377635499807218</v>
      </c>
      <c r="BZ256" s="162">
        <v>3.0511482174332194</v>
      </c>
      <c r="CA256" s="162">
        <v>2.473142110146854</v>
      </c>
    </row>
    <row r="257" spans="1:79" hidden="1" x14ac:dyDescent="0.45">
      <c r="A257" s="19">
        <v>253</v>
      </c>
      <c r="B257" s="19" t="str">
        <f t="shared" si="14"/>
        <v>410129_Green</v>
      </c>
      <c r="C257" s="19" t="s">
        <v>1948</v>
      </c>
      <c r="D257" s="19" t="s">
        <v>1948</v>
      </c>
      <c r="E257" s="19" t="s">
        <v>270</v>
      </c>
      <c r="F257" s="19" t="s">
        <v>270</v>
      </c>
      <c r="G257" s="19">
        <f t="shared" si="15"/>
        <v>4101</v>
      </c>
      <c r="H257" s="19">
        <f t="shared" si="12"/>
        <v>410129</v>
      </c>
      <c r="I257" s="19" t="str">
        <f t="shared" si="13"/>
        <v>410129</v>
      </c>
      <c r="J257" s="115" t="s">
        <v>1962</v>
      </c>
      <c r="K257" s="116" t="s">
        <v>1960</v>
      </c>
      <c r="L257" s="120" t="s">
        <v>1963</v>
      </c>
      <c r="M257" s="118"/>
      <c r="N257" s="118" t="s">
        <v>1957</v>
      </c>
      <c r="O257" s="118"/>
      <c r="P257" s="104">
        <v>0.8</v>
      </c>
      <c r="Q257" s="104">
        <v>1</v>
      </c>
      <c r="R257" s="107" t="s">
        <v>361</v>
      </c>
      <c r="S257" s="108">
        <v>10452.652447539089</v>
      </c>
      <c r="T257" s="108">
        <v>8350.7359447447525</v>
      </c>
      <c r="U257" s="108">
        <v>4743.7430062147896</v>
      </c>
      <c r="V257" s="108">
        <v>7957.9926936517722</v>
      </c>
      <c r="W257" s="108"/>
      <c r="X257" s="162">
        <v>12298.903955850448</v>
      </c>
      <c r="Y257" s="162">
        <v>7020.5891582910144</v>
      </c>
      <c r="Z257" s="162">
        <v>1904.649897253252</v>
      </c>
      <c r="AA257" s="162">
        <v>6952.5446590462552</v>
      </c>
      <c r="AB257" s="162">
        <v>11410.255964218462</v>
      </c>
      <c r="AC257" s="162">
        <v>9907.2948228977784</v>
      </c>
      <c r="AD257" s="162">
        <v>4049.4694364926777</v>
      </c>
      <c r="AE257" s="162">
        <v>9222.6713932136608</v>
      </c>
      <c r="AF257" s="162">
        <v>19859.441755408796</v>
      </c>
      <c r="AG257" s="162">
        <v>5135.4833292268586</v>
      </c>
      <c r="AH257" s="162">
        <v>4526.0177386366222</v>
      </c>
      <c r="AI257" s="162">
        <v>5448.1580035796287</v>
      </c>
      <c r="AJ257" s="162">
        <v>43261.144661687635</v>
      </c>
      <c r="AK257" s="162">
        <v>12111.123902183772</v>
      </c>
      <c r="AL257" s="162">
        <v>3481.1278950580258</v>
      </c>
      <c r="AM257" s="162">
        <v>14559.814735741076</v>
      </c>
      <c r="AN257" s="162">
        <v>26913.616900299057</v>
      </c>
      <c r="AO257" s="162">
        <v>12914.336247465093</v>
      </c>
      <c r="AP257" s="162">
        <v>3359.8710508979007</v>
      </c>
      <c r="AQ257" s="162">
        <v>17062.35164755991</v>
      </c>
      <c r="AR257" s="162">
        <v>30066.470859876565</v>
      </c>
      <c r="AS257" s="162">
        <v>12385.559236547511</v>
      </c>
      <c r="AT257" s="162">
        <v>5026.5766664933035</v>
      </c>
      <c r="AU257" s="162">
        <v>8655.5845397642897</v>
      </c>
      <c r="AV257" s="162">
        <v>26297.675154513585</v>
      </c>
      <c r="AW257" s="162">
        <v>7373.1280511921532</v>
      </c>
      <c r="AX257" s="162">
        <v>2188.5292463674023</v>
      </c>
      <c r="AY257" s="162">
        <v>11559.404802084775</v>
      </c>
      <c r="AZ257" s="162">
        <v>24306.65972388416</v>
      </c>
      <c r="BA257" s="162">
        <v>8040.529940873309</v>
      </c>
      <c r="BB257" s="162">
        <v>3917.9159334618871</v>
      </c>
      <c r="BC257" s="162">
        <v>8694.5555569021781</v>
      </c>
      <c r="BD257" s="162">
        <v>26318.823626808651</v>
      </c>
      <c r="BE257" s="162">
        <v>16308.987193408495</v>
      </c>
      <c r="BF257" s="162">
        <v>11788.226089946824</v>
      </c>
      <c r="BG257" s="162">
        <v>14154.855462693997</v>
      </c>
      <c r="BH257" s="162">
        <v>11201.169476649151</v>
      </c>
      <c r="BI257" s="162">
        <v>7968.6761459760201</v>
      </c>
      <c r="BJ257" s="162">
        <v>3392.2600446421793</v>
      </c>
      <c r="BK257" s="162">
        <v>8221.0973572901457</v>
      </c>
      <c r="BL257" s="162">
        <v>25936.938367693965</v>
      </c>
      <c r="BM257" s="162">
        <v>10614.136674642928</v>
      </c>
      <c r="BN257" s="162">
        <v>5170.8670676703314</v>
      </c>
      <c r="BO257" s="162">
        <v>9420.5128495223635</v>
      </c>
      <c r="BP257" s="162">
        <v>0</v>
      </c>
      <c r="BQ257" s="162">
        <v>10358.981351480927</v>
      </c>
      <c r="BR257" s="162">
        <v>6187.6842577183988</v>
      </c>
      <c r="BS257" s="162">
        <v>10215.926565199303</v>
      </c>
      <c r="BT257" s="162">
        <v>33857.084124742352</v>
      </c>
      <c r="BU257" s="162">
        <v>9516.8275562171621</v>
      </c>
      <c r="BV257" s="162">
        <v>2977.4056555210691</v>
      </c>
      <c r="BW257" s="162">
        <v>12833.755390335895</v>
      </c>
      <c r="BX257" s="162">
        <v>19822.083470686546</v>
      </c>
      <c r="BY257" s="162">
        <v>7228.440254016874</v>
      </c>
      <c r="BZ257" s="162">
        <v>4626.8394683226134</v>
      </c>
      <c r="CA257" s="162">
        <v>7998.9265407282492</v>
      </c>
    </row>
    <row r="258" spans="1:79" hidden="1" x14ac:dyDescent="0.45">
      <c r="A258" s="19">
        <v>254</v>
      </c>
      <c r="B258" s="19" t="str">
        <f t="shared" si="14"/>
        <v>410129_Blue</v>
      </c>
      <c r="C258" s="19" t="s">
        <v>1948</v>
      </c>
      <c r="D258" s="19" t="s">
        <v>1948</v>
      </c>
      <c r="E258" s="19" t="s">
        <v>270</v>
      </c>
      <c r="F258" s="19" t="s">
        <v>270</v>
      </c>
      <c r="G258" s="19">
        <f t="shared" si="15"/>
        <v>4101</v>
      </c>
      <c r="H258" s="19">
        <f t="shared" si="12"/>
        <v>410129</v>
      </c>
      <c r="I258" s="19" t="str">
        <f t="shared" si="13"/>
        <v>410129</v>
      </c>
      <c r="J258" s="99"/>
      <c r="K258" s="100"/>
      <c r="L258" s="121"/>
      <c r="M258" s="102"/>
      <c r="N258" s="102"/>
      <c r="O258" s="102"/>
      <c r="P258" s="104"/>
      <c r="Q258" s="104"/>
      <c r="R258" s="107" t="s">
        <v>362</v>
      </c>
      <c r="S258" s="108">
        <v>242.44098093369959</v>
      </c>
      <c r="T258" s="108">
        <v>297.24184843253136</v>
      </c>
      <c r="U258" s="108">
        <v>377.62388871316892</v>
      </c>
      <c r="V258" s="108">
        <v>314.68646546013719</v>
      </c>
      <c r="W258" s="108"/>
      <c r="X258" s="162">
        <v>0</v>
      </c>
      <c r="Y258" s="162">
        <v>236.27118985980545</v>
      </c>
      <c r="Z258" s="162">
        <v>156.46145350587773</v>
      </c>
      <c r="AA258" s="162">
        <v>235.08686426873297</v>
      </c>
      <c r="AB258" s="162">
        <v>84.583759412341124</v>
      </c>
      <c r="AC258" s="162">
        <v>102.71987242341218</v>
      </c>
      <c r="AD258" s="162">
        <v>83.314370384571774</v>
      </c>
      <c r="AE258" s="162">
        <v>98.100865437116198</v>
      </c>
      <c r="AF258" s="162">
        <v>9465.6842513148658</v>
      </c>
      <c r="AG258" s="162">
        <v>3291.5390122166709</v>
      </c>
      <c r="AH258" s="162">
        <v>5711.8381657664422</v>
      </c>
      <c r="AI258" s="162">
        <v>3712.5547176514542</v>
      </c>
      <c r="AJ258" s="162">
        <v>157.94527340125882</v>
      </c>
      <c r="AK258" s="162">
        <v>155.81728132591104</v>
      </c>
      <c r="AL258" s="162">
        <v>139.0908577442743</v>
      </c>
      <c r="AM258" s="162">
        <v>156.97841991481474</v>
      </c>
      <c r="AN258" s="162">
        <v>127.79944581947576</v>
      </c>
      <c r="AO258" s="162">
        <v>163.89602974130275</v>
      </c>
      <c r="AP258" s="162">
        <v>105.5430450497002</v>
      </c>
      <c r="AQ258" s="162">
        <v>153.81961235658292</v>
      </c>
      <c r="AR258" s="162">
        <v>0</v>
      </c>
      <c r="AS258" s="162">
        <v>188.50898612692041</v>
      </c>
      <c r="AT258" s="162">
        <v>314.16220626655087</v>
      </c>
      <c r="AU258" s="162">
        <v>256.37927526049378</v>
      </c>
      <c r="AV258" s="162">
        <v>134.18915529842235</v>
      </c>
      <c r="AW258" s="162">
        <v>141.34435846121718</v>
      </c>
      <c r="AX258" s="162">
        <v>107.50207328240955</v>
      </c>
      <c r="AY258" s="162">
        <v>138.59633217646649</v>
      </c>
      <c r="AZ258" s="162">
        <v>154.1048197172629</v>
      </c>
      <c r="BA258" s="162">
        <v>169.87073465406345</v>
      </c>
      <c r="BB258" s="162">
        <v>138.87775788972243</v>
      </c>
      <c r="BC258" s="162">
        <v>165.28213507960993</v>
      </c>
      <c r="BD258" s="162">
        <v>0</v>
      </c>
      <c r="BE258" s="162">
        <v>182.8400175336848</v>
      </c>
      <c r="BF258" s="162">
        <v>296.62948163676816</v>
      </c>
      <c r="BG258" s="162">
        <v>240.13400039682546</v>
      </c>
      <c r="BH258" s="162">
        <v>132.96071514866847</v>
      </c>
      <c r="BI258" s="162">
        <v>170.90245375759244</v>
      </c>
      <c r="BJ258" s="162">
        <v>104.55991994193884</v>
      </c>
      <c r="BK258" s="162">
        <v>167.55594246890197</v>
      </c>
      <c r="BL258" s="162">
        <v>0</v>
      </c>
      <c r="BM258" s="162">
        <v>116.15635322936637</v>
      </c>
      <c r="BN258" s="162">
        <v>161.83647033691656</v>
      </c>
      <c r="BO258" s="162">
        <v>127.30054416715539</v>
      </c>
      <c r="BP258" s="162">
        <v>0</v>
      </c>
      <c r="BQ258" s="162">
        <v>160.83662883008165</v>
      </c>
      <c r="BR258" s="162">
        <v>121.59942677903666</v>
      </c>
      <c r="BS258" s="162">
        <v>159.85319359288954</v>
      </c>
      <c r="BT258" s="162">
        <v>149.17784381098338</v>
      </c>
      <c r="BU258" s="162">
        <v>185.23059438546875</v>
      </c>
      <c r="BV258" s="162">
        <v>119.82756875425177</v>
      </c>
      <c r="BW258" s="162">
        <v>176.02889196073372</v>
      </c>
      <c r="BX258" s="162">
        <v>177.56334908889428</v>
      </c>
      <c r="BY258" s="162">
        <v>186.08484485115449</v>
      </c>
      <c r="BZ258" s="162">
        <v>165.58646302824732</v>
      </c>
      <c r="CA258" s="162">
        <v>184.77402607154909</v>
      </c>
    </row>
    <row r="259" spans="1:79" hidden="1" x14ac:dyDescent="0.45">
      <c r="A259" s="19">
        <v>255</v>
      </c>
      <c r="B259" s="19" t="str">
        <f t="shared" si="14"/>
        <v>410129_Grey</v>
      </c>
      <c r="C259" s="19" t="s">
        <v>1948</v>
      </c>
      <c r="D259" s="19" t="s">
        <v>1948</v>
      </c>
      <c r="E259" s="19" t="s">
        <v>270</v>
      </c>
      <c r="F259" s="19" t="s">
        <v>270</v>
      </c>
      <c r="G259" s="19">
        <f t="shared" si="15"/>
        <v>4101</v>
      </c>
      <c r="H259" s="19">
        <f t="shared" si="12"/>
        <v>410129</v>
      </c>
      <c r="I259" s="19" t="str">
        <f t="shared" si="13"/>
        <v>410129</v>
      </c>
      <c r="J259" s="109"/>
      <c r="K259" s="110"/>
      <c r="L259" s="111"/>
      <c r="M259" s="112"/>
      <c r="N259" s="112"/>
      <c r="O259" s="112"/>
      <c r="P259" s="114"/>
      <c r="Q259" s="114"/>
      <c r="R259" s="107" t="s">
        <v>364</v>
      </c>
      <c r="S259" s="108">
        <v>120.15043967971175</v>
      </c>
      <c r="T259" s="108">
        <v>226.43243782873554</v>
      </c>
      <c r="U259" s="108">
        <v>381.65952109040347</v>
      </c>
      <c r="V259" s="108">
        <v>248.93681527329861</v>
      </c>
      <c r="W259" s="108"/>
      <c r="X259" s="162">
        <v>0</v>
      </c>
      <c r="Y259" s="162">
        <v>2.1931449972765891</v>
      </c>
      <c r="Z259" s="162">
        <v>13.158869983659535</v>
      </c>
      <c r="AA259" s="162">
        <v>2.3563767593804408</v>
      </c>
      <c r="AB259" s="162">
        <v>7.6928349345945657</v>
      </c>
      <c r="AC259" s="162">
        <v>29.36904029510174</v>
      </c>
      <c r="AD259" s="162">
        <v>117.39377958070118</v>
      </c>
      <c r="AE259" s="162">
        <v>39.380346521319495</v>
      </c>
      <c r="AF259" s="162">
        <v>4757.1568662005784</v>
      </c>
      <c r="AG259" s="162">
        <v>1603.8802674519304</v>
      </c>
      <c r="AH259" s="162">
        <v>2858.6269025402762</v>
      </c>
      <c r="AI259" s="162">
        <v>1820.4570861914294</v>
      </c>
      <c r="AJ259" s="162">
        <v>0.56112488407096484</v>
      </c>
      <c r="AK259" s="162">
        <v>0.47216637643718407</v>
      </c>
      <c r="AL259" s="162">
        <v>2.1207092477810785</v>
      </c>
      <c r="AM259" s="162">
        <v>0.54512315544008882</v>
      </c>
      <c r="AN259" s="162">
        <v>0.55250866330832682</v>
      </c>
      <c r="AO259" s="162">
        <v>0.80032016656728788</v>
      </c>
      <c r="AP259" s="162">
        <v>3.5945939040213282</v>
      </c>
      <c r="AQ259" s="162">
        <v>0.75245472040223582</v>
      </c>
      <c r="AR259" s="162">
        <v>0</v>
      </c>
      <c r="AS259" s="162">
        <v>111.48595311588355</v>
      </c>
      <c r="AT259" s="162">
        <v>334.45785934765053</v>
      </c>
      <c r="AU259" s="162">
        <v>229.15235512853675</v>
      </c>
      <c r="AV259" s="162">
        <v>0.12498586002233605</v>
      </c>
      <c r="AW259" s="162">
        <v>0.10517109881936386</v>
      </c>
      <c r="AX259" s="162">
        <v>0.47237019194058377</v>
      </c>
      <c r="AY259" s="162">
        <v>0.16506288168897154</v>
      </c>
      <c r="AZ259" s="162">
        <v>188.11087190595862</v>
      </c>
      <c r="BA259" s="162">
        <v>158.2885223551105</v>
      </c>
      <c r="BB259" s="162">
        <v>177.73604280605929</v>
      </c>
      <c r="BC259" s="162">
        <v>164.19024847859367</v>
      </c>
      <c r="BD259" s="162">
        <v>0</v>
      </c>
      <c r="BE259" s="162">
        <v>22.024362049279944</v>
      </c>
      <c r="BF259" s="162">
        <v>132.14617229567966</v>
      </c>
      <c r="BG259" s="162">
        <v>75.288948266390989</v>
      </c>
      <c r="BH259" s="162">
        <v>48.287041260543141</v>
      </c>
      <c r="BI259" s="162">
        <v>69.944772762981131</v>
      </c>
      <c r="BJ259" s="162">
        <v>39.269136324273511</v>
      </c>
      <c r="BK259" s="162">
        <v>67.497065217433757</v>
      </c>
      <c r="BL259" s="162">
        <v>0</v>
      </c>
      <c r="BM259" s="162">
        <v>45.780695460669797</v>
      </c>
      <c r="BN259" s="162">
        <v>274.68417276401868</v>
      </c>
      <c r="BO259" s="162">
        <v>96.516198282113535</v>
      </c>
      <c r="BP259" s="162">
        <v>0</v>
      </c>
      <c r="BQ259" s="162">
        <v>7.3941753541393956E-4</v>
      </c>
      <c r="BR259" s="162">
        <v>6.642106187891377E-3</v>
      </c>
      <c r="BS259" s="162">
        <v>9.4185045847995153E-4</v>
      </c>
      <c r="BT259" s="162">
        <v>0.88668173105462356</v>
      </c>
      <c r="BU259" s="162">
        <v>0.74611073557765051</v>
      </c>
      <c r="BV259" s="162">
        <v>3.3511152334642582</v>
      </c>
      <c r="BW259" s="162">
        <v>1.0029178046993941</v>
      </c>
      <c r="BX259" s="162">
        <v>2.8255939236067751</v>
      </c>
      <c r="BY259" s="162">
        <v>2.377635499807218</v>
      </c>
      <c r="BZ259" s="162">
        <v>3.0511482174332194</v>
      </c>
      <c r="CA259" s="162">
        <v>2.473142110146854</v>
      </c>
    </row>
    <row r="260" spans="1:79" hidden="1" x14ac:dyDescent="0.45">
      <c r="A260" s="19">
        <v>256</v>
      </c>
      <c r="B260" s="19" t="str">
        <f t="shared" si="14"/>
        <v>410130_Green</v>
      </c>
      <c r="C260" s="19" t="s">
        <v>1948</v>
      </c>
      <c r="D260" s="19" t="s">
        <v>1948</v>
      </c>
      <c r="E260" s="19" t="s">
        <v>270</v>
      </c>
      <c r="F260" s="19" t="s">
        <v>270</v>
      </c>
      <c r="G260" s="19">
        <f t="shared" si="15"/>
        <v>4101</v>
      </c>
      <c r="H260" s="19">
        <f t="shared" si="12"/>
        <v>410130</v>
      </c>
      <c r="I260" s="19" t="str">
        <f t="shared" si="13"/>
        <v>410130</v>
      </c>
      <c r="J260" s="115" t="s">
        <v>1957</v>
      </c>
      <c r="K260" s="116" t="s">
        <v>1958</v>
      </c>
      <c r="L260" s="117" t="s">
        <v>1964</v>
      </c>
      <c r="M260" s="120" t="s">
        <v>1965</v>
      </c>
      <c r="N260" s="118" t="s">
        <v>1657</v>
      </c>
      <c r="O260" s="125" t="s">
        <v>1662</v>
      </c>
      <c r="P260" s="104">
        <v>0.06</v>
      </c>
      <c r="Q260" s="104">
        <v>5.4553073351275079E-2</v>
      </c>
      <c r="R260" s="107" t="s">
        <v>361</v>
      </c>
      <c r="S260" s="108">
        <v>8362.1219580312718</v>
      </c>
      <c r="T260" s="108">
        <v>6680.5887557958022</v>
      </c>
      <c r="U260" s="108">
        <v>3794.994404971832</v>
      </c>
      <c r="V260" s="108">
        <v>6366.3941549214178</v>
      </c>
      <c r="W260" s="108"/>
      <c r="X260" s="162">
        <v>9839.123164680359</v>
      </c>
      <c r="Y260" s="162">
        <v>5616.4713266328117</v>
      </c>
      <c r="Z260" s="162">
        <v>1523.7199178026017</v>
      </c>
      <c r="AA260" s="162">
        <v>5562.0357272370047</v>
      </c>
      <c r="AB260" s="162">
        <v>9128.2047713747706</v>
      </c>
      <c r="AC260" s="162">
        <v>7925.8358583182226</v>
      </c>
      <c r="AD260" s="162">
        <v>3239.5755491941422</v>
      </c>
      <c r="AE260" s="162">
        <v>7378.137114570929</v>
      </c>
      <c r="AF260" s="162">
        <v>15887.553404327036</v>
      </c>
      <c r="AG260" s="162">
        <v>4108.3866633814869</v>
      </c>
      <c r="AH260" s="162">
        <v>3620.8141909092983</v>
      </c>
      <c r="AI260" s="162">
        <v>4358.526402863703</v>
      </c>
      <c r="AJ260" s="162">
        <v>34608.915729350112</v>
      </c>
      <c r="AK260" s="162">
        <v>9688.8991217470175</v>
      </c>
      <c r="AL260" s="162">
        <v>2784.9023160464208</v>
      </c>
      <c r="AM260" s="162">
        <v>11647.851788592861</v>
      </c>
      <c r="AN260" s="162">
        <v>21530.893520239246</v>
      </c>
      <c r="AO260" s="162">
        <v>10331.468997972075</v>
      </c>
      <c r="AP260" s="162">
        <v>2687.8968407183206</v>
      </c>
      <c r="AQ260" s="162">
        <v>13649.88131804793</v>
      </c>
      <c r="AR260" s="162">
        <v>24053.176687901254</v>
      </c>
      <c r="AS260" s="162">
        <v>9908.4473892380101</v>
      </c>
      <c r="AT260" s="162">
        <v>4021.2613331946432</v>
      </c>
      <c r="AU260" s="162">
        <v>6924.4676318114325</v>
      </c>
      <c r="AV260" s="162">
        <v>21038.140123610869</v>
      </c>
      <c r="AW260" s="162">
        <v>5898.5024409537227</v>
      </c>
      <c r="AX260" s="162">
        <v>1750.8233970939218</v>
      </c>
      <c r="AY260" s="162">
        <v>9247.5238416678203</v>
      </c>
      <c r="AZ260" s="162">
        <v>19445.327779107331</v>
      </c>
      <c r="BA260" s="162">
        <v>6432.4239526986476</v>
      </c>
      <c r="BB260" s="162">
        <v>3134.3327467695099</v>
      </c>
      <c r="BC260" s="162">
        <v>6955.6444455217434</v>
      </c>
      <c r="BD260" s="162">
        <v>21055.058901446922</v>
      </c>
      <c r="BE260" s="162">
        <v>13047.189754726796</v>
      </c>
      <c r="BF260" s="162">
        <v>9430.5808719574597</v>
      </c>
      <c r="BG260" s="162">
        <v>11323.884370155198</v>
      </c>
      <c r="BH260" s="162">
        <v>8960.9355813193215</v>
      </c>
      <c r="BI260" s="162">
        <v>6374.9409167808162</v>
      </c>
      <c r="BJ260" s="162">
        <v>2713.8080357137437</v>
      </c>
      <c r="BK260" s="162">
        <v>6576.8778858321166</v>
      </c>
      <c r="BL260" s="162">
        <v>20749.550694155172</v>
      </c>
      <c r="BM260" s="162">
        <v>8491.3093397143439</v>
      </c>
      <c r="BN260" s="162">
        <v>4136.6936541362656</v>
      </c>
      <c r="BO260" s="162">
        <v>7536.4102796178913</v>
      </c>
      <c r="BP260" s="162">
        <v>0</v>
      </c>
      <c r="BQ260" s="162">
        <v>8287.1850811847416</v>
      </c>
      <c r="BR260" s="162">
        <v>4950.1474061747194</v>
      </c>
      <c r="BS260" s="162">
        <v>8172.7412521594433</v>
      </c>
      <c r="BT260" s="162">
        <v>27085.667299793884</v>
      </c>
      <c r="BU260" s="162">
        <v>7613.4620449737304</v>
      </c>
      <c r="BV260" s="162">
        <v>2381.9245244168555</v>
      </c>
      <c r="BW260" s="162">
        <v>10267.004312268717</v>
      </c>
      <c r="BX260" s="162">
        <v>15857.666776549238</v>
      </c>
      <c r="BY260" s="162">
        <v>5782.7522032134993</v>
      </c>
      <c r="BZ260" s="162">
        <v>3701.471574658091</v>
      </c>
      <c r="CA260" s="162">
        <v>6399.1412325825995</v>
      </c>
    </row>
    <row r="261" spans="1:79" hidden="1" x14ac:dyDescent="0.45">
      <c r="A261" s="19">
        <v>257</v>
      </c>
      <c r="B261" s="19" t="str">
        <f t="shared" si="14"/>
        <v>410130_Blue</v>
      </c>
      <c r="C261" s="19" t="s">
        <v>1948</v>
      </c>
      <c r="D261" s="19" t="s">
        <v>1948</v>
      </c>
      <c r="E261" s="19" t="s">
        <v>270</v>
      </c>
      <c r="F261" s="19" t="s">
        <v>270</v>
      </c>
      <c r="G261" s="19">
        <f t="shared" si="15"/>
        <v>4101</v>
      </c>
      <c r="H261" s="19">
        <f t="shared" ref="H261:H322" si="16">VALUE(I261)</f>
        <v>410130</v>
      </c>
      <c r="I261" s="19" t="str">
        <f t="shared" ref="I261:I322" si="17">IF(J261="",I260,LEFT(J261,6))</f>
        <v>410130</v>
      </c>
      <c r="J261" s="99"/>
      <c r="K261" s="100"/>
      <c r="L261" s="101"/>
      <c r="M261" s="121"/>
      <c r="N261" s="102"/>
      <c r="O261" s="126"/>
      <c r="P261" s="104"/>
      <c r="Q261" s="104"/>
      <c r="R261" s="107" t="s">
        <v>362</v>
      </c>
      <c r="S261" s="108">
        <v>183.95278474695968</v>
      </c>
      <c r="T261" s="108">
        <v>227.7934787460251</v>
      </c>
      <c r="U261" s="108">
        <v>292.09911097053515</v>
      </c>
      <c r="V261" s="108">
        <v>241.74917236810978</v>
      </c>
      <c r="W261" s="108"/>
      <c r="X261" s="162">
        <v>0</v>
      </c>
      <c r="Y261" s="162">
        <v>179.01695188784436</v>
      </c>
      <c r="Z261" s="162">
        <v>115.1691628047022</v>
      </c>
      <c r="AA261" s="162">
        <v>178.06949141498637</v>
      </c>
      <c r="AB261" s="162">
        <v>57.667007529872912</v>
      </c>
      <c r="AC261" s="162">
        <v>72.175897938729747</v>
      </c>
      <c r="AD261" s="162">
        <v>56.651496307657425</v>
      </c>
      <c r="AE261" s="162">
        <v>68.480692349692958</v>
      </c>
      <c r="AF261" s="162">
        <v>7562.5474010518938</v>
      </c>
      <c r="AG261" s="162">
        <v>2623.231209773337</v>
      </c>
      <c r="AH261" s="162">
        <v>4559.4705326131543</v>
      </c>
      <c r="AI261" s="162">
        <v>2960.0437741211636</v>
      </c>
      <c r="AJ261" s="162">
        <v>116.35621872100705</v>
      </c>
      <c r="AK261" s="162">
        <v>114.65382506072885</v>
      </c>
      <c r="AL261" s="162">
        <v>101.27268619541945</v>
      </c>
      <c r="AM261" s="162">
        <v>115.58273593185179</v>
      </c>
      <c r="AN261" s="162">
        <v>92.239556655580614</v>
      </c>
      <c r="AO261" s="162">
        <v>121.1168237930422</v>
      </c>
      <c r="AP261" s="162">
        <v>74.434436039760158</v>
      </c>
      <c r="AQ261" s="162">
        <v>113.05568988526635</v>
      </c>
      <c r="AR261" s="162">
        <v>0</v>
      </c>
      <c r="AS261" s="162">
        <v>140.80718890153634</v>
      </c>
      <c r="AT261" s="162">
        <v>241.32976501324072</v>
      </c>
      <c r="AU261" s="162">
        <v>195.10342020839502</v>
      </c>
      <c r="AV261" s="162">
        <v>97.351324238737888</v>
      </c>
      <c r="AW261" s="162">
        <v>103.07548676897376</v>
      </c>
      <c r="AX261" s="162">
        <v>76.001658625927647</v>
      </c>
      <c r="AY261" s="162">
        <v>100.8770657411732</v>
      </c>
      <c r="AZ261" s="162">
        <v>113.28385577381032</v>
      </c>
      <c r="BA261" s="162">
        <v>125.89658772325076</v>
      </c>
      <c r="BB261" s="162">
        <v>101.10220631177796</v>
      </c>
      <c r="BC261" s="162">
        <v>122.22570806368796</v>
      </c>
      <c r="BD261" s="162">
        <v>0</v>
      </c>
      <c r="BE261" s="162">
        <v>136.27201402694786</v>
      </c>
      <c r="BF261" s="162">
        <v>227.30358530941453</v>
      </c>
      <c r="BG261" s="162">
        <v>182.10720031746038</v>
      </c>
      <c r="BH261" s="162">
        <v>96.368572118934793</v>
      </c>
      <c r="BI261" s="162">
        <v>126.72196300607396</v>
      </c>
      <c r="BJ261" s="162">
        <v>73.647935953551084</v>
      </c>
      <c r="BK261" s="162">
        <v>124.04475397512157</v>
      </c>
      <c r="BL261" s="162">
        <v>0</v>
      </c>
      <c r="BM261" s="162">
        <v>82.925082583493108</v>
      </c>
      <c r="BN261" s="162">
        <v>119.46917626953324</v>
      </c>
      <c r="BO261" s="162">
        <v>91.840435333724315</v>
      </c>
      <c r="BP261" s="162">
        <v>0</v>
      </c>
      <c r="BQ261" s="162">
        <v>118.66930306406533</v>
      </c>
      <c r="BR261" s="162">
        <v>87.279541423229333</v>
      </c>
      <c r="BS261" s="162">
        <v>117.88255487431164</v>
      </c>
      <c r="BT261" s="162">
        <v>109.34227504878672</v>
      </c>
      <c r="BU261" s="162">
        <v>138.18447550837502</v>
      </c>
      <c r="BV261" s="162">
        <v>85.862055003401423</v>
      </c>
      <c r="BW261" s="162">
        <v>130.82311356858699</v>
      </c>
      <c r="BX261" s="162">
        <v>132.05067927111543</v>
      </c>
      <c r="BY261" s="162">
        <v>138.86787588092361</v>
      </c>
      <c r="BZ261" s="162">
        <v>122.46917042259786</v>
      </c>
      <c r="CA261" s="162">
        <v>137.81922085723929</v>
      </c>
    </row>
    <row r="262" spans="1:79" hidden="1" x14ac:dyDescent="0.45">
      <c r="A262" s="19">
        <v>258</v>
      </c>
      <c r="B262" s="19" t="str">
        <f t="shared" ref="B262:B322" si="18">H262&amp;"_"&amp;R262</f>
        <v>410130_Grey</v>
      </c>
      <c r="C262" s="19" t="s">
        <v>1948</v>
      </c>
      <c r="D262" s="19" t="s">
        <v>1948</v>
      </c>
      <c r="E262" s="19" t="s">
        <v>270</v>
      </c>
      <c r="F262" s="19" t="s">
        <v>270</v>
      </c>
      <c r="G262" s="19">
        <f t="shared" ref="G262:G322" si="19">ROUND(H262/100,0)</f>
        <v>4101</v>
      </c>
      <c r="H262" s="19">
        <f t="shared" si="16"/>
        <v>410130</v>
      </c>
      <c r="I262" s="19" t="str">
        <f t="shared" si="17"/>
        <v>410130</v>
      </c>
      <c r="J262" s="109"/>
      <c r="K262" s="110"/>
      <c r="L262" s="111"/>
      <c r="M262" s="112"/>
      <c r="N262" s="112"/>
      <c r="O262" s="127"/>
      <c r="P262" s="114"/>
      <c r="Q262" s="114"/>
      <c r="R262" s="107" t="s">
        <v>364</v>
      </c>
      <c r="S262" s="108">
        <v>96.120351743769405</v>
      </c>
      <c r="T262" s="108">
        <v>181.14595026298844</v>
      </c>
      <c r="U262" s="108">
        <v>305.32761687232278</v>
      </c>
      <c r="V262" s="108">
        <v>199.14945221863888</v>
      </c>
      <c r="W262" s="108"/>
      <c r="X262" s="162">
        <v>0</v>
      </c>
      <c r="Y262" s="162">
        <v>1.7545159978212714</v>
      </c>
      <c r="Z262" s="162">
        <v>10.527095986927629</v>
      </c>
      <c r="AA262" s="162">
        <v>1.8851014075043526</v>
      </c>
      <c r="AB262" s="162">
        <v>6.1542679476756526</v>
      </c>
      <c r="AC262" s="162">
        <v>23.495232236081392</v>
      </c>
      <c r="AD262" s="162">
        <v>93.915023664560948</v>
      </c>
      <c r="AE262" s="162">
        <v>31.504277217055598</v>
      </c>
      <c r="AF262" s="162">
        <v>3805.7254929604633</v>
      </c>
      <c r="AG262" s="162">
        <v>1283.1042139615445</v>
      </c>
      <c r="AH262" s="162">
        <v>2286.9015220322212</v>
      </c>
      <c r="AI262" s="162">
        <v>1456.3656689531435</v>
      </c>
      <c r="AJ262" s="162">
        <v>0.44889990725677187</v>
      </c>
      <c r="AK262" s="162">
        <v>0.37773310114974729</v>
      </c>
      <c r="AL262" s="162">
        <v>1.696567398224863</v>
      </c>
      <c r="AM262" s="162">
        <v>0.43609852435207108</v>
      </c>
      <c r="AN262" s="162">
        <v>0.44200693064666152</v>
      </c>
      <c r="AO262" s="162">
        <v>0.64025613325383035</v>
      </c>
      <c r="AP262" s="162">
        <v>2.8756751232170625</v>
      </c>
      <c r="AQ262" s="162">
        <v>0.60196377632178866</v>
      </c>
      <c r="AR262" s="162">
        <v>0</v>
      </c>
      <c r="AS262" s="162">
        <v>89.188762492706843</v>
      </c>
      <c r="AT262" s="162">
        <v>267.56628747812044</v>
      </c>
      <c r="AU262" s="162">
        <v>183.32188410282942</v>
      </c>
      <c r="AV262" s="162">
        <v>9.9988688017868851E-2</v>
      </c>
      <c r="AW262" s="162">
        <v>8.4136879055491096E-2</v>
      </c>
      <c r="AX262" s="162">
        <v>0.37789615355246703</v>
      </c>
      <c r="AY262" s="162">
        <v>0.13205030535117723</v>
      </c>
      <c r="AZ262" s="162">
        <v>150.48869752476691</v>
      </c>
      <c r="BA262" s="162">
        <v>126.6308178840884</v>
      </c>
      <c r="BB262" s="162">
        <v>142.18883424484744</v>
      </c>
      <c r="BC262" s="162">
        <v>131.35219878287495</v>
      </c>
      <c r="BD262" s="162">
        <v>0</v>
      </c>
      <c r="BE262" s="162">
        <v>17.619489639423957</v>
      </c>
      <c r="BF262" s="162">
        <v>105.71693783654374</v>
      </c>
      <c r="BG262" s="162">
        <v>60.23115861311279</v>
      </c>
      <c r="BH262" s="162">
        <v>38.629633008434517</v>
      </c>
      <c r="BI262" s="162">
        <v>55.955818210384912</v>
      </c>
      <c r="BJ262" s="162">
        <v>31.41530905941881</v>
      </c>
      <c r="BK262" s="162">
        <v>53.99765217394701</v>
      </c>
      <c r="BL262" s="162">
        <v>0</v>
      </c>
      <c r="BM262" s="162">
        <v>36.624556368535842</v>
      </c>
      <c r="BN262" s="162">
        <v>219.74733821121498</v>
      </c>
      <c r="BO262" s="162">
        <v>77.212958625690831</v>
      </c>
      <c r="BP262" s="162">
        <v>0</v>
      </c>
      <c r="BQ262" s="162">
        <v>5.9153402833115167E-4</v>
      </c>
      <c r="BR262" s="162">
        <v>5.3136849503131016E-3</v>
      </c>
      <c r="BS262" s="162">
        <v>7.5348036678396122E-4</v>
      </c>
      <c r="BT262" s="162">
        <v>0.70934538484369891</v>
      </c>
      <c r="BU262" s="162">
        <v>0.59688858846212045</v>
      </c>
      <c r="BV262" s="162">
        <v>2.6808921867714068</v>
      </c>
      <c r="BW262" s="162">
        <v>0.80233424375951534</v>
      </c>
      <c r="BX262" s="162">
        <v>2.2604751388854201</v>
      </c>
      <c r="BY262" s="162">
        <v>1.9021083998457746</v>
      </c>
      <c r="BZ262" s="162">
        <v>2.4409185739465755</v>
      </c>
      <c r="CA262" s="162">
        <v>1.9785136881174834</v>
      </c>
    </row>
    <row r="263" spans="1:79" hidden="1" x14ac:dyDescent="0.45">
      <c r="A263" s="19">
        <v>259</v>
      </c>
      <c r="B263" s="19" t="str">
        <f t="shared" si="18"/>
        <v>410140_Green</v>
      </c>
      <c r="C263" s="19" t="s">
        <v>1948</v>
      </c>
      <c r="D263" s="19" t="s">
        <v>1948</v>
      </c>
      <c r="E263" s="19" t="s">
        <v>270</v>
      </c>
      <c r="F263" s="19" t="s">
        <v>270</v>
      </c>
      <c r="G263" s="19">
        <f t="shared" si="19"/>
        <v>4101</v>
      </c>
      <c r="H263" s="19">
        <f t="shared" si="16"/>
        <v>410140</v>
      </c>
      <c r="I263" s="19" t="str">
        <f t="shared" si="17"/>
        <v>410140</v>
      </c>
      <c r="J263" s="115" t="s">
        <v>1966</v>
      </c>
      <c r="K263" s="116" t="s">
        <v>1967</v>
      </c>
      <c r="L263" s="117" t="s">
        <v>1968</v>
      </c>
      <c r="M263" s="118" t="s">
        <v>1969</v>
      </c>
      <c r="N263" s="118" t="s">
        <v>1657</v>
      </c>
      <c r="O263" s="125" t="s">
        <v>1662</v>
      </c>
      <c r="P263" s="104">
        <v>0.06</v>
      </c>
      <c r="Q263" s="104">
        <v>0.11252488209572842</v>
      </c>
      <c r="R263" s="107" t="s">
        <v>361</v>
      </c>
      <c r="S263" s="108">
        <v>17248.281894929711</v>
      </c>
      <c r="T263" s="108">
        <v>13779.837063174393</v>
      </c>
      <c r="U263" s="108">
        <v>7827.8137553073957</v>
      </c>
      <c r="V263" s="108">
        <v>13131.757894639735</v>
      </c>
      <c r="W263" s="108"/>
      <c r="X263" s="162">
        <v>20294.845111693972</v>
      </c>
      <c r="Y263" s="162">
        <v>11584.916027625139</v>
      </c>
      <c r="Z263" s="162">
        <v>3142.9284101670742</v>
      </c>
      <c r="AA263" s="162">
        <v>11472.633455305493</v>
      </c>
      <c r="AB263" s="162">
        <v>18828.456447002427</v>
      </c>
      <c r="AC263" s="162">
        <v>16348.368491076204</v>
      </c>
      <c r="AD263" s="162">
        <v>6682.1690203592389</v>
      </c>
      <c r="AE263" s="162">
        <v>15218.647784649638</v>
      </c>
      <c r="AF263" s="162">
        <v>32770.748993369103</v>
      </c>
      <c r="AG263" s="162">
        <v>8474.2379576651219</v>
      </c>
      <c r="AH263" s="162">
        <v>7468.5377906960048</v>
      </c>
      <c r="AI263" s="162">
        <v>8990.1932093784471</v>
      </c>
      <c r="AJ263" s="162">
        <v>71386.705141793776</v>
      </c>
      <c r="AK263" s="162">
        <v>19984.982776163008</v>
      </c>
      <c r="AL263" s="162">
        <v>5744.3290636148922</v>
      </c>
      <c r="AM263" s="162">
        <v>24025.651877398701</v>
      </c>
      <c r="AN263" s="162">
        <v>44411.086414510435</v>
      </c>
      <c r="AO263" s="162">
        <v>21310.39113757481</v>
      </c>
      <c r="AP263" s="162">
        <v>5544.2389677985129</v>
      </c>
      <c r="AQ263" s="162">
        <v>28155.174247357587</v>
      </c>
      <c r="AR263" s="162">
        <v>49613.719348234496</v>
      </c>
      <c r="AS263" s="162">
        <v>20437.837975624803</v>
      </c>
      <c r="AT263" s="162">
        <v>8294.5273216813675</v>
      </c>
      <c r="AU263" s="162">
        <v>14282.878231773489</v>
      </c>
      <c r="AV263" s="162">
        <v>43394.699720751749</v>
      </c>
      <c r="AW263" s="162">
        <v>12166.65259967742</v>
      </c>
      <c r="AX263" s="162">
        <v>3611.3675037124463</v>
      </c>
      <c r="AY263" s="162">
        <v>19074.572082505547</v>
      </c>
      <c r="AZ263" s="162">
        <v>40109.256568689772</v>
      </c>
      <c r="BA263" s="162">
        <v>13267.955449667383</v>
      </c>
      <c r="BB263" s="162">
        <v>6465.0880530230697</v>
      </c>
      <c r="BC263" s="162">
        <v>14347.185649694449</v>
      </c>
      <c r="BD263" s="162">
        <v>43429.597543445387</v>
      </c>
      <c r="BE263" s="162">
        <v>26912.021608346538</v>
      </c>
      <c r="BF263" s="162">
        <v>19452.157972442477</v>
      </c>
      <c r="BG263" s="162">
        <v>23357.414630198706</v>
      </c>
      <c r="BH263" s="162">
        <v>18483.435630887448</v>
      </c>
      <c r="BI263" s="162">
        <v>13149.38702736222</v>
      </c>
      <c r="BJ263" s="162">
        <v>5597.6851621686283</v>
      </c>
      <c r="BK263" s="162">
        <v>13565.915963998843</v>
      </c>
      <c r="BL263" s="162">
        <v>42799.435521529194</v>
      </c>
      <c r="BM263" s="162">
        <v>17514.752581164728</v>
      </c>
      <c r="BN263" s="162">
        <v>8532.6258834315777</v>
      </c>
      <c r="BO263" s="162">
        <v>15545.112787292994</v>
      </c>
      <c r="BP263" s="162">
        <v>0</v>
      </c>
      <c r="BQ263" s="162">
        <v>17093.711992378459</v>
      </c>
      <c r="BR263" s="162">
        <v>10210.510957826116</v>
      </c>
      <c r="BS263" s="162">
        <v>16857.652361333778</v>
      </c>
      <c r="BT263" s="162">
        <v>55868.740882262253</v>
      </c>
      <c r="BU263" s="162">
        <v>15704.045002827479</v>
      </c>
      <c r="BV263" s="162">
        <v>4913.1196430506152</v>
      </c>
      <c r="BW263" s="162">
        <v>21177.42188923568</v>
      </c>
      <c r="BX263" s="162">
        <v>32709.102800765413</v>
      </c>
      <c r="BY263" s="162">
        <v>11927.898281100302</v>
      </c>
      <c r="BZ263" s="162">
        <v>7634.9072001340655</v>
      </c>
      <c r="CA263" s="162">
        <v>13199.304245861356</v>
      </c>
    </row>
    <row r="264" spans="1:79" hidden="1" x14ac:dyDescent="0.45">
      <c r="A264" s="19">
        <v>260</v>
      </c>
      <c r="B264" s="19" t="str">
        <f t="shared" si="18"/>
        <v>410140_Blue</v>
      </c>
      <c r="C264" s="19" t="s">
        <v>1948</v>
      </c>
      <c r="D264" s="19" t="s">
        <v>1948</v>
      </c>
      <c r="E264" s="19" t="s">
        <v>270</v>
      </c>
      <c r="F264" s="19" t="s">
        <v>270</v>
      </c>
      <c r="G264" s="19">
        <f t="shared" si="19"/>
        <v>4101</v>
      </c>
      <c r="H264" s="19">
        <f t="shared" si="16"/>
        <v>410140</v>
      </c>
      <c r="I264" s="19" t="str">
        <f t="shared" si="17"/>
        <v>410140</v>
      </c>
      <c r="J264" s="99"/>
      <c r="K264" s="100"/>
      <c r="L264" s="101"/>
      <c r="M264" s="102"/>
      <c r="N264" s="102"/>
      <c r="O264" s="126"/>
      <c r="P264" s="104"/>
      <c r="Q264" s="104"/>
      <c r="R264" s="107" t="s">
        <v>362</v>
      </c>
      <c r="S264" s="108">
        <v>379.43353404760535</v>
      </c>
      <c r="T264" s="108">
        <v>469.86233338351741</v>
      </c>
      <c r="U264" s="108">
        <v>602.50350719164976</v>
      </c>
      <c r="V264" s="108">
        <v>498.64829690343493</v>
      </c>
      <c r="W264" s="108"/>
      <c r="X264" s="162">
        <v>0</v>
      </c>
      <c r="Y264" s="162">
        <v>369.25254924882341</v>
      </c>
      <c r="Z264" s="162">
        <v>237.55575386588123</v>
      </c>
      <c r="AA264" s="162">
        <v>367.29825279127618</v>
      </c>
      <c r="AB264" s="162">
        <v>118.94789467366947</v>
      </c>
      <c r="AC264" s="162">
        <v>148.87491953776541</v>
      </c>
      <c r="AD264" s="162">
        <v>116.85323210881479</v>
      </c>
      <c r="AE264" s="162">
        <v>141.25293698605054</v>
      </c>
      <c r="AF264" s="162">
        <v>15599.024992912369</v>
      </c>
      <c r="AG264" s="162">
        <v>5410.8552361272332</v>
      </c>
      <c r="AH264" s="162">
        <v>9404.6742480962639</v>
      </c>
      <c r="AI264" s="162">
        <v>6105.5877555502339</v>
      </c>
      <c r="AJ264" s="162">
        <v>240.00425619247136</v>
      </c>
      <c r="AK264" s="162">
        <v>236.49278316014875</v>
      </c>
      <c r="AL264" s="162">
        <v>208.89193538700826</v>
      </c>
      <c r="AM264" s="162">
        <v>238.40881794663076</v>
      </c>
      <c r="AN264" s="162">
        <v>190.25958758359988</v>
      </c>
      <c r="AO264" s="162">
        <v>249.82380423123573</v>
      </c>
      <c r="AP264" s="162">
        <v>153.53353394598955</v>
      </c>
      <c r="AQ264" s="162">
        <v>233.19636077466728</v>
      </c>
      <c r="AR264" s="162">
        <v>0</v>
      </c>
      <c r="AS264" s="162">
        <v>290.43849147329479</v>
      </c>
      <c r="AT264" s="162">
        <v>497.78319874750088</v>
      </c>
      <c r="AU264" s="162">
        <v>402.43359368697918</v>
      </c>
      <c r="AV264" s="162">
        <v>200.80346731869264</v>
      </c>
      <c r="AW264" s="162">
        <v>212.61051455256816</v>
      </c>
      <c r="AX264" s="162">
        <v>156.76619392081273</v>
      </c>
      <c r="AY264" s="162">
        <v>208.07590171128729</v>
      </c>
      <c r="AZ264" s="162">
        <v>233.66699126584709</v>
      </c>
      <c r="BA264" s="162">
        <v>259.68287063486235</v>
      </c>
      <c r="BB264" s="162">
        <v>208.54029197577589</v>
      </c>
      <c r="BC264" s="162">
        <v>252.11106440095642</v>
      </c>
      <c r="BD264" s="162">
        <v>0</v>
      </c>
      <c r="BE264" s="162">
        <v>281.08393110305587</v>
      </c>
      <c r="BF264" s="162">
        <v>468.85184583794666</v>
      </c>
      <c r="BG264" s="162">
        <v>375.62670598881061</v>
      </c>
      <c r="BH264" s="162">
        <v>198.77637590812992</v>
      </c>
      <c r="BI264" s="162">
        <v>261.38534587005893</v>
      </c>
      <c r="BJ264" s="162">
        <v>151.91124533726006</v>
      </c>
      <c r="BK264" s="162">
        <v>255.8631523061193</v>
      </c>
      <c r="BL264" s="162">
        <v>0</v>
      </c>
      <c r="BM264" s="162">
        <v>171.04691939905169</v>
      </c>
      <c r="BN264" s="162">
        <v>246.42525430675502</v>
      </c>
      <c r="BO264" s="162">
        <v>189.4363327800697</v>
      </c>
      <c r="BP264" s="162">
        <v>0</v>
      </c>
      <c r="BQ264" s="162">
        <v>244.77538139203858</v>
      </c>
      <c r="BR264" s="162">
        <v>180.0287225758762</v>
      </c>
      <c r="BS264" s="162">
        <v>243.15258102805154</v>
      </c>
      <c r="BT264" s="162">
        <v>225.53681858981562</v>
      </c>
      <c r="BU264" s="162">
        <v>285.02870432095534</v>
      </c>
      <c r="BV264" s="162">
        <v>177.10491860911577</v>
      </c>
      <c r="BW264" s="162">
        <v>269.84465815356788</v>
      </c>
      <c r="BX264" s="162">
        <v>272.37671872240736</v>
      </c>
      <c r="BY264" s="162">
        <v>286.43833244309684</v>
      </c>
      <c r="BZ264" s="162">
        <v>252.61324643302416</v>
      </c>
      <c r="CA264" s="162">
        <v>284.27530521749298</v>
      </c>
    </row>
    <row r="265" spans="1:79" hidden="1" x14ac:dyDescent="0.45">
      <c r="A265" s="19">
        <v>261</v>
      </c>
      <c r="B265" s="19" t="str">
        <f t="shared" si="18"/>
        <v>410140_Grey</v>
      </c>
      <c r="C265" s="19" t="s">
        <v>1948</v>
      </c>
      <c r="D265" s="19" t="s">
        <v>1948</v>
      </c>
      <c r="E265" s="19" t="s">
        <v>270</v>
      </c>
      <c r="F265" s="19" t="s">
        <v>270</v>
      </c>
      <c r="G265" s="19">
        <f t="shared" si="19"/>
        <v>4101</v>
      </c>
      <c r="H265" s="19">
        <f t="shared" si="16"/>
        <v>410140</v>
      </c>
      <c r="I265" s="19" t="str">
        <f t="shared" si="17"/>
        <v>410140</v>
      </c>
      <c r="J265" s="109"/>
      <c r="K265" s="110"/>
      <c r="L265" s="111"/>
      <c r="M265" s="112"/>
      <c r="N265" s="112"/>
      <c r="O265" s="127"/>
      <c r="P265" s="114"/>
      <c r="Q265" s="114"/>
      <c r="R265" s="107" t="s">
        <v>364</v>
      </c>
      <c r="S265" s="108">
        <v>198.26437966789257</v>
      </c>
      <c r="T265" s="108">
        <v>373.64396620167747</v>
      </c>
      <c r="U265" s="108">
        <v>629.78952382569719</v>
      </c>
      <c r="V265" s="108">
        <v>410.77921469308865</v>
      </c>
      <c r="W265" s="108"/>
      <c r="X265" s="162">
        <v>0</v>
      </c>
      <c r="Y265" s="162">
        <v>3.618984113299152</v>
      </c>
      <c r="Z265" s="162">
        <v>21.713904679794911</v>
      </c>
      <c r="AA265" s="162">
        <v>3.8883384672398305</v>
      </c>
      <c r="AB265" s="162">
        <v>12.69421194180139</v>
      </c>
      <c r="AC265" s="162">
        <v>48.462865146992165</v>
      </c>
      <c r="AD265" s="162">
        <v>193.7155198722688</v>
      </c>
      <c r="AE265" s="162">
        <v>64.982866437853332</v>
      </c>
      <c r="AF265" s="162">
        <v>7849.9484277740457</v>
      </c>
      <c r="AG265" s="162">
        <v>2646.6180825938827</v>
      </c>
      <c r="AH265" s="162">
        <v>4717.1187308588705</v>
      </c>
      <c r="AI265" s="162">
        <v>3003.9989522128139</v>
      </c>
      <c r="AJ265" s="162">
        <v>0.92593150181649742</v>
      </c>
      <c r="AK265" s="162">
        <v>0.77913800377180231</v>
      </c>
      <c r="AL265" s="162">
        <v>3.4994553876632755</v>
      </c>
      <c r="AM265" s="162">
        <v>0.89952649814716579</v>
      </c>
      <c r="AN265" s="162">
        <v>0.91171357910943229</v>
      </c>
      <c r="AO265" s="162">
        <v>1.320635877680947</v>
      </c>
      <c r="AP265" s="162">
        <v>5.9315632338806816</v>
      </c>
      <c r="AQ265" s="162">
        <v>1.2416514560114236</v>
      </c>
      <c r="AR265" s="162">
        <v>0</v>
      </c>
      <c r="AS265" s="162">
        <v>183.96681189953878</v>
      </c>
      <c r="AT265" s="162">
        <v>551.90043569861609</v>
      </c>
      <c r="AU265" s="162">
        <v>378.13219543854575</v>
      </c>
      <c r="AV265" s="162">
        <v>0.20624347335427051</v>
      </c>
      <c r="AW265" s="162">
        <v>0.1735464532797108</v>
      </c>
      <c r="AX265" s="162">
        <v>0.77947432675535488</v>
      </c>
      <c r="AY265" s="162">
        <v>0.27237594744969312</v>
      </c>
      <c r="AZ265" s="162">
        <v>310.40823010420434</v>
      </c>
      <c r="BA265" s="162">
        <v>261.19734373791533</v>
      </c>
      <c r="BB265" s="162">
        <v>293.28836719620972</v>
      </c>
      <c r="BC265" s="162">
        <v>270.93598532725417</v>
      </c>
      <c r="BD265" s="162">
        <v>0</v>
      </c>
      <c r="BE265" s="162">
        <v>36.343158551245011</v>
      </c>
      <c r="BF265" s="162">
        <v>218.05895130747004</v>
      </c>
      <c r="BG265" s="162">
        <v>124.23688721968627</v>
      </c>
      <c r="BH265" s="162">
        <v>79.680110260437871</v>
      </c>
      <c r="BI265" s="162">
        <v>115.41827911600892</v>
      </c>
      <c r="BJ265" s="162">
        <v>64.799354660544466</v>
      </c>
      <c r="BK265" s="162">
        <v>111.37923257219244</v>
      </c>
      <c r="BL265" s="162">
        <v>0</v>
      </c>
      <c r="BM265" s="162">
        <v>75.544302713085003</v>
      </c>
      <c r="BN265" s="162">
        <v>453.26581627850982</v>
      </c>
      <c r="BO265" s="162">
        <v>159.26470374404931</v>
      </c>
      <c r="BP265" s="162">
        <v>0</v>
      </c>
      <c r="BQ265" s="162">
        <v>1.2201383479344952E-3</v>
      </c>
      <c r="BR265" s="162">
        <v>1.0960368239525646E-2</v>
      </c>
      <c r="BS265" s="162">
        <v>1.5541798880489607E-3</v>
      </c>
      <c r="BT265" s="162">
        <v>1.4631440703756555</v>
      </c>
      <c r="BU265" s="162">
        <v>1.2311830281036953</v>
      </c>
      <c r="BV265" s="162">
        <v>5.5297906918155544</v>
      </c>
      <c r="BW265" s="162">
        <v>1.6549492198003668</v>
      </c>
      <c r="BX265" s="162">
        <v>4.6626098743428912</v>
      </c>
      <c r="BY265" s="162">
        <v>3.9234182471763117</v>
      </c>
      <c r="BZ265" s="162">
        <v>5.034804784874547</v>
      </c>
      <c r="CA265" s="162">
        <v>4.0810169950764283</v>
      </c>
    </row>
    <row r="266" spans="1:79" hidden="1" x14ac:dyDescent="0.45">
      <c r="A266" s="19">
        <v>262</v>
      </c>
      <c r="B266" s="19" t="str">
        <f t="shared" si="18"/>
        <v>410210_Green</v>
      </c>
      <c r="C266" s="19" t="s">
        <v>1948</v>
      </c>
      <c r="D266" s="19" t="s">
        <v>1948</v>
      </c>
      <c r="E266" s="19" t="s">
        <v>281</v>
      </c>
      <c r="F266" s="19" t="s">
        <v>281</v>
      </c>
      <c r="G266" s="19">
        <f t="shared" si="19"/>
        <v>4102</v>
      </c>
      <c r="H266" s="19">
        <f t="shared" si="16"/>
        <v>410210</v>
      </c>
      <c r="I266" s="19" t="str">
        <f t="shared" si="17"/>
        <v>410210</v>
      </c>
      <c r="J266" s="115" t="s">
        <v>1970</v>
      </c>
      <c r="K266" s="116" t="s">
        <v>1971</v>
      </c>
      <c r="L266" s="117" t="s">
        <v>1972</v>
      </c>
      <c r="M266" s="118" t="s">
        <v>1973</v>
      </c>
      <c r="N266" s="118" t="s">
        <v>1676</v>
      </c>
      <c r="O266" s="125" t="s">
        <v>1677</v>
      </c>
      <c r="P266" s="104">
        <v>0.08</v>
      </c>
      <c r="Q266" s="104">
        <v>5.8091717374515142E-2</v>
      </c>
      <c r="R266" s="107" t="s">
        <v>361</v>
      </c>
      <c r="S266" s="108">
        <v>5174.4156421201615</v>
      </c>
      <c r="T266" s="108">
        <v>2534.5495056075579</v>
      </c>
      <c r="U266" s="108">
        <v>1471.3065919586927</v>
      </c>
      <c r="V266" s="108">
        <v>3106.6668808137492</v>
      </c>
      <c r="W266" s="108"/>
      <c r="X266" s="162">
        <v>4051.7689034302152</v>
      </c>
      <c r="Y266" s="162">
        <v>2203.8027773847652</v>
      </c>
      <c r="Z266" s="162">
        <v>868.29618205649138</v>
      </c>
      <c r="AA266" s="162">
        <v>2198.070860605445</v>
      </c>
      <c r="AB266" s="162">
        <v>6796.2464590390937</v>
      </c>
      <c r="AC266" s="162">
        <v>3722.9155284213534</v>
      </c>
      <c r="AD266" s="162">
        <v>1659.4617963075116</v>
      </c>
      <c r="AE266" s="162">
        <v>4095.0811622182619</v>
      </c>
      <c r="AF266" s="162">
        <v>2515.3438294511107</v>
      </c>
      <c r="AG266" s="162">
        <v>1620.8093182998532</v>
      </c>
      <c r="AH266" s="162">
        <v>858.0525756874531</v>
      </c>
      <c r="AI266" s="162">
        <v>1203.9746766336034</v>
      </c>
      <c r="AJ266" s="162">
        <v>4440.3248450303363</v>
      </c>
      <c r="AK266" s="162">
        <v>2537.0925797542091</v>
      </c>
      <c r="AL266" s="162">
        <v>1197.3512155213091</v>
      </c>
      <c r="AM266" s="162">
        <v>2610.8296101114543</v>
      </c>
      <c r="AN266" s="162">
        <v>7113.5987695266094</v>
      </c>
      <c r="AO266" s="162">
        <v>4669.4255907146107</v>
      </c>
      <c r="AP266" s="162">
        <v>2478.8344375637048</v>
      </c>
      <c r="AQ266" s="162">
        <v>4851.7731477701363</v>
      </c>
      <c r="AR266" s="162">
        <v>6481.0272476842483</v>
      </c>
      <c r="AS266" s="162">
        <v>3530.6206231921678</v>
      </c>
      <c r="AT266" s="162">
        <v>1440.8902966845487</v>
      </c>
      <c r="AU266" s="162">
        <v>3269.6193294794589</v>
      </c>
      <c r="AV266" s="162">
        <v>2844.3626976095329</v>
      </c>
      <c r="AW266" s="162">
        <v>1442.4501978212718</v>
      </c>
      <c r="AX266" s="162">
        <v>595.37571115645767</v>
      </c>
      <c r="AY266" s="162">
        <v>1934.9971914947755</v>
      </c>
      <c r="AZ266" s="162">
        <v>10969.44420857743</v>
      </c>
      <c r="BA266" s="162">
        <v>5698.8866294232994</v>
      </c>
      <c r="BB266" s="162">
        <v>1994.0292560788271</v>
      </c>
      <c r="BC266" s="162">
        <v>5081.6782176070365</v>
      </c>
      <c r="BD266" s="162">
        <v>8478.7602602938023</v>
      </c>
      <c r="BE266" s="162">
        <v>4704.4144538731416</v>
      </c>
      <c r="BF266" s="162">
        <v>1995.9265150446724</v>
      </c>
      <c r="BG266" s="162">
        <v>3328.9074501486261</v>
      </c>
      <c r="BH266" s="162">
        <v>4338.2102206414711</v>
      </c>
      <c r="BI266" s="162">
        <v>2554.832999389364</v>
      </c>
      <c r="BJ266" s="162">
        <v>1275.3651685706884</v>
      </c>
      <c r="BK266" s="162">
        <v>2555.7106226766064</v>
      </c>
      <c r="BL266" s="162">
        <v>7945.1851893649982</v>
      </c>
      <c r="BM266" s="162">
        <v>4508.5140899095722</v>
      </c>
      <c r="BN266" s="162">
        <v>1997.6360768742115</v>
      </c>
      <c r="BO266" s="162">
        <v>3763.3216402183939</v>
      </c>
      <c r="BP266" s="162">
        <v>0</v>
      </c>
      <c r="BQ266" s="162">
        <v>4771.8783396801509</v>
      </c>
      <c r="BR266" s="162">
        <v>3043.1235495987589</v>
      </c>
      <c r="BS266" s="162">
        <v>4678.1199163537449</v>
      </c>
      <c r="BT266" s="162">
        <v>4785.2508206142365</v>
      </c>
      <c r="BU266" s="162">
        <v>3925.5971674337893</v>
      </c>
      <c r="BV266" s="162">
        <v>1691.1051918018959</v>
      </c>
      <c r="BW266" s="162">
        <v>3853.4856205155761</v>
      </c>
      <c r="BX266" s="162">
        <v>4397.1823930871142</v>
      </c>
      <c r="BY266" s="162">
        <v>3258.7380777939065</v>
      </c>
      <c r="BZ266" s="162">
        <v>2369.6815347702404</v>
      </c>
      <c r="CA266" s="162">
        <v>3178.4364117586147</v>
      </c>
    </row>
    <row r="267" spans="1:79" hidden="1" x14ac:dyDescent="0.45">
      <c r="A267" s="19">
        <v>263</v>
      </c>
      <c r="B267" s="19" t="str">
        <f t="shared" si="18"/>
        <v>410210_Blue</v>
      </c>
      <c r="C267" s="19" t="s">
        <v>1948</v>
      </c>
      <c r="D267" s="19" t="s">
        <v>1948</v>
      </c>
      <c r="E267" s="19" t="s">
        <v>281</v>
      </c>
      <c r="F267" s="19" t="s">
        <v>281</v>
      </c>
      <c r="G267" s="19">
        <f t="shared" si="19"/>
        <v>4102</v>
      </c>
      <c r="H267" s="19">
        <f t="shared" si="16"/>
        <v>410210</v>
      </c>
      <c r="I267" s="19" t="str">
        <f t="shared" si="17"/>
        <v>410210</v>
      </c>
      <c r="J267" s="99"/>
      <c r="K267" s="100"/>
      <c r="L267" s="101"/>
      <c r="M267" s="102"/>
      <c r="N267" s="102"/>
      <c r="O267" s="126"/>
      <c r="P267" s="104"/>
      <c r="Q267" s="104"/>
      <c r="R267" s="107" t="s">
        <v>362</v>
      </c>
      <c r="S267" s="108">
        <v>129.13015007523987</v>
      </c>
      <c r="T267" s="108">
        <v>149.35760241610731</v>
      </c>
      <c r="U267" s="108">
        <v>247.56544702712623</v>
      </c>
      <c r="V267" s="108">
        <v>157.60060575837718</v>
      </c>
      <c r="W267" s="108"/>
      <c r="X267" s="162">
        <v>0</v>
      </c>
      <c r="Y267" s="162">
        <v>238.55797757936213</v>
      </c>
      <c r="Z267" s="162">
        <v>254.20778786886956</v>
      </c>
      <c r="AA267" s="162">
        <v>238.69666920001316</v>
      </c>
      <c r="AB267" s="162">
        <v>120.97452753656303</v>
      </c>
      <c r="AC267" s="162">
        <v>138.01829104767941</v>
      </c>
      <c r="AD267" s="162">
        <v>146.3873874665625</v>
      </c>
      <c r="AE267" s="162">
        <v>136.93969528748974</v>
      </c>
      <c r="AF267" s="162">
        <v>1701.4427250918277</v>
      </c>
      <c r="AG267" s="162">
        <v>1916.6779159212608</v>
      </c>
      <c r="AH267" s="162">
        <v>1606.4126306278104</v>
      </c>
      <c r="AI267" s="162">
        <v>1726.4529739972645</v>
      </c>
      <c r="AJ267" s="162">
        <v>212.4069367801925</v>
      </c>
      <c r="AK267" s="162">
        <v>186.05048272291577</v>
      </c>
      <c r="AL267" s="162">
        <v>236.0160552640881</v>
      </c>
      <c r="AM267" s="162">
        <v>192.06676568907133</v>
      </c>
      <c r="AN267" s="162">
        <v>132.18480135964265</v>
      </c>
      <c r="AO267" s="162">
        <v>138.10498602741461</v>
      </c>
      <c r="AP267" s="162">
        <v>148.73860980183642</v>
      </c>
      <c r="AQ267" s="162">
        <v>138.53413220688358</v>
      </c>
      <c r="AR267" s="162">
        <v>0</v>
      </c>
      <c r="AS267" s="162">
        <v>172.91751226855763</v>
      </c>
      <c r="AT267" s="162">
        <v>198.82965495825118</v>
      </c>
      <c r="AU267" s="162">
        <v>177.78662775542594</v>
      </c>
      <c r="AV267" s="162">
        <v>158.64500158374645</v>
      </c>
      <c r="AW267" s="162">
        <v>149.09277612241854</v>
      </c>
      <c r="AX267" s="162">
        <v>174.90307147769792</v>
      </c>
      <c r="AY267" s="162">
        <v>158.31657043571704</v>
      </c>
      <c r="AZ267" s="162">
        <v>135.36782187901082</v>
      </c>
      <c r="BA267" s="162">
        <v>162.22433113594445</v>
      </c>
      <c r="BB267" s="162">
        <v>160.50639334149605</v>
      </c>
      <c r="BC267" s="162">
        <v>161.50471963912821</v>
      </c>
      <c r="BD267" s="162">
        <v>0</v>
      </c>
      <c r="BE267" s="162">
        <v>273.56172577687374</v>
      </c>
      <c r="BF267" s="162">
        <v>328.74425773211937</v>
      </c>
      <c r="BG267" s="162">
        <v>306.75537812725713</v>
      </c>
      <c r="BH267" s="162">
        <v>163.91877590457349</v>
      </c>
      <c r="BI267" s="162">
        <v>190.49899741886702</v>
      </c>
      <c r="BJ267" s="162">
        <v>206.3932518297708</v>
      </c>
      <c r="BK267" s="162">
        <v>190.26775257939826</v>
      </c>
      <c r="BL267" s="162">
        <v>0</v>
      </c>
      <c r="BM267" s="162">
        <v>157.04889361556681</v>
      </c>
      <c r="BN267" s="162">
        <v>184.42830629503823</v>
      </c>
      <c r="BO267" s="162">
        <v>167.65893430071901</v>
      </c>
      <c r="BP267" s="162">
        <v>0</v>
      </c>
      <c r="BQ267" s="162">
        <v>154.35303015485144</v>
      </c>
      <c r="BR267" s="162">
        <v>201.92683135729266</v>
      </c>
      <c r="BS267" s="162">
        <v>157.63209093326978</v>
      </c>
      <c r="BT267" s="162">
        <v>146.26876277402124</v>
      </c>
      <c r="BU267" s="162">
        <v>162.94895198761719</v>
      </c>
      <c r="BV267" s="162">
        <v>166.71081739769051</v>
      </c>
      <c r="BW267" s="162">
        <v>160.64481450190144</v>
      </c>
      <c r="BX267" s="162">
        <v>128.78758638010575</v>
      </c>
      <c r="BY267" s="162">
        <v>140.226541346098</v>
      </c>
      <c r="BZ267" s="162">
        <v>167.02861087802279</v>
      </c>
      <c r="CA267" s="162">
        <v>144.53895409556677</v>
      </c>
    </row>
    <row r="268" spans="1:79" hidden="1" x14ac:dyDescent="0.45">
      <c r="A268" s="19">
        <v>264</v>
      </c>
      <c r="B268" s="19" t="str">
        <f t="shared" si="18"/>
        <v>410210_Grey</v>
      </c>
      <c r="C268" s="19" t="s">
        <v>1948</v>
      </c>
      <c r="D268" s="19" t="s">
        <v>1948</v>
      </c>
      <c r="E268" s="19" t="s">
        <v>281</v>
      </c>
      <c r="F268" s="19" t="s">
        <v>281</v>
      </c>
      <c r="G268" s="19">
        <f t="shared" si="19"/>
        <v>4102</v>
      </c>
      <c r="H268" s="19">
        <f t="shared" si="16"/>
        <v>410210</v>
      </c>
      <c r="I268" s="19" t="str">
        <f t="shared" si="17"/>
        <v>410210</v>
      </c>
      <c r="J268" s="109"/>
      <c r="K268" s="110"/>
      <c r="L268" s="111"/>
      <c r="M268" s="112"/>
      <c r="N268" s="112"/>
      <c r="O268" s="127"/>
      <c r="P268" s="114"/>
      <c r="Q268" s="114"/>
      <c r="R268" s="107" t="s">
        <v>364</v>
      </c>
      <c r="S268" s="108">
        <v>6.6380939388769278</v>
      </c>
      <c r="T268" s="108">
        <v>21.836232378860011</v>
      </c>
      <c r="U268" s="108">
        <v>69.14229266283435</v>
      </c>
      <c r="V268" s="108">
        <v>24.176264824365688</v>
      </c>
      <c r="W268" s="108"/>
      <c r="X268" s="162">
        <v>0</v>
      </c>
      <c r="Y268" s="162">
        <v>2.6597404988892595</v>
      </c>
      <c r="Z268" s="162">
        <v>4.07103137585091</v>
      </c>
      <c r="AA268" s="162">
        <v>2.6652052618732021</v>
      </c>
      <c r="AB268" s="162">
        <v>0.48396493809081009</v>
      </c>
      <c r="AC268" s="162">
        <v>3.1271189662953702</v>
      </c>
      <c r="AD268" s="162">
        <v>4.1903647151510572</v>
      </c>
      <c r="AE268" s="162">
        <v>2.6039811066179235</v>
      </c>
      <c r="AF268" s="162">
        <v>825.65665808246945</v>
      </c>
      <c r="AG268" s="162">
        <v>931.0171249812654</v>
      </c>
      <c r="AH268" s="162">
        <v>775.27963372341856</v>
      </c>
      <c r="AI268" s="162">
        <v>834.861219223033</v>
      </c>
      <c r="AJ268" s="162">
        <v>0.11394055032779378</v>
      </c>
      <c r="AK268" s="162">
        <v>0.6590477499909162</v>
      </c>
      <c r="AL268" s="162">
        <v>1.0080080886443372</v>
      </c>
      <c r="AM268" s="162">
        <v>0.63682215700317546</v>
      </c>
      <c r="AN268" s="162">
        <v>1.7739964764543119</v>
      </c>
      <c r="AO268" s="162">
        <v>10.307585670066727</v>
      </c>
      <c r="AP268" s="162">
        <v>10.510244748290173</v>
      </c>
      <c r="AQ268" s="162">
        <v>9.1564225304194728</v>
      </c>
      <c r="AR268" s="162">
        <v>0</v>
      </c>
      <c r="AS268" s="162">
        <v>1.2552012092433649</v>
      </c>
      <c r="AT268" s="162">
        <v>1.921226340678621</v>
      </c>
      <c r="AU268" s="162">
        <v>1.336954201058989</v>
      </c>
      <c r="AV268" s="162">
        <v>0</v>
      </c>
      <c r="AW268" s="162">
        <v>0</v>
      </c>
      <c r="AX268" s="162">
        <v>0</v>
      </c>
      <c r="AY268" s="162">
        <v>0</v>
      </c>
      <c r="AZ268" s="162">
        <v>1.1962246841465403</v>
      </c>
      <c r="BA268" s="162">
        <v>6.9455065772665803</v>
      </c>
      <c r="BB268" s="162">
        <v>10.623094927057499</v>
      </c>
      <c r="BC268" s="162">
        <v>7.4294227371206834</v>
      </c>
      <c r="BD268" s="162">
        <v>0</v>
      </c>
      <c r="BE268" s="162">
        <v>1.3174932030521631</v>
      </c>
      <c r="BF268" s="162">
        <v>2.016571229161475</v>
      </c>
      <c r="BG268" s="162">
        <v>1.6534445996793961</v>
      </c>
      <c r="BH268" s="162">
        <v>7.8826218486571547</v>
      </c>
      <c r="BI268" s="162">
        <v>45.902074294699894</v>
      </c>
      <c r="BJ268" s="162">
        <v>70.206843396777501</v>
      </c>
      <c r="BK268" s="162">
        <v>45.216551268389281</v>
      </c>
      <c r="BL268" s="162">
        <v>0</v>
      </c>
      <c r="BM268" s="162">
        <v>15.051922027545174</v>
      </c>
      <c r="BN268" s="162">
        <v>23.038656164609971</v>
      </c>
      <c r="BO268" s="162">
        <v>17.420604153375766</v>
      </c>
      <c r="BP268" s="162">
        <v>0</v>
      </c>
      <c r="BQ268" s="162">
        <v>0</v>
      </c>
      <c r="BR268" s="162">
        <v>0</v>
      </c>
      <c r="BS268" s="162">
        <v>0</v>
      </c>
      <c r="BT268" s="162">
        <v>0.13007034736494055</v>
      </c>
      <c r="BU268" s="162">
        <v>1.1180581208740352</v>
      </c>
      <c r="BV268" s="162">
        <v>1.7100606586260996</v>
      </c>
      <c r="BW268" s="162">
        <v>0.96131927720657928</v>
      </c>
      <c r="BX268" s="162">
        <v>6.530153443944145E-2</v>
      </c>
      <c r="BY268" s="162">
        <v>0.3833499796027951</v>
      </c>
      <c r="BZ268" s="162">
        <v>0.58633062661481705</v>
      </c>
      <c r="CA268" s="162">
        <v>0.39555870544079624</v>
      </c>
    </row>
    <row r="269" spans="1:79" hidden="1" x14ac:dyDescent="0.45">
      <c r="A269" s="19">
        <v>265</v>
      </c>
      <c r="B269" s="19" t="str">
        <f t="shared" si="18"/>
        <v>410221_Green</v>
      </c>
      <c r="C269" s="19" t="s">
        <v>1948</v>
      </c>
      <c r="D269" s="19" t="s">
        <v>1948</v>
      </c>
      <c r="E269" s="19" t="s">
        <v>281</v>
      </c>
      <c r="F269" s="19" t="s">
        <v>281</v>
      </c>
      <c r="G269" s="19">
        <f t="shared" si="19"/>
        <v>4102</v>
      </c>
      <c r="H269" s="19">
        <f t="shared" si="16"/>
        <v>410221</v>
      </c>
      <c r="I269" s="19" t="str">
        <f t="shared" si="17"/>
        <v>410221</v>
      </c>
      <c r="J269" s="115" t="s">
        <v>1974</v>
      </c>
      <c r="K269" s="116" t="s">
        <v>1975</v>
      </c>
      <c r="L269" s="120" t="s">
        <v>1976</v>
      </c>
      <c r="M269" s="118" t="s">
        <v>1977</v>
      </c>
      <c r="N269" s="118" t="s">
        <v>1970</v>
      </c>
      <c r="O269" s="125" t="s">
        <v>1971</v>
      </c>
      <c r="P269" s="104">
        <v>0.95</v>
      </c>
      <c r="Q269" s="104">
        <v>1</v>
      </c>
      <c r="R269" s="107" t="s">
        <v>361</v>
      </c>
      <c r="S269" s="108">
        <v>5446.7533074949069</v>
      </c>
      <c r="T269" s="108">
        <v>2667.9468480079559</v>
      </c>
      <c r="U269" s="108">
        <v>1548.7437810091503</v>
      </c>
      <c r="V269" s="108">
        <v>3270.1756640144731</v>
      </c>
      <c r="W269" s="108"/>
      <c r="X269" s="162">
        <v>4265.0198983475948</v>
      </c>
      <c r="Y269" s="162">
        <v>2319.7923972471212</v>
      </c>
      <c r="Z269" s="162">
        <v>913.99598111209627</v>
      </c>
      <c r="AA269" s="162">
        <v>2313.7588006373107</v>
      </c>
      <c r="AB269" s="162">
        <v>7153.9436410937833</v>
      </c>
      <c r="AC269" s="162">
        <v>3918.8584509698458</v>
      </c>
      <c r="AD269" s="162">
        <v>1746.8018908500123</v>
      </c>
      <c r="AE269" s="162">
        <v>4310.6117497034338</v>
      </c>
      <c r="AF269" s="162">
        <v>2647.7303467906431</v>
      </c>
      <c r="AG269" s="162">
        <v>1706.1150718945823</v>
      </c>
      <c r="AH269" s="162">
        <v>903.2132375657402</v>
      </c>
      <c r="AI269" s="162">
        <v>1267.3417648774773</v>
      </c>
      <c r="AJ269" s="162">
        <v>4674.0261526635122</v>
      </c>
      <c r="AK269" s="162">
        <v>2670.6237681623256</v>
      </c>
      <c r="AL269" s="162">
        <v>1260.3697005487466</v>
      </c>
      <c r="AM269" s="162">
        <v>2748.2416948541627</v>
      </c>
      <c r="AN269" s="162">
        <v>7487.9987047648519</v>
      </c>
      <c r="AO269" s="162">
        <v>4915.1848323311697</v>
      </c>
      <c r="AP269" s="162">
        <v>2609.2994079617947</v>
      </c>
      <c r="AQ269" s="162">
        <v>5107.1296292317229</v>
      </c>
      <c r="AR269" s="162">
        <v>6822.1339449307879</v>
      </c>
      <c r="AS269" s="162">
        <v>3716.4427612549139</v>
      </c>
      <c r="AT269" s="162">
        <v>1516.7266280889987</v>
      </c>
      <c r="AU269" s="162">
        <v>3441.704557346799</v>
      </c>
      <c r="AV269" s="162">
        <v>2994.065997483719</v>
      </c>
      <c r="AW269" s="162">
        <v>1518.3686292855493</v>
      </c>
      <c r="AX269" s="162">
        <v>626.71127490153447</v>
      </c>
      <c r="AY269" s="162">
        <v>2036.8391489418691</v>
      </c>
      <c r="AZ269" s="162">
        <v>11546.783377449927</v>
      </c>
      <c r="BA269" s="162">
        <v>5998.8280309718948</v>
      </c>
      <c r="BB269" s="162">
        <v>2098.9781642935022</v>
      </c>
      <c r="BC269" s="162">
        <v>5349.1349659021434</v>
      </c>
      <c r="BD269" s="162">
        <v>8925.0108003092664</v>
      </c>
      <c r="BE269" s="162">
        <v>4952.015214603307</v>
      </c>
      <c r="BF269" s="162">
        <v>2100.9752789943923</v>
      </c>
      <c r="BG269" s="162">
        <v>3504.1131054196067</v>
      </c>
      <c r="BH269" s="162">
        <v>4566.5370743594431</v>
      </c>
      <c r="BI269" s="162">
        <v>2689.2978940940675</v>
      </c>
      <c r="BJ269" s="162">
        <v>1342.4896511270406</v>
      </c>
      <c r="BK269" s="162">
        <v>2690.2217080806386</v>
      </c>
      <c r="BL269" s="162">
        <v>8363.3528309105241</v>
      </c>
      <c r="BM269" s="162">
        <v>4745.8043051679706</v>
      </c>
      <c r="BN269" s="162">
        <v>2102.774817762328</v>
      </c>
      <c r="BO269" s="162">
        <v>3961.3912002298885</v>
      </c>
      <c r="BP269" s="162">
        <v>0</v>
      </c>
      <c r="BQ269" s="162">
        <v>5023.0298312422647</v>
      </c>
      <c r="BR269" s="162">
        <v>3203.2879469460622</v>
      </c>
      <c r="BS269" s="162">
        <v>4924.3367540565741</v>
      </c>
      <c r="BT269" s="162">
        <v>5037.1061269623542</v>
      </c>
      <c r="BU269" s="162">
        <v>4132.207544667147</v>
      </c>
      <c r="BV269" s="162">
        <v>1780.1107282125222</v>
      </c>
      <c r="BW269" s="162">
        <v>4056.3006531742908</v>
      </c>
      <c r="BX269" s="162">
        <v>4628.6130453548576</v>
      </c>
      <c r="BY269" s="162">
        <v>3430.2506082041123</v>
      </c>
      <c r="BZ269" s="162">
        <v>2494.4016155476215</v>
      </c>
      <c r="CA269" s="162">
        <v>3345.7225386932787</v>
      </c>
    </row>
    <row r="270" spans="1:79" hidden="1" x14ac:dyDescent="0.45">
      <c r="A270" s="19">
        <v>266</v>
      </c>
      <c r="B270" s="19" t="str">
        <f t="shared" si="18"/>
        <v>410221_Blue</v>
      </c>
      <c r="C270" s="19" t="s">
        <v>1948</v>
      </c>
      <c r="D270" s="19" t="s">
        <v>1948</v>
      </c>
      <c r="E270" s="19" t="s">
        <v>281</v>
      </c>
      <c r="F270" s="19" t="s">
        <v>281</v>
      </c>
      <c r="G270" s="19">
        <f t="shared" si="19"/>
        <v>4102</v>
      </c>
      <c r="H270" s="19">
        <f t="shared" si="16"/>
        <v>410221</v>
      </c>
      <c r="I270" s="19" t="str">
        <f t="shared" si="17"/>
        <v>410221</v>
      </c>
      <c r="J270" s="99"/>
      <c r="K270" s="100"/>
      <c r="L270" s="121"/>
      <c r="M270" s="102"/>
      <c r="N270" s="102"/>
      <c r="O270" s="126"/>
      <c r="P270" s="104"/>
      <c r="Q270" s="104"/>
      <c r="R270" s="107" t="s">
        <v>362</v>
      </c>
      <c r="S270" s="108">
        <v>141.18963165814725</v>
      </c>
      <c r="T270" s="108">
        <v>162.48168675379719</v>
      </c>
      <c r="U270" s="108">
        <v>265.85836529171183</v>
      </c>
      <c r="V270" s="108">
        <v>171.15853237723914</v>
      </c>
      <c r="W270" s="108"/>
      <c r="X270" s="162">
        <v>0</v>
      </c>
      <c r="Y270" s="162">
        <v>256.37681850459171</v>
      </c>
      <c r="Z270" s="162">
        <v>272.85030301986268</v>
      </c>
      <c r="AA270" s="162">
        <v>256.5228096842244</v>
      </c>
      <c r="AB270" s="162">
        <v>132.6047658279611</v>
      </c>
      <c r="AC270" s="162">
        <v>150.54556952387307</v>
      </c>
      <c r="AD270" s="162">
        <v>159.35514470164475</v>
      </c>
      <c r="AE270" s="162">
        <v>149.41020556577868</v>
      </c>
      <c r="AF270" s="162">
        <v>1796.2555000966609</v>
      </c>
      <c r="AG270" s="162">
        <v>2022.8188588644853</v>
      </c>
      <c r="AH270" s="162">
        <v>1696.2238217134848</v>
      </c>
      <c r="AI270" s="162">
        <v>1822.5820778918574</v>
      </c>
      <c r="AJ270" s="162">
        <v>228.84940713704475</v>
      </c>
      <c r="AK270" s="162">
        <v>201.10577128727977</v>
      </c>
      <c r="AL270" s="162">
        <v>253.70111080430328</v>
      </c>
      <c r="AM270" s="162">
        <v>207.43870072533826</v>
      </c>
      <c r="AN270" s="162">
        <v>144.40505406278174</v>
      </c>
      <c r="AO270" s="162">
        <v>150.63682739727855</v>
      </c>
      <c r="AP270" s="162">
        <v>161.83011558088046</v>
      </c>
      <c r="AQ270" s="162">
        <v>151.0885602177722</v>
      </c>
      <c r="AR270" s="162">
        <v>0</v>
      </c>
      <c r="AS270" s="162">
        <v>187.28159186163961</v>
      </c>
      <c r="AT270" s="162">
        <v>214.55753153500126</v>
      </c>
      <c r="AU270" s="162">
        <v>192.40697658465891</v>
      </c>
      <c r="AV270" s="162">
        <v>172.25789640394365</v>
      </c>
      <c r="AW270" s="162">
        <v>162.2029222341248</v>
      </c>
      <c r="AX270" s="162">
        <v>189.37165418705044</v>
      </c>
      <c r="AY270" s="162">
        <v>171.91217940601794</v>
      </c>
      <c r="AZ270" s="162">
        <v>147.75560197790614</v>
      </c>
      <c r="BA270" s="162">
        <v>176.02561172204679</v>
      </c>
      <c r="BB270" s="162">
        <v>174.21725614894322</v>
      </c>
      <c r="BC270" s="162">
        <v>175.26812593592445</v>
      </c>
      <c r="BD270" s="162">
        <v>0</v>
      </c>
      <c r="BE270" s="162">
        <v>293.2228692388145</v>
      </c>
      <c r="BF270" s="162">
        <v>351.30974498117831</v>
      </c>
      <c r="BG270" s="162">
        <v>328.16355592342859</v>
      </c>
      <c r="BH270" s="162">
        <v>177.8092377942879</v>
      </c>
      <c r="BI270" s="162">
        <v>205.78841833564951</v>
      </c>
      <c r="BJ270" s="162">
        <v>222.51921245239032</v>
      </c>
      <c r="BK270" s="162">
        <v>205.54500271515607</v>
      </c>
      <c r="BL270" s="162">
        <v>0</v>
      </c>
      <c r="BM270" s="162">
        <v>170.57778275322823</v>
      </c>
      <c r="BN270" s="162">
        <v>199.39821715267183</v>
      </c>
      <c r="BO270" s="162">
        <v>181.74624663233581</v>
      </c>
      <c r="BP270" s="162">
        <v>0</v>
      </c>
      <c r="BQ270" s="162">
        <v>167.74003174194888</v>
      </c>
      <c r="BR270" s="162">
        <v>217.8177172182028</v>
      </c>
      <c r="BS270" s="162">
        <v>171.19167466659977</v>
      </c>
      <c r="BT270" s="162">
        <v>159.2302766042329</v>
      </c>
      <c r="BU270" s="162">
        <v>176.78837051328125</v>
      </c>
      <c r="BV270" s="162">
        <v>180.74822883967423</v>
      </c>
      <c r="BW270" s="162">
        <v>174.36296263358048</v>
      </c>
      <c r="BX270" s="162">
        <v>140.82903829484817</v>
      </c>
      <c r="BY270" s="162">
        <v>152.87004352220842</v>
      </c>
      <c r="BZ270" s="162">
        <v>181.08274829265557</v>
      </c>
      <c r="CA270" s="162">
        <v>157.40942536375451</v>
      </c>
    </row>
    <row r="271" spans="1:79" hidden="1" x14ac:dyDescent="0.45">
      <c r="A271" s="19">
        <v>267</v>
      </c>
      <c r="B271" s="19" t="str">
        <f t="shared" si="18"/>
        <v>410221_Grey</v>
      </c>
      <c r="C271" s="19" t="s">
        <v>1948</v>
      </c>
      <c r="D271" s="19" t="s">
        <v>1948</v>
      </c>
      <c r="E271" s="19" t="s">
        <v>281</v>
      </c>
      <c r="F271" s="19" t="s">
        <v>281</v>
      </c>
      <c r="G271" s="19">
        <f t="shared" si="19"/>
        <v>4102</v>
      </c>
      <c r="H271" s="19">
        <f t="shared" si="16"/>
        <v>410221</v>
      </c>
      <c r="I271" s="19" t="str">
        <f t="shared" si="17"/>
        <v>410221</v>
      </c>
      <c r="J271" s="109"/>
      <c r="K271" s="110"/>
      <c r="L271" s="111"/>
      <c r="M271" s="112"/>
      <c r="N271" s="112"/>
      <c r="O271" s="127"/>
      <c r="P271" s="114"/>
      <c r="Q271" s="114"/>
      <c r="R271" s="107" t="s">
        <v>364</v>
      </c>
      <c r="S271" s="108">
        <v>6.9874673040809769</v>
      </c>
      <c r="T271" s="108">
        <v>22.985507767221065</v>
      </c>
      <c r="U271" s="108">
        <v>72.781360697720373</v>
      </c>
      <c r="V271" s="108">
        <v>25.448699815121778</v>
      </c>
      <c r="W271" s="108"/>
      <c r="X271" s="162">
        <v>0</v>
      </c>
      <c r="Y271" s="162">
        <v>2.7997268409360627</v>
      </c>
      <c r="Z271" s="162">
        <v>4.2852961851062217</v>
      </c>
      <c r="AA271" s="162">
        <v>2.8054792230244234</v>
      </c>
      <c r="AB271" s="162">
        <v>0.50943677693769485</v>
      </c>
      <c r="AC271" s="162">
        <v>3.2917041750477583</v>
      </c>
      <c r="AD271" s="162">
        <v>4.4109102264747975</v>
      </c>
      <c r="AE271" s="162">
        <v>2.7410327438083408</v>
      </c>
      <c r="AF271" s="162">
        <v>869.11227166575736</v>
      </c>
      <c r="AG271" s="162">
        <v>980.01802629606891</v>
      </c>
      <c r="AH271" s="162">
        <v>816.08382497201956</v>
      </c>
      <c r="AI271" s="162">
        <v>878.80128339266639</v>
      </c>
      <c r="AJ271" s="162">
        <v>0.11993742139767767</v>
      </c>
      <c r="AK271" s="162">
        <v>0.69373447367464869</v>
      </c>
      <c r="AL271" s="162">
        <v>1.0610611459414077</v>
      </c>
      <c r="AM271" s="162">
        <v>0.67033911263492152</v>
      </c>
      <c r="AN271" s="162">
        <v>1.8673647120571706</v>
      </c>
      <c r="AO271" s="162">
        <v>10.850090179017608</v>
      </c>
      <c r="AP271" s="162">
        <v>11.063415524515973</v>
      </c>
      <c r="AQ271" s="162">
        <v>9.6383395057047085</v>
      </c>
      <c r="AR271" s="162">
        <v>0</v>
      </c>
      <c r="AS271" s="162">
        <v>1.3212644307824895</v>
      </c>
      <c r="AT271" s="162">
        <v>2.0223435165038115</v>
      </c>
      <c r="AU271" s="162">
        <v>1.407320211641041</v>
      </c>
      <c r="AV271" s="162">
        <v>0</v>
      </c>
      <c r="AW271" s="162">
        <v>0</v>
      </c>
      <c r="AX271" s="162">
        <v>0</v>
      </c>
      <c r="AY271" s="162">
        <v>0</v>
      </c>
      <c r="AZ271" s="162">
        <v>1.2591838780489899</v>
      </c>
      <c r="BA271" s="162">
        <v>7.3110595550174535</v>
      </c>
      <c r="BB271" s="162">
        <v>11.182205186376315</v>
      </c>
      <c r="BC271" s="162">
        <v>7.8204449864428254</v>
      </c>
      <c r="BD271" s="162">
        <v>0</v>
      </c>
      <c r="BE271" s="162">
        <v>1.3868349505812243</v>
      </c>
      <c r="BF271" s="162">
        <v>2.1227065570120791</v>
      </c>
      <c r="BG271" s="162">
        <v>1.7404679996625223</v>
      </c>
      <c r="BH271" s="162">
        <v>8.2974966827970054</v>
      </c>
      <c r="BI271" s="162">
        <v>48.317972941789364</v>
      </c>
      <c r="BJ271" s="162">
        <v>73.901940417660526</v>
      </c>
      <c r="BK271" s="162">
        <v>47.596369756199245</v>
      </c>
      <c r="BL271" s="162">
        <v>0</v>
      </c>
      <c r="BM271" s="162">
        <v>15.844128450047553</v>
      </c>
      <c r="BN271" s="162">
        <v>24.25121701537892</v>
      </c>
      <c r="BO271" s="162">
        <v>18.337478056185017</v>
      </c>
      <c r="BP271" s="162">
        <v>0</v>
      </c>
      <c r="BQ271" s="162">
        <v>0</v>
      </c>
      <c r="BR271" s="162">
        <v>0</v>
      </c>
      <c r="BS271" s="162">
        <v>0</v>
      </c>
      <c r="BT271" s="162">
        <v>0.13691615512099006</v>
      </c>
      <c r="BU271" s="162">
        <v>1.1769032851305634</v>
      </c>
      <c r="BV271" s="162">
        <v>1.8000638511853682</v>
      </c>
      <c r="BW271" s="162">
        <v>1.0119150286385046</v>
      </c>
      <c r="BX271" s="162">
        <v>6.8738457304675218E-2</v>
      </c>
      <c r="BY271" s="162">
        <v>0.40352629431873172</v>
      </c>
      <c r="BZ271" s="162">
        <v>0.61719013327875483</v>
      </c>
      <c r="CA271" s="162">
        <v>0.41637758467452241</v>
      </c>
    </row>
    <row r="272" spans="1:79" hidden="1" x14ac:dyDescent="0.45">
      <c r="A272" s="19">
        <v>268</v>
      </c>
      <c r="B272" s="19" t="str">
        <f t="shared" si="18"/>
        <v>410229_Green</v>
      </c>
      <c r="C272" s="19" t="s">
        <v>1948</v>
      </c>
      <c r="D272" s="19" t="s">
        <v>1948</v>
      </c>
      <c r="E272" s="19" t="s">
        <v>282</v>
      </c>
      <c r="F272" s="19" t="s">
        <v>282</v>
      </c>
      <c r="G272" s="19">
        <f t="shared" si="19"/>
        <v>4102</v>
      </c>
      <c r="H272" s="19">
        <f t="shared" si="16"/>
        <v>410229</v>
      </c>
      <c r="I272" s="19" t="str">
        <f t="shared" si="17"/>
        <v>410229</v>
      </c>
      <c r="J272" s="115" t="s">
        <v>1978</v>
      </c>
      <c r="K272" s="116" t="s">
        <v>1979</v>
      </c>
      <c r="L272" s="120" t="s">
        <v>1980</v>
      </c>
      <c r="M272" s="131"/>
      <c r="N272" s="118" t="s">
        <v>1970</v>
      </c>
      <c r="O272" s="118"/>
      <c r="P272" s="104">
        <v>0.95</v>
      </c>
      <c r="Q272" s="104">
        <v>1</v>
      </c>
      <c r="R272" s="107" t="s">
        <v>361</v>
      </c>
      <c r="S272" s="108">
        <v>5446.7533074949069</v>
      </c>
      <c r="T272" s="108">
        <v>2667.9468480079559</v>
      </c>
      <c r="U272" s="108">
        <v>1548.7437810091503</v>
      </c>
      <c r="V272" s="108">
        <v>3270.1756640144731</v>
      </c>
      <c r="W272" s="108"/>
      <c r="X272" s="162">
        <v>4265.0198983475948</v>
      </c>
      <c r="Y272" s="162">
        <v>2319.7923972471212</v>
      </c>
      <c r="Z272" s="162">
        <v>913.99598111209627</v>
      </c>
      <c r="AA272" s="162">
        <v>2313.7588006373107</v>
      </c>
      <c r="AB272" s="162">
        <v>7153.9436410937833</v>
      </c>
      <c r="AC272" s="162">
        <v>3918.8584509698458</v>
      </c>
      <c r="AD272" s="162">
        <v>1746.8018908500123</v>
      </c>
      <c r="AE272" s="162">
        <v>4310.6117497034338</v>
      </c>
      <c r="AF272" s="162">
        <v>2647.7303467906431</v>
      </c>
      <c r="AG272" s="162">
        <v>1706.1150718945823</v>
      </c>
      <c r="AH272" s="162">
        <v>903.2132375657402</v>
      </c>
      <c r="AI272" s="162">
        <v>1267.3417648774773</v>
      </c>
      <c r="AJ272" s="162">
        <v>4674.0261526635122</v>
      </c>
      <c r="AK272" s="162">
        <v>2670.6237681623256</v>
      </c>
      <c r="AL272" s="162">
        <v>1260.3697005487466</v>
      </c>
      <c r="AM272" s="162">
        <v>2748.2416948541627</v>
      </c>
      <c r="AN272" s="162">
        <v>7487.9987047648519</v>
      </c>
      <c r="AO272" s="162">
        <v>4915.1848323311697</v>
      </c>
      <c r="AP272" s="162">
        <v>2609.2994079617947</v>
      </c>
      <c r="AQ272" s="162">
        <v>5107.1296292317229</v>
      </c>
      <c r="AR272" s="162">
        <v>6822.1339449307879</v>
      </c>
      <c r="AS272" s="162">
        <v>3716.4427612549139</v>
      </c>
      <c r="AT272" s="162">
        <v>1516.7266280889987</v>
      </c>
      <c r="AU272" s="162">
        <v>3441.704557346799</v>
      </c>
      <c r="AV272" s="162">
        <v>2994.065997483719</v>
      </c>
      <c r="AW272" s="162">
        <v>1518.3686292855493</v>
      </c>
      <c r="AX272" s="162">
        <v>626.71127490153447</v>
      </c>
      <c r="AY272" s="162">
        <v>2036.8391489418691</v>
      </c>
      <c r="AZ272" s="162">
        <v>11546.783377449927</v>
      </c>
      <c r="BA272" s="162">
        <v>5998.8280309718948</v>
      </c>
      <c r="BB272" s="162">
        <v>2098.9781642935022</v>
      </c>
      <c r="BC272" s="162">
        <v>5349.1349659021434</v>
      </c>
      <c r="BD272" s="162">
        <v>8925.0108003092664</v>
      </c>
      <c r="BE272" s="162">
        <v>4952.015214603307</v>
      </c>
      <c r="BF272" s="162">
        <v>2100.9752789943923</v>
      </c>
      <c r="BG272" s="162">
        <v>3504.1131054196067</v>
      </c>
      <c r="BH272" s="162">
        <v>4566.5370743594431</v>
      </c>
      <c r="BI272" s="162">
        <v>2689.2978940940675</v>
      </c>
      <c r="BJ272" s="162">
        <v>1342.4896511270406</v>
      </c>
      <c r="BK272" s="162">
        <v>2690.2217080806386</v>
      </c>
      <c r="BL272" s="162">
        <v>8363.3528309105241</v>
      </c>
      <c r="BM272" s="162">
        <v>4745.8043051679706</v>
      </c>
      <c r="BN272" s="162">
        <v>2102.774817762328</v>
      </c>
      <c r="BO272" s="162">
        <v>3961.3912002298885</v>
      </c>
      <c r="BP272" s="162">
        <v>0</v>
      </c>
      <c r="BQ272" s="162">
        <v>5023.0298312422647</v>
      </c>
      <c r="BR272" s="162">
        <v>3203.2879469460622</v>
      </c>
      <c r="BS272" s="162">
        <v>4924.3367540565741</v>
      </c>
      <c r="BT272" s="162">
        <v>5037.1061269623542</v>
      </c>
      <c r="BU272" s="162">
        <v>4132.207544667147</v>
      </c>
      <c r="BV272" s="162">
        <v>1780.1107282125222</v>
      </c>
      <c r="BW272" s="162">
        <v>4056.3006531742908</v>
      </c>
      <c r="BX272" s="162">
        <v>4628.6130453548576</v>
      </c>
      <c r="BY272" s="162">
        <v>3430.2506082041123</v>
      </c>
      <c r="BZ272" s="162">
        <v>2494.4016155476215</v>
      </c>
      <c r="CA272" s="162">
        <v>3345.7225386932787</v>
      </c>
    </row>
    <row r="273" spans="1:79" hidden="1" x14ac:dyDescent="0.45">
      <c r="A273" s="19">
        <v>269</v>
      </c>
      <c r="B273" s="19" t="str">
        <f t="shared" si="18"/>
        <v>410229_Blue</v>
      </c>
      <c r="C273" s="19" t="s">
        <v>1948</v>
      </c>
      <c r="D273" s="19" t="s">
        <v>1948</v>
      </c>
      <c r="E273" s="19" t="s">
        <v>282</v>
      </c>
      <c r="F273" s="19" t="s">
        <v>282</v>
      </c>
      <c r="G273" s="19">
        <f t="shared" si="19"/>
        <v>4102</v>
      </c>
      <c r="H273" s="19">
        <f t="shared" si="16"/>
        <v>410229</v>
      </c>
      <c r="I273" s="19" t="str">
        <f t="shared" si="17"/>
        <v>410229</v>
      </c>
      <c r="J273" s="99"/>
      <c r="K273" s="100"/>
      <c r="L273" s="121"/>
      <c r="M273" s="132"/>
      <c r="N273" s="102"/>
      <c r="O273" s="102"/>
      <c r="P273" s="104"/>
      <c r="Q273" s="104"/>
      <c r="R273" s="107" t="s">
        <v>362</v>
      </c>
      <c r="S273" s="108">
        <v>141.18963165814725</v>
      </c>
      <c r="T273" s="108">
        <v>162.48168675379719</v>
      </c>
      <c r="U273" s="108">
        <v>265.85836529171183</v>
      </c>
      <c r="V273" s="108">
        <v>171.15853237723914</v>
      </c>
      <c r="W273" s="108"/>
      <c r="X273" s="162">
        <v>0</v>
      </c>
      <c r="Y273" s="162">
        <v>256.37681850459171</v>
      </c>
      <c r="Z273" s="162">
        <v>272.85030301986268</v>
      </c>
      <c r="AA273" s="162">
        <v>256.5228096842244</v>
      </c>
      <c r="AB273" s="162">
        <v>132.6047658279611</v>
      </c>
      <c r="AC273" s="162">
        <v>150.54556952387307</v>
      </c>
      <c r="AD273" s="162">
        <v>159.35514470164475</v>
      </c>
      <c r="AE273" s="162">
        <v>149.41020556577868</v>
      </c>
      <c r="AF273" s="162">
        <v>1796.2555000966609</v>
      </c>
      <c r="AG273" s="162">
        <v>2022.8188588644853</v>
      </c>
      <c r="AH273" s="162">
        <v>1696.2238217134848</v>
      </c>
      <c r="AI273" s="162">
        <v>1822.5820778918574</v>
      </c>
      <c r="AJ273" s="162">
        <v>228.84940713704475</v>
      </c>
      <c r="AK273" s="162">
        <v>201.10577128727977</v>
      </c>
      <c r="AL273" s="162">
        <v>253.70111080430328</v>
      </c>
      <c r="AM273" s="162">
        <v>207.43870072533826</v>
      </c>
      <c r="AN273" s="162">
        <v>144.40505406278174</v>
      </c>
      <c r="AO273" s="162">
        <v>150.63682739727855</v>
      </c>
      <c r="AP273" s="162">
        <v>161.83011558088046</v>
      </c>
      <c r="AQ273" s="162">
        <v>151.0885602177722</v>
      </c>
      <c r="AR273" s="162">
        <v>0</v>
      </c>
      <c r="AS273" s="162">
        <v>187.28159186163961</v>
      </c>
      <c r="AT273" s="162">
        <v>214.55753153500126</v>
      </c>
      <c r="AU273" s="162">
        <v>192.40697658465891</v>
      </c>
      <c r="AV273" s="162">
        <v>172.25789640394365</v>
      </c>
      <c r="AW273" s="162">
        <v>162.2029222341248</v>
      </c>
      <c r="AX273" s="162">
        <v>189.37165418705044</v>
      </c>
      <c r="AY273" s="162">
        <v>171.91217940601794</v>
      </c>
      <c r="AZ273" s="162">
        <v>147.75560197790614</v>
      </c>
      <c r="BA273" s="162">
        <v>176.02561172204679</v>
      </c>
      <c r="BB273" s="162">
        <v>174.21725614894322</v>
      </c>
      <c r="BC273" s="162">
        <v>175.26812593592445</v>
      </c>
      <c r="BD273" s="162">
        <v>0</v>
      </c>
      <c r="BE273" s="162">
        <v>293.2228692388145</v>
      </c>
      <c r="BF273" s="162">
        <v>351.30974498117831</v>
      </c>
      <c r="BG273" s="162">
        <v>328.16355592342859</v>
      </c>
      <c r="BH273" s="162">
        <v>177.8092377942879</v>
      </c>
      <c r="BI273" s="162">
        <v>205.78841833564951</v>
      </c>
      <c r="BJ273" s="162">
        <v>222.51921245239032</v>
      </c>
      <c r="BK273" s="162">
        <v>205.54500271515607</v>
      </c>
      <c r="BL273" s="162">
        <v>0</v>
      </c>
      <c r="BM273" s="162">
        <v>170.57778275322823</v>
      </c>
      <c r="BN273" s="162">
        <v>199.39821715267183</v>
      </c>
      <c r="BO273" s="162">
        <v>181.74624663233581</v>
      </c>
      <c r="BP273" s="162">
        <v>0</v>
      </c>
      <c r="BQ273" s="162">
        <v>167.74003174194888</v>
      </c>
      <c r="BR273" s="162">
        <v>217.8177172182028</v>
      </c>
      <c r="BS273" s="162">
        <v>171.19167466659977</v>
      </c>
      <c r="BT273" s="162">
        <v>159.2302766042329</v>
      </c>
      <c r="BU273" s="162">
        <v>176.78837051328125</v>
      </c>
      <c r="BV273" s="162">
        <v>180.74822883967423</v>
      </c>
      <c r="BW273" s="162">
        <v>174.36296263358048</v>
      </c>
      <c r="BX273" s="162">
        <v>140.82903829484817</v>
      </c>
      <c r="BY273" s="162">
        <v>152.87004352220842</v>
      </c>
      <c r="BZ273" s="162">
        <v>181.08274829265557</v>
      </c>
      <c r="CA273" s="162">
        <v>157.40942536375451</v>
      </c>
    </row>
    <row r="274" spans="1:79" hidden="1" x14ac:dyDescent="0.45">
      <c r="A274" s="19">
        <v>270</v>
      </c>
      <c r="B274" s="19" t="str">
        <f t="shared" si="18"/>
        <v>410229_Grey</v>
      </c>
      <c r="C274" s="19" t="s">
        <v>1948</v>
      </c>
      <c r="D274" s="19" t="s">
        <v>1948</v>
      </c>
      <c r="E274" s="19" t="s">
        <v>282</v>
      </c>
      <c r="F274" s="19" t="s">
        <v>282</v>
      </c>
      <c r="G274" s="19">
        <f t="shared" si="19"/>
        <v>4102</v>
      </c>
      <c r="H274" s="19">
        <f t="shared" si="16"/>
        <v>410229</v>
      </c>
      <c r="I274" s="19" t="str">
        <f t="shared" si="17"/>
        <v>410229</v>
      </c>
      <c r="J274" s="109"/>
      <c r="K274" s="110"/>
      <c r="L274" s="111"/>
      <c r="M274" s="133"/>
      <c r="N274" s="112"/>
      <c r="O274" s="112"/>
      <c r="P274" s="114"/>
      <c r="Q274" s="114"/>
      <c r="R274" s="107" t="s">
        <v>364</v>
      </c>
      <c r="S274" s="108">
        <v>6.9874673040809769</v>
      </c>
      <c r="T274" s="108">
        <v>22.985507767221065</v>
      </c>
      <c r="U274" s="108">
        <v>72.781360697720373</v>
      </c>
      <c r="V274" s="108">
        <v>25.448699815121778</v>
      </c>
      <c r="W274" s="108"/>
      <c r="X274" s="162">
        <v>0</v>
      </c>
      <c r="Y274" s="162">
        <v>2.7997268409360627</v>
      </c>
      <c r="Z274" s="162">
        <v>4.2852961851062217</v>
      </c>
      <c r="AA274" s="162">
        <v>2.8054792230244234</v>
      </c>
      <c r="AB274" s="162">
        <v>0.50943677693769485</v>
      </c>
      <c r="AC274" s="162">
        <v>3.2917041750477583</v>
      </c>
      <c r="AD274" s="162">
        <v>4.4109102264747975</v>
      </c>
      <c r="AE274" s="162">
        <v>2.7410327438083408</v>
      </c>
      <c r="AF274" s="162">
        <v>869.11227166575736</v>
      </c>
      <c r="AG274" s="162">
        <v>980.01802629606891</v>
      </c>
      <c r="AH274" s="162">
        <v>816.08382497201956</v>
      </c>
      <c r="AI274" s="162">
        <v>878.80128339266639</v>
      </c>
      <c r="AJ274" s="162">
        <v>0.11993742139767767</v>
      </c>
      <c r="AK274" s="162">
        <v>0.69373447367464869</v>
      </c>
      <c r="AL274" s="162">
        <v>1.0610611459414077</v>
      </c>
      <c r="AM274" s="162">
        <v>0.67033911263492152</v>
      </c>
      <c r="AN274" s="162">
        <v>1.8673647120571706</v>
      </c>
      <c r="AO274" s="162">
        <v>10.850090179017608</v>
      </c>
      <c r="AP274" s="162">
        <v>11.063415524515973</v>
      </c>
      <c r="AQ274" s="162">
        <v>9.6383395057047085</v>
      </c>
      <c r="AR274" s="162">
        <v>0</v>
      </c>
      <c r="AS274" s="162">
        <v>1.3212644307824895</v>
      </c>
      <c r="AT274" s="162">
        <v>2.0223435165038115</v>
      </c>
      <c r="AU274" s="162">
        <v>1.407320211641041</v>
      </c>
      <c r="AV274" s="162">
        <v>0</v>
      </c>
      <c r="AW274" s="162">
        <v>0</v>
      </c>
      <c r="AX274" s="162">
        <v>0</v>
      </c>
      <c r="AY274" s="162">
        <v>0</v>
      </c>
      <c r="AZ274" s="162">
        <v>1.2591838780489899</v>
      </c>
      <c r="BA274" s="162">
        <v>7.3110595550174535</v>
      </c>
      <c r="BB274" s="162">
        <v>11.182205186376315</v>
      </c>
      <c r="BC274" s="162">
        <v>7.8204449864428254</v>
      </c>
      <c r="BD274" s="162">
        <v>0</v>
      </c>
      <c r="BE274" s="162">
        <v>1.3868349505812243</v>
      </c>
      <c r="BF274" s="162">
        <v>2.1227065570120791</v>
      </c>
      <c r="BG274" s="162">
        <v>1.7404679996625223</v>
      </c>
      <c r="BH274" s="162">
        <v>8.2974966827970054</v>
      </c>
      <c r="BI274" s="162">
        <v>48.317972941789364</v>
      </c>
      <c r="BJ274" s="162">
        <v>73.901940417660526</v>
      </c>
      <c r="BK274" s="162">
        <v>47.596369756199245</v>
      </c>
      <c r="BL274" s="162">
        <v>0</v>
      </c>
      <c r="BM274" s="162">
        <v>15.844128450047553</v>
      </c>
      <c r="BN274" s="162">
        <v>24.25121701537892</v>
      </c>
      <c r="BO274" s="162">
        <v>18.337478056185017</v>
      </c>
      <c r="BP274" s="162">
        <v>0</v>
      </c>
      <c r="BQ274" s="162">
        <v>0</v>
      </c>
      <c r="BR274" s="162">
        <v>0</v>
      </c>
      <c r="BS274" s="162">
        <v>0</v>
      </c>
      <c r="BT274" s="162">
        <v>0.13691615512099006</v>
      </c>
      <c r="BU274" s="162">
        <v>1.1769032851305634</v>
      </c>
      <c r="BV274" s="162">
        <v>1.8000638511853682</v>
      </c>
      <c r="BW274" s="162">
        <v>1.0119150286385046</v>
      </c>
      <c r="BX274" s="162">
        <v>6.8738457304675218E-2</v>
      </c>
      <c r="BY274" s="162">
        <v>0.40352629431873172</v>
      </c>
      <c r="BZ274" s="162">
        <v>0.61719013327875483</v>
      </c>
      <c r="CA274" s="162">
        <v>0.41637758467452241</v>
      </c>
    </row>
    <row r="275" spans="1:79" hidden="1" x14ac:dyDescent="0.45">
      <c r="A275" s="19">
        <v>271</v>
      </c>
      <c r="B275" s="19" t="str">
        <f t="shared" si="18"/>
        <v>410310_Green</v>
      </c>
      <c r="C275" s="19" t="s">
        <v>1948</v>
      </c>
      <c r="D275" s="19" t="s">
        <v>1948</v>
      </c>
      <c r="E275" s="19" t="s">
        <v>282</v>
      </c>
      <c r="F275" s="19" t="s">
        <v>282</v>
      </c>
      <c r="G275" s="19">
        <f t="shared" si="19"/>
        <v>4103</v>
      </c>
      <c r="H275" s="19">
        <f t="shared" si="16"/>
        <v>410310</v>
      </c>
      <c r="I275" s="19" t="str">
        <f t="shared" si="17"/>
        <v>410310</v>
      </c>
      <c r="J275" s="115" t="s">
        <v>1981</v>
      </c>
      <c r="K275" s="116" t="s">
        <v>1982</v>
      </c>
      <c r="L275" s="117" t="s">
        <v>1983</v>
      </c>
      <c r="M275" s="118" t="s">
        <v>1984</v>
      </c>
      <c r="N275" s="118" t="s">
        <v>1679</v>
      </c>
      <c r="O275" s="125" t="s">
        <v>1680</v>
      </c>
      <c r="P275" s="104">
        <v>0.08</v>
      </c>
      <c r="Q275" s="104">
        <v>0.12717310951188016</v>
      </c>
      <c r="R275" s="107" t="s">
        <v>361</v>
      </c>
      <c r="S275" s="108">
        <v>8361.0390341908187</v>
      </c>
      <c r="T275" s="108">
        <v>4267.570062760512</v>
      </c>
      <c r="U275" s="108">
        <v>2143.6631432825429</v>
      </c>
      <c r="V275" s="108">
        <v>4610.5937531226291</v>
      </c>
      <c r="W275" s="108"/>
      <c r="X275" s="162">
        <v>7524.3606760065077</v>
      </c>
      <c r="Y275" s="162">
        <v>4195.0065092959067</v>
      </c>
      <c r="Z275" s="162">
        <v>1751.2901378351753</v>
      </c>
      <c r="AA275" s="162">
        <v>4173.4428984021579</v>
      </c>
      <c r="AB275" s="162">
        <v>14442.686574594694</v>
      </c>
      <c r="AC275" s="162">
        <v>7963.9542761076727</v>
      </c>
      <c r="AD275" s="162">
        <v>3418.1183026231884</v>
      </c>
      <c r="AE275" s="162">
        <v>7405.8410487468691</v>
      </c>
      <c r="AF275" s="162">
        <v>8530.438884419169</v>
      </c>
      <c r="AG275" s="162">
        <v>4852.5156662156514</v>
      </c>
      <c r="AH275" s="162">
        <v>2181.3454559310558</v>
      </c>
      <c r="AI275" s="162">
        <v>3631.2817532945105</v>
      </c>
      <c r="AJ275" s="162">
        <v>9486.8112278853878</v>
      </c>
      <c r="AK275" s="162">
        <v>5232.2302052847363</v>
      </c>
      <c r="AL275" s="162">
        <v>2312.8454960256831</v>
      </c>
      <c r="AM275" s="162">
        <v>5718.8000736788335</v>
      </c>
      <c r="AN275" s="162">
        <v>6550.0361597992405</v>
      </c>
      <c r="AO275" s="162">
        <v>3702.3933819219719</v>
      </c>
      <c r="AP275" s="162">
        <v>1944.3275271405</v>
      </c>
      <c r="AQ275" s="162">
        <v>3939.2837009716613</v>
      </c>
      <c r="AR275" s="162">
        <v>8708.0976400786567</v>
      </c>
      <c r="AS275" s="162">
        <v>4837.6371693234205</v>
      </c>
      <c r="AT275" s="162">
        <v>1978.0079066504907</v>
      </c>
      <c r="AU275" s="162">
        <v>4031.0549899763046</v>
      </c>
      <c r="AV275" s="162">
        <v>9771.859175455269</v>
      </c>
      <c r="AW275" s="162">
        <v>4974.2296912860629</v>
      </c>
      <c r="AX275" s="162">
        <v>2093.3994103320965</v>
      </c>
      <c r="AY275" s="162">
        <v>6777.1527040641131</v>
      </c>
      <c r="AZ275" s="162">
        <v>18035.040214696761</v>
      </c>
      <c r="BA275" s="162">
        <v>9842.235562007445</v>
      </c>
      <c r="BB275" s="162">
        <v>4122.4883818924218</v>
      </c>
      <c r="BC275" s="162">
        <v>9003.7294320145356</v>
      </c>
      <c r="BD275" s="162">
        <v>10779.319117465971</v>
      </c>
      <c r="BE275" s="162">
        <v>6031.0658223025894</v>
      </c>
      <c r="BF275" s="162">
        <v>2580.2690108118536</v>
      </c>
      <c r="BG275" s="162">
        <v>4432.094226648449</v>
      </c>
      <c r="BH275" s="162">
        <v>6009.1491392716098</v>
      </c>
      <c r="BI275" s="162">
        <v>3348.6124542207554</v>
      </c>
      <c r="BJ275" s="162">
        <v>1447.4629808562038</v>
      </c>
      <c r="BK275" s="162">
        <v>3355.8077393381841</v>
      </c>
      <c r="BL275" s="162">
        <v>9128.6993769885066</v>
      </c>
      <c r="BM275" s="162">
        <v>5111.9475511681794</v>
      </c>
      <c r="BN275" s="162">
        <v>2202.1971876784305</v>
      </c>
      <c r="BO275" s="162">
        <v>4611.2986546060356</v>
      </c>
      <c r="BP275" s="162">
        <v>0</v>
      </c>
      <c r="BQ275" s="162">
        <v>6937.1673778413597</v>
      </c>
      <c r="BR275" s="162">
        <v>2961.343938187184</v>
      </c>
      <c r="BS275" s="162">
        <v>6668.8498327351454</v>
      </c>
      <c r="BT275" s="162">
        <v>6441.727816361984</v>
      </c>
      <c r="BU275" s="162">
        <v>3524.374825018313</v>
      </c>
      <c r="BV275" s="162">
        <v>1516.7242423575319</v>
      </c>
      <c r="BW275" s="162">
        <v>3780.4452347845008</v>
      </c>
      <c r="BX275" s="162">
        <v>13312.397524629676</v>
      </c>
      <c r="BY275" s="162">
        <v>7483.8452652060878</v>
      </c>
      <c r="BZ275" s="162">
        <v>3375.2075398073875</v>
      </c>
      <c r="CA275" s="162">
        <v>6939.6728455445382</v>
      </c>
    </row>
    <row r="276" spans="1:79" hidden="1" x14ac:dyDescent="0.45">
      <c r="A276" s="19">
        <v>272</v>
      </c>
      <c r="B276" s="19" t="str">
        <f t="shared" si="18"/>
        <v>410310_Blue</v>
      </c>
      <c r="C276" s="19" t="s">
        <v>1948</v>
      </c>
      <c r="D276" s="19" t="s">
        <v>1948</v>
      </c>
      <c r="E276" s="19" t="s">
        <v>282</v>
      </c>
      <c r="F276" s="19" t="s">
        <v>282</v>
      </c>
      <c r="G276" s="19">
        <f t="shared" si="19"/>
        <v>4103</v>
      </c>
      <c r="H276" s="19">
        <f t="shared" si="16"/>
        <v>410310</v>
      </c>
      <c r="I276" s="19" t="str">
        <f t="shared" si="17"/>
        <v>410310</v>
      </c>
      <c r="J276" s="99"/>
      <c r="K276" s="100"/>
      <c r="L276" s="101"/>
      <c r="M276" s="102"/>
      <c r="N276" s="102"/>
      <c r="O276" s="126"/>
      <c r="P276" s="104"/>
      <c r="Q276" s="104"/>
      <c r="R276" s="107" t="s">
        <v>362</v>
      </c>
      <c r="S276" s="108">
        <v>256.88776705758266</v>
      </c>
      <c r="T276" s="108">
        <v>284.45754164083445</v>
      </c>
      <c r="U276" s="108">
        <v>364.32953770468572</v>
      </c>
      <c r="V276" s="108">
        <v>293.99992493377113</v>
      </c>
      <c r="W276" s="108"/>
      <c r="X276" s="162">
        <v>0</v>
      </c>
      <c r="Y276" s="162">
        <v>430.44318402441803</v>
      </c>
      <c r="Z276" s="162">
        <v>537.15660628905971</v>
      </c>
      <c r="AA276" s="162">
        <v>431.57798141762839</v>
      </c>
      <c r="AB276" s="162">
        <v>298.39851704678483</v>
      </c>
      <c r="AC276" s="162">
        <v>317.80398167681642</v>
      </c>
      <c r="AD276" s="162">
        <v>369.70397339907305</v>
      </c>
      <c r="AE276" s="162">
        <v>337.52606836864248</v>
      </c>
      <c r="AF276" s="162">
        <v>226.51192600352149</v>
      </c>
      <c r="AG276" s="162">
        <v>262.18404356442744</v>
      </c>
      <c r="AH276" s="162">
        <v>719.12220225849615</v>
      </c>
      <c r="AI276" s="162">
        <v>509.17476145901458</v>
      </c>
      <c r="AJ276" s="162">
        <v>457.17481176072965</v>
      </c>
      <c r="AK276" s="162">
        <v>401.77059181027312</v>
      </c>
      <c r="AL276" s="162">
        <v>545.40162045520685</v>
      </c>
      <c r="AM276" s="162">
        <v>416.4159692999508</v>
      </c>
      <c r="AN276" s="162">
        <v>258.8519103833201</v>
      </c>
      <c r="AO276" s="162">
        <v>256.07386570268181</v>
      </c>
      <c r="AP276" s="162">
        <v>320.64157190938818</v>
      </c>
      <c r="AQ276" s="162">
        <v>259.83026891226825</v>
      </c>
      <c r="AR276" s="162">
        <v>0</v>
      </c>
      <c r="AS276" s="162">
        <v>310.61379649020176</v>
      </c>
      <c r="AT276" s="162">
        <v>419.93691707538164</v>
      </c>
      <c r="AU276" s="162">
        <v>344.40064856651753</v>
      </c>
      <c r="AV276" s="162">
        <v>310.92008490151051</v>
      </c>
      <c r="AW276" s="162">
        <v>287.25244622415005</v>
      </c>
      <c r="AX276" s="162">
        <v>374.57903730897272</v>
      </c>
      <c r="AY276" s="162">
        <v>312.09784398304777</v>
      </c>
      <c r="AZ276" s="162">
        <v>267.7114505521979</v>
      </c>
      <c r="BA276" s="162">
        <v>305.13925659434528</v>
      </c>
      <c r="BB276" s="162">
        <v>348.45992587043372</v>
      </c>
      <c r="BC276" s="162">
        <v>311.80090382966688</v>
      </c>
      <c r="BD276" s="162">
        <v>0</v>
      </c>
      <c r="BE276" s="162">
        <v>321.5376270301241</v>
      </c>
      <c r="BF276" s="162">
        <v>388.34301163632659</v>
      </c>
      <c r="BG276" s="162">
        <v>355.10077351804443</v>
      </c>
      <c r="BH276" s="162">
        <v>249.76775515834757</v>
      </c>
      <c r="BI276" s="162">
        <v>239.19220975208736</v>
      </c>
      <c r="BJ276" s="162">
        <v>294.23861885898725</v>
      </c>
      <c r="BK276" s="162">
        <v>242.34739482976227</v>
      </c>
      <c r="BL276" s="162">
        <v>0</v>
      </c>
      <c r="BM276" s="162">
        <v>259.31447617829548</v>
      </c>
      <c r="BN276" s="162">
        <v>348.03497659296869</v>
      </c>
      <c r="BO276" s="162">
        <v>275.52560812940652</v>
      </c>
      <c r="BP276" s="162">
        <v>0</v>
      </c>
      <c r="BQ276" s="162">
        <v>281.11912856614293</v>
      </c>
      <c r="BR276" s="162">
        <v>411.74746297992789</v>
      </c>
      <c r="BS276" s="162">
        <v>290.40874922791187</v>
      </c>
      <c r="BT276" s="162">
        <v>277.37388766508212</v>
      </c>
      <c r="BU276" s="162">
        <v>278.23034048318721</v>
      </c>
      <c r="BV276" s="162">
        <v>338.62577803679727</v>
      </c>
      <c r="BW276" s="162">
        <v>288.75238660139905</v>
      </c>
      <c r="BX276" s="162">
        <v>254.76841103285008</v>
      </c>
      <c r="BY276" s="162">
        <v>245.81533619723575</v>
      </c>
      <c r="BZ276" s="162">
        <v>339.39465777772523</v>
      </c>
      <c r="CA276" s="162">
        <v>261.46149064784368</v>
      </c>
    </row>
    <row r="277" spans="1:79" hidden="1" x14ac:dyDescent="0.45">
      <c r="A277" s="19">
        <v>273</v>
      </c>
      <c r="B277" s="19" t="str">
        <f t="shared" si="18"/>
        <v>410310_Grey</v>
      </c>
      <c r="C277" s="19" t="s">
        <v>1948</v>
      </c>
      <c r="D277" s="19" t="s">
        <v>1948</v>
      </c>
      <c r="E277" s="19" t="s">
        <v>282</v>
      </c>
      <c r="F277" s="19" t="s">
        <v>282</v>
      </c>
      <c r="G277" s="19">
        <f t="shared" si="19"/>
        <v>4103</v>
      </c>
      <c r="H277" s="19">
        <f t="shared" si="16"/>
        <v>410310</v>
      </c>
      <c r="I277" s="19" t="str">
        <f t="shared" si="17"/>
        <v>410310</v>
      </c>
      <c r="J277" s="109"/>
      <c r="K277" s="110"/>
      <c r="L277" s="111"/>
      <c r="M277" s="112"/>
      <c r="N277" s="112"/>
      <c r="O277" s="127"/>
      <c r="P277" s="114"/>
      <c r="Q277" s="114"/>
      <c r="R277" s="107" t="s">
        <v>364</v>
      </c>
      <c r="S277" s="108">
        <v>0.32183442610361901</v>
      </c>
      <c r="T277" s="108">
        <v>3.2952616082830848</v>
      </c>
      <c r="U277" s="108">
        <v>16.274756498394936</v>
      </c>
      <c r="V277" s="108">
        <v>5.1381808378690144</v>
      </c>
      <c r="W277" s="108"/>
      <c r="X277" s="162">
        <v>0</v>
      </c>
      <c r="Y277" s="162">
        <v>0.5360895577721092</v>
      </c>
      <c r="Z277" s="162">
        <v>1.7778480232238318</v>
      </c>
      <c r="AA277" s="162">
        <v>0.54835254551972856</v>
      </c>
      <c r="AB277" s="162">
        <v>1.1604622003018898E-2</v>
      </c>
      <c r="AC277" s="162">
        <v>5.7582761748548837E-2</v>
      </c>
      <c r="AD277" s="162">
        <v>0.16718296101651056</v>
      </c>
      <c r="AE277" s="162">
        <v>9.114790334609249E-2</v>
      </c>
      <c r="AF277" s="162">
        <v>18.099017861952728</v>
      </c>
      <c r="AG277" s="162">
        <v>30.829772309619646</v>
      </c>
      <c r="AH277" s="162">
        <v>250.30852380774209</v>
      </c>
      <c r="AI277" s="162">
        <v>148.88654813244827</v>
      </c>
      <c r="AJ277" s="162">
        <v>3.7833601213052681E-2</v>
      </c>
      <c r="AK277" s="162">
        <v>0.16363658898444325</v>
      </c>
      <c r="AL277" s="162">
        <v>0.54227509029957632</v>
      </c>
      <c r="AM277" s="162">
        <v>0.16008270331562224</v>
      </c>
      <c r="AN277" s="162">
        <v>0.25546527661364171</v>
      </c>
      <c r="AO277" s="162">
        <v>1.1038236053974617</v>
      </c>
      <c r="AP277" s="162">
        <v>3.6579596837515256</v>
      </c>
      <c r="AQ277" s="162">
        <v>1.1075086799147129</v>
      </c>
      <c r="AR277" s="162">
        <v>0</v>
      </c>
      <c r="AS277" s="162">
        <v>0.63175717288531563</v>
      </c>
      <c r="AT277" s="162">
        <v>2.0951130733441592</v>
      </c>
      <c r="AU277" s="162">
        <v>1.0553612308442788</v>
      </c>
      <c r="AV277" s="162">
        <v>0</v>
      </c>
      <c r="AW277" s="162">
        <v>0</v>
      </c>
      <c r="AX277" s="162">
        <v>0</v>
      </c>
      <c r="AY277" s="162">
        <v>0</v>
      </c>
      <c r="AZ277" s="162">
        <v>0.12748438751583932</v>
      </c>
      <c r="BA277" s="162">
        <v>0.54943664848707285</v>
      </c>
      <c r="BB277" s="162">
        <v>1.8207774313882163</v>
      </c>
      <c r="BC277" s="162">
        <v>0.78247357353471625</v>
      </c>
      <c r="BD277" s="162">
        <v>0</v>
      </c>
      <c r="BE277" s="162">
        <v>0.11106643846702467</v>
      </c>
      <c r="BF277" s="162">
        <v>0.36833257654880674</v>
      </c>
      <c r="BG277" s="162">
        <v>0.2323965608392812</v>
      </c>
      <c r="BH277" s="162">
        <v>0.29536019748150155</v>
      </c>
      <c r="BI277" s="162">
        <v>1.2945790553761152</v>
      </c>
      <c r="BJ277" s="162">
        <v>4.290103934033743</v>
      </c>
      <c r="BK277" s="162">
        <v>1.3778622058311936</v>
      </c>
      <c r="BL277" s="162">
        <v>0</v>
      </c>
      <c r="BM277" s="162">
        <v>0.9977499360758193</v>
      </c>
      <c r="BN277" s="162">
        <v>3.3088645839249136</v>
      </c>
      <c r="BO277" s="162">
        <v>1.3958984746224132</v>
      </c>
      <c r="BP277" s="162">
        <v>0</v>
      </c>
      <c r="BQ277" s="162">
        <v>0</v>
      </c>
      <c r="BR277" s="162">
        <v>0</v>
      </c>
      <c r="BS277" s="162">
        <v>0</v>
      </c>
      <c r="BT277" s="162">
        <v>7.3623516438608747E-2</v>
      </c>
      <c r="BU277" s="162">
        <v>0.31700892240349426</v>
      </c>
      <c r="BV277" s="162">
        <v>1.0505354767476189</v>
      </c>
      <c r="BW277" s="162">
        <v>0.38057728517363848</v>
      </c>
      <c r="BX277" s="162">
        <v>6.493875175311011E-3</v>
      </c>
      <c r="BY277" s="162">
        <v>2.8551221045853507E-2</v>
      </c>
      <c r="BZ277" s="162">
        <v>9.4615856190178121E-2</v>
      </c>
      <c r="CA277" s="162">
        <v>3.8405978672244191E-2</v>
      </c>
    </row>
    <row r="278" spans="1:79" hidden="1" x14ac:dyDescent="0.45">
      <c r="A278" s="19">
        <v>274</v>
      </c>
      <c r="B278" s="19" t="str">
        <f t="shared" si="18"/>
        <v>410410_Green</v>
      </c>
      <c r="C278" s="19" t="s">
        <v>1948</v>
      </c>
      <c r="D278" s="19" t="s">
        <v>1948</v>
      </c>
      <c r="E278" s="19" t="s">
        <v>282</v>
      </c>
      <c r="F278" s="19" t="s">
        <v>282</v>
      </c>
      <c r="G278" s="19">
        <f t="shared" si="19"/>
        <v>4104</v>
      </c>
      <c r="H278" s="19">
        <f t="shared" si="16"/>
        <v>410410</v>
      </c>
      <c r="I278" s="19" t="str">
        <f t="shared" si="17"/>
        <v>410410</v>
      </c>
      <c r="J278" s="115" t="s">
        <v>1985</v>
      </c>
      <c r="K278" s="116" t="s">
        <v>1986</v>
      </c>
      <c r="L278" s="117" t="s">
        <v>1987</v>
      </c>
      <c r="M278" s="118" t="s">
        <v>1988</v>
      </c>
      <c r="N278" s="118" t="s">
        <v>1949</v>
      </c>
      <c r="O278" s="125" t="s">
        <v>1950</v>
      </c>
      <c r="P278" s="104">
        <v>0.4</v>
      </c>
      <c r="Q278" s="104">
        <v>1</v>
      </c>
      <c r="R278" s="107" t="s">
        <v>361</v>
      </c>
      <c r="S278" s="108">
        <v>20905.304895078178</v>
      </c>
      <c r="T278" s="108">
        <v>16701.471889489505</v>
      </c>
      <c r="U278" s="108">
        <v>9487.4860124295792</v>
      </c>
      <c r="V278" s="108">
        <v>15915.985387303544</v>
      </c>
      <c r="W278" s="108"/>
      <c r="X278" s="162">
        <v>24597.807911700897</v>
      </c>
      <c r="Y278" s="162">
        <v>14041.178316582029</v>
      </c>
      <c r="Z278" s="162">
        <v>3809.299794506504</v>
      </c>
      <c r="AA278" s="162">
        <v>13905.08931809251</v>
      </c>
      <c r="AB278" s="162">
        <v>22820.511928436925</v>
      </c>
      <c r="AC278" s="162">
        <v>19814.589645795557</v>
      </c>
      <c r="AD278" s="162">
        <v>8098.9388729853554</v>
      </c>
      <c r="AE278" s="162">
        <v>18445.342786427322</v>
      </c>
      <c r="AF278" s="162">
        <v>39718.883510817592</v>
      </c>
      <c r="AG278" s="162">
        <v>10270.966658453717</v>
      </c>
      <c r="AH278" s="162">
        <v>9052.0354772732444</v>
      </c>
      <c r="AI278" s="162">
        <v>10896.316007159257</v>
      </c>
      <c r="AJ278" s="162">
        <v>86522.289323375269</v>
      </c>
      <c r="AK278" s="162">
        <v>24222.247804367544</v>
      </c>
      <c r="AL278" s="162">
        <v>6962.2557901160517</v>
      </c>
      <c r="AM278" s="162">
        <v>29119.629471482152</v>
      </c>
      <c r="AN278" s="162">
        <v>53827.233800598115</v>
      </c>
      <c r="AO278" s="162">
        <v>25828.672494930186</v>
      </c>
      <c r="AP278" s="162">
        <v>6719.7421017958013</v>
      </c>
      <c r="AQ278" s="162">
        <v>34124.70329511982</v>
      </c>
      <c r="AR278" s="162">
        <v>60132.941719753129</v>
      </c>
      <c r="AS278" s="162">
        <v>24771.118473095023</v>
      </c>
      <c r="AT278" s="162">
        <v>10053.153332986607</v>
      </c>
      <c r="AU278" s="162">
        <v>17311.169079528579</v>
      </c>
      <c r="AV278" s="162">
        <v>52595.35030902717</v>
      </c>
      <c r="AW278" s="162">
        <v>14746.256102384306</v>
      </c>
      <c r="AX278" s="162">
        <v>4377.0584927348045</v>
      </c>
      <c r="AY278" s="162">
        <v>23118.80960416955</v>
      </c>
      <c r="AZ278" s="162">
        <v>48613.319447768321</v>
      </c>
      <c r="BA278" s="162">
        <v>16081.059881746618</v>
      </c>
      <c r="BB278" s="162">
        <v>7835.8318669237742</v>
      </c>
      <c r="BC278" s="162">
        <v>17389.111113804356</v>
      </c>
      <c r="BD278" s="162">
        <v>52637.647253617302</v>
      </c>
      <c r="BE278" s="162">
        <v>32617.97438681699</v>
      </c>
      <c r="BF278" s="162">
        <v>23576.452179893648</v>
      </c>
      <c r="BG278" s="162">
        <v>28309.710925387993</v>
      </c>
      <c r="BH278" s="162">
        <v>22402.338953298302</v>
      </c>
      <c r="BI278" s="162">
        <v>15937.35229195204</v>
      </c>
      <c r="BJ278" s="162">
        <v>6784.5200892843586</v>
      </c>
      <c r="BK278" s="162">
        <v>16442.194714580291</v>
      </c>
      <c r="BL278" s="162">
        <v>51873.87673538793</v>
      </c>
      <c r="BM278" s="162">
        <v>21228.273349285857</v>
      </c>
      <c r="BN278" s="162">
        <v>10341.734135340663</v>
      </c>
      <c r="BO278" s="162">
        <v>18841.025699044727</v>
      </c>
      <c r="BP278" s="162">
        <v>0</v>
      </c>
      <c r="BQ278" s="162">
        <v>20717.962702961853</v>
      </c>
      <c r="BR278" s="162">
        <v>12375.368515436798</v>
      </c>
      <c r="BS278" s="162">
        <v>20431.853130398606</v>
      </c>
      <c r="BT278" s="162">
        <v>67714.168249484705</v>
      </c>
      <c r="BU278" s="162">
        <v>19033.655112434324</v>
      </c>
      <c r="BV278" s="162">
        <v>5954.8113110421382</v>
      </c>
      <c r="BW278" s="162">
        <v>25667.51078067179</v>
      </c>
      <c r="BX278" s="162">
        <v>39644.166941373092</v>
      </c>
      <c r="BY278" s="162">
        <v>14456.880508033748</v>
      </c>
      <c r="BZ278" s="162">
        <v>9253.6789366452267</v>
      </c>
      <c r="CA278" s="162">
        <v>15997.853081456498</v>
      </c>
    </row>
    <row r="279" spans="1:79" hidden="1" x14ac:dyDescent="0.45">
      <c r="A279" s="19">
        <v>275</v>
      </c>
      <c r="B279" s="19" t="str">
        <f t="shared" si="18"/>
        <v>410410_Blue</v>
      </c>
      <c r="C279" s="19" t="s">
        <v>1948</v>
      </c>
      <c r="D279" s="19" t="s">
        <v>1948</v>
      </c>
      <c r="E279" s="19" t="s">
        <v>282</v>
      </c>
      <c r="F279" s="19" t="s">
        <v>282</v>
      </c>
      <c r="G279" s="19">
        <f t="shared" si="19"/>
        <v>4104</v>
      </c>
      <c r="H279" s="19">
        <f t="shared" si="16"/>
        <v>410410</v>
      </c>
      <c r="I279" s="19" t="str">
        <f t="shared" si="17"/>
        <v>410410</v>
      </c>
      <c r="J279" s="99"/>
      <c r="K279" s="100"/>
      <c r="L279" s="101"/>
      <c r="M279" s="102"/>
      <c r="N279" s="102"/>
      <c r="O279" s="126"/>
      <c r="P279" s="104"/>
      <c r="Q279" s="104"/>
      <c r="R279" s="107" t="s">
        <v>362</v>
      </c>
      <c r="S279" s="108">
        <v>534.88196186739913</v>
      </c>
      <c r="T279" s="108">
        <v>644.48369686506283</v>
      </c>
      <c r="U279" s="108">
        <v>805.24777742633785</v>
      </c>
      <c r="V279" s="108">
        <v>679.37293092027437</v>
      </c>
      <c r="W279" s="108"/>
      <c r="X279" s="162">
        <v>0</v>
      </c>
      <c r="Y279" s="162">
        <v>522.54237971961084</v>
      </c>
      <c r="Z279" s="162">
        <v>362.92290701175546</v>
      </c>
      <c r="AA279" s="162">
        <v>520.17372853746588</v>
      </c>
      <c r="AB279" s="162">
        <v>219.16751882468225</v>
      </c>
      <c r="AC279" s="162">
        <v>255.43974484682437</v>
      </c>
      <c r="AD279" s="162">
        <v>216.62874076914355</v>
      </c>
      <c r="AE279" s="162">
        <v>246.2017308742324</v>
      </c>
      <c r="AF279" s="162">
        <v>18981.368502629732</v>
      </c>
      <c r="AG279" s="162">
        <v>6633.0780244333419</v>
      </c>
      <c r="AH279" s="162">
        <v>11473.676331532884</v>
      </c>
      <c r="AI279" s="162">
        <v>7475.1094353029084</v>
      </c>
      <c r="AJ279" s="162">
        <v>365.89054680251763</v>
      </c>
      <c r="AK279" s="162">
        <v>361.63456265182208</v>
      </c>
      <c r="AL279" s="162">
        <v>328.1817154885486</v>
      </c>
      <c r="AM279" s="162">
        <v>363.95683982962947</v>
      </c>
      <c r="AN279" s="162">
        <v>305.5988916389515</v>
      </c>
      <c r="AO279" s="162">
        <v>377.79205948260551</v>
      </c>
      <c r="AP279" s="162">
        <v>261.08609009940039</v>
      </c>
      <c r="AQ279" s="162">
        <v>357.6392247131659</v>
      </c>
      <c r="AR279" s="162">
        <v>0</v>
      </c>
      <c r="AS279" s="162">
        <v>427.01797225384081</v>
      </c>
      <c r="AT279" s="162">
        <v>678.32441253310174</v>
      </c>
      <c r="AU279" s="162">
        <v>562.75855052098757</v>
      </c>
      <c r="AV279" s="162">
        <v>318.3783105968447</v>
      </c>
      <c r="AW279" s="162">
        <v>332.68871692243437</v>
      </c>
      <c r="AX279" s="162">
        <v>265.00414656481911</v>
      </c>
      <c r="AY279" s="162">
        <v>327.19266435293298</v>
      </c>
      <c r="AZ279" s="162">
        <v>358.2096394345258</v>
      </c>
      <c r="BA279" s="162">
        <v>389.74146930812691</v>
      </c>
      <c r="BB279" s="162">
        <v>327.75551577944486</v>
      </c>
      <c r="BC279" s="162">
        <v>380.56427015921986</v>
      </c>
      <c r="BD279" s="162">
        <v>0</v>
      </c>
      <c r="BE279" s="162">
        <v>415.6800350673696</v>
      </c>
      <c r="BF279" s="162">
        <v>643.25896327353632</v>
      </c>
      <c r="BG279" s="162">
        <v>530.26800079365091</v>
      </c>
      <c r="BH279" s="162">
        <v>315.92143029733694</v>
      </c>
      <c r="BI279" s="162">
        <v>391.80490751518488</v>
      </c>
      <c r="BJ279" s="162">
        <v>259.11983988387772</v>
      </c>
      <c r="BK279" s="162">
        <v>385.11188493780395</v>
      </c>
      <c r="BL279" s="162">
        <v>0</v>
      </c>
      <c r="BM279" s="162">
        <v>282.31270645873275</v>
      </c>
      <c r="BN279" s="162">
        <v>373.67294067383312</v>
      </c>
      <c r="BO279" s="162">
        <v>304.60108833431076</v>
      </c>
      <c r="BP279" s="162">
        <v>0</v>
      </c>
      <c r="BQ279" s="162">
        <v>371.6732576601633</v>
      </c>
      <c r="BR279" s="162">
        <v>293.19885355807332</v>
      </c>
      <c r="BS279" s="162">
        <v>369.70638718577908</v>
      </c>
      <c r="BT279" s="162">
        <v>348.35568762196675</v>
      </c>
      <c r="BU279" s="162">
        <v>420.4611887709375</v>
      </c>
      <c r="BV279" s="162">
        <v>289.65513750850351</v>
      </c>
      <c r="BW279" s="162">
        <v>402.05778392146743</v>
      </c>
      <c r="BX279" s="162">
        <v>405.12669817778857</v>
      </c>
      <c r="BY279" s="162">
        <v>422.16968970230897</v>
      </c>
      <c r="BZ279" s="162">
        <v>381.17292605649465</v>
      </c>
      <c r="CA279" s="162">
        <v>419.54805214309818</v>
      </c>
    </row>
    <row r="280" spans="1:79" hidden="1" x14ac:dyDescent="0.45">
      <c r="A280" s="19">
        <v>276</v>
      </c>
      <c r="B280" s="19" t="str">
        <f t="shared" si="18"/>
        <v>410410_Grey</v>
      </c>
      <c r="C280" s="19" t="s">
        <v>1948</v>
      </c>
      <c r="D280" s="19" t="s">
        <v>1948</v>
      </c>
      <c r="E280" s="19" t="s">
        <v>282</v>
      </c>
      <c r="F280" s="19" t="s">
        <v>282</v>
      </c>
      <c r="G280" s="19">
        <f t="shared" si="19"/>
        <v>4104</v>
      </c>
      <c r="H280" s="19">
        <f t="shared" si="16"/>
        <v>410410</v>
      </c>
      <c r="I280" s="19" t="str">
        <f t="shared" si="17"/>
        <v>410410</v>
      </c>
      <c r="J280" s="109"/>
      <c r="K280" s="110"/>
      <c r="L280" s="111"/>
      <c r="M280" s="112"/>
      <c r="N280" s="112"/>
      <c r="O280" s="127"/>
      <c r="P280" s="114"/>
      <c r="Q280" s="114"/>
      <c r="R280" s="107" t="s">
        <v>364</v>
      </c>
      <c r="S280" s="108">
        <v>240.3008793594235</v>
      </c>
      <c r="T280" s="108">
        <v>452.86487565747109</v>
      </c>
      <c r="U280" s="108">
        <v>763.31904218080695</v>
      </c>
      <c r="V280" s="108">
        <v>497.87363054659721</v>
      </c>
      <c r="W280" s="108"/>
      <c r="X280" s="162">
        <v>0</v>
      </c>
      <c r="Y280" s="162">
        <v>4.3862899945531781</v>
      </c>
      <c r="Z280" s="162">
        <v>26.317739967319071</v>
      </c>
      <c r="AA280" s="162">
        <v>4.7127535187608816</v>
      </c>
      <c r="AB280" s="162">
        <v>15.385669869189131</v>
      </c>
      <c r="AC280" s="162">
        <v>58.738080590203481</v>
      </c>
      <c r="AD280" s="162">
        <v>234.78755916140236</v>
      </c>
      <c r="AE280" s="162">
        <v>78.760693042638991</v>
      </c>
      <c r="AF280" s="162">
        <v>9514.3137324011568</v>
      </c>
      <c r="AG280" s="162">
        <v>3207.7605349038608</v>
      </c>
      <c r="AH280" s="162">
        <v>5717.2538050805524</v>
      </c>
      <c r="AI280" s="162">
        <v>3640.9141723828589</v>
      </c>
      <c r="AJ280" s="162">
        <v>1.1222497681419297</v>
      </c>
      <c r="AK280" s="162">
        <v>0.94433275287436813</v>
      </c>
      <c r="AL280" s="162">
        <v>4.241418495562157</v>
      </c>
      <c r="AM280" s="162">
        <v>1.0902463108801776</v>
      </c>
      <c r="AN280" s="162">
        <v>1.1050173266166536</v>
      </c>
      <c r="AO280" s="162">
        <v>1.6006403331345758</v>
      </c>
      <c r="AP280" s="162">
        <v>7.1891878080426563</v>
      </c>
      <c r="AQ280" s="162">
        <v>1.5049094408044716</v>
      </c>
      <c r="AR280" s="162">
        <v>0</v>
      </c>
      <c r="AS280" s="162">
        <v>222.97190623176709</v>
      </c>
      <c r="AT280" s="162">
        <v>668.91571869530105</v>
      </c>
      <c r="AU280" s="162">
        <v>458.30471025707351</v>
      </c>
      <c r="AV280" s="162">
        <v>0.24997172004467211</v>
      </c>
      <c r="AW280" s="162">
        <v>0.21034219763872772</v>
      </c>
      <c r="AX280" s="162">
        <v>0.94474038388116754</v>
      </c>
      <c r="AY280" s="162">
        <v>0.33012576337794308</v>
      </c>
      <c r="AZ280" s="162">
        <v>376.22174381191724</v>
      </c>
      <c r="BA280" s="162">
        <v>316.577044710221</v>
      </c>
      <c r="BB280" s="162">
        <v>355.47208561211858</v>
      </c>
      <c r="BC280" s="162">
        <v>328.38049695718735</v>
      </c>
      <c r="BD280" s="162">
        <v>0</v>
      </c>
      <c r="BE280" s="162">
        <v>44.048724098559887</v>
      </c>
      <c r="BF280" s="162">
        <v>264.29234459135932</v>
      </c>
      <c r="BG280" s="162">
        <v>150.57789653278198</v>
      </c>
      <c r="BH280" s="162">
        <v>96.574082521086282</v>
      </c>
      <c r="BI280" s="162">
        <v>139.88954552596226</v>
      </c>
      <c r="BJ280" s="162">
        <v>78.538272648547022</v>
      </c>
      <c r="BK280" s="162">
        <v>134.99413043486751</v>
      </c>
      <c r="BL280" s="162">
        <v>0</v>
      </c>
      <c r="BM280" s="162">
        <v>91.561390921339594</v>
      </c>
      <c r="BN280" s="162">
        <v>549.36834552803737</v>
      </c>
      <c r="BO280" s="162">
        <v>193.03239656422707</v>
      </c>
      <c r="BP280" s="162">
        <v>0</v>
      </c>
      <c r="BQ280" s="162">
        <v>1.4788350708278791E-3</v>
      </c>
      <c r="BR280" s="162">
        <v>1.3284212375782754E-2</v>
      </c>
      <c r="BS280" s="162">
        <v>1.8837009169599031E-3</v>
      </c>
      <c r="BT280" s="162">
        <v>1.7733634621092471</v>
      </c>
      <c r="BU280" s="162">
        <v>1.492221471155301</v>
      </c>
      <c r="BV280" s="162">
        <v>6.7022304669285164</v>
      </c>
      <c r="BW280" s="162">
        <v>2.0058356093987881</v>
      </c>
      <c r="BX280" s="162">
        <v>5.6511878472135502</v>
      </c>
      <c r="BY280" s="162">
        <v>4.755270999614436</v>
      </c>
      <c r="BZ280" s="162">
        <v>6.1022964348664388</v>
      </c>
      <c r="CA280" s="162">
        <v>4.9462842202937081</v>
      </c>
    </row>
    <row r="281" spans="1:79" hidden="1" x14ac:dyDescent="0.45">
      <c r="A281" s="19">
        <v>277</v>
      </c>
      <c r="B281" s="19" t="str">
        <f t="shared" si="18"/>
        <v>410421_Green</v>
      </c>
      <c r="C281" s="19" t="s">
        <v>1948</v>
      </c>
      <c r="D281" s="19" t="s">
        <v>1948</v>
      </c>
      <c r="E281" s="19" t="s">
        <v>282</v>
      </c>
      <c r="F281" s="19" t="s">
        <v>282</v>
      </c>
      <c r="G281" s="19">
        <f t="shared" si="19"/>
        <v>4104</v>
      </c>
      <c r="H281" s="19">
        <f t="shared" si="16"/>
        <v>410421</v>
      </c>
      <c r="I281" s="19" t="str">
        <f t="shared" si="17"/>
        <v>410421</v>
      </c>
      <c r="J281" s="115" t="s">
        <v>1989</v>
      </c>
      <c r="K281" s="116" t="s">
        <v>1990</v>
      </c>
      <c r="L281" s="117" t="s">
        <v>1991</v>
      </c>
      <c r="M281" s="118" t="s">
        <v>1992</v>
      </c>
      <c r="N281" s="118" t="s">
        <v>1953</v>
      </c>
      <c r="O281" s="125" t="s">
        <v>1954</v>
      </c>
      <c r="P281" s="104">
        <v>0.5</v>
      </c>
      <c r="Q281" s="104">
        <v>1</v>
      </c>
      <c r="R281" s="107" t="s">
        <v>361</v>
      </c>
      <c r="S281" s="108">
        <v>20905.304895078178</v>
      </c>
      <c r="T281" s="108">
        <v>16701.471889489505</v>
      </c>
      <c r="U281" s="108">
        <v>9487.4860124295792</v>
      </c>
      <c r="V281" s="108">
        <v>15915.985387303544</v>
      </c>
      <c r="W281" s="108"/>
      <c r="X281" s="162">
        <v>24597.807911700897</v>
      </c>
      <c r="Y281" s="162">
        <v>14041.178316582029</v>
      </c>
      <c r="Z281" s="162">
        <v>3809.299794506504</v>
      </c>
      <c r="AA281" s="162">
        <v>13905.08931809251</v>
      </c>
      <c r="AB281" s="162">
        <v>22820.511928436925</v>
      </c>
      <c r="AC281" s="162">
        <v>19814.589645795557</v>
      </c>
      <c r="AD281" s="162">
        <v>8098.9388729853554</v>
      </c>
      <c r="AE281" s="162">
        <v>18445.342786427322</v>
      </c>
      <c r="AF281" s="162">
        <v>39718.883510817592</v>
      </c>
      <c r="AG281" s="162">
        <v>10270.966658453717</v>
      </c>
      <c r="AH281" s="162">
        <v>9052.0354772732444</v>
      </c>
      <c r="AI281" s="162">
        <v>10896.316007159257</v>
      </c>
      <c r="AJ281" s="162">
        <v>86522.289323375269</v>
      </c>
      <c r="AK281" s="162">
        <v>24222.247804367544</v>
      </c>
      <c r="AL281" s="162">
        <v>6962.2557901160517</v>
      </c>
      <c r="AM281" s="162">
        <v>29119.629471482152</v>
      </c>
      <c r="AN281" s="162">
        <v>53827.233800598115</v>
      </c>
      <c r="AO281" s="162">
        <v>25828.672494930186</v>
      </c>
      <c r="AP281" s="162">
        <v>6719.7421017958013</v>
      </c>
      <c r="AQ281" s="162">
        <v>34124.70329511982</v>
      </c>
      <c r="AR281" s="162">
        <v>60132.941719753129</v>
      </c>
      <c r="AS281" s="162">
        <v>24771.118473095023</v>
      </c>
      <c r="AT281" s="162">
        <v>10053.153332986607</v>
      </c>
      <c r="AU281" s="162">
        <v>17311.169079528579</v>
      </c>
      <c r="AV281" s="162">
        <v>52595.35030902717</v>
      </c>
      <c r="AW281" s="162">
        <v>14746.256102384306</v>
      </c>
      <c r="AX281" s="162">
        <v>4377.0584927348045</v>
      </c>
      <c r="AY281" s="162">
        <v>23118.80960416955</v>
      </c>
      <c r="AZ281" s="162">
        <v>48613.319447768321</v>
      </c>
      <c r="BA281" s="162">
        <v>16081.059881746618</v>
      </c>
      <c r="BB281" s="162">
        <v>7835.8318669237742</v>
      </c>
      <c r="BC281" s="162">
        <v>17389.111113804356</v>
      </c>
      <c r="BD281" s="162">
        <v>52637.647253617302</v>
      </c>
      <c r="BE281" s="162">
        <v>32617.97438681699</v>
      </c>
      <c r="BF281" s="162">
        <v>23576.452179893648</v>
      </c>
      <c r="BG281" s="162">
        <v>28309.710925387993</v>
      </c>
      <c r="BH281" s="162">
        <v>22402.338953298302</v>
      </c>
      <c r="BI281" s="162">
        <v>15937.35229195204</v>
      </c>
      <c r="BJ281" s="162">
        <v>6784.5200892843586</v>
      </c>
      <c r="BK281" s="162">
        <v>16442.194714580291</v>
      </c>
      <c r="BL281" s="162">
        <v>51873.87673538793</v>
      </c>
      <c r="BM281" s="162">
        <v>21228.273349285857</v>
      </c>
      <c r="BN281" s="162">
        <v>10341.734135340663</v>
      </c>
      <c r="BO281" s="162">
        <v>18841.025699044727</v>
      </c>
      <c r="BP281" s="162">
        <v>0</v>
      </c>
      <c r="BQ281" s="162">
        <v>20717.962702961853</v>
      </c>
      <c r="BR281" s="162">
        <v>12375.368515436798</v>
      </c>
      <c r="BS281" s="162">
        <v>20431.853130398606</v>
      </c>
      <c r="BT281" s="162">
        <v>67714.168249484705</v>
      </c>
      <c r="BU281" s="162">
        <v>19033.655112434324</v>
      </c>
      <c r="BV281" s="162">
        <v>5954.8113110421382</v>
      </c>
      <c r="BW281" s="162">
        <v>25667.51078067179</v>
      </c>
      <c r="BX281" s="162">
        <v>39644.166941373092</v>
      </c>
      <c r="BY281" s="162">
        <v>14456.880508033748</v>
      </c>
      <c r="BZ281" s="162">
        <v>9253.6789366452267</v>
      </c>
      <c r="CA281" s="162">
        <v>15997.853081456498</v>
      </c>
    </row>
    <row r="282" spans="1:79" hidden="1" x14ac:dyDescent="0.45">
      <c r="A282" s="19">
        <v>278</v>
      </c>
      <c r="B282" s="19" t="str">
        <f t="shared" si="18"/>
        <v>410421_Blue</v>
      </c>
      <c r="C282" s="19" t="s">
        <v>1948</v>
      </c>
      <c r="D282" s="19" t="s">
        <v>1948</v>
      </c>
      <c r="E282" s="19" t="s">
        <v>282</v>
      </c>
      <c r="F282" s="19" t="s">
        <v>282</v>
      </c>
      <c r="G282" s="19">
        <f t="shared" si="19"/>
        <v>4104</v>
      </c>
      <c r="H282" s="19">
        <f t="shared" si="16"/>
        <v>410421</v>
      </c>
      <c r="I282" s="19" t="str">
        <f t="shared" si="17"/>
        <v>410421</v>
      </c>
      <c r="J282" s="99"/>
      <c r="K282" s="100"/>
      <c r="L282" s="101"/>
      <c r="M282" s="102"/>
      <c r="N282" s="102"/>
      <c r="O282" s="126"/>
      <c r="P282" s="104"/>
      <c r="Q282" s="104"/>
      <c r="R282" s="107" t="s">
        <v>362</v>
      </c>
      <c r="S282" s="108">
        <v>524.88196186739924</v>
      </c>
      <c r="T282" s="108">
        <v>634.48369686506271</v>
      </c>
      <c r="U282" s="108">
        <v>795.24777742633785</v>
      </c>
      <c r="V282" s="108">
        <v>669.37293092027437</v>
      </c>
      <c r="W282" s="108"/>
      <c r="X282" s="162">
        <v>0</v>
      </c>
      <c r="Y282" s="162">
        <v>512.54237971961084</v>
      </c>
      <c r="Z282" s="162">
        <v>352.92290701175546</v>
      </c>
      <c r="AA282" s="162">
        <v>510.17372853746593</v>
      </c>
      <c r="AB282" s="162">
        <v>209.16751882468225</v>
      </c>
      <c r="AC282" s="162">
        <v>245.43974484682437</v>
      </c>
      <c r="AD282" s="162">
        <v>206.62874076914355</v>
      </c>
      <c r="AE282" s="162">
        <v>236.2017308742324</v>
      </c>
      <c r="AF282" s="162">
        <v>18971.368502629732</v>
      </c>
      <c r="AG282" s="162">
        <v>6623.0780244333419</v>
      </c>
      <c r="AH282" s="162">
        <v>11463.676331532884</v>
      </c>
      <c r="AI282" s="162">
        <v>7465.1094353029084</v>
      </c>
      <c r="AJ282" s="162">
        <v>355.89054680251763</v>
      </c>
      <c r="AK282" s="162">
        <v>351.63456265182208</v>
      </c>
      <c r="AL282" s="162">
        <v>318.1817154885486</v>
      </c>
      <c r="AM282" s="162">
        <v>353.95683982962947</v>
      </c>
      <c r="AN282" s="162">
        <v>295.5988916389515</v>
      </c>
      <c r="AO282" s="162">
        <v>367.79205948260551</v>
      </c>
      <c r="AP282" s="162">
        <v>251.08609009940039</v>
      </c>
      <c r="AQ282" s="162">
        <v>347.63922471316585</v>
      </c>
      <c r="AR282" s="162">
        <v>0</v>
      </c>
      <c r="AS282" s="162">
        <v>417.01797225384081</v>
      </c>
      <c r="AT282" s="162">
        <v>668.32441253310174</v>
      </c>
      <c r="AU282" s="162">
        <v>552.75855052098757</v>
      </c>
      <c r="AV282" s="162">
        <v>308.3783105968447</v>
      </c>
      <c r="AW282" s="162">
        <v>322.68871692243437</v>
      </c>
      <c r="AX282" s="162">
        <v>255.00414656481911</v>
      </c>
      <c r="AY282" s="162">
        <v>317.19266435293298</v>
      </c>
      <c r="AZ282" s="162">
        <v>348.2096394345258</v>
      </c>
      <c r="BA282" s="162">
        <v>379.74146930812691</v>
      </c>
      <c r="BB282" s="162">
        <v>317.75551577944486</v>
      </c>
      <c r="BC282" s="162">
        <v>370.56427015921986</v>
      </c>
      <c r="BD282" s="162">
        <v>0</v>
      </c>
      <c r="BE282" s="162">
        <v>405.6800350673696</v>
      </c>
      <c r="BF282" s="162">
        <v>633.25896327353632</v>
      </c>
      <c r="BG282" s="162">
        <v>520.26800079365091</v>
      </c>
      <c r="BH282" s="162">
        <v>305.92143029733694</v>
      </c>
      <c r="BI282" s="162">
        <v>381.80490751518488</v>
      </c>
      <c r="BJ282" s="162">
        <v>249.11983988387769</v>
      </c>
      <c r="BK282" s="162">
        <v>375.11188493780395</v>
      </c>
      <c r="BL282" s="162">
        <v>0</v>
      </c>
      <c r="BM282" s="162">
        <v>272.31270645873275</v>
      </c>
      <c r="BN282" s="162">
        <v>363.67294067383312</v>
      </c>
      <c r="BO282" s="162">
        <v>294.60108833431082</v>
      </c>
      <c r="BP282" s="162">
        <v>0</v>
      </c>
      <c r="BQ282" s="162">
        <v>361.6732576601633</v>
      </c>
      <c r="BR282" s="162">
        <v>283.19885355807332</v>
      </c>
      <c r="BS282" s="162">
        <v>359.70638718577908</v>
      </c>
      <c r="BT282" s="162">
        <v>338.35568762196675</v>
      </c>
      <c r="BU282" s="162">
        <v>410.4611887709375</v>
      </c>
      <c r="BV282" s="162">
        <v>279.65513750850357</v>
      </c>
      <c r="BW282" s="162">
        <v>392.05778392146743</v>
      </c>
      <c r="BX282" s="162">
        <v>395.12669817778857</v>
      </c>
      <c r="BY282" s="162">
        <v>412.16968970230897</v>
      </c>
      <c r="BZ282" s="162">
        <v>371.17292605649465</v>
      </c>
      <c r="CA282" s="162">
        <v>409.54805214309818</v>
      </c>
    </row>
    <row r="283" spans="1:79" hidden="1" x14ac:dyDescent="0.45">
      <c r="A283" s="19">
        <v>279</v>
      </c>
      <c r="B283" s="19" t="str">
        <f t="shared" si="18"/>
        <v>410421_Grey</v>
      </c>
      <c r="C283" s="19" t="s">
        <v>1948</v>
      </c>
      <c r="D283" s="19" t="s">
        <v>1948</v>
      </c>
      <c r="E283" s="19" t="s">
        <v>282</v>
      </c>
      <c r="F283" s="19" t="s">
        <v>282</v>
      </c>
      <c r="G283" s="19">
        <f t="shared" si="19"/>
        <v>4104</v>
      </c>
      <c r="H283" s="19">
        <f t="shared" si="16"/>
        <v>410421</v>
      </c>
      <c r="I283" s="19" t="str">
        <f t="shared" si="17"/>
        <v>410421</v>
      </c>
      <c r="J283" s="109"/>
      <c r="K283" s="110"/>
      <c r="L283" s="111"/>
      <c r="M283" s="112"/>
      <c r="N283" s="112"/>
      <c r="O283" s="127"/>
      <c r="P283" s="114"/>
      <c r="Q283" s="114"/>
      <c r="R283" s="107" t="s">
        <v>364</v>
      </c>
      <c r="S283" s="108">
        <v>240.3008793594235</v>
      </c>
      <c r="T283" s="108">
        <v>452.86487565747109</v>
      </c>
      <c r="U283" s="108">
        <v>763.31904218080695</v>
      </c>
      <c r="V283" s="108">
        <v>497.87363054659721</v>
      </c>
      <c r="W283" s="108"/>
      <c r="X283" s="162">
        <v>0</v>
      </c>
      <c r="Y283" s="162">
        <v>4.3862899945531781</v>
      </c>
      <c r="Z283" s="162">
        <v>26.317739967319071</v>
      </c>
      <c r="AA283" s="162">
        <v>4.7127535187608816</v>
      </c>
      <c r="AB283" s="162">
        <v>15.385669869189131</v>
      </c>
      <c r="AC283" s="162">
        <v>58.738080590203481</v>
      </c>
      <c r="AD283" s="162">
        <v>234.78755916140236</v>
      </c>
      <c r="AE283" s="162">
        <v>78.760693042638991</v>
      </c>
      <c r="AF283" s="162">
        <v>9514.3137324011568</v>
      </c>
      <c r="AG283" s="162">
        <v>3207.7605349038608</v>
      </c>
      <c r="AH283" s="162">
        <v>5717.2538050805524</v>
      </c>
      <c r="AI283" s="162">
        <v>3640.9141723828589</v>
      </c>
      <c r="AJ283" s="162">
        <v>1.1222497681419297</v>
      </c>
      <c r="AK283" s="162">
        <v>0.94433275287436813</v>
      </c>
      <c r="AL283" s="162">
        <v>4.241418495562157</v>
      </c>
      <c r="AM283" s="162">
        <v>1.0902463108801776</v>
      </c>
      <c r="AN283" s="162">
        <v>1.1050173266166536</v>
      </c>
      <c r="AO283" s="162">
        <v>1.6006403331345758</v>
      </c>
      <c r="AP283" s="162">
        <v>7.1891878080426563</v>
      </c>
      <c r="AQ283" s="162">
        <v>1.5049094408044716</v>
      </c>
      <c r="AR283" s="162">
        <v>0</v>
      </c>
      <c r="AS283" s="162">
        <v>222.97190623176709</v>
      </c>
      <c r="AT283" s="162">
        <v>668.91571869530105</v>
      </c>
      <c r="AU283" s="162">
        <v>458.30471025707351</v>
      </c>
      <c r="AV283" s="162">
        <v>0.24997172004467211</v>
      </c>
      <c r="AW283" s="162">
        <v>0.21034219763872772</v>
      </c>
      <c r="AX283" s="162">
        <v>0.94474038388116754</v>
      </c>
      <c r="AY283" s="162">
        <v>0.33012576337794308</v>
      </c>
      <c r="AZ283" s="162">
        <v>376.22174381191724</v>
      </c>
      <c r="BA283" s="162">
        <v>316.577044710221</v>
      </c>
      <c r="BB283" s="162">
        <v>355.47208561211858</v>
      </c>
      <c r="BC283" s="162">
        <v>328.38049695718735</v>
      </c>
      <c r="BD283" s="162">
        <v>0</v>
      </c>
      <c r="BE283" s="162">
        <v>44.048724098559887</v>
      </c>
      <c r="BF283" s="162">
        <v>264.29234459135932</v>
      </c>
      <c r="BG283" s="162">
        <v>150.57789653278198</v>
      </c>
      <c r="BH283" s="162">
        <v>96.574082521086282</v>
      </c>
      <c r="BI283" s="162">
        <v>139.88954552596226</v>
      </c>
      <c r="BJ283" s="162">
        <v>78.538272648547022</v>
      </c>
      <c r="BK283" s="162">
        <v>134.99413043486751</v>
      </c>
      <c r="BL283" s="162">
        <v>0</v>
      </c>
      <c r="BM283" s="162">
        <v>91.561390921339594</v>
      </c>
      <c r="BN283" s="162">
        <v>549.36834552803737</v>
      </c>
      <c r="BO283" s="162">
        <v>193.03239656422707</v>
      </c>
      <c r="BP283" s="162">
        <v>0</v>
      </c>
      <c r="BQ283" s="162">
        <v>1.4788350708278791E-3</v>
      </c>
      <c r="BR283" s="162">
        <v>1.3284212375782754E-2</v>
      </c>
      <c r="BS283" s="162">
        <v>1.8837009169599031E-3</v>
      </c>
      <c r="BT283" s="162">
        <v>1.7733634621092471</v>
      </c>
      <c r="BU283" s="162">
        <v>1.492221471155301</v>
      </c>
      <c r="BV283" s="162">
        <v>6.7022304669285164</v>
      </c>
      <c r="BW283" s="162">
        <v>2.0058356093987881</v>
      </c>
      <c r="BX283" s="162">
        <v>5.6511878472135502</v>
      </c>
      <c r="BY283" s="162">
        <v>4.755270999614436</v>
      </c>
      <c r="BZ283" s="162">
        <v>6.1022964348664388</v>
      </c>
      <c r="CA283" s="162">
        <v>4.9462842202937081</v>
      </c>
    </row>
    <row r="284" spans="1:79" hidden="1" x14ac:dyDescent="0.45">
      <c r="A284" s="19">
        <v>280</v>
      </c>
      <c r="B284" s="19" t="str">
        <f t="shared" si="18"/>
        <v>410422_Green</v>
      </c>
      <c r="C284" s="19" t="s">
        <v>1948</v>
      </c>
      <c r="D284" s="19" t="s">
        <v>1948</v>
      </c>
      <c r="E284" s="19" t="s">
        <v>282</v>
      </c>
      <c r="F284" s="19" t="s">
        <v>282</v>
      </c>
      <c r="G284" s="19">
        <f t="shared" si="19"/>
        <v>4104</v>
      </c>
      <c r="H284" s="19">
        <f t="shared" si="16"/>
        <v>410422</v>
      </c>
      <c r="I284" s="19" t="str">
        <f t="shared" si="17"/>
        <v>410422</v>
      </c>
      <c r="J284" s="115" t="s">
        <v>1993</v>
      </c>
      <c r="K284" s="116" t="s">
        <v>1994</v>
      </c>
      <c r="L284" s="117" t="s">
        <v>1995</v>
      </c>
      <c r="M284" s="118"/>
      <c r="N284" s="118" t="s">
        <v>1953</v>
      </c>
      <c r="O284" s="118"/>
      <c r="P284" s="104">
        <v>0.5</v>
      </c>
      <c r="Q284" s="104">
        <v>1</v>
      </c>
      <c r="R284" s="107" t="s">
        <v>361</v>
      </c>
      <c r="S284" s="108">
        <v>20905.304895078178</v>
      </c>
      <c r="T284" s="108">
        <v>16701.471889489505</v>
      </c>
      <c r="U284" s="108">
        <v>9487.4860124295792</v>
      </c>
      <c r="V284" s="108">
        <v>15915.985387303544</v>
      </c>
      <c r="W284" s="108"/>
      <c r="X284" s="162">
        <v>24597.807911700897</v>
      </c>
      <c r="Y284" s="162">
        <v>14041.178316582029</v>
      </c>
      <c r="Z284" s="162">
        <v>3809.299794506504</v>
      </c>
      <c r="AA284" s="162">
        <v>13905.08931809251</v>
      </c>
      <c r="AB284" s="162">
        <v>22820.511928436925</v>
      </c>
      <c r="AC284" s="162">
        <v>19814.589645795557</v>
      </c>
      <c r="AD284" s="162">
        <v>8098.9388729853554</v>
      </c>
      <c r="AE284" s="162">
        <v>18445.342786427322</v>
      </c>
      <c r="AF284" s="162">
        <v>39718.883510817592</v>
      </c>
      <c r="AG284" s="162">
        <v>10270.966658453717</v>
      </c>
      <c r="AH284" s="162">
        <v>9052.0354772732444</v>
      </c>
      <c r="AI284" s="162">
        <v>10896.316007159257</v>
      </c>
      <c r="AJ284" s="162">
        <v>86522.289323375269</v>
      </c>
      <c r="AK284" s="162">
        <v>24222.247804367544</v>
      </c>
      <c r="AL284" s="162">
        <v>6962.2557901160517</v>
      </c>
      <c r="AM284" s="162">
        <v>29119.629471482152</v>
      </c>
      <c r="AN284" s="162">
        <v>53827.233800598115</v>
      </c>
      <c r="AO284" s="162">
        <v>25828.672494930186</v>
      </c>
      <c r="AP284" s="162">
        <v>6719.7421017958013</v>
      </c>
      <c r="AQ284" s="162">
        <v>34124.70329511982</v>
      </c>
      <c r="AR284" s="162">
        <v>60132.941719753129</v>
      </c>
      <c r="AS284" s="162">
        <v>24771.118473095023</v>
      </c>
      <c r="AT284" s="162">
        <v>10053.153332986607</v>
      </c>
      <c r="AU284" s="162">
        <v>17311.169079528579</v>
      </c>
      <c r="AV284" s="162">
        <v>52595.35030902717</v>
      </c>
      <c r="AW284" s="162">
        <v>14746.256102384306</v>
      </c>
      <c r="AX284" s="162">
        <v>4377.0584927348045</v>
      </c>
      <c r="AY284" s="162">
        <v>23118.80960416955</v>
      </c>
      <c r="AZ284" s="162">
        <v>48613.319447768321</v>
      </c>
      <c r="BA284" s="162">
        <v>16081.059881746618</v>
      </c>
      <c r="BB284" s="162">
        <v>7835.8318669237742</v>
      </c>
      <c r="BC284" s="162">
        <v>17389.111113804356</v>
      </c>
      <c r="BD284" s="162">
        <v>52637.647253617302</v>
      </c>
      <c r="BE284" s="162">
        <v>32617.97438681699</v>
      </c>
      <c r="BF284" s="162">
        <v>23576.452179893648</v>
      </c>
      <c r="BG284" s="162">
        <v>28309.710925387993</v>
      </c>
      <c r="BH284" s="162">
        <v>22402.338953298302</v>
      </c>
      <c r="BI284" s="162">
        <v>15937.35229195204</v>
      </c>
      <c r="BJ284" s="162">
        <v>6784.5200892843586</v>
      </c>
      <c r="BK284" s="162">
        <v>16442.194714580291</v>
      </c>
      <c r="BL284" s="162">
        <v>51873.87673538793</v>
      </c>
      <c r="BM284" s="162">
        <v>21228.273349285857</v>
      </c>
      <c r="BN284" s="162">
        <v>10341.734135340663</v>
      </c>
      <c r="BO284" s="162">
        <v>18841.025699044727</v>
      </c>
      <c r="BP284" s="162">
        <v>0</v>
      </c>
      <c r="BQ284" s="162">
        <v>20717.962702961853</v>
      </c>
      <c r="BR284" s="162">
        <v>12375.368515436798</v>
      </c>
      <c r="BS284" s="162">
        <v>20431.853130398606</v>
      </c>
      <c r="BT284" s="162">
        <v>67714.168249484705</v>
      </c>
      <c r="BU284" s="162">
        <v>19033.655112434324</v>
      </c>
      <c r="BV284" s="162">
        <v>5954.8113110421382</v>
      </c>
      <c r="BW284" s="162">
        <v>25667.51078067179</v>
      </c>
      <c r="BX284" s="162">
        <v>39644.166941373092</v>
      </c>
      <c r="BY284" s="162">
        <v>14456.880508033748</v>
      </c>
      <c r="BZ284" s="162">
        <v>9253.6789366452267</v>
      </c>
      <c r="CA284" s="162">
        <v>15997.853081456498</v>
      </c>
    </row>
    <row r="285" spans="1:79" hidden="1" x14ac:dyDescent="0.45">
      <c r="A285" s="19">
        <v>281</v>
      </c>
      <c r="B285" s="19" t="str">
        <f t="shared" si="18"/>
        <v>410422_Blue</v>
      </c>
      <c r="C285" s="19" t="s">
        <v>1948</v>
      </c>
      <c r="D285" s="19" t="s">
        <v>1948</v>
      </c>
      <c r="E285" s="19" t="s">
        <v>282</v>
      </c>
      <c r="F285" s="19" t="s">
        <v>282</v>
      </c>
      <c r="G285" s="19">
        <f t="shared" si="19"/>
        <v>4104</v>
      </c>
      <c r="H285" s="19">
        <f t="shared" si="16"/>
        <v>410422</v>
      </c>
      <c r="I285" s="19" t="str">
        <f t="shared" si="17"/>
        <v>410422</v>
      </c>
      <c r="J285" s="99"/>
      <c r="K285" s="100"/>
      <c r="L285" s="101"/>
      <c r="M285" s="102"/>
      <c r="N285" s="102"/>
      <c r="O285" s="102"/>
      <c r="P285" s="104"/>
      <c r="Q285" s="104"/>
      <c r="R285" s="107" t="s">
        <v>362</v>
      </c>
      <c r="S285" s="108">
        <v>504.88196186739918</v>
      </c>
      <c r="T285" s="108">
        <v>614.48369686506271</v>
      </c>
      <c r="U285" s="108">
        <v>775.24777742633785</v>
      </c>
      <c r="V285" s="108">
        <v>649.37293092027437</v>
      </c>
      <c r="W285" s="108"/>
      <c r="X285" s="162">
        <v>0</v>
      </c>
      <c r="Y285" s="162">
        <v>492.54237971961089</v>
      </c>
      <c r="Z285" s="162">
        <v>332.92290701175546</v>
      </c>
      <c r="AA285" s="162">
        <v>490.17372853746593</v>
      </c>
      <c r="AB285" s="162">
        <v>189.16751882468225</v>
      </c>
      <c r="AC285" s="162">
        <v>225.43974484682437</v>
      </c>
      <c r="AD285" s="162">
        <v>186.62874076914355</v>
      </c>
      <c r="AE285" s="162">
        <v>216.2017308742324</v>
      </c>
      <c r="AF285" s="162">
        <v>18951.368502629732</v>
      </c>
      <c r="AG285" s="162">
        <v>6603.0780244333419</v>
      </c>
      <c r="AH285" s="162">
        <v>11443.676331532884</v>
      </c>
      <c r="AI285" s="162">
        <v>7445.1094353029084</v>
      </c>
      <c r="AJ285" s="162">
        <v>335.89054680251763</v>
      </c>
      <c r="AK285" s="162">
        <v>331.63456265182208</v>
      </c>
      <c r="AL285" s="162">
        <v>298.1817154885486</v>
      </c>
      <c r="AM285" s="162">
        <v>333.95683982962947</v>
      </c>
      <c r="AN285" s="162">
        <v>275.5988916389515</v>
      </c>
      <c r="AO285" s="162">
        <v>347.79205948260551</v>
      </c>
      <c r="AP285" s="162">
        <v>231.08609009940039</v>
      </c>
      <c r="AQ285" s="162">
        <v>327.63922471316585</v>
      </c>
      <c r="AR285" s="162">
        <v>0</v>
      </c>
      <c r="AS285" s="162">
        <v>397.01797225384081</v>
      </c>
      <c r="AT285" s="162">
        <v>648.32441253310174</v>
      </c>
      <c r="AU285" s="162">
        <v>532.75855052098757</v>
      </c>
      <c r="AV285" s="162">
        <v>288.3783105968447</v>
      </c>
      <c r="AW285" s="162">
        <v>302.68871692243437</v>
      </c>
      <c r="AX285" s="162">
        <v>235.00414656481911</v>
      </c>
      <c r="AY285" s="162">
        <v>297.19266435293298</v>
      </c>
      <c r="AZ285" s="162">
        <v>328.2096394345258</v>
      </c>
      <c r="BA285" s="162">
        <v>359.74146930812691</v>
      </c>
      <c r="BB285" s="162">
        <v>297.75551577944486</v>
      </c>
      <c r="BC285" s="162">
        <v>350.56427015921986</v>
      </c>
      <c r="BD285" s="162">
        <v>0</v>
      </c>
      <c r="BE285" s="162">
        <v>385.6800350673696</v>
      </c>
      <c r="BF285" s="162">
        <v>613.25896327353632</v>
      </c>
      <c r="BG285" s="162">
        <v>500.26800079365091</v>
      </c>
      <c r="BH285" s="162">
        <v>285.92143029733694</v>
      </c>
      <c r="BI285" s="162">
        <v>361.80490751518488</v>
      </c>
      <c r="BJ285" s="162">
        <v>229.11983988387769</v>
      </c>
      <c r="BK285" s="162">
        <v>355.11188493780395</v>
      </c>
      <c r="BL285" s="162">
        <v>0</v>
      </c>
      <c r="BM285" s="162">
        <v>252.31270645873275</v>
      </c>
      <c r="BN285" s="162">
        <v>343.67294067383312</v>
      </c>
      <c r="BO285" s="162">
        <v>274.60108833431082</v>
      </c>
      <c r="BP285" s="162">
        <v>0</v>
      </c>
      <c r="BQ285" s="162">
        <v>341.6732576601633</v>
      </c>
      <c r="BR285" s="162">
        <v>263.19885355807332</v>
      </c>
      <c r="BS285" s="162">
        <v>339.70638718577908</v>
      </c>
      <c r="BT285" s="162">
        <v>318.35568762196675</v>
      </c>
      <c r="BU285" s="162">
        <v>390.4611887709375</v>
      </c>
      <c r="BV285" s="162">
        <v>259.65513750850357</v>
      </c>
      <c r="BW285" s="162">
        <v>372.05778392146743</v>
      </c>
      <c r="BX285" s="162">
        <v>375.12669817778857</v>
      </c>
      <c r="BY285" s="162">
        <v>392.16968970230897</v>
      </c>
      <c r="BZ285" s="162">
        <v>351.17292605649465</v>
      </c>
      <c r="CA285" s="162">
        <v>389.54805214309818</v>
      </c>
    </row>
    <row r="286" spans="1:79" hidden="1" x14ac:dyDescent="0.45">
      <c r="A286" s="19">
        <v>282</v>
      </c>
      <c r="B286" s="19" t="str">
        <f t="shared" si="18"/>
        <v>410422_Grey</v>
      </c>
      <c r="C286" s="19" t="s">
        <v>1948</v>
      </c>
      <c r="D286" s="19" t="s">
        <v>1948</v>
      </c>
      <c r="E286" s="19" t="s">
        <v>282</v>
      </c>
      <c r="F286" s="19" t="s">
        <v>282</v>
      </c>
      <c r="G286" s="19">
        <f t="shared" si="19"/>
        <v>4104</v>
      </c>
      <c r="H286" s="19">
        <f t="shared" si="16"/>
        <v>410422</v>
      </c>
      <c r="I286" s="19" t="str">
        <f t="shared" si="17"/>
        <v>410422</v>
      </c>
      <c r="J286" s="109"/>
      <c r="K286" s="110"/>
      <c r="L286" s="111"/>
      <c r="M286" s="112"/>
      <c r="N286" s="112"/>
      <c r="O286" s="112"/>
      <c r="P286" s="114"/>
      <c r="Q286" s="114"/>
      <c r="R286" s="107" t="s">
        <v>364</v>
      </c>
      <c r="S286" s="108">
        <v>240.3008793594235</v>
      </c>
      <c r="T286" s="108">
        <v>452.86487565747109</v>
      </c>
      <c r="U286" s="108">
        <v>763.31904218080695</v>
      </c>
      <c r="V286" s="108">
        <v>497.87363054659721</v>
      </c>
      <c r="W286" s="108"/>
      <c r="X286" s="162">
        <v>0</v>
      </c>
      <c r="Y286" s="162">
        <v>4.3862899945531781</v>
      </c>
      <c r="Z286" s="162">
        <v>26.317739967319071</v>
      </c>
      <c r="AA286" s="162">
        <v>4.7127535187608816</v>
      </c>
      <c r="AB286" s="162">
        <v>15.385669869189131</v>
      </c>
      <c r="AC286" s="162">
        <v>58.738080590203481</v>
      </c>
      <c r="AD286" s="162">
        <v>234.78755916140236</v>
      </c>
      <c r="AE286" s="162">
        <v>78.760693042638991</v>
      </c>
      <c r="AF286" s="162">
        <v>9514.3137324011568</v>
      </c>
      <c r="AG286" s="162">
        <v>3207.7605349038608</v>
      </c>
      <c r="AH286" s="162">
        <v>5717.2538050805524</v>
      </c>
      <c r="AI286" s="162">
        <v>3640.9141723828589</v>
      </c>
      <c r="AJ286" s="162">
        <v>1.1222497681419297</v>
      </c>
      <c r="AK286" s="162">
        <v>0.94433275287436813</v>
      </c>
      <c r="AL286" s="162">
        <v>4.241418495562157</v>
      </c>
      <c r="AM286" s="162">
        <v>1.0902463108801776</v>
      </c>
      <c r="AN286" s="162">
        <v>1.1050173266166536</v>
      </c>
      <c r="AO286" s="162">
        <v>1.6006403331345758</v>
      </c>
      <c r="AP286" s="162">
        <v>7.1891878080426563</v>
      </c>
      <c r="AQ286" s="162">
        <v>1.5049094408044716</v>
      </c>
      <c r="AR286" s="162">
        <v>0</v>
      </c>
      <c r="AS286" s="162">
        <v>222.97190623176709</v>
      </c>
      <c r="AT286" s="162">
        <v>668.91571869530105</v>
      </c>
      <c r="AU286" s="162">
        <v>458.30471025707351</v>
      </c>
      <c r="AV286" s="162">
        <v>0.24997172004467211</v>
      </c>
      <c r="AW286" s="162">
        <v>0.21034219763872772</v>
      </c>
      <c r="AX286" s="162">
        <v>0.94474038388116754</v>
      </c>
      <c r="AY286" s="162">
        <v>0.33012576337794308</v>
      </c>
      <c r="AZ286" s="162">
        <v>376.22174381191724</v>
      </c>
      <c r="BA286" s="162">
        <v>316.577044710221</v>
      </c>
      <c r="BB286" s="162">
        <v>355.47208561211858</v>
      </c>
      <c r="BC286" s="162">
        <v>328.38049695718735</v>
      </c>
      <c r="BD286" s="162">
        <v>0</v>
      </c>
      <c r="BE286" s="162">
        <v>44.048724098559887</v>
      </c>
      <c r="BF286" s="162">
        <v>264.29234459135932</v>
      </c>
      <c r="BG286" s="162">
        <v>150.57789653278198</v>
      </c>
      <c r="BH286" s="162">
        <v>96.574082521086282</v>
      </c>
      <c r="BI286" s="162">
        <v>139.88954552596226</v>
      </c>
      <c r="BJ286" s="162">
        <v>78.538272648547022</v>
      </c>
      <c r="BK286" s="162">
        <v>134.99413043486751</v>
      </c>
      <c r="BL286" s="162">
        <v>0</v>
      </c>
      <c r="BM286" s="162">
        <v>91.561390921339594</v>
      </c>
      <c r="BN286" s="162">
        <v>549.36834552803737</v>
      </c>
      <c r="BO286" s="162">
        <v>193.03239656422707</v>
      </c>
      <c r="BP286" s="162">
        <v>0</v>
      </c>
      <c r="BQ286" s="162">
        <v>1.4788350708278791E-3</v>
      </c>
      <c r="BR286" s="162">
        <v>1.3284212375782754E-2</v>
      </c>
      <c r="BS286" s="162">
        <v>1.8837009169599031E-3</v>
      </c>
      <c r="BT286" s="162">
        <v>1.7733634621092471</v>
      </c>
      <c r="BU286" s="162">
        <v>1.492221471155301</v>
      </c>
      <c r="BV286" s="162">
        <v>6.7022304669285164</v>
      </c>
      <c r="BW286" s="162">
        <v>2.0058356093987881</v>
      </c>
      <c r="BX286" s="162">
        <v>5.6511878472135502</v>
      </c>
      <c r="BY286" s="162">
        <v>4.755270999614436</v>
      </c>
      <c r="BZ286" s="162">
        <v>6.1022964348664388</v>
      </c>
      <c r="CA286" s="162">
        <v>4.9462842202937081</v>
      </c>
    </row>
    <row r="287" spans="1:79" hidden="1" x14ac:dyDescent="0.45">
      <c r="A287" s="19">
        <v>283</v>
      </c>
      <c r="B287" s="19" t="str">
        <f t="shared" si="18"/>
        <v>410429_Green</v>
      </c>
      <c r="C287" s="19" t="s">
        <v>1948</v>
      </c>
      <c r="D287" s="19" t="s">
        <v>1948</v>
      </c>
      <c r="E287" s="19" t="s">
        <v>282</v>
      </c>
      <c r="F287" s="19" t="s">
        <v>282</v>
      </c>
      <c r="G287" s="19">
        <f t="shared" si="19"/>
        <v>4104</v>
      </c>
      <c r="H287" s="19">
        <f t="shared" si="16"/>
        <v>410429</v>
      </c>
      <c r="I287" s="19" t="str">
        <f t="shared" si="17"/>
        <v>410429</v>
      </c>
      <c r="J287" s="115" t="s">
        <v>1996</v>
      </c>
      <c r="K287" s="116" t="s">
        <v>1997</v>
      </c>
      <c r="L287" s="120" t="s">
        <v>1998</v>
      </c>
      <c r="M287" s="118"/>
      <c r="N287" s="118" t="s">
        <v>1953</v>
      </c>
      <c r="O287" s="118"/>
      <c r="P287" s="104">
        <v>0.5</v>
      </c>
      <c r="Q287" s="104">
        <v>1</v>
      </c>
      <c r="R287" s="107" t="s">
        <v>361</v>
      </c>
      <c r="S287" s="108">
        <v>20905.304895078178</v>
      </c>
      <c r="T287" s="108">
        <v>16701.471889489505</v>
      </c>
      <c r="U287" s="108">
        <v>9487.4860124295792</v>
      </c>
      <c r="V287" s="108">
        <v>15915.985387303544</v>
      </c>
      <c r="W287" s="108"/>
      <c r="X287" s="162">
        <v>24597.807911700897</v>
      </c>
      <c r="Y287" s="162">
        <v>14041.178316582029</v>
      </c>
      <c r="Z287" s="162">
        <v>3809.299794506504</v>
      </c>
      <c r="AA287" s="162">
        <v>13905.08931809251</v>
      </c>
      <c r="AB287" s="162">
        <v>22820.511928436925</v>
      </c>
      <c r="AC287" s="162">
        <v>19814.589645795557</v>
      </c>
      <c r="AD287" s="162">
        <v>8098.9388729853554</v>
      </c>
      <c r="AE287" s="162">
        <v>18445.342786427322</v>
      </c>
      <c r="AF287" s="162">
        <v>39718.883510817592</v>
      </c>
      <c r="AG287" s="162">
        <v>10270.966658453717</v>
      </c>
      <c r="AH287" s="162">
        <v>9052.0354772732444</v>
      </c>
      <c r="AI287" s="162">
        <v>10896.316007159257</v>
      </c>
      <c r="AJ287" s="162">
        <v>86522.289323375269</v>
      </c>
      <c r="AK287" s="162">
        <v>24222.247804367544</v>
      </c>
      <c r="AL287" s="162">
        <v>6962.2557901160517</v>
      </c>
      <c r="AM287" s="162">
        <v>29119.629471482152</v>
      </c>
      <c r="AN287" s="162">
        <v>53827.233800598115</v>
      </c>
      <c r="AO287" s="162">
        <v>25828.672494930186</v>
      </c>
      <c r="AP287" s="162">
        <v>6719.7421017958013</v>
      </c>
      <c r="AQ287" s="162">
        <v>34124.70329511982</v>
      </c>
      <c r="AR287" s="162">
        <v>60132.941719753129</v>
      </c>
      <c r="AS287" s="162">
        <v>24771.118473095023</v>
      </c>
      <c r="AT287" s="162">
        <v>10053.153332986607</v>
      </c>
      <c r="AU287" s="162">
        <v>17311.169079528579</v>
      </c>
      <c r="AV287" s="162">
        <v>52595.35030902717</v>
      </c>
      <c r="AW287" s="162">
        <v>14746.256102384306</v>
      </c>
      <c r="AX287" s="162">
        <v>4377.0584927348045</v>
      </c>
      <c r="AY287" s="162">
        <v>23118.80960416955</v>
      </c>
      <c r="AZ287" s="162">
        <v>48613.319447768321</v>
      </c>
      <c r="BA287" s="162">
        <v>16081.059881746618</v>
      </c>
      <c r="BB287" s="162">
        <v>7835.8318669237742</v>
      </c>
      <c r="BC287" s="162">
        <v>17389.111113804356</v>
      </c>
      <c r="BD287" s="162">
        <v>52637.647253617302</v>
      </c>
      <c r="BE287" s="162">
        <v>32617.97438681699</v>
      </c>
      <c r="BF287" s="162">
        <v>23576.452179893648</v>
      </c>
      <c r="BG287" s="162">
        <v>28309.710925387993</v>
      </c>
      <c r="BH287" s="162">
        <v>22402.338953298302</v>
      </c>
      <c r="BI287" s="162">
        <v>15937.35229195204</v>
      </c>
      <c r="BJ287" s="162">
        <v>6784.5200892843586</v>
      </c>
      <c r="BK287" s="162">
        <v>16442.194714580291</v>
      </c>
      <c r="BL287" s="162">
        <v>51873.87673538793</v>
      </c>
      <c r="BM287" s="162">
        <v>21228.273349285857</v>
      </c>
      <c r="BN287" s="162">
        <v>10341.734135340663</v>
      </c>
      <c r="BO287" s="162">
        <v>18841.025699044727</v>
      </c>
      <c r="BP287" s="162">
        <v>0</v>
      </c>
      <c r="BQ287" s="162">
        <v>20717.962702961853</v>
      </c>
      <c r="BR287" s="162">
        <v>12375.368515436798</v>
      </c>
      <c r="BS287" s="162">
        <v>20431.853130398606</v>
      </c>
      <c r="BT287" s="162">
        <v>67714.168249484705</v>
      </c>
      <c r="BU287" s="162">
        <v>19033.655112434324</v>
      </c>
      <c r="BV287" s="162">
        <v>5954.8113110421382</v>
      </c>
      <c r="BW287" s="162">
        <v>25667.51078067179</v>
      </c>
      <c r="BX287" s="162">
        <v>39644.166941373092</v>
      </c>
      <c r="BY287" s="162">
        <v>14456.880508033748</v>
      </c>
      <c r="BZ287" s="162">
        <v>9253.6789366452267</v>
      </c>
      <c r="CA287" s="162">
        <v>15997.853081456498</v>
      </c>
    </row>
    <row r="288" spans="1:79" hidden="1" x14ac:dyDescent="0.45">
      <c r="A288" s="19">
        <v>284</v>
      </c>
      <c r="B288" s="19" t="str">
        <f t="shared" si="18"/>
        <v>410429_Blue</v>
      </c>
      <c r="C288" s="19" t="s">
        <v>1948</v>
      </c>
      <c r="D288" s="19" t="s">
        <v>1948</v>
      </c>
      <c r="E288" s="19" t="s">
        <v>282</v>
      </c>
      <c r="F288" s="19" t="s">
        <v>282</v>
      </c>
      <c r="G288" s="19">
        <f t="shared" si="19"/>
        <v>4104</v>
      </c>
      <c r="H288" s="19">
        <f t="shared" si="16"/>
        <v>410429</v>
      </c>
      <c r="I288" s="19" t="str">
        <f t="shared" si="17"/>
        <v>410429</v>
      </c>
      <c r="J288" s="99"/>
      <c r="K288" s="100"/>
      <c r="L288" s="121"/>
      <c r="M288" s="102"/>
      <c r="N288" s="102"/>
      <c r="O288" s="102"/>
      <c r="P288" s="104"/>
      <c r="Q288" s="104"/>
      <c r="R288" s="107" t="s">
        <v>362</v>
      </c>
      <c r="S288" s="108">
        <v>504.88196186739918</v>
      </c>
      <c r="T288" s="108">
        <v>614.48369686506271</v>
      </c>
      <c r="U288" s="108">
        <v>775.24777742633785</v>
      </c>
      <c r="V288" s="108">
        <v>649.37293092027437</v>
      </c>
      <c r="W288" s="108"/>
      <c r="X288" s="162">
        <v>0</v>
      </c>
      <c r="Y288" s="162">
        <v>492.54237971961089</v>
      </c>
      <c r="Z288" s="162">
        <v>332.92290701175546</v>
      </c>
      <c r="AA288" s="162">
        <v>490.17372853746593</v>
      </c>
      <c r="AB288" s="162">
        <v>189.16751882468225</v>
      </c>
      <c r="AC288" s="162">
        <v>225.43974484682437</v>
      </c>
      <c r="AD288" s="162">
        <v>186.62874076914355</v>
      </c>
      <c r="AE288" s="162">
        <v>216.2017308742324</v>
      </c>
      <c r="AF288" s="162">
        <v>18951.368502629732</v>
      </c>
      <c r="AG288" s="162">
        <v>6603.0780244333419</v>
      </c>
      <c r="AH288" s="162">
        <v>11443.676331532884</v>
      </c>
      <c r="AI288" s="162">
        <v>7445.1094353029084</v>
      </c>
      <c r="AJ288" s="162">
        <v>335.89054680251763</v>
      </c>
      <c r="AK288" s="162">
        <v>331.63456265182208</v>
      </c>
      <c r="AL288" s="162">
        <v>298.1817154885486</v>
      </c>
      <c r="AM288" s="162">
        <v>333.95683982962947</v>
      </c>
      <c r="AN288" s="162">
        <v>275.5988916389515</v>
      </c>
      <c r="AO288" s="162">
        <v>347.79205948260551</v>
      </c>
      <c r="AP288" s="162">
        <v>231.08609009940039</v>
      </c>
      <c r="AQ288" s="162">
        <v>327.63922471316585</v>
      </c>
      <c r="AR288" s="162">
        <v>0</v>
      </c>
      <c r="AS288" s="162">
        <v>397.01797225384081</v>
      </c>
      <c r="AT288" s="162">
        <v>648.32441253310174</v>
      </c>
      <c r="AU288" s="162">
        <v>532.75855052098757</v>
      </c>
      <c r="AV288" s="162">
        <v>288.3783105968447</v>
      </c>
      <c r="AW288" s="162">
        <v>302.68871692243437</v>
      </c>
      <c r="AX288" s="162">
        <v>235.00414656481911</v>
      </c>
      <c r="AY288" s="162">
        <v>297.19266435293298</v>
      </c>
      <c r="AZ288" s="162">
        <v>328.2096394345258</v>
      </c>
      <c r="BA288" s="162">
        <v>359.74146930812691</v>
      </c>
      <c r="BB288" s="162">
        <v>297.75551577944486</v>
      </c>
      <c r="BC288" s="162">
        <v>350.56427015921986</v>
      </c>
      <c r="BD288" s="162">
        <v>0</v>
      </c>
      <c r="BE288" s="162">
        <v>385.6800350673696</v>
      </c>
      <c r="BF288" s="162">
        <v>613.25896327353632</v>
      </c>
      <c r="BG288" s="162">
        <v>500.26800079365091</v>
      </c>
      <c r="BH288" s="162">
        <v>285.92143029733694</v>
      </c>
      <c r="BI288" s="162">
        <v>361.80490751518488</v>
      </c>
      <c r="BJ288" s="162">
        <v>229.11983988387769</v>
      </c>
      <c r="BK288" s="162">
        <v>355.11188493780395</v>
      </c>
      <c r="BL288" s="162">
        <v>0</v>
      </c>
      <c r="BM288" s="162">
        <v>252.31270645873275</v>
      </c>
      <c r="BN288" s="162">
        <v>343.67294067383312</v>
      </c>
      <c r="BO288" s="162">
        <v>274.60108833431082</v>
      </c>
      <c r="BP288" s="162">
        <v>0</v>
      </c>
      <c r="BQ288" s="162">
        <v>341.6732576601633</v>
      </c>
      <c r="BR288" s="162">
        <v>263.19885355807332</v>
      </c>
      <c r="BS288" s="162">
        <v>339.70638718577908</v>
      </c>
      <c r="BT288" s="162">
        <v>318.35568762196675</v>
      </c>
      <c r="BU288" s="162">
        <v>390.4611887709375</v>
      </c>
      <c r="BV288" s="162">
        <v>259.65513750850357</v>
      </c>
      <c r="BW288" s="162">
        <v>372.05778392146743</v>
      </c>
      <c r="BX288" s="162">
        <v>375.12669817778857</v>
      </c>
      <c r="BY288" s="162">
        <v>392.16968970230897</v>
      </c>
      <c r="BZ288" s="162">
        <v>351.17292605649465</v>
      </c>
      <c r="CA288" s="162">
        <v>389.54805214309818</v>
      </c>
    </row>
    <row r="289" spans="1:79" hidden="1" x14ac:dyDescent="0.45">
      <c r="A289" s="19">
        <v>285</v>
      </c>
      <c r="B289" s="19" t="str">
        <f t="shared" si="18"/>
        <v>410429_Grey</v>
      </c>
      <c r="C289" s="19" t="s">
        <v>1948</v>
      </c>
      <c r="D289" s="19" t="s">
        <v>1948</v>
      </c>
      <c r="E289" s="19" t="s">
        <v>282</v>
      </c>
      <c r="F289" s="19" t="s">
        <v>282</v>
      </c>
      <c r="G289" s="19">
        <f t="shared" si="19"/>
        <v>4104</v>
      </c>
      <c r="H289" s="19">
        <f t="shared" si="16"/>
        <v>410429</v>
      </c>
      <c r="I289" s="19" t="str">
        <f t="shared" si="17"/>
        <v>410429</v>
      </c>
      <c r="J289" s="109"/>
      <c r="K289" s="110"/>
      <c r="L289" s="111"/>
      <c r="M289" s="112"/>
      <c r="N289" s="112"/>
      <c r="O289" s="112"/>
      <c r="P289" s="114"/>
      <c r="Q289" s="114"/>
      <c r="R289" s="107" t="s">
        <v>364</v>
      </c>
      <c r="S289" s="108">
        <v>240.3008793594235</v>
      </c>
      <c r="T289" s="108">
        <v>452.86487565747109</v>
      </c>
      <c r="U289" s="108">
        <v>763.31904218080695</v>
      </c>
      <c r="V289" s="108">
        <v>497.87363054659721</v>
      </c>
      <c r="W289" s="108"/>
      <c r="X289" s="162">
        <v>0</v>
      </c>
      <c r="Y289" s="162">
        <v>4.3862899945531781</v>
      </c>
      <c r="Z289" s="162">
        <v>26.317739967319071</v>
      </c>
      <c r="AA289" s="162">
        <v>4.7127535187608816</v>
      </c>
      <c r="AB289" s="162">
        <v>15.385669869189131</v>
      </c>
      <c r="AC289" s="162">
        <v>58.738080590203481</v>
      </c>
      <c r="AD289" s="162">
        <v>234.78755916140236</v>
      </c>
      <c r="AE289" s="162">
        <v>78.760693042638991</v>
      </c>
      <c r="AF289" s="162">
        <v>9514.3137324011568</v>
      </c>
      <c r="AG289" s="162">
        <v>3207.7605349038608</v>
      </c>
      <c r="AH289" s="162">
        <v>5717.2538050805524</v>
      </c>
      <c r="AI289" s="162">
        <v>3640.9141723828589</v>
      </c>
      <c r="AJ289" s="162">
        <v>1.1222497681419297</v>
      </c>
      <c r="AK289" s="162">
        <v>0.94433275287436813</v>
      </c>
      <c r="AL289" s="162">
        <v>4.241418495562157</v>
      </c>
      <c r="AM289" s="162">
        <v>1.0902463108801776</v>
      </c>
      <c r="AN289" s="162">
        <v>1.1050173266166536</v>
      </c>
      <c r="AO289" s="162">
        <v>1.6006403331345758</v>
      </c>
      <c r="AP289" s="162">
        <v>7.1891878080426563</v>
      </c>
      <c r="AQ289" s="162">
        <v>1.5049094408044716</v>
      </c>
      <c r="AR289" s="162">
        <v>0</v>
      </c>
      <c r="AS289" s="162">
        <v>222.97190623176709</v>
      </c>
      <c r="AT289" s="162">
        <v>668.91571869530105</v>
      </c>
      <c r="AU289" s="162">
        <v>458.30471025707351</v>
      </c>
      <c r="AV289" s="162">
        <v>0.24997172004467211</v>
      </c>
      <c r="AW289" s="162">
        <v>0.21034219763872772</v>
      </c>
      <c r="AX289" s="162">
        <v>0.94474038388116754</v>
      </c>
      <c r="AY289" s="162">
        <v>0.33012576337794308</v>
      </c>
      <c r="AZ289" s="162">
        <v>376.22174381191724</v>
      </c>
      <c r="BA289" s="162">
        <v>316.577044710221</v>
      </c>
      <c r="BB289" s="162">
        <v>355.47208561211858</v>
      </c>
      <c r="BC289" s="162">
        <v>328.38049695718735</v>
      </c>
      <c r="BD289" s="162">
        <v>0</v>
      </c>
      <c r="BE289" s="162">
        <v>44.048724098559887</v>
      </c>
      <c r="BF289" s="162">
        <v>264.29234459135932</v>
      </c>
      <c r="BG289" s="162">
        <v>150.57789653278198</v>
      </c>
      <c r="BH289" s="162">
        <v>96.574082521086282</v>
      </c>
      <c r="BI289" s="162">
        <v>139.88954552596226</v>
      </c>
      <c r="BJ289" s="162">
        <v>78.538272648547022</v>
      </c>
      <c r="BK289" s="162">
        <v>134.99413043486751</v>
      </c>
      <c r="BL289" s="162">
        <v>0</v>
      </c>
      <c r="BM289" s="162">
        <v>91.561390921339594</v>
      </c>
      <c r="BN289" s="162">
        <v>549.36834552803737</v>
      </c>
      <c r="BO289" s="162">
        <v>193.03239656422707</v>
      </c>
      <c r="BP289" s="162">
        <v>0</v>
      </c>
      <c r="BQ289" s="162">
        <v>1.4788350708278791E-3</v>
      </c>
      <c r="BR289" s="162">
        <v>1.3284212375782754E-2</v>
      </c>
      <c r="BS289" s="162">
        <v>1.8837009169599031E-3</v>
      </c>
      <c r="BT289" s="162">
        <v>1.7733634621092471</v>
      </c>
      <c r="BU289" s="162">
        <v>1.492221471155301</v>
      </c>
      <c r="BV289" s="162">
        <v>6.7022304669285164</v>
      </c>
      <c r="BW289" s="162">
        <v>2.0058356093987881</v>
      </c>
      <c r="BX289" s="162">
        <v>5.6511878472135502</v>
      </c>
      <c r="BY289" s="162">
        <v>4.755270999614436</v>
      </c>
      <c r="BZ289" s="162">
        <v>6.1022964348664388</v>
      </c>
      <c r="CA289" s="162">
        <v>4.9462842202937081</v>
      </c>
    </row>
    <row r="290" spans="1:79" hidden="1" x14ac:dyDescent="0.45">
      <c r="A290" s="19">
        <v>286</v>
      </c>
      <c r="B290" s="19" t="str">
        <f t="shared" si="18"/>
        <v>410431_Green</v>
      </c>
      <c r="C290" s="19" t="s">
        <v>1948</v>
      </c>
      <c r="D290" s="19" t="s">
        <v>1948</v>
      </c>
      <c r="E290" s="19" t="s">
        <v>282</v>
      </c>
      <c r="F290" s="19" t="s">
        <v>282</v>
      </c>
      <c r="G290" s="19">
        <f t="shared" si="19"/>
        <v>4104</v>
      </c>
      <c r="H290" s="19">
        <f t="shared" si="16"/>
        <v>410431</v>
      </c>
      <c r="I290" s="19" t="str">
        <f t="shared" si="17"/>
        <v>410431</v>
      </c>
      <c r="J290" s="115" t="s">
        <v>1999</v>
      </c>
      <c r="K290" s="116" t="s">
        <v>2000</v>
      </c>
      <c r="L290" s="120" t="s">
        <v>2001</v>
      </c>
      <c r="M290" s="120" t="s">
        <v>2002</v>
      </c>
      <c r="N290" s="118" t="s">
        <v>1953</v>
      </c>
      <c r="O290" s="125" t="s">
        <v>1954</v>
      </c>
      <c r="P290" s="104">
        <v>0.5</v>
      </c>
      <c r="Q290" s="104">
        <v>1</v>
      </c>
      <c r="R290" s="107" t="s">
        <v>361</v>
      </c>
      <c r="S290" s="108">
        <v>20905.304895078178</v>
      </c>
      <c r="T290" s="108">
        <v>16701.471889489505</v>
      </c>
      <c r="U290" s="108">
        <v>9487.4860124295792</v>
      </c>
      <c r="V290" s="108">
        <v>15915.985387303544</v>
      </c>
      <c r="W290" s="108"/>
      <c r="X290" s="162">
        <v>24597.807911700897</v>
      </c>
      <c r="Y290" s="162">
        <v>14041.178316582029</v>
      </c>
      <c r="Z290" s="162">
        <v>3809.299794506504</v>
      </c>
      <c r="AA290" s="162">
        <v>13905.08931809251</v>
      </c>
      <c r="AB290" s="162">
        <v>22820.511928436925</v>
      </c>
      <c r="AC290" s="162">
        <v>19814.589645795557</v>
      </c>
      <c r="AD290" s="162">
        <v>8098.9388729853554</v>
      </c>
      <c r="AE290" s="162">
        <v>18445.342786427322</v>
      </c>
      <c r="AF290" s="162">
        <v>39718.883510817592</v>
      </c>
      <c r="AG290" s="162">
        <v>10270.966658453717</v>
      </c>
      <c r="AH290" s="162">
        <v>9052.0354772732444</v>
      </c>
      <c r="AI290" s="162">
        <v>10896.316007159257</v>
      </c>
      <c r="AJ290" s="162">
        <v>86522.289323375269</v>
      </c>
      <c r="AK290" s="162">
        <v>24222.247804367544</v>
      </c>
      <c r="AL290" s="162">
        <v>6962.2557901160517</v>
      </c>
      <c r="AM290" s="162">
        <v>29119.629471482152</v>
      </c>
      <c r="AN290" s="162">
        <v>53827.233800598115</v>
      </c>
      <c r="AO290" s="162">
        <v>25828.672494930186</v>
      </c>
      <c r="AP290" s="162">
        <v>6719.7421017958013</v>
      </c>
      <c r="AQ290" s="162">
        <v>34124.70329511982</v>
      </c>
      <c r="AR290" s="162">
        <v>60132.941719753129</v>
      </c>
      <c r="AS290" s="162">
        <v>24771.118473095023</v>
      </c>
      <c r="AT290" s="162">
        <v>10053.153332986607</v>
      </c>
      <c r="AU290" s="162">
        <v>17311.169079528579</v>
      </c>
      <c r="AV290" s="162">
        <v>52595.35030902717</v>
      </c>
      <c r="AW290" s="162">
        <v>14746.256102384306</v>
      </c>
      <c r="AX290" s="162">
        <v>4377.0584927348045</v>
      </c>
      <c r="AY290" s="162">
        <v>23118.80960416955</v>
      </c>
      <c r="AZ290" s="162">
        <v>48613.319447768321</v>
      </c>
      <c r="BA290" s="162">
        <v>16081.059881746618</v>
      </c>
      <c r="BB290" s="162">
        <v>7835.8318669237742</v>
      </c>
      <c r="BC290" s="162">
        <v>17389.111113804356</v>
      </c>
      <c r="BD290" s="162">
        <v>52637.647253617302</v>
      </c>
      <c r="BE290" s="162">
        <v>32617.97438681699</v>
      </c>
      <c r="BF290" s="162">
        <v>23576.452179893648</v>
      </c>
      <c r="BG290" s="162">
        <v>28309.710925387993</v>
      </c>
      <c r="BH290" s="162">
        <v>22402.338953298302</v>
      </c>
      <c r="BI290" s="162">
        <v>15937.35229195204</v>
      </c>
      <c r="BJ290" s="162">
        <v>6784.5200892843586</v>
      </c>
      <c r="BK290" s="162">
        <v>16442.194714580291</v>
      </c>
      <c r="BL290" s="162">
        <v>51873.87673538793</v>
      </c>
      <c r="BM290" s="162">
        <v>21228.273349285857</v>
      </c>
      <c r="BN290" s="162">
        <v>10341.734135340663</v>
      </c>
      <c r="BO290" s="162">
        <v>18841.025699044727</v>
      </c>
      <c r="BP290" s="162">
        <v>0</v>
      </c>
      <c r="BQ290" s="162">
        <v>20717.962702961853</v>
      </c>
      <c r="BR290" s="162">
        <v>12375.368515436798</v>
      </c>
      <c r="BS290" s="162">
        <v>20431.853130398606</v>
      </c>
      <c r="BT290" s="162">
        <v>67714.168249484705</v>
      </c>
      <c r="BU290" s="162">
        <v>19033.655112434324</v>
      </c>
      <c r="BV290" s="162">
        <v>5954.8113110421382</v>
      </c>
      <c r="BW290" s="162">
        <v>25667.51078067179</v>
      </c>
      <c r="BX290" s="162">
        <v>39644.166941373092</v>
      </c>
      <c r="BY290" s="162">
        <v>14456.880508033748</v>
      </c>
      <c r="BZ290" s="162">
        <v>9253.6789366452267</v>
      </c>
      <c r="CA290" s="162">
        <v>15997.853081456498</v>
      </c>
    </row>
    <row r="291" spans="1:79" hidden="1" x14ac:dyDescent="0.45">
      <c r="A291" s="19">
        <v>287</v>
      </c>
      <c r="B291" s="19" t="str">
        <f t="shared" si="18"/>
        <v>410431_Blue</v>
      </c>
      <c r="C291" s="19" t="s">
        <v>1948</v>
      </c>
      <c r="D291" s="19" t="s">
        <v>1948</v>
      </c>
      <c r="E291" s="19" t="s">
        <v>282</v>
      </c>
      <c r="F291" s="19" t="s">
        <v>282</v>
      </c>
      <c r="G291" s="19">
        <f t="shared" si="19"/>
        <v>4104</v>
      </c>
      <c r="H291" s="19">
        <f t="shared" si="16"/>
        <v>410431</v>
      </c>
      <c r="I291" s="19" t="str">
        <f t="shared" si="17"/>
        <v>410431</v>
      </c>
      <c r="J291" s="99"/>
      <c r="K291" s="100"/>
      <c r="L291" s="121"/>
      <c r="M291" s="121"/>
      <c r="N291" s="102"/>
      <c r="O291" s="126"/>
      <c r="P291" s="104"/>
      <c r="Q291" s="104"/>
      <c r="R291" s="107" t="s">
        <v>362</v>
      </c>
      <c r="S291" s="108">
        <v>544.88196186739924</v>
      </c>
      <c r="T291" s="108">
        <v>654.48369686506271</v>
      </c>
      <c r="U291" s="108">
        <v>815.24777742633785</v>
      </c>
      <c r="V291" s="108">
        <v>689.37293092027437</v>
      </c>
      <c r="W291" s="108"/>
      <c r="X291" s="162">
        <v>0</v>
      </c>
      <c r="Y291" s="162">
        <v>532.54237971961084</v>
      </c>
      <c r="Z291" s="162">
        <v>372.92290701175546</v>
      </c>
      <c r="AA291" s="162">
        <v>530.17372853746588</v>
      </c>
      <c r="AB291" s="162">
        <v>229.16751882468225</v>
      </c>
      <c r="AC291" s="162">
        <v>265.4397448468244</v>
      </c>
      <c r="AD291" s="162">
        <v>226.62874076914355</v>
      </c>
      <c r="AE291" s="162">
        <v>256.2017308742324</v>
      </c>
      <c r="AF291" s="162">
        <v>18991.368502629732</v>
      </c>
      <c r="AG291" s="162">
        <v>6643.0780244333419</v>
      </c>
      <c r="AH291" s="162">
        <v>11483.676331532884</v>
      </c>
      <c r="AI291" s="162">
        <v>7485.1094353029084</v>
      </c>
      <c r="AJ291" s="162">
        <v>375.89054680251763</v>
      </c>
      <c r="AK291" s="162">
        <v>371.63456265182208</v>
      </c>
      <c r="AL291" s="162">
        <v>338.1817154885486</v>
      </c>
      <c r="AM291" s="162">
        <v>373.95683982962947</v>
      </c>
      <c r="AN291" s="162">
        <v>315.5988916389515</v>
      </c>
      <c r="AO291" s="162">
        <v>387.79205948260551</v>
      </c>
      <c r="AP291" s="162">
        <v>271.08609009940039</v>
      </c>
      <c r="AQ291" s="162">
        <v>367.63922471316585</v>
      </c>
      <c r="AR291" s="162">
        <v>0</v>
      </c>
      <c r="AS291" s="162">
        <v>437.01797225384081</v>
      </c>
      <c r="AT291" s="162">
        <v>688.32441253310174</v>
      </c>
      <c r="AU291" s="162">
        <v>572.75855052098757</v>
      </c>
      <c r="AV291" s="162">
        <v>328.3783105968447</v>
      </c>
      <c r="AW291" s="162">
        <v>342.68871692243437</v>
      </c>
      <c r="AX291" s="162">
        <v>275.00414656481911</v>
      </c>
      <c r="AY291" s="162">
        <v>337.19266435293298</v>
      </c>
      <c r="AZ291" s="162">
        <v>368.2096394345258</v>
      </c>
      <c r="BA291" s="162">
        <v>399.74146930812691</v>
      </c>
      <c r="BB291" s="162">
        <v>337.75551577944486</v>
      </c>
      <c r="BC291" s="162">
        <v>390.56427015921986</v>
      </c>
      <c r="BD291" s="162">
        <v>0</v>
      </c>
      <c r="BE291" s="162">
        <v>425.6800350673696</v>
      </c>
      <c r="BF291" s="162">
        <v>653.25896327353632</v>
      </c>
      <c r="BG291" s="162">
        <v>540.26800079365091</v>
      </c>
      <c r="BH291" s="162">
        <v>325.92143029733694</v>
      </c>
      <c r="BI291" s="162">
        <v>401.80490751518488</v>
      </c>
      <c r="BJ291" s="162">
        <v>269.11983988387772</v>
      </c>
      <c r="BK291" s="162">
        <v>395.11188493780395</v>
      </c>
      <c r="BL291" s="162">
        <v>0</v>
      </c>
      <c r="BM291" s="162">
        <v>292.31270645873275</v>
      </c>
      <c r="BN291" s="162">
        <v>383.67294067383312</v>
      </c>
      <c r="BO291" s="162">
        <v>314.60108833431082</v>
      </c>
      <c r="BP291" s="162">
        <v>0</v>
      </c>
      <c r="BQ291" s="162">
        <v>381.6732576601633</v>
      </c>
      <c r="BR291" s="162">
        <v>303.19885355807332</v>
      </c>
      <c r="BS291" s="162">
        <v>379.70638718577908</v>
      </c>
      <c r="BT291" s="162">
        <v>358.35568762196675</v>
      </c>
      <c r="BU291" s="162">
        <v>430.4611887709375</v>
      </c>
      <c r="BV291" s="162">
        <v>299.65513750850357</v>
      </c>
      <c r="BW291" s="162">
        <v>412.05778392146743</v>
      </c>
      <c r="BX291" s="162">
        <v>415.12669817778857</v>
      </c>
      <c r="BY291" s="162">
        <v>432.16968970230897</v>
      </c>
      <c r="BZ291" s="162">
        <v>391.17292605649465</v>
      </c>
      <c r="CA291" s="162">
        <v>429.54805214309818</v>
      </c>
    </row>
    <row r="292" spans="1:79" hidden="1" x14ac:dyDescent="0.45">
      <c r="A292" s="19">
        <v>288</v>
      </c>
      <c r="B292" s="19" t="str">
        <f t="shared" si="18"/>
        <v>410431_Grey</v>
      </c>
      <c r="C292" s="19" t="s">
        <v>1948</v>
      </c>
      <c r="D292" s="19" t="s">
        <v>1948</v>
      </c>
      <c r="E292" s="19" t="s">
        <v>282</v>
      </c>
      <c r="F292" s="19" t="s">
        <v>282</v>
      </c>
      <c r="G292" s="19">
        <f t="shared" si="19"/>
        <v>4104</v>
      </c>
      <c r="H292" s="19">
        <f t="shared" si="16"/>
        <v>410431</v>
      </c>
      <c r="I292" s="19" t="str">
        <f t="shared" si="17"/>
        <v>410431</v>
      </c>
      <c r="J292" s="109"/>
      <c r="K292" s="110"/>
      <c r="L292" s="111"/>
      <c r="M292" s="112"/>
      <c r="N292" s="112"/>
      <c r="O292" s="127"/>
      <c r="P292" s="114"/>
      <c r="Q292" s="114"/>
      <c r="R292" s="107" t="s">
        <v>364</v>
      </c>
      <c r="S292" s="108">
        <v>240.3008793594235</v>
      </c>
      <c r="T292" s="108">
        <v>452.86487565747109</v>
      </c>
      <c r="U292" s="108">
        <v>763.31904218080695</v>
      </c>
      <c r="V292" s="108">
        <v>497.87363054659721</v>
      </c>
      <c r="W292" s="108"/>
      <c r="X292" s="162">
        <v>0</v>
      </c>
      <c r="Y292" s="162">
        <v>4.3862899945531781</v>
      </c>
      <c r="Z292" s="162">
        <v>26.317739967319071</v>
      </c>
      <c r="AA292" s="162">
        <v>4.7127535187608816</v>
      </c>
      <c r="AB292" s="162">
        <v>15.385669869189131</v>
      </c>
      <c r="AC292" s="162">
        <v>58.738080590203481</v>
      </c>
      <c r="AD292" s="162">
        <v>234.78755916140236</v>
      </c>
      <c r="AE292" s="162">
        <v>78.760693042638991</v>
      </c>
      <c r="AF292" s="162">
        <v>9514.3137324011568</v>
      </c>
      <c r="AG292" s="162">
        <v>3207.7605349038608</v>
      </c>
      <c r="AH292" s="162">
        <v>5717.2538050805524</v>
      </c>
      <c r="AI292" s="162">
        <v>3640.9141723828589</v>
      </c>
      <c r="AJ292" s="162">
        <v>1.1222497681419297</v>
      </c>
      <c r="AK292" s="162">
        <v>0.94433275287436813</v>
      </c>
      <c r="AL292" s="162">
        <v>4.241418495562157</v>
      </c>
      <c r="AM292" s="162">
        <v>1.0902463108801776</v>
      </c>
      <c r="AN292" s="162">
        <v>1.1050173266166536</v>
      </c>
      <c r="AO292" s="162">
        <v>1.6006403331345758</v>
      </c>
      <c r="AP292" s="162">
        <v>7.1891878080426563</v>
      </c>
      <c r="AQ292" s="162">
        <v>1.5049094408044716</v>
      </c>
      <c r="AR292" s="162">
        <v>0</v>
      </c>
      <c r="AS292" s="162">
        <v>222.97190623176709</v>
      </c>
      <c r="AT292" s="162">
        <v>668.91571869530105</v>
      </c>
      <c r="AU292" s="162">
        <v>458.30471025707351</v>
      </c>
      <c r="AV292" s="162">
        <v>0.24997172004467211</v>
      </c>
      <c r="AW292" s="162">
        <v>0.21034219763872772</v>
      </c>
      <c r="AX292" s="162">
        <v>0.94474038388116754</v>
      </c>
      <c r="AY292" s="162">
        <v>0.33012576337794308</v>
      </c>
      <c r="AZ292" s="162">
        <v>376.22174381191724</v>
      </c>
      <c r="BA292" s="162">
        <v>316.577044710221</v>
      </c>
      <c r="BB292" s="162">
        <v>355.47208561211858</v>
      </c>
      <c r="BC292" s="162">
        <v>328.38049695718735</v>
      </c>
      <c r="BD292" s="162">
        <v>0</v>
      </c>
      <c r="BE292" s="162">
        <v>44.048724098559887</v>
      </c>
      <c r="BF292" s="162">
        <v>264.29234459135932</v>
      </c>
      <c r="BG292" s="162">
        <v>150.57789653278198</v>
      </c>
      <c r="BH292" s="162">
        <v>96.574082521086282</v>
      </c>
      <c r="BI292" s="162">
        <v>139.88954552596226</v>
      </c>
      <c r="BJ292" s="162">
        <v>78.538272648547022</v>
      </c>
      <c r="BK292" s="162">
        <v>134.99413043486751</v>
      </c>
      <c r="BL292" s="162">
        <v>0</v>
      </c>
      <c r="BM292" s="162">
        <v>91.561390921339594</v>
      </c>
      <c r="BN292" s="162">
        <v>549.36834552803737</v>
      </c>
      <c r="BO292" s="162">
        <v>193.03239656422707</v>
      </c>
      <c r="BP292" s="162">
        <v>0</v>
      </c>
      <c r="BQ292" s="162">
        <v>1.4788350708278791E-3</v>
      </c>
      <c r="BR292" s="162">
        <v>1.3284212375782754E-2</v>
      </c>
      <c r="BS292" s="162">
        <v>1.8837009169599031E-3</v>
      </c>
      <c r="BT292" s="162">
        <v>1.7733634621092471</v>
      </c>
      <c r="BU292" s="162">
        <v>1.492221471155301</v>
      </c>
      <c r="BV292" s="162">
        <v>6.7022304669285164</v>
      </c>
      <c r="BW292" s="162">
        <v>2.0058356093987881</v>
      </c>
      <c r="BX292" s="162">
        <v>5.6511878472135502</v>
      </c>
      <c r="BY292" s="162">
        <v>4.755270999614436</v>
      </c>
      <c r="BZ292" s="162">
        <v>6.1022964348664388</v>
      </c>
      <c r="CA292" s="162">
        <v>4.9462842202937081</v>
      </c>
    </row>
    <row r="293" spans="1:79" hidden="1" x14ac:dyDescent="0.45">
      <c r="A293" s="19">
        <v>289</v>
      </c>
      <c r="B293" s="19" t="str">
        <f t="shared" si="18"/>
        <v>410439_Green</v>
      </c>
      <c r="C293" s="19" t="s">
        <v>1948</v>
      </c>
      <c r="D293" s="19" t="s">
        <v>1948</v>
      </c>
      <c r="E293" s="19" t="s">
        <v>282</v>
      </c>
      <c r="F293" s="19" t="s">
        <v>282</v>
      </c>
      <c r="G293" s="19">
        <f t="shared" si="19"/>
        <v>4104</v>
      </c>
      <c r="H293" s="19">
        <f t="shared" si="16"/>
        <v>410439</v>
      </c>
      <c r="I293" s="19" t="str">
        <f t="shared" si="17"/>
        <v>410439</v>
      </c>
      <c r="J293" s="115" t="s">
        <v>2003</v>
      </c>
      <c r="K293" s="116" t="s">
        <v>2004</v>
      </c>
      <c r="L293" s="117" t="s">
        <v>2005</v>
      </c>
      <c r="M293" s="118"/>
      <c r="N293" s="118" t="s">
        <v>1966</v>
      </c>
      <c r="O293" s="118"/>
      <c r="P293" s="104">
        <v>0.4</v>
      </c>
      <c r="Q293" s="104">
        <v>1</v>
      </c>
      <c r="R293" s="107" t="s">
        <v>361</v>
      </c>
      <c r="S293" s="108">
        <v>43120.704737324275</v>
      </c>
      <c r="T293" s="108">
        <v>34449.59265793598</v>
      </c>
      <c r="U293" s="108">
        <v>19569.534388268487</v>
      </c>
      <c r="V293" s="108">
        <v>32829.394736599337</v>
      </c>
      <c r="W293" s="108"/>
      <c r="X293" s="162">
        <v>50737.112779234929</v>
      </c>
      <c r="Y293" s="162">
        <v>28962.290069062845</v>
      </c>
      <c r="Z293" s="162">
        <v>7857.3210254176847</v>
      </c>
      <c r="AA293" s="162">
        <v>28681.583638263732</v>
      </c>
      <c r="AB293" s="162">
        <v>47071.141117506064</v>
      </c>
      <c r="AC293" s="162">
        <v>40870.921227690509</v>
      </c>
      <c r="AD293" s="162">
        <v>16705.422550898096</v>
      </c>
      <c r="AE293" s="162">
        <v>38046.61946162409</v>
      </c>
      <c r="AF293" s="162">
        <v>81926.872483422747</v>
      </c>
      <c r="AG293" s="162">
        <v>21185.594894162805</v>
      </c>
      <c r="AH293" s="162">
        <v>18671.344476740011</v>
      </c>
      <c r="AI293" s="162">
        <v>22475.483023446115</v>
      </c>
      <c r="AJ293" s="162">
        <v>178466.76285448443</v>
      </c>
      <c r="AK293" s="162">
        <v>49962.456940407516</v>
      </c>
      <c r="AL293" s="162">
        <v>14360.822659037231</v>
      </c>
      <c r="AM293" s="162">
        <v>60064.129693496747</v>
      </c>
      <c r="AN293" s="162">
        <v>111027.71603627608</v>
      </c>
      <c r="AO293" s="162">
        <v>53275.97784393702</v>
      </c>
      <c r="AP293" s="162">
        <v>13860.597419496282</v>
      </c>
      <c r="AQ293" s="162">
        <v>70387.935618393967</v>
      </c>
      <c r="AR293" s="162">
        <v>124034.29837058623</v>
      </c>
      <c r="AS293" s="162">
        <v>51094.594939062008</v>
      </c>
      <c r="AT293" s="162">
        <v>20736.318304203418</v>
      </c>
      <c r="AU293" s="162">
        <v>35707.195579433719</v>
      </c>
      <c r="AV293" s="162">
        <v>108486.74930187936</v>
      </c>
      <c r="AW293" s="162">
        <v>30416.631499193547</v>
      </c>
      <c r="AX293" s="162">
        <v>9028.4187592811159</v>
      </c>
      <c r="AY293" s="162">
        <v>47686.430206263867</v>
      </c>
      <c r="AZ293" s="162">
        <v>100273.14142172443</v>
      </c>
      <c r="BA293" s="162">
        <v>33169.888624168452</v>
      </c>
      <c r="BB293" s="162">
        <v>16162.720132557673</v>
      </c>
      <c r="BC293" s="162">
        <v>35867.964124236118</v>
      </c>
      <c r="BD293" s="162">
        <v>108573.99385861347</v>
      </c>
      <c r="BE293" s="162">
        <v>67280.054020866344</v>
      </c>
      <c r="BF293" s="162">
        <v>48630.394931106188</v>
      </c>
      <c r="BG293" s="162">
        <v>58393.536575496764</v>
      </c>
      <c r="BH293" s="162">
        <v>46208.589077218618</v>
      </c>
      <c r="BI293" s="162">
        <v>32873.467568405547</v>
      </c>
      <c r="BJ293" s="162">
        <v>13994.212905421569</v>
      </c>
      <c r="BK293" s="162">
        <v>33914.789909997104</v>
      </c>
      <c r="BL293" s="162">
        <v>106998.58880382298</v>
      </c>
      <c r="BM293" s="162">
        <v>43786.881452911817</v>
      </c>
      <c r="BN293" s="162">
        <v>21331.564708578942</v>
      </c>
      <c r="BO293" s="162">
        <v>38862.781968232484</v>
      </c>
      <c r="BP293" s="162">
        <v>0</v>
      </c>
      <c r="BQ293" s="162">
        <v>42734.279980946143</v>
      </c>
      <c r="BR293" s="162">
        <v>25526.277394565288</v>
      </c>
      <c r="BS293" s="162">
        <v>42144.130903334444</v>
      </c>
      <c r="BT293" s="162">
        <v>139671.85220565562</v>
      </c>
      <c r="BU293" s="162">
        <v>39260.112507068698</v>
      </c>
      <c r="BV293" s="162">
        <v>12282.799107626537</v>
      </c>
      <c r="BW293" s="162">
        <v>52943.554723089197</v>
      </c>
      <c r="BX293" s="162">
        <v>81772.757001913531</v>
      </c>
      <c r="BY293" s="162">
        <v>29819.745702750755</v>
      </c>
      <c r="BZ293" s="162">
        <v>19087.268000335163</v>
      </c>
      <c r="CA293" s="162">
        <v>32998.260614653387</v>
      </c>
    </row>
    <row r="294" spans="1:79" hidden="1" x14ac:dyDescent="0.45">
      <c r="A294" s="19">
        <v>290</v>
      </c>
      <c r="B294" s="19" t="str">
        <f t="shared" si="18"/>
        <v>410439_Blue</v>
      </c>
      <c r="C294" s="19" t="s">
        <v>1948</v>
      </c>
      <c r="D294" s="19" t="s">
        <v>1948</v>
      </c>
      <c r="E294" s="19" t="s">
        <v>282</v>
      </c>
      <c r="F294" s="19" t="s">
        <v>282</v>
      </c>
      <c r="G294" s="19">
        <f t="shared" si="19"/>
        <v>4104</v>
      </c>
      <c r="H294" s="19">
        <f t="shared" si="16"/>
        <v>410439</v>
      </c>
      <c r="I294" s="19" t="str">
        <f t="shared" si="17"/>
        <v>410439</v>
      </c>
      <c r="J294" s="99"/>
      <c r="K294" s="100"/>
      <c r="L294" s="101"/>
      <c r="M294" s="102"/>
      <c r="N294" s="102"/>
      <c r="O294" s="102"/>
      <c r="P294" s="104"/>
      <c r="Q294" s="104"/>
      <c r="R294" s="107" t="s">
        <v>362</v>
      </c>
      <c r="S294" s="108">
        <v>1023.5838351190133</v>
      </c>
      <c r="T294" s="108">
        <v>1249.6558334587935</v>
      </c>
      <c r="U294" s="108">
        <v>1581.2587679791243</v>
      </c>
      <c r="V294" s="108">
        <v>1321.6207422585871</v>
      </c>
      <c r="W294" s="108"/>
      <c r="X294" s="162">
        <v>0</v>
      </c>
      <c r="Y294" s="162">
        <v>998.13137312205845</v>
      </c>
      <c r="Z294" s="162">
        <v>668.88938466470302</v>
      </c>
      <c r="AA294" s="162">
        <v>993.24563197819043</v>
      </c>
      <c r="AB294" s="162">
        <v>372.36973668417363</v>
      </c>
      <c r="AC294" s="162">
        <v>447.18729884441348</v>
      </c>
      <c r="AD294" s="162">
        <v>367.13308027203692</v>
      </c>
      <c r="AE294" s="162">
        <v>428.13234246512633</v>
      </c>
      <c r="AF294" s="162">
        <v>39072.562482280919</v>
      </c>
      <c r="AG294" s="162">
        <v>13602.138090318082</v>
      </c>
      <c r="AH294" s="162">
        <v>23586.68562024066</v>
      </c>
      <c r="AI294" s="162">
        <v>15338.969388875585</v>
      </c>
      <c r="AJ294" s="162">
        <v>675.01064048117837</v>
      </c>
      <c r="AK294" s="162">
        <v>666.23195790037187</v>
      </c>
      <c r="AL294" s="162">
        <v>597.22983846752061</v>
      </c>
      <c r="AM294" s="162">
        <v>671.02204486657683</v>
      </c>
      <c r="AN294" s="162">
        <v>550.64896895899972</v>
      </c>
      <c r="AO294" s="162">
        <v>699.55951057808932</v>
      </c>
      <c r="AP294" s="162">
        <v>458.83383486497382</v>
      </c>
      <c r="AQ294" s="162">
        <v>657.99090193666814</v>
      </c>
      <c r="AR294" s="162">
        <v>0</v>
      </c>
      <c r="AS294" s="162">
        <v>801.09622868323697</v>
      </c>
      <c r="AT294" s="162">
        <v>1319.4579968687519</v>
      </c>
      <c r="AU294" s="162">
        <v>1081.0839842174478</v>
      </c>
      <c r="AV294" s="162">
        <v>577.00866829673157</v>
      </c>
      <c r="AW294" s="162">
        <v>606.52628638142039</v>
      </c>
      <c r="AX294" s="162">
        <v>466.91548480203181</v>
      </c>
      <c r="AY294" s="162">
        <v>595.18975427821817</v>
      </c>
      <c r="AZ294" s="162">
        <v>659.16747816461759</v>
      </c>
      <c r="BA294" s="162">
        <v>724.2071765871558</v>
      </c>
      <c r="BB294" s="162">
        <v>596.3507299394397</v>
      </c>
      <c r="BC294" s="162">
        <v>705.27766100239103</v>
      </c>
      <c r="BD294" s="162">
        <v>0</v>
      </c>
      <c r="BE294" s="162">
        <v>777.70982775763969</v>
      </c>
      <c r="BF294" s="162">
        <v>1247.1296145948666</v>
      </c>
      <c r="BG294" s="162">
        <v>1014.0667649720265</v>
      </c>
      <c r="BH294" s="162">
        <v>571.9409397703248</v>
      </c>
      <c r="BI294" s="162">
        <v>728.46336467514732</v>
      </c>
      <c r="BJ294" s="162">
        <v>454.7781133431501</v>
      </c>
      <c r="BK294" s="162">
        <v>714.65788076529827</v>
      </c>
      <c r="BL294" s="162">
        <v>0</v>
      </c>
      <c r="BM294" s="162">
        <v>502.61729849762918</v>
      </c>
      <c r="BN294" s="162">
        <v>691.06313576688763</v>
      </c>
      <c r="BO294" s="162">
        <v>548.59083195017422</v>
      </c>
      <c r="BP294" s="162">
        <v>0</v>
      </c>
      <c r="BQ294" s="162">
        <v>686.93845348009643</v>
      </c>
      <c r="BR294" s="162">
        <v>525.07180643969048</v>
      </c>
      <c r="BS294" s="162">
        <v>682.88145257012877</v>
      </c>
      <c r="BT294" s="162">
        <v>638.84204647453907</v>
      </c>
      <c r="BU294" s="162">
        <v>787.57176080238833</v>
      </c>
      <c r="BV294" s="162">
        <v>517.76229652278937</v>
      </c>
      <c r="BW294" s="162">
        <v>749.61164538391961</v>
      </c>
      <c r="BX294" s="162">
        <v>755.94179680601837</v>
      </c>
      <c r="BY294" s="162">
        <v>791.09583110774201</v>
      </c>
      <c r="BZ294" s="162">
        <v>706.53311608256047</v>
      </c>
      <c r="CA294" s="162">
        <v>785.68826304373238</v>
      </c>
    </row>
    <row r="295" spans="1:79" hidden="1" x14ac:dyDescent="0.45">
      <c r="A295" s="19">
        <v>291</v>
      </c>
      <c r="B295" s="19" t="str">
        <f t="shared" si="18"/>
        <v>410439_Grey</v>
      </c>
      <c r="C295" s="19" t="s">
        <v>1948</v>
      </c>
      <c r="D295" s="19" t="s">
        <v>1948</v>
      </c>
      <c r="E295" s="19" t="s">
        <v>282</v>
      </c>
      <c r="F295" s="19" t="s">
        <v>282</v>
      </c>
      <c r="G295" s="19">
        <f t="shared" si="19"/>
        <v>4104</v>
      </c>
      <c r="H295" s="19">
        <f t="shared" si="16"/>
        <v>410439</v>
      </c>
      <c r="I295" s="19" t="str">
        <f t="shared" si="17"/>
        <v>410439</v>
      </c>
      <c r="J295" s="109"/>
      <c r="K295" s="110"/>
      <c r="L295" s="111"/>
      <c r="M295" s="112"/>
      <c r="N295" s="112"/>
      <c r="O295" s="112"/>
      <c r="P295" s="114"/>
      <c r="Q295" s="114"/>
      <c r="R295" s="107" t="s">
        <v>364</v>
      </c>
      <c r="S295" s="108">
        <v>495.6609491697314</v>
      </c>
      <c r="T295" s="108">
        <v>934.10991550419362</v>
      </c>
      <c r="U295" s="108">
        <v>1574.4738095642429</v>
      </c>
      <c r="V295" s="108">
        <v>1026.9480367327214</v>
      </c>
      <c r="W295" s="108"/>
      <c r="X295" s="162">
        <v>0</v>
      </c>
      <c r="Y295" s="162">
        <v>9.0474602832478794</v>
      </c>
      <c r="Z295" s="162">
        <v>54.284761699487277</v>
      </c>
      <c r="AA295" s="162">
        <v>9.720846168099575</v>
      </c>
      <c r="AB295" s="162">
        <v>31.735529854503472</v>
      </c>
      <c r="AC295" s="162">
        <v>121.15716286748041</v>
      </c>
      <c r="AD295" s="162">
        <v>484.28879968067196</v>
      </c>
      <c r="AE295" s="162">
        <v>162.45716609463332</v>
      </c>
      <c r="AF295" s="162">
        <v>19624.871069435114</v>
      </c>
      <c r="AG295" s="162">
        <v>6616.5452064847068</v>
      </c>
      <c r="AH295" s="162">
        <v>11792.796827147176</v>
      </c>
      <c r="AI295" s="162">
        <v>7509.9973805320342</v>
      </c>
      <c r="AJ295" s="162">
        <v>2.3148287545412436</v>
      </c>
      <c r="AK295" s="162">
        <v>1.9478450094295057</v>
      </c>
      <c r="AL295" s="162">
        <v>8.7486384691581875</v>
      </c>
      <c r="AM295" s="162">
        <v>2.2488162453679141</v>
      </c>
      <c r="AN295" s="162">
        <v>2.2792839477735805</v>
      </c>
      <c r="AO295" s="162">
        <v>3.3015896942023675</v>
      </c>
      <c r="AP295" s="162">
        <v>14.828908084701704</v>
      </c>
      <c r="AQ295" s="162">
        <v>3.1041286400285588</v>
      </c>
      <c r="AR295" s="162">
        <v>0</v>
      </c>
      <c r="AS295" s="162">
        <v>459.91702974884691</v>
      </c>
      <c r="AT295" s="162">
        <v>1379.7510892465402</v>
      </c>
      <c r="AU295" s="162">
        <v>945.33048859636438</v>
      </c>
      <c r="AV295" s="162">
        <v>0.51560868338567623</v>
      </c>
      <c r="AW295" s="162">
        <v>0.43386613319927697</v>
      </c>
      <c r="AX295" s="162">
        <v>1.9486858168883872</v>
      </c>
      <c r="AY295" s="162">
        <v>0.68093986862423272</v>
      </c>
      <c r="AZ295" s="162">
        <v>776.02057526051078</v>
      </c>
      <c r="BA295" s="162">
        <v>652.99335934478825</v>
      </c>
      <c r="BB295" s="162">
        <v>733.2209179905243</v>
      </c>
      <c r="BC295" s="162">
        <v>677.33996331813535</v>
      </c>
      <c r="BD295" s="162">
        <v>0</v>
      </c>
      <c r="BE295" s="162">
        <v>90.857896378112528</v>
      </c>
      <c r="BF295" s="162">
        <v>545.14737826867508</v>
      </c>
      <c r="BG295" s="162">
        <v>310.59221804921566</v>
      </c>
      <c r="BH295" s="162">
        <v>199.20027565109467</v>
      </c>
      <c r="BI295" s="162">
        <v>288.5456977900223</v>
      </c>
      <c r="BJ295" s="162">
        <v>161.99838665136116</v>
      </c>
      <c r="BK295" s="162">
        <v>278.44808143048107</v>
      </c>
      <c r="BL295" s="162">
        <v>0</v>
      </c>
      <c r="BM295" s="162">
        <v>188.86075678271249</v>
      </c>
      <c r="BN295" s="162">
        <v>1133.1645406962746</v>
      </c>
      <c r="BO295" s="162">
        <v>398.16175936012326</v>
      </c>
      <c r="BP295" s="162">
        <v>0</v>
      </c>
      <c r="BQ295" s="162">
        <v>3.0503458698362376E-3</v>
      </c>
      <c r="BR295" s="162">
        <v>2.7400920598814112E-2</v>
      </c>
      <c r="BS295" s="162">
        <v>3.8854497201224014E-3</v>
      </c>
      <c r="BT295" s="162">
        <v>3.6578601759391387</v>
      </c>
      <c r="BU295" s="162">
        <v>3.0779575702592381</v>
      </c>
      <c r="BV295" s="162">
        <v>13.824476729538885</v>
      </c>
      <c r="BW295" s="162">
        <v>4.1373730495009164</v>
      </c>
      <c r="BX295" s="162">
        <v>11.656524685857228</v>
      </c>
      <c r="BY295" s="162">
        <v>9.8085456179407782</v>
      </c>
      <c r="BZ295" s="162">
        <v>12.587011962186367</v>
      </c>
      <c r="CA295" s="162">
        <v>10.202542487691071</v>
      </c>
    </row>
    <row r="296" spans="1:79" hidden="1" x14ac:dyDescent="0.45">
      <c r="A296" s="19">
        <v>292</v>
      </c>
      <c r="B296" s="19" t="str">
        <f t="shared" si="18"/>
        <v>410511_Green</v>
      </c>
      <c r="C296" s="19" t="s">
        <v>1948</v>
      </c>
      <c r="D296" s="19" t="s">
        <v>1948</v>
      </c>
      <c r="E296" s="19" t="s">
        <v>1948</v>
      </c>
      <c r="F296" s="19" t="s">
        <v>1948</v>
      </c>
      <c r="G296" s="19">
        <f t="shared" si="19"/>
        <v>4105</v>
      </c>
      <c r="H296" s="19">
        <f t="shared" si="16"/>
        <v>410511</v>
      </c>
      <c r="I296" s="19" t="str">
        <f t="shared" si="17"/>
        <v>410511</v>
      </c>
      <c r="J296" s="115" t="s">
        <v>2006</v>
      </c>
      <c r="K296" s="116" t="s">
        <v>2007</v>
      </c>
      <c r="L296" s="120" t="s">
        <v>2008</v>
      </c>
      <c r="M296" s="120" t="s">
        <v>2009</v>
      </c>
      <c r="N296" s="118" t="s">
        <v>1974</v>
      </c>
      <c r="O296" s="125" t="s">
        <v>1975</v>
      </c>
      <c r="P296" s="104">
        <v>0.9</v>
      </c>
      <c r="Q296" s="104">
        <v>1</v>
      </c>
      <c r="R296" s="107" t="s">
        <v>361</v>
      </c>
      <c r="S296" s="108">
        <v>6051.9481194387854</v>
      </c>
      <c r="T296" s="108">
        <v>2964.3853866755067</v>
      </c>
      <c r="U296" s="108">
        <v>1720.8264233435002</v>
      </c>
      <c r="V296" s="108">
        <v>3633.5285155716365</v>
      </c>
      <c r="W296" s="108"/>
      <c r="X296" s="162">
        <v>4738.910998163994</v>
      </c>
      <c r="Y296" s="162">
        <v>2577.5471080523571</v>
      </c>
      <c r="Z296" s="162">
        <v>1015.5510901245514</v>
      </c>
      <c r="AA296" s="162">
        <v>2570.8431118192343</v>
      </c>
      <c r="AB296" s="162">
        <v>7948.826267881981</v>
      </c>
      <c r="AC296" s="162">
        <v>4354.2871677442727</v>
      </c>
      <c r="AD296" s="162">
        <v>1940.890989833347</v>
      </c>
      <c r="AE296" s="162">
        <v>4789.5686107815927</v>
      </c>
      <c r="AF296" s="162">
        <v>2941.9226075451588</v>
      </c>
      <c r="AG296" s="162">
        <v>1895.6834132162026</v>
      </c>
      <c r="AH296" s="162">
        <v>1003.5702639619335</v>
      </c>
      <c r="AI296" s="162">
        <v>1408.1575165305303</v>
      </c>
      <c r="AJ296" s="162">
        <v>5193.3623918483472</v>
      </c>
      <c r="AK296" s="162">
        <v>2967.3597424025838</v>
      </c>
      <c r="AL296" s="162">
        <v>1400.4107783874961</v>
      </c>
      <c r="AM296" s="162">
        <v>3053.6018831712918</v>
      </c>
      <c r="AN296" s="162">
        <v>8319.9985608498355</v>
      </c>
      <c r="AO296" s="162">
        <v>5461.3164803679665</v>
      </c>
      <c r="AP296" s="162">
        <v>2899.2215644019939</v>
      </c>
      <c r="AQ296" s="162">
        <v>5674.5884769241366</v>
      </c>
      <c r="AR296" s="162">
        <v>7580.1488277008757</v>
      </c>
      <c r="AS296" s="162">
        <v>4129.380845838793</v>
      </c>
      <c r="AT296" s="162">
        <v>1685.2518089877763</v>
      </c>
      <c r="AU296" s="162">
        <v>3824.1161748297764</v>
      </c>
      <c r="AV296" s="162">
        <v>3326.7399972041321</v>
      </c>
      <c r="AW296" s="162">
        <v>1687.0762547617214</v>
      </c>
      <c r="AX296" s="162">
        <v>696.34586100170498</v>
      </c>
      <c r="AY296" s="162">
        <v>2263.15460993541</v>
      </c>
      <c r="AZ296" s="162">
        <v>12829.759308277697</v>
      </c>
      <c r="BA296" s="162">
        <v>6665.3644788576603</v>
      </c>
      <c r="BB296" s="162">
        <v>2332.1979603261134</v>
      </c>
      <c r="BC296" s="162">
        <v>5943.4832954468257</v>
      </c>
      <c r="BD296" s="162">
        <v>9916.6786670102956</v>
      </c>
      <c r="BE296" s="162">
        <v>5502.2391273370076</v>
      </c>
      <c r="BF296" s="162">
        <v>2334.4169766604359</v>
      </c>
      <c r="BG296" s="162">
        <v>3893.4590060217852</v>
      </c>
      <c r="BH296" s="162">
        <v>5073.9300826216031</v>
      </c>
      <c r="BI296" s="162">
        <v>2988.1087712156304</v>
      </c>
      <c r="BJ296" s="162">
        <v>1491.655167918934</v>
      </c>
      <c r="BK296" s="162">
        <v>2989.1352312007093</v>
      </c>
      <c r="BL296" s="162">
        <v>9292.614256567249</v>
      </c>
      <c r="BM296" s="162">
        <v>5273.1158946310779</v>
      </c>
      <c r="BN296" s="162">
        <v>2336.4164641803645</v>
      </c>
      <c r="BO296" s="162">
        <v>4401.545778033209</v>
      </c>
      <c r="BP296" s="162">
        <v>0</v>
      </c>
      <c r="BQ296" s="162">
        <v>5581.1442569358496</v>
      </c>
      <c r="BR296" s="162">
        <v>3559.2088299400689</v>
      </c>
      <c r="BS296" s="162">
        <v>5471.4852822850826</v>
      </c>
      <c r="BT296" s="162">
        <v>5596.7845855137266</v>
      </c>
      <c r="BU296" s="162">
        <v>4591.3417162968299</v>
      </c>
      <c r="BV296" s="162">
        <v>1977.9008091250246</v>
      </c>
      <c r="BW296" s="162">
        <v>4507.0007257492116</v>
      </c>
      <c r="BX296" s="162">
        <v>5142.9033837276193</v>
      </c>
      <c r="BY296" s="162">
        <v>3811.3895646712358</v>
      </c>
      <c r="BZ296" s="162">
        <v>2771.5573506084684</v>
      </c>
      <c r="CA296" s="162">
        <v>3717.4694874369761</v>
      </c>
    </row>
    <row r="297" spans="1:79" hidden="1" x14ac:dyDescent="0.45">
      <c r="A297" s="19">
        <v>293</v>
      </c>
      <c r="B297" s="19" t="str">
        <f t="shared" si="18"/>
        <v>410511_Blue</v>
      </c>
      <c r="C297" s="19" t="s">
        <v>1948</v>
      </c>
      <c r="D297" s="19" t="s">
        <v>1948</v>
      </c>
      <c r="E297" s="19" t="s">
        <v>1948</v>
      </c>
      <c r="F297" s="19" t="s">
        <v>1948</v>
      </c>
      <c r="G297" s="19">
        <f t="shared" si="19"/>
        <v>4105</v>
      </c>
      <c r="H297" s="19">
        <f t="shared" si="16"/>
        <v>410511</v>
      </c>
      <c r="I297" s="19" t="str">
        <f t="shared" si="17"/>
        <v>410511</v>
      </c>
      <c r="J297" s="99"/>
      <c r="K297" s="100"/>
      <c r="L297" s="121"/>
      <c r="M297" s="121"/>
      <c r="N297" s="102"/>
      <c r="O297" s="126"/>
      <c r="P297" s="104"/>
      <c r="Q297" s="104"/>
      <c r="R297" s="107" t="s">
        <v>362</v>
      </c>
      <c r="S297" s="108">
        <v>179.09959073127473</v>
      </c>
      <c r="T297" s="108">
        <v>202.75742972644133</v>
      </c>
      <c r="U297" s="108">
        <v>317.62040587967982</v>
      </c>
      <c r="V297" s="108">
        <v>212.39836930804347</v>
      </c>
      <c r="W297" s="108"/>
      <c r="X297" s="162">
        <v>0</v>
      </c>
      <c r="Y297" s="162">
        <v>307.08535389399077</v>
      </c>
      <c r="Z297" s="162">
        <v>325.38922557762521</v>
      </c>
      <c r="AA297" s="162">
        <v>307.24756631580487</v>
      </c>
      <c r="AB297" s="162">
        <v>169.56085091995678</v>
      </c>
      <c r="AC297" s="162">
        <v>189.49507724874786</v>
      </c>
      <c r="AD297" s="162">
        <v>199.2834941129386</v>
      </c>
      <c r="AE297" s="162">
        <v>188.23356173975409</v>
      </c>
      <c r="AF297" s="162">
        <v>2018.0616667740676</v>
      </c>
      <c r="AG297" s="162">
        <v>2269.7987320716502</v>
      </c>
      <c r="AH297" s="162">
        <v>1906.9153574594275</v>
      </c>
      <c r="AI297" s="162">
        <v>2047.3134198798414</v>
      </c>
      <c r="AJ297" s="162">
        <v>276.49934126338303</v>
      </c>
      <c r="AK297" s="162">
        <v>245.67307920808861</v>
      </c>
      <c r="AL297" s="162">
        <v>304.11234533811478</v>
      </c>
      <c r="AM297" s="162">
        <v>252.70966747259806</v>
      </c>
      <c r="AN297" s="162">
        <v>182.67228229197971</v>
      </c>
      <c r="AO297" s="162">
        <v>189.59647488586506</v>
      </c>
      <c r="AP297" s="162">
        <v>202.03346175653382</v>
      </c>
      <c r="AQ297" s="162">
        <v>190.0984002419691</v>
      </c>
      <c r="AR297" s="162">
        <v>0</v>
      </c>
      <c r="AS297" s="162">
        <v>230.31287984626624</v>
      </c>
      <c r="AT297" s="162">
        <v>260.61947948333471</v>
      </c>
      <c r="AU297" s="162">
        <v>236.00775176073211</v>
      </c>
      <c r="AV297" s="162">
        <v>213.61988489327072</v>
      </c>
      <c r="AW297" s="162">
        <v>202.44769137124976</v>
      </c>
      <c r="AX297" s="162">
        <v>232.63517131894491</v>
      </c>
      <c r="AY297" s="162">
        <v>213.2357548955755</v>
      </c>
      <c r="AZ297" s="162">
        <v>186.3951133087846</v>
      </c>
      <c r="BA297" s="162">
        <v>217.80623524671864</v>
      </c>
      <c r="BB297" s="162">
        <v>215.79695127660358</v>
      </c>
      <c r="BC297" s="162">
        <v>216.96458437324938</v>
      </c>
      <c r="BD297" s="162">
        <v>0</v>
      </c>
      <c r="BE297" s="162">
        <v>348.02541026534942</v>
      </c>
      <c r="BF297" s="162">
        <v>412.56638331242033</v>
      </c>
      <c r="BG297" s="162">
        <v>386.84839547047619</v>
      </c>
      <c r="BH297" s="162">
        <v>219.78804199365322</v>
      </c>
      <c r="BI297" s="162">
        <v>250.87602037294388</v>
      </c>
      <c r="BJ297" s="162">
        <v>269.46579161376701</v>
      </c>
      <c r="BK297" s="162">
        <v>250.60555857239564</v>
      </c>
      <c r="BL297" s="162">
        <v>0</v>
      </c>
      <c r="BM297" s="162">
        <v>211.75309194803137</v>
      </c>
      <c r="BN297" s="162">
        <v>243.77579683630202</v>
      </c>
      <c r="BO297" s="162">
        <v>224.1624962581509</v>
      </c>
      <c r="BP297" s="162">
        <v>0</v>
      </c>
      <c r="BQ297" s="162">
        <v>208.60003526883207</v>
      </c>
      <c r="BR297" s="162">
        <v>264.24190802022531</v>
      </c>
      <c r="BS297" s="162">
        <v>212.43519407399972</v>
      </c>
      <c r="BT297" s="162">
        <v>199.14475178248099</v>
      </c>
      <c r="BU297" s="162">
        <v>218.65374501475694</v>
      </c>
      <c r="BV297" s="162">
        <v>223.05358759963804</v>
      </c>
      <c r="BW297" s="162">
        <v>215.95884737064497</v>
      </c>
      <c r="BX297" s="162">
        <v>178.69893143872019</v>
      </c>
      <c r="BY297" s="162">
        <v>192.07782613578712</v>
      </c>
      <c r="BZ297" s="162">
        <v>223.42527588072841</v>
      </c>
      <c r="CA297" s="162">
        <v>197.12158373750501</v>
      </c>
    </row>
    <row r="298" spans="1:79" hidden="1" x14ac:dyDescent="0.45">
      <c r="A298" s="19">
        <v>294</v>
      </c>
      <c r="B298" s="19" t="str">
        <f t="shared" si="18"/>
        <v>410511_Grey</v>
      </c>
      <c r="C298" s="19" t="s">
        <v>1948</v>
      </c>
      <c r="D298" s="19" t="s">
        <v>1948</v>
      </c>
      <c r="E298" s="19" t="s">
        <v>1948</v>
      </c>
      <c r="F298" s="19" t="s">
        <v>1948</v>
      </c>
      <c r="G298" s="19">
        <f t="shared" si="19"/>
        <v>4105</v>
      </c>
      <c r="H298" s="19">
        <f t="shared" si="16"/>
        <v>410511</v>
      </c>
      <c r="I298" s="19" t="str">
        <f t="shared" si="17"/>
        <v>410511</v>
      </c>
      <c r="J298" s="109"/>
      <c r="K298" s="110"/>
      <c r="L298" s="111"/>
      <c r="M298" s="112"/>
      <c r="N298" s="112"/>
      <c r="O298" s="127"/>
      <c r="P298" s="114"/>
      <c r="Q298" s="114"/>
      <c r="R298" s="107" t="s">
        <v>364</v>
      </c>
      <c r="S298" s="108">
        <v>7.7638525600899744</v>
      </c>
      <c r="T298" s="108">
        <v>25.539453074690073</v>
      </c>
      <c r="U298" s="108">
        <v>80.868178553022631</v>
      </c>
      <c r="V298" s="108">
        <v>28.276333127913084</v>
      </c>
      <c r="W298" s="108"/>
      <c r="X298" s="162">
        <v>0</v>
      </c>
      <c r="Y298" s="162">
        <v>3.1108076010400696</v>
      </c>
      <c r="Z298" s="162">
        <v>4.7614402056735798</v>
      </c>
      <c r="AA298" s="162">
        <v>3.1171991366938037</v>
      </c>
      <c r="AB298" s="162">
        <v>0.56604086326410541</v>
      </c>
      <c r="AC298" s="162">
        <v>3.657449083386398</v>
      </c>
      <c r="AD298" s="162">
        <v>4.9010113627497747</v>
      </c>
      <c r="AE298" s="162">
        <v>3.045591937564823</v>
      </c>
      <c r="AF298" s="162">
        <v>965.68030185084149</v>
      </c>
      <c r="AG298" s="162">
        <v>1088.9089181067432</v>
      </c>
      <c r="AH298" s="162">
        <v>906.75980552446617</v>
      </c>
      <c r="AI298" s="162">
        <v>976.44587043629599</v>
      </c>
      <c r="AJ298" s="162">
        <v>0.13326380155297518</v>
      </c>
      <c r="AK298" s="162">
        <v>0.7708160818607207</v>
      </c>
      <c r="AL298" s="162">
        <v>1.1789568288237862</v>
      </c>
      <c r="AM298" s="162">
        <v>0.74482123626102392</v>
      </c>
      <c r="AN298" s="162">
        <v>2.0748496800635228</v>
      </c>
      <c r="AO298" s="162">
        <v>12.055655754464008</v>
      </c>
      <c r="AP298" s="162">
        <v>12.292683916128858</v>
      </c>
      <c r="AQ298" s="162">
        <v>10.709266117449676</v>
      </c>
      <c r="AR298" s="162">
        <v>0</v>
      </c>
      <c r="AS298" s="162">
        <v>1.4680715897583216</v>
      </c>
      <c r="AT298" s="162">
        <v>2.2470483516709017</v>
      </c>
      <c r="AU298" s="162">
        <v>1.563689124045601</v>
      </c>
      <c r="AV298" s="162">
        <v>0</v>
      </c>
      <c r="AW298" s="162">
        <v>0</v>
      </c>
      <c r="AX298" s="162">
        <v>0</v>
      </c>
      <c r="AY298" s="162">
        <v>0</v>
      </c>
      <c r="AZ298" s="162">
        <v>1.399093197832211</v>
      </c>
      <c r="BA298" s="162">
        <v>8.1233995055749482</v>
      </c>
      <c r="BB298" s="162">
        <v>12.424672429307016</v>
      </c>
      <c r="BC298" s="162">
        <v>8.6893833182698064</v>
      </c>
      <c r="BD298" s="162">
        <v>0</v>
      </c>
      <c r="BE298" s="162">
        <v>1.5409277228680269</v>
      </c>
      <c r="BF298" s="162">
        <v>2.3585628411245323</v>
      </c>
      <c r="BG298" s="162">
        <v>1.933853332958358</v>
      </c>
      <c r="BH298" s="162">
        <v>9.2194407586633389</v>
      </c>
      <c r="BI298" s="162">
        <v>53.686636601988184</v>
      </c>
      <c r="BJ298" s="162">
        <v>82.113267130733917</v>
      </c>
      <c r="BK298" s="162">
        <v>52.884855284665825</v>
      </c>
      <c r="BL298" s="162">
        <v>0</v>
      </c>
      <c r="BM298" s="162">
        <v>17.604587166719501</v>
      </c>
      <c r="BN298" s="162">
        <v>26.945796683754356</v>
      </c>
      <c r="BO298" s="162">
        <v>20.374975617983353</v>
      </c>
      <c r="BP298" s="162">
        <v>0</v>
      </c>
      <c r="BQ298" s="162">
        <v>0</v>
      </c>
      <c r="BR298" s="162">
        <v>0</v>
      </c>
      <c r="BS298" s="162">
        <v>0</v>
      </c>
      <c r="BT298" s="162">
        <v>0.15212906124554451</v>
      </c>
      <c r="BU298" s="162">
        <v>1.3076703168117372</v>
      </c>
      <c r="BV298" s="162">
        <v>2.0000709457615202</v>
      </c>
      <c r="BW298" s="162">
        <v>1.1243500318205606</v>
      </c>
      <c r="BX298" s="162">
        <v>7.6376063671861352E-2</v>
      </c>
      <c r="BY298" s="162">
        <v>0.4483625492430352</v>
      </c>
      <c r="BZ298" s="162">
        <v>0.685766814754172</v>
      </c>
      <c r="CA298" s="162">
        <v>0.46264176074946933</v>
      </c>
    </row>
    <row r="299" spans="1:79" hidden="1" x14ac:dyDescent="0.45">
      <c r="A299" s="19">
        <v>295</v>
      </c>
      <c r="B299" s="19" t="str">
        <f t="shared" si="18"/>
        <v>410512_Green</v>
      </c>
      <c r="C299" s="19" t="s">
        <v>1948</v>
      </c>
      <c r="D299" s="19" t="s">
        <v>1948</v>
      </c>
      <c r="E299" s="19" t="s">
        <v>1948</v>
      </c>
      <c r="F299" s="19" t="s">
        <v>1948</v>
      </c>
      <c r="G299" s="19">
        <f t="shared" si="19"/>
        <v>4105</v>
      </c>
      <c r="H299" s="19">
        <f t="shared" si="16"/>
        <v>410512</v>
      </c>
      <c r="I299" s="19" t="str">
        <f t="shared" si="17"/>
        <v>410512</v>
      </c>
      <c r="J299" s="115" t="s">
        <v>2010</v>
      </c>
      <c r="K299" s="116" t="s">
        <v>2011</v>
      </c>
      <c r="L299" s="120" t="s">
        <v>2012</v>
      </c>
      <c r="M299" s="118"/>
      <c r="N299" s="118" t="s">
        <v>1974</v>
      </c>
      <c r="O299" s="118"/>
      <c r="P299" s="104">
        <v>0.9</v>
      </c>
      <c r="Q299" s="104">
        <v>1</v>
      </c>
      <c r="R299" s="107" t="s">
        <v>361</v>
      </c>
      <c r="S299" s="108">
        <v>6051.9481194387854</v>
      </c>
      <c r="T299" s="108">
        <v>2964.3853866755067</v>
      </c>
      <c r="U299" s="108">
        <v>1720.8264233435002</v>
      </c>
      <c r="V299" s="108">
        <v>3633.5285155716365</v>
      </c>
      <c r="W299" s="108"/>
      <c r="X299" s="162">
        <v>4738.910998163994</v>
      </c>
      <c r="Y299" s="162">
        <v>2577.5471080523571</v>
      </c>
      <c r="Z299" s="162">
        <v>1015.5510901245514</v>
      </c>
      <c r="AA299" s="162">
        <v>2570.8431118192343</v>
      </c>
      <c r="AB299" s="162">
        <v>7948.826267881981</v>
      </c>
      <c r="AC299" s="162">
        <v>4354.2871677442727</v>
      </c>
      <c r="AD299" s="162">
        <v>1940.890989833347</v>
      </c>
      <c r="AE299" s="162">
        <v>4789.5686107815927</v>
      </c>
      <c r="AF299" s="162">
        <v>2941.9226075451588</v>
      </c>
      <c r="AG299" s="162">
        <v>1895.6834132162026</v>
      </c>
      <c r="AH299" s="162">
        <v>1003.5702639619335</v>
      </c>
      <c r="AI299" s="162">
        <v>1408.1575165305303</v>
      </c>
      <c r="AJ299" s="162">
        <v>5193.3623918483472</v>
      </c>
      <c r="AK299" s="162">
        <v>2967.3597424025838</v>
      </c>
      <c r="AL299" s="162">
        <v>1400.4107783874961</v>
      </c>
      <c r="AM299" s="162">
        <v>3053.6018831712918</v>
      </c>
      <c r="AN299" s="162">
        <v>8319.9985608498355</v>
      </c>
      <c r="AO299" s="162">
        <v>5461.3164803679665</v>
      </c>
      <c r="AP299" s="162">
        <v>2899.2215644019939</v>
      </c>
      <c r="AQ299" s="162">
        <v>5674.5884769241366</v>
      </c>
      <c r="AR299" s="162">
        <v>7580.1488277008757</v>
      </c>
      <c r="AS299" s="162">
        <v>4129.380845838793</v>
      </c>
      <c r="AT299" s="162">
        <v>1685.2518089877763</v>
      </c>
      <c r="AU299" s="162">
        <v>3824.1161748297764</v>
      </c>
      <c r="AV299" s="162">
        <v>3326.7399972041321</v>
      </c>
      <c r="AW299" s="162">
        <v>1687.0762547617214</v>
      </c>
      <c r="AX299" s="162">
        <v>696.34586100170498</v>
      </c>
      <c r="AY299" s="162">
        <v>2263.15460993541</v>
      </c>
      <c r="AZ299" s="162">
        <v>12829.759308277697</v>
      </c>
      <c r="BA299" s="162">
        <v>6665.3644788576603</v>
      </c>
      <c r="BB299" s="162">
        <v>2332.1979603261134</v>
      </c>
      <c r="BC299" s="162">
        <v>5943.4832954468257</v>
      </c>
      <c r="BD299" s="162">
        <v>9916.6786670102956</v>
      </c>
      <c r="BE299" s="162">
        <v>5502.2391273370076</v>
      </c>
      <c r="BF299" s="162">
        <v>2334.4169766604359</v>
      </c>
      <c r="BG299" s="162">
        <v>3893.4590060217852</v>
      </c>
      <c r="BH299" s="162">
        <v>5073.9300826216031</v>
      </c>
      <c r="BI299" s="162">
        <v>2988.1087712156304</v>
      </c>
      <c r="BJ299" s="162">
        <v>1491.655167918934</v>
      </c>
      <c r="BK299" s="162">
        <v>2989.1352312007093</v>
      </c>
      <c r="BL299" s="162">
        <v>9292.614256567249</v>
      </c>
      <c r="BM299" s="162">
        <v>5273.1158946310779</v>
      </c>
      <c r="BN299" s="162">
        <v>2336.4164641803645</v>
      </c>
      <c r="BO299" s="162">
        <v>4401.545778033209</v>
      </c>
      <c r="BP299" s="162">
        <v>0</v>
      </c>
      <c r="BQ299" s="162">
        <v>5581.1442569358496</v>
      </c>
      <c r="BR299" s="162">
        <v>3559.2088299400689</v>
      </c>
      <c r="BS299" s="162">
        <v>5471.4852822850826</v>
      </c>
      <c r="BT299" s="162">
        <v>5596.7845855137266</v>
      </c>
      <c r="BU299" s="162">
        <v>4591.3417162968299</v>
      </c>
      <c r="BV299" s="162">
        <v>1977.9008091250246</v>
      </c>
      <c r="BW299" s="162">
        <v>4507.0007257492116</v>
      </c>
      <c r="BX299" s="162">
        <v>5142.9033837276193</v>
      </c>
      <c r="BY299" s="162">
        <v>3811.3895646712358</v>
      </c>
      <c r="BZ299" s="162">
        <v>2771.5573506084684</v>
      </c>
      <c r="CA299" s="162">
        <v>3717.4694874369761</v>
      </c>
    </row>
    <row r="300" spans="1:79" hidden="1" x14ac:dyDescent="0.45">
      <c r="A300" s="19">
        <v>296</v>
      </c>
      <c r="B300" s="19" t="str">
        <f t="shared" si="18"/>
        <v>410512_Blue</v>
      </c>
      <c r="C300" s="19" t="s">
        <v>1948</v>
      </c>
      <c r="D300" s="19" t="s">
        <v>1948</v>
      </c>
      <c r="E300" s="19" t="s">
        <v>1948</v>
      </c>
      <c r="F300" s="19" t="s">
        <v>1948</v>
      </c>
      <c r="G300" s="19">
        <f t="shared" si="19"/>
        <v>4105</v>
      </c>
      <c r="H300" s="19">
        <f t="shared" si="16"/>
        <v>410512</v>
      </c>
      <c r="I300" s="19" t="str">
        <f t="shared" si="17"/>
        <v>410512</v>
      </c>
      <c r="J300" s="99"/>
      <c r="K300" s="100"/>
      <c r="L300" s="121"/>
      <c r="M300" s="102"/>
      <c r="N300" s="102"/>
      <c r="O300" s="102"/>
      <c r="P300" s="104"/>
      <c r="Q300" s="104"/>
      <c r="R300" s="107" t="s">
        <v>362</v>
      </c>
      <c r="S300" s="108">
        <v>179.09959073127473</v>
      </c>
      <c r="T300" s="108">
        <v>202.75742972644133</v>
      </c>
      <c r="U300" s="108">
        <v>317.62040587967982</v>
      </c>
      <c r="V300" s="108">
        <v>212.39836930804347</v>
      </c>
      <c r="W300" s="108"/>
      <c r="X300" s="162">
        <v>0</v>
      </c>
      <c r="Y300" s="162">
        <v>307.08535389399077</v>
      </c>
      <c r="Z300" s="162">
        <v>325.38922557762521</v>
      </c>
      <c r="AA300" s="162">
        <v>307.24756631580487</v>
      </c>
      <c r="AB300" s="162">
        <v>169.56085091995678</v>
      </c>
      <c r="AC300" s="162">
        <v>189.49507724874786</v>
      </c>
      <c r="AD300" s="162">
        <v>199.2834941129386</v>
      </c>
      <c r="AE300" s="162">
        <v>188.23356173975409</v>
      </c>
      <c r="AF300" s="162">
        <v>2018.0616667740676</v>
      </c>
      <c r="AG300" s="162">
        <v>2269.7987320716502</v>
      </c>
      <c r="AH300" s="162">
        <v>1906.9153574594275</v>
      </c>
      <c r="AI300" s="162">
        <v>2047.3134198798414</v>
      </c>
      <c r="AJ300" s="162">
        <v>276.49934126338303</v>
      </c>
      <c r="AK300" s="162">
        <v>245.67307920808861</v>
      </c>
      <c r="AL300" s="162">
        <v>304.11234533811478</v>
      </c>
      <c r="AM300" s="162">
        <v>252.70966747259806</v>
      </c>
      <c r="AN300" s="162">
        <v>182.67228229197971</v>
      </c>
      <c r="AO300" s="162">
        <v>189.59647488586506</v>
      </c>
      <c r="AP300" s="162">
        <v>202.03346175653382</v>
      </c>
      <c r="AQ300" s="162">
        <v>190.0984002419691</v>
      </c>
      <c r="AR300" s="162">
        <v>0</v>
      </c>
      <c r="AS300" s="162">
        <v>230.31287984626624</v>
      </c>
      <c r="AT300" s="162">
        <v>260.61947948333471</v>
      </c>
      <c r="AU300" s="162">
        <v>236.00775176073211</v>
      </c>
      <c r="AV300" s="162">
        <v>213.61988489327072</v>
      </c>
      <c r="AW300" s="162">
        <v>202.44769137124976</v>
      </c>
      <c r="AX300" s="162">
        <v>232.63517131894491</v>
      </c>
      <c r="AY300" s="162">
        <v>213.2357548955755</v>
      </c>
      <c r="AZ300" s="162">
        <v>186.3951133087846</v>
      </c>
      <c r="BA300" s="162">
        <v>217.80623524671864</v>
      </c>
      <c r="BB300" s="162">
        <v>215.79695127660358</v>
      </c>
      <c r="BC300" s="162">
        <v>216.96458437324938</v>
      </c>
      <c r="BD300" s="162">
        <v>0</v>
      </c>
      <c r="BE300" s="162">
        <v>348.02541026534942</v>
      </c>
      <c r="BF300" s="162">
        <v>412.56638331242033</v>
      </c>
      <c r="BG300" s="162">
        <v>386.84839547047619</v>
      </c>
      <c r="BH300" s="162">
        <v>219.78804199365322</v>
      </c>
      <c r="BI300" s="162">
        <v>250.87602037294388</v>
      </c>
      <c r="BJ300" s="162">
        <v>269.46579161376701</v>
      </c>
      <c r="BK300" s="162">
        <v>250.60555857239564</v>
      </c>
      <c r="BL300" s="162">
        <v>0</v>
      </c>
      <c r="BM300" s="162">
        <v>211.75309194803137</v>
      </c>
      <c r="BN300" s="162">
        <v>243.77579683630202</v>
      </c>
      <c r="BO300" s="162">
        <v>224.1624962581509</v>
      </c>
      <c r="BP300" s="162">
        <v>0</v>
      </c>
      <c r="BQ300" s="162">
        <v>208.60003526883207</v>
      </c>
      <c r="BR300" s="162">
        <v>264.24190802022531</v>
      </c>
      <c r="BS300" s="162">
        <v>212.43519407399972</v>
      </c>
      <c r="BT300" s="162">
        <v>199.14475178248099</v>
      </c>
      <c r="BU300" s="162">
        <v>218.65374501475694</v>
      </c>
      <c r="BV300" s="162">
        <v>223.05358759963804</v>
      </c>
      <c r="BW300" s="162">
        <v>215.95884737064497</v>
      </c>
      <c r="BX300" s="162">
        <v>178.69893143872019</v>
      </c>
      <c r="BY300" s="162">
        <v>192.07782613578712</v>
      </c>
      <c r="BZ300" s="162">
        <v>223.42527588072841</v>
      </c>
      <c r="CA300" s="162">
        <v>197.12158373750501</v>
      </c>
    </row>
    <row r="301" spans="1:79" hidden="1" x14ac:dyDescent="0.45">
      <c r="A301" s="19">
        <v>297</v>
      </c>
      <c r="B301" s="19" t="str">
        <f t="shared" si="18"/>
        <v>410512_Grey</v>
      </c>
      <c r="C301" s="19" t="s">
        <v>1948</v>
      </c>
      <c r="D301" s="19" t="s">
        <v>1948</v>
      </c>
      <c r="E301" s="19" t="s">
        <v>1948</v>
      </c>
      <c r="F301" s="19" t="s">
        <v>1948</v>
      </c>
      <c r="G301" s="19">
        <f t="shared" si="19"/>
        <v>4105</v>
      </c>
      <c r="H301" s="19">
        <f t="shared" si="16"/>
        <v>410512</v>
      </c>
      <c r="I301" s="19" t="str">
        <f t="shared" si="17"/>
        <v>410512</v>
      </c>
      <c r="J301" s="109"/>
      <c r="K301" s="110"/>
      <c r="L301" s="111"/>
      <c r="M301" s="112"/>
      <c r="N301" s="112"/>
      <c r="O301" s="112"/>
      <c r="P301" s="114"/>
      <c r="Q301" s="114"/>
      <c r="R301" s="107" t="s">
        <v>364</v>
      </c>
      <c r="S301" s="108">
        <v>7.7638525600899744</v>
      </c>
      <c r="T301" s="108">
        <v>25.539453074690073</v>
      </c>
      <c r="U301" s="108">
        <v>80.868178553022631</v>
      </c>
      <c r="V301" s="108">
        <v>28.276333127913084</v>
      </c>
      <c r="W301" s="108"/>
      <c r="X301" s="162">
        <v>0</v>
      </c>
      <c r="Y301" s="162">
        <v>3.1108076010400696</v>
      </c>
      <c r="Z301" s="162">
        <v>4.7614402056735798</v>
      </c>
      <c r="AA301" s="162">
        <v>3.1171991366938037</v>
      </c>
      <c r="AB301" s="162">
        <v>0.56604086326410541</v>
      </c>
      <c r="AC301" s="162">
        <v>3.657449083386398</v>
      </c>
      <c r="AD301" s="162">
        <v>4.9010113627497747</v>
      </c>
      <c r="AE301" s="162">
        <v>3.045591937564823</v>
      </c>
      <c r="AF301" s="162">
        <v>965.68030185084149</v>
      </c>
      <c r="AG301" s="162">
        <v>1088.9089181067432</v>
      </c>
      <c r="AH301" s="162">
        <v>906.75980552446617</v>
      </c>
      <c r="AI301" s="162">
        <v>976.44587043629599</v>
      </c>
      <c r="AJ301" s="162">
        <v>0.13326380155297518</v>
      </c>
      <c r="AK301" s="162">
        <v>0.7708160818607207</v>
      </c>
      <c r="AL301" s="162">
        <v>1.1789568288237862</v>
      </c>
      <c r="AM301" s="162">
        <v>0.74482123626102392</v>
      </c>
      <c r="AN301" s="162">
        <v>2.0748496800635228</v>
      </c>
      <c r="AO301" s="162">
        <v>12.055655754464008</v>
      </c>
      <c r="AP301" s="162">
        <v>12.292683916128858</v>
      </c>
      <c r="AQ301" s="162">
        <v>10.709266117449676</v>
      </c>
      <c r="AR301" s="162">
        <v>0</v>
      </c>
      <c r="AS301" s="162">
        <v>1.4680715897583216</v>
      </c>
      <c r="AT301" s="162">
        <v>2.2470483516709017</v>
      </c>
      <c r="AU301" s="162">
        <v>1.563689124045601</v>
      </c>
      <c r="AV301" s="162">
        <v>0</v>
      </c>
      <c r="AW301" s="162">
        <v>0</v>
      </c>
      <c r="AX301" s="162">
        <v>0</v>
      </c>
      <c r="AY301" s="162">
        <v>0</v>
      </c>
      <c r="AZ301" s="162">
        <v>1.399093197832211</v>
      </c>
      <c r="BA301" s="162">
        <v>8.1233995055749482</v>
      </c>
      <c r="BB301" s="162">
        <v>12.424672429307016</v>
      </c>
      <c r="BC301" s="162">
        <v>8.6893833182698064</v>
      </c>
      <c r="BD301" s="162">
        <v>0</v>
      </c>
      <c r="BE301" s="162">
        <v>1.5409277228680269</v>
      </c>
      <c r="BF301" s="162">
        <v>2.3585628411245323</v>
      </c>
      <c r="BG301" s="162">
        <v>1.933853332958358</v>
      </c>
      <c r="BH301" s="162">
        <v>9.2194407586633389</v>
      </c>
      <c r="BI301" s="162">
        <v>53.686636601988184</v>
      </c>
      <c r="BJ301" s="162">
        <v>82.113267130733917</v>
      </c>
      <c r="BK301" s="162">
        <v>52.884855284665825</v>
      </c>
      <c r="BL301" s="162">
        <v>0</v>
      </c>
      <c r="BM301" s="162">
        <v>17.604587166719501</v>
      </c>
      <c r="BN301" s="162">
        <v>26.945796683754356</v>
      </c>
      <c r="BO301" s="162">
        <v>20.374975617983353</v>
      </c>
      <c r="BP301" s="162">
        <v>0</v>
      </c>
      <c r="BQ301" s="162">
        <v>0</v>
      </c>
      <c r="BR301" s="162">
        <v>0</v>
      </c>
      <c r="BS301" s="162">
        <v>0</v>
      </c>
      <c r="BT301" s="162">
        <v>0.15212906124554451</v>
      </c>
      <c r="BU301" s="162">
        <v>1.3076703168117372</v>
      </c>
      <c r="BV301" s="162">
        <v>2.0000709457615202</v>
      </c>
      <c r="BW301" s="162">
        <v>1.1243500318205606</v>
      </c>
      <c r="BX301" s="162">
        <v>7.6376063671861352E-2</v>
      </c>
      <c r="BY301" s="162">
        <v>0.4483625492430352</v>
      </c>
      <c r="BZ301" s="162">
        <v>0.685766814754172</v>
      </c>
      <c r="CA301" s="162">
        <v>0.46264176074946933</v>
      </c>
    </row>
    <row r="302" spans="1:79" hidden="1" x14ac:dyDescent="0.45">
      <c r="A302" s="19">
        <v>298</v>
      </c>
      <c r="B302" s="19" t="str">
        <f t="shared" si="18"/>
        <v>410519_Green</v>
      </c>
      <c r="C302" s="19" t="s">
        <v>1948</v>
      </c>
      <c r="D302" s="19" t="s">
        <v>1948</v>
      </c>
      <c r="E302" s="19" t="s">
        <v>1948</v>
      </c>
      <c r="F302" s="19" t="s">
        <v>1948</v>
      </c>
      <c r="G302" s="19">
        <f t="shared" si="19"/>
        <v>4105</v>
      </c>
      <c r="H302" s="19">
        <f t="shared" si="16"/>
        <v>410519</v>
      </c>
      <c r="I302" s="19" t="str">
        <f t="shared" si="17"/>
        <v>410519</v>
      </c>
      <c r="J302" s="115" t="s">
        <v>2013</v>
      </c>
      <c r="K302" s="116" t="s">
        <v>2011</v>
      </c>
      <c r="L302" s="120" t="s">
        <v>2014</v>
      </c>
      <c r="M302" s="118"/>
      <c r="N302" s="118" t="s">
        <v>1974</v>
      </c>
      <c r="O302" s="118"/>
      <c r="P302" s="104">
        <v>0.9</v>
      </c>
      <c r="Q302" s="104">
        <v>1</v>
      </c>
      <c r="R302" s="107" t="s">
        <v>361</v>
      </c>
      <c r="S302" s="108">
        <v>6051.9481194387854</v>
      </c>
      <c r="T302" s="108">
        <v>2964.3853866755067</v>
      </c>
      <c r="U302" s="108">
        <v>1720.8264233435002</v>
      </c>
      <c r="V302" s="108">
        <v>3633.5285155716365</v>
      </c>
      <c r="W302" s="108"/>
      <c r="X302" s="162">
        <v>4738.910998163994</v>
      </c>
      <c r="Y302" s="162">
        <v>2577.5471080523571</v>
      </c>
      <c r="Z302" s="162">
        <v>1015.5510901245514</v>
      </c>
      <c r="AA302" s="162">
        <v>2570.8431118192343</v>
      </c>
      <c r="AB302" s="162">
        <v>7948.826267881981</v>
      </c>
      <c r="AC302" s="162">
        <v>4354.2871677442727</v>
      </c>
      <c r="AD302" s="162">
        <v>1940.890989833347</v>
      </c>
      <c r="AE302" s="162">
        <v>4789.5686107815927</v>
      </c>
      <c r="AF302" s="162">
        <v>2941.9226075451588</v>
      </c>
      <c r="AG302" s="162">
        <v>1895.6834132162026</v>
      </c>
      <c r="AH302" s="162">
        <v>1003.5702639619335</v>
      </c>
      <c r="AI302" s="162">
        <v>1408.1575165305303</v>
      </c>
      <c r="AJ302" s="162">
        <v>5193.3623918483472</v>
      </c>
      <c r="AK302" s="162">
        <v>2967.3597424025838</v>
      </c>
      <c r="AL302" s="162">
        <v>1400.4107783874961</v>
      </c>
      <c r="AM302" s="162">
        <v>3053.6018831712918</v>
      </c>
      <c r="AN302" s="162">
        <v>8319.9985608498355</v>
      </c>
      <c r="AO302" s="162">
        <v>5461.3164803679665</v>
      </c>
      <c r="AP302" s="162">
        <v>2899.2215644019939</v>
      </c>
      <c r="AQ302" s="162">
        <v>5674.5884769241366</v>
      </c>
      <c r="AR302" s="162">
        <v>7580.1488277008757</v>
      </c>
      <c r="AS302" s="162">
        <v>4129.380845838793</v>
      </c>
      <c r="AT302" s="162">
        <v>1685.2518089877763</v>
      </c>
      <c r="AU302" s="162">
        <v>3824.1161748297764</v>
      </c>
      <c r="AV302" s="162">
        <v>3326.7399972041321</v>
      </c>
      <c r="AW302" s="162">
        <v>1687.0762547617214</v>
      </c>
      <c r="AX302" s="162">
        <v>696.34586100170498</v>
      </c>
      <c r="AY302" s="162">
        <v>2263.15460993541</v>
      </c>
      <c r="AZ302" s="162">
        <v>12829.759308277697</v>
      </c>
      <c r="BA302" s="162">
        <v>6665.3644788576603</v>
      </c>
      <c r="BB302" s="162">
        <v>2332.1979603261134</v>
      </c>
      <c r="BC302" s="162">
        <v>5943.4832954468257</v>
      </c>
      <c r="BD302" s="162">
        <v>9916.6786670102956</v>
      </c>
      <c r="BE302" s="162">
        <v>5502.2391273370076</v>
      </c>
      <c r="BF302" s="162">
        <v>2334.4169766604359</v>
      </c>
      <c r="BG302" s="162">
        <v>3893.4590060217852</v>
      </c>
      <c r="BH302" s="162">
        <v>5073.9300826216031</v>
      </c>
      <c r="BI302" s="162">
        <v>2988.1087712156304</v>
      </c>
      <c r="BJ302" s="162">
        <v>1491.655167918934</v>
      </c>
      <c r="BK302" s="162">
        <v>2989.1352312007093</v>
      </c>
      <c r="BL302" s="162">
        <v>9292.614256567249</v>
      </c>
      <c r="BM302" s="162">
        <v>5273.1158946310779</v>
      </c>
      <c r="BN302" s="162">
        <v>2336.4164641803645</v>
      </c>
      <c r="BO302" s="162">
        <v>4401.545778033209</v>
      </c>
      <c r="BP302" s="162">
        <v>0</v>
      </c>
      <c r="BQ302" s="162">
        <v>5581.1442569358496</v>
      </c>
      <c r="BR302" s="162">
        <v>3559.2088299400689</v>
      </c>
      <c r="BS302" s="162">
        <v>5471.4852822850826</v>
      </c>
      <c r="BT302" s="162">
        <v>5596.7845855137266</v>
      </c>
      <c r="BU302" s="162">
        <v>4591.3417162968299</v>
      </c>
      <c r="BV302" s="162">
        <v>1977.9008091250246</v>
      </c>
      <c r="BW302" s="162">
        <v>4507.0007257492116</v>
      </c>
      <c r="BX302" s="162">
        <v>5142.9033837276193</v>
      </c>
      <c r="BY302" s="162">
        <v>3811.3895646712358</v>
      </c>
      <c r="BZ302" s="162">
        <v>2771.5573506084684</v>
      </c>
      <c r="CA302" s="162">
        <v>3717.4694874369761</v>
      </c>
    </row>
    <row r="303" spans="1:79" hidden="1" x14ac:dyDescent="0.45">
      <c r="A303" s="19">
        <v>299</v>
      </c>
      <c r="B303" s="19" t="str">
        <f t="shared" si="18"/>
        <v>410519_Blue</v>
      </c>
      <c r="C303" s="19" t="s">
        <v>1948</v>
      </c>
      <c r="D303" s="19" t="s">
        <v>1948</v>
      </c>
      <c r="E303" s="19" t="s">
        <v>1948</v>
      </c>
      <c r="F303" s="19" t="s">
        <v>1948</v>
      </c>
      <c r="G303" s="19">
        <f t="shared" si="19"/>
        <v>4105</v>
      </c>
      <c r="H303" s="19">
        <f t="shared" si="16"/>
        <v>410519</v>
      </c>
      <c r="I303" s="19" t="str">
        <f t="shared" si="17"/>
        <v>410519</v>
      </c>
      <c r="J303" s="99"/>
      <c r="K303" s="100"/>
      <c r="L303" s="121"/>
      <c r="M303" s="102"/>
      <c r="N303" s="102"/>
      <c r="O303" s="102"/>
      <c r="P303" s="104"/>
      <c r="Q303" s="104"/>
      <c r="R303" s="107" t="s">
        <v>362</v>
      </c>
      <c r="S303" s="108">
        <v>179.09959073127473</v>
      </c>
      <c r="T303" s="108">
        <v>202.75742972644133</v>
      </c>
      <c r="U303" s="108">
        <v>317.62040587967982</v>
      </c>
      <c r="V303" s="108">
        <v>212.39836930804347</v>
      </c>
      <c r="W303" s="108"/>
      <c r="X303" s="162">
        <v>0</v>
      </c>
      <c r="Y303" s="162">
        <v>307.08535389399077</v>
      </c>
      <c r="Z303" s="162">
        <v>325.38922557762521</v>
      </c>
      <c r="AA303" s="162">
        <v>307.24756631580487</v>
      </c>
      <c r="AB303" s="162">
        <v>169.56085091995678</v>
      </c>
      <c r="AC303" s="162">
        <v>189.49507724874786</v>
      </c>
      <c r="AD303" s="162">
        <v>199.2834941129386</v>
      </c>
      <c r="AE303" s="162">
        <v>188.23356173975409</v>
      </c>
      <c r="AF303" s="162">
        <v>2018.0616667740676</v>
      </c>
      <c r="AG303" s="162">
        <v>2269.7987320716502</v>
      </c>
      <c r="AH303" s="162">
        <v>1906.9153574594275</v>
      </c>
      <c r="AI303" s="162">
        <v>2047.3134198798414</v>
      </c>
      <c r="AJ303" s="162">
        <v>276.49934126338303</v>
      </c>
      <c r="AK303" s="162">
        <v>245.67307920808861</v>
      </c>
      <c r="AL303" s="162">
        <v>304.11234533811478</v>
      </c>
      <c r="AM303" s="162">
        <v>252.70966747259806</v>
      </c>
      <c r="AN303" s="162">
        <v>182.67228229197971</v>
      </c>
      <c r="AO303" s="162">
        <v>189.59647488586506</v>
      </c>
      <c r="AP303" s="162">
        <v>202.03346175653382</v>
      </c>
      <c r="AQ303" s="162">
        <v>190.0984002419691</v>
      </c>
      <c r="AR303" s="162">
        <v>0</v>
      </c>
      <c r="AS303" s="162">
        <v>230.31287984626624</v>
      </c>
      <c r="AT303" s="162">
        <v>260.61947948333471</v>
      </c>
      <c r="AU303" s="162">
        <v>236.00775176073211</v>
      </c>
      <c r="AV303" s="162">
        <v>213.61988489327072</v>
      </c>
      <c r="AW303" s="162">
        <v>202.44769137124976</v>
      </c>
      <c r="AX303" s="162">
        <v>232.63517131894491</v>
      </c>
      <c r="AY303" s="162">
        <v>213.2357548955755</v>
      </c>
      <c r="AZ303" s="162">
        <v>186.3951133087846</v>
      </c>
      <c r="BA303" s="162">
        <v>217.80623524671864</v>
      </c>
      <c r="BB303" s="162">
        <v>215.79695127660358</v>
      </c>
      <c r="BC303" s="162">
        <v>216.96458437324938</v>
      </c>
      <c r="BD303" s="162">
        <v>0</v>
      </c>
      <c r="BE303" s="162">
        <v>348.02541026534942</v>
      </c>
      <c r="BF303" s="162">
        <v>412.56638331242033</v>
      </c>
      <c r="BG303" s="162">
        <v>386.84839547047619</v>
      </c>
      <c r="BH303" s="162">
        <v>219.78804199365322</v>
      </c>
      <c r="BI303" s="162">
        <v>250.87602037294388</v>
      </c>
      <c r="BJ303" s="162">
        <v>269.46579161376701</v>
      </c>
      <c r="BK303" s="162">
        <v>250.60555857239564</v>
      </c>
      <c r="BL303" s="162">
        <v>0</v>
      </c>
      <c r="BM303" s="162">
        <v>211.75309194803137</v>
      </c>
      <c r="BN303" s="162">
        <v>243.77579683630202</v>
      </c>
      <c r="BO303" s="162">
        <v>224.1624962581509</v>
      </c>
      <c r="BP303" s="162">
        <v>0</v>
      </c>
      <c r="BQ303" s="162">
        <v>208.60003526883207</v>
      </c>
      <c r="BR303" s="162">
        <v>264.24190802022531</v>
      </c>
      <c r="BS303" s="162">
        <v>212.43519407399972</v>
      </c>
      <c r="BT303" s="162">
        <v>199.14475178248099</v>
      </c>
      <c r="BU303" s="162">
        <v>218.65374501475694</v>
      </c>
      <c r="BV303" s="162">
        <v>223.05358759963804</v>
      </c>
      <c r="BW303" s="162">
        <v>215.95884737064497</v>
      </c>
      <c r="BX303" s="162">
        <v>178.69893143872019</v>
      </c>
      <c r="BY303" s="162">
        <v>192.07782613578712</v>
      </c>
      <c r="BZ303" s="162">
        <v>223.42527588072841</v>
      </c>
      <c r="CA303" s="162">
        <v>197.12158373750501</v>
      </c>
    </row>
    <row r="304" spans="1:79" hidden="1" x14ac:dyDescent="0.45">
      <c r="A304" s="19">
        <v>300</v>
      </c>
      <c r="B304" s="19" t="str">
        <f t="shared" si="18"/>
        <v>410519_Grey</v>
      </c>
      <c r="C304" s="19" t="s">
        <v>1948</v>
      </c>
      <c r="D304" s="19" t="s">
        <v>1948</v>
      </c>
      <c r="E304" s="19" t="s">
        <v>1948</v>
      </c>
      <c r="F304" s="19" t="s">
        <v>1948</v>
      </c>
      <c r="G304" s="19">
        <f t="shared" si="19"/>
        <v>4105</v>
      </c>
      <c r="H304" s="19">
        <f t="shared" si="16"/>
        <v>410519</v>
      </c>
      <c r="I304" s="19" t="str">
        <f t="shared" si="17"/>
        <v>410519</v>
      </c>
      <c r="J304" s="109"/>
      <c r="K304" s="110"/>
      <c r="L304" s="111"/>
      <c r="M304" s="112"/>
      <c r="N304" s="112"/>
      <c r="O304" s="112"/>
      <c r="P304" s="114"/>
      <c r="Q304" s="114"/>
      <c r="R304" s="107" t="s">
        <v>364</v>
      </c>
      <c r="S304" s="108">
        <v>7.7638525600899744</v>
      </c>
      <c r="T304" s="108">
        <v>25.539453074690073</v>
      </c>
      <c r="U304" s="108">
        <v>80.868178553022631</v>
      </c>
      <c r="V304" s="108">
        <v>28.276333127913084</v>
      </c>
      <c r="W304" s="108"/>
      <c r="X304" s="162">
        <v>0</v>
      </c>
      <c r="Y304" s="162">
        <v>3.1108076010400696</v>
      </c>
      <c r="Z304" s="162">
        <v>4.7614402056735798</v>
      </c>
      <c r="AA304" s="162">
        <v>3.1171991366938037</v>
      </c>
      <c r="AB304" s="162">
        <v>0.56604086326410541</v>
      </c>
      <c r="AC304" s="162">
        <v>3.657449083386398</v>
      </c>
      <c r="AD304" s="162">
        <v>4.9010113627497747</v>
      </c>
      <c r="AE304" s="162">
        <v>3.045591937564823</v>
      </c>
      <c r="AF304" s="162">
        <v>965.68030185084149</v>
      </c>
      <c r="AG304" s="162">
        <v>1088.9089181067432</v>
      </c>
      <c r="AH304" s="162">
        <v>906.75980552446617</v>
      </c>
      <c r="AI304" s="162">
        <v>976.44587043629599</v>
      </c>
      <c r="AJ304" s="162">
        <v>0.13326380155297518</v>
      </c>
      <c r="AK304" s="162">
        <v>0.7708160818607207</v>
      </c>
      <c r="AL304" s="162">
        <v>1.1789568288237862</v>
      </c>
      <c r="AM304" s="162">
        <v>0.74482123626102392</v>
      </c>
      <c r="AN304" s="162">
        <v>2.0748496800635228</v>
      </c>
      <c r="AO304" s="162">
        <v>12.055655754464008</v>
      </c>
      <c r="AP304" s="162">
        <v>12.292683916128858</v>
      </c>
      <c r="AQ304" s="162">
        <v>10.709266117449676</v>
      </c>
      <c r="AR304" s="162">
        <v>0</v>
      </c>
      <c r="AS304" s="162">
        <v>1.4680715897583216</v>
      </c>
      <c r="AT304" s="162">
        <v>2.2470483516709017</v>
      </c>
      <c r="AU304" s="162">
        <v>1.563689124045601</v>
      </c>
      <c r="AV304" s="162">
        <v>0</v>
      </c>
      <c r="AW304" s="162">
        <v>0</v>
      </c>
      <c r="AX304" s="162">
        <v>0</v>
      </c>
      <c r="AY304" s="162">
        <v>0</v>
      </c>
      <c r="AZ304" s="162">
        <v>1.399093197832211</v>
      </c>
      <c r="BA304" s="162">
        <v>8.1233995055749482</v>
      </c>
      <c r="BB304" s="162">
        <v>12.424672429307016</v>
      </c>
      <c r="BC304" s="162">
        <v>8.6893833182698064</v>
      </c>
      <c r="BD304" s="162">
        <v>0</v>
      </c>
      <c r="BE304" s="162">
        <v>1.5409277228680269</v>
      </c>
      <c r="BF304" s="162">
        <v>2.3585628411245323</v>
      </c>
      <c r="BG304" s="162">
        <v>1.933853332958358</v>
      </c>
      <c r="BH304" s="162">
        <v>9.2194407586633389</v>
      </c>
      <c r="BI304" s="162">
        <v>53.686636601988184</v>
      </c>
      <c r="BJ304" s="162">
        <v>82.113267130733917</v>
      </c>
      <c r="BK304" s="162">
        <v>52.884855284665825</v>
      </c>
      <c r="BL304" s="162">
        <v>0</v>
      </c>
      <c r="BM304" s="162">
        <v>17.604587166719501</v>
      </c>
      <c r="BN304" s="162">
        <v>26.945796683754356</v>
      </c>
      <c r="BO304" s="162">
        <v>20.374975617983353</v>
      </c>
      <c r="BP304" s="162">
        <v>0</v>
      </c>
      <c r="BQ304" s="162">
        <v>0</v>
      </c>
      <c r="BR304" s="162">
        <v>0</v>
      </c>
      <c r="BS304" s="162">
        <v>0</v>
      </c>
      <c r="BT304" s="162">
        <v>0.15212906124554451</v>
      </c>
      <c r="BU304" s="162">
        <v>1.3076703168117372</v>
      </c>
      <c r="BV304" s="162">
        <v>2.0000709457615202</v>
      </c>
      <c r="BW304" s="162">
        <v>1.1243500318205606</v>
      </c>
      <c r="BX304" s="162">
        <v>7.6376063671861352E-2</v>
      </c>
      <c r="BY304" s="162">
        <v>0.4483625492430352</v>
      </c>
      <c r="BZ304" s="162">
        <v>0.685766814754172</v>
      </c>
      <c r="CA304" s="162">
        <v>0.46264176074946933</v>
      </c>
    </row>
    <row r="305" spans="1:79" hidden="1" x14ac:dyDescent="0.45">
      <c r="A305" s="19">
        <v>301</v>
      </c>
      <c r="B305" s="19" t="str">
        <f t="shared" si="18"/>
        <v>410520_Green</v>
      </c>
      <c r="C305" s="19" t="s">
        <v>1948</v>
      </c>
      <c r="D305" s="19" t="s">
        <v>1948</v>
      </c>
      <c r="E305" s="19" t="s">
        <v>1948</v>
      </c>
      <c r="F305" s="19" t="s">
        <v>1948</v>
      </c>
      <c r="G305" s="19">
        <f t="shared" si="19"/>
        <v>4105</v>
      </c>
      <c r="H305" s="19">
        <f t="shared" si="16"/>
        <v>410520</v>
      </c>
      <c r="I305" s="19" t="str">
        <f t="shared" si="17"/>
        <v>410520</v>
      </c>
      <c r="J305" s="115" t="s">
        <v>2015</v>
      </c>
      <c r="K305" s="116" t="s">
        <v>2016</v>
      </c>
      <c r="L305" s="117" t="s">
        <v>2017</v>
      </c>
      <c r="M305" s="120" t="s">
        <v>2018</v>
      </c>
      <c r="N305" s="118" t="s">
        <v>1974</v>
      </c>
      <c r="O305" s="125" t="s">
        <v>1975</v>
      </c>
      <c r="P305" s="104">
        <v>0.9</v>
      </c>
      <c r="Q305" s="104">
        <v>1</v>
      </c>
      <c r="R305" s="107" t="s">
        <v>361</v>
      </c>
      <c r="S305" s="108">
        <v>6051.9481194387854</v>
      </c>
      <c r="T305" s="108">
        <v>2964.3853866755067</v>
      </c>
      <c r="U305" s="108">
        <v>1720.8264233435002</v>
      </c>
      <c r="V305" s="108">
        <v>3633.5285155716365</v>
      </c>
      <c r="W305" s="108"/>
      <c r="X305" s="162">
        <v>4738.910998163994</v>
      </c>
      <c r="Y305" s="162">
        <v>2577.5471080523571</v>
      </c>
      <c r="Z305" s="162">
        <v>1015.5510901245514</v>
      </c>
      <c r="AA305" s="162">
        <v>2570.8431118192343</v>
      </c>
      <c r="AB305" s="162">
        <v>7948.826267881981</v>
      </c>
      <c r="AC305" s="162">
        <v>4354.2871677442727</v>
      </c>
      <c r="AD305" s="162">
        <v>1940.890989833347</v>
      </c>
      <c r="AE305" s="162">
        <v>4789.5686107815927</v>
      </c>
      <c r="AF305" s="162">
        <v>2941.9226075451588</v>
      </c>
      <c r="AG305" s="162">
        <v>1895.6834132162026</v>
      </c>
      <c r="AH305" s="162">
        <v>1003.5702639619335</v>
      </c>
      <c r="AI305" s="162">
        <v>1408.1575165305303</v>
      </c>
      <c r="AJ305" s="162">
        <v>5193.3623918483472</v>
      </c>
      <c r="AK305" s="162">
        <v>2967.3597424025838</v>
      </c>
      <c r="AL305" s="162">
        <v>1400.4107783874961</v>
      </c>
      <c r="AM305" s="162">
        <v>3053.6018831712918</v>
      </c>
      <c r="AN305" s="162">
        <v>8319.9985608498355</v>
      </c>
      <c r="AO305" s="162">
        <v>5461.3164803679665</v>
      </c>
      <c r="AP305" s="162">
        <v>2899.2215644019939</v>
      </c>
      <c r="AQ305" s="162">
        <v>5674.5884769241366</v>
      </c>
      <c r="AR305" s="162">
        <v>7580.1488277008757</v>
      </c>
      <c r="AS305" s="162">
        <v>4129.380845838793</v>
      </c>
      <c r="AT305" s="162">
        <v>1685.2518089877763</v>
      </c>
      <c r="AU305" s="162">
        <v>3824.1161748297764</v>
      </c>
      <c r="AV305" s="162">
        <v>3326.7399972041321</v>
      </c>
      <c r="AW305" s="162">
        <v>1687.0762547617214</v>
      </c>
      <c r="AX305" s="162">
        <v>696.34586100170498</v>
      </c>
      <c r="AY305" s="162">
        <v>2263.15460993541</v>
      </c>
      <c r="AZ305" s="162">
        <v>12829.759308277697</v>
      </c>
      <c r="BA305" s="162">
        <v>6665.3644788576603</v>
      </c>
      <c r="BB305" s="162">
        <v>2332.1979603261134</v>
      </c>
      <c r="BC305" s="162">
        <v>5943.4832954468257</v>
      </c>
      <c r="BD305" s="162">
        <v>9916.6786670102956</v>
      </c>
      <c r="BE305" s="162">
        <v>5502.2391273370076</v>
      </c>
      <c r="BF305" s="162">
        <v>2334.4169766604359</v>
      </c>
      <c r="BG305" s="162">
        <v>3893.4590060217852</v>
      </c>
      <c r="BH305" s="162">
        <v>5073.9300826216031</v>
      </c>
      <c r="BI305" s="162">
        <v>2988.1087712156304</v>
      </c>
      <c r="BJ305" s="162">
        <v>1491.655167918934</v>
      </c>
      <c r="BK305" s="162">
        <v>2989.1352312007093</v>
      </c>
      <c r="BL305" s="162">
        <v>9292.614256567249</v>
      </c>
      <c r="BM305" s="162">
        <v>5273.1158946310779</v>
      </c>
      <c r="BN305" s="162">
        <v>2336.4164641803645</v>
      </c>
      <c r="BO305" s="162">
        <v>4401.545778033209</v>
      </c>
      <c r="BP305" s="162">
        <v>0</v>
      </c>
      <c r="BQ305" s="162">
        <v>5581.1442569358496</v>
      </c>
      <c r="BR305" s="162">
        <v>3559.2088299400689</v>
      </c>
      <c r="BS305" s="162">
        <v>5471.4852822850826</v>
      </c>
      <c r="BT305" s="162">
        <v>5596.7845855137266</v>
      </c>
      <c r="BU305" s="162">
        <v>4591.3417162968299</v>
      </c>
      <c r="BV305" s="162">
        <v>1977.9008091250246</v>
      </c>
      <c r="BW305" s="162">
        <v>4507.0007257492116</v>
      </c>
      <c r="BX305" s="162">
        <v>5142.9033837276193</v>
      </c>
      <c r="BY305" s="162">
        <v>3811.3895646712358</v>
      </c>
      <c r="BZ305" s="162">
        <v>2771.5573506084684</v>
      </c>
      <c r="CA305" s="162">
        <v>3717.4694874369761</v>
      </c>
    </row>
    <row r="306" spans="1:79" hidden="1" x14ac:dyDescent="0.45">
      <c r="A306" s="19">
        <v>302</v>
      </c>
      <c r="B306" s="19" t="str">
        <f t="shared" si="18"/>
        <v>410520_Blue</v>
      </c>
      <c r="C306" s="19" t="s">
        <v>1948</v>
      </c>
      <c r="D306" s="19" t="s">
        <v>1948</v>
      </c>
      <c r="E306" s="19" t="s">
        <v>1948</v>
      </c>
      <c r="F306" s="19" t="s">
        <v>1948</v>
      </c>
      <c r="G306" s="19">
        <f t="shared" si="19"/>
        <v>4105</v>
      </c>
      <c r="H306" s="19">
        <f t="shared" si="16"/>
        <v>410520</v>
      </c>
      <c r="I306" s="19" t="str">
        <f t="shared" si="17"/>
        <v>410520</v>
      </c>
      <c r="J306" s="99"/>
      <c r="K306" s="100"/>
      <c r="L306" s="101"/>
      <c r="M306" s="121"/>
      <c r="N306" s="102"/>
      <c r="O306" s="126"/>
      <c r="P306" s="104"/>
      <c r="Q306" s="104"/>
      <c r="R306" s="107" t="s">
        <v>362</v>
      </c>
      <c r="S306" s="108">
        <v>179.09959073127473</v>
      </c>
      <c r="T306" s="108">
        <v>202.75742972644133</v>
      </c>
      <c r="U306" s="108">
        <v>317.62040587967982</v>
      </c>
      <c r="V306" s="108">
        <v>212.39836930804347</v>
      </c>
      <c r="W306" s="108"/>
      <c r="X306" s="162">
        <v>0</v>
      </c>
      <c r="Y306" s="162">
        <v>307.08535389399077</v>
      </c>
      <c r="Z306" s="162">
        <v>325.38922557762521</v>
      </c>
      <c r="AA306" s="162">
        <v>307.24756631580487</v>
      </c>
      <c r="AB306" s="162">
        <v>169.56085091995678</v>
      </c>
      <c r="AC306" s="162">
        <v>189.49507724874786</v>
      </c>
      <c r="AD306" s="162">
        <v>199.2834941129386</v>
      </c>
      <c r="AE306" s="162">
        <v>188.23356173975409</v>
      </c>
      <c r="AF306" s="162">
        <v>2018.0616667740676</v>
      </c>
      <c r="AG306" s="162">
        <v>2269.7987320716502</v>
      </c>
      <c r="AH306" s="162">
        <v>1906.9153574594275</v>
      </c>
      <c r="AI306" s="162">
        <v>2047.3134198798414</v>
      </c>
      <c r="AJ306" s="162">
        <v>276.49934126338303</v>
      </c>
      <c r="AK306" s="162">
        <v>245.67307920808861</v>
      </c>
      <c r="AL306" s="162">
        <v>304.11234533811478</v>
      </c>
      <c r="AM306" s="162">
        <v>252.70966747259806</v>
      </c>
      <c r="AN306" s="162">
        <v>182.67228229197971</v>
      </c>
      <c r="AO306" s="162">
        <v>189.59647488586506</v>
      </c>
      <c r="AP306" s="162">
        <v>202.03346175653382</v>
      </c>
      <c r="AQ306" s="162">
        <v>190.0984002419691</v>
      </c>
      <c r="AR306" s="162">
        <v>0</v>
      </c>
      <c r="AS306" s="162">
        <v>230.31287984626624</v>
      </c>
      <c r="AT306" s="162">
        <v>260.61947948333471</v>
      </c>
      <c r="AU306" s="162">
        <v>236.00775176073211</v>
      </c>
      <c r="AV306" s="162">
        <v>213.61988489327072</v>
      </c>
      <c r="AW306" s="162">
        <v>202.44769137124976</v>
      </c>
      <c r="AX306" s="162">
        <v>232.63517131894491</v>
      </c>
      <c r="AY306" s="162">
        <v>213.2357548955755</v>
      </c>
      <c r="AZ306" s="162">
        <v>186.3951133087846</v>
      </c>
      <c r="BA306" s="162">
        <v>217.80623524671864</v>
      </c>
      <c r="BB306" s="162">
        <v>215.79695127660358</v>
      </c>
      <c r="BC306" s="162">
        <v>216.96458437324938</v>
      </c>
      <c r="BD306" s="162">
        <v>0</v>
      </c>
      <c r="BE306" s="162">
        <v>348.02541026534942</v>
      </c>
      <c r="BF306" s="162">
        <v>412.56638331242033</v>
      </c>
      <c r="BG306" s="162">
        <v>386.84839547047619</v>
      </c>
      <c r="BH306" s="162">
        <v>219.78804199365322</v>
      </c>
      <c r="BI306" s="162">
        <v>250.87602037294388</v>
      </c>
      <c r="BJ306" s="162">
        <v>269.46579161376701</v>
      </c>
      <c r="BK306" s="162">
        <v>250.60555857239564</v>
      </c>
      <c r="BL306" s="162">
        <v>0</v>
      </c>
      <c r="BM306" s="162">
        <v>211.75309194803137</v>
      </c>
      <c r="BN306" s="162">
        <v>243.77579683630202</v>
      </c>
      <c r="BO306" s="162">
        <v>224.1624962581509</v>
      </c>
      <c r="BP306" s="162">
        <v>0</v>
      </c>
      <c r="BQ306" s="162">
        <v>208.60003526883207</v>
      </c>
      <c r="BR306" s="162">
        <v>264.24190802022531</v>
      </c>
      <c r="BS306" s="162">
        <v>212.43519407399972</v>
      </c>
      <c r="BT306" s="162">
        <v>199.14475178248099</v>
      </c>
      <c r="BU306" s="162">
        <v>218.65374501475694</v>
      </c>
      <c r="BV306" s="162">
        <v>223.05358759963804</v>
      </c>
      <c r="BW306" s="162">
        <v>215.95884737064497</v>
      </c>
      <c r="BX306" s="162">
        <v>178.69893143872019</v>
      </c>
      <c r="BY306" s="162">
        <v>192.07782613578712</v>
      </c>
      <c r="BZ306" s="162">
        <v>223.42527588072841</v>
      </c>
      <c r="CA306" s="162">
        <v>197.12158373750501</v>
      </c>
    </row>
    <row r="307" spans="1:79" hidden="1" x14ac:dyDescent="0.45">
      <c r="A307" s="19">
        <v>303</v>
      </c>
      <c r="B307" s="19" t="str">
        <f t="shared" si="18"/>
        <v>410520_Grey</v>
      </c>
      <c r="C307" s="19" t="s">
        <v>1948</v>
      </c>
      <c r="D307" s="19" t="s">
        <v>1948</v>
      </c>
      <c r="E307" s="19" t="s">
        <v>1948</v>
      </c>
      <c r="F307" s="19" t="s">
        <v>1948</v>
      </c>
      <c r="G307" s="19">
        <f t="shared" si="19"/>
        <v>4105</v>
      </c>
      <c r="H307" s="19">
        <f t="shared" si="16"/>
        <v>410520</v>
      </c>
      <c r="I307" s="19" t="str">
        <f t="shared" si="17"/>
        <v>410520</v>
      </c>
      <c r="J307" s="109"/>
      <c r="K307" s="110"/>
      <c r="L307" s="111"/>
      <c r="M307" s="112"/>
      <c r="N307" s="112"/>
      <c r="O307" s="127"/>
      <c r="P307" s="114"/>
      <c r="Q307" s="114"/>
      <c r="R307" s="107" t="s">
        <v>364</v>
      </c>
      <c r="S307" s="108">
        <v>7.7638525600899744</v>
      </c>
      <c r="T307" s="108">
        <v>25.539453074690073</v>
      </c>
      <c r="U307" s="108">
        <v>80.868178553022631</v>
      </c>
      <c r="V307" s="108">
        <v>28.276333127913084</v>
      </c>
      <c r="W307" s="108"/>
      <c r="X307" s="162">
        <v>0</v>
      </c>
      <c r="Y307" s="162">
        <v>3.1108076010400696</v>
      </c>
      <c r="Z307" s="162">
        <v>4.7614402056735798</v>
      </c>
      <c r="AA307" s="162">
        <v>3.1171991366938037</v>
      </c>
      <c r="AB307" s="162">
        <v>0.56604086326410541</v>
      </c>
      <c r="AC307" s="162">
        <v>3.657449083386398</v>
      </c>
      <c r="AD307" s="162">
        <v>4.9010113627497747</v>
      </c>
      <c r="AE307" s="162">
        <v>3.045591937564823</v>
      </c>
      <c r="AF307" s="162">
        <v>965.68030185084149</v>
      </c>
      <c r="AG307" s="162">
        <v>1088.9089181067432</v>
      </c>
      <c r="AH307" s="162">
        <v>906.75980552446617</v>
      </c>
      <c r="AI307" s="162">
        <v>976.44587043629599</v>
      </c>
      <c r="AJ307" s="162">
        <v>0.13326380155297518</v>
      </c>
      <c r="AK307" s="162">
        <v>0.7708160818607207</v>
      </c>
      <c r="AL307" s="162">
        <v>1.1789568288237862</v>
      </c>
      <c r="AM307" s="162">
        <v>0.74482123626102392</v>
      </c>
      <c r="AN307" s="162">
        <v>2.0748496800635228</v>
      </c>
      <c r="AO307" s="162">
        <v>12.055655754464008</v>
      </c>
      <c r="AP307" s="162">
        <v>12.292683916128858</v>
      </c>
      <c r="AQ307" s="162">
        <v>10.709266117449676</v>
      </c>
      <c r="AR307" s="162">
        <v>0</v>
      </c>
      <c r="AS307" s="162">
        <v>1.4680715897583216</v>
      </c>
      <c r="AT307" s="162">
        <v>2.2470483516709017</v>
      </c>
      <c r="AU307" s="162">
        <v>1.563689124045601</v>
      </c>
      <c r="AV307" s="162">
        <v>0</v>
      </c>
      <c r="AW307" s="162">
        <v>0</v>
      </c>
      <c r="AX307" s="162">
        <v>0</v>
      </c>
      <c r="AY307" s="162">
        <v>0</v>
      </c>
      <c r="AZ307" s="162">
        <v>1.399093197832211</v>
      </c>
      <c r="BA307" s="162">
        <v>8.1233995055749482</v>
      </c>
      <c r="BB307" s="162">
        <v>12.424672429307016</v>
      </c>
      <c r="BC307" s="162">
        <v>8.6893833182698064</v>
      </c>
      <c r="BD307" s="162">
        <v>0</v>
      </c>
      <c r="BE307" s="162">
        <v>1.5409277228680269</v>
      </c>
      <c r="BF307" s="162">
        <v>2.3585628411245323</v>
      </c>
      <c r="BG307" s="162">
        <v>1.933853332958358</v>
      </c>
      <c r="BH307" s="162">
        <v>9.2194407586633389</v>
      </c>
      <c r="BI307" s="162">
        <v>53.686636601988184</v>
      </c>
      <c r="BJ307" s="162">
        <v>82.113267130733917</v>
      </c>
      <c r="BK307" s="162">
        <v>52.884855284665825</v>
      </c>
      <c r="BL307" s="162">
        <v>0</v>
      </c>
      <c r="BM307" s="162">
        <v>17.604587166719501</v>
      </c>
      <c r="BN307" s="162">
        <v>26.945796683754356</v>
      </c>
      <c r="BO307" s="162">
        <v>20.374975617983353</v>
      </c>
      <c r="BP307" s="162">
        <v>0</v>
      </c>
      <c r="BQ307" s="162">
        <v>0</v>
      </c>
      <c r="BR307" s="162">
        <v>0</v>
      </c>
      <c r="BS307" s="162">
        <v>0</v>
      </c>
      <c r="BT307" s="162">
        <v>0.15212906124554451</v>
      </c>
      <c r="BU307" s="162">
        <v>1.3076703168117372</v>
      </c>
      <c r="BV307" s="162">
        <v>2.0000709457615202</v>
      </c>
      <c r="BW307" s="162">
        <v>1.1243500318205606</v>
      </c>
      <c r="BX307" s="162">
        <v>7.6376063671861352E-2</v>
      </c>
      <c r="BY307" s="162">
        <v>0.4483625492430352</v>
      </c>
      <c r="BZ307" s="162">
        <v>0.685766814754172</v>
      </c>
      <c r="CA307" s="162">
        <v>0.46264176074946933</v>
      </c>
    </row>
    <row r="308" spans="1:79" hidden="1" x14ac:dyDescent="0.45">
      <c r="A308" s="19">
        <v>304</v>
      </c>
      <c r="B308" s="19" t="str">
        <f t="shared" si="18"/>
        <v>410611_Green</v>
      </c>
      <c r="C308" s="19" t="s">
        <v>1948</v>
      </c>
      <c r="D308" s="19" t="s">
        <v>1948</v>
      </c>
      <c r="E308" s="19" t="s">
        <v>1948</v>
      </c>
      <c r="F308" s="19" t="s">
        <v>1948</v>
      </c>
      <c r="G308" s="19">
        <f t="shared" si="19"/>
        <v>4106</v>
      </c>
      <c r="H308" s="19">
        <f t="shared" si="16"/>
        <v>410611</v>
      </c>
      <c r="I308" s="19" t="str">
        <f t="shared" si="17"/>
        <v>410611</v>
      </c>
      <c r="J308" s="115" t="s">
        <v>2019</v>
      </c>
      <c r="K308" s="116" t="s">
        <v>2020</v>
      </c>
      <c r="L308" s="120" t="s">
        <v>2021</v>
      </c>
      <c r="M308" s="118" t="s">
        <v>2022</v>
      </c>
      <c r="N308" s="118" t="s">
        <v>1981</v>
      </c>
      <c r="O308" s="125" t="s">
        <v>1982</v>
      </c>
      <c r="P308" s="104">
        <v>0.9</v>
      </c>
      <c r="Q308" s="104">
        <v>1</v>
      </c>
      <c r="R308" s="107" t="s">
        <v>361</v>
      </c>
      <c r="S308" s="108">
        <v>9290.0433713231323</v>
      </c>
      <c r="T308" s="108">
        <v>4741.7445141783464</v>
      </c>
      <c r="U308" s="108">
        <v>2381.8479369806032</v>
      </c>
      <c r="V308" s="108">
        <v>5122.881947914032</v>
      </c>
      <c r="W308" s="108"/>
      <c r="X308" s="162">
        <v>8360.4007511183408</v>
      </c>
      <c r="Y308" s="162">
        <v>4661.1183436621186</v>
      </c>
      <c r="Z308" s="162">
        <v>1945.8779309279726</v>
      </c>
      <c r="AA308" s="162">
        <v>4637.1587760023976</v>
      </c>
      <c r="AB308" s="162">
        <v>16047.429527327438</v>
      </c>
      <c r="AC308" s="162">
        <v>8848.8380845640804</v>
      </c>
      <c r="AD308" s="162">
        <v>3797.9092251368756</v>
      </c>
      <c r="AE308" s="162">
        <v>8228.7122763854095</v>
      </c>
      <c r="AF308" s="162">
        <v>9478.26542713241</v>
      </c>
      <c r="AG308" s="162">
        <v>5391.6840735729456</v>
      </c>
      <c r="AH308" s="162">
        <v>2423.7171732567285</v>
      </c>
      <c r="AI308" s="162">
        <v>4034.7575036605672</v>
      </c>
      <c r="AJ308" s="162">
        <v>10540.901364317097</v>
      </c>
      <c r="AK308" s="162">
        <v>5813.5891169830402</v>
      </c>
      <c r="AL308" s="162">
        <v>2569.8283289174256</v>
      </c>
      <c r="AM308" s="162">
        <v>6354.2223040875924</v>
      </c>
      <c r="AN308" s="162">
        <v>7277.817955332489</v>
      </c>
      <c r="AO308" s="162">
        <v>4113.7704243577464</v>
      </c>
      <c r="AP308" s="162">
        <v>2160.3639190449999</v>
      </c>
      <c r="AQ308" s="162">
        <v>4376.9818899685124</v>
      </c>
      <c r="AR308" s="162">
        <v>9675.6640445318408</v>
      </c>
      <c r="AS308" s="162">
        <v>5375.1524103593556</v>
      </c>
      <c r="AT308" s="162">
        <v>2197.7865629449898</v>
      </c>
      <c r="AU308" s="162">
        <v>4478.9499888625605</v>
      </c>
      <c r="AV308" s="162">
        <v>10857.62130606141</v>
      </c>
      <c r="AW308" s="162">
        <v>5526.9218792067368</v>
      </c>
      <c r="AX308" s="162">
        <v>2325.9993448134405</v>
      </c>
      <c r="AY308" s="162">
        <v>7530.1696711823479</v>
      </c>
      <c r="AZ308" s="162">
        <v>20038.933571885289</v>
      </c>
      <c r="BA308" s="162">
        <v>10935.817291119383</v>
      </c>
      <c r="BB308" s="162">
        <v>4580.5426465471355</v>
      </c>
      <c r="BC308" s="162">
        <v>10004.143813349483</v>
      </c>
      <c r="BD308" s="162">
        <v>11977.021241628858</v>
      </c>
      <c r="BE308" s="162">
        <v>6701.1842470028769</v>
      </c>
      <c r="BF308" s="162">
        <v>2866.9655675687263</v>
      </c>
      <c r="BG308" s="162">
        <v>4924.5491407204991</v>
      </c>
      <c r="BH308" s="162">
        <v>6676.8323769684548</v>
      </c>
      <c r="BI308" s="162">
        <v>3720.680504689728</v>
      </c>
      <c r="BJ308" s="162">
        <v>1608.2922009513375</v>
      </c>
      <c r="BK308" s="162">
        <v>3728.6752659313156</v>
      </c>
      <c r="BL308" s="162">
        <v>10142.999307765007</v>
      </c>
      <c r="BM308" s="162">
        <v>5679.941723520199</v>
      </c>
      <c r="BN308" s="162">
        <v>2446.8857640871452</v>
      </c>
      <c r="BO308" s="162">
        <v>5123.6651717844843</v>
      </c>
      <c r="BP308" s="162">
        <v>0</v>
      </c>
      <c r="BQ308" s="162">
        <v>7707.9637531570661</v>
      </c>
      <c r="BR308" s="162">
        <v>3290.3821535413153</v>
      </c>
      <c r="BS308" s="162">
        <v>7409.8331474834949</v>
      </c>
      <c r="BT308" s="162">
        <v>7157.4753515133152</v>
      </c>
      <c r="BU308" s="162">
        <v>3915.9720277981255</v>
      </c>
      <c r="BV308" s="162">
        <v>1685.2491581750355</v>
      </c>
      <c r="BW308" s="162">
        <v>4200.4947053161122</v>
      </c>
      <c r="BX308" s="162">
        <v>14791.552805144083</v>
      </c>
      <c r="BY308" s="162">
        <v>8315.3836280067644</v>
      </c>
      <c r="BZ308" s="162">
        <v>3750.2305997859862</v>
      </c>
      <c r="CA308" s="162">
        <v>7710.7476061605976</v>
      </c>
    </row>
    <row r="309" spans="1:79" hidden="1" x14ac:dyDescent="0.45">
      <c r="A309" s="19">
        <v>305</v>
      </c>
      <c r="B309" s="19" t="str">
        <f t="shared" si="18"/>
        <v>410611_Blue</v>
      </c>
      <c r="C309" s="19" t="s">
        <v>1948</v>
      </c>
      <c r="D309" s="19" t="s">
        <v>1948</v>
      </c>
      <c r="E309" s="19" t="s">
        <v>1948</v>
      </c>
      <c r="F309" s="19" t="s">
        <v>1948</v>
      </c>
      <c r="G309" s="19">
        <f t="shared" si="19"/>
        <v>4106</v>
      </c>
      <c r="H309" s="19">
        <f t="shared" si="16"/>
        <v>410611</v>
      </c>
      <c r="I309" s="19" t="str">
        <f t="shared" si="17"/>
        <v>410611</v>
      </c>
      <c r="J309" s="99"/>
      <c r="K309" s="100"/>
      <c r="L309" s="121"/>
      <c r="M309" s="102"/>
      <c r="N309" s="102"/>
      <c r="O309" s="126"/>
      <c r="P309" s="104"/>
      <c r="Q309" s="104"/>
      <c r="R309" s="107" t="s">
        <v>362</v>
      </c>
      <c r="S309" s="108">
        <v>307.65307450842516</v>
      </c>
      <c r="T309" s="108">
        <v>338.28615737870496</v>
      </c>
      <c r="U309" s="108">
        <v>427.03281967187303</v>
      </c>
      <c r="V309" s="108">
        <v>348.88880548196789</v>
      </c>
      <c r="W309" s="108"/>
      <c r="X309" s="162">
        <v>0</v>
      </c>
      <c r="Y309" s="162">
        <v>500.49242669379782</v>
      </c>
      <c r="Z309" s="162">
        <v>619.06289587673302</v>
      </c>
      <c r="AA309" s="162">
        <v>501.75331268625376</v>
      </c>
      <c r="AB309" s="162">
        <v>353.77613005198316</v>
      </c>
      <c r="AC309" s="162">
        <v>375.33775741868493</v>
      </c>
      <c r="AD309" s="162">
        <v>433.00441488785896</v>
      </c>
      <c r="AE309" s="162">
        <v>397.25118707626939</v>
      </c>
      <c r="AF309" s="162">
        <v>273.90214000391279</v>
      </c>
      <c r="AG309" s="162">
        <v>313.53782618269713</v>
      </c>
      <c r="AH309" s="162">
        <v>821.24689139832901</v>
      </c>
      <c r="AI309" s="162">
        <v>587.97195717668285</v>
      </c>
      <c r="AJ309" s="162">
        <v>530.19423528969958</v>
      </c>
      <c r="AK309" s="162">
        <v>468.63399090030344</v>
      </c>
      <c r="AL309" s="162">
        <v>628.22402272800764</v>
      </c>
      <c r="AM309" s="162">
        <v>484.90663255550089</v>
      </c>
      <c r="AN309" s="162">
        <v>309.83545598146679</v>
      </c>
      <c r="AO309" s="162">
        <v>306.74873966964645</v>
      </c>
      <c r="AP309" s="162">
        <v>378.49063545487576</v>
      </c>
      <c r="AQ309" s="162">
        <v>310.92252101363141</v>
      </c>
      <c r="AR309" s="162">
        <v>0</v>
      </c>
      <c r="AS309" s="162">
        <v>367.34866276689087</v>
      </c>
      <c r="AT309" s="162">
        <v>488.81879675042404</v>
      </c>
      <c r="AU309" s="162">
        <v>404.88960951835281</v>
      </c>
      <c r="AV309" s="162">
        <v>367.68898322390055</v>
      </c>
      <c r="AW309" s="162">
        <v>341.39160691572226</v>
      </c>
      <c r="AX309" s="162">
        <v>438.42115256552523</v>
      </c>
      <c r="AY309" s="162">
        <v>368.99760442560864</v>
      </c>
      <c r="AZ309" s="162">
        <v>319.67938950244212</v>
      </c>
      <c r="BA309" s="162">
        <v>361.26584066038362</v>
      </c>
      <c r="BB309" s="162">
        <v>409.39991763381522</v>
      </c>
      <c r="BC309" s="162">
        <v>368.66767092185211</v>
      </c>
      <c r="BD309" s="162">
        <v>0</v>
      </c>
      <c r="BE309" s="162">
        <v>379.48625225569344</v>
      </c>
      <c r="BF309" s="162">
        <v>453.71445737369618</v>
      </c>
      <c r="BG309" s="162">
        <v>416.7786372422716</v>
      </c>
      <c r="BH309" s="162">
        <v>299.74195017594172</v>
      </c>
      <c r="BI309" s="162">
        <v>287.99134416898596</v>
      </c>
      <c r="BJ309" s="162">
        <v>349.15402095443028</v>
      </c>
      <c r="BK309" s="162">
        <v>291.49710536640254</v>
      </c>
      <c r="BL309" s="162">
        <v>0</v>
      </c>
      <c r="BM309" s="162">
        <v>310.34941797588385</v>
      </c>
      <c r="BN309" s="162">
        <v>408.9277517699652</v>
      </c>
      <c r="BO309" s="162">
        <v>328.36178681045169</v>
      </c>
      <c r="BP309" s="162">
        <v>0</v>
      </c>
      <c r="BQ309" s="162">
        <v>334.57680951793657</v>
      </c>
      <c r="BR309" s="162">
        <v>479.71940331103099</v>
      </c>
      <c r="BS309" s="162">
        <v>344.8986102532354</v>
      </c>
      <c r="BT309" s="162">
        <v>330.41543073898015</v>
      </c>
      <c r="BU309" s="162">
        <v>331.36704498131911</v>
      </c>
      <c r="BV309" s="162">
        <v>398.47308670755251</v>
      </c>
      <c r="BW309" s="162">
        <v>343.05820733488781</v>
      </c>
      <c r="BX309" s="162">
        <v>305.29823448094447</v>
      </c>
      <c r="BY309" s="162">
        <v>295.35037355248414</v>
      </c>
      <c r="BZ309" s="162">
        <v>399.3273975308058</v>
      </c>
      <c r="CA309" s="162">
        <v>312.73498960871518</v>
      </c>
    </row>
    <row r="310" spans="1:79" hidden="1" x14ac:dyDescent="0.45">
      <c r="A310" s="19">
        <v>306</v>
      </c>
      <c r="B310" s="19" t="str">
        <f t="shared" si="18"/>
        <v>410611_Grey</v>
      </c>
      <c r="C310" s="19" t="s">
        <v>1948</v>
      </c>
      <c r="D310" s="19" t="s">
        <v>1948</v>
      </c>
      <c r="E310" s="19" t="s">
        <v>1948</v>
      </c>
      <c r="F310" s="19" t="s">
        <v>1948</v>
      </c>
      <c r="G310" s="19">
        <f t="shared" si="19"/>
        <v>4106</v>
      </c>
      <c r="H310" s="19">
        <f t="shared" si="16"/>
        <v>410611</v>
      </c>
      <c r="I310" s="19" t="str">
        <f t="shared" si="17"/>
        <v>410611</v>
      </c>
      <c r="J310" s="109"/>
      <c r="K310" s="110"/>
      <c r="L310" s="111"/>
      <c r="M310" s="112"/>
      <c r="N310" s="112"/>
      <c r="O310" s="127"/>
      <c r="P310" s="114"/>
      <c r="Q310" s="114"/>
      <c r="R310" s="107" t="s">
        <v>364</v>
      </c>
      <c r="S310" s="108">
        <v>0.35759380678179892</v>
      </c>
      <c r="T310" s="108">
        <v>3.6614017869812052</v>
      </c>
      <c r="U310" s="108">
        <v>18.083062775994375</v>
      </c>
      <c r="V310" s="108">
        <v>5.7090898198544604</v>
      </c>
      <c r="W310" s="108"/>
      <c r="X310" s="162">
        <v>0</v>
      </c>
      <c r="Y310" s="162">
        <v>0.59565506419123249</v>
      </c>
      <c r="Z310" s="162">
        <v>1.9753866924709242</v>
      </c>
      <c r="AA310" s="162">
        <v>0.6092806061330317</v>
      </c>
      <c r="AB310" s="162">
        <v>1.2894024447798774E-2</v>
      </c>
      <c r="AC310" s="162">
        <v>6.3980846387276483E-2</v>
      </c>
      <c r="AD310" s="162">
        <v>0.18575884557390063</v>
      </c>
      <c r="AE310" s="162">
        <v>0.10127544816232499</v>
      </c>
      <c r="AF310" s="162">
        <v>20.11001984661414</v>
      </c>
      <c r="AG310" s="162">
        <v>34.255302566244048</v>
      </c>
      <c r="AH310" s="162">
        <v>278.1205820086023</v>
      </c>
      <c r="AI310" s="162">
        <v>165.42949792494252</v>
      </c>
      <c r="AJ310" s="162">
        <v>4.2037334681169644E-2</v>
      </c>
      <c r="AK310" s="162">
        <v>0.18181843220493693</v>
      </c>
      <c r="AL310" s="162">
        <v>0.60252787811064035</v>
      </c>
      <c r="AM310" s="162">
        <v>0.17786967035069137</v>
      </c>
      <c r="AN310" s="162">
        <v>0.28385030734849076</v>
      </c>
      <c r="AO310" s="162">
        <v>1.2264706726638464</v>
      </c>
      <c r="AP310" s="162">
        <v>4.064399648612806</v>
      </c>
      <c r="AQ310" s="162">
        <v>1.2305651999052365</v>
      </c>
      <c r="AR310" s="162">
        <v>0</v>
      </c>
      <c r="AS310" s="162">
        <v>0.70195241431701738</v>
      </c>
      <c r="AT310" s="162">
        <v>2.3279034148268436</v>
      </c>
      <c r="AU310" s="162">
        <v>1.1726235898269763</v>
      </c>
      <c r="AV310" s="162">
        <v>0</v>
      </c>
      <c r="AW310" s="162">
        <v>0</v>
      </c>
      <c r="AX310" s="162">
        <v>0</v>
      </c>
      <c r="AY310" s="162">
        <v>0</v>
      </c>
      <c r="AZ310" s="162">
        <v>0.14164931946204368</v>
      </c>
      <c r="BA310" s="162">
        <v>0.61048516498563654</v>
      </c>
      <c r="BB310" s="162">
        <v>2.0230860348757957</v>
      </c>
      <c r="BC310" s="162">
        <v>0.86941508170524029</v>
      </c>
      <c r="BD310" s="162">
        <v>0</v>
      </c>
      <c r="BE310" s="162">
        <v>0.12340715385224964</v>
      </c>
      <c r="BF310" s="162">
        <v>0.40925841838756305</v>
      </c>
      <c r="BG310" s="162">
        <v>0.25821840093253468</v>
      </c>
      <c r="BH310" s="162">
        <v>0.3281779972016684</v>
      </c>
      <c r="BI310" s="162">
        <v>1.4384211726401279</v>
      </c>
      <c r="BJ310" s="162">
        <v>4.7667821489263806</v>
      </c>
      <c r="BK310" s="162">
        <v>1.530958006479104</v>
      </c>
      <c r="BL310" s="162">
        <v>0</v>
      </c>
      <c r="BM310" s="162">
        <v>1.1086110400842437</v>
      </c>
      <c r="BN310" s="162">
        <v>3.6765162043610151</v>
      </c>
      <c r="BO310" s="162">
        <v>1.5509983051360146</v>
      </c>
      <c r="BP310" s="162">
        <v>0</v>
      </c>
      <c r="BQ310" s="162">
        <v>0</v>
      </c>
      <c r="BR310" s="162">
        <v>0</v>
      </c>
      <c r="BS310" s="162">
        <v>0</v>
      </c>
      <c r="BT310" s="162">
        <v>8.1803907154009717E-2</v>
      </c>
      <c r="BU310" s="162">
        <v>0.35223213600388253</v>
      </c>
      <c r="BV310" s="162">
        <v>1.1672616408306877</v>
      </c>
      <c r="BW310" s="162">
        <v>0.42286365019293165</v>
      </c>
      <c r="BX310" s="162">
        <v>7.2154168614566791E-3</v>
      </c>
      <c r="BY310" s="162">
        <v>3.1723578939837231E-2</v>
      </c>
      <c r="BZ310" s="162">
        <v>0.10512872910019791</v>
      </c>
      <c r="CA310" s="162">
        <v>4.2673309635826877E-2</v>
      </c>
    </row>
    <row r="311" spans="1:79" hidden="1" x14ac:dyDescent="0.45">
      <c r="A311" s="19">
        <v>307</v>
      </c>
      <c r="B311" s="19" t="str">
        <f t="shared" si="18"/>
        <v>410612_Green</v>
      </c>
      <c r="C311" s="19" t="s">
        <v>1948</v>
      </c>
      <c r="D311" s="19" t="s">
        <v>1948</v>
      </c>
      <c r="E311" s="19" t="s">
        <v>1948</v>
      </c>
      <c r="F311" s="19" t="s">
        <v>1948</v>
      </c>
      <c r="G311" s="19">
        <f t="shared" si="19"/>
        <v>4106</v>
      </c>
      <c r="H311" s="19">
        <f t="shared" si="16"/>
        <v>410612</v>
      </c>
      <c r="I311" s="19" t="str">
        <f t="shared" si="17"/>
        <v>410612</v>
      </c>
      <c r="J311" s="115" t="s">
        <v>2023</v>
      </c>
      <c r="K311" s="116" t="s">
        <v>2024</v>
      </c>
      <c r="L311" s="120" t="s">
        <v>2025</v>
      </c>
      <c r="M311" s="118"/>
      <c r="N311" s="118" t="s">
        <v>1981</v>
      </c>
      <c r="O311" s="118"/>
      <c r="P311" s="104">
        <v>0.9</v>
      </c>
      <c r="Q311" s="104">
        <v>1</v>
      </c>
      <c r="R311" s="107" t="s">
        <v>361</v>
      </c>
      <c r="S311" s="108">
        <v>9290.0433713231323</v>
      </c>
      <c r="T311" s="108">
        <v>4741.7445141783464</v>
      </c>
      <c r="U311" s="108">
        <v>2381.8479369806032</v>
      </c>
      <c r="V311" s="108">
        <v>5122.881947914032</v>
      </c>
      <c r="W311" s="108"/>
      <c r="X311" s="162">
        <v>8360.4007511183408</v>
      </c>
      <c r="Y311" s="162">
        <v>4661.1183436621186</v>
      </c>
      <c r="Z311" s="162">
        <v>1945.8779309279726</v>
      </c>
      <c r="AA311" s="162">
        <v>4637.1587760023976</v>
      </c>
      <c r="AB311" s="162">
        <v>16047.429527327438</v>
      </c>
      <c r="AC311" s="162">
        <v>8848.8380845640804</v>
      </c>
      <c r="AD311" s="162">
        <v>3797.9092251368756</v>
      </c>
      <c r="AE311" s="162">
        <v>8228.7122763854095</v>
      </c>
      <c r="AF311" s="162">
        <v>9478.26542713241</v>
      </c>
      <c r="AG311" s="162">
        <v>5391.6840735729456</v>
      </c>
      <c r="AH311" s="162">
        <v>2423.7171732567285</v>
      </c>
      <c r="AI311" s="162">
        <v>4034.7575036605672</v>
      </c>
      <c r="AJ311" s="162">
        <v>10540.901364317097</v>
      </c>
      <c r="AK311" s="162">
        <v>5813.5891169830402</v>
      </c>
      <c r="AL311" s="162">
        <v>2569.8283289174256</v>
      </c>
      <c r="AM311" s="162">
        <v>6354.2223040875924</v>
      </c>
      <c r="AN311" s="162">
        <v>7277.817955332489</v>
      </c>
      <c r="AO311" s="162">
        <v>4113.7704243577464</v>
      </c>
      <c r="AP311" s="162">
        <v>2160.3639190449999</v>
      </c>
      <c r="AQ311" s="162">
        <v>4376.9818899685124</v>
      </c>
      <c r="AR311" s="162">
        <v>9675.6640445318408</v>
      </c>
      <c r="AS311" s="162">
        <v>5375.1524103593556</v>
      </c>
      <c r="AT311" s="162">
        <v>2197.7865629449898</v>
      </c>
      <c r="AU311" s="162">
        <v>4478.9499888625605</v>
      </c>
      <c r="AV311" s="162">
        <v>10857.62130606141</v>
      </c>
      <c r="AW311" s="162">
        <v>5526.9218792067368</v>
      </c>
      <c r="AX311" s="162">
        <v>2325.9993448134405</v>
      </c>
      <c r="AY311" s="162">
        <v>7530.1696711823479</v>
      </c>
      <c r="AZ311" s="162">
        <v>20038.933571885289</v>
      </c>
      <c r="BA311" s="162">
        <v>10935.817291119383</v>
      </c>
      <c r="BB311" s="162">
        <v>4580.5426465471355</v>
      </c>
      <c r="BC311" s="162">
        <v>10004.143813349483</v>
      </c>
      <c r="BD311" s="162">
        <v>11977.021241628858</v>
      </c>
      <c r="BE311" s="162">
        <v>6701.1842470028769</v>
      </c>
      <c r="BF311" s="162">
        <v>2866.9655675687263</v>
      </c>
      <c r="BG311" s="162">
        <v>4924.5491407204991</v>
      </c>
      <c r="BH311" s="162">
        <v>6676.8323769684548</v>
      </c>
      <c r="BI311" s="162">
        <v>3720.680504689728</v>
      </c>
      <c r="BJ311" s="162">
        <v>1608.2922009513375</v>
      </c>
      <c r="BK311" s="162">
        <v>3728.6752659313156</v>
      </c>
      <c r="BL311" s="162">
        <v>10142.999307765007</v>
      </c>
      <c r="BM311" s="162">
        <v>5679.941723520199</v>
      </c>
      <c r="BN311" s="162">
        <v>2446.8857640871452</v>
      </c>
      <c r="BO311" s="162">
        <v>5123.6651717844843</v>
      </c>
      <c r="BP311" s="162">
        <v>0</v>
      </c>
      <c r="BQ311" s="162">
        <v>7707.9637531570661</v>
      </c>
      <c r="BR311" s="162">
        <v>3290.3821535413153</v>
      </c>
      <c r="BS311" s="162">
        <v>7409.8331474834949</v>
      </c>
      <c r="BT311" s="162">
        <v>7157.4753515133152</v>
      </c>
      <c r="BU311" s="162">
        <v>3915.9720277981255</v>
      </c>
      <c r="BV311" s="162">
        <v>1685.2491581750355</v>
      </c>
      <c r="BW311" s="162">
        <v>4200.4947053161122</v>
      </c>
      <c r="BX311" s="162">
        <v>14791.552805144083</v>
      </c>
      <c r="BY311" s="162">
        <v>8315.3836280067644</v>
      </c>
      <c r="BZ311" s="162">
        <v>3750.2305997859862</v>
      </c>
      <c r="CA311" s="162">
        <v>7710.7476061605976</v>
      </c>
    </row>
    <row r="312" spans="1:79" hidden="1" x14ac:dyDescent="0.45">
      <c r="A312" s="19">
        <v>308</v>
      </c>
      <c r="B312" s="19" t="str">
        <f t="shared" si="18"/>
        <v>410612_Blue</v>
      </c>
      <c r="C312" s="19" t="s">
        <v>1948</v>
      </c>
      <c r="D312" s="19" t="s">
        <v>1948</v>
      </c>
      <c r="E312" s="19" t="s">
        <v>1948</v>
      </c>
      <c r="F312" s="19" t="s">
        <v>1948</v>
      </c>
      <c r="G312" s="19">
        <f t="shared" si="19"/>
        <v>4106</v>
      </c>
      <c r="H312" s="19">
        <f t="shared" si="16"/>
        <v>410612</v>
      </c>
      <c r="I312" s="19" t="str">
        <f t="shared" si="17"/>
        <v>410612</v>
      </c>
      <c r="J312" s="99"/>
      <c r="K312" s="100"/>
      <c r="L312" s="121"/>
      <c r="M312" s="102"/>
      <c r="N312" s="102"/>
      <c r="O312" s="102"/>
      <c r="P312" s="104"/>
      <c r="Q312" s="104"/>
      <c r="R312" s="107" t="s">
        <v>362</v>
      </c>
      <c r="S312" s="108">
        <v>307.65307450842516</v>
      </c>
      <c r="T312" s="108">
        <v>338.28615737870496</v>
      </c>
      <c r="U312" s="108">
        <v>427.03281967187303</v>
      </c>
      <c r="V312" s="108">
        <v>348.88880548196789</v>
      </c>
      <c r="W312" s="108"/>
      <c r="X312" s="162">
        <v>0</v>
      </c>
      <c r="Y312" s="162">
        <v>500.49242669379782</v>
      </c>
      <c r="Z312" s="162">
        <v>619.06289587673302</v>
      </c>
      <c r="AA312" s="162">
        <v>501.75331268625376</v>
      </c>
      <c r="AB312" s="162">
        <v>353.77613005198316</v>
      </c>
      <c r="AC312" s="162">
        <v>375.33775741868493</v>
      </c>
      <c r="AD312" s="162">
        <v>433.00441488785896</v>
      </c>
      <c r="AE312" s="162">
        <v>397.25118707626939</v>
      </c>
      <c r="AF312" s="162">
        <v>273.90214000391279</v>
      </c>
      <c r="AG312" s="162">
        <v>313.53782618269713</v>
      </c>
      <c r="AH312" s="162">
        <v>821.24689139832901</v>
      </c>
      <c r="AI312" s="162">
        <v>587.97195717668285</v>
      </c>
      <c r="AJ312" s="162">
        <v>530.19423528969958</v>
      </c>
      <c r="AK312" s="162">
        <v>468.63399090030344</v>
      </c>
      <c r="AL312" s="162">
        <v>628.22402272800764</v>
      </c>
      <c r="AM312" s="162">
        <v>484.90663255550089</v>
      </c>
      <c r="AN312" s="162">
        <v>309.83545598146679</v>
      </c>
      <c r="AO312" s="162">
        <v>306.74873966964645</v>
      </c>
      <c r="AP312" s="162">
        <v>378.49063545487576</v>
      </c>
      <c r="AQ312" s="162">
        <v>310.92252101363141</v>
      </c>
      <c r="AR312" s="162">
        <v>0</v>
      </c>
      <c r="AS312" s="162">
        <v>367.34866276689087</v>
      </c>
      <c r="AT312" s="162">
        <v>488.81879675042404</v>
      </c>
      <c r="AU312" s="162">
        <v>404.88960951835281</v>
      </c>
      <c r="AV312" s="162">
        <v>367.68898322390055</v>
      </c>
      <c r="AW312" s="162">
        <v>341.39160691572226</v>
      </c>
      <c r="AX312" s="162">
        <v>438.42115256552523</v>
      </c>
      <c r="AY312" s="162">
        <v>368.99760442560864</v>
      </c>
      <c r="AZ312" s="162">
        <v>319.67938950244212</v>
      </c>
      <c r="BA312" s="162">
        <v>361.26584066038362</v>
      </c>
      <c r="BB312" s="162">
        <v>409.39991763381522</v>
      </c>
      <c r="BC312" s="162">
        <v>368.66767092185211</v>
      </c>
      <c r="BD312" s="162">
        <v>0</v>
      </c>
      <c r="BE312" s="162">
        <v>379.48625225569344</v>
      </c>
      <c r="BF312" s="162">
        <v>453.71445737369618</v>
      </c>
      <c r="BG312" s="162">
        <v>416.7786372422716</v>
      </c>
      <c r="BH312" s="162">
        <v>299.74195017594172</v>
      </c>
      <c r="BI312" s="162">
        <v>287.99134416898596</v>
      </c>
      <c r="BJ312" s="162">
        <v>349.15402095443028</v>
      </c>
      <c r="BK312" s="162">
        <v>291.49710536640254</v>
      </c>
      <c r="BL312" s="162">
        <v>0</v>
      </c>
      <c r="BM312" s="162">
        <v>310.34941797588385</v>
      </c>
      <c r="BN312" s="162">
        <v>408.9277517699652</v>
      </c>
      <c r="BO312" s="162">
        <v>328.36178681045169</v>
      </c>
      <c r="BP312" s="162">
        <v>0</v>
      </c>
      <c r="BQ312" s="162">
        <v>334.57680951793657</v>
      </c>
      <c r="BR312" s="162">
        <v>479.71940331103099</v>
      </c>
      <c r="BS312" s="162">
        <v>344.8986102532354</v>
      </c>
      <c r="BT312" s="162">
        <v>330.41543073898015</v>
      </c>
      <c r="BU312" s="162">
        <v>331.36704498131911</v>
      </c>
      <c r="BV312" s="162">
        <v>398.47308670755251</v>
      </c>
      <c r="BW312" s="162">
        <v>343.05820733488781</v>
      </c>
      <c r="BX312" s="162">
        <v>305.29823448094447</v>
      </c>
      <c r="BY312" s="162">
        <v>295.35037355248414</v>
      </c>
      <c r="BZ312" s="162">
        <v>399.3273975308058</v>
      </c>
      <c r="CA312" s="162">
        <v>312.73498960871518</v>
      </c>
    </row>
    <row r="313" spans="1:79" hidden="1" x14ac:dyDescent="0.45">
      <c r="A313" s="19">
        <v>309</v>
      </c>
      <c r="B313" s="19" t="str">
        <f t="shared" si="18"/>
        <v>410612_Grey</v>
      </c>
      <c r="C313" s="19" t="s">
        <v>1948</v>
      </c>
      <c r="D313" s="19" t="s">
        <v>1948</v>
      </c>
      <c r="E313" s="19" t="s">
        <v>1948</v>
      </c>
      <c r="F313" s="19" t="s">
        <v>1948</v>
      </c>
      <c r="G313" s="19">
        <f t="shared" si="19"/>
        <v>4106</v>
      </c>
      <c r="H313" s="19">
        <f t="shared" si="16"/>
        <v>410612</v>
      </c>
      <c r="I313" s="19" t="str">
        <f t="shared" si="17"/>
        <v>410612</v>
      </c>
      <c r="J313" s="109"/>
      <c r="K313" s="110"/>
      <c r="L313" s="111"/>
      <c r="M313" s="112"/>
      <c r="N313" s="112"/>
      <c r="O313" s="112"/>
      <c r="P313" s="114"/>
      <c r="Q313" s="114"/>
      <c r="R313" s="107" t="s">
        <v>364</v>
      </c>
      <c r="S313" s="108">
        <v>0.35759380678179892</v>
      </c>
      <c r="T313" s="108">
        <v>3.6614017869812052</v>
      </c>
      <c r="U313" s="108">
        <v>18.083062775994375</v>
      </c>
      <c r="V313" s="108">
        <v>5.7090898198544604</v>
      </c>
      <c r="W313" s="108"/>
      <c r="X313" s="162">
        <v>0</v>
      </c>
      <c r="Y313" s="162">
        <v>0.59565506419123249</v>
      </c>
      <c r="Z313" s="162">
        <v>1.9753866924709242</v>
      </c>
      <c r="AA313" s="162">
        <v>0.6092806061330317</v>
      </c>
      <c r="AB313" s="162">
        <v>1.2894024447798774E-2</v>
      </c>
      <c r="AC313" s="162">
        <v>6.3980846387276483E-2</v>
      </c>
      <c r="AD313" s="162">
        <v>0.18575884557390063</v>
      </c>
      <c r="AE313" s="162">
        <v>0.10127544816232499</v>
      </c>
      <c r="AF313" s="162">
        <v>20.11001984661414</v>
      </c>
      <c r="AG313" s="162">
        <v>34.255302566244048</v>
      </c>
      <c r="AH313" s="162">
        <v>278.1205820086023</v>
      </c>
      <c r="AI313" s="162">
        <v>165.42949792494252</v>
      </c>
      <c r="AJ313" s="162">
        <v>4.2037334681169644E-2</v>
      </c>
      <c r="AK313" s="162">
        <v>0.18181843220493693</v>
      </c>
      <c r="AL313" s="162">
        <v>0.60252787811064035</v>
      </c>
      <c r="AM313" s="162">
        <v>0.17786967035069137</v>
      </c>
      <c r="AN313" s="162">
        <v>0.28385030734849076</v>
      </c>
      <c r="AO313" s="162">
        <v>1.2264706726638464</v>
      </c>
      <c r="AP313" s="162">
        <v>4.064399648612806</v>
      </c>
      <c r="AQ313" s="162">
        <v>1.2305651999052365</v>
      </c>
      <c r="AR313" s="162">
        <v>0</v>
      </c>
      <c r="AS313" s="162">
        <v>0.70195241431701738</v>
      </c>
      <c r="AT313" s="162">
        <v>2.3279034148268436</v>
      </c>
      <c r="AU313" s="162">
        <v>1.1726235898269763</v>
      </c>
      <c r="AV313" s="162">
        <v>0</v>
      </c>
      <c r="AW313" s="162">
        <v>0</v>
      </c>
      <c r="AX313" s="162">
        <v>0</v>
      </c>
      <c r="AY313" s="162">
        <v>0</v>
      </c>
      <c r="AZ313" s="162">
        <v>0.14164931946204368</v>
      </c>
      <c r="BA313" s="162">
        <v>0.61048516498563654</v>
      </c>
      <c r="BB313" s="162">
        <v>2.0230860348757957</v>
      </c>
      <c r="BC313" s="162">
        <v>0.86941508170524029</v>
      </c>
      <c r="BD313" s="162">
        <v>0</v>
      </c>
      <c r="BE313" s="162">
        <v>0.12340715385224964</v>
      </c>
      <c r="BF313" s="162">
        <v>0.40925841838756305</v>
      </c>
      <c r="BG313" s="162">
        <v>0.25821840093253468</v>
      </c>
      <c r="BH313" s="162">
        <v>0.3281779972016684</v>
      </c>
      <c r="BI313" s="162">
        <v>1.4384211726401279</v>
      </c>
      <c r="BJ313" s="162">
        <v>4.7667821489263806</v>
      </c>
      <c r="BK313" s="162">
        <v>1.530958006479104</v>
      </c>
      <c r="BL313" s="162">
        <v>0</v>
      </c>
      <c r="BM313" s="162">
        <v>1.1086110400842437</v>
      </c>
      <c r="BN313" s="162">
        <v>3.6765162043610151</v>
      </c>
      <c r="BO313" s="162">
        <v>1.5509983051360146</v>
      </c>
      <c r="BP313" s="162">
        <v>0</v>
      </c>
      <c r="BQ313" s="162">
        <v>0</v>
      </c>
      <c r="BR313" s="162">
        <v>0</v>
      </c>
      <c r="BS313" s="162">
        <v>0</v>
      </c>
      <c r="BT313" s="162">
        <v>8.1803907154009717E-2</v>
      </c>
      <c r="BU313" s="162">
        <v>0.35223213600388253</v>
      </c>
      <c r="BV313" s="162">
        <v>1.1672616408306877</v>
      </c>
      <c r="BW313" s="162">
        <v>0.42286365019293165</v>
      </c>
      <c r="BX313" s="162">
        <v>7.2154168614566791E-3</v>
      </c>
      <c r="BY313" s="162">
        <v>3.1723578939837231E-2</v>
      </c>
      <c r="BZ313" s="162">
        <v>0.10512872910019791</v>
      </c>
      <c r="CA313" s="162">
        <v>4.2673309635826877E-2</v>
      </c>
    </row>
    <row r="314" spans="1:79" hidden="1" x14ac:dyDescent="0.45">
      <c r="A314" s="19">
        <v>310</v>
      </c>
      <c r="B314" s="19" t="str">
        <f t="shared" si="18"/>
        <v>410619_Green</v>
      </c>
      <c r="C314" s="19" t="s">
        <v>1948</v>
      </c>
      <c r="D314" s="19" t="s">
        <v>1948</v>
      </c>
      <c r="E314" s="19" t="s">
        <v>1948</v>
      </c>
      <c r="F314" s="19" t="s">
        <v>1948</v>
      </c>
      <c r="G314" s="19">
        <f t="shared" si="19"/>
        <v>4106</v>
      </c>
      <c r="H314" s="19">
        <f t="shared" si="16"/>
        <v>410619</v>
      </c>
      <c r="I314" s="19" t="str">
        <f t="shared" si="17"/>
        <v>410619</v>
      </c>
      <c r="J314" s="115" t="s">
        <v>2026</v>
      </c>
      <c r="K314" s="116" t="s">
        <v>2027</v>
      </c>
      <c r="L314" s="120" t="s">
        <v>2028</v>
      </c>
      <c r="M314" s="118"/>
      <c r="N314" s="118" t="s">
        <v>1981</v>
      </c>
      <c r="O314" s="118"/>
      <c r="P314" s="104">
        <v>0.9</v>
      </c>
      <c r="Q314" s="104">
        <v>1</v>
      </c>
      <c r="R314" s="107" t="s">
        <v>361</v>
      </c>
      <c r="S314" s="108">
        <v>9290.0433713231323</v>
      </c>
      <c r="T314" s="108">
        <v>4741.7445141783464</v>
      </c>
      <c r="U314" s="108">
        <v>2381.8479369806032</v>
      </c>
      <c r="V314" s="108">
        <v>5122.881947914032</v>
      </c>
      <c r="W314" s="108"/>
      <c r="X314" s="162">
        <v>8360.4007511183408</v>
      </c>
      <c r="Y314" s="162">
        <v>4661.1183436621186</v>
      </c>
      <c r="Z314" s="162">
        <v>1945.8779309279726</v>
      </c>
      <c r="AA314" s="162">
        <v>4637.1587760023976</v>
      </c>
      <c r="AB314" s="162">
        <v>16047.429527327438</v>
      </c>
      <c r="AC314" s="162">
        <v>8848.8380845640804</v>
      </c>
      <c r="AD314" s="162">
        <v>3797.9092251368756</v>
      </c>
      <c r="AE314" s="162">
        <v>8228.7122763854095</v>
      </c>
      <c r="AF314" s="162">
        <v>9478.26542713241</v>
      </c>
      <c r="AG314" s="162">
        <v>5391.6840735729456</v>
      </c>
      <c r="AH314" s="162">
        <v>2423.7171732567285</v>
      </c>
      <c r="AI314" s="162">
        <v>4034.7575036605672</v>
      </c>
      <c r="AJ314" s="162">
        <v>10540.901364317097</v>
      </c>
      <c r="AK314" s="162">
        <v>5813.5891169830402</v>
      </c>
      <c r="AL314" s="162">
        <v>2569.8283289174256</v>
      </c>
      <c r="AM314" s="162">
        <v>6354.2223040875924</v>
      </c>
      <c r="AN314" s="162">
        <v>7277.817955332489</v>
      </c>
      <c r="AO314" s="162">
        <v>4113.7704243577464</v>
      </c>
      <c r="AP314" s="162">
        <v>2160.3639190449999</v>
      </c>
      <c r="AQ314" s="162">
        <v>4376.9818899685124</v>
      </c>
      <c r="AR314" s="162">
        <v>9675.6640445318408</v>
      </c>
      <c r="AS314" s="162">
        <v>5375.1524103593556</v>
      </c>
      <c r="AT314" s="162">
        <v>2197.7865629449898</v>
      </c>
      <c r="AU314" s="162">
        <v>4478.9499888625605</v>
      </c>
      <c r="AV314" s="162">
        <v>10857.62130606141</v>
      </c>
      <c r="AW314" s="162">
        <v>5526.9218792067368</v>
      </c>
      <c r="AX314" s="162">
        <v>2325.9993448134405</v>
      </c>
      <c r="AY314" s="162">
        <v>7530.1696711823479</v>
      </c>
      <c r="AZ314" s="162">
        <v>20038.933571885289</v>
      </c>
      <c r="BA314" s="162">
        <v>10935.817291119383</v>
      </c>
      <c r="BB314" s="162">
        <v>4580.5426465471355</v>
      </c>
      <c r="BC314" s="162">
        <v>10004.143813349483</v>
      </c>
      <c r="BD314" s="162">
        <v>11977.021241628858</v>
      </c>
      <c r="BE314" s="162">
        <v>6701.1842470028769</v>
      </c>
      <c r="BF314" s="162">
        <v>2866.9655675687263</v>
      </c>
      <c r="BG314" s="162">
        <v>4924.5491407204991</v>
      </c>
      <c r="BH314" s="162">
        <v>6676.8323769684548</v>
      </c>
      <c r="BI314" s="162">
        <v>3720.680504689728</v>
      </c>
      <c r="BJ314" s="162">
        <v>1608.2922009513375</v>
      </c>
      <c r="BK314" s="162">
        <v>3728.6752659313156</v>
      </c>
      <c r="BL314" s="162">
        <v>10142.999307765007</v>
      </c>
      <c r="BM314" s="162">
        <v>5679.941723520199</v>
      </c>
      <c r="BN314" s="162">
        <v>2446.8857640871452</v>
      </c>
      <c r="BO314" s="162">
        <v>5123.6651717844843</v>
      </c>
      <c r="BP314" s="162">
        <v>0</v>
      </c>
      <c r="BQ314" s="162">
        <v>7707.9637531570661</v>
      </c>
      <c r="BR314" s="162">
        <v>3290.3821535413153</v>
      </c>
      <c r="BS314" s="162">
        <v>7409.8331474834949</v>
      </c>
      <c r="BT314" s="162">
        <v>7157.4753515133152</v>
      </c>
      <c r="BU314" s="162">
        <v>3915.9720277981255</v>
      </c>
      <c r="BV314" s="162">
        <v>1685.2491581750355</v>
      </c>
      <c r="BW314" s="162">
        <v>4200.4947053161122</v>
      </c>
      <c r="BX314" s="162">
        <v>14791.552805144083</v>
      </c>
      <c r="BY314" s="162">
        <v>8315.3836280067644</v>
      </c>
      <c r="BZ314" s="162">
        <v>3750.2305997859862</v>
      </c>
      <c r="CA314" s="162">
        <v>7710.7476061605976</v>
      </c>
    </row>
    <row r="315" spans="1:79" hidden="1" x14ac:dyDescent="0.45">
      <c r="A315" s="19">
        <v>311</v>
      </c>
      <c r="B315" s="19" t="str">
        <f t="shared" si="18"/>
        <v>410619_Blue</v>
      </c>
      <c r="C315" s="19" t="s">
        <v>1948</v>
      </c>
      <c r="D315" s="19" t="s">
        <v>1948</v>
      </c>
      <c r="E315" s="19" t="s">
        <v>1948</v>
      </c>
      <c r="F315" s="19" t="s">
        <v>1948</v>
      </c>
      <c r="G315" s="19">
        <f t="shared" si="19"/>
        <v>4106</v>
      </c>
      <c r="H315" s="19">
        <f t="shared" si="16"/>
        <v>410619</v>
      </c>
      <c r="I315" s="19" t="str">
        <f t="shared" si="17"/>
        <v>410619</v>
      </c>
      <c r="J315" s="99"/>
      <c r="K315" s="100"/>
      <c r="L315" s="121"/>
      <c r="M315" s="102"/>
      <c r="N315" s="102"/>
      <c r="O315" s="102"/>
      <c r="P315" s="104"/>
      <c r="Q315" s="104"/>
      <c r="R315" s="107" t="s">
        <v>362</v>
      </c>
      <c r="S315" s="108">
        <v>307.65307450842516</v>
      </c>
      <c r="T315" s="108">
        <v>338.28615737870496</v>
      </c>
      <c r="U315" s="108">
        <v>427.03281967187303</v>
      </c>
      <c r="V315" s="108">
        <v>348.88880548196789</v>
      </c>
      <c r="W315" s="108"/>
      <c r="X315" s="162">
        <v>0</v>
      </c>
      <c r="Y315" s="162">
        <v>500.49242669379782</v>
      </c>
      <c r="Z315" s="162">
        <v>619.06289587673302</v>
      </c>
      <c r="AA315" s="162">
        <v>501.75331268625376</v>
      </c>
      <c r="AB315" s="162">
        <v>353.77613005198316</v>
      </c>
      <c r="AC315" s="162">
        <v>375.33775741868493</v>
      </c>
      <c r="AD315" s="162">
        <v>433.00441488785896</v>
      </c>
      <c r="AE315" s="162">
        <v>397.25118707626939</v>
      </c>
      <c r="AF315" s="162">
        <v>273.90214000391279</v>
      </c>
      <c r="AG315" s="162">
        <v>313.53782618269713</v>
      </c>
      <c r="AH315" s="162">
        <v>821.24689139832901</v>
      </c>
      <c r="AI315" s="162">
        <v>587.97195717668285</v>
      </c>
      <c r="AJ315" s="162">
        <v>530.19423528969958</v>
      </c>
      <c r="AK315" s="162">
        <v>468.63399090030344</v>
      </c>
      <c r="AL315" s="162">
        <v>628.22402272800764</v>
      </c>
      <c r="AM315" s="162">
        <v>484.90663255550089</v>
      </c>
      <c r="AN315" s="162">
        <v>309.83545598146679</v>
      </c>
      <c r="AO315" s="162">
        <v>306.74873966964645</v>
      </c>
      <c r="AP315" s="162">
        <v>378.49063545487576</v>
      </c>
      <c r="AQ315" s="162">
        <v>310.92252101363141</v>
      </c>
      <c r="AR315" s="162">
        <v>0</v>
      </c>
      <c r="AS315" s="162">
        <v>367.34866276689087</v>
      </c>
      <c r="AT315" s="162">
        <v>488.81879675042404</v>
      </c>
      <c r="AU315" s="162">
        <v>404.88960951835281</v>
      </c>
      <c r="AV315" s="162">
        <v>367.68898322390055</v>
      </c>
      <c r="AW315" s="162">
        <v>341.39160691572226</v>
      </c>
      <c r="AX315" s="162">
        <v>438.42115256552523</v>
      </c>
      <c r="AY315" s="162">
        <v>368.99760442560864</v>
      </c>
      <c r="AZ315" s="162">
        <v>319.67938950244212</v>
      </c>
      <c r="BA315" s="162">
        <v>361.26584066038362</v>
      </c>
      <c r="BB315" s="162">
        <v>409.39991763381522</v>
      </c>
      <c r="BC315" s="162">
        <v>368.66767092185211</v>
      </c>
      <c r="BD315" s="162">
        <v>0</v>
      </c>
      <c r="BE315" s="162">
        <v>379.48625225569344</v>
      </c>
      <c r="BF315" s="162">
        <v>453.71445737369618</v>
      </c>
      <c r="BG315" s="162">
        <v>416.7786372422716</v>
      </c>
      <c r="BH315" s="162">
        <v>299.74195017594172</v>
      </c>
      <c r="BI315" s="162">
        <v>287.99134416898596</v>
      </c>
      <c r="BJ315" s="162">
        <v>349.15402095443028</v>
      </c>
      <c r="BK315" s="162">
        <v>291.49710536640254</v>
      </c>
      <c r="BL315" s="162">
        <v>0</v>
      </c>
      <c r="BM315" s="162">
        <v>310.34941797588385</v>
      </c>
      <c r="BN315" s="162">
        <v>408.9277517699652</v>
      </c>
      <c r="BO315" s="162">
        <v>328.36178681045169</v>
      </c>
      <c r="BP315" s="162">
        <v>0</v>
      </c>
      <c r="BQ315" s="162">
        <v>334.57680951793657</v>
      </c>
      <c r="BR315" s="162">
        <v>479.71940331103099</v>
      </c>
      <c r="BS315" s="162">
        <v>344.8986102532354</v>
      </c>
      <c r="BT315" s="162">
        <v>330.41543073898015</v>
      </c>
      <c r="BU315" s="162">
        <v>331.36704498131911</v>
      </c>
      <c r="BV315" s="162">
        <v>398.47308670755251</v>
      </c>
      <c r="BW315" s="162">
        <v>343.05820733488781</v>
      </c>
      <c r="BX315" s="162">
        <v>305.29823448094447</v>
      </c>
      <c r="BY315" s="162">
        <v>295.35037355248414</v>
      </c>
      <c r="BZ315" s="162">
        <v>399.3273975308058</v>
      </c>
      <c r="CA315" s="162">
        <v>312.73498960871518</v>
      </c>
    </row>
    <row r="316" spans="1:79" hidden="1" x14ac:dyDescent="0.45">
      <c r="A316" s="19">
        <v>312</v>
      </c>
      <c r="B316" s="19" t="str">
        <f t="shared" si="18"/>
        <v>410619_Grey</v>
      </c>
      <c r="C316" s="19" t="s">
        <v>1948</v>
      </c>
      <c r="D316" s="19" t="s">
        <v>1948</v>
      </c>
      <c r="E316" s="19" t="s">
        <v>1948</v>
      </c>
      <c r="F316" s="19" t="s">
        <v>1948</v>
      </c>
      <c r="G316" s="19">
        <f t="shared" si="19"/>
        <v>4106</v>
      </c>
      <c r="H316" s="19">
        <f t="shared" si="16"/>
        <v>410619</v>
      </c>
      <c r="I316" s="19" t="str">
        <f t="shared" si="17"/>
        <v>410619</v>
      </c>
      <c r="J316" s="109"/>
      <c r="K316" s="110"/>
      <c r="L316" s="111"/>
      <c r="M316" s="112"/>
      <c r="N316" s="112"/>
      <c r="O316" s="112"/>
      <c r="P316" s="114"/>
      <c r="Q316" s="114"/>
      <c r="R316" s="107" t="s">
        <v>364</v>
      </c>
      <c r="S316" s="108">
        <v>0.35759380678179892</v>
      </c>
      <c r="T316" s="108">
        <v>3.6614017869812052</v>
      </c>
      <c r="U316" s="108">
        <v>18.083062775994375</v>
      </c>
      <c r="V316" s="108">
        <v>5.7090898198544604</v>
      </c>
      <c r="W316" s="108"/>
      <c r="X316" s="162">
        <v>0</v>
      </c>
      <c r="Y316" s="162">
        <v>0.59565506419123249</v>
      </c>
      <c r="Z316" s="162">
        <v>1.9753866924709242</v>
      </c>
      <c r="AA316" s="162">
        <v>0.6092806061330317</v>
      </c>
      <c r="AB316" s="162">
        <v>1.2894024447798774E-2</v>
      </c>
      <c r="AC316" s="162">
        <v>6.3980846387276483E-2</v>
      </c>
      <c r="AD316" s="162">
        <v>0.18575884557390063</v>
      </c>
      <c r="AE316" s="162">
        <v>0.10127544816232499</v>
      </c>
      <c r="AF316" s="162">
        <v>20.11001984661414</v>
      </c>
      <c r="AG316" s="162">
        <v>34.255302566244048</v>
      </c>
      <c r="AH316" s="162">
        <v>278.1205820086023</v>
      </c>
      <c r="AI316" s="162">
        <v>165.42949792494252</v>
      </c>
      <c r="AJ316" s="162">
        <v>4.2037334681169644E-2</v>
      </c>
      <c r="AK316" s="162">
        <v>0.18181843220493693</v>
      </c>
      <c r="AL316" s="162">
        <v>0.60252787811064035</v>
      </c>
      <c r="AM316" s="162">
        <v>0.17786967035069137</v>
      </c>
      <c r="AN316" s="162">
        <v>0.28385030734849076</v>
      </c>
      <c r="AO316" s="162">
        <v>1.2264706726638464</v>
      </c>
      <c r="AP316" s="162">
        <v>4.064399648612806</v>
      </c>
      <c r="AQ316" s="162">
        <v>1.2305651999052365</v>
      </c>
      <c r="AR316" s="162">
        <v>0</v>
      </c>
      <c r="AS316" s="162">
        <v>0.70195241431701738</v>
      </c>
      <c r="AT316" s="162">
        <v>2.3279034148268436</v>
      </c>
      <c r="AU316" s="162">
        <v>1.1726235898269763</v>
      </c>
      <c r="AV316" s="162">
        <v>0</v>
      </c>
      <c r="AW316" s="162">
        <v>0</v>
      </c>
      <c r="AX316" s="162">
        <v>0</v>
      </c>
      <c r="AY316" s="162">
        <v>0</v>
      </c>
      <c r="AZ316" s="162">
        <v>0.14164931946204368</v>
      </c>
      <c r="BA316" s="162">
        <v>0.61048516498563654</v>
      </c>
      <c r="BB316" s="162">
        <v>2.0230860348757957</v>
      </c>
      <c r="BC316" s="162">
        <v>0.86941508170524029</v>
      </c>
      <c r="BD316" s="162">
        <v>0</v>
      </c>
      <c r="BE316" s="162">
        <v>0.12340715385224964</v>
      </c>
      <c r="BF316" s="162">
        <v>0.40925841838756305</v>
      </c>
      <c r="BG316" s="162">
        <v>0.25821840093253468</v>
      </c>
      <c r="BH316" s="162">
        <v>0.3281779972016684</v>
      </c>
      <c r="BI316" s="162">
        <v>1.4384211726401279</v>
      </c>
      <c r="BJ316" s="162">
        <v>4.7667821489263806</v>
      </c>
      <c r="BK316" s="162">
        <v>1.530958006479104</v>
      </c>
      <c r="BL316" s="162">
        <v>0</v>
      </c>
      <c r="BM316" s="162">
        <v>1.1086110400842437</v>
      </c>
      <c r="BN316" s="162">
        <v>3.6765162043610151</v>
      </c>
      <c r="BO316" s="162">
        <v>1.5509983051360146</v>
      </c>
      <c r="BP316" s="162">
        <v>0</v>
      </c>
      <c r="BQ316" s="162">
        <v>0</v>
      </c>
      <c r="BR316" s="162">
        <v>0</v>
      </c>
      <c r="BS316" s="162">
        <v>0</v>
      </c>
      <c r="BT316" s="162">
        <v>8.1803907154009717E-2</v>
      </c>
      <c r="BU316" s="162">
        <v>0.35223213600388253</v>
      </c>
      <c r="BV316" s="162">
        <v>1.1672616408306877</v>
      </c>
      <c r="BW316" s="162">
        <v>0.42286365019293165</v>
      </c>
      <c r="BX316" s="162">
        <v>7.2154168614566791E-3</v>
      </c>
      <c r="BY316" s="162">
        <v>3.1723578939837231E-2</v>
      </c>
      <c r="BZ316" s="162">
        <v>0.10512872910019791</v>
      </c>
      <c r="CA316" s="162">
        <v>4.2673309635826877E-2</v>
      </c>
    </row>
    <row r="317" spans="1:79" hidden="1" x14ac:dyDescent="0.45">
      <c r="A317" s="19">
        <v>313</v>
      </c>
      <c r="B317" s="19" t="str">
        <f t="shared" si="18"/>
        <v>410620_Green</v>
      </c>
      <c r="C317" s="19" t="s">
        <v>1948</v>
      </c>
      <c r="D317" s="19" t="s">
        <v>1948</v>
      </c>
      <c r="E317" s="19" t="s">
        <v>1948</v>
      </c>
      <c r="F317" s="19" t="s">
        <v>1948</v>
      </c>
      <c r="G317" s="19">
        <f t="shared" si="19"/>
        <v>4106</v>
      </c>
      <c r="H317" s="19">
        <f t="shared" si="16"/>
        <v>410620</v>
      </c>
      <c r="I317" s="19" t="str">
        <f t="shared" si="17"/>
        <v>410620</v>
      </c>
      <c r="J317" s="115" t="s">
        <v>2029</v>
      </c>
      <c r="K317" s="116" t="s">
        <v>2030</v>
      </c>
      <c r="L317" s="117" t="s">
        <v>2031</v>
      </c>
      <c r="M317" s="120" t="s">
        <v>2032</v>
      </c>
      <c r="N317" s="118" t="s">
        <v>1981</v>
      </c>
      <c r="O317" s="125" t="s">
        <v>1982</v>
      </c>
      <c r="P317" s="104">
        <v>0.9</v>
      </c>
      <c r="Q317" s="104">
        <v>1</v>
      </c>
      <c r="R317" s="107" t="s">
        <v>361</v>
      </c>
      <c r="S317" s="108">
        <v>9290.0433713231323</v>
      </c>
      <c r="T317" s="108">
        <v>4741.7445141783464</v>
      </c>
      <c r="U317" s="108">
        <v>2381.8479369806032</v>
      </c>
      <c r="V317" s="108">
        <v>5122.881947914032</v>
      </c>
      <c r="W317" s="108"/>
      <c r="X317" s="162">
        <v>8360.4007511183408</v>
      </c>
      <c r="Y317" s="162">
        <v>4661.1183436621186</v>
      </c>
      <c r="Z317" s="162">
        <v>1945.8779309279726</v>
      </c>
      <c r="AA317" s="162">
        <v>4637.1587760023976</v>
      </c>
      <c r="AB317" s="162">
        <v>16047.429527327438</v>
      </c>
      <c r="AC317" s="162">
        <v>8848.8380845640804</v>
      </c>
      <c r="AD317" s="162">
        <v>3797.9092251368756</v>
      </c>
      <c r="AE317" s="162">
        <v>8228.7122763854095</v>
      </c>
      <c r="AF317" s="162">
        <v>9478.26542713241</v>
      </c>
      <c r="AG317" s="162">
        <v>5391.6840735729456</v>
      </c>
      <c r="AH317" s="162">
        <v>2423.7171732567285</v>
      </c>
      <c r="AI317" s="162">
        <v>4034.7575036605672</v>
      </c>
      <c r="AJ317" s="162">
        <v>10540.901364317097</v>
      </c>
      <c r="AK317" s="162">
        <v>5813.5891169830402</v>
      </c>
      <c r="AL317" s="162">
        <v>2569.8283289174256</v>
      </c>
      <c r="AM317" s="162">
        <v>6354.2223040875924</v>
      </c>
      <c r="AN317" s="162">
        <v>7277.817955332489</v>
      </c>
      <c r="AO317" s="162">
        <v>4113.7704243577464</v>
      </c>
      <c r="AP317" s="162">
        <v>2160.3639190449999</v>
      </c>
      <c r="AQ317" s="162">
        <v>4376.9818899685124</v>
      </c>
      <c r="AR317" s="162">
        <v>9675.6640445318408</v>
      </c>
      <c r="AS317" s="162">
        <v>5375.1524103593556</v>
      </c>
      <c r="AT317" s="162">
        <v>2197.7865629449898</v>
      </c>
      <c r="AU317" s="162">
        <v>4478.9499888625605</v>
      </c>
      <c r="AV317" s="162">
        <v>10857.62130606141</v>
      </c>
      <c r="AW317" s="162">
        <v>5526.9218792067368</v>
      </c>
      <c r="AX317" s="162">
        <v>2325.9993448134405</v>
      </c>
      <c r="AY317" s="162">
        <v>7530.1696711823479</v>
      </c>
      <c r="AZ317" s="162">
        <v>20038.933571885289</v>
      </c>
      <c r="BA317" s="162">
        <v>10935.817291119383</v>
      </c>
      <c r="BB317" s="162">
        <v>4580.5426465471355</v>
      </c>
      <c r="BC317" s="162">
        <v>10004.143813349483</v>
      </c>
      <c r="BD317" s="162">
        <v>11977.021241628858</v>
      </c>
      <c r="BE317" s="162">
        <v>6701.1842470028769</v>
      </c>
      <c r="BF317" s="162">
        <v>2866.9655675687263</v>
      </c>
      <c r="BG317" s="162">
        <v>4924.5491407204991</v>
      </c>
      <c r="BH317" s="162">
        <v>6676.8323769684548</v>
      </c>
      <c r="BI317" s="162">
        <v>3720.680504689728</v>
      </c>
      <c r="BJ317" s="162">
        <v>1608.2922009513375</v>
      </c>
      <c r="BK317" s="162">
        <v>3728.6752659313156</v>
      </c>
      <c r="BL317" s="162">
        <v>10142.999307765007</v>
      </c>
      <c r="BM317" s="162">
        <v>5679.941723520199</v>
      </c>
      <c r="BN317" s="162">
        <v>2446.8857640871452</v>
      </c>
      <c r="BO317" s="162">
        <v>5123.6651717844843</v>
      </c>
      <c r="BP317" s="162">
        <v>0</v>
      </c>
      <c r="BQ317" s="162">
        <v>7707.9637531570661</v>
      </c>
      <c r="BR317" s="162">
        <v>3290.3821535413153</v>
      </c>
      <c r="BS317" s="162">
        <v>7409.8331474834949</v>
      </c>
      <c r="BT317" s="162">
        <v>7157.4753515133152</v>
      </c>
      <c r="BU317" s="162">
        <v>3915.9720277981255</v>
      </c>
      <c r="BV317" s="162">
        <v>1685.2491581750355</v>
      </c>
      <c r="BW317" s="162">
        <v>4200.4947053161122</v>
      </c>
      <c r="BX317" s="162">
        <v>14791.552805144083</v>
      </c>
      <c r="BY317" s="162">
        <v>8315.3836280067644</v>
      </c>
      <c r="BZ317" s="162">
        <v>3750.2305997859862</v>
      </c>
      <c r="CA317" s="162">
        <v>7710.7476061605976</v>
      </c>
    </row>
    <row r="318" spans="1:79" hidden="1" x14ac:dyDescent="0.45">
      <c r="A318" s="19">
        <v>314</v>
      </c>
      <c r="B318" s="19" t="str">
        <f t="shared" si="18"/>
        <v>410620_Blue</v>
      </c>
      <c r="C318" s="19" t="s">
        <v>1948</v>
      </c>
      <c r="D318" s="19" t="s">
        <v>1948</v>
      </c>
      <c r="E318" s="19" t="s">
        <v>1948</v>
      </c>
      <c r="F318" s="19" t="s">
        <v>1948</v>
      </c>
      <c r="G318" s="19">
        <f t="shared" si="19"/>
        <v>4106</v>
      </c>
      <c r="H318" s="19">
        <f t="shared" si="16"/>
        <v>410620</v>
      </c>
      <c r="I318" s="19" t="str">
        <f t="shared" si="17"/>
        <v>410620</v>
      </c>
      <c r="J318" s="99"/>
      <c r="K318" s="100"/>
      <c r="L318" s="101"/>
      <c r="M318" s="121"/>
      <c r="N318" s="102"/>
      <c r="O318" s="126"/>
      <c r="P318" s="104"/>
      <c r="Q318" s="104"/>
      <c r="R318" s="107" t="s">
        <v>362</v>
      </c>
      <c r="S318" s="108">
        <v>307.65307450842516</v>
      </c>
      <c r="T318" s="108">
        <v>338.28615737870496</v>
      </c>
      <c r="U318" s="108">
        <v>427.03281967187303</v>
      </c>
      <c r="V318" s="108">
        <v>348.88880548196789</v>
      </c>
      <c r="W318" s="108"/>
      <c r="X318" s="162">
        <v>0</v>
      </c>
      <c r="Y318" s="162">
        <v>500.49242669379782</v>
      </c>
      <c r="Z318" s="162">
        <v>619.06289587673302</v>
      </c>
      <c r="AA318" s="162">
        <v>501.75331268625376</v>
      </c>
      <c r="AB318" s="162">
        <v>353.77613005198316</v>
      </c>
      <c r="AC318" s="162">
        <v>375.33775741868493</v>
      </c>
      <c r="AD318" s="162">
        <v>433.00441488785896</v>
      </c>
      <c r="AE318" s="162">
        <v>397.25118707626939</v>
      </c>
      <c r="AF318" s="162">
        <v>273.90214000391279</v>
      </c>
      <c r="AG318" s="162">
        <v>313.53782618269713</v>
      </c>
      <c r="AH318" s="162">
        <v>821.24689139832901</v>
      </c>
      <c r="AI318" s="162">
        <v>587.97195717668285</v>
      </c>
      <c r="AJ318" s="162">
        <v>530.19423528969958</v>
      </c>
      <c r="AK318" s="162">
        <v>468.63399090030344</v>
      </c>
      <c r="AL318" s="162">
        <v>628.22402272800764</v>
      </c>
      <c r="AM318" s="162">
        <v>484.90663255550089</v>
      </c>
      <c r="AN318" s="162">
        <v>309.83545598146679</v>
      </c>
      <c r="AO318" s="162">
        <v>306.74873966964645</v>
      </c>
      <c r="AP318" s="162">
        <v>378.49063545487576</v>
      </c>
      <c r="AQ318" s="162">
        <v>310.92252101363141</v>
      </c>
      <c r="AR318" s="162">
        <v>0</v>
      </c>
      <c r="AS318" s="162">
        <v>367.34866276689087</v>
      </c>
      <c r="AT318" s="162">
        <v>488.81879675042404</v>
      </c>
      <c r="AU318" s="162">
        <v>404.88960951835281</v>
      </c>
      <c r="AV318" s="162">
        <v>367.68898322390055</v>
      </c>
      <c r="AW318" s="162">
        <v>341.39160691572226</v>
      </c>
      <c r="AX318" s="162">
        <v>438.42115256552523</v>
      </c>
      <c r="AY318" s="162">
        <v>368.99760442560864</v>
      </c>
      <c r="AZ318" s="162">
        <v>319.67938950244212</v>
      </c>
      <c r="BA318" s="162">
        <v>361.26584066038362</v>
      </c>
      <c r="BB318" s="162">
        <v>409.39991763381522</v>
      </c>
      <c r="BC318" s="162">
        <v>368.66767092185211</v>
      </c>
      <c r="BD318" s="162">
        <v>0</v>
      </c>
      <c r="BE318" s="162">
        <v>379.48625225569344</v>
      </c>
      <c r="BF318" s="162">
        <v>453.71445737369618</v>
      </c>
      <c r="BG318" s="162">
        <v>416.7786372422716</v>
      </c>
      <c r="BH318" s="162">
        <v>299.74195017594172</v>
      </c>
      <c r="BI318" s="162">
        <v>287.99134416898596</v>
      </c>
      <c r="BJ318" s="162">
        <v>349.15402095443028</v>
      </c>
      <c r="BK318" s="162">
        <v>291.49710536640254</v>
      </c>
      <c r="BL318" s="162">
        <v>0</v>
      </c>
      <c r="BM318" s="162">
        <v>310.34941797588385</v>
      </c>
      <c r="BN318" s="162">
        <v>408.9277517699652</v>
      </c>
      <c r="BO318" s="162">
        <v>328.36178681045169</v>
      </c>
      <c r="BP318" s="162">
        <v>0</v>
      </c>
      <c r="BQ318" s="162">
        <v>334.57680951793657</v>
      </c>
      <c r="BR318" s="162">
        <v>479.71940331103099</v>
      </c>
      <c r="BS318" s="162">
        <v>344.8986102532354</v>
      </c>
      <c r="BT318" s="162">
        <v>330.41543073898015</v>
      </c>
      <c r="BU318" s="162">
        <v>331.36704498131911</v>
      </c>
      <c r="BV318" s="162">
        <v>398.47308670755251</v>
      </c>
      <c r="BW318" s="162">
        <v>343.05820733488781</v>
      </c>
      <c r="BX318" s="162">
        <v>305.29823448094447</v>
      </c>
      <c r="BY318" s="162">
        <v>295.35037355248414</v>
      </c>
      <c r="BZ318" s="162">
        <v>399.3273975308058</v>
      </c>
      <c r="CA318" s="162">
        <v>312.73498960871518</v>
      </c>
    </row>
    <row r="319" spans="1:79" hidden="1" x14ac:dyDescent="0.45">
      <c r="A319" s="19">
        <v>315</v>
      </c>
      <c r="B319" s="19" t="str">
        <f t="shared" si="18"/>
        <v>410620_Grey</v>
      </c>
      <c r="C319" s="19" t="s">
        <v>1948</v>
      </c>
      <c r="D319" s="19" t="s">
        <v>1948</v>
      </c>
      <c r="E319" s="19" t="s">
        <v>1948</v>
      </c>
      <c r="F319" s="19" t="s">
        <v>1948</v>
      </c>
      <c r="G319" s="19">
        <f t="shared" si="19"/>
        <v>4106</v>
      </c>
      <c r="H319" s="19">
        <f t="shared" si="16"/>
        <v>410620</v>
      </c>
      <c r="I319" s="19" t="str">
        <f t="shared" si="17"/>
        <v>410620</v>
      </c>
      <c r="J319" s="109"/>
      <c r="K319" s="110"/>
      <c r="L319" s="111"/>
      <c r="M319" s="112"/>
      <c r="N319" s="112"/>
      <c r="O319" s="127"/>
      <c r="P319" s="114"/>
      <c r="Q319" s="114"/>
      <c r="R319" s="107" t="s">
        <v>364</v>
      </c>
      <c r="S319" s="108">
        <v>0.35759380678179892</v>
      </c>
      <c r="T319" s="108">
        <v>3.6614017869812052</v>
      </c>
      <c r="U319" s="108">
        <v>18.083062775994375</v>
      </c>
      <c r="V319" s="108">
        <v>5.7090898198544604</v>
      </c>
      <c r="W319" s="108"/>
      <c r="X319" s="162">
        <v>0</v>
      </c>
      <c r="Y319" s="162">
        <v>0.59565506419123249</v>
      </c>
      <c r="Z319" s="162">
        <v>1.9753866924709242</v>
      </c>
      <c r="AA319" s="162">
        <v>0.6092806061330317</v>
      </c>
      <c r="AB319" s="162">
        <v>1.2894024447798774E-2</v>
      </c>
      <c r="AC319" s="162">
        <v>6.3980846387276483E-2</v>
      </c>
      <c r="AD319" s="162">
        <v>0.18575884557390063</v>
      </c>
      <c r="AE319" s="162">
        <v>0.10127544816232499</v>
      </c>
      <c r="AF319" s="162">
        <v>20.11001984661414</v>
      </c>
      <c r="AG319" s="162">
        <v>34.255302566244048</v>
      </c>
      <c r="AH319" s="162">
        <v>278.1205820086023</v>
      </c>
      <c r="AI319" s="162">
        <v>165.42949792494252</v>
      </c>
      <c r="AJ319" s="162">
        <v>4.2037334681169644E-2</v>
      </c>
      <c r="AK319" s="162">
        <v>0.18181843220493693</v>
      </c>
      <c r="AL319" s="162">
        <v>0.60252787811064035</v>
      </c>
      <c r="AM319" s="162">
        <v>0.17786967035069137</v>
      </c>
      <c r="AN319" s="162">
        <v>0.28385030734849076</v>
      </c>
      <c r="AO319" s="162">
        <v>1.2264706726638464</v>
      </c>
      <c r="AP319" s="162">
        <v>4.064399648612806</v>
      </c>
      <c r="AQ319" s="162">
        <v>1.2305651999052365</v>
      </c>
      <c r="AR319" s="162">
        <v>0</v>
      </c>
      <c r="AS319" s="162">
        <v>0.70195241431701738</v>
      </c>
      <c r="AT319" s="162">
        <v>2.3279034148268436</v>
      </c>
      <c r="AU319" s="162">
        <v>1.1726235898269763</v>
      </c>
      <c r="AV319" s="162">
        <v>0</v>
      </c>
      <c r="AW319" s="162">
        <v>0</v>
      </c>
      <c r="AX319" s="162">
        <v>0</v>
      </c>
      <c r="AY319" s="162">
        <v>0</v>
      </c>
      <c r="AZ319" s="162">
        <v>0.14164931946204368</v>
      </c>
      <c r="BA319" s="162">
        <v>0.61048516498563654</v>
      </c>
      <c r="BB319" s="162">
        <v>2.0230860348757957</v>
      </c>
      <c r="BC319" s="162">
        <v>0.86941508170524029</v>
      </c>
      <c r="BD319" s="162">
        <v>0</v>
      </c>
      <c r="BE319" s="162">
        <v>0.12340715385224964</v>
      </c>
      <c r="BF319" s="162">
        <v>0.40925841838756305</v>
      </c>
      <c r="BG319" s="162">
        <v>0.25821840093253468</v>
      </c>
      <c r="BH319" s="162">
        <v>0.3281779972016684</v>
      </c>
      <c r="BI319" s="162">
        <v>1.4384211726401279</v>
      </c>
      <c r="BJ319" s="162">
        <v>4.7667821489263806</v>
      </c>
      <c r="BK319" s="162">
        <v>1.530958006479104</v>
      </c>
      <c r="BL319" s="162">
        <v>0</v>
      </c>
      <c r="BM319" s="162">
        <v>1.1086110400842437</v>
      </c>
      <c r="BN319" s="162">
        <v>3.6765162043610151</v>
      </c>
      <c r="BO319" s="162">
        <v>1.5509983051360146</v>
      </c>
      <c r="BP319" s="162">
        <v>0</v>
      </c>
      <c r="BQ319" s="162">
        <v>0</v>
      </c>
      <c r="BR319" s="162">
        <v>0</v>
      </c>
      <c r="BS319" s="162">
        <v>0</v>
      </c>
      <c r="BT319" s="162">
        <v>8.1803907154009717E-2</v>
      </c>
      <c r="BU319" s="162">
        <v>0.35223213600388253</v>
      </c>
      <c r="BV319" s="162">
        <v>1.1672616408306877</v>
      </c>
      <c r="BW319" s="162">
        <v>0.42286365019293165</v>
      </c>
      <c r="BX319" s="162">
        <v>7.2154168614566791E-3</v>
      </c>
      <c r="BY319" s="162">
        <v>3.1723578939837231E-2</v>
      </c>
      <c r="BZ319" s="162">
        <v>0.10512872910019791</v>
      </c>
      <c r="CA319" s="162">
        <v>4.2673309635826877E-2</v>
      </c>
    </row>
    <row r="320" spans="1:79" hidden="1" x14ac:dyDescent="0.45">
      <c r="A320" s="19">
        <v>316</v>
      </c>
      <c r="B320" s="19" t="str">
        <f t="shared" si="18"/>
        <v>410710_Green</v>
      </c>
      <c r="C320" s="19" t="s">
        <v>1948</v>
      </c>
      <c r="D320" s="19" t="s">
        <v>1948</v>
      </c>
      <c r="E320" s="19" t="s">
        <v>1948</v>
      </c>
      <c r="F320" s="19" t="s">
        <v>1948</v>
      </c>
      <c r="G320" s="19">
        <f t="shared" si="19"/>
        <v>4107</v>
      </c>
      <c r="H320" s="19">
        <f t="shared" si="16"/>
        <v>410710</v>
      </c>
      <c r="I320" s="19" t="str">
        <f t="shared" si="17"/>
        <v>410710</v>
      </c>
      <c r="J320" s="115" t="s">
        <v>2033</v>
      </c>
      <c r="K320" s="116" t="s">
        <v>2034</v>
      </c>
      <c r="L320" s="117" t="s">
        <v>2035</v>
      </c>
      <c r="M320" s="118" t="s">
        <v>2036</v>
      </c>
      <c r="N320" s="118" t="s">
        <v>1665</v>
      </c>
      <c r="O320" s="119" t="s">
        <v>1666</v>
      </c>
      <c r="P320" s="104">
        <v>0.02</v>
      </c>
      <c r="Q320" s="104">
        <v>9.684706569920104E-2</v>
      </c>
      <c r="R320" s="107" t="s">
        <v>361</v>
      </c>
      <c r="S320" s="108">
        <v>24391.438103914657</v>
      </c>
      <c r="T320" s="108">
        <v>16238.306998358183</v>
      </c>
      <c r="U320" s="108">
        <v>12535.31874040571</v>
      </c>
      <c r="V320" s="108">
        <v>15278.369540986434</v>
      </c>
      <c r="W320" s="108"/>
      <c r="X320" s="162">
        <v>0</v>
      </c>
      <c r="Y320" s="162">
        <v>0</v>
      </c>
      <c r="Z320" s="162">
        <v>0</v>
      </c>
      <c r="AA320" s="162">
        <v>0</v>
      </c>
      <c r="AB320" s="162">
        <v>15721.582377820105</v>
      </c>
      <c r="AC320" s="162">
        <v>14652.318095871346</v>
      </c>
      <c r="AD320" s="162">
        <v>23468.560622934398</v>
      </c>
      <c r="AE320" s="162">
        <v>17404.619247136739</v>
      </c>
      <c r="AF320" s="162">
        <v>14491.307746121867</v>
      </c>
      <c r="AG320" s="162">
        <v>10455.939792147839</v>
      </c>
      <c r="AH320" s="162">
        <v>12943.638998615794</v>
      </c>
      <c r="AI320" s="162">
        <v>12920.104962963513</v>
      </c>
      <c r="AJ320" s="162">
        <v>22976.839338807968</v>
      </c>
      <c r="AK320" s="162">
        <v>16434.345196713697</v>
      </c>
      <c r="AL320" s="162">
        <v>17102.282769868896</v>
      </c>
      <c r="AM320" s="162">
        <v>16935.826716256834</v>
      </c>
      <c r="AN320" s="162">
        <v>19243.392902255709</v>
      </c>
      <c r="AO320" s="162">
        <v>14976.933444800781</v>
      </c>
      <c r="AP320" s="162">
        <v>20205.365989805647</v>
      </c>
      <c r="AQ320" s="162">
        <v>16064.635356172821</v>
      </c>
      <c r="AR320" s="162">
        <v>15273.879384145777</v>
      </c>
      <c r="AS320" s="162">
        <v>7887.9774143402001</v>
      </c>
      <c r="AT320" s="162">
        <v>24890.779702590848</v>
      </c>
      <c r="AU320" s="162">
        <v>16494.56209571537</v>
      </c>
      <c r="AV320" s="162">
        <v>17564.725840918771</v>
      </c>
      <c r="AW320" s="162">
        <v>12546.105773167001</v>
      </c>
      <c r="AX320" s="162">
        <v>16553.060745299405</v>
      </c>
      <c r="AY320" s="162">
        <v>15034.690892585138</v>
      </c>
      <c r="AZ320" s="162">
        <v>16173.252673711715</v>
      </c>
      <c r="BA320" s="162">
        <v>11264.927493261966</v>
      </c>
      <c r="BB320" s="162">
        <v>24063.436188586558</v>
      </c>
      <c r="BC320" s="162">
        <v>15156.909295395963</v>
      </c>
      <c r="BD320" s="162">
        <v>10489.476188515911</v>
      </c>
      <c r="BE320" s="162">
        <v>7983.8946919481368</v>
      </c>
      <c r="BF320" s="162">
        <v>22984.048467966531</v>
      </c>
      <c r="BG320" s="162">
        <v>14449.302458581877</v>
      </c>
      <c r="BH320" s="162">
        <v>39194.939364456935</v>
      </c>
      <c r="BI320" s="162">
        <v>31263.869838571758</v>
      </c>
      <c r="BJ320" s="162">
        <v>27690.597649036965</v>
      </c>
      <c r="BK320" s="162">
        <v>31093.719699072226</v>
      </c>
      <c r="BL320" s="162">
        <v>18945.876758628678</v>
      </c>
      <c r="BM320" s="162">
        <v>13384.142154144663</v>
      </c>
      <c r="BN320" s="162">
        <v>21444.493623112903</v>
      </c>
      <c r="BO320" s="162">
        <v>15441.563435228845</v>
      </c>
      <c r="BP320" s="162">
        <v>0</v>
      </c>
      <c r="BQ320" s="162">
        <v>16080.222478596741</v>
      </c>
      <c r="BR320" s="162">
        <v>9006.5224547444432</v>
      </c>
      <c r="BS320" s="162">
        <v>15815.170201043014</v>
      </c>
      <c r="BT320" s="162">
        <v>22205.068668016214</v>
      </c>
      <c r="BU320" s="162">
        <v>18819.955746553158</v>
      </c>
      <c r="BV320" s="162">
        <v>22489.662962186121</v>
      </c>
      <c r="BW320" s="162">
        <v>20494.127395309188</v>
      </c>
      <c r="BX320" s="162">
        <v>18617.098932235538</v>
      </c>
      <c r="BY320" s="162">
        <v>21414.275296072508</v>
      </c>
      <c r="BZ320" s="162">
        <v>38696.720669488379</v>
      </c>
      <c r="CA320" s="162">
        <v>23520.12118807558</v>
      </c>
    </row>
    <row r="321" spans="1:79" hidden="1" x14ac:dyDescent="0.45">
      <c r="A321" s="19">
        <v>317</v>
      </c>
      <c r="B321" s="19" t="str">
        <f t="shared" si="18"/>
        <v>410710_Blue</v>
      </c>
      <c r="C321" s="19" t="s">
        <v>1948</v>
      </c>
      <c r="D321" s="19" t="s">
        <v>1948</v>
      </c>
      <c r="E321" s="19" t="s">
        <v>1948</v>
      </c>
      <c r="F321" s="19" t="s">
        <v>1948</v>
      </c>
      <c r="G321" s="19">
        <f t="shared" si="19"/>
        <v>4107</v>
      </c>
      <c r="H321" s="19">
        <f t="shared" si="16"/>
        <v>410710</v>
      </c>
      <c r="I321" s="19" t="str">
        <f t="shared" si="17"/>
        <v>410710</v>
      </c>
      <c r="J321" s="99"/>
      <c r="K321" s="100"/>
      <c r="L321" s="101"/>
      <c r="M321" s="102"/>
      <c r="N321" s="102"/>
      <c r="O321" s="103"/>
      <c r="P321" s="104"/>
      <c r="Q321" s="104"/>
      <c r="R321" s="107" t="s">
        <v>362</v>
      </c>
      <c r="S321" s="108">
        <v>1329.080685511105</v>
      </c>
      <c r="T321" s="108">
        <v>1313.6348990475935</v>
      </c>
      <c r="U321" s="108">
        <v>1466.7251437328903</v>
      </c>
      <c r="V321" s="108">
        <v>1386.5679447070822</v>
      </c>
      <c r="W321" s="108"/>
      <c r="X321" s="162">
        <v>0</v>
      </c>
      <c r="Y321" s="162">
        <v>0</v>
      </c>
      <c r="Z321" s="162">
        <v>0</v>
      </c>
      <c r="AA321" s="162">
        <v>0</v>
      </c>
      <c r="AB321" s="162">
        <v>4808.7654930073149</v>
      </c>
      <c r="AC321" s="162">
        <v>2339.290027053431</v>
      </c>
      <c r="AD321" s="162">
        <v>580.7065379273306</v>
      </c>
      <c r="AE321" s="162">
        <v>2105.9781259286174</v>
      </c>
      <c r="AF321" s="162">
        <v>5171.929442476031</v>
      </c>
      <c r="AG321" s="162">
        <v>8119.5832621592172</v>
      </c>
      <c r="AH321" s="162">
        <v>13579.688814800662</v>
      </c>
      <c r="AI321" s="162">
        <v>13495.696486076733</v>
      </c>
      <c r="AJ321" s="162">
        <v>1959.3078795789188</v>
      </c>
      <c r="AK321" s="162">
        <v>2690.2024132862107</v>
      </c>
      <c r="AL321" s="162">
        <v>2997.491048130903</v>
      </c>
      <c r="AM321" s="162">
        <v>2645.8928736019102</v>
      </c>
      <c r="AN321" s="162">
        <v>538.4007996895358</v>
      </c>
      <c r="AO321" s="162">
        <v>1273.3385841254265</v>
      </c>
      <c r="AP321" s="162">
        <v>1032.8444110122155</v>
      </c>
      <c r="AQ321" s="162">
        <v>1117.4401562192086</v>
      </c>
      <c r="AR321" s="162">
        <v>480.48060516315081</v>
      </c>
      <c r="AS321" s="162">
        <v>1093.6247148704106</v>
      </c>
      <c r="AT321" s="162">
        <v>2445.4682953732158</v>
      </c>
      <c r="AU321" s="162">
        <v>1778.5786725761841</v>
      </c>
      <c r="AV321" s="162">
        <v>629.13954056224679</v>
      </c>
      <c r="AW321" s="162">
        <v>1205.6198734519435</v>
      </c>
      <c r="AX321" s="162">
        <v>1215.0852482642733</v>
      </c>
      <c r="AY321" s="162">
        <v>1143.2531836050725</v>
      </c>
      <c r="AZ321" s="162">
        <v>408.25247573294405</v>
      </c>
      <c r="BA321" s="162">
        <v>1027.7928700775165</v>
      </c>
      <c r="BB321" s="162">
        <v>991.20508314524898</v>
      </c>
      <c r="BC321" s="162">
        <v>1004.5156963530219</v>
      </c>
      <c r="BD321" s="162">
        <v>446.16413635822028</v>
      </c>
      <c r="BE321" s="162">
        <v>1265.8102418898698</v>
      </c>
      <c r="BF321" s="162">
        <v>1472.7954887404253</v>
      </c>
      <c r="BG321" s="162">
        <v>1363.9458504418014</v>
      </c>
      <c r="BH321" s="162">
        <v>543.69821409872679</v>
      </c>
      <c r="BI321" s="162">
        <v>1266.6862875313343</v>
      </c>
      <c r="BJ321" s="162">
        <v>1052.2375613223724</v>
      </c>
      <c r="BK321" s="162">
        <v>1240.9729614432822</v>
      </c>
      <c r="BL321" s="162">
        <v>440.70799595479036</v>
      </c>
      <c r="BM321" s="162">
        <v>883.24860626803047</v>
      </c>
      <c r="BN321" s="162">
        <v>1073.0511291182988</v>
      </c>
      <c r="BO321" s="162">
        <v>947.96501556335943</v>
      </c>
      <c r="BP321" s="162">
        <v>0</v>
      </c>
      <c r="BQ321" s="162">
        <v>1020.2205485254615</v>
      </c>
      <c r="BR321" s="162">
        <v>943.73948342780875</v>
      </c>
      <c r="BS321" s="162">
        <v>1022.2727151741623</v>
      </c>
      <c r="BT321" s="162">
        <v>737.08671259715982</v>
      </c>
      <c r="BU321" s="162">
        <v>1536.8533747664485</v>
      </c>
      <c r="BV321" s="162">
        <v>1324.2890069855302</v>
      </c>
      <c r="BW321" s="162">
        <v>1341.3057825138465</v>
      </c>
      <c r="BX321" s="162">
        <v>380.32335041550397</v>
      </c>
      <c r="BY321" s="162">
        <v>914.38565118280621</v>
      </c>
      <c r="BZ321" s="162">
        <v>915.79430289749462</v>
      </c>
      <c r="CA321" s="162">
        <v>920.82571221377748</v>
      </c>
    </row>
    <row r="322" spans="1:79" hidden="1" x14ac:dyDescent="0.45">
      <c r="A322" s="19">
        <v>318</v>
      </c>
      <c r="B322" s="19" t="str">
        <f t="shared" si="18"/>
        <v>410710_Grey</v>
      </c>
      <c r="C322" s="19" t="s">
        <v>1948</v>
      </c>
      <c r="D322" s="19" t="s">
        <v>1948</v>
      </c>
      <c r="E322" s="19" t="s">
        <v>1948</v>
      </c>
      <c r="F322" s="19" t="s">
        <v>1948</v>
      </c>
      <c r="G322" s="19">
        <f t="shared" si="19"/>
        <v>4107</v>
      </c>
      <c r="H322" s="19">
        <f t="shared" si="16"/>
        <v>410710</v>
      </c>
      <c r="I322" s="19" t="str">
        <f t="shared" si="17"/>
        <v>410710</v>
      </c>
      <c r="J322" s="135"/>
      <c r="K322" s="136"/>
      <c r="L322" s="137"/>
      <c r="M322" s="138"/>
      <c r="N322" s="138"/>
      <c r="O322" s="139"/>
      <c r="P322" s="140"/>
      <c r="Q322" s="140"/>
      <c r="R322" s="141" t="s">
        <v>364</v>
      </c>
      <c r="S322" s="142">
        <v>2013.0645114480444</v>
      </c>
      <c r="T322" s="142">
        <v>1812.5974211372516</v>
      </c>
      <c r="U322" s="142">
        <v>2127.73728144097</v>
      </c>
      <c r="V322" s="142">
        <v>1936.2472436001271</v>
      </c>
      <c r="W322" s="142"/>
      <c r="X322" s="163">
        <v>0</v>
      </c>
      <c r="Y322" s="163">
        <v>0</v>
      </c>
      <c r="Z322" s="163">
        <v>0</v>
      </c>
      <c r="AA322" s="163">
        <v>0</v>
      </c>
      <c r="AB322" s="163">
        <v>913.05385515013097</v>
      </c>
      <c r="AC322" s="163">
        <v>904.84702321222233</v>
      </c>
      <c r="AD322" s="163">
        <v>1506.0203637808927</v>
      </c>
      <c r="AE322" s="163">
        <v>1085.2396273697696</v>
      </c>
      <c r="AF322" s="163">
        <v>14097.923127738044</v>
      </c>
      <c r="AG322" s="163">
        <v>7928.8011804118323</v>
      </c>
      <c r="AH322" s="163">
        <v>5727.437819736615</v>
      </c>
      <c r="AI322" s="163">
        <v>5781.4476967525352</v>
      </c>
      <c r="AJ322" s="163">
        <v>150.60734077371077</v>
      </c>
      <c r="AK322" s="163">
        <v>177.94836571416909</v>
      </c>
      <c r="AL322" s="163">
        <v>217.08322281456086</v>
      </c>
      <c r="AM322" s="163">
        <v>177.08823280642804</v>
      </c>
      <c r="AN322" s="163">
        <v>17.542139618252612</v>
      </c>
      <c r="AO322" s="163">
        <v>21.006227212309607</v>
      </c>
      <c r="AP322" s="163">
        <v>36.334303187531901</v>
      </c>
      <c r="AQ322" s="163">
        <v>21.319909568610466</v>
      </c>
      <c r="AR322" s="163">
        <v>86.158973045945743</v>
      </c>
      <c r="AS322" s="163">
        <v>101.80014046044047</v>
      </c>
      <c r="AT322" s="163">
        <v>2107.1947523521662</v>
      </c>
      <c r="AU322" s="163">
        <v>1091.9775479020645</v>
      </c>
      <c r="AV322" s="163">
        <v>105.14473302385771</v>
      </c>
      <c r="AW322" s="163">
        <v>124.23254609588106</v>
      </c>
      <c r="AX322" s="163">
        <v>215.446299163687</v>
      </c>
      <c r="AY322" s="163">
        <v>159.02662998481247</v>
      </c>
      <c r="AZ322" s="163">
        <v>200.34059813247404</v>
      </c>
      <c r="BA322" s="163">
        <v>257.9298777854753</v>
      </c>
      <c r="BB322" s="163">
        <v>1075.3238946983076</v>
      </c>
      <c r="BC322" s="163">
        <v>497.14692710764677</v>
      </c>
      <c r="BD322" s="163">
        <v>143.90246461573938</v>
      </c>
      <c r="BE322" s="163">
        <v>129.06829709711212</v>
      </c>
      <c r="BF322" s="163">
        <v>447.3263526577303</v>
      </c>
      <c r="BG322" s="163">
        <v>265.17244452155467</v>
      </c>
      <c r="BH322" s="163">
        <v>266.83669225427155</v>
      </c>
      <c r="BI322" s="163">
        <v>335.97400650404211</v>
      </c>
      <c r="BJ322" s="163">
        <v>356.6569484064857</v>
      </c>
      <c r="BK322" s="163">
        <v>335.16162354610424</v>
      </c>
      <c r="BL322" s="163">
        <v>784.71549883719547</v>
      </c>
      <c r="BM322" s="163">
        <v>691.25588784112711</v>
      </c>
      <c r="BN322" s="163">
        <v>1395.3591089816957</v>
      </c>
      <c r="BO322" s="163">
        <v>870.89896766642005</v>
      </c>
      <c r="BP322" s="163">
        <v>0</v>
      </c>
      <c r="BQ322" s="163">
        <v>0</v>
      </c>
      <c r="BR322" s="163">
        <v>0</v>
      </c>
      <c r="BS322" s="163">
        <v>0</v>
      </c>
      <c r="BT322" s="163">
        <v>161.96733917952454</v>
      </c>
      <c r="BU322" s="163">
        <v>191.37064075365356</v>
      </c>
      <c r="BV322" s="163">
        <v>253.96021195067914</v>
      </c>
      <c r="BW322" s="163">
        <v>202.34825568682342</v>
      </c>
      <c r="BX322" s="163">
        <v>17.276407813776231</v>
      </c>
      <c r="BY322" s="163">
        <v>33.464809854593412</v>
      </c>
      <c r="BZ322" s="163">
        <v>91.467420848317204</v>
      </c>
      <c r="CA322" s="163">
        <v>40.5266827386721</v>
      </c>
    </row>
  </sheetData>
  <autoFilter ref="A4:AO322" xr:uid="{49B45A54-E25F-4A1D-A99D-B2C17699115C}">
    <filterColumn colId="2">
      <filters>
        <filter val="catt"/>
        <filter val="eggs"/>
        <filter val="milk"/>
        <filter val="oliv"/>
        <filter val="poul"/>
        <filter val="smlr"/>
      </filters>
    </filterColumn>
  </autoFilter>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26728A3D3A41242BB56470FA512FE8A" ma:contentTypeVersion="18" ma:contentTypeDescription="Create a new document." ma:contentTypeScope="" ma:versionID="77fcd6eaf2a15ff4fec9fcc17ef9ed21">
  <xsd:schema xmlns:xsd="http://www.w3.org/2001/XMLSchema" xmlns:xs="http://www.w3.org/2001/XMLSchema" xmlns:p="http://schemas.microsoft.com/office/2006/metadata/properties" xmlns:ns3="6c8dba1b-22b9-4287-9058-86b2d808cb96" xmlns:ns4="91a1a66d-b846-47f9-b9c1-d7926860e0d9" targetNamespace="http://schemas.microsoft.com/office/2006/metadata/properties" ma:root="true" ma:fieldsID="9ad8442b8ba3a08a76a3db5811eb0218" ns3:_="" ns4:_="">
    <xsd:import namespace="6c8dba1b-22b9-4287-9058-86b2d808cb96"/>
    <xsd:import namespace="91a1a66d-b846-47f9-b9c1-d7926860e0d9"/>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element ref="ns3:MediaServiceDateTaken" minOccurs="0"/>
                <xsd:element ref="ns3:MediaServiceAutoTags" minOccurs="0"/>
                <xsd:element ref="ns3:MediaLengthInSeconds" minOccurs="0"/>
                <xsd:element ref="ns3:MediaServiceGenerationTime" minOccurs="0"/>
                <xsd:element ref="ns3:MediaServiceEventHashCode" minOccurs="0"/>
                <xsd:element ref="ns3:MediaServiceOCR" minOccurs="0"/>
                <xsd:element ref="ns3:_activity" minOccurs="0"/>
                <xsd:element ref="ns3:MediaServiceObjectDetectorVersions" minOccurs="0"/>
                <xsd:element ref="ns3:MediaServiceSearchProperties" minOccurs="0"/>
                <xsd:element ref="ns3:MediaServiceSystemTag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c8dba1b-22b9-4287-9058-86b2d808cb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Location" ma:index="25"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1a1a66d-b846-47f9-b9c1-d7926860e0d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6c8dba1b-22b9-4287-9058-86b2d808cb9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56C9D7F-3052-4C13-982D-DD53E8C319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c8dba1b-22b9-4287-9058-86b2d808cb96"/>
    <ds:schemaRef ds:uri="91a1a66d-b846-47f9-b9c1-d7926860e0d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09E45BD-2135-4DC5-A487-AC3E6B1E37A9}">
  <ds:schemaRefs>
    <ds:schemaRef ds:uri="http://purl.org/dc/elements/1.1/"/>
    <ds:schemaRef ds:uri="91a1a66d-b846-47f9-b9c1-d7926860e0d9"/>
    <ds:schemaRef ds:uri="http://purl.org/dc/terms/"/>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6c8dba1b-22b9-4287-9058-86b2d808cb96"/>
    <ds:schemaRef ds:uri="http://www.w3.org/XML/1998/namespace"/>
    <ds:schemaRef ds:uri="http://purl.org/dc/dcmitype/"/>
  </ds:schemaRefs>
</ds:datastoreItem>
</file>

<file path=customXml/itemProps3.xml><?xml version="1.0" encoding="utf-8"?>
<ds:datastoreItem xmlns:ds="http://schemas.openxmlformats.org/officeDocument/2006/customXml" ds:itemID="{3D7784E0-96A6-47CB-ABD8-F41BB9BE97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Wat_Nexus</vt:lpstr>
      <vt:lpstr>Wat_FAO</vt:lpstr>
      <vt:lpstr>GLB_Wat</vt:lpstr>
      <vt:lpstr>FAO_All</vt:lpstr>
      <vt:lpstr>Water-FSH</vt:lpstr>
      <vt:lpstr>Water-CRP_filtered</vt:lpstr>
      <vt:lpstr>Water-LV_filtered</vt:lpstr>
      <vt:lpstr>Water-CRP</vt:lpstr>
      <vt:lpstr>Water-LV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Diao, Xinshen (IFPRI)</dc:creator>
  <cp:lastModifiedBy>Fang, Peixun (IFPRI)</cp:lastModifiedBy>
  <dcterms:created xsi:type="dcterms:W3CDTF">2025-01-30T19:00:16Z</dcterms:created>
  <dcterms:modified xsi:type="dcterms:W3CDTF">2025-06-15T19:43:21Z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0x010100326728A3D3A41242BB56470FA512FE8A</vt:lpwstr>
  </property>
</Properties>
</file>